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15630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FAC_TOTALS_APTA!$C$2:$BR$126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25" l="1"/>
  <c r="F104" i="25"/>
  <c r="H26" i="19"/>
  <c r="H104" i="19"/>
  <c r="F21" i="20" l="1"/>
  <c r="K21" i="20"/>
  <c r="L21" i="20" s="1"/>
  <c r="G61" i="26"/>
  <c r="H61" i="26"/>
  <c r="Q63" i="26" s="1"/>
  <c r="F65" i="26"/>
  <c r="J65" i="26"/>
  <c r="K65" i="26" s="1"/>
  <c r="L65" i="26" s="1"/>
  <c r="F66" i="26"/>
  <c r="J66" i="26"/>
  <c r="K66" i="26" s="1"/>
  <c r="L66" i="26" s="1"/>
  <c r="F67" i="26"/>
  <c r="J67" i="26"/>
  <c r="K67" i="26" s="1"/>
  <c r="L67" i="26" s="1"/>
  <c r="F68" i="26"/>
  <c r="J68" i="26"/>
  <c r="K68" i="26" s="1"/>
  <c r="L68" i="26" s="1"/>
  <c r="F69" i="26"/>
  <c r="J69" i="26"/>
  <c r="K69" i="26"/>
  <c r="L69" i="26" s="1"/>
  <c r="F70" i="26"/>
  <c r="J70" i="26"/>
  <c r="K70" i="26" s="1"/>
  <c r="L70" i="26" s="1"/>
  <c r="F71" i="26"/>
  <c r="J71" i="26"/>
  <c r="K71" i="26" s="1"/>
  <c r="L71" i="26" s="1"/>
  <c r="F72" i="26"/>
  <c r="J72" i="26"/>
  <c r="K72" i="26" s="1"/>
  <c r="L72" i="26" s="1"/>
  <c r="F73" i="26"/>
  <c r="K73" i="26"/>
  <c r="L73" i="26" s="1"/>
  <c r="F74" i="26"/>
  <c r="J74" i="26"/>
  <c r="K74" i="26" s="1"/>
  <c r="L74" i="26" s="1"/>
  <c r="F75" i="26"/>
  <c r="J75" i="26"/>
  <c r="K75" i="26" s="1"/>
  <c r="L75" i="26" s="1"/>
  <c r="K76" i="26"/>
  <c r="L76" i="26" s="1"/>
  <c r="F77" i="26"/>
  <c r="F78" i="26"/>
  <c r="F47" i="25"/>
  <c r="J47" i="25"/>
  <c r="K47" i="25" s="1"/>
  <c r="L47" i="25" s="1"/>
  <c r="V63" i="26" l="1"/>
  <c r="W63" i="26"/>
  <c r="U63" i="26"/>
  <c r="P63" i="26"/>
  <c r="AB63" i="26"/>
  <c r="O63" i="26"/>
  <c r="Y63" i="26"/>
  <c r="N63" i="26"/>
  <c r="X63" i="26"/>
  <c r="M63" i="26"/>
  <c r="T63" i="26"/>
  <c r="H63" i="26"/>
  <c r="R63" i="26"/>
  <c r="AA63" i="26"/>
  <c r="S63" i="26"/>
  <c r="G63" i="26"/>
  <c r="Z63" i="26"/>
  <c r="F104" i="26" l="1"/>
  <c r="F103" i="26"/>
  <c r="K102" i="26"/>
  <c r="L102" i="26" s="1"/>
  <c r="J101" i="26"/>
  <c r="K101" i="26" s="1"/>
  <c r="L101" i="26" s="1"/>
  <c r="F101" i="26"/>
  <c r="J100" i="26"/>
  <c r="K100" i="26" s="1"/>
  <c r="L100" i="26" s="1"/>
  <c r="F100" i="26"/>
  <c r="K99" i="26"/>
  <c r="L99" i="26" s="1"/>
  <c r="F99" i="26"/>
  <c r="J98" i="26"/>
  <c r="K98" i="26" s="1"/>
  <c r="L98" i="26" s="1"/>
  <c r="F98" i="26"/>
  <c r="J97" i="26"/>
  <c r="K97" i="26" s="1"/>
  <c r="L97" i="26" s="1"/>
  <c r="F97" i="26"/>
  <c r="J96" i="26"/>
  <c r="K96" i="26" s="1"/>
  <c r="L96" i="26" s="1"/>
  <c r="F96" i="26"/>
  <c r="J95" i="26"/>
  <c r="K95" i="26" s="1"/>
  <c r="L95" i="26" s="1"/>
  <c r="F95" i="26"/>
  <c r="J94" i="26"/>
  <c r="K94" i="26" s="1"/>
  <c r="L94" i="26" s="1"/>
  <c r="F94" i="26"/>
  <c r="J93" i="26"/>
  <c r="K93" i="26" s="1"/>
  <c r="L93" i="26" s="1"/>
  <c r="F93" i="26"/>
  <c r="J92" i="26"/>
  <c r="K92" i="26" s="1"/>
  <c r="L92" i="26" s="1"/>
  <c r="F92" i="26"/>
  <c r="J91" i="26"/>
  <c r="K91" i="26" s="1"/>
  <c r="L91" i="26" s="1"/>
  <c r="F91" i="26"/>
  <c r="H87" i="26"/>
  <c r="G87" i="26"/>
  <c r="F52" i="26"/>
  <c r="F51" i="26"/>
  <c r="K50" i="26"/>
  <c r="L50" i="26" s="1"/>
  <c r="J49" i="26"/>
  <c r="K49" i="26" s="1"/>
  <c r="L49" i="26" s="1"/>
  <c r="F49" i="26"/>
  <c r="J48" i="26"/>
  <c r="K48" i="26" s="1"/>
  <c r="L48" i="26" s="1"/>
  <c r="F48" i="26"/>
  <c r="K47" i="26"/>
  <c r="L47" i="26" s="1"/>
  <c r="F47" i="26"/>
  <c r="J46" i="26"/>
  <c r="K46" i="26" s="1"/>
  <c r="L46" i="26" s="1"/>
  <c r="F46" i="26"/>
  <c r="J45" i="26"/>
  <c r="K45" i="26" s="1"/>
  <c r="L45" i="26" s="1"/>
  <c r="F45" i="26"/>
  <c r="J44" i="26"/>
  <c r="K44" i="26" s="1"/>
  <c r="L44" i="26" s="1"/>
  <c r="F44" i="26"/>
  <c r="J43" i="26"/>
  <c r="K43" i="26" s="1"/>
  <c r="L43" i="26" s="1"/>
  <c r="F43" i="26"/>
  <c r="J42" i="26"/>
  <c r="K42" i="26" s="1"/>
  <c r="L42" i="26" s="1"/>
  <c r="F42" i="26"/>
  <c r="J41" i="26"/>
  <c r="K41" i="26" s="1"/>
  <c r="L41" i="26" s="1"/>
  <c r="F41" i="26"/>
  <c r="J40" i="26"/>
  <c r="K40" i="26" s="1"/>
  <c r="L40" i="26" s="1"/>
  <c r="F40" i="26"/>
  <c r="J39" i="26"/>
  <c r="K39" i="26" s="1"/>
  <c r="L39" i="26" s="1"/>
  <c r="F39" i="26"/>
  <c r="H35" i="26"/>
  <c r="H37" i="26" s="1"/>
  <c r="G35" i="26"/>
  <c r="F26" i="26"/>
  <c r="F25" i="26"/>
  <c r="K24" i="26"/>
  <c r="L24" i="26" s="1"/>
  <c r="J23" i="26"/>
  <c r="K23" i="26" s="1"/>
  <c r="L23" i="26" s="1"/>
  <c r="F23" i="26"/>
  <c r="J22" i="26"/>
  <c r="K22" i="26" s="1"/>
  <c r="L22" i="26" s="1"/>
  <c r="F22" i="26"/>
  <c r="K21" i="26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6" i="26"/>
  <c r="K16" i="26" s="1"/>
  <c r="L16" i="26" s="1"/>
  <c r="F16" i="26"/>
  <c r="J15" i="26"/>
  <c r="K15" i="26" s="1"/>
  <c r="L15" i="26" s="1"/>
  <c r="F15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02" i="25"/>
  <c r="L102" i="25" s="1"/>
  <c r="J101" i="25"/>
  <c r="K101" i="25" s="1"/>
  <c r="L101" i="25" s="1"/>
  <c r="F101" i="25"/>
  <c r="J100" i="25"/>
  <c r="K100" i="25" s="1"/>
  <c r="L100" i="25" s="1"/>
  <c r="F100" i="25"/>
  <c r="J99" i="25"/>
  <c r="K99" i="25" s="1"/>
  <c r="L99" i="25" s="1"/>
  <c r="F99" i="25"/>
  <c r="J98" i="25"/>
  <c r="K98" i="25" s="1"/>
  <c r="L98" i="25" s="1"/>
  <c r="F98" i="25"/>
  <c r="J97" i="25"/>
  <c r="K97" i="25" s="1"/>
  <c r="L97" i="25" s="1"/>
  <c r="F97" i="25"/>
  <c r="J96" i="25"/>
  <c r="K96" i="25" s="1"/>
  <c r="L96" i="25" s="1"/>
  <c r="F96" i="25"/>
  <c r="J95" i="25"/>
  <c r="K95" i="25" s="1"/>
  <c r="L95" i="25" s="1"/>
  <c r="F95" i="25"/>
  <c r="J94" i="25"/>
  <c r="K94" i="25" s="1"/>
  <c r="L94" i="25" s="1"/>
  <c r="F94" i="25"/>
  <c r="J93" i="25"/>
  <c r="K93" i="25" s="1"/>
  <c r="L93" i="25" s="1"/>
  <c r="F93" i="25"/>
  <c r="J92" i="25"/>
  <c r="K92" i="25" s="1"/>
  <c r="L92" i="25" s="1"/>
  <c r="F92" i="25"/>
  <c r="J91" i="25"/>
  <c r="K91" i="25" s="1"/>
  <c r="L91" i="25" s="1"/>
  <c r="F91" i="25"/>
  <c r="H87" i="25"/>
  <c r="G87" i="25"/>
  <c r="F78" i="25"/>
  <c r="F77" i="25"/>
  <c r="K76" i="25"/>
  <c r="L76" i="25" s="1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2" i="25"/>
  <c r="K72" i="25" s="1"/>
  <c r="L72" i="25" s="1"/>
  <c r="F72" i="25"/>
  <c r="J71" i="25"/>
  <c r="K71" i="25" s="1"/>
  <c r="L71" i="25" s="1"/>
  <c r="F71" i="25"/>
  <c r="J70" i="25"/>
  <c r="K70" i="25" s="1"/>
  <c r="L70" i="25" s="1"/>
  <c r="F70" i="25"/>
  <c r="J69" i="25"/>
  <c r="K69" i="25" s="1"/>
  <c r="L69" i="25" s="1"/>
  <c r="F69" i="25"/>
  <c r="J68" i="25"/>
  <c r="K68" i="25" s="1"/>
  <c r="L68" i="25" s="1"/>
  <c r="F68" i="25"/>
  <c r="J67" i="25"/>
  <c r="K67" i="25" s="1"/>
  <c r="L67" i="25" s="1"/>
  <c r="F67" i="25"/>
  <c r="J66" i="25"/>
  <c r="K66" i="25" s="1"/>
  <c r="L66" i="25" s="1"/>
  <c r="F66" i="25"/>
  <c r="J65" i="25"/>
  <c r="K65" i="25" s="1"/>
  <c r="L65" i="25" s="1"/>
  <c r="F65" i="25"/>
  <c r="H61" i="25"/>
  <c r="H63" i="25" s="1"/>
  <c r="G61" i="25"/>
  <c r="F52" i="25"/>
  <c r="F51" i="25"/>
  <c r="K50" i="25"/>
  <c r="L50" i="25" s="1"/>
  <c r="J49" i="25"/>
  <c r="K49" i="25" s="1"/>
  <c r="L49" i="25" s="1"/>
  <c r="F49" i="25"/>
  <c r="J48" i="25"/>
  <c r="K48" i="25" s="1"/>
  <c r="L48" i="25" s="1"/>
  <c r="F48" i="25"/>
  <c r="J46" i="25"/>
  <c r="K46" i="25" s="1"/>
  <c r="L46" i="25" s="1"/>
  <c r="F46" i="25"/>
  <c r="J45" i="25"/>
  <c r="K45" i="25" s="1"/>
  <c r="L45" i="25" s="1"/>
  <c r="F45" i="25"/>
  <c r="J44" i="25"/>
  <c r="K44" i="25" s="1"/>
  <c r="L44" i="25" s="1"/>
  <c r="F44" i="25"/>
  <c r="J43" i="25"/>
  <c r="K43" i="25" s="1"/>
  <c r="L43" i="25" s="1"/>
  <c r="F43" i="25"/>
  <c r="J42" i="25"/>
  <c r="K42" i="25" s="1"/>
  <c r="L42" i="25" s="1"/>
  <c r="F42" i="25"/>
  <c r="J41" i="25"/>
  <c r="K41" i="25" s="1"/>
  <c r="L41" i="25" s="1"/>
  <c r="F41" i="25"/>
  <c r="J40" i="25"/>
  <c r="K40" i="25" s="1"/>
  <c r="L40" i="25" s="1"/>
  <c r="F40" i="25"/>
  <c r="J39" i="25"/>
  <c r="K39" i="25" s="1"/>
  <c r="L39" i="25" s="1"/>
  <c r="F39" i="25"/>
  <c r="H35" i="25"/>
  <c r="G35" i="25"/>
  <c r="F26" i="25"/>
  <c r="F25" i="25"/>
  <c r="K24" i="25"/>
  <c r="L24" i="25" s="1"/>
  <c r="J23" i="25"/>
  <c r="F23" i="25"/>
  <c r="J22" i="25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F99" i="20"/>
  <c r="F47" i="20"/>
  <c r="F73" i="20"/>
  <c r="J101" i="20"/>
  <c r="K101" i="20" s="1"/>
  <c r="L101" i="20" s="1"/>
  <c r="J100" i="20"/>
  <c r="K100" i="20" s="1"/>
  <c r="L100" i="20" s="1"/>
  <c r="K99" i="20"/>
  <c r="L99" i="20" s="1"/>
  <c r="J98" i="20"/>
  <c r="K98" i="20" s="1"/>
  <c r="L98" i="20" s="1"/>
  <c r="J97" i="20"/>
  <c r="K97" i="20" s="1"/>
  <c r="L97" i="20" s="1"/>
  <c r="J96" i="20"/>
  <c r="K96" i="20" s="1"/>
  <c r="L96" i="20" s="1"/>
  <c r="J95" i="20"/>
  <c r="K95" i="20" s="1"/>
  <c r="L95" i="20" s="1"/>
  <c r="J94" i="20"/>
  <c r="K94" i="20" s="1"/>
  <c r="L94" i="20" s="1"/>
  <c r="J93" i="20"/>
  <c r="K93" i="20" s="1"/>
  <c r="L93" i="20" s="1"/>
  <c r="J92" i="20"/>
  <c r="K92" i="20" s="1"/>
  <c r="L92" i="20" s="1"/>
  <c r="J91" i="20"/>
  <c r="K91" i="20" s="1"/>
  <c r="L91" i="20" s="1"/>
  <c r="J75" i="20"/>
  <c r="K75" i="20" s="1"/>
  <c r="L75" i="20" s="1"/>
  <c r="J74" i="20"/>
  <c r="K74" i="20" s="1"/>
  <c r="L74" i="20" s="1"/>
  <c r="K73" i="20"/>
  <c r="L73" i="20" s="1"/>
  <c r="J72" i="20"/>
  <c r="K72" i="20" s="1"/>
  <c r="L72" i="20" s="1"/>
  <c r="J71" i="20"/>
  <c r="K71" i="20" s="1"/>
  <c r="L71" i="20" s="1"/>
  <c r="J70" i="20"/>
  <c r="K70" i="20" s="1"/>
  <c r="L70" i="20" s="1"/>
  <c r="J69" i="20"/>
  <c r="K69" i="20" s="1"/>
  <c r="L69" i="20" s="1"/>
  <c r="J68" i="20"/>
  <c r="K68" i="20" s="1"/>
  <c r="L68" i="20" s="1"/>
  <c r="J67" i="20"/>
  <c r="K67" i="20" s="1"/>
  <c r="L67" i="20" s="1"/>
  <c r="J66" i="20"/>
  <c r="K66" i="20" s="1"/>
  <c r="L66" i="20" s="1"/>
  <c r="J65" i="20"/>
  <c r="K65" i="20" s="1"/>
  <c r="L65" i="20" s="1"/>
  <c r="J49" i="20"/>
  <c r="K49" i="20" s="1"/>
  <c r="L49" i="20" s="1"/>
  <c r="J48" i="20"/>
  <c r="K48" i="20" s="1"/>
  <c r="L48" i="20" s="1"/>
  <c r="K47" i="20"/>
  <c r="L47" i="20" s="1"/>
  <c r="J46" i="20"/>
  <c r="K46" i="20" s="1"/>
  <c r="L46" i="20" s="1"/>
  <c r="J45" i="20"/>
  <c r="K45" i="20" s="1"/>
  <c r="L45" i="20" s="1"/>
  <c r="J44" i="20"/>
  <c r="K44" i="20" s="1"/>
  <c r="L44" i="20" s="1"/>
  <c r="J43" i="20"/>
  <c r="K43" i="20" s="1"/>
  <c r="L43" i="20" s="1"/>
  <c r="J42" i="20"/>
  <c r="K42" i="20" s="1"/>
  <c r="L42" i="20" s="1"/>
  <c r="J41" i="20"/>
  <c r="K41" i="20" s="1"/>
  <c r="L41" i="20" s="1"/>
  <c r="J40" i="20"/>
  <c r="K40" i="20" s="1"/>
  <c r="L40" i="20" s="1"/>
  <c r="J39" i="20"/>
  <c r="K39" i="20" s="1"/>
  <c r="L39" i="20" s="1"/>
  <c r="J23" i="20"/>
  <c r="K23" i="20" s="1"/>
  <c r="L23" i="20" s="1"/>
  <c r="J22" i="20"/>
  <c r="K22" i="20" s="1"/>
  <c r="L22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6" i="20"/>
  <c r="K16" i="20" s="1"/>
  <c r="L16" i="20" s="1"/>
  <c r="J15" i="20"/>
  <c r="K15" i="20" s="1"/>
  <c r="L15" i="20" s="1"/>
  <c r="J14" i="20"/>
  <c r="K14" i="20" s="1"/>
  <c r="L14" i="20" s="1"/>
  <c r="J13" i="20"/>
  <c r="K13" i="20" s="1"/>
  <c r="L13" i="20" s="1"/>
  <c r="J101" i="19"/>
  <c r="K101" i="19" s="1"/>
  <c r="L101" i="19" s="1"/>
  <c r="J100" i="19"/>
  <c r="K100" i="19" s="1"/>
  <c r="L100" i="19" s="1"/>
  <c r="J99" i="19"/>
  <c r="K99" i="19" s="1"/>
  <c r="L99" i="19" s="1"/>
  <c r="J98" i="19"/>
  <c r="K98" i="19" s="1"/>
  <c r="L98" i="19" s="1"/>
  <c r="J97" i="19"/>
  <c r="K97" i="19" s="1"/>
  <c r="L97" i="19" s="1"/>
  <c r="J96" i="19"/>
  <c r="K96" i="19" s="1"/>
  <c r="L96" i="19" s="1"/>
  <c r="J95" i="19"/>
  <c r="K95" i="19" s="1"/>
  <c r="L95" i="19" s="1"/>
  <c r="J94" i="19"/>
  <c r="K94" i="19" s="1"/>
  <c r="L94" i="19" s="1"/>
  <c r="J93" i="19"/>
  <c r="K93" i="19" s="1"/>
  <c r="L93" i="19" s="1"/>
  <c r="J92" i="19"/>
  <c r="K92" i="19" s="1"/>
  <c r="L92" i="19" s="1"/>
  <c r="J91" i="19"/>
  <c r="K91" i="19" s="1"/>
  <c r="L91" i="19" s="1"/>
  <c r="J75" i="19"/>
  <c r="K75" i="19" s="1"/>
  <c r="L75" i="19" s="1"/>
  <c r="J74" i="19"/>
  <c r="K74" i="19" s="1"/>
  <c r="L74" i="19" s="1"/>
  <c r="J73" i="19"/>
  <c r="K73" i="19" s="1"/>
  <c r="L73" i="19" s="1"/>
  <c r="J72" i="19"/>
  <c r="K72" i="19" s="1"/>
  <c r="L72" i="19" s="1"/>
  <c r="J71" i="19"/>
  <c r="K71" i="19" s="1"/>
  <c r="L71" i="19" s="1"/>
  <c r="J70" i="19"/>
  <c r="K70" i="19" s="1"/>
  <c r="L70" i="19" s="1"/>
  <c r="J69" i="19"/>
  <c r="K69" i="19" s="1"/>
  <c r="L69" i="19" s="1"/>
  <c r="J68" i="19"/>
  <c r="K68" i="19" s="1"/>
  <c r="L68" i="19" s="1"/>
  <c r="J67" i="19"/>
  <c r="K67" i="19" s="1"/>
  <c r="L67" i="19" s="1"/>
  <c r="J66" i="19"/>
  <c r="K66" i="19" s="1"/>
  <c r="L66" i="19" s="1"/>
  <c r="J65" i="19"/>
  <c r="K65" i="19" s="1"/>
  <c r="L65" i="19" s="1"/>
  <c r="K102" i="19"/>
  <c r="L102" i="19" s="1"/>
  <c r="K76" i="19"/>
  <c r="L76" i="19" s="1"/>
  <c r="K50" i="19"/>
  <c r="L50" i="19" s="1"/>
  <c r="F78" i="20"/>
  <c r="F77" i="20"/>
  <c r="K76" i="20"/>
  <c r="L76" i="20" s="1"/>
  <c r="F75" i="20"/>
  <c r="F74" i="20"/>
  <c r="F72" i="20"/>
  <c r="F71" i="20"/>
  <c r="F70" i="20"/>
  <c r="F69" i="20"/>
  <c r="F68" i="20"/>
  <c r="F67" i="20"/>
  <c r="F66" i="20"/>
  <c r="F65" i="20"/>
  <c r="H61" i="20"/>
  <c r="G61" i="20"/>
  <c r="G63" i="20" s="1"/>
  <c r="H89" i="25" l="1"/>
  <c r="H104" i="25" s="1"/>
  <c r="K23" i="25"/>
  <c r="L23" i="25" s="1"/>
  <c r="K16" i="25"/>
  <c r="L16" i="25" s="1"/>
  <c r="K22" i="25"/>
  <c r="L22" i="25" s="1"/>
  <c r="M37" i="26"/>
  <c r="R11" i="26"/>
  <c r="N37" i="26"/>
  <c r="AB89" i="25"/>
  <c r="S11" i="25"/>
  <c r="T89" i="26"/>
  <c r="Z89" i="26"/>
  <c r="H89" i="26"/>
  <c r="AA37" i="26"/>
  <c r="X11" i="26"/>
  <c r="Y11" i="26"/>
  <c r="Y37" i="26"/>
  <c r="R63" i="20"/>
  <c r="Z63" i="25"/>
  <c r="M89" i="25"/>
  <c r="X11" i="25"/>
  <c r="H11" i="25"/>
  <c r="T37" i="25"/>
  <c r="P11" i="25"/>
  <c r="W11" i="25"/>
  <c r="H37" i="25"/>
  <c r="AA89" i="25"/>
  <c r="U11" i="25"/>
  <c r="G11" i="25"/>
  <c r="S89" i="25"/>
  <c r="T11" i="25"/>
  <c r="Q89" i="25"/>
  <c r="Z11" i="25"/>
  <c r="V11" i="25"/>
  <c r="R89" i="25"/>
  <c r="Y89" i="25"/>
  <c r="N11" i="25"/>
  <c r="AA11" i="25"/>
  <c r="Z89" i="25"/>
  <c r="O11" i="25"/>
  <c r="AB11" i="25"/>
  <c r="G89" i="25"/>
  <c r="Z11" i="26"/>
  <c r="O37" i="26"/>
  <c r="W89" i="26"/>
  <c r="P37" i="26"/>
  <c r="G89" i="26"/>
  <c r="AA89" i="26"/>
  <c r="V37" i="26"/>
  <c r="AB89" i="26"/>
  <c r="W37" i="26"/>
  <c r="M89" i="26"/>
  <c r="X37" i="26"/>
  <c r="O89" i="26"/>
  <c r="U89" i="26"/>
  <c r="S89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7" i="26"/>
  <c r="T37" i="26"/>
  <c r="Z37" i="26"/>
  <c r="R37" i="26"/>
  <c r="Q37" i="26"/>
  <c r="S37" i="26"/>
  <c r="G37" i="26"/>
  <c r="U37" i="26"/>
  <c r="N89" i="26"/>
  <c r="V89" i="26"/>
  <c r="P89" i="26"/>
  <c r="X89" i="26"/>
  <c r="Q89" i="26"/>
  <c r="Y89" i="26"/>
  <c r="R89" i="26"/>
  <c r="V37" i="25"/>
  <c r="N37" i="25"/>
  <c r="Z37" i="25"/>
  <c r="R37" i="25"/>
  <c r="X37" i="25"/>
  <c r="P37" i="25"/>
  <c r="S37" i="25"/>
  <c r="Q37" i="25"/>
  <c r="AB37" i="25"/>
  <c r="O37" i="25"/>
  <c r="AA37" i="25"/>
  <c r="M37" i="25"/>
  <c r="Y37" i="25"/>
  <c r="W37" i="25"/>
  <c r="G37" i="25"/>
  <c r="U37" i="25"/>
  <c r="Q11" i="25"/>
  <c r="Y11" i="25"/>
  <c r="R11" i="25"/>
  <c r="W63" i="25"/>
  <c r="O63" i="25"/>
  <c r="V63" i="25"/>
  <c r="N63" i="25"/>
  <c r="U63" i="25"/>
  <c r="M63" i="25"/>
  <c r="Y63" i="25"/>
  <c r="G63" i="25"/>
  <c r="X63" i="25"/>
  <c r="S63" i="25"/>
  <c r="R63" i="25"/>
  <c r="AB63" i="25"/>
  <c r="Q63" i="25"/>
  <c r="AA63" i="25"/>
  <c r="P63" i="25"/>
  <c r="M11" i="25"/>
  <c r="T63" i="25"/>
  <c r="X89" i="25"/>
  <c r="P89" i="25"/>
  <c r="W89" i="25"/>
  <c r="O89" i="25"/>
  <c r="V89" i="25"/>
  <c r="N89" i="25"/>
  <c r="T89" i="25"/>
  <c r="U89" i="25"/>
  <c r="Y63" i="20"/>
  <c r="Y76" i="20" s="1"/>
  <c r="H63" i="20"/>
  <c r="T63" i="20"/>
  <c r="AB63" i="20"/>
  <c r="S63" i="20"/>
  <c r="M63" i="20"/>
  <c r="AA63" i="20"/>
  <c r="N63" i="20"/>
  <c r="V63" i="20"/>
  <c r="Z63" i="20"/>
  <c r="O63" i="20"/>
  <c r="W63" i="20"/>
  <c r="U63" i="20"/>
  <c r="P63" i="20"/>
  <c r="X63" i="20"/>
  <c r="Q63" i="20"/>
  <c r="A55" i="1"/>
  <c r="A56" i="1"/>
  <c r="A57" i="1"/>
  <c r="A58" i="1"/>
  <c r="A59" i="1"/>
  <c r="Z73" i="20" l="1"/>
  <c r="Z71" i="20"/>
  <c r="Z68" i="20"/>
  <c r="Z75" i="20"/>
  <c r="Z69" i="20"/>
  <c r="Z65" i="20"/>
  <c r="Z67" i="20"/>
  <c r="Z74" i="20"/>
  <c r="Z66" i="20"/>
  <c r="Z72" i="20"/>
  <c r="Z70" i="20"/>
  <c r="AB75" i="20"/>
  <c r="AB69" i="20"/>
  <c r="AB65" i="20"/>
  <c r="AB67" i="20"/>
  <c r="AB74" i="20"/>
  <c r="AB72" i="20"/>
  <c r="AB66" i="20"/>
  <c r="AB70" i="20"/>
  <c r="AB68" i="20"/>
  <c r="AB73" i="20"/>
  <c r="AB71" i="20"/>
  <c r="S71" i="20"/>
  <c r="S75" i="20"/>
  <c r="S69" i="20"/>
  <c r="S65" i="20"/>
  <c r="S67" i="20"/>
  <c r="S74" i="20"/>
  <c r="S72" i="20"/>
  <c r="S66" i="20"/>
  <c r="S70" i="20"/>
  <c r="S68" i="20"/>
  <c r="S73" i="20"/>
  <c r="T75" i="20"/>
  <c r="T69" i="20"/>
  <c r="T65" i="20"/>
  <c r="T67" i="20"/>
  <c r="T71" i="20"/>
  <c r="T74" i="20"/>
  <c r="T72" i="20"/>
  <c r="T66" i="20"/>
  <c r="T70" i="20"/>
  <c r="T68" i="20"/>
  <c r="T73" i="20"/>
  <c r="V74" i="20"/>
  <c r="V67" i="20"/>
  <c r="V72" i="20"/>
  <c r="V66" i="20"/>
  <c r="V70" i="20"/>
  <c r="V68" i="20"/>
  <c r="V73" i="20"/>
  <c r="V71" i="20"/>
  <c r="V69" i="20"/>
  <c r="V75" i="20"/>
  <c r="V65" i="20"/>
  <c r="X72" i="20"/>
  <c r="X66" i="20"/>
  <c r="X70" i="20"/>
  <c r="X68" i="20"/>
  <c r="X73" i="20"/>
  <c r="X71" i="20"/>
  <c r="X74" i="20"/>
  <c r="X75" i="20"/>
  <c r="X69" i="20"/>
  <c r="X65" i="20"/>
  <c r="X67" i="20"/>
  <c r="W74" i="20"/>
  <c r="W72" i="20"/>
  <c r="W66" i="20"/>
  <c r="W70" i="20"/>
  <c r="W68" i="20"/>
  <c r="W73" i="20"/>
  <c r="W71" i="20"/>
  <c r="W75" i="20"/>
  <c r="W69" i="20"/>
  <c r="W65" i="20"/>
  <c r="W67" i="20"/>
  <c r="AA71" i="20"/>
  <c r="AA75" i="20"/>
  <c r="AA69" i="20"/>
  <c r="AA65" i="20"/>
  <c r="AA67" i="20"/>
  <c r="AA74" i="20"/>
  <c r="AA72" i="20"/>
  <c r="AA66" i="20"/>
  <c r="AA70" i="20"/>
  <c r="AA68" i="20"/>
  <c r="AA73" i="20"/>
  <c r="U67" i="20"/>
  <c r="U69" i="20"/>
  <c r="U65" i="20"/>
  <c r="U74" i="20"/>
  <c r="U72" i="20"/>
  <c r="U66" i="20"/>
  <c r="U70" i="20"/>
  <c r="U68" i="20"/>
  <c r="U73" i="20"/>
  <c r="U71" i="20"/>
  <c r="U75" i="20"/>
  <c r="Y70" i="20"/>
  <c r="Y68" i="20"/>
  <c r="Y72" i="20"/>
  <c r="Y73" i="20"/>
  <c r="Y66" i="20"/>
  <c r="Y71" i="20"/>
  <c r="Y75" i="20"/>
  <c r="Y69" i="20"/>
  <c r="Y65" i="20"/>
  <c r="Y67" i="20"/>
  <c r="Y74" i="20"/>
  <c r="U76" i="20"/>
  <c r="V76" i="20"/>
  <c r="W76" i="20"/>
  <c r="AA76" i="20"/>
  <c r="AB76" i="20"/>
  <c r="Z76" i="20"/>
  <c r="T76" i="20"/>
  <c r="S76" i="20"/>
  <c r="X76" i="20"/>
  <c r="Y77" i="20" l="1"/>
  <c r="S77" i="20"/>
  <c r="V77" i="20"/>
  <c r="AB77" i="20"/>
  <c r="AA77" i="20"/>
  <c r="U77" i="20"/>
  <c r="Z77" i="20"/>
  <c r="X77" i="20"/>
  <c r="T77" i="20"/>
  <c r="W77" i="20"/>
  <c r="F104" i="20"/>
  <c r="F103" i="20"/>
  <c r="K102" i="20"/>
  <c r="L102" i="20" s="1"/>
  <c r="F101" i="20"/>
  <c r="F100" i="20"/>
  <c r="F98" i="20"/>
  <c r="F97" i="20"/>
  <c r="F96" i="20"/>
  <c r="F95" i="20"/>
  <c r="F94" i="20"/>
  <c r="F93" i="20"/>
  <c r="F92" i="20"/>
  <c r="F91" i="20"/>
  <c r="H87" i="20"/>
  <c r="H89" i="20" s="1"/>
  <c r="G87" i="20"/>
  <c r="F52" i="20"/>
  <c r="F51" i="20"/>
  <c r="K50" i="20"/>
  <c r="L50" i="20" s="1"/>
  <c r="F49" i="20"/>
  <c r="F48" i="20"/>
  <c r="F46" i="20"/>
  <c r="F45" i="20"/>
  <c r="F44" i="20"/>
  <c r="F43" i="20"/>
  <c r="F42" i="20"/>
  <c r="F41" i="20"/>
  <c r="F40" i="20"/>
  <c r="F39" i="20"/>
  <c r="H35" i="20"/>
  <c r="H37" i="20" s="1"/>
  <c r="G35" i="20"/>
  <c r="F26" i="20"/>
  <c r="F25" i="20"/>
  <c r="K24" i="20"/>
  <c r="L24" i="20" s="1"/>
  <c r="F23" i="20"/>
  <c r="F22" i="20"/>
  <c r="F20" i="20"/>
  <c r="F19" i="20"/>
  <c r="F18" i="20"/>
  <c r="F17" i="20"/>
  <c r="F16" i="20"/>
  <c r="F15" i="20"/>
  <c r="F14" i="20"/>
  <c r="F13" i="20"/>
  <c r="H9" i="20"/>
  <c r="H11" i="20" s="1"/>
  <c r="G9" i="20"/>
  <c r="F104" i="19"/>
  <c r="F103" i="19"/>
  <c r="F101" i="19"/>
  <c r="F100" i="19"/>
  <c r="F99" i="19"/>
  <c r="F98" i="19"/>
  <c r="F97" i="19"/>
  <c r="F96" i="19"/>
  <c r="F95" i="19"/>
  <c r="F94" i="19"/>
  <c r="F93" i="19"/>
  <c r="F92" i="19"/>
  <c r="F91" i="19"/>
  <c r="H87" i="19"/>
  <c r="H89" i="19" s="1"/>
  <c r="G87" i="19"/>
  <c r="F78" i="19"/>
  <c r="F77" i="19"/>
  <c r="F75" i="19"/>
  <c r="F74" i="19"/>
  <c r="F73" i="19"/>
  <c r="F72" i="19"/>
  <c r="F71" i="19"/>
  <c r="F70" i="19"/>
  <c r="F69" i="19"/>
  <c r="F68" i="19"/>
  <c r="F67" i="19"/>
  <c r="F66" i="19"/>
  <c r="F65" i="19"/>
  <c r="H61" i="19"/>
  <c r="G61" i="19"/>
  <c r="F52" i="19"/>
  <c r="F51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4" i="19"/>
  <c r="K44" i="19" s="1"/>
  <c r="L44" i="19" s="1"/>
  <c r="F44" i="19"/>
  <c r="J43" i="19"/>
  <c r="K43" i="19" s="1"/>
  <c r="L43" i="19" s="1"/>
  <c r="F43" i="19"/>
  <c r="J42" i="19"/>
  <c r="K42" i="19" s="1"/>
  <c r="L42" i="19" s="1"/>
  <c r="F42" i="19"/>
  <c r="J41" i="19"/>
  <c r="K41" i="19" s="1"/>
  <c r="L41" i="19" s="1"/>
  <c r="F41" i="19"/>
  <c r="J40" i="19"/>
  <c r="K40" i="19" s="1"/>
  <c r="L40" i="19" s="1"/>
  <c r="F40" i="19"/>
  <c r="J39" i="19"/>
  <c r="K39" i="19" s="1"/>
  <c r="L39" i="19" s="1"/>
  <c r="F39" i="19"/>
  <c r="H35" i="19"/>
  <c r="G35" i="19"/>
  <c r="G37" i="19" s="1"/>
  <c r="F26" i="19"/>
  <c r="F25" i="19"/>
  <c r="K24" i="19"/>
  <c r="L24" i="19" s="1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6" i="19"/>
  <c r="K16" i="19" s="1"/>
  <c r="L16" i="19" s="1"/>
  <c r="F16" i="19"/>
  <c r="J15" i="19"/>
  <c r="K15" i="19" s="1"/>
  <c r="L15" i="19" s="1"/>
  <c r="F15" i="19"/>
  <c r="J14" i="19"/>
  <c r="K14" i="19" s="1"/>
  <c r="L14" i="19" s="1"/>
  <c r="F14" i="19"/>
  <c r="J13" i="19"/>
  <c r="K13" i="19" s="1"/>
  <c r="L13" i="19" s="1"/>
  <c r="F13" i="19"/>
  <c r="H9" i="19"/>
  <c r="G9" i="19"/>
  <c r="M89" i="19" l="1"/>
  <c r="S89" i="19"/>
  <c r="W11" i="20"/>
  <c r="AB37" i="20"/>
  <c r="AA37" i="20"/>
  <c r="O11" i="20"/>
  <c r="T37" i="20"/>
  <c r="Y89" i="20"/>
  <c r="Y11" i="19"/>
  <c r="Y24" i="19" s="1"/>
  <c r="N37" i="19"/>
  <c r="AA89" i="19"/>
  <c r="Y89" i="19"/>
  <c r="R37" i="19"/>
  <c r="Y63" i="19"/>
  <c r="G11" i="19"/>
  <c r="N11" i="19"/>
  <c r="Z37" i="19"/>
  <c r="G63" i="19"/>
  <c r="Z11" i="20"/>
  <c r="G37" i="20"/>
  <c r="V37" i="20"/>
  <c r="R89" i="20"/>
  <c r="AB89" i="20"/>
  <c r="G89" i="20"/>
  <c r="T89" i="20"/>
  <c r="N37" i="20"/>
  <c r="V89" i="20"/>
  <c r="N89" i="20"/>
  <c r="Z89" i="20"/>
  <c r="G11" i="20"/>
  <c r="Q11" i="20"/>
  <c r="V11" i="20"/>
  <c r="AA11" i="20"/>
  <c r="U11" i="20"/>
  <c r="M11" i="20"/>
  <c r="R11" i="20"/>
  <c r="AB11" i="20"/>
  <c r="X11" i="20"/>
  <c r="T11" i="20"/>
  <c r="P11" i="20"/>
  <c r="N11" i="20"/>
  <c r="S11" i="20"/>
  <c r="Y11" i="20"/>
  <c r="S37" i="20"/>
  <c r="O37" i="20"/>
  <c r="P37" i="20"/>
  <c r="X37" i="20"/>
  <c r="R37" i="20"/>
  <c r="Z37" i="20"/>
  <c r="M37" i="20"/>
  <c r="Q37" i="20"/>
  <c r="U37" i="20"/>
  <c r="Y37" i="20"/>
  <c r="W37" i="20"/>
  <c r="W89" i="20"/>
  <c r="S89" i="20"/>
  <c r="O89" i="20"/>
  <c r="P89" i="20"/>
  <c r="X89" i="20"/>
  <c r="AA89" i="20"/>
  <c r="M89" i="20"/>
  <c r="Q89" i="20"/>
  <c r="U89" i="20"/>
  <c r="G89" i="19"/>
  <c r="U89" i="19"/>
  <c r="R11" i="19"/>
  <c r="R63" i="19"/>
  <c r="Q89" i="19"/>
  <c r="Z63" i="19"/>
  <c r="AA11" i="19"/>
  <c r="O11" i="19"/>
  <c r="H11" i="19"/>
  <c r="W11" i="19"/>
  <c r="S11" i="19"/>
  <c r="V11" i="19"/>
  <c r="Z11" i="19"/>
  <c r="Y37" i="19"/>
  <c r="AB37" i="19"/>
  <c r="X37" i="19"/>
  <c r="T37" i="19"/>
  <c r="P37" i="19"/>
  <c r="H37" i="19"/>
  <c r="AA37" i="19"/>
  <c r="W37" i="19"/>
  <c r="S37" i="19"/>
  <c r="O37" i="19"/>
  <c r="V37" i="19"/>
  <c r="AB63" i="19"/>
  <c r="X63" i="19"/>
  <c r="T63" i="19"/>
  <c r="P63" i="19"/>
  <c r="H63" i="19"/>
  <c r="AA63" i="19"/>
  <c r="W63" i="19"/>
  <c r="S63" i="19"/>
  <c r="O63" i="19"/>
  <c r="V63" i="19"/>
  <c r="P11" i="19"/>
  <c r="T11" i="19"/>
  <c r="X11" i="19"/>
  <c r="AB11" i="19"/>
  <c r="M11" i="19"/>
  <c r="Q11" i="19"/>
  <c r="U11" i="19"/>
  <c r="M37" i="19"/>
  <c r="Q37" i="19"/>
  <c r="U37" i="19"/>
  <c r="N63" i="19"/>
  <c r="M63" i="19"/>
  <c r="Q63" i="19"/>
  <c r="U63" i="19"/>
  <c r="AB89" i="19"/>
  <c r="X89" i="19"/>
  <c r="T89" i="19"/>
  <c r="P89" i="19"/>
  <c r="Z89" i="19"/>
  <c r="V89" i="19"/>
  <c r="R89" i="19"/>
  <c r="N89" i="19"/>
  <c r="O89" i="19"/>
  <c r="W89" i="19"/>
  <c r="A4" i="1"/>
  <c r="AA21" i="20" l="1"/>
  <c r="V21" i="20"/>
  <c r="T21" i="20"/>
  <c r="X21" i="20"/>
  <c r="U21" i="20"/>
  <c r="AB21" i="20"/>
  <c r="S21" i="20"/>
  <c r="Y21" i="20"/>
  <c r="Z21" i="20"/>
  <c r="W21" i="20"/>
  <c r="G20" i="25"/>
  <c r="G16" i="25"/>
  <c r="G18" i="25"/>
  <c r="G13" i="25"/>
  <c r="G26" i="25"/>
  <c r="G15" i="25"/>
  <c r="G22" i="25"/>
  <c r="G17" i="25"/>
  <c r="G19" i="25"/>
  <c r="G25" i="25"/>
  <c r="G21" i="25"/>
  <c r="G14" i="25"/>
  <c r="G23" i="25"/>
  <c r="Y16" i="19"/>
  <c r="Y23" i="19"/>
  <c r="Y18" i="19"/>
  <c r="Y15" i="19"/>
  <c r="Y13" i="19"/>
  <c r="Y20" i="19"/>
  <c r="Y17" i="19"/>
  <c r="AA72" i="19"/>
  <c r="AA69" i="19"/>
  <c r="AA76" i="19"/>
  <c r="AA75" i="19"/>
  <c r="AA73" i="19"/>
  <c r="AA66" i="19"/>
  <c r="AA71" i="19"/>
  <c r="AA70" i="19"/>
  <c r="AA67" i="19"/>
  <c r="AA74" i="19"/>
  <c r="AA68" i="19"/>
  <c r="AA65" i="19"/>
  <c r="AB101" i="19"/>
  <c r="AB95" i="19"/>
  <c r="AB97" i="19"/>
  <c r="AB92" i="19"/>
  <c r="AB100" i="19"/>
  <c r="AB99" i="19"/>
  <c r="AB98" i="19"/>
  <c r="AB93" i="19"/>
  <c r="AB96" i="19"/>
  <c r="AB102" i="19"/>
  <c r="AB91" i="19"/>
  <c r="AB94" i="19"/>
  <c r="AB69" i="19"/>
  <c r="AB75" i="19"/>
  <c r="AB73" i="19"/>
  <c r="AB66" i="19"/>
  <c r="AB71" i="19"/>
  <c r="AB68" i="19"/>
  <c r="AB67" i="19"/>
  <c r="AB72" i="19"/>
  <c r="AB76" i="19"/>
  <c r="AB74" i="19"/>
  <c r="AB70" i="19"/>
  <c r="AB65" i="19"/>
  <c r="T43" i="19"/>
  <c r="T39" i="19"/>
  <c r="T50" i="19"/>
  <c r="T49" i="19"/>
  <c r="T45" i="19"/>
  <c r="T41" i="19"/>
  <c r="T48" i="19"/>
  <c r="T47" i="19"/>
  <c r="T44" i="19"/>
  <c r="T40" i="19"/>
  <c r="T46" i="19"/>
  <c r="T42" i="19"/>
  <c r="Z67" i="19"/>
  <c r="Z72" i="19"/>
  <c r="Z69" i="19"/>
  <c r="Z76" i="19"/>
  <c r="Z75" i="19"/>
  <c r="Z73" i="19"/>
  <c r="Z66" i="19"/>
  <c r="Z74" i="19"/>
  <c r="Z65" i="19"/>
  <c r="Z70" i="19"/>
  <c r="Z68" i="19"/>
  <c r="Z71" i="19"/>
  <c r="T101" i="19"/>
  <c r="T95" i="19"/>
  <c r="T97" i="19"/>
  <c r="T92" i="19"/>
  <c r="T100" i="19"/>
  <c r="T99" i="19"/>
  <c r="T98" i="19"/>
  <c r="T93" i="19"/>
  <c r="T91" i="19"/>
  <c r="T94" i="19"/>
  <c r="T96" i="19"/>
  <c r="T102" i="19"/>
  <c r="U75" i="19"/>
  <c r="U73" i="19"/>
  <c r="U71" i="19"/>
  <c r="U68" i="19"/>
  <c r="U74" i="19"/>
  <c r="U65" i="19"/>
  <c r="U72" i="19"/>
  <c r="U69" i="19"/>
  <c r="U76" i="19"/>
  <c r="U66" i="19"/>
  <c r="U67" i="19"/>
  <c r="U70" i="19"/>
  <c r="S72" i="19"/>
  <c r="S69" i="19"/>
  <c r="S76" i="19"/>
  <c r="S75" i="19"/>
  <c r="S73" i="19"/>
  <c r="S66" i="19"/>
  <c r="S71" i="19"/>
  <c r="S70" i="19"/>
  <c r="S67" i="19"/>
  <c r="S65" i="19"/>
  <c r="S74" i="19"/>
  <c r="S68" i="19"/>
  <c r="V50" i="19"/>
  <c r="V46" i="19"/>
  <c r="V42" i="19"/>
  <c r="V48" i="19"/>
  <c r="V47" i="19"/>
  <c r="V44" i="19"/>
  <c r="V40" i="19"/>
  <c r="V39" i="19"/>
  <c r="V43" i="19"/>
  <c r="V49" i="19"/>
  <c r="V45" i="19"/>
  <c r="V41" i="19"/>
  <c r="X49" i="19"/>
  <c r="X45" i="19"/>
  <c r="X41" i="19"/>
  <c r="X43" i="19"/>
  <c r="X39" i="19"/>
  <c r="X42" i="19"/>
  <c r="X50" i="19"/>
  <c r="X46" i="19"/>
  <c r="X47" i="19"/>
  <c r="X48" i="19"/>
  <c r="X44" i="19"/>
  <c r="X40" i="19"/>
  <c r="Y96" i="19"/>
  <c r="Y91" i="19"/>
  <c r="Y98" i="19"/>
  <c r="Y93" i="19"/>
  <c r="Y101" i="19"/>
  <c r="Y100" i="19"/>
  <c r="Y99" i="19"/>
  <c r="Y94" i="19"/>
  <c r="Y102" i="19"/>
  <c r="Y92" i="19"/>
  <c r="Y95" i="19"/>
  <c r="Y97" i="19"/>
  <c r="AA93" i="19"/>
  <c r="AA101" i="19"/>
  <c r="AA95" i="19"/>
  <c r="AA97" i="19"/>
  <c r="AA92" i="19"/>
  <c r="AA100" i="19"/>
  <c r="AA96" i="19"/>
  <c r="AA91" i="19"/>
  <c r="AA102" i="19"/>
  <c r="AA98" i="19"/>
  <c r="AA94" i="19"/>
  <c r="AA99" i="19"/>
  <c r="S93" i="19"/>
  <c r="S101" i="19"/>
  <c r="S95" i="19"/>
  <c r="S97" i="19"/>
  <c r="S92" i="19"/>
  <c r="S96" i="19"/>
  <c r="S91" i="19"/>
  <c r="S102" i="19"/>
  <c r="S98" i="19"/>
  <c r="S100" i="19"/>
  <c r="S94" i="19"/>
  <c r="S99" i="19"/>
  <c r="W46" i="19"/>
  <c r="W42" i="19"/>
  <c r="W49" i="19"/>
  <c r="W45" i="19"/>
  <c r="W41" i="19"/>
  <c r="W43" i="19"/>
  <c r="W39" i="19"/>
  <c r="W50" i="19"/>
  <c r="W40" i="19"/>
  <c r="W48" i="19"/>
  <c r="W44" i="19"/>
  <c r="W47" i="19"/>
  <c r="U95" i="19"/>
  <c r="U97" i="19"/>
  <c r="U92" i="19"/>
  <c r="U100" i="19"/>
  <c r="U99" i="19"/>
  <c r="U94" i="19"/>
  <c r="U93" i="19"/>
  <c r="U101" i="19"/>
  <c r="U96" i="19"/>
  <c r="U98" i="19"/>
  <c r="U91" i="19"/>
  <c r="U102" i="19"/>
  <c r="Z48" i="19"/>
  <c r="Z47" i="19"/>
  <c r="Z44" i="19"/>
  <c r="Z40" i="19"/>
  <c r="Z46" i="19"/>
  <c r="Z42" i="19"/>
  <c r="Z49" i="19"/>
  <c r="Z45" i="19"/>
  <c r="Z41" i="19"/>
  <c r="Z39" i="19"/>
  <c r="Z50" i="19"/>
  <c r="Z43" i="19"/>
  <c r="U43" i="19"/>
  <c r="U39" i="19"/>
  <c r="U50" i="19"/>
  <c r="U46" i="19"/>
  <c r="U42" i="19"/>
  <c r="U48" i="19"/>
  <c r="U47" i="19"/>
  <c r="U44" i="19"/>
  <c r="U40" i="19"/>
  <c r="U45" i="19"/>
  <c r="U49" i="19"/>
  <c r="U41" i="19"/>
  <c r="AA48" i="19"/>
  <c r="AA47" i="19"/>
  <c r="AA44" i="19"/>
  <c r="AA40" i="19"/>
  <c r="AA43" i="19"/>
  <c r="AA39" i="19"/>
  <c r="AA49" i="19"/>
  <c r="AA45" i="19"/>
  <c r="AA41" i="19"/>
  <c r="AA46" i="19"/>
  <c r="AA42" i="19"/>
  <c r="AA50" i="19"/>
  <c r="Y49" i="19"/>
  <c r="Y45" i="19"/>
  <c r="Y41" i="19"/>
  <c r="Y48" i="19"/>
  <c r="Y47" i="19"/>
  <c r="Y44" i="19"/>
  <c r="Y40" i="19"/>
  <c r="Y50" i="19"/>
  <c r="Y46" i="19"/>
  <c r="Y42" i="19"/>
  <c r="Y43" i="19"/>
  <c r="Y39" i="19"/>
  <c r="Y19" i="19"/>
  <c r="W68" i="19"/>
  <c r="W74" i="19"/>
  <c r="W65" i="19"/>
  <c r="W70" i="19"/>
  <c r="W67" i="19"/>
  <c r="W75" i="19"/>
  <c r="W73" i="19"/>
  <c r="W66" i="19"/>
  <c r="W71" i="19"/>
  <c r="W69" i="19"/>
  <c r="W76" i="19"/>
  <c r="W72" i="19"/>
  <c r="Z98" i="19"/>
  <c r="Z93" i="19"/>
  <c r="Z101" i="19"/>
  <c r="Z95" i="19"/>
  <c r="Z94" i="19"/>
  <c r="Z96" i="19"/>
  <c r="Z91" i="19"/>
  <c r="Z102" i="19"/>
  <c r="Z100" i="19"/>
  <c r="Z99" i="19"/>
  <c r="Z92" i="19"/>
  <c r="Z97" i="19"/>
  <c r="T69" i="19"/>
  <c r="T75" i="19"/>
  <c r="T73" i="19"/>
  <c r="T66" i="19"/>
  <c r="T71" i="19"/>
  <c r="T68" i="19"/>
  <c r="T67" i="19"/>
  <c r="T72" i="19"/>
  <c r="T76" i="19"/>
  <c r="T74" i="19"/>
  <c r="T70" i="19"/>
  <c r="T65" i="19"/>
  <c r="Y21" i="19"/>
  <c r="AB44" i="19"/>
  <c r="AB40" i="19"/>
  <c r="AB43" i="19"/>
  <c r="AB39" i="19"/>
  <c r="AB50" i="19"/>
  <c r="AB49" i="19"/>
  <c r="AB45" i="19"/>
  <c r="AB41" i="19"/>
  <c r="AB48" i="19"/>
  <c r="AB47" i="19"/>
  <c r="AB42" i="19"/>
  <c r="AB46" i="19"/>
  <c r="V97" i="19"/>
  <c r="V92" i="19"/>
  <c r="V100" i="19"/>
  <c r="V99" i="19"/>
  <c r="V94" i="19"/>
  <c r="V96" i="19"/>
  <c r="V91" i="19"/>
  <c r="V102" i="19"/>
  <c r="V101" i="19"/>
  <c r="V95" i="19"/>
  <c r="V98" i="19"/>
  <c r="V93" i="19"/>
  <c r="S48" i="19"/>
  <c r="S47" i="19"/>
  <c r="S44" i="19"/>
  <c r="S40" i="19"/>
  <c r="S43" i="19"/>
  <c r="S39" i="19"/>
  <c r="S49" i="19"/>
  <c r="S45" i="19"/>
  <c r="S41" i="19"/>
  <c r="S46" i="19"/>
  <c r="S50" i="19"/>
  <c r="S42" i="19"/>
  <c r="W100" i="19"/>
  <c r="W99" i="19"/>
  <c r="W94" i="19"/>
  <c r="W96" i="19"/>
  <c r="W91" i="19"/>
  <c r="W102" i="19"/>
  <c r="W98" i="19"/>
  <c r="W95" i="19"/>
  <c r="W97" i="19"/>
  <c r="W92" i="19"/>
  <c r="W101" i="19"/>
  <c r="W93" i="19"/>
  <c r="X94" i="19"/>
  <c r="X96" i="19"/>
  <c r="X91" i="19"/>
  <c r="X102" i="19"/>
  <c r="X98" i="19"/>
  <c r="X93" i="19"/>
  <c r="X97" i="19"/>
  <c r="X92" i="19"/>
  <c r="X100" i="19"/>
  <c r="X99" i="19"/>
  <c r="X101" i="19"/>
  <c r="X95" i="19"/>
  <c r="V71" i="19"/>
  <c r="V68" i="19"/>
  <c r="V74" i="19"/>
  <c r="V65" i="19"/>
  <c r="V70" i="19"/>
  <c r="V69" i="19"/>
  <c r="V76" i="19"/>
  <c r="V75" i="19"/>
  <c r="V73" i="19"/>
  <c r="V66" i="19"/>
  <c r="V72" i="19"/>
  <c r="V67" i="19"/>
  <c r="X74" i="19"/>
  <c r="X70" i="19"/>
  <c r="X67" i="19"/>
  <c r="X72" i="19"/>
  <c r="X71" i="19"/>
  <c r="X68" i="19"/>
  <c r="X65" i="19"/>
  <c r="X69" i="19"/>
  <c r="X76" i="19"/>
  <c r="X66" i="19"/>
  <c r="X75" i="19"/>
  <c r="X73" i="19"/>
  <c r="Y14" i="19"/>
  <c r="Y22" i="19"/>
  <c r="Y70" i="19"/>
  <c r="Y67" i="19"/>
  <c r="Y72" i="19"/>
  <c r="Y69" i="19"/>
  <c r="Y76" i="19"/>
  <c r="Y68" i="19"/>
  <c r="Y74" i="19"/>
  <c r="Y65" i="19"/>
  <c r="Y71" i="19"/>
  <c r="Y66" i="19"/>
  <c r="Y75" i="19"/>
  <c r="Y73" i="19"/>
  <c r="AA98" i="20"/>
  <c r="AA95" i="20"/>
  <c r="AA93" i="20"/>
  <c r="AA101" i="20"/>
  <c r="AA92" i="20"/>
  <c r="AA97" i="20"/>
  <c r="AA94" i="20"/>
  <c r="AA100" i="20"/>
  <c r="AA99" i="20"/>
  <c r="AA91" i="20"/>
  <c r="AA96" i="20"/>
  <c r="AB44" i="20"/>
  <c r="AB46" i="20"/>
  <c r="AB41" i="20"/>
  <c r="AB48" i="20"/>
  <c r="AB47" i="20"/>
  <c r="AB43" i="20"/>
  <c r="AB49" i="20"/>
  <c r="AB40" i="20"/>
  <c r="AB45" i="20"/>
  <c r="AB42" i="20"/>
  <c r="AB39" i="20"/>
  <c r="X100" i="20"/>
  <c r="X99" i="20"/>
  <c r="X91" i="20"/>
  <c r="X96" i="20"/>
  <c r="X94" i="20"/>
  <c r="X93" i="20"/>
  <c r="X98" i="20"/>
  <c r="X95" i="20"/>
  <c r="X101" i="20"/>
  <c r="X92" i="20"/>
  <c r="X97" i="20"/>
  <c r="V97" i="20"/>
  <c r="V101" i="20"/>
  <c r="V94" i="20"/>
  <c r="V100" i="20"/>
  <c r="V99" i="20"/>
  <c r="V91" i="20"/>
  <c r="V96" i="20"/>
  <c r="V93" i="20"/>
  <c r="V98" i="20"/>
  <c r="V95" i="20"/>
  <c r="V92" i="20"/>
  <c r="U46" i="20"/>
  <c r="U41" i="20"/>
  <c r="U43" i="20"/>
  <c r="U47" i="20"/>
  <c r="U49" i="20"/>
  <c r="U40" i="20"/>
  <c r="U45" i="20"/>
  <c r="U42" i="20"/>
  <c r="U39" i="20"/>
  <c r="U48" i="20"/>
  <c r="U44" i="20"/>
  <c r="S48" i="20"/>
  <c r="S39" i="20"/>
  <c r="S41" i="20"/>
  <c r="S44" i="20"/>
  <c r="S46" i="20"/>
  <c r="S47" i="20"/>
  <c r="S43" i="20"/>
  <c r="S49" i="20"/>
  <c r="S40" i="20"/>
  <c r="S45" i="20"/>
  <c r="S42" i="20"/>
  <c r="Z42" i="20"/>
  <c r="Z44" i="20"/>
  <c r="Z48" i="20"/>
  <c r="Z39" i="20"/>
  <c r="Z46" i="20"/>
  <c r="Z41" i="20"/>
  <c r="Z47" i="20"/>
  <c r="Z43" i="20"/>
  <c r="Z49" i="20"/>
  <c r="Z40" i="20"/>
  <c r="Z45" i="20"/>
  <c r="T95" i="20"/>
  <c r="T98" i="20"/>
  <c r="T101" i="20"/>
  <c r="T92" i="20"/>
  <c r="T97" i="20"/>
  <c r="T94" i="20"/>
  <c r="T100" i="20"/>
  <c r="T99" i="20"/>
  <c r="T91" i="20"/>
  <c r="T96" i="20"/>
  <c r="T93" i="20"/>
  <c r="Y96" i="20"/>
  <c r="Y100" i="20"/>
  <c r="Y99" i="20"/>
  <c r="Y93" i="20"/>
  <c r="Y91" i="20"/>
  <c r="Y98" i="20"/>
  <c r="Y95" i="20"/>
  <c r="Y101" i="20"/>
  <c r="Y92" i="20"/>
  <c r="Y97" i="20"/>
  <c r="Y94" i="20"/>
  <c r="X49" i="20"/>
  <c r="X40" i="20"/>
  <c r="X42" i="20"/>
  <c r="X45" i="20"/>
  <c r="X48" i="20"/>
  <c r="X39" i="20"/>
  <c r="X44" i="20"/>
  <c r="X46" i="20"/>
  <c r="X41" i="20"/>
  <c r="X47" i="20"/>
  <c r="X43" i="20"/>
  <c r="T44" i="20"/>
  <c r="T46" i="20"/>
  <c r="T41" i="20"/>
  <c r="T47" i="20"/>
  <c r="T48" i="20"/>
  <c r="T43" i="20"/>
  <c r="T49" i="20"/>
  <c r="T40" i="20"/>
  <c r="T45" i="20"/>
  <c r="T42" i="20"/>
  <c r="T39" i="20"/>
  <c r="W43" i="20"/>
  <c r="W49" i="20"/>
  <c r="W40" i="20"/>
  <c r="W45" i="20"/>
  <c r="W47" i="20"/>
  <c r="W42" i="20"/>
  <c r="W48" i="20"/>
  <c r="W39" i="20"/>
  <c r="W44" i="20"/>
  <c r="W46" i="20"/>
  <c r="W41" i="20"/>
  <c r="S98" i="20"/>
  <c r="S95" i="20"/>
  <c r="S93" i="20"/>
  <c r="S101" i="20"/>
  <c r="S92" i="20"/>
  <c r="S97" i="20"/>
  <c r="S94" i="20"/>
  <c r="S100" i="20"/>
  <c r="S99" i="20"/>
  <c r="S91" i="20"/>
  <c r="S96" i="20"/>
  <c r="U101" i="20"/>
  <c r="U92" i="20"/>
  <c r="U97" i="20"/>
  <c r="U95" i="20"/>
  <c r="U94" i="20"/>
  <c r="U100" i="20"/>
  <c r="U99" i="20"/>
  <c r="U91" i="20"/>
  <c r="U96" i="20"/>
  <c r="U93" i="20"/>
  <c r="U98" i="20"/>
  <c r="W94" i="20"/>
  <c r="W97" i="20"/>
  <c r="W100" i="20"/>
  <c r="W99" i="20"/>
  <c r="W91" i="20"/>
  <c r="W96" i="20"/>
  <c r="W93" i="20"/>
  <c r="W98" i="20"/>
  <c r="W95" i="20"/>
  <c r="W101" i="20"/>
  <c r="W92" i="20"/>
  <c r="AB95" i="20"/>
  <c r="AB98" i="20"/>
  <c r="AB101" i="20"/>
  <c r="AB92" i="20"/>
  <c r="AB97" i="20"/>
  <c r="AB94" i="20"/>
  <c r="AB100" i="20"/>
  <c r="AB99" i="20"/>
  <c r="AB91" i="20"/>
  <c r="AB96" i="20"/>
  <c r="AB93" i="20"/>
  <c r="Y45" i="20"/>
  <c r="Y39" i="20"/>
  <c r="Y42" i="20"/>
  <c r="Y48" i="20"/>
  <c r="Y44" i="20"/>
  <c r="Y49" i="20"/>
  <c r="Y46" i="20"/>
  <c r="Y41" i="20"/>
  <c r="Y47" i="20"/>
  <c r="Y43" i="20"/>
  <c r="Y40" i="20"/>
  <c r="Z93" i="20"/>
  <c r="Z96" i="20"/>
  <c r="Z98" i="20"/>
  <c r="Z95" i="20"/>
  <c r="Z101" i="20"/>
  <c r="Z92" i="20"/>
  <c r="Z97" i="20"/>
  <c r="Z94" i="20"/>
  <c r="Z100" i="20"/>
  <c r="Z99" i="20"/>
  <c r="Z91" i="20"/>
  <c r="V47" i="20"/>
  <c r="V40" i="20"/>
  <c r="V43" i="20"/>
  <c r="V49" i="20"/>
  <c r="V45" i="20"/>
  <c r="V42" i="20"/>
  <c r="V48" i="20"/>
  <c r="V39" i="20"/>
  <c r="V44" i="20"/>
  <c r="V41" i="20"/>
  <c r="V46" i="20"/>
  <c r="AA48" i="20"/>
  <c r="AA39" i="20"/>
  <c r="AA46" i="20"/>
  <c r="AA41" i="20"/>
  <c r="AA44" i="20"/>
  <c r="AA47" i="20"/>
  <c r="AA43" i="20"/>
  <c r="AA49" i="20"/>
  <c r="AA40" i="20"/>
  <c r="AA45" i="20"/>
  <c r="AA42" i="20"/>
  <c r="Y22" i="20"/>
  <c r="Y15" i="20"/>
  <c r="Y20" i="20"/>
  <c r="Y14" i="20"/>
  <c r="Y18" i="20"/>
  <c r="Y23" i="20"/>
  <c r="Y19" i="20"/>
  <c r="Y16" i="20"/>
  <c r="Y13" i="20"/>
  <c r="Y17" i="20"/>
  <c r="Z18" i="20"/>
  <c r="Z20" i="20"/>
  <c r="Z23" i="20"/>
  <c r="Z19" i="20"/>
  <c r="Z16" i="20"/>
  <c r="Z13" i="20"/>
  <c r="Z17" i="20"/>
  <c r="Z14" i="20"/>
  <c r="Z22" i="20"/>
  <c r="Z15" i="20"/>
  <c r="W20" i="20"/>
  <c r="W17" i="20"/>
  <c r="W14" i="20"/>
  <c r="W23" i="20"/>
  <c r="W22" i="20"/>
  <c r="W15" i="20"/>
  <c r="W18" i="20"/>
  <c r="W19" i="20"/>
  <c r="W16" i="20"/>
  <c r="W13" i="20"/>
  <c r="AA22" i="20"/>
  <c r="AA23" i="20"/>
  <c r="AA19" i="20"/>
  <c r="AA16" i="20"/>
  <c r="AA13" i="20"/>
  <c r="AA18" i="20"/>
  <c r="AA17" i="20"/>
  <c r="AA14" i="20"/>
  <c r="AA15" i="20"/>
  <c r="AA20" i="20"/>
  <c r="X22" i="20"/>
  <c r="X15" i="20"/>
  <c r="X18" i="20"/>
  <c r="X23" i="20"/>
  <c r="X14" i="20"/>
  <c r="X16" i="20"/>
  <c r="X20" i="20"/>
  <c r="X17" i="20"/>
  <c r="X19" i="20"/>
  <c r="X13" i="20"/>
  <c r="AB23" i="20"/>
  <c r="AB19" i="20"/>
  <c r="AB16" i="20"/>
  <c r="AB13" i="20"/>
  <c r="AB15" i="20"/>
  <c r="AB20" i="20"/>
  <c r="AB17" i="20"/>
  <c r="AB14" i="20"/>
  <c r="AB22" i="20"/>
  <c r="AB18" i="20"/>
  <c r="S18" i="20"/>
  <c r="S23" i="20"/>
  <c r="S19" i="20"/>
  <c r="S16" i="20"/>
  <c r="S13" i="20"/>
  <c r="S14" i="20"/>
  <c r="S22" i="20"/>
  <c r="S15" i="20"/>
  <c r="S20" i="20"/>
  <c r="S17" i="20"/>
  <c r="U22" i="20"/>
  <c r="U23" i="20"/>
  <c r="U16" i="20"/>
  <c r="U20" i="20"/>
  <c r="U17" i="20"/>
  <c r="U14" i="20"/>
  <c r="U18" i="20"/>
  <c r="U13" i="20"/>
  <c r="U15" i="20"/>
  <c r="U19" i="20"/>
  <c r="V20" i="20"/>
  <c r="V17" i="20"/>
  <c r="V14" i="20"/>
  <c r="V19" i="20"/>
  <c r="V13" i="20"/>
  <c r="V22" i="20"/>
  <c r="V15" i="20"/>
  <c r="V23" i="20"/>
  <c r="V18" i="20"/>
  <c r="V16" i="20"/>
  <c r="T23" i="20"/>
  <c r="T19" i="20"/>
  <c r="T16" i="20"/>
  <c r="T13" i="20"/>
  <c r="T18" i="20"/>
  <c r="T22" i="20"/>
  <c r="T15" i="20"/>
  <c r="T20" i="20"/>
  <c r="T17" i="20"/>
  <c r="T14" i="20"/>
  <c r="AB102" i="20"/>
  <c r="V102" i="20"/>
  <c r="AA50" i="20"/>
  <c r="Y102" i="20"/>
  <c r="Z102" i="20"/>
  <c r="AB50" i="20"/>
  <c r="W24" i="20"/>
  <c r="T102" i="20"/>
  <c r="Z24" i="20"/>
  <c r="V50" i="20"/>
  <c r="T50" i="20"/>
  <c r="AA102" i="20"/>
  <c r="S24" i="20"/>
  <c r="X24" i="20"/>
  <c r="V24" i="20"/>
  <c r="U102" i="20"/>
  <c r="W50" i="20"/>
  <c r="Y50" i="20"/>
  <c r="S50" i="20"/>
  <c r="AB24" i="20"/>
  <c r="U24" i="20"/>
  <c r="S102" i="20"/>
  <c r="U50" i="20"/>
  <c r="X50" i="20"/>
  <c r="X102" i="20"/>
  <c r="W102" i="20"/>
  <c r="Z50" i="20"/>
  <c r="Y24" i="20"/>
  <c r="T24" i="20"/>
  <c r="AA24" i="20"/>
  <c r="X23" i="19"/>
  <c r="X20" i="19"/>
  <c r="X18" i="19"/>
  <c r="X16" i="19"/>
  <c r="X14" i="19"/>
  <c r="X13" i="19"/>
  <c r="X22" i="19"/>
  <c r="X21" i="19"/>
  <c r="X19" i="19"/>
  <c r="X17" i="19"/>
  <c r="X15" i="19"/>
  <c r="X24" i="19"/>
  <c r="T23" i="19"/>
  <c r="T20" i="19"/>
  <c r="T18" i="19"/>
  <c r="T16" i="19"/>
  <c r="T14" i="19"/>
  <c r="T22" i="19"/>
  <c r="T21" i="19"/>
  <c r="T19" i="19"/>
  <c r="T17" i="19"/>
  <c r="T15" i="19"/>
  <c r="T13" i="19"/>
  <c r="T24" i="19"/>
  <c r="S24" i="19"/>
  <c r="S23" i="19"/>
  <c r="S20" i="19"/>
  <c r="S18" i="19"/>
  <c r="S16" i="19"/>
  <c r="S14" i="19"/>
  <c r="S19" i="19"/>
  <c r="S21" i="19"/>
  <c r="S13" i="19"/>
  <c r="S17" i="19"/>
  <c r="S15" i="19"/>
  <c r="S22" i="19"/>
  <c r="AA24" i="19"/>
  <c r="AA23" i="19"/>
  <c r="AA20" i="19"/>
  <c r="AA18" i="19"/>
  <c r="AA16" i="19"/>
  <c r="AA14" i="19"/>
  <c r="AA22" i="19"/>
  <c r="AA15" i="19"/>
  <c r="AA17" i="19"/>
  <c r="AA21" i="19"/>
  <c r="AA13" i="19"/>
  <c r="AA19" i="19"/>
  <c r="Z22" i="19"/>
  <c r="Z21" i="19"/>
  <c r="Z19" i="19"/>
  <c r="Z17" i="19"/>
  <c r="Z15" i="19"/>
  <c r="Z13" i="19"/>
  <c r="Z24" i="19"/>
  <c r="Z23" i="19"/>
  <c r="Z20" i="19"/>
  <c r="Z18" i="19"/>
  <c r="Z16" i="19"/>
  <c r="Z14" i="19"/>
  <c r="W24" i="19"/>
  <c r="W23" i="19"/>
  <c r="W20" i="19"/>
  <c r="W18" i="19"/>
  <c r="W16" i="19"/>
  <c r="W14" i="19"/>
  <c r="W17" i="19"/>
  <c r="W19" i="19"/>
  <c r="W22" i="19"/>
  <c r="W15" i="19"/>
  <c r="W21" i="19"/>
  <c r="W13" i="19"/>
  <c r="U22" i="19"/>
  <c r="U21" i="19"/>
  <c r="U19" i="19"/>
  <c r="U17" i="19"/>
  <c r="U15" i="19"/>
  <c r="U13" i="19"/>
  <c r="U24" i="19"/>
  <c r="U18" i="19"/>
  <c r="U23" i="19"/>
  <c r="U16" i="19"/>
  <c r="U20" i="19"/>
  <c r="U14" i="19"/>
  <c r="AB23" i="19"/>
  <c r="AB20" i="19"/>
  <c r="AB18" i="19"/>
  <c r="AB16" i="19"/>
  <c r="AB14" i="19"/>
  <c r="AB13" i="19"/>
  <c r="AB22" i="19"/>
  <c r="AB21" i="19"/>
  <c r="AB19" i="19"/>
  <c r="AB17" i="19"/>
  <c r="AB15" i="19"/>
  <c r="AB24" i="19"/>
  <c r="V22" i="19"/>
  <c r="V21" i="19"/>
  <c r="V19" i="19"/>
  <c r="V17" i="19"/>
  <c r="V15" i="19"/>
  <c r="V13" i="19"/>
  <c r="V24" i="19"/>
  <c r="V23" i="19"/>
  <c r="V20" i="19"/>
  <c r="V18" i="19"/>
  <c r="V16" i="19"/>
  <c r="V14" i="19"/>
  <c r="S103" i="19" l="1"/>
  <c r="Y25" i="19"/>
  <c r="Z51" i="19"/>
  <c r="AA103" i="19"/>
  <c r="Y103" i="19"/>
  <c r="Y103" i="20"/>
  <c r="V103" i="20"/>
  <c r="Z103" i="20"/>
  <c r="AB103" i="20"/>
  <c r="AA51" i="20"/>
  <c r="AB51" i="20"/>
  <c r="W25" i="20"/>
  <c r="Z25" i="20"/>
  <c r="T103" i="20"/>
  <c r="Y77" i="19"/>
  <c r="T51" i="20"/>
  <c r="V51" i="20"/>
  <c r="V77" i="19"/>
  <c r="Z77" i="19"/>
  <c r="U103" i="19"/>
  <c r="AA103" i="20"/>
  <c r="T25" i="20"/>
  <c r="Z51" i="20"/>
  <c r="W103" i="20"/>
  <c r="S25" i="20"/>
  <c r="X51" i="20"/>
  <c r="AA25" i="20"/>
  <c r="Y25" i="20"/>
  <c r="X103" i="20"/>
  <c r="S103" i="20"/>
  <c r="S51" i="20"/>
  <c r="W51" i="20"/>
  <c r="U51" i="20"/>
  <c r="AB25" i="20"/>
  <c r="Y51" i="20"/>
  <c r="U25" i="20"/>
  <c r="U103" i="20"/>
  <c r="V25" i="20"/>
  <c r="X25" i="20"/>
  <c r="W77" i="19"/>
  <c r="AB103" i="19"/>
  <c r="X51" i="19"/>
  <c r="AA25" i="19"/>
  <c r="Y51" i="19"/>
  <c r="X77" i="19"/>
  <c r="X103" i="19"/>
  <c r="V103" i="19"/>
  <c r="S51" i="19"/>
  <c r="S25" i="19"/>
  <c r="AB51" i="19"/>
  <c r="U77" i="19"/>
  <c r="W25" i="19"/>
  <c r="T51" i="19"/>
  <c r="W103" i="19"/>
  <c r="T77" i="19"/>
  <c r="T103" i="19"/>
  <c r="S77" i="19"/>
  <c r="V51" i="19"/>
  <c r="X25" i="19"/>
  <c r="U51" i="19"/>
  <c r="Z103" i="19"/>
  <c r="V25" i="19"/>
  <c r="W51" i="19"/>
  <c r="AA77" i="19"/>
  <c r="AB25" i="19"/>
  <c r="U25" i="19"/>
  <c r="Z25" i="19"/>
  <c r="T25" i="19"/>
  <c r="AA51" i="19"/>
  <c r="AB77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G47" i="25" l="1"/>
  <c r="O47" i="25"/>
  <c r="U47" i="25"/>
  <c r="H47" i="25"/>
  <c r="W47" i="25"/>
  <c r="R47" i="25"/>
  <c r="M47" i="25"/>
  <c r="Z47" i="25"/>
  <c r="N47" i="25"/>
  <c r="V47" i="25"/>
  <c r="Q47" i="25"/>
  <c r="AB47" i="25"/>
  <c r="Y47" i="25"/>
  <c r="T47" i="25"/>
  <c r="AA47" i="25"/>
  <c r="S47" i="25"/>
  <c r="X47" i="25"/>
  <c r="P47" i="25"/>
  <c r="M73" i="25"/>
  <c r="H92" i="19"/>
  <c r="P40" i="19"/>
  <c r="H78" i="25"/>
  <c r="H99" i="25"/>
  <c r="M102" i="25"/>
  <c r="H92" i="25"/>
  <c r="H95" i="25"/>
  <c r="H67" i="25"/>
  <c r="M92" i="25"/>
  <c r="H74" i="25"/>
  <c r="H66" i="25"/>
  <c r="W20" i="25"/>
  <c r="S16" i="25"/>
  <c r="R91" i="25"/>
  <c r="X16" i="25"/>
  <c r="S14" i="25"/>
  <c r="Z66" i="25"/>
  <c r="Z68" i="25"/>
  <c r="Z69" i="25"/>
  <c r="O16" i="25"/>
  <c r="S17" i="25"/>
  <c r="M101" i="25"/>
  <c r="Z91" i="25"/>
  <c r="V14" i="25"/>
  <c r="X22" i="25"/>
  <c r="P15" i="25"/>
  <c r="S23" i="25"/>
  <c r="S20" i="25"/>
  <c r="AB97" i="25"/>
  <c r="X18" i="25"/>
  <c r="Q96" i="25"/>
  <c r="H14" i="25"/>
  <c r="I14" i="25" s="1"/>
  <c r="C6" i="21" s="1"/>
  <c r="T40" i="25"/>
  <c r="T43" i="25"/>
  <c r="S15" i="25"/>
  <c r="R93" i="25"/>
  <c r="M98" i="25"/>
  <c r="H26" i="25"/>
  <c r="AC26" i="25" s="1"/>
  <c r="T41" i="25"/>
  <c r="Z72" i="25"/>
  <c r="AA93" i="25"/>
  <c r="Z93" i="25"/>
  <c r="AB13" i="25"/>
  <c r="Q43" i="19"/>
  <c r="H98" i="19"/>
  <c r="R43" i="19"/>
  <c r="H94" i="19"/>
  <c r="H101" i="25"/>
  <c r="H72" i="25"/>
  <c r="M95" i="25"/>
  <c r="H73" i="25"/>
  <c r="H98" i="25"/>
  <c r="X19" i="25"/>
  <c r="H97" i="25"/>
  <c r="AB95" i="25"/>
  <c r="H103" i="25"/>
  <c r="H25" i="25"/>
  <c r="Q95" i="25"/>
  <c r="H48" i="25"/>
  <c r="AB100" i="25"/>
  <c r="Z96" i="25"/>
  <c r="X13" i="25"/>
  <c r="T17" i="25"/>
  <c r="AA102" i="25"/>
  <c r="S18" i="25"/>
  <c r="S24" i="25"/>
  <c r="S95" i="25"/>
  <c r="X17" i="25"/>
  <c r="AB92" i="25"/>
  <c r="H45" i="25"/>
  <c r="S19" i="25"/>
  <c r="Z100" i="25"/>
  <c r="P23" i="25"/>
  <c r="Z70" i="25"/>
  <c r="Z101" i="25"/>
  <c r="Q102" i="25"/>
  <c r="Q98" i="25"/>
  <c r="R99" i="25"/>
  <c r="AA101" i="25"/>
  <c r="Q97" i="25"/>
  <c r="T39" i="25"/>
  <c r="H18" i="25"/>
  <c r="I18" i="25" s="1"/>
  <c r="C10" i="21" s="1"/>
  <c r="AA23" i="25"/>
  <c r="P24" i="25"/>
  <c r="AB94" i="25"/>
  <c r="N19" i="25"/>
  <c r="M93" i="25"/>
  <c r="T49" i="25"/>
  <c r="M99" i="25"/>
  <c r="M96" i="25"/>
  <c r="H13" i="25"/>
  <c r="I13" i="25" s="1"/>
  <c r="C5" i="21" s="1"/>
  <c r="G92" i="25"/>
  <c r="W17" i="25"/>
  <c r="V16" i="25"/>
  <c r="Y92" i="25"/>
  <c r="G75" i="19"/>
  <c r="U15" i="25"/>
  <c r="H100" i="25"/>
  <c r="H65" i="25"/>
  <c r="H93" i="25"/>
  <c r="H69" i="25"/>
  <c r="H75" i="25"/>
  <c r="M100" i="25"/>
  <c r="H71" i="25"/>
  <c r="AA92" i="25"/>
  <c r="X24" i="25"/>
  <c r="AA94" i="25"/>
  <c r="S21" i="25"/>
  <c r="Z75" i="25"/>
  <c r="AB96" i="25"/>
  <c r="Z65" i="25"/>
  <c r="O20" i="25"/>
  <c r="X14" i="25"/>
  <c r="S22" i="25"/>
  <c r="H41" i="25"/>
  <c r="Q91" i="25"/>
  <c r="T48" i="25"/>
  <c r="X21" i="25"/>
  <c r="P16" i="25"/>
  <c r="P21" i="25"/>
  <c r="T44" i="25"/>
  <c r="AB98" i="25"/>
  <c r="M91" i="25"/>
  <c r="H51" i="25"/>
  <c r="X20" i="25"/>
  <c r="Z98" i="25"/>
  <c r="Z74" i="25"/>
  <c r="H23" i="25"/>
  <c r="I23" i="25" s="1"/>
  <c r="H17" i="25"/>
  <c r="I17" i="25" s="1"/>
  <c r="C9" i="21" s="1"/>
  <c r="Y97" i="25"/>
  <c r="H39" i="25"/>
  <c r="Q93" i="25"/>
  <c r="Q101" i="25"/>
  <c r="T46" i="25"/>
  <c r="Z24" i="25"/>
  <c r="T45" i="25"/>
  <c r="R97" i="25"/>
  <c r="N23" i="25"/>
  <c r="AB18" i="25"/>
  <c r="Z16" i="25"/>
  <c r="P19" i="25"/>
  <c r="H46" i="25"/>
  <c r="AA16" i="25"/>
  <c r="O17" i="25"/>
  <c r="H22" i="25"/>
  <c r="I22" i="25" s="1"/>
  <c r="R96" i="25"/>
  <c r="P13" i="25"/>
  <c r="N18" i="25"/>
  <c r="W14" i="25"/>
  <c r="T18" i="25"/>
  <c r="N45" i="19"/>
  <c r="H95" i="19"/>
  <c r="M40" i="19"/>
  <c r="H101" i="19"/>
  <c r="H91" i="25"/>
  <c r="H96" i="25"/>
  <c r="H70" i="25"/>
  <c r="H68" i="25"/>
  <c r="H94" i="25"/>
  <c r="H77" i="25"/>
  <c r="G98" i="25"/>
  <c r="U21" i="25"/>
  <c r="W16" i="25"/>
  <c r="S13" i="25"/>
  <c r="Z97" i="25"/>
  <c r="AA98" i="25"/>
  <c r="Z92" i="25"/>
  <c r="AB17" i="25"/>
  <c r="AA100" i="25"/>
  <c r="X23" i="25"/>
  <c r="V24" i="25"/>
  <c r="AB93" i="25"/>
  <c r="H40" i="25"/>
  <c r="AB99" i="25"/>
  <c r="N16" i="25"/>
  <c r="AB102" i="25"/>
  <c r="AA91" i="25"/>
  <c r="P14" i="25"/>
  <c r="H49" i="25"/>
  <c r="Q94" i="25"/>
  <c r="Z99" i="25"/>
  <c r="O22" i="25"/>
  <c r="AA96" i="25"/>
  <c r="Z95" i="25"/>
  <c r="U24" i="25"/>
  <c r="H16" i="25"/>
  <c r="I16" i="25" s="1"/>
  <c r="C8" i="21" s="1"/>
  <c r="T50" i="25"/>
  <c r="AA22" i="25"/>
  <c r="AB91" i="25"/>
  <c r="Q99" i="25"/>
  <c r="Z67" i="25"/>
  <c r="G99" i="25"/>
  <c r="T42" i="25"/>
  <c r="H20" i="25"/>
  <c r="I20" i="25" s="1"/>
  <c r="C12" i="21" s="1"/>
  <c r="R101" i="25"/>
  <c r="G104" i="25"/>
  <c r="S98" i="25"/>
  <c r="Z15" i="25"/>
  <c r="S101" i="25"/>
  <c r="S99" i="25"/>
  <c r="Y94" i="25"/>
  <c r="Z13" i="25"/>
  <c r="W15" i="25"/>
  <c r="V18" i="25"/>
  <c r="S100" i="25"/>
  <c r="Z19" i="25"/>
  <c r="Y101" i="25"/>
  <c r="O13" i="25"/>
  <c r="H15" i="25"/>
  <c r="I15" i="25" s="1"/>
  <c r="C7" i="21" s="1"/>
  <c r="AA21" i="25"/>
  <c r="G91" i="25"/>
  <c r="G100" i="25"/>
  <c r="V15" i="25"/>
  <c r="P17" i="25"/>
  <c r="H52" i="25"/>
  <c r="AB15" i="25"/>
  <c r="R98" i="25"/>
  <c r="W24" i="25"/>
  <c r="Z94" i="25"/>
  <c r="Q92" i="25"/>
  <c r="Z17" i="25"/>
  <c r="W19" i="25"/>
  <c r="S92" i="25"/>
  <c r="H19" i="25"/>
  <c r="I19" i="25" s="1"/>
  <c r="C11" i="21" s="1"/>
  <c r="T20" i="25"/>
  <c r="V23" i="25"/>
  <c r="S94" i="25"/>
  <c r="AB16" i="25"/>
  <c r="S102" i="25"/>
  <c r="AA19" i="25"/>
  <c r="AB101" i="25"/>
  <c r="R92" i="25"/>
  <c r="AA17" i="25"/>
  <c r="N14" i="25"/>
  <c r="T21" i="25"/>
  <c r="Y91" i="25"/>
  <c r="U14" i="25"/>
  <c r="O14" i="25"/>
  <c r="W13" i="25"/>
  <c r="T19" i="25"/>
  <c r="AA97" i="25"/>
  <c r="AA18" i="25"/>
  <c r="G95" i="25"/>
  <c r="I95" i="25" s="1"/>
  <c r="F9" i="21" s="1"/>
  <c r="V19" i="25"/>
  <c r="W18" i="25"/>
  <c r="O18" i="25"/>
  <c r="O23" i="25"/>
  <c r="U17" i="25"/>
  <c r="AA15" i="25"/>
  <c r="Y99" i="25"/>
  <c r="N15" i="25"/>
  <c r="U13" i="25"/>
  <c r="G94" i="25"/>
  <c r="Z21" i="25"/>
  <c r="O19" i="25"/>
  <c r="AA99" i="25"/>
  <c r="H21" i="25"/>
  <c r="I21" i="25" s="1"/>
  <c r="N13" i="25"/>
  <c r="T16" i="25"/>
  <c r="Z23" i="25"/>
  <c r="U22" i="25"/>
  <c r="N17" i="25"/>
  <c r="N20" i="25"/>
  <c r="T24" i="25"/>
  <c r="W23" i="25"/>
  <c r="U19" i="25"/>
  <c r="H44" i="25"/>
  <c r="U20" i="25"/>
  <c r="Y98" i="25"/>
  <c r="AB19" i="25"/>
  <c r="X15" i="25"/>
  <c r="AA95" i="25"/>
  <c r="AA13" i="25"/>
  <c r="R95" i="25"/>
  <c r="G93" i="25"/>
  <c r="T13" i="25"/>
  <c r="V20" i="25"/>
  <c r="Y95" i="25"/>
  <c r="U23" i="25"/>
  <c r="S91" i="25"/>
  <c r="T22" i="25"/>
  <c r="Q100" i="25"/>
  <c r="Z22" i="25"/>
  <c r="G97" i="25"/>
  <c r="U18" i="25"/>
  <c r="AA20" i="25"/>
  <c r="G103" i="25"/>
  <c r="AB21" i="25"/>
  <c r="Y93" i="25"/>
  <c r="AB23" i="25"/>
  <c r="T14" i="25"/>
  <c r="H43" i="25"/>
  <c r="AB22" i="25"/>
  <c r="Z76" i="25"/>
  <c r="S93" i="25"/>
  <c r="P22" i="25"/>
  <c r="H42" i="25"/>
  <c r="Y96" i="25"/>
  <c r="Z14" i="25"/>
  <c r="R94" i="25"/>
  <c r="G101" i="25"/>
  <c r="S97" i="25"/>
  <c r="AB20" i="25"/>
  <c r="P18" i="25"/>
  <c r="Y102" i="25"/>
  <c r="Z20" i="25"/>
  <c r="AA24" i="25"/>
  <c r="Y100" i="25"/>
  <c r="V21" i="25"/>
  <c r="M94" i="25"/>
  <c r="Z73" i="25"/>
  <c r="N21" i="25"/>
  <c r="N22" i="25"/>
  <c r="V22" i="25"/>
  <c r="T23" i="25"/>
  <c r="U16" i="25"/>
  <c r="P20" i="25"/>
  <c r="Z102" i="25"/>
  <c r="T15" i="25"/>
  <c r="Z71" i="25"/>
  <c r="V17" i="25"/>
  <c r="AB14" i="25"/>
  <c r="O21" i="25"/>
  <c r="O15" i="25"/>
  <c r="N24" i="25"/>
  <c r="O24" i="25"/>
  <c r="M97" i="25"/>
  <c r="R100" i="25"/>
  <c r="Z18" i="25"/>
  <c r="AB24" i="25"/>
  <c r="S67" i="25"/>
  <c r="O69" i="25"/>
  <c r="Y23" i="25"/>
  <c r="G49" i="25"/>
  <c r="X76" i="25"/>
  <c r="R21" i="25"/>
  <c r="Q21" i="25"/>
  <c r="W49" i="25"/>
  <c r="P40" i="25"/>
  <c r="U94" i="25"/>
  <c r="P100" i="25"/>
  <c r="G74" i="25"/>
  <c r="Y68" i="25"/>
  <c r="M46" i="25"/>
  <c r="AA76" i="25"/>
  <c r="AA43" i="25"/>
  <c r="Z43" i="25"/>
  <c r="O65" i="25"/>
  <c r="Y22" i="25"/>
  <c r="G45" i="25"/>
  <c r="S48" i="25"/>
  <c r="X71" i="25"/>
  <c r="W66" i="25"/>
  <c r="R17" i="25"/>
  <c r="Q17" i="25"/>
  <c r="W46" i="25"/>
  <c r="P39" i="25"/>
  <c r="U95" i="25"/>
  <c r="X99" i="25"/>
  <c r="P71" i="25"/>
  <c r="M42" i="25"/>
  <c r="R48" i="25"/>
  <c r="AA71" i="25"/>
  <c r="M75" i="25"/>
  <c r="AA39" i="25"/>
  <c r="Z42" i="25"/>
  <c r="T91" i="25"/>
  <c r="W21" i="25"/>
  <c r="O97" i="25"/>
  <c r="S69" i="25"/>
  <c r="S49" i="25"/>
  <c r="W70" i="25"/>
  <c r="R15" i="25"/>
  <c r="Q23" i="25"/>
  <c r="U96" i="25"/>
  <c r="P94" i="25"/>
  <c r="G66" i="25"/>
  <c r="Y43" i="25"/>
  <c r="X50" i="25"/>
  <c r="W97" i="25"/>
  <c r="X96" i="25"/>
  <c r="P74" i="25"/>
  <c r="Y66" i="25"/>
  <c r="R49" i="25"/>
  <c r="AA48" i="25"/>
  <c r="Z50" i="25"/>
  <c r="T93" i="25"/>
  <c r="O92" i="25"/>
  <c r="G52" i="25"/>
  <c r="R20" i="25"/>
  <c r="W96" i="25"/>
  <c r="M45" i="25"/>
  <c r="AA46" i="25"/>
  <c r="T68" i="25"/>
  <c r="Q66" i="25"/>
  <c r="O40" i="25"/>
  <c r="N42" i="25"/>
  <c r="N94" i="25"/>
  <c r="M14" i="25"/>
  <c r="AB65" i="25"/>
  <c r="AB48" i="25"/>
  <c r="V102" i="25"/>
  <c r="R68" i="25"/>
  <c r="U49" i="25"/>
  <c r="N101" i="25"/>
  <c r="AB40" i="25"/>
  <c r="V65" i="25"/>
  <c r="S70" i="25"/>
  <c r="G72" i="25"/>
  <c r="X92" i="25"/>
  <c r="R39" i="25"/>
  <c r="T94" i="25"/>
  <c r="Q68" i="25"/>
  <c r="U72" i="25"/>
  <c r="O43" i="25"/>
  <c r="N46" i="25"/>
  <c r="M23" i="25"/>
  <c r="N66" i="25"/>
  <c r="AB42" i="25"/>
  <c r="V44" i="25"/>
  <c r="V93" i="25"/>
  <c r="R65" i="25"/>
  <c r="V72" i="25"/>
  <c r="U43" i="25"/>
  <c r="N49" i="25"/>
  <c r="R71" i="25"/>
  <c r="S96" i="25"/>
  <c r="O100" i="25"/>
  <c r="S45" i="25"/>
  <c r="Q22" i="25"/>
  <c r="P102" i="25"/>
  <c r="W100" i="25"/>
  <c r="T65" i="25"/>
  <c r="U71" i="25"/>
  <c r="O42" i="25"/>
  <c r="N40" i="25"/>
  <c r="N91" i="25"/>
  <c r="AB75" i="25"/>
  <c r="N71" i="25"/>
  <c r="V46" i="25"/>
  <c r="R67" i="25"/>
  <c r="V70" i="25"/>
  <c r="U46" i="25"/>
  <c r="Q69" i="25"/>
  <c r="AB49" i="25"/>
  <c r="V75" i="25"/>
  <c r="AA14" i="25"/>
  <c r="S72" i="25"/>
  <c r="S39" i="25"/>
  <c r="Q14" i="25"/>
  <c r="P92" i="25"/>
  <c r="Z45" i="25"/>
  <c r="U70" i="25"/>
  <c r="N48" i="25"/>
  <c r="N65" i="25"/>
  <c r="U40" i="25"/>
  <c r="G91" i="19"/>
  <c r="H97" i="19"/>
  <c r="H91" i="19"/>
  <c r="M42" i="19"/>
  <c r="R49" i="19"/>
  <c r="M75" i="19"/>
  <c r="M69" i="19"/>
  <c r="M73" i="19"/>
  <c r="G71" i="19"/>
  <c r="O71" i="19"/>
  <c r="O73" i="19"/>
  <c r="O70" i="19"/>
  <c r="M48" i="19"/>
  <c r="R39" i="19"/>
  <c r="N41" i="19"/>
  <c r="O102" i="19"/>
  <c r="O92" i="19"/>
  <c r="O97" i="19"/>
  <c r="N97" i="19"/>
  <c r="N98" i="19"/>
  <c r="N100" i="19"/>
  <c r="Q99" i="19"/>
  <c r="Q95" i="19"/>
  <c r="Q97" i="19"/>
  <c r="R46" i="19"/>
  <c r="O39" i="19"/>
  <c r="G97" i="19"/>
  <c r="R68" i="19"/>
  <c r="R67" i="19"/>
  <c r="M97" i="19"/>
  <c r="M91" i="19"/>
  <c r="M102" i="19"/>
  <c r="O46" i="19"/>
  <c r="M39" i="19"/>
  <c r="H71" i="19"/>
  <c r="R92" i="19"/>
  <c r="R91" i="19"/>
  <c r="R99" i="19"/>
  <c r="N75" i="19"/>
  <c r="N70" i="19"/>
  <c r="N66" i="19"/>
  <c r="N74" i="19"/>
  <c r="P99" i="19"/>
  <c r="P91" i="19"/>
  <c r="P66" i="19"/>
  <c r="P65" i="19"/>
  <c r="P69" i="19"/>
  <c r="M47" i="19"/>
  <c r="Q42" i="19"/>
  <c r="G70" i="19"/>
  <c r="Q46" i="19"/>
  <c r="M49" i="19"/>
  <c r="Q72" i="19"/>
  <c r="Q73" i="19"/>
  <c r="Q76" i="19"/>
  <c r="P50" i="19"/>
  <c r="G98" i="19"/>
  <c r="P49" i="19"/>
  <c r="G67" i="19"/>
  <c r="O99" i="25"/>
  <c r="O70" i="25"/>
  <c r="Y14" i="25"/>
  <c r="G51" i="25"/>
  <c r="X70" i="25"/>
  <c r="W68" i="25"/>
  <c r="R16" i="25"/>
  <c r="Q20" i="25"/>
  <c r="U97" i="25"/>
  <c r="G73" i="25"/>
  <c r="Y44" i="25"/>
  <c r="X49" i="25"/>
  <c r="W92" i="25"/>
  <c r="X101" i="25"/>
  <c r="P68" i="25"/>
  <c r="Y70" i="25"/>
  <c r="M41" i="25"/>
  <c r="R41" i="25"/>
  <c r="AA66" i="25"/>
  <c r="M67" i="25"/>
  <c r="AA42" i="25"/>
  <c r="Z39" i="25"/>
  <c r="R102" i="25"/>
  <c r="O95" i="25"/>
  <c r="S65" i="25"/>
  <c r="O72" i="25"/>
  <c r="Y21" i="25"/>
  <c r="G44" i="25"/>
  <c r="S44" i="25"/>
  <c r="X75" i="25"/>
  <c r="W75" i="25"/>
  <c r="R24" i="25"/>
  <c r="P48" i="25"/>
  <c r="U93" i="25"/>
  <c r="P99" i="25"/>
  <c r="G69" i="25"/>
  <c r="Y40" i="25"/>
  <c r="X46" i="25"/>
  <c r="W99" i="25"/>
  <c r="X98" i="25"/>
  <c r="P75" i="25"/>
  <c r="Y73" i="25"/>
  <c r="R46" i="25"/>
  <c r="AA69" i="25"/>
  <c r="M69" i="25"/>
  <c r="AA40" i="25"/>
  <c r="Z46" i="25"/>
  <c r="T75" i="25"/>
  <c r="O102" i="25"/>
  <c r="S73" i="25"/>
  <c r="G39" i="25"/>
  <c r="S43" i="25"/>
  <c r="X65" i="25"/>
  <c r="W74" i="25"/>
  <c r="R18" i="25"/>
  <c r="Q18" i="25"/>
  <c r="W44" i="25"/>
  <c r="P46" i="25"/>
  <c r="U91" i="25"/>
  <c r="P93" i="25"/>
  <c r="G70" i="25"/>
  <c r="Y45" i="25"/>
  <c r="Y76" i="25"/>
  <c r="M40" i="25"/>
  <c r="R44" i="25"/>
  <c r="AA74" i="25"/>
  <c r="AA50" i="25"/>
  <c r="S74" i="25"/>
  <c r="S42" i="25"/>
  <c r="Q16" i="25"/>
  <c r="G77" i="25"/>
  <c r="X91" i="25"/>
  <c r="R42" i="25"/>
  <c r="Z40" i="25"/>
  <c r="T76" i="25"/>
  <c r="Q67" i="25"/>
  <c r="U65" i="25"/>
  <c r="O46" i="25"/>
  <c r="N100" i="25"/>
  <c r="M21" i="25"/>
  <c r="AB74" i="25"/>
  <c r="V48" i="25"/>
  <c r="V96" i="25"/>
  <c r="R69" i="25"/>
  <c r="V66" i="25"/>
  <c r="Q43" i="25"/>
  <c r="M18" i="25"/>
  <c r="V40" i="25"/>
  <c r="U39" i="25"/>
  <c r="O66" i="25"/>
  <c r="X72" i="25"/>
  <c r="P49" i="25"/>
  <c r="Y50" i="25"/>
  <c r="P76" i="25"/>
  <c r="T67" i="25"/>
  <c r="Q76" i="25"/>
  <c r="U67" i="25"/>
  <c r="O49" i="25"/>
  <c r="N95" i="25"/>
  <c r="M15" i="25"/>
  <c r="AB76" i="25"/>
  <c r="N72" i="25"/>
  <c r="AB39" i="25"/>
  <c r="V41" i="25"/>
  <c r="V71" i="25"/>
  <c r="Q42" i="25"/>
  <c r="Q49" i="25"/>
  <c r="N92" i="25"/>
  <c r="AB45" i="25"/>
  <c r="S66" i="25"/>
  <c r="X73" i="25"/>
  <c r="W48" i="25"/>
  <c r="G78" i="25"/>
  <c r="X93" i="25"/>
  <c r="T102" i="25"/>
  <c r="N102" i="25"/>
  <c r="M13" i="25"/>
  <c r="AB67" i="25"/>
  <c r="N73" i="25"/>
  <c r="AB46" i="25"/>
  <c r="V43" i="25"/>
  <c r="V99" i="25"/>
  <c r="R66" i="25"/>
  <c r="V69" i="25"/>
  <c r="U41" i="25"/>
  <c r="O45" i="25"/>
  <c r="M20" i="25"/>
  <c r="V50" i="25"/>
  <c r="U42" i="25"/>
  <c r="O71" i="25"/>
  <c r="X74" i="25"/>
  <c r="W40" i="25"/>
  <c r="G67" i="25"/>
  <c r="P73" i="25"/>
  <c r="AA70" i="25"/>
  <c r="T96" i="25"/>
  <c r="Q73" i="25"/>
  <c r="U69" i="25"/>
  <c r="N39" i="25"/>
  <c r="H93" i="19"/>
  <c r="H99" i="19"/>
  <c r="H73" i="19"/>
  <c r="R45" i="19"/>
  <c r="R41" i="19"/>
  <c r="M72" i="19"/>
  <c r="M67" i="19"/>
  <c r="O67" i="19"/>
  <c r="O66" i="19"/>
  <c r="O76" i="19"/>
  <c r="O68" i="19"/>
  <c r="Q47" i="19"/>
  <c r="N44" i="19"/>
  <c r="G65" i="19"/>
  <c r="O93" i="19"/>
  <c r="O101" i="19"/>
  <c r="O95" i="19"/>
  <c r="N94" i="19"/>
  <c r="N95" i="19"/>
  <c r="N102" i="19"/>
  <c r="Q96" i="19"/>
  <c r="Q102" i="19"/>
  <c r="Q91" i="19"/>
  <c r="Q101" i="19"/>
  <c r="G73" i="19"/>
  <c r="R44" i="19"/>
  <c r="G93" i="19"/>
  <c r="R65" i="19"/>
  <c r="R71" i="19"/>
  <c r="R72" i="19"/>
  <c r="R75" i="19"/>
  <c r="N47" i="19"/>
  <c r="M94" i="19"/>
  <c r="M93" i="19"/>
  <c r="M96" i="19"/>
  <c r="H75" i="19"/>
  <c r="O49" i="19"/>
  <c r="H68" i="19"/>
  <c r="R101" i="19"/>
  <c r="R97" i="19"/>
  <c r="R93" i="19"/>
  <c r="R95" i="19"/>
  <c r="N67" i="19"/>
  <c r="N71" i="19"/>
  <c r="N72" i="19"/>
  <c r="P102" i="19"/>
  <c r="P100" i="19"/>
  <c r="P98" i="19"/>
  <c r="P76" i="19"/>
  <c r="P70" i="19"/>
  <c r="P75" i="19"/>
  <c r="P67" i="19"/>
  <c r="P46" i="19"/>
  <c r="P44" i="19"/>
  <c r="H66" i="19"/>
  <c r="G99" i="19"/>
  <c r="H74" i="19"/>
  <c r="O41" i="19"/>
  <c r="Q68" i="19"/>
  <c r="Q65" i="19"/>
  <c r="Q71" i="19"/>
  <c r="Q50" i="19"/>
  <c r="R48" i="19"/>
  <c r="O43" i="19"/>
  <c r="M45" i="19"/>
  <c r="G94" i="19"/>
  <c r="O101" i="25"/>
  <c r="S76" i="25"/>
  <c r="O68" i="25"/>
  <c r="Y16" i="25"/>
  <c r="S50" i="25"/>
  <c r="W76" i="25"/>
  <c r="Q19" i="25"/>
  <c r="W43" i="25"/>
  <c r="P50" i="25"/>
  <c r="P101" i="25"/>
  <c r="G68" i="25"/>
  <c r="X40" i="25"/>
  <c r="W93" i="25"/>
  <c r="X97" i="25"/>
  <c r="P67" i="25"/>
  <c r="Y67" i="25"/>
  <c r="M39" i="25"/>
  <c r="R45" i="25"/>
  <c r="M74" i="25"/>
  <c r="AA49" i="25"/>
  <c r="Z48" i="25"/>
  <c r="T100" i="25"/>
  <c r="W22" i="25"/>
  <c r="O94" i="25"/>
  <c r="S71" i="25"/>
  <c r="O74" i="25"/>
  <c r="Y20" i="25"/>
  <c r="G46" i="25"/>
  <c r="R19" i="25"/>
  <c r="Q15" i="25"/>
  <c r="W39" i="25"/>
  <c r="P98" i="25"/>
  <c r="X39" i="25"/>
  <c r="W94" i="25"/>
  <c r="X100" i="25"/>
  <c r="P66" i="25"/>
  <c r="Y72" i="25"/>
  <c r="AA75" i="25"/>
  <c r="M76" i="25"/>
  <c r="Z44" i="25"/>
  <c r="T97" i="25"/>
  <c r="O96" i="25"/>
  <c r="S68" i="25"/>
  <c r="O73" i="25"/>
  <c r="G41" i="25"/>
  <c r="S46" i="25"/>
  <c r="X68" i="25"/>
  <c r="W73" i="25"/>
  <c r="R13" i="25"/>
  <c r="Q13" i="25"/>
  <c r="W42" i="25"/>
  <c r="Y46" i="25"/>
  <c r="X48" i="25"/>
  <c r="X95" i="25"/>
  <c r="P69" i="25"/>
  <c r="R43" i="25"/>
  <c r="AA68" i="25"/>
  <c r="M68" i="25"/>
  <c r="Z41" i="25"/>
  <c r="T99" i="25"/>
  <c r="O75" i="25"/>
  <c r="X66" i="25"/>
  <c r="Y42" i="25"/>
  <c r="P65" i="25"/>
  <c r="AA72" i="25"/>
  <c r="T92" i="25"/>
  <c r="U76" i="25"/>
  <c r="M16" i="25"/>
  <c r="AB66" i="25"/>
  <c r="N70" i="25"/>
  <c r="AB43" i="25"/>
  <c r="V101" i="25"/>
  <c r="V67" i="25"/>
  <c r="V94" i="25"/>
  <c r="Q45" i="25"/>
  <c r="Y13" i="25"/>
  <c r="R23" i="25"/>
  <c r="X41" i="25"/>
  <c r="Y75" i="25"/>
  <c r="Z49" i="25"/>
  <c r="Q74" i="25"/>
  <c r="U73" i="25"/>
  <c r="O48" i="25"/>
  <c r="N41" i="25"/>
  <c r="N93" i="25"/>
  <c r="N74" i="25"/>
  <c r="AB50" i="25"/>
  <c r="V49" i="25"/>
  <c r="R73" i="25"/>
  <c r="V73" i="25"/>
  <c r="Q44" i="25"/>
  <c r="Q41" i="25"/>
  <c r="U48" i="25"/>
  <c r="Y24" i="25"/>
  <c r="P44" i="25"/>
  <c r="Y39" i="25"/>
  <c r="P72" i="25"/>
  <c r="T95" i="25"/>
  <c r="Q75" i="25"/>
  <c r="U75" i="25"/>
  <c r="O39" i="25"/>
  <c r="N45" i="25"/>
  <c r="N96" i="25"/>
  <c r="AB70" i="25"/>
  <c r="N69" i="25"/>
  <c r="AB41" i="25"/>
  <c r="V42" i="25"/>
  <c r="V91" i="25"/>
  <c r="R70" i="25"/>
  <c r="V68" i="25"/>
  <c r="AB72" i="25"/>
  <c r="V97" i="25"/>
  <c r="Q50" i="25"/>
  <c r="W72" i="25"/>
  <c r="P41" i="25"/>
  <c r="Y41" i="25"/>
  <c r="Y71" i="25"/>
  <c r="M71" i="25"/>
  <c r="T74" i="25"/>
  <c r="Q65" i="25"/>
  <c r="M24" i="25"/>
  <c r="V95" i="25"/>
  <c r="H100" i="19"/>
  <c r="G69" i="19"/>
  <c r="P39" i="19"/>
  <c r="Q40" i="19"/>
  <c r="M71" i="19"/>
  <c r="M66" i="19"/>
  <c r="M70" i="19"/>
  <c r="O65" i="19"/>
  <c r="O72" i="19"/>
  <c r="O74" i="19"/>
  <c r="O75" i="19"/>
  <c r="R50" i="19"/>
  <c r="H72" i="19"/>
  <c r="N49" i="19"/>
  <c r="H67" i="19"/>
  <c r="O99" i="19"/>
  <c r="O91" i="19"/>
  <c r="N93" i="19"/>
  <c r="N101" i="19"/>
  <c r="N91" i="19"/>
  <c r="Q94" i="19"/>
  <c r="Q98" i="19"/>
  <c r="G101" i="19"/>
  <c r="N40" i="19"/>
  <c r="R76" i="19"/>
  <c r="R70" i="19"/>
  <c r="R66" i="19"/>
  <c r="N50" i="19"/>
  <c r="N46" i="19"/>
  <c r="M99" i="19"/>
  <c r="M92" i="19"/>
  <c r="M43" i="19"/>
  <c r="R40" i="19"/>
  <c r="G96" i="19"/>
  <c r="R100" i="19"/>
  <c r="R94" i="19"/>
  <c r="R96" i="19"/>
  <c r="N68" i="19"/>
  <c r="N76" i="19"/>
  <c r="N73" i="19"/>
  <c r="P92" i="19"/>
  <c r="P97" i="19"/>
  <c r="P95" i="19"/>
  <c r="P94" i="19"/>
  <c r="P72" i="19"/>
  <c r="P73" i="19"/>
  <c r="P74" i="19"/>
  <c r="G100" i="19"/>
  <c r="G74" i="19"/>
  <c r="Q49" i="19"/>
  <c r="G95" i="19"/>
  <c r="I95" i="19" s="1"/>
  <c r="P9" i="21" s="1"/>
  <c r="Q48" i="19"/>
  <c r="N42" i="19"/>
  <c r="H70" i="19"/>
  <c r="Q70" i="19"/>
  <c r="Q75" i="19"/>
  <c r="Q67" i="19"/>
  <c r="Q69" i="19"/>
  <c r="O48" i="19"/>
  <c r="O45" i="19"/>
  <c r="M50" i="19"/>
  <c r="P47" i="19"/>
  <c r="Q39" i="19"/>
  <c r="P41" i="19"/>
  <c r="V13" i="25"/>
  <c r="O93" i="25"/>
  <c r="O76" i="25"/>
  <c r="Y19" i="25"/>
  <c r="S41" i="25"/>
  <c r="W69" i="25"/>
  <c r="W45" i="25"/>
  <c r="P43" i="25"/>
  <c r="U98" i="25"/>
  <c r="P96" i="25"/>
  <c r="G75" i="25"/>
  <c r="Y48" i="25"/>
  <c r="X43" i="25"/>
  <c r="W98" i="25"/>
  <c r="X102" i="25"/>
  <c r="Y74" i="25"/>
  <c r="M50" i="25"/>
  <c r="R50" i="25"/>
  <c r="AA67" i="25"/>
  <c r="M70" i="25"/>
  <c r="AA45" i="25"/>
  <c r="S75" i="25"/>
  <c r="Y15" i="25"/>
  <c r="G43" i="25"/>
  <c r="X69" i="25"/>
  <c r="W65" i="25"/>
  <c r="W41" i="25"/>
  <c r="P42" i="25"/>
  <c r="U101" i="25"/>
  <c r="P97" i="25"/>
  <c r="G71" i="25"/>
  <c r="X42" i="25"/>
  <c r="W101" i="25"/>
  <c r="M44" i="25"/>
  <c r="AA73" i="25"/>
  <c r="M66" i="25"/>
  <c r="AA41" i="25"/>
  <c r="O91" i="25"/>
  <c r="O67" i="25"/>
  <c r="Y17" i="25"/>
  <c r="G40" i="25"/>
  <c r="S40" i="25"/>
  <c r="X67" i="25"/>
  <c r="W67" i="25"/>
  <c r="Q24" i="25"/>
  <c r="W50" i="25"/>
  <c r="P45" i="25"/>
  <c r="U102" i="25"/>
  <c r="P95" i="25"/>
  <c r="G65" i="25"/>
  <c r="Y49" i="25"/>
  <c r="X44" i="25"/>
  <c r="W95" i="25"/>
  <c r="X94" i="25"/>
  <c r="P70" i="25"/>
  <c r="Y69" i="25"/>
  <c r="M49" i="25"/>
  <c r="R40" i="25"/>
  <c r="AA65" i="25"/>
  <c r="M65" i="25"/>
  <c r="AA44" i="25"/>
  <c r="T101" i="25"/>
  <c r="T72" i="25"/>
  <c r="Y18" i="25"/>
  <c r="W71" i="25"/>
  <c r="U100" i="25"/>
  <c r="X45" i="25"/>
  <c r="Y65" i="25"/>
  <c r="M72" i="25"/>
  <c r="T71" i="25"/>
  <c r="Q72" i="25"/>
  <c r="U66" i="25"/>
  <c r="O41" i="25"/>
  <c r="N99" i="25"/>
  <c r="M19" i="25"/>
  <c r="AB69" i="25"/>
  <c r="N68" i="25"/>
  <c r="AB44" i="25"/>
  <c r="V39" i="25"/>
  <c r="V98" i="25"/>
  <c r="V74" i="25"/>
  <c r="U50" i="25"/>
  <c r="Q46" i="25"/>
  <c r="U68" i="25"/>
  <c r="N75" i="25"/>
  <c r="R74" i="25"/>
  <c r="G96" i="25"/>
  <c r="O98" i="25"/>
  <c r="G42" i="25"/>
  <c r="P91" i="25"/>
  <c r="W91" i="25"/>
  <c r="M43" i="25"/>
  <c r="T98" i="25"/>
  <c r="T69" i="25"/>
  <c r="Q70" i="25"/>
  <c r="N50" i="25"/>
  <c r="N97" i="25"/>
  <c r="M17" i="25"/>
  <c r="AB71" i="25"/>
  <c r="V45" i="25"/>
  <c r="V92" i="25"/>
  <c r="U45" i="25"/>
  <c r="Q39" i="25"/>
  <c r="T73" i="25"/>
  <c r="Q48" i="25"/>
  <c r="G48" i="25"/>
  <c r="R22" i="25"/>
  <c r="U92" i="25"/>
  <c r="M48" i="25"/>
  <c r="T70" i="25"/>
  <c r="Q71" i="25"/>
  <c r="O50" i="25"/>
  <c r="N44" i="25"/>
  <c r="N98" i="25"/>
  <c r="M22" i="25"/>
  <c r="AB68" i="25"/>
  <c r="N67" i="25"/>
  <c r="V100" i="25"/>
  <c r="R75" i="25"/>
  <c r="V76" i="25"/>
  <c r="U44" i="25"/>
  <c r="Q40" i="25"/>
  <c r="N43" i="25"/>
  <c r="N76" i="25"/>
  <c r="R72" i="25"/>
  <c r="R14" i="25"/>
  <c r="U99" i="25"/>
  <c r="W102" i="25"/>
  <c r="T66" i="25"/>
  <c r="U74" i="25"/>
  <c r="O44" i="25"/>
  <c r="AB73" i="25"/>
  <c r="R76" i="25"/>
  <c r="H69" i="19"/>
  <c r="H96" i="19"/>
  <c r="N39" i="19"/>
  <c r="M46" i="19"/>
  <c r="O50" i="19"/>
  <c r="M74" i="19"/>
  <c r="M68" i="19"/>
  <c r="M65" i="19"/>
  <c r="M76" i="19"/>
  <c r="O40" i="19"/>
  <c r="O69" i="19"/>
  <c r="P43" i="19"/>
  <c r="P45" i="19"/>
  <c r="O96" i="19"/>
  <c r="O100" i="19"/>
  <c r="O98" i="19"/>
  <c r="O94" i="19"/>
  <c r="N99" i="19"/>
  <c r="N92" i="19"/>
  <c r="N96" i="19"/>
  <c r="Q100" i="19"/>
  <c r="Q92" i="19"/>
  <c r="Q93" i="19"/>
  <c r="N48" i="19"/>
  <c r="R42" i="19"/>
  <c r="M41" i="19"/>
  <c r="R73" i="19"/>
  <c r="R69" i="19"/>
  <c r="R74" i="19"/>
  <c r="O42" i="19"/>
  <c r="M95" i="19"/>
  <c r="M98" i="19"/>
  <c r="M101" i="19"/>
  <c r="M100" i="19"/>
  <c r="R47" i="19"/>
  <c r="P42" i="19"/>
  <c r="Q45" i="19"/>
  <c r="R102" i="19"/>
  <c r="R98" i="19"/>
  <c r="N69" i="19"/>
  <c r="N65" i="19"/>
  <c r="P93" i="19"/>
  <c r="P96" i="19"/>
  <c r="P101" i="19"/>
  <c r="P71" i="19"/>
  <c r="P68" i="19"/>
  <c r="P48" i="19"/>
  <c r="N43" i="19"/>
  <c r="Q41" i="19"/>
  <c r="G92" i="19"/>
  <c r="I92" i="19" s="1"/>
  <c r="P6" i="21" s="1"/>
  <c r="O47" i="19"/>
  <c r="M44" i="19"/>
  <c r="G66" i="19"/>
  <c r="Q66" i="19"/>
  <c r="Q74" i="19"/>
  <c r="O44" i="19"/>
  <c r="G68" i="19"/>
  <c r="G72" i="19"/>
  <c r="Q44" i="19"/>
  <c r="H65" i="19"/>
  <c r="G104" i="19"/>
  <c r="Q23" i="19"/>
  <c r="M22" i="19"/>
  <c r="Q20" i="19"/>
  <c r="M19" i="19"/>
  <c r="Q16" i="19"/>
  <c r="M15" i="19"/>
  <c r="R16" i="19"/>
  <c r="H20" i="19"/>
  <c r="R23" i="19"/>
  <c r="R20" i="19"/>
  <c r="M21" i="19"/>
  <c r="Q18" i="19"/>
  <c r="M17" i="19"/>
  <c r="Q14" i="19"/>
  <c r="N15" i="19"/>
  <c r="M13" i="19"/>
  <c r="N13" i="19"/>
  <c r="N19" i="19"/>
  <c r="P23" i="19"/>
  <c r="Q13" i="19"/>
  <c r="H15" i="19"/>
  <c r="G103" i="19"/>
  <c r="G19" i="19"/>
  <c r="G13" i="19"/>
  <c r="G39" i="19"/>
  <c r="G42" i="19"/>
  <c r="G17" i="19"/>
  <c r="G40" i="19"/>
  <c r="G45" i="19"/>
  <c r="G51" i="19"/>
  <c r="G78" i="19"/>
  <c r="H25" i="19"/>
  <c r="H13" i="19"/>
  <c r="G26" i="19"/>
  <c r="H16" i="19"/>
  <c r="H14" i="19"/>
  <c r="G25" i="19"/>
  <c r="G15" i="19"/>
  <c r="G44" i="19"/>
  <c r="G18" i="19"/>
  <c r="H17" i="19"/>
  <c r="G41" i="19"/>
  <c r="G77" i="19"/>
  <c r="G14" i="19"/>
  <c r="H19" i="19"/>
  <c r="G43" i="19"/>
  <c r="G52" i="19"/>
  <c r="H18" i="19"/>
  <c r="G16" i="19"/>
  <c r="H52" i="19"/>
  <c r="H40" i="19"/>
  <c r="H42" i="19"/>
  <c r="H44" i="19"/>
  <c r="H78" i="19"/>
  <c r="H45" i="19"/>
  <c r="H51" i="19"/>
  <c r="H39" i="19"/>
  <c r="H77" i="19"/>
  <c r="H41" i="19"/>
  <c r="H43" i="19"/>
  <c r="Q24" i="19"/>
  <c r="P24" i="19"/>
  <c r="M24" i="19"/>
  <c r="R24" i="19"/>
  <c r="O24" i="19"/>
  <c r="N24" i="19"/>
  <c r="G47" i="19"/>
  <c r="G20" i="19"/>
  <c r="G46" i="19"/>
  <c r="G23" i="19"/>
  <c r="G22" i="19"/>
  <c r="O14" i="19"/>
  <c r="G21" i="19"/>
  <c r="G49" i="19"/>
  <c r="G48" i="19"/>
  <c r="R13" i="19"/>
  <c r="O16" i="19"/>
  <c r="N16" i="19"/>
  <c r="R17" i="19"/>
  <c r="N20" i="19"/>
  <c r="R21" i="19"/>
  <c r="N23" i="19"/>
  <c r="O15" i="19"/>
  <c r="O19" i="19"/>
  <c r="O22" i="19"/>
  <c r="P13" i="19"/>
  <c r="P14" i="19"/>
  <c r="H46" i="19"/>
  <c r="R14" i="19"/>
  <c r="N17" i="19"/>
  <c r="R18" i="19"/>
  <c r="N21" i="19"/>
  <c r="P20" i="19"/>
  <c r="M14" i="19"/>
  <c r="Q15" i="19"/>
  <c r="M18" i="19"/>
  <c r="Q19" i="19"/>
  <c r="Q22" i="19"/>
  <c r="P18" i="19"/>
  <c r="H47" i="19"/>
  <c r="P17" i="19"/>
  <c r="P21" i="19"/>
  <c r="O18" i="19"/>
  <c r="O13" i="19"/>
  <c r="H21" i="19"/>
  <c r="N14" i="19"/>
  <c r="R15" i="19"/>
  <c r="N18" i="19"/>
  <c r="R19" i="19"/>
  <c r="R22" i="19"/>
  <c r="O17" i="19"/>
  <c r="O21" i="19"/>
  <c r="O20" i="19"/>
  <c r="O23" i="19"/>
  <c r="H48" i="19"/>
  <c r="M16" i="19"/>
  <c r="Q17" i="19"/>
  <c r="M20" i="19"/>
  <c r="Q21" i="19"/>
  <c r="M23" i="19"/>
  <c r="H22" i="19"/>
  <c r="P15" i="19"/>
  <c r="P19" i="19"/>
  <c r="P22" i="19"/>
  <c r="H49" i="19"/>
  <c r="H23" i="19"/>
  <c r="P16" i="19"/>
  <c r="N22" i="19"/>
  <c r="AC78" i="19" l="1"/>
  <c r="I65" i="19"/>
  <c r="I98" i="19"/>
  <c r="P12" i="21" s="1"/>
  <c r="I47" i="25"/>
  <c r="I70" i="19"/>
  <c r="O10" i="21" s="1"/>
  <c r="AC47" i="25"/>
  <c r="AD47" i="25" s="1"/>
  <c r="H13" i="21" s="1"/>
  <c r="I48" i="25"/>
  <c r="I71" i="19"/>
  <c r="O11" i="21" s="1"/>
  <c r="I71" i="25"/>
  <c r="E11" i="21" s="1"/>
  <c r="I51" i="25"/>
  <c r="AD51" i="25" s="1"/>
  <c r="H17" i="21" s="1"/>
  <c r="I68" i="25"/>
  <c r="E8" i="21" s="1"/>
  <c r="I40" i="25"/>
  <c r="D6" i="21" s="1"/>
  <c r="V25" i="25"/>
  <c r="I65" i="25"/>
  <c r="E5" i="21" s="1"/>
  <c r="I67" i="25"/>
  <c r="E7" i="21" s="1"/>
  <c r="I94" i="25"/>
  <c r="F8" i="21" s="1"/>
  <c r="I97" i="25"/>
  <c r="F11" i="21" s="1"/>
  <c r="I75" i="19"/>
  <c r="I72" i="25"/>
  <c r="E12" i="21" s="1"/>
  <c r="I96" i="25"/>
  <c r="F10" i="21" s="1"/>
  <c r="I74" i="25"/>
  <c r="AC68" i="19"/>
  <c r="AD68" i="19" s="1"/>
  <c r="I100" i="19"/>
  <c r="I75" i="25"/>
  <c r="I99" i="19"/>
  <c r="I99" i="25"/>
  <c r="I70" i="25"/>
  <c r="E10" i="21" s="1"/>
  <c r="AC46" i="19"/>
  <c r="AD46" i="19" s="1"/>
  <c r="I68" i="19"/>
  <c r="O8" i="21" s="1"/>
  <c r="I66" i="25"/>
  <c r="E6" i="21" s="1"/>
  <c r="I101" i="25"/>
  <c r="S25" i="25"/>
  <c r="AC100" i="19"/>
  <c r="AD100" i="19" s="1"/>
  <c r="I69" i="25"/>
  <c r="E9" i="21" s="1"/>
  <c r="AA77" i="25"/>
  <c r="I73" i="19"/>
  <c r="AC13" i="25"/>
  <c r="AC95" i="19"/>
  <c r="AD95" i="19" s="1"/>
  <c r="I78" i="25"/>
  <c r="AD78" i="25" s="1"/>
  <c r="I18" i="21" s="1"/>
  <c r="R77" i="25"/>
  <c r="I93" i="25"/>
  <c r="F7" i="21" s="1"/>
  <c r="I91" i="25"/>
  <c r="F5" i="21" s="1"/>
  <c r="AC76" i="19"/>
  <c r="AD76" i="19" s="1"/>
  <c r="S16" i="21" s="1"/>
  <c r="W103" i="25"/>
  <c r="AC49" i="25"/>
  <c r="AD49" i="25" s="1"/>
  <c r="H15" i="21" s="1"/>
  <c r="O103" i="25"/>
  <c r="I94" i="19"/>
  <c r="P8" i="21" s="1"/>
  <c r="I73" i="25"/>
  <c r="AB103" i="25"/>
  <c r="AA103" i="25"/>
  <c r="I104" i="25"/>
  <c r="AD104" i="25" s="1"/>
  <c r="J18" i="21" s="1"/>
  <c r="P103" i="25"/>
  <c r="V51" i="25"/>
  <c r="Y77" i="25"/>
  <c r="I101" i="19"/>
  <c r="I77" i="25"/>
  <c r="AD77" i="25" s="1"/>
  <c r="I17" i="21" s="1"/>
  <c r="I103" i="25"/>
  <c r="AD103" i="25" s="1"/>
  <c r="J17" i="21" s="1"/>
  <c r="Z77" i="25"/>
  <c r="AC16" i="25"/>
  <c r="AD16" i="25" s="1"/>
  <c r="G8" i="21" s="1"/>
  <c r="AC17" i="25"/>
  <c r="AD17" i="25" s="1"/>
  <c r="G9" i="21" s="1"/>
  <c r="AC19" i="25"/>
  <c r="AD19" i="25" s="1"/>
  <c r="G11" i="21" s="1"/>
  <c r="AC101" i="19"/>
  <c r="AD101" i="19" s="1"/>
  <c r="T15" i="21" s="1"/>
  <c r="AC65" i="19"/>
  <c r="AD65" i="19" s="1"/>
  <c r="AC72" i="25"/>
  <c r="AD72" i="25" s="1"/>
  <c r="I12" i="21" s="1"/>
  <c r="AC66" i="25"/>
  <c r="AD66" i="25" s="1"/>
  <c r="I6" i="21" s="1"/>
  <c r="W77" i="25"/>
  <c r="AC50" i="25"/>
  <c r="AD50" i="25" s="1"/>
  <c r="H16" i="21" s="1"/>
  <c r="AC50" i="19"/>
  <c r="AD50" i="19" s="1"/>
  <c r="R16" i="21" s="1"/>
  <c r="AC43" i="19"/>
  <c r="AD43" i="19" s="1"/>
  <c r="AC70" i="19"/>
  <c r="AD70" i="19" s="1"/>
  <c r="V103" i="25"/>
  <c r="O51" i="25"/>
  <c r="AC18" i="25"/>
  <c r="AD18" i="25" s="1"/>
  <c r="G10" i="21" s="1"/>
  <c r="X77" i="25"/>
  <c r="I67" i="19"/>
  <c r="O7" i="21" s="1"/>
  <c r="AC47" i="19"/>
  <c r="AD47" i="19" s="1"/>
  <c r="AC91" i="19"/>
  <c r="AD91" i="19" s="1"/>
  <c r="AC48" i="19"/>
  <c r="AD48" i="19" s="1"/>
  <c r="AC69" i="19"/>
  <c r="AD69" i="19" s="1"/>
  <c r="AC42" i="19"/>
  <c r="AD42" i="19" s="1"/>
  <c r="AC98" i="19"/>
  <c r="AD98" i="19" s="1"/>
  <c r="AC41" i="19"/>
  <c r="AD41" i="19" s="1"/>
  <c r="M77" i="25"/>
  <c r="AC65" i="25"/>
  <c r="AD65" i="25" s="1"/>
  <c r="I5" i="21" s="1"/>
  <c r="AC70" i="25"/>
  <c r="AD70" i="25" s="1"/>
  <c r="I10" i="21" s="1"/>
  <c r="I72" i="19"/>
  <c r="O12" i="21" s="1"/>
  <c r="AC66" i="19"/>
  <c r="AD66" i="19" s="1"/>
  <c r="AC68" i="25"/>
  <c r="AD68" i="25" s="1"/>
  <c r="I8" i="21" s="1"/>
  <c r="W51" i="25"/>
  <c r="AC74" i="19"/>
  <c r="AD74" i="19" s="1"/>
  <c r="AC22" i="25"/>
  <c r="AD22" i="25" s="1"/>
  <c r="G14" i="21" s="1"/>
  <c r="AC48" i="25"/>
  <c r="AD48" i="25" s="1"/>
  <c r="H14" i="21" s="1"/>
  <c r="I96" i="19"/>
  <c r="P10" i="21" s="1"/>
  <c r="AC92" i="19"/>
  <c r="AD92" i="19" s="1"/>
  <c r="M25" i="25"/>
  <c r="AC69" i="25"/>
  <c r="AD69" i="25" s="1"/>
  <c r="I9" i="21" s="1"/>
  <c r="AC44" i="19"/>
  <c r="AD44" i="19" s="1"/>
  <c r="Q51" i="25"/>
  <c r="AC43" i="25"/>
  <c r="AD43" i="25" s="1"/>
  <c r="H9" i="21" s="1"/>
  <c r="AC44" i="25"/>
  <c r="AD44" i="25" s="1"/>
  <c r="H10" i="21" s="1"/>
  <c r="AC99" i="19"/>
  <c r="AD99" i="19" s="1"/>
  <c r="AC71" i="19"/>
  <c r="AD71" i="19" s="1"/>
  <c r="I69" i="19"/>
  <c r="O9" i="21" s="1"/>
  <c r="Q77" i="25"/>
  <c r="P77" i="25"/>
  <c r="Z51" i="25"/>
  <c r="AC73" i="25"/>
  <c r="AD73" i="25" s="1"/>
  <c r="I13" i="21" s="1"/>
  <c r="I44" i="25"/>
  <c r="W25" i="25"/>
  <c r="Z25" i="25"/>
  <c r="AC51" i="25"/>
  <c r="AC96" i="25"/>
  <c r="AD96" i="25" s="1"/>
  <c r="J10" i="21" s="1"/>
  <c r="I25" i="25"/>
  <c r="AD25" i="25" s="1"/>
  <c r="G17" i="21" s="1"/>
  <c r="AC25" i="25"/>
  <c r="Z103" i="25"/>
  <c r="AC74" i="25"/>
  <c r="AD74" i="25" s="1"/>
  <c r="I14" i="21" s="1"/>
  <c r="AC45" i="19"/>
  <c r="AD45" i="19" s="1"/>
  <c r="AC94" i="19"/>
  <c r="AD94" i="19" s="1"/>
  <c r="AC67" i="19"/>
  <c r="AD67" i="19" s="1"/>
  <c r="I93" i="19"/>
  <c r="P7" i="21" s="1"/>
  <c r="AC15" i="25"/>
  <c r="AD15" i="25" s="1"/>
  <c r="G7" i="21" s="1"/>
  <c r="AC41" i="25"/>
  <c r="AD41" i="25" s="1"/>
  <c r="H7" i="21" s="1"/>
  <c r="AC39" i="19"/>
  <c r="AD39" i="19" s="1"/>
  <c r="AC75" i="19"/>
  <c r="AD75" i="19" s="1"/>
  <c r="S15" i="21" s="1"/>
  <c r="N103" i="25"/>
  <c r="R51" i="25"/>
  <c r="AA51" i="25"/>
  <c r="AC42" i="25"/>
  <c r="AD42" i="25" s="1"/>
  <c r="H8" i="21" s="1"/>
  <c r="AC97" i="25"/>
  <c r="AD97" i="25" s="1"/>
  <c r="J11" i="21" s="1"/>
  <c r="I42" i="25"/>
  <c r="AC104" i="25"/>
  <c r="AC40" i="19"/>
  <c r="AD40" i="19" s="1"/>
  <c r="P25" i="25"/>
  <c r="I39" i="25"/>
  <c r="X25" i="25"/>
  <c r="AC99" i="25"/>
  <c r="AD99" i="25" s="1"/>
  <c r="J13" i="21" s="1"/>
  <c r="I98" i="25"/>
  <c r="F12" i="21" s="1"/>
  <c r="AB25" i="25"/>
  <c r="I26" i="25"/>
  <c r="AD26" i="25" s="1"/>
  <c r="Y51" i="25"/>
  <c r="Y25" i="25"/>
  <c r="Q25" i="25"/>
  <c r="X51" i="25"/>
  <c r="I66" i="19"/>
  <c r="O6" i="21" s="1"/>
  <c r="AC96" i="19"/>
  <c r="AD96" i="19" s="1"/>
  <c r="AC72" i="19"/>
  <c r="AD72" i="19" s="1"/>
  <c r="N51" i="25"/>
  <c r="AC20" i="25"/>
  <c r="AD20" i="25" s="1"/>
  <c r="G12" i="21" s="1"/>
  <c r="AB51" i="25"/>
  <c r="U51" i="25"/>
  <c r="U77" i="25"/>
  <c r="AC40" i="25"/>
  <c r="AD40" i="25" s="1"/>
  <c r="H6" i="21" s="1"/>
  <c r="U103" i="25"/>
  <c r="S77" i="25"/>
  <c r="AC67" i="25"/>
  <c r="AD67" i="25" s="1"/>
  <c r="I7" i="21" s="1"/>
  <c r="AC49" i="19"/>
  <c r="AD49" i="19" s="1"/>
  <c r="R15" i="21" s="1"/>
  <c r="AC97" i="19"/>
  <c r="AD97" i="19" s="1"/>
  <c r="I91" i="19"/>
  <c r="N77" i="25"/>
  <c r="T77" i="25"/>
  <c r="AC23" i="25"/>
  <c r="AD23" i="25" s="1"/>
  <c r="G15" i="21" s="1"/>
  <c r="AB77" i="25"/>
  <c r="AC75" i="25"/>
  <c r="AD75" i="25" s="1"/>
  <c r="I15" i="21" s="1"/>
  <c r="P51" i="25"/>
  <c r="S103" i="25"/>
  <c r="AC52" i="25"/>
  <c r="I52" i="25"/>
  <c r="AD52" i="25" s="1"/>
  <c r="O25" i="25"/>
  <c r="I49" i="25"/>
  <c r="AC77" i="25"/>
  <c r="I46" i="25"/>
  <c r="M103" i="25"/>
  <c r="AC91" i="25"/>
  <c r="AD91" i="25" s="1"/>
  <c r="J5" i="21" s="1"/>
  <c r="Q103" i="25"/>
  <c r="AC100" i="25"/>
  <c r="AD100" i="25" s="1"/>
  <c r="J14" i="21" s="1"/>
  <c r="I45" i="25"/>
  <c r="AC103" i="25"/>
  <c r="AC98" i="25"/>
  <c r="AD98" i="25" s="1"/>
  <c r="J12" i="21" s="1"/>
  <c r="AC101" i="25"/>
  <c r="AD101" i="25" s="1"/>
  <c r="J15" i="21" s="1"/>
  <c r="AC102" i="25"/>
  <c r="AD102" i="25" s="1"/>
  <c r="J16" i="21" s="1"/>
  <c r="AC78" i="25"/>
  <c r="AC24" i="25"/>
  <c r="AD24" i="25" s="1"/>
  <c r="G16" i="21" s="1"/>
  <c r="AC71" i="25"/>
  <c r="AD71" i="25" s="1"/>
  <c r="I11" i="21" s="1"/>
  <c r="R25" i="25"/>
  <c r="AC76" i="25"/>
  <c r="AD76" i="25" s="1"/>
  <c r="I16" i="21" s="1"/>
  <c r="AC39" i="25"/>
  <c r="AD39" i="25" s="1"/>
  <c r="H5" i="21" s="1"/>
  <c r="M51" i="25"/>
  <c r="I74" i="19"/>
  <c r="AC93" i="19"/>
  <c r="AD93" i="19" s="1"/>
  <c r="AC21" i="25"/>
  <c r="AD21" i="25" s="1"/>
  <c r="G13" i="21" s="1"/>
  <c r="X103" i="25"/>
  <c r="AC102" i="19"/>
  <c r="AD102" i="19" s="1"/>
  <c r="T16" i="21" s="1"/>
  <c r="I97" i="19"/>
  <c r="P11" i="21" s="1"/>
  <c r="AC73" i="19"/>
  <c r="AD73" i="19" s="1"/>
  <c r="S13" i="21" s="1"/>
  <c r="S51" i="25"/>
  <c r="V77" i="25"/>
  <c r="AC14" i="25"/>
  <c r="AD14" i="25" s="1"/>
  <c r="G6" i="21" s="1"/>
  <c r="AC45" i="25"/>
  <c r="AD45" i="25" s="1"/>
  <c r="H11" i="21" s="1"/>
  <c r="T103" i="25"/>
  <c r="O77" i="25"/>
  <c r="AC46" i="25"/>
  <c r="AD46" i="25" s="1"/>
  <c r="H12" i="21" s="1"/>
  <c r="AC94" i="25"/>
  <c r="AD94" i="25" s="1"/>
  <c r="J8" i="21" s="1"/>
  <c r="I43" i="25"/>
  <c r="T25" i="25"/>
  <c r="AA25" i="25"/>
  <c r="N25" i="25"/>
  <c r="U25" i="25"/>
  <c r="Y103" i="25"/>
  <c r="I100" i="25"/>
  <c r="I41" i="25"/>
  <c r="I92" i="25"/>
  <c r="F6" i="21" s="1"/>
  <c r="AC93" i="25"/>
  <c r="AD93" i="25" s="1"/>
  <c r="J7" i="21" s="1"/>
  <c r="T51" i="25"/>
  <c r="AC95" i="25"/>
  <c r="AD95" i="25" s="1"/>
  <c r="J9" i="21" s="1"/>
  <c r="R103" i="25"/>
  <c r="AC92" i="25"/>
  <c r="AD92" i="25" s="1"/>
  <c r="J6" i="21" s="1"/>
  <c r="AC77" i="19"/>
  <c r="AC26" i="19"/>
  <c r="AC104" i="19"/>
  <c r="AC52" i="19"/>
  <c r="AC51" i="19"/>
  <c r="AC25" i="19"/>
  <c r="I22" i="19"/>
  <c r="P51" i="19"/>
  <c r="I39" i="19"/>
  <c r="N5" i="21" s="1"/>
  <c r="I77" i="19"/>
  <c r="I44" i="19"/>
  <c r="N10" i="21" s="1"/>
  <c r="I42" i="19"/>
  <c r="N8" i="21" s="1"/>
  <c r="I23" i="19"/>
  <c r="I46" i="19"/>
  <c r="N12" i="21" s="1"/>
  <c r="I17" i="19"/>
  <c r="M9" i="21" s="1"/>
  <c r="I51" i="19"/>
  <c r="I13" i="19"/>
  <c r="M5" i="21" s="1"/>
  <c r="I41" i="19"/>
  <c r="N7" i="21" s="1"/>
  <c r="R25" i="19"/>
  <c r="M25" i="19"/>
  <c r="AC13" i="19"/>
  <c r="AD13" i="19" s="1"/>
  <c r="I40" i="19"/>
  <c r="N6" i="21" s="1"/>
  <c r="I21" i="19"/>
  <c r="AC20" i="19"/>
  <c r="AD20" i="19" s="1"/>
  <c r="Q12" i="21" s="1"/>
  <c r="AC22" i="19"/>
  <c r="AD22" i="19" s="1"/>
  <c r="Q14" i="21" s="1"/>
  <c r="AC23" i="19"/>
  <c r="AD23" i="19" s="1"/>
  <c r="Q15" i="21" s="1"/>
  <c r="R51" i="19"/>
  <c r="AC21" i="19"/>
  <c r="AD21" i="19" s="1"/>
  <c r="Q13" i="21" s="1"/>
  <c r="M103" i="19"/>
  <c r="AC19" i="19"/>
  <c r="AD19" i="19" s="1"/>
  <c r="Q11" i="21" s="1"/>
  <c r="N25" i="19"/>
  <c r="O77" i="19"/>
  <c r="I43" i="19"/>
  <c r="N9" i="21" s="1"/>
  <c r="O5" i="21"/>
  <c r="Q25" i="19"/>
  <c r="AC14" i="19"/>
  <c r="AD14" i="19" s="1"/>
  <c r="Q6" i="21" s="1"/>
  <c r="I45" i="19"/>
  <c r="N11" i="21" s="1"/>
  <c r="AC18" i="19"/>
  <c r="AD18" i="19" s="1"/>
  <c r="Q10" i="21" s="1"/>
  <c r="R77" i="19"/>
  <c r="M77" i="19"/>
  <c r="AC15" i="19"/>
  <c r="AD15" i="19" s="1"/>
  <c r="Q7" i="21" s="1"/>
  <c r="M51" i="19"/>
  <c r="Q77" i="19"/>
  <c r="P25" i="19"/>
  <c r="AC24" i="19"/>
  <c r="AD24" i="19" s="1"/>
  <c r="Q16" i="21" s="1"/>
  <c r="O51" i="19"/>
  <c r="N77" i="19"/>
  <c r="AC17" i="19"/>
  <c r="AD17" i="19" s="1"/>
  <c r="Q9" i="21" s="1"/>
  <c r="N51" i="19"/>
  <c r="AC16" i="19"/>
  <c r="AD16" i="19" s="1"/>
  <c r="Q8" i="21" s="1"/>
  <c r="P77" i="19"/>
  <c r="O25" i="19"/>
  <c r="I49" i="19"/>
  <c r="I47" i="19"/>
  <c r="I18" i="19"/>
  <c r="M10" i="21" s="1"/>
  <c r="I48" i="19"/>
  <c r="Q51" i="19"/>
  <c r="I19" i="19"/>
  <c r="M11" i="21" s="1"/>
  <c r="I78" i="19"/>
  <c r="I16" i="19"/>
  <c r="M8" i="21" s="1"/>
  <c r="I52" i="19"/>
  <c r="AD52" i="19" s="1"/>
  <c r="R18" i="21" s="1"/>
  <c r="I15" i="19"/>
  <c r="M7" i="21" s="1"/>
  <c r="I25" i="19"/>
  <c r="I26" i="19"/>
  <c r="AD26" i="19" s="1"/>
  <c r="Q18" i="21" s="1"/>
  <c r="I20" i="19"/>
  <c r="M12" i="21" s="1"/>
  <c r="I14" i="19"/>
  <c r="M6" i="21" s="1"/>
  <c r="D7" i="22" l="1"/>
  <c r="AD79" i="25"/>
  <c r="I19" i="21" s="1"/>
  <c r="AD105" i="25"/>
  <c r="J19" i="21" s="1"/>
  <c r="AD13" i="25"/>
  <c r="G5" i="21" s="1"/>
  <c r="D12" i="22"/>
  <c r="D11" i="21"/>
  <c r="D9" i="22"/>
  <c r="D8" i="21"/>
  <c r="D12" i="21"/>
  <c r="D13" i="22"/>
  <c r="H18" i="21"/>
  <c r="AD53" i="25"/>
  <c r="H19" i="21" s="1"/>
  <c r="D11" i="22"/>
  <c r="D10" i="21"/>
  <c r="D10" i="22"/>
  <c r="D9" i="21"/>
  <c r="AD27" i="25"/>
  <c r="G19" i="21" s="1"/>
  <c r="G18" i="21"/>
  <c r="D8" i="22"/>
  <c r="D7" i="21"/>
  <c r="D6" i="22"/>
  <c r="D5" i="21"/>
  <c r="AD77" i="19"/>
  <c r="AD78" i="19"/>
  <c r="S18" i="21" s="1"/>
  <c r="AD25" i="19"/>
  <c r="Q17" i="21" s="1"/>
  <c r="AD51" i="19"/>
  <c r="T13" i="21"/>
  <c r="T8" i="21"/>
  <c r="T10" i="21"/>
  <c r="T7" i="21"/>
  <c r="T11" i="21"/>
  <c r="T6" i="21"/>
  <c r="T12" i="21"/>
  <c r="T14" i="21"/>
  <c r="T9" i="21"/>
  <c r="S14" i="21"/>
  <c r="S11" i="21"/>
  <c r="S10" i="21"/>
  <c r="S7" i="21"/>
  <c r="S12" i="21"/>
  <c r="S8" i="21"/>
  <c r="S6" i="21"/>
  <c r="S9" i="21"/>
  <c r="R10" i="21"/>
  <c r="R13" i="21"/>
  <c r="R11" i="21"/>
  <c r="R8" i="21"/>
  <c r="R7" i="21"/>
  <c r="R12" i="21"/>
  <c r="R9" i="21"/>
  <c r="R6" i="21"/>
  <c r="R14" i="21"/>
  <c r="S5" i="21"/>
  <c r="R5" i="21"/>
  <c r="Q5" i="21"/>
  <c r="AD79" i="19" l="1"/>
  <c r="S19" i="21" s="1"/>
  <c r="S17" i="21"/>
  <c r="AD53" i="19"/>
  <c r="R19" i="21" s="1"/>
  <c r="R17" i="21"/>
  <c r="AD27" i="19"/>
  <c r="Q19" i="21" s="1"/>
  <c r="A76" i="1"/>
  <c r="Q66" i="26" l="1"/>
  <c r="Q74" i="26"/>
  <c r="G75" i="26"/>
  <c r="AA72" i="26"/>
  <c r="R68" i="26"/>
  <c r="T76" i="26"/>
  <c r="V75" i="26"/>
  <c r="G72" i="26"/>
  <c r="AA68" i="26"/>
  <c r="Z68" i="26"/>
  <c r="P21" i="20"/>
  <c r="AB76" i="26"/>
  <c r="AB66" i="26"/>
  <c r="M74" i="26"/>
  <c r="AC74" i="26" s="1"/>
  <c r="P75" i="26"/>
  <c r="V68" i="26"/>
  <c r="R69" i="26"/>
  <c r="M67" i="26"/>
  <c r="AC67" i="26" s="1"/>
  <c r="N75" i="26"/>
  <c r="U69" i="26"/>
  <c r="O76" i="26"/>
  <c r="X73" i="26"/>
  <c r="U75" i="26"/>
  <c r="G21" i="20"/>
  <c r="H69" i="26"/>
  <c r="Q76" i="26"/>
  <c r="AA71" i="26"/>
  <c r="G67" i="26"/>
  <c r="Z66" i="26"/>
  <c r="AB65" i="26"/>
  <c r="O73" i="26"/>
  <c r="W65" i="26"/>
  <c r="R67" i="26"/>
  <c r="H21" i="20"/>
  <c r="P74" i="26"/>
  <c r="W73" i="26"/>
  <c r="P68" i="26"/>
  <c r="U74" i="26"/>
  <c r="U72" i="26"/>
  <c r="X72" i="26"/>
  <c r="Q75" i="26"/>
  <c r="P72" i="26"/>
  <c r="U71" i="26"/>
  <c r="P71" i="26"/>
  <c r="AB69" i="26"/>
  <c r="Q69" i="26"/>
  <c r="Z67" i="26"/>
  <c r="G77" i="26"/>
  <c r="AB74" i="26"/>
  <c r="T75" i="26"/>
  <c r="V69" i="26"/>
  <c r="G74" i="26"/>
  <c r="U76" i="26"/>
  <c r="G71" i="26"/>
  <c r="O65" i="26"/>
  <c r="O77" i="26" s="1"/>
  <c r="H77" i="26"/>
  <c r="R74" i="26"/>
  <c r="V72" i="26"/>
  <c r="G65" i="26"/>
  <c r="Q70" i="26"/>
  <c r="T74" i="26"/>
  <c r="U66" i="26"/>
  <c r="X70" i="26"/>
  <c r="AA76" i="26"/>
  <c r="M71" i="26"/>
  <c r="AC71" i="26" s="1"/>
  <c r="Z69" i="26"/>
  <c r="S68" i="26"/>
  <c r="H68" i="26"/>
  <c r="O71" i="26"/>
  <c r="M72" i="26"/>
  <c r="AC72" i="26" s="1"/>
  <c r="AB75" i="26"/>
  <c r="R73" i="26"/>
  <c r="N68" i="26"/>
  <c r="V74" i="26"/>
  <c r="P76" i="26"/>
  <c r="R71" i="26"/>
  <c r="H75" i="26"/>
  <c r="I75" i="26" s="1"/>
  <c r="W69" i="26"/>
  <c r="Q65" i="26"/>
  <c r="Q77" i="26" s="1"/>
  <c r="U73" i="26"/>
  <c r="X66" i="26"/>
  <c r="X67" i="26"/>
  <c r="P70" i="26"/>
  <c r="X68" i="26"/>
  <c r="P69" i="26"/>
  <c r="N69" i="26"/>
  <c r="Y69" i="26"/>
  <c r="W67" i="26"/>
  <c r="AB71" i="26"/>
  <c r="Y75" i="26"/>
  <c r="Z70" i="26"/>
  <c r="O69" i="26"/>
  <c r="X71" i="26"/>
  <c r="Z75" i="26"/>
  <c r="T72" i="26"/>
  <c r="R65" i="26"/>
  <c r="R77" i="26" s="1"/>
  <c r="H71" i="26"/>
  <c r="R66" i="26"/>
  <c r="M68" i="26"/>
  <c r="AC68" i="26" s="1"/>
  <c r="W70" i="26"/>
  <c r="Q21" i="20"/>
  <c r="G68" i="26"/>
  <c r="M66" i="26"/>
  <c r="AC66" i="26" s="1"/>
  <c r="Q71" i="26"/>
  <c r="G78" i="26"/>
  <c r="Z74" i="26"/>
  <c r="Z71" i="26"/>
  <c r="T69" i="26"/>
  <c r="T73" i="26"/>
  <c r="Z73" i="26"/>
  <c r="P65" i="26"/>
  <c r="P77" i="26" s="1"/>
  <c r="M69" i="26"/>
  <c r="AC69" i="26" s="1"/>
  <c r="AD69" i="26" s="1"/>
  <c r="N76" i="26"/>
  <c r="T66" i="26"/>
  <c r="R76" i="26"/>
  <c r="H66" i="26"/>
  <c r="H70" i="26"/>
  <c r="AB73" i="26"/>
  <c r="H67" i="26"/>
  <c r="S65" i="26"/>
  <c r="S77" i="26" s="1"/>
  <c r="S67" i="26"/>
  <c r="O21" i="20"/>
  <c r="W72" i="26"/>
  <c r="X74" i="26"/>
  <c r="N74" i="26"/>
  <c r="Y71" i="26"/>
  <c r="W76" i="26"/>
  <c r="S76" i="26"/>
  <c r="G66" i="26"/>
  <c r="T67" i="26"/>
  <c r="Z76" i="26"/>
  <c r="Y67" i="26"/>
  <c r="S74" i="26"/>
  <c r="M73" i="26"/>
  <c r="AC73" i="26" s="1"/>
  <c r="T68" i="26"/>
  <c r="U70" i="26"/>
  <c r="M21" i="20"/>
  <c r="W75" i="26"/>
  <c r="O70" i="26"/>
  <c r="AB70" i="26"/>
  <c r="X65" i="26"/>
  <c r="R70" i="26"/>
  <c r="U67" i="26"/>
  <c r="W71" i="26"/>
  <c r="X76" i="26"/>
  <c r="N67" i="26"/>
  <c r="AA74" i="26"/>
  <c r="AB67" i="26"/>
  <c r="Z72" i="26"/>
  <c r="H74" i="26"/>
  <c r="I74" i="26" s="1"/>
  <c r="AB72" i="26"/>
  <c r="P66" i="26"/>
  <c r="Z65" i="26"/>
  <c r="Q72" i="26"/>
  <c r="N65" i="26"/>
  <c r="N77" i="26" s="1"/>
  <c r="H72" i="26"/>
  <c r="S70" i="26"/>
  <c r="AA65" i="26"/>
  <c r="N72" i="26"/>
  <c r="H65" i="26"/>
  <c r="I65" i="26" s="1"/>
  <c r="H73" i="26"/>
  <c r="Q73" i="26"/>
  <c r="Y66" i="26"/>
  <c r="P73" i="26"/>
  <c r="R72" i="26"/>
  <c r="W74" i="26"/>
  <c r="H78" i="26"/>
  <c r="S75" i="26"/>
  <c r="M75" i="26"/>
  <c r="AC75" i="26" s="1"/>
  <c r="V71" i="26"/>
  <c r="S72" i="26"/>
  <c r="S71" i="26"/>
  <c r="N73" i="26"/>
  <c r="V66" i="26"/>
  <c r="N66" i="26"/>
  <c r="Y74" i="26"/>
  <c r="T65" i="26"/>
  <c r="T77" i="26" s="1"/>
  <c r="Y73" i="26"/>
  <c r="M76" i="26"/>
  <c r="AC76" i="26" s="1"/>
  <c r="AD76" i="26" s="1"/>
  <c r="Q67" i="26"/>
  <c r="O67" i="26"/>
  <c r="G70" i="26"/>
  <c r="W68" i="26"/>
  <c r="V73" i="26"/>
  <c r="Y70" i="26"/>
  <c r="O75" i="26"/>
  <c r="AA73" i="26"/>
  <c r="S66" i="26"/>
  <c r="AA70" i="26"/>
  <c r="T71" i="26"/>
  <c r="AA75" i="26"/>
  <c r="U68" i="26"/>
  <c r="G73" i="26"/>
  <c r="Y72" i="26"/>
  <c r="AB68" i="26"/>
  <c r="M70" i="26"/>
  <c r="AC70" i="26" s="1"/>
  <c r="R75" i="26"/>
  <c r="N21" i="20"/>
  <c r="X75" i="26"/>
  <c r="O74" i="26"/>
  <c r="Y68" i="26"/>
  <c r="S73" i="26"/>
  <c r="R21" i="20"/>
  <c r="U65" i="26"/>
  <c r="U77" i="26" s="1"/>
  <c r="O66" i="26"/>
  <c r="S69" i="26"/>
  <c r="AA69" i="26"/>
  <c r="V76" i="26"/>
  <c r="AA66" i="26"/>
  <c r="G69" i="26"/>
  <c r="I69" i="26" s="1"/>
  <c r="Y65" i="26"/>
  <c r="V65" i="26"/>
  <c r="V77" i="26" s="1"/>
  <c r="O68" i="26"/>
  <c r="M65" i="26"/>
  <c r="P67" i="26"/>
  <c r="AA67" i="26"/>
  <c r="N70" i="26"/>
  <c r="V70" i="26"/>
  <c r="O72" i="26"/>
  <c r="W66" i="26"/>
  <c r="Q68" i="26"/>
  <c r="X69" i="26"/>
  <c r="Y76" i="26"/>
  <c r="N71" i="26"/>
  <c r="V67" i="26"/>
  <c r="T70" i="26"/>
  <c r="H101" i="20"/>
  <c r="H43" i="20"/>
  <c r="V44" i="26"/>
  <c r="G72" i="20"/>
  <c r="G75" i="20"/>
  <c r="N44" i="26"/>
  <c r="AA97" i="26"/>
  <c r="AB91" i="26"/>
  <c r="Z99" i="26"/>
  <c r="G91" i="26"/>
  <c r="AA91" i="26"/>
  <c r="Z17" i="26"/>
  <c r="O44" i="26"/>
  <c r="X50" i="26"/>
  <c r="Y50" i="26"/>
  <c r="G97" i="26"/>
  <c r="X46" i="26"/>
  <c r="O49" i="26"/>
  <c r="H19" i="20"/>
  <c r="M47" i="26"/>
  <c r="Y40" i="26"/>
  <c r="R16" i="26"/>
  <c r="V50" i="26"/>
  <c r="Z94" i="26"/>
  <c r="R20" i="26"/>
  <c r="Y47" i="26"/>
  <c r="Z15" i="26"/>
  <c r="H95" i="26"/>
  <c r="O70" i="20"/>
  <c r="O66" i="20"/>
  <c r="O50" i="26"/>
  <c r="U92" i="26"/>
  <c r="N66" i="20"/>
  <c r="Y22" i="26"/>
  <c r="X48" i="26"/>
  <c r="M71" i="20"/>
  <c r="AA48" i="26"/>
  <c r="H47" i="20"/>
  <c r="N41" i="26"/>
  <c r="M45" i="26"/>
  <c r="M44" i="26"/>
  <c r="R17" i="26"/>
  <c r="AA98" i="26"/>
  <c r="O41" i="26"/>
  <c r="AB100" i="26"/>
  <c r="Z91" i="26"/>
  <c r="T91" i="26"/>
  <c r="R70" i="20"/>
  <c r="AB93" i="26"/>
  <c r="U99" i="26"/>
  <c r="AA50" i="26"/>
  <c r="O94" i="26"/>
  <c r="AA47" i="26"/>
  <c r="P69" i="20"/>
  <c r="O99" i="26"/>
  <c r="H67" i="20"/>
  <c r="O42" i="26"/>
  <c r="Q74" i="20"/>
  <c r="W46" i="26"/>
  <c r="R67" i="20"/>
  <c r="M70" i="20"/>
  <c r="M41" i="26"/>
  <c r="H44" i="26"/>
  <c r="H41" i="26"/>
  <c r="H51" i="26"/>
  <c r="W97" i="26"/>
  <c r="H18" i="26"/>
  <c r="M92" i="26"/>
  <c r="H103" i="26"/>
  <c r="P67" i="20"/>
  <c r="Z93" i="26"/>
  <c r="Y42" i="26"/>
  <c r="S91" i="26"/>
  <c r="AB99" i="26"/>
  <c r="H92" i="26"/>
  <c r="Q65" i="20"/>
  <c r="AB102" i="26"/>
  <c r="H97" i="26"/>
  <c r="R66" i="20"/>
  <c r="Q73" i="20"/>
  <c r="AA42" i="26"/>
  <c r="G104" i="26"/>
  <c r="X45" i="26"/>
  <c r="H66" i="20"/>
  <c r="O95" i="26"/>
  <c r="W49" i="26"/>
  <c r="R72" i="20"/>
  <c r="P44" i="26"/>
  <c r="U21" i="26"/>
  <c r="U49" i="26"/>
  <c r="R49" i="26"/>
  <c r="G94" i="26"/>
  <c r="U19" i="26"/>
  <c r="S49" i="26"/>
  <c r="G22" i="26"/>
  <c r="T13" i="26"/>
  <c r="V93" i="26"/>
  <c r="R97" i="26"/>
  <c r="N99" i="26"/>
  <c r="AB50" i="26"/>
  <c r="M75" i="20"/>
  <c r="P49" i="26"/>
  <c r="P39" i="26"/>
  <c r="O68" i="20"/>
  <c r="S98" i="26"/>
  <c r="R99" i="26"/>
  <c r="N97" i="26"/>
  <c r="AB40" i="26"/>
  <c r="X94" i="26"/>
  <c r="N93" i="26"/>
  <c r="AB39" i="26"/>
  <c r="X102" i="26"/>
  <c r="AB23" i="26"/>
  <c r="S44" i="26"/>
  <c r="G15" i="26"/>
  <c r="T47" i="26"/>
  <c r="Y101" i="26"/>
  <c r="O96" i="26"/>
  <c r="AA96" i="26"/>
  <c r="M65" i="20"/>
  <c r="P45" i="26"/>
  <c r="M73" i="20"/>
  <c r="W95" i="26"/>
  <c r="U13" i="26"/>
  <c r="N24" i="26"/>
  <c r="G23" i="26"/>
  <c r="P16" i="26"/>
  <c r="R39" i="26"/>
  <c r="T15" i="26"/>
  <c r="X15" i="26"/>
  <c r="S92" i="26"/>
  <c r="U23" i="26"/>
  <c r="N16" i="26"/>
  <c r="P21" i="26"/>
  <c r="T24" i="26"/>
  <c r="Q97" i="26"/>
  <c r="O18" i="26"/>
  <c r="AB46" i="26"/>
  <c r="X92" i="26"/>
  <c r="Q69" i="20"/>
  <c r="P40" i="26"/>
  <c r="P74" i="20"/>
  <c r="W91" i="26"/>
  <c r="S93" i="26"/>
  <c r="N95" i="26"/>
  <c r="U50" i="26"/>
  <c r="N91" i="26"/>
  <c r="Q40" i="26"/>
  <c r="Z49" i="26"/>
  <c r="V22" i="26"/>
  <c r="T48" i="26"/>
  <c r="O17" i="26"/>
  <c r="G42" i="26"/>
  <c r="W14" i="26"/>
  <c r="Y102" i="26"/>
  <c r="S47" i="26"/>
  <c r="R42" i="26"/>
  <c r="Q102" i="26"/>
  <c r="S17" i="26"/>
  <c r="U24" i="26"/>
  <c r="AB19" i="26"/>
  <c r="Q22" i="26"/>
  <c r="Z42" i="26"/>
  <c r="G48" i="26"/>
  <c r="V97" i="26"/>
  <c r="M15" i="26"/>
  <c r="G26" i="26"/>
  <c r="W15" i="26"/>
  <c r="G16" i="26"/>
  <c r="Q101" i="26"/>
  <c r="Q17" i="26"/>
  <c r="W98" i="26"/>
  <c r="AB17" i="26"/>
  <c r="G91" i="20"/>
  <c r="S13" i="26"/>
  <c r="AB20" i="26"/>
  <c r="Q21" i="26"/>
  <c r="U102" i="26"/>
  <c r="P20" i="26"/>
  <c r="M22" i="26"/>
  <c r="Q99" i="26"/>
  <c r="H100" i="20"/>
  <c r="H14" i="20"/>
  <c r="H25" i="26"/>
  <c r="H15" i="26"/>
  <c r="H21" i="26"/>
  <c r="G65" i="20"/>
  <c r="N48" i="26"/>
  <c r="X40" i="26"/>
  <c r="O45" i="26"/>
  <c r="AA100" i="26"/>
  <c r="W44" i="26"/>
  <c r="AA39" i="26"/>
  <c r="O46" i="26"/>
  <c r="V47" i="26"/>
  <c r="R69" i="20"/>
  <c r="AB97" i="26"/>
  <c r="Y21" i="26"/>
  <c r="X39" i="26"/>
  <c r="Q66" i="20"/>
  <c r="H17" i="20"/>
  <c r="G70" i="20"/>
  <c r="M95" i="26"/>
  <c r="H14" i="26"/>
  <c r="N45" i="26"/>
  <c r="M48" i="26"/>
  <c r="T101" i="26"/>
  <c r="M99" i="26"/>
  <c r="Y44" i="26"/>
  <c r="Z19" i="26"/>
  <c r="R23" i="26"/>
  <c r="R18" i="26"/>
  <c r="AB98" i="26"/>
  <c r="G92" i="26"/>
  <c r="O74" i="20"/>
  <c r="R22" i="26"/>
  <c r="O97" i="26"/>
  <c r="N50" i="26"/>
  <c r="U101" i="26"/>
  <c r="M69" i="20"/>
  <c r="H15" i="20"/>
  <c r="H20" i="20"/>
  <c r="H40" i="26"/>
  <c r="H13" i="26"/>
  <c r="O40" i="26"/>
  <c r="G77" i="20"/>
  <c r="N42" i="26"/>
  <c r="Z100" i="26"/>
  <c r="Z21" i="26"/>
  <c r="M46" i="26"/>
  <c r="T99" i="26"/>
  <c r="R65" i="20"/>
  <c r="O43" i="26"/>
  <c r="V43" i="26"/>
  <c r="AB94" i="26"/>
  <c r="O48" i="26"/>
  <c r="H104" i="26"/>
  <c r="N68" i="20"/>
  <c r="H65" i="20"/>
  <c r="AA45" i="26"/>
  <c r="X16" i="26"/>
  <c r="Q68" i="20"/>
  <c r="O101" i="26"/>
  <c r="O73" i="20"/>
  <c r="S96" i="26"/>
  <c r="H91" i="20"/>
  <c r="H41" i="20"/>
  <c r="G71" i="20"/>
  <c r="G74" i="20"/>
  <c r="U93" i="26"/>
  <c r="Z14" i="26"/>
  <c r="Y41" i="26"/>
  <c r="M97" i="26"/>
  <c r="T92" i="26"/>
  <c r="O39" i="26"/>
  <c r="O72" i="20"/>
  <c r="AA43" i="26"/>
  <c r="Z24" i="26"/>
  <c r="H100" i="26"/>
  <c r="R76" i="20"/>
  <c r="U95" i="26"/>
  <c r="O91" i="26"/>
  <c r="W101" i="26"/>
  <c r="X14" i="26"/>
  <c r="G100" i="26"/>
  <c r="Z23" i="26"/>
  <c r="N67" i="20"/>
  <c r="V46" i="26"/>
  <c r="P93" i="26"/>
  <c r="P18" i="26"/>
  <c r="AA24" i="26"/>
  <c r="T17" i="26"/>
  <c r="Q49" i="26"/>
  <c r="Z40" i="26"/>
  <c r="V13" i="26"/>
  <c r="T41" i="26"/>
  <c r="G44" i="26"/>
  <c r="AA44" i="26"/>
  <c r="W43" i="26"/>
  <c r="U18" i="26"/>
  <c r="N13" i="26"/>
  <c r="P22" i="26"/>
  <c r="R45" i="26"/>
  <c r="T94" i="26"/>
  <c r="AA92" i="26"/>
  <c r="M96" i="26"/>
  <c r="P75" i="20"/>
  <c r="W96" i="26"/>
  <c r="S101" i="26"/>
  <c r="U20" i="26"/>
  <c r="N20" i="26"/>
  <c r="P17" i="26"/>
  <c r="W92" i="26"/>
  <c r="N17" i="26"/>
  <c r="U45" i="26"/>
  <c r="P13" i="26"/>
  <c r="R47" i="26"/>
  <c r="Q98" i="26"/>
  <c r="Z39" i="26"/>
  <c r="O14" i="26"/>
  <c r="G39" i="26"/>
  <c r="X93" i="26"/>
  <c r="O69" i="20"/>
  <c r="R21" i="26"/>
  <c r="O100" i="26"/>
  <c r="Y19" i="26"/>
  <c r="P91" i="26"/>
  <c r="S50" i="26"/>
  <c r="V18" i="26"/>
  <c r="T43" i="26"/>
  <c r="S14" i="26"/>
  <c r="AA16" i="26"/>
  <c r="Y96" i="26"/>
  <c r="P101" i="26"/>
  <c r="S43" i="26"/>
  <c r="G18" i="26"/>
  <c r="T42" i="26"/>
  <c r="S23" i="26"/>
  <c r="W23" i="26"/>
  <c r="Y91" i="26"/>
  <c r="U47" i="26"/>
  <c r="R50" i="26"/>
  <c r="X47" i="26"/>
  <c r="T95" i="26"/>
  <c r="V39" i="26"/>
  <c r="Q39" i="26"/>
  <c r="G101" i="26"/>
  <c r="W45" i="26"/>
  <c r="M68" i="20"/>
  <c r="P46" i="26"/>
  <c r="S45" i="26"/>
  <c r="G25" i="26"/>
  <c r="P19" i="26"/>
  <c r="R41" i="26"/>
  <c r="AA15" i="26"/>
  <c r="T18" i="26"/>
  <c r="P71" i="20"/>
  <c r="U22" i="26"/>
  <c r="N21" i="26"/>
  <c r="P15" i="26"/>
  <c r="AA17" i="26"/>
  <c r="T14" i="26"/>
  <c r="V94" i="26"/>
  <c r="R98" i="26"/>
  <c r="N102" i="26"/>
  <c r="AB44" i="26"/>
  <c r="X91" i="26"/>
  <c r="Q75" i="20"/>
  <c r="G13" i="26"/>
  <c r="AA19" i="26"/>
  <c r="P94" i="26"/>
  <c r="G40" i="26"/>
  <c r="N23" i="26"/>
  <c r="R48" i="26"/>
  <c r="Q100" i="26"/>
  <c r="M18" i="26"/>
  <c r="V19" i="26"/>
  <c r="W18" i="26"/>
  <c r="Q76" i="20"/>
  <c r="T45" i="26"/>
  <c r="Q96" i="26"/>
  <c r="AB41" i="26"/>
  <c r="V101" i="26"/>
  <c r="Q19" i="26"/>
  <c r="AA20" i="26"/>
  <c r="E10" i="22"/>
  <c r="W17" i="26"/>
  <c r="Z46" i="26"/>
  <c r="G43" i="26"/>
  <c r="M19" i="26"/>
  <c r="U48" i="26"/>
  <c r="P76" i="20"/>
  <c r="S42" i="26"/>
  <c r="Q23" i="26"/>
  <c r="Q95" i="26"/>
  <c r="H18" i="20"/>
  <c r="G73" i="20"/>
  <c r="Y46" i="26"/>
  <c r="H49" i="26"/>
  <c r="M49" i="26"/>
  <c r="H16" i="26"/>
  <c r="M101" i="26"/>
  <c r="Z98" i="26"/>
  <c r="AB96" i="26"/>
  <c r="T97" i="26"/>
  <c r="H70" i="20"/>
  <c r="Y49" i="26"/>
  <c r="Z92" i="26"/>
  <c r="H96" i="26"/>
  <c r="P72" i="20"/>
  <c r="R14" i="26"/>
  <c r="H99" i="26"/>
  <c r="R74" i="20"/>
  <c r="H68" i="20"/>
  <c r="V48" i="26"/>
  <c r="H48" i="20"/>
  <c r="N46" i="26"/>
  <c r="H43" i="26"/>
  <c r="H52" i="26"/>
  <c r="S95" i="26"/>
  <c r="AA93" i="26"/>
  <c r="Z20" i="26"/>
  <c r="N69" i="20"/>
  <c r="G93" i="26"/>
  <c r="M100" i="26"/>
  <c r="T100" i="26"/>
  <c r="Y48" i="26"/>
  <c r="AA49" i="26"/>
  <c r="Q67" i="20"/>
  <c r="U100" i="26"/>
  <c r="G95" i="26"/>
  <c r="X22" i="26"/>
  <c r="O75" i="20"/>
  <c r="V49" i="26"/>
  <c r="X18" i="26"/>
  <c r="P66" i="20"/>
  <c r="O71" i="20"/>
  <c r="H98" i="20"/>
  <c r="M39" i="26"/>
  <c r="H48" i="26"/>
  <c r="H45" i="26"/>
  <c r="H47" i="26"/>
  <c r="H46" i="26"/>
  <c r="H17" i="26"/>
  <c r="M94" i="26"/>
  <c r="W93" i="26"/>
  <c r="P41" i="26"/>
  <c r="V41" i="26"/>
  <c r="Z95" i="26"/>
  <c r="X44" i="26"/>
  <c r="Y45" i="26"/>
  <c r="N40" i="26"/>
  <c r="Y14" i="26"/>
  <c r="X13" i="26"/>
  <c r="N74" i="20"/>
  <c r="H91" i="26"/>
  <c r="Z18" i="26"/>
  <c r="U96" i="26"/>
  <c r="H74" i="20"/>
  <c r="O67" i="20"/>
  <c r="AA41" i="26"/>
  <c r="O92" i="26"/>
  <c r="P65" i="20"/>
  <c r="W41" i="26"/>
  <c r="U97" i="26"/>
  <c r="H23" i="26"/>
  <c r="N49" i="26"/>
  <c r="H22" i="26"/>
  <c r="H42" i="26"/>
  <c r="G78" i="20"/>
  <c r="T98" i="26"/>
  <c r="Z22" i="26"/>
  <c r="X20" i="26"/>
  <c r="AA95" i="26"/>
  <c r="Z16" i="26"/>
  <c r="AB101" i="26"/>
  <c r="T93" i="26"/>
  <c r="R73" i="20"/>
  <c r="W39" i="26"/>
  <c r="AA94" i="26"/>
  <c r="Y16" i="26"/>
  <c r="G99" i="26"/>
  <c r="M42" i="26"/>
  <c r="AB95" i="26"/>
  <c r="U98" i="26"/>
  <c r="H72" i="20"/>
  <c r="H71" i="20"/>
  <c r="N72" i="20"/>
  <c r="W48" i="26"/>
  <c r="N71" i="20"/>
  <c r="W42" i="26"/>
  <c r="W102" i="26"/>
  <c r="Q47" i="26"/>
  <c r="V16" i="26"/>
  <c r="T49" i="26"/>
  <c r="O23" i="26"/>
  <c r="G47" i="26"/>
  <c r="W16" i="26"/>
  <c r="Y94" i="26"/>
  <c r="R100" i="26"/>
  <c r="N94" i="26"/>
  <c r="AB42" i="26"/>
  <c r="X95" i="26"/>
  <c r="AB24" i="26"/>
  <c r="S39" i="26"/>
  <c r="G19" i="26"/>
  <c r="Q70" i="20"/>
  <c r="O102" i="26"/>
  <c r="AA46" i="26"/>
  <c r="S102" i="26"/>
  <c r="P43" i="26"/>
  <c r="X24" i="26"/>
  <c r="P92" i="26"/>
  <c r="S48" i="26"/>
  <c r="G14" i="26"/>
  <c r="S24" i="26"/>
  <c r="AA23" i="26"/>
  <c r="T16" i="26"/>
  <c r="P99" i="26"/>
  <c r="G21" i="26"/>
  <c r="S21" i="26"/>
  <c r="AA22" i="26"/>
  <c r="Y92" i="26"/>
  <c r="V92" i="26"/>
  <c r="U43" i="26"/>
  <c r="N101" i="26"/>
  <c r="AB47" i="26"/>
  <c r="W40" i="26"/>
  <c r="AA101" i="26"/>
  <c r="Z47" i="26"/>
  <c r="R92" i="26"/>
  <c r="Z41" i="26"/>
  <c r="V15" i="26"/>
  <c r="O15" i="26"/>
  <c r="X97" i="26"/>
  <c r="P73" i="20"/>
  <c r="U16" i="26"/>
  <c r="N19" i="26"/>
  <c r="G17" i="26"/>
  <c r="P14" i="26"/>
  <c r="AA21" i="26"/>
  <c r="Y17" i="26"/>
  <c r="S94" i="26"/>
  <c r="W100" i="26"/>
  <c r="O93" i="26"/>
  <c r="Q41" i="26"/>
  <c r="P102" i="26"/>
  <c r="Z48" i="26"/>
  <c r="V17" i="26"/>
  <c r="T39" i="26"/>
  <c r="S20" i="26"/>
  <c r="G52" i="26"/>
  <c r="W13" i="26"/>
  <c r="Y95" i="26"/>
  <c r="P100" i="26"/>
  <c r="S41" i="26"/>
  <c r="V14" i="26"/>
  <c r="T46" i="26"/>
  <c r="S22" i="26"/>
  <c r="G49" i="26"/>
  <c r="W19" i="26"/>
  <c r="P48" i="26"/>
  <c r="N14" i="26"/>
  <c r="U40" i="26"/>
  <c r="P23" i="26"/>
  <c r="R40" i="26"/>
  <c r="X100" i="26"/>
  <c r="Q24" i="26"/>
  <c r="V91" i="26"/>
  <c r="Q44" i="26"/>
  <c r="T40" i="26"/>
  <c r="Y97" i="26"/>
  <c r="H78" i="20"/>
  <c r="H94" i="20"/>
  <c r="H95" i="20"/>
  <c r="Q46" i="26"/>
  <c r="O21" i="26"/>
  <c r="V95" i="26"/>
  <c r="P97" i="26"/>
  <c r="AB14" i="26"/>
  <c r="Q18" i="26"/>
  <c r="R93" i="26"/>
  <c r="X98" i="26"/>
  <c r="T19" i="26"/>
  <c r="H77" i="20"/>
  <c r="P95" i="26"/>
  <c r="H40" i="20"/>
  <c r="T23" i="26"/>
  <c r="Q15" i="26"/>
  <c r="H97" i="20"/>
  <c r="N43" i="26"/>
  <c r="H39" i="26"/>
  <c r="G69" i="20"/>
  <c r="Z101" i="26"/>
  <c r="M102" i="26"/>
  <c r="Q71" i="20"/>
  <c r="X17" i="26"/>
  <c r="P70" i="20"/>
  <c r="M40" i="26"/>
  <c r="H93" i="26"/>
  <c r="R13" i="26"/>
  <c r="H99" i="20"/>
  <c r="H93" i="20"/>
  <c r="Z96" i="26"/>
  <c r="N47" i="26"/>
  <c r="M43" i="26"/>
  <c r="N39" i="26"/>
  <c r="R24" i="26"/>
  <c r="V42" i="26"/>
  <c r="Y43" i="26"/>
  <c r="Y23" i="26"/>
  <c r="Z13" i="26"/>
  <c r="Y13" i="26"/>
  <c r="Z102" i="26"/>
  <c r="W47" i="26"/>
  <c r="H101" i="26"/>
  <c r="I101" i="26" s="1"/>
  <c r="R75" i="20"/>
  <c r="M66" i="20"/>
  <c r="AA40" i="26"/>
  <c r="M67" i="20"/>
  <c r="G103" i="26"/>
  <c r="N65" i="20"/>
  <c r="H44" i="20"/>
  <c r="H49" i="20"/>
  <c r="H20" i="26"/>
  <c r="G66" i="20"/>
  <c r="G67" i="20"/>
  <c r="H98" i="26"/>
  <c r="T102" i="26"/>
  <c r="AB92" i="26"/>
  <c r="Y39" i="26"/>
  <c r="AA102" i="26"/>
  <c r="S100" i="26"/>
  <c r="Y18" i="26"/>
  <c r="R71" i="20"/>
  <c r="Y24" i="26"/>
  <c r="Q72" i="20"/>
  <c r="X49" i="26"/>
  <c r="O47" i="26"/>
  <c r="U94" i="26"/>
  <c r="O65" i="20"/>
  <c r="N70" i="20"/>
  <c r="X42" i="26"/>
  <c r="H16" i="20"/>
  <c r="G68" i="20"/>
  <c r="H19" i="26"/>
  <c r="M93" i="26"/>
  <c r="M50" i="26"/>
  <c r="H26" i="26"/>
  <c r="M98" i="26"/>
  <c r="O98" i="26"/>
  <c r="R19" i="26"/>
  <c r="T96" i="26"/>
  <c r="R68" i="20"/>
  <c r="Y15" i="26"/>
  <c r="M91" i="26"/>
  <c r="X41" i="26"/>
  <c r="Z97" i="26"/>
  <c r="Y20" i="26"/>
  <c r="X19" i="26"/>
  <c r="H73" i="20"/>
  <c r="R15" i="26"/>
  <c r="X43" i="26"/>
  <c r="N75" i="20"/>
  <c r="H75" i="20"/>
  <c r="M72" i="20"/>
  <c r="W50" i="26"/>
  <c r="S99" i="26"/>
  <c r="Q42" i="26"/>
  <c r="R102" i="26"/>
  <c r="N98" i="26"/>
  <c r="N18" i="26"/>
  <c r="U41" i="26"/>
  <c r="R46" i="26"/>
  <c r="O16" i="26"/>
  <c r="G41" i="26"/>
  <c r="I41" i="26" s="1"/>
  <c r="W94" i="26"/>
  <c r="M74" i="20"/>
  <c r="P47" i="26"/>
  <c r="Q45" i="26"/>
  <c r="U91" i="26"/>
  <c r="V45" i="26"/>
  <c r="Q50" i="26"/>
  <c r="Z44" i="26"/>
  <c r="V21" i="26"/>
  <c r="O22" i="26"/>
  <c r="G45" i="26"/>
  <c r="W24" i="26"/>
  <c r="Y93" i="26"/>
  <c r="Q43" i="26"/>
  <c r="V24" i="26"/>
  <c r="O20" i="26"/>
  <c r="G46" i="26"/>
  <c r="W21" i="26"/>
  <c r="P50" i="26"/>
  <c r="N15" i="26"/>
  <c r="P24" i="26"/>
  <c r="R44" i="26"/>
  <c r="T21" i="26"/>
  <c r="G96" i="26"/>
  <c r="V40" i="26"/>
  <c r="H94" i="26"/>
  <c r="P42" i="26"/>
  <c r="N73" i="20"/>
  <c r="U44" i="26"/>
  <c r="N96" i="26"/>
  <c r="AB48" i="26"/>
  <c r="AB21" i="26"/>
  <c r="U39" i="26"/>
  <c r="N92" i="26"/>
  <c r="AB45" i="26"/>
  <c r="AB22" i="26"/>
  <c r="Q48" i="26"/>
  <c r="P98" i="26"/>
  <c r="Z50" i="26"/>
  <c r="V23" i="26"/>
  <c r="T44" i="26"/>
  <c r="S16" i="26"/>
  <c r="W22" i="26"/>
  <c r="X23" i="26"/>
  <c r="S97" i="26"/>
  <c r="X21" i="26"/>
  <c r="H69" i="20"/>
  <c r="AA99" i="26"/>
  <c r="R91" i="26"/>
  <c r="R101" i="26"/>
  <c r="O19" i="26"/>
  <c r="AB49" i="26"/>
  <c r="X96" i="26"/>
  <c r="G98" i="26"/>
  <c r="S46" i="26"/>
  <c r="G20" i="26"/>
  <c r="S19" i="26"/>
  <c r="AA18" i="26"/>
  <c r="T22" i="26"/>
  <c r="U15" i="26"/>
  <c r="AB18" i="26"/>
  <c r="Y100" i="26"/>
  <c r="U42" i="26"/>
  <c r="AB13" i="26"/>
  <c r="W99" i="26"/>
  <c r="U46" i="26"/>
  <c r="O13" i="26"/>
  <c r="AB16" i="26"/>
  <c r="Q13" i="26"/>
  <c r="P68" i="20"/>
  <c r="R96" i="26"/>
  <c r="Q93" i="26"/>
  <c r="H96" i="20"/>
  <c r="T50" i="26"/>
  <c r="N22" i="26"/>
  <c r="Q94" i="26"/>
  <c r="M21" i="26"/>
  <c r="M76" i="20"/>
  <c r="Q48" i="20"/>
  <c r="P91" i="20"/>
  <c r="M39" i="20"/>
  <c r="N42" i="20"/>
  <c r="V96" i="26"/>
  <c r="M16" i="26"/>
  <c r="T20" i="26"/>
  <c r="H39" i="20"/>
  <c r="H92" i="20"/>
  <c r="Q47" i="20"/>
  <c r="P92" i="20"/>
  <c r="M46" i="20"/>
  <c r="N95" i="20"/>
  <c r="O101" i="20"/>
  <c r="G99" i="20"/>
  <c r="Q98" i="20"/>
  <c r="P48" i="20"/>
  <c r="M94" i="20"/>
  <c r="G92" i="20"/>
  <c r="N20" i="20"/>
  <c r="O16" i="20"/>
  <c r="R14" i="20"/>
  <c r="M18" i="20"/>
  <c r="P14" i="20"/>
  <c r="Q13" i="20"/>
  <c r="R101" i="20"/>
  <c r="G45" i="20"/>
  <c r="O17" i="20"/>
  <c r="M14" i="20"/>
  <c r="Q45" i="20"/>
  <c r="M41" i="20"/>
  <c r="N43" i="20"/>
  <c r="O92" i="20"/>
  <c r="R42" i="20"/>
  <c r="Q91" i="20"/>
  <c r="P47" i="20"/>
  <c r="R94" i="20"/>
  <c r="M101" i="20"/>
  <c r="O40" i="20"/>
  <c r="G95" i="20"/>
  <c r="O14" i="20"/>
  <c r="R17" i="20"/>
  <c r="P17" i="20"/>
  <c r="Q14" i="20"/>
  <c r="M40" i="20"/>
  <c r="G97" i="20"/>
  <c r="G41" i="20"/>
  <c r="R47" i="20"/>
  <c r="Q100" i="20"/>
  <c r="R91" i="20"/>
  <c r="M95" i="20"/>
  <c r="O47" i="20"/>
  <c r="G40" i="20"/>
  <c r="G16" i="20"/>
  <c r="O18" i="20"/>
  <c r="R15" i="20"/>
  <c r="P20" i="20"/>
  <c r="Q15" i="20"/>
  <c r="R39" i="20"/>
  <c r="Q99" i="20"/>
  <c r="R100" i="20"/>
  <c r="N19" i="20"/>
  <c r="O22" i="20"/>
  <c r="Q23" i="20"/>
  <c r="G44" i="20"/>
  <c r="M47" i="20"/>
  <c r="O99" i="20"/>
  <c r="G43" i="20"/>
  <c r="Q16" i="20"/>
  <c r="M17" i="26"/>
  <c r="Q91" i="26"/>
  <c r="W20" i="26"/>
  <c r="Q20" i="26"/>
  <c r="O24" i="26"/>
  <c r="H13" i="20"/>
  <c r="P95" i="20"/>
  <c r="M48" i="20"/>
  <c r="Z45" i="26"/>
  <c r="X99" i="26"/>
  <c r="R94" i="26"/>
  <c r="X101" i="26"/>
  <c r="P96" i="26"/>
  <c r="S15" i="26"/>
  <c r="M23" i="26"/>
  <c r="AA13" i="26"/>
  <c r="Z43" i="26"/>
  <c r="N76" i="20"/>
  <c r="G101" i="20"/>
  <c r="I101" i="20" s="1"/>
  <c r="Q46" i="20"/>
  <c r="P96" i="20"/>
  <c r="O91" i="20"/>
  <c r="G46" i="20"/>
  <c r="P39" i="20"/>
  <c r="G39" i="20"/>
  <c r="N15" i="20"/>
  <c r="G20" i="20"/>
  <c r="O13" i="20"/>
  <c r="R23" i="20"/>
  <c r="M13" i="20"/>
  <c r="Q101" i="20"/>
  <c r="M98" i="20"/>
  <c r="P19" i="20"/>
  <c r="P100" i="20"/>
  <c r="N92" i="20"/>
  <c r="G49" i="20"/>
  <c r="Q95" i="20"/>
  <c r="P49" i="20"/>
  <c r="R97" i="20"/>
  <c r="M97" i="20"/>
  <c r="O48" i="20"/>
  <c r="N14" i="20"/>
  <c r="G14" i="20"/>
  <c r="M23" i="20"/>
  <c r="P101" i="20"/>
  <c r="N47" i="20"/>
  <c r="O95" i="20"/>
  <c r="R46" i="20"/>
  <c r="G94" i="20"/>
  <c r="R93" i="20"/>
  <c r="O43" i="20"/>
  <c r="G22" i="20"/>
  <c r="R13" i="20"/>
  <c r="M22" i="20"/>
  <c r="Q22" i="20"/>
  <c r="M96" i="20"/>
  <c r="Q17" i="20"/>
  <c r="P93" i="20"/>
  <c r="N101" i="20"/>
  <c r="O100" i="20"/>
  <c r="G23" i="20"/>
  <c r="S40" i="26"/>
  <c r="S18" i="26"/>
  <c r="M20" i="26"/>
  <c r="Y98" i="26"/>
  <c r="M14" i="26"/>
  <c r="U17" i="26"/>
  <c r="V98" i="26"/>
  <c r="H45" i="20"/>
  <c r="Q39" i="20"/>
  <c r="P99" i="20"/>
  <c r="M45" i="20"/>
  <c r="Y99" i="26"/>
  <c r="R95" i="26"/>
  <c r="Q14" i="26"/>
  <c r="V100" i="26"/>
  <c r="M13" i="26"/>
  <c r="G51" i="26"/>
  <c r="H23" i="20"/>
  <c r="H22" i="20"/>
  <c r="G47" i="20"/>
  <c r="I47" i="20" s="1"/>
  <c r="Q44" i="20"/>
  <c r="M49" i="20"/>
  <c r="N46" i="20"/>
  <c r="N94" i="20"/>
  <c r="O93" i="20"/>
  <c r="R43" i="20"/>
  <c r="Q93" i="20"/>
  <c r="P40" i="20"/>
  <c r="R99" i="20"/>
  <c r="O44" i="20"/>
  <c r="N18" i="20"/>
  <c r="G18" i="20"/>
  <c r="Q19" i="20"/>
  <c r="P42" i="20"/>
  <c r="M91" i="20"/>
  <c r="N13" i="20"/>
  <c r="R18" i="20"/>
  <c r="Q18" i="20"/>
  <c r="P97" i="20"/>
  <c r="N39" i="20"/>
  <c r="N98" i="20"/>
  <c r="R44" i="20"/>
  <c r="R98" i="20"/>
  <c r="O42" i="20"/>
  <c r="G15" i="20"/>
  <c r="O20" i="20"/>
  <c r="R19" i="20"/>
  <c r="M15" i="20"/>
  <c r="P18" i="20"/>
  <c r="Q43" i="20"/>
  <c r="N45" i="20"/>
  <c r="N91" i="20"/>
  <c r="O96" i="20"/>
  <c r="R49" i="20"/>
  <c r="P43" i="20"/>
  <c r="M100" i="20"/>
  <c r="N17" i="20"/>
  <c r="O19" i="20"/>
  <c r="R22" i="20"/>
  <c r="M16" i="20"/>
  <c r="P15" i="20"/>
  <c r="R48" i="20"/>
  <c r="G96" i="20"/>
  <c r="P41" i="20"/>
  <c r="M20" i="20"/>
  <c r="Q42" i="20"/>
  <c r="P98" i="20"/>
  <c r="N44" i="20"/>
  <c r="N100" i="20"/>
  <c r="M17" i="20"/>
  <c r="V20" i="26"/>
  <c r="U14" i="26"/>
  <c r="AB15" i="26"/>
  <c r="Q16" i="26"/>
  <c r="H42" i="20"/>
  <c r="Q40" i="20"/>
  <c r="G48" i="20"/>
  <c r="M43" i="20"/>
  <c r="V102" i="26"/>
  <c r="M24" i="26"/>
  <c r="N100" i="26"/>
  <c r="Q92" i="26"/>
  <c r="AA14" i="26"/>
  <c r="R43" i="26"/>
  <c r="O76" i="20"/>
  <c r="V99" i="26"/>
  <c r="AB43" i="26"/>
  <c r="H46" i="20"/>
  <c r="G98" i="20"/>
  <c r="P94" i="20"/>
  <c r="N41" i="20"/>
  <c r="N96" i="20"/>
  <c r="R40" i="20"/>
  <c r="Q92" i="20"/>
  <c r="P46" i="20"/>
  <c r="R95" i="20"/>
  <c r="M99" i="20"/>
  <c r="O41" i="20"/>
  <c r="N23" i="20"/>
  <c r="O15" i="20"/>
  <c r="P22" i="20"/>
  <c r="R92" i="20"/>
  <c r="O39" i="20"/>
  <c r="G19" i="20"/>
  <c r="I19" i="20" s="1"/>
  <c r="M12" i="22" s="1"/>
  <c r="R16" i="20"/>
  <c r="N40" i="20"/>
  <c r="N99" i="20"/>
  <c r="O94" i="20"/>
  <c r="G93" i="20"/>
  <c r="G42" i="20"/>
  <c r="Q94" i="20"/>
  <c r="P44" i="20"/>
  <c r="M92" i="20"/>
  <c r="O46" i="20"/>
  <c r="G100" i="20"/>
  <c r="I100" i="20" s="1"/>
  <c r="N16" i="20"/>
  <c r="G13" i="20"/>
  <c r="Q49" i="20"/>
  <c r="M44" i="20"/>
  <c r="N48" i="20"/>
  <c r="N97" i="20"/>
  <c r="O98" i="20"/>
  <c r="R45" i="20"/>
  <c r="Q97" i="20"/>
  <c r="P45" i="20"/>
  <c r="R96" i="20"/>
  <c r="M93" i="20"/>
  <c r="O49" i="20"/>
  <c r="N22" i="20"/>
  <c r="G17" i="20"/>
  <c r="R20" i="20"/>
  <c r="M19" i="20"/>
  <c r="P13" i="20"/>
  <c r="Q20" i="20"/>
  <c r="R41" i="20"/>
  <c r="Q96" i="20"/>
  <c r="O45" i="20"/>
  <c r="O23" i="20"/>
  <c r="P16" i="20"/>
  <c r="Q41" i="20"/>
  <c r="M42" i="20"/>
  <c r="N49" i="20"/>
  <c r="N93" i="20"/>
  <c r="O97" i="20"/>
  <c r="P23" i="20"/>
  <c r="R50" i="20"/>
  <c r="G51" i="20"/>
  <c r="R24" i="20"/>
  <c r="N102" i="20"/>
  <c r="G103" i="20"/>
  <c r="G25" i="20"/>
  <c r="G26" i="20"/>
  <c r="G52" i="20"/>
  <c r="N24" i="20"/>
  <c r="M102" i="20"/>
  <c r="Q50" i="20"/>
  <c r="Q102" i="20"/>
  <c r="H25" i="20"/>
  <c r="P24" i="20"/>
  <c r="O50" i="20"/>
  <c r="H52" i="20"/>
  <c r="AC52" i="20" s="1"/>
  <c r="G104" i="20"/>
  <c r="O102" i="20"/>
  <c r="M50" i="20"/>
  <c r="H51" i="20"/>
  <c r="H104" i="20"/>
  <c r="P5" i="21"/>
  <c r="P50" i="20"/>
  <c r="P102" i="20"/>
  <c r="O24" i="20"/>
  <c r="H26" i="20"/>
  <c r="H103" i="20"/>
  <c r="H103" i="19"/>
  <c r="R102" i="20"/>
  <c r="M24" i="20"/>
  <c r="N50" i="20"/>
  <c r="Q24" i="20"/>
  <c r="AA77" i="26" l="1"/>
  <c r="AB77" i="26"/>
  <c r="W77" i="26"/>
  <c r="X77" i="26"/>
  <c r="Y77" i="26"/>
  <c r="Z77" i="26"/>
  <c r="I75" i="20"/>
  <c r="I43" i="20"/>
  <c r="N10" i="22" s="1"/>
  <c r="AD66" i="26"/>
  <c r="AD73" i="26"/>
  <c r="AD72" i="26"/>
  <c r="AD74" i="26"/>
  <c r="AD70" i="26"/>
  <c r="I11" i="22" s="1"/>
  <c r="I96" i="20"/>
  <c r="P11" i="22" s="1"/>
  <c r="AD68" i="26"/>
  <c r="I9" i="22" s="1"/>
  <c r="AD67" i="26"/>
  <c r="I8" i="22" s="1"/>
  <c r="AD75" i="26"/>
  <c r="AD71" i="26"/>
  <c r="I77" i="26"/>
  <c r="AD77" i="26" s="1"/>
  <c r="I18" i="22" s="1"/>
  <c r="AC77" i="26"/>
  <c r="I21" i="20"/>
  <c r="I72" i="26"/>
  <c r="E13" i="22" s="1"/>
  <c r="I78" i="26"/>
  <c r="AD78" i="26" s="1"/>
  <c r="AC78" i="26"/>
  <c r="AC65" i="26"/>
  <c r="AD65" i="26" s="1"/>
  <c r="M77" i="26"/>
  <c r="I71" i="26"/>
  <c r="I70" i="26"/>
  <c r="I66" i="26"/>
  <c r="E7" i="22" s="1"/>
  <c r="I68" i="26"/>
  <c r="E9" i="22" s="1"/>
  <c r="I67" i="26"/>
  <c r="E8" i="22" s="1"/>
  <c r="I73" i="26"/>
  <c r="AC21" i="20"/>
  <c r="AD21" i="20" s="1"/>
  <c r="Q14" i="22" s="1"/>
  <c r="I15" i="20"/>
  <c r="M8" i="22" s="1"/>
  <c r="I48" i="20"/>
  <c r="I14" i="20"/>
  <c r="M7" i="22" s="1"/>
  <c r="I98" i="20"/>
  <c r="P13" i="22" s="1"/>
  <c r="I20" i="20"/>
  <c r="M13" i="22" s="1"/>
  <c r="I16" i="20"/>
  <c r="M9" i="22" s="1"/>
  <c r="I17" i="20"/>
  <c r="M10" i="22" s="1"/>
  <c r="I42" i="20"/>
  <c r="N9" i="22" s="1"/>
  <c r="I26" i="26"/>
  <c r="AD26" i="26" s="1"/>
  <c r="I40" i="26"/>
  <c r="E6" i="22"/>
  <c r="AC51" i="26"/>
  <c r="I44" i="20"/>
  <c r="N11" i="22" s="1"/>
  <c r="I14" i="26"/>
  <c r="C7" i="22" s="1"/>
  <c r="I74" i="20"/>
  <c r="I99" i="20"/>
  <c r="I69" i="20"/>
  <c r="O10" i="22" s="1"/>
  <c r="I70" i="20"/>
  <c r="O11" i="22" s="1"/>
  <c r="I45" i="26"/>
  <c r="I40" i="20"/>
  <c r="N7" i="22" s="1"/>
  <c r="I95" i="20"/>
  <c r="P10" i="22" s="1"/>
  <c r="I21" i="26"/>
  <c r="I41" i="20"/>
  <c r="N8" i="22" s="1"/>
  <c r="AC103" i="26"/>
  <c r="I47" i="26"/>
  <c r="Z25" i="26"/>
  <c r="I49" i="26"/>
  <c r="W25" i="26"/>
  <c r="I91" i="26"/>
  <c r="F6" i="22" s="1"/>
  <c r="I97" i="26"/>
  <c r="F12" i="22" s="1"/>
  <c r="I18" i="20"/>
  <c r="M11" i="22" s="1"/>
  <c r="I94" i="20"/>
  <c r="P9" i="22" s="1"/>
  <c r="I13" i="26"/>
  <c r="C6" i="22" s="1"/>
  <c r="O25" i="26"/>
  <c r="AC19" i="20"/>
  <c r="AD19" i="20" s="1"/>
  <c r="I94" i="26"/>
  <c r="F9" i="22" s="1"/>
  <c r="I13" i="20"/>
  <c r="M6" i="22" s="1"/>
  <c r="AC17" i="20"/>
  <c r="AD17" i="20" s="1"/>
  <c r="AC21" i="26"/>
  <c r="AD21" i="26" s="1"/>
  <c r="G14" i="22" s="1"/>
  <c r="AC72" i="20"/>
  <c r="AD72" i="20" s="1"/>
  <c r="S13" i="22" s="1"/>
  <c r="Y51" i="26"/>
  <c r="I93" i="26"/>
  <c r="F8" i="22" s="1"/>
  <c r="I39" i="20"/>
  <c r="N6" i="22" s="1"/>
  <c r="I91" i="20"/>
  <c r="P6" i="22" s="1"/>
  <c r="I65" i="20"/>
  <c r="O6" i="22" s="1"/>
  <c r="U103" i="26"/>
  <c r="I73" i="20"/>
  <c r="AC52" i="26"/>
  <c r="I17" i="26"/>
  <c r="C10" i="22" s="1"/>
  <c r="I49" i="20"/>
  <c r="AC24" i="26"/>
  <c r="AD24" i="26" s="1"/>
  <c r="G17" i="22" s="1"/>
  <c r="AC74" i="20"/>
  <c r="AD74" i="20" s="1"/>
  <c r="S15" i="22" s="1"/>
  <c r="I92" i="20"/>
  <c r="P7" i="22" s="1"/>
  <c r="AC100" i="20"/>
  <c r="AD100" i="20" s="1"/>
  <c r="I20" i="26"/>
  <c r="C13" i="22" s="1"/>
  <c r="AC99" i="20"/>
  <c r="AD99" i="20" s="1"/>
  <c r="AA25" i="26"/>
  <c r="AC47" i="20"/>
  <c r="AD47" i="20" s="1"/>
  <c r="AC93" i="26"/>
  <c r="AD93" i="26" s="1"/>
  <c r="J8" i="22" s="1"/>
  <c r="AC42" i="26"/>
  <c r="AD42" i="26" s="1"/>
  <c r="H9" i="22" s="1"/>
  <c r="W51" i="26"/>
  <c r="I43" i="26"/>
  <c r="Q51" i="26"/>
  <c r="I100" i="26"/>
  <c r="AC25" i="26"/>
  <c r="I16" i="26"/>
  <c r="C9" i="22" s="1"/>
  <c r="I15" i="26"/>
  <c r="C8" i="22" s="1"/>
  <c r="I23" i="20"/>
  <c r="I72" i="20"/>
  <c r="O13" i="22" s="1"/>
  <c r="I93" i="20"/>
  <c r="P8" i="22" s="1"/>
  <c r="N77" i="20"/>
  <c r="Y25" i="26"/>
  <c r="AC78" i="20"/>
  <c r="I78" i="20"/>
  <c r="AD78" i="20" s="1"/>
  <c r="S51" i="26"/>
  <c r="AC49" i="26"/>
  <c r="AD49" i="26" s="1"/>
  <c r="H16" i="22" s="1"/>
  <c r="Y103" i="26"/>
  <c r="P103" i="26"/>
  <c r="N25" i="26"/>
  <c r="N103" i="26"/>
  <c r="W103" i="26"/>
  <c r="I23" i="26"/>
  <c r="AC73" i="20"/>
  <c r="AD73" i="20" s="1"/>
  <c r="S14" i="22" s="1"/>
  <c r="AC65" i="20"/>
  <c r="AD65" i="20" s="1"/>
  <c r="S6" i="22" s="1"/>
  <c r="M77" i="20"/>
  <c r="T25" i="26"/>
  <c r="I66" i="20"/>
  <c r="O7" i="22" s="1"/>
  <c r="Q77" i="20"/>
  <c r="T103" i="26"/>
  <c r="Q103" i="26"/>
  <c r="AC95" i="20"/>
  <c r="AD95" i="20" s="1"/>
  <c r="Q25" i="26"/>
  <c r="AC98" i="26"/>
  <c r="AD98" i="26" s="1"/>
  <c r="J13" i="22" s="1"/>
  <c r="AC16" i="20"/>
  <c r="AD16" i="20" s="1"/>
  <c r="AC91" i="20"/>
  <c r="AD91" i="20" s="1"/>
  <c r="AC96" i="20"/>
  <c r="AD96" i="20" s="1"/>
  <c r="I22" i="20"/>
  <c r="AC97" i="20"/>
  <c r="AD97" i="20" s="1"/>
  <c r="AC13" i="20"/>
  <c r="AD13" i="20" s="1"/>
  <c r="AC23" i="26"/>
  <c r="AD23" i="26" s="1"/>
  <c r="G16" i="22" s="1"/>
  <c r="AC48" i="20"/>
  <c r="AD48" i="20" s="1"/>
  <c r="AC101" i="20"/>
  <c r="AD101" i="20" s="1"/>
  <c r="T16" i="22" s="1"/>
  <c r="AC41" i="20"/>
  <c r="AD41" i="20" s="1"/>
  <c r="I45" i="20"/>
  <c r="N12" i="22" s="1"/>
  <c r="AC18" i="20"/>
  <c r="AD18" i="20" s="1"/>
  <c r="AB25" i="26"/>
  <c r="U51" i="26"/>
  <c r="I10" i="22"/>
  <c r="M103" i="26"/>
  <c r="AC91" i="26"/>
  <c r="AD91" i="26" s="1"/>
  <c r="J6" i="22" s="1"/>
  <c r="G19" i="22"/>
  <c r="AC43" i="26"/>
  <c r="AD43" i="26" s="1"/>
  <c r="H10" i="22" s="1"/>
  <c r="AC40" i="26"/>
  <c r="AD40" i="26" s="1"/>
  <c r="H7" i="22" s="1"/>
  <c r="AC77" i="20"/>
  <c r="I77" i="20"/>
  <c r="AD77" i="20" s="1"/>
  <c r="S18" i="22" s="1"/>
  <c r="P77" i="20"/>
  <c r="N51" i="26"/>
  <c r="M51" i="26"/>
  <c r="AC39" i="26"/>
  <c r="AD39" i="26" s="1"/>
  <c r="H6" i="22" s="1"/>
  <c r="I68" i="20"/>
  <c r="O9" i="22" s="1"/>
  <c r="X103" i="26"/>
  <c r="I25" i="26"/>
  <c r="AD25" i="26" s="1"/>
  <c r="G18" i="22" s="1"/>
  <c r="AC68" i="20"/>
  <c r="AD68" i="20" s="1"/>
  <c r="S9" i="22" s="1"/>
  <c r="V51" i="26"/>
  <c r="I18" i="26"/>
  <c r="C11" i="22" s="1"/>
  <c r="P25" i="26"/>
  <c r="V25" i="26"/>
  <c r="O51" i="26"/>
  <c r="AC95" i="26"/>
  <c r="AD95" i="26" s="1"/>
  <c r="J10" i="22" s="1"/>
  <c r="X51" i="26"/>
  <c r="E11" i="22"/>
  <c r="I48" i="26"/>
  <c r="R51" i="26"/>
  <c r="P51" i="26"/>
  <c r="E12" i="22"/>
  <c r="I22" i="26"/>
  <c r="S103" i="26"/>
  <c r="AC41" i="26"/>
  <c r="AD41" i="26" s="1"/>
  <c r="H8" i="22" s="1"/>
  <c r="Z103" i="26"/>
  <c r="AC45" i="26"/>
  <c r="AD45" i="26" s="1"/>
  <c r="H12" i="22" s="1"/>
  <c r="AC71" i="20"/>
  <c r="AD71" i="20" s="1"/>
  <c r="S12" i="22" s="1"/>
  <c r="AC47" i="26"/>
  <c r="AD47" i="26" s="1"/>
  <c r="H14" i="22" s="1"/>
  <c r="I6" i="22"/>
  <c r="AC93" i="20"/>
  <c r="AD93" i="20" s="1"/>
  <c r="AC44" i="20"/>
  <c r="AD44" i="20" s="1"/>
  <c r="AC42" i="20"/>
  <c r="AD42" i="20" s="1"/>
  <c r="AC20" i="20"/>
  <c r="AD20" i="20" s="1"/>
  <c r="AC15" i="20"/>
  <c r="AD15" i="20" s="1"/>
  <c r="AC49" i="20"/>
  <c r="AD49" i="20" s="1"/>
  <c r="R16" i="22" s="1"/>
  <c r="AC14" i="26"/>
  <c r="AD14" i="26" s="1"/>
  <c r="G7" i="22" s="1"/>
  <c r="AC20" i="26"/>
  <c r="AD20" i="26" s="1"/>
  <c r="G13" i="22" s="1"/>
  <c r="AC22" i="20"/>
  <c r="AD22" i="20" s="1"/>
  <c r="AC98" i="20"/>
  <c r="AD98" i="20" s="1"/>
  <c r="AC17" i="26"/>
  <c r="AD17" i="26" s="1"/>
  <c r="G10" i="22" s="1"/>
  <c r="I97" i="20"/>
  <c r="P12" i="22" s="1"/>
  <c r="AC94" i="20"/>
  <c r="AD94" i="20" s="1"/>
  <c r="AC46" i="20"/>
  <c r="AD46" i="20" s="1"/>
  <c r="R103" i="26"/>
  <c r="AC50" i="26"/>
  <c r="AD50" i="26" s="1"/>
  <c r="H17" i="22" s="1"/>
  <c r="AC66" i="20"/>
  <c r="AD66" i="20" s="1"/>
  <c r="S7" i="22" s="1"/>
  <c r="R25" i="26"/>
  <c r="AC102" i="26"/>
  <c r="AD102" i="26" s="1"/>
  <c r="J17" i="22" s="1"/>
  <c r="I14" i="22"/>
  <c r="X25" i="26"/>
  <c r="AC94" i="26"/>
  <c r="AD94" i="26" s="1"/>
  <c r="J9" i="22" s="1"/>
  <c r="AC100" i="26"/>
  <c r="AD100" i="26" s="1"/>
  <c r="J15" i="22" s="1"/>
  <c r="AC101" i="26"/>
  <c r="AD101" i="26" s="1"/>
  <c r="J16" i="22" s="1"/>
  <c r="AC19" i="26"/>
  <c r="AD19" i="26" s="1"/>
  <c r="G12" i="22" s="1"/>
  <c r="AC18" i="26"/>
  <c r="AD18" i="26" s="1"/>
  <c r="G11" i="22" s="1"/>
  <c r="I39" i="26"/>
  <c r="Z51" i="26"/>
  <c r="I44" i="26"/>
  <c r="AC104" i="26"/>
  <c r="I104" i="26"/>
  <c r="AD104" i="26" s="1"/>
  <c r="AC46" i="26"/>
  <c r="AD46" i="26" s="1"/>
  <c r="H13" i="22" s="1"/>
  <c r="AC48" i="26"/>
  <c r="AD48" i="26" s="1"/>
  <c r="H15" i="22" s="1"/>
  <c r="AC22" i="26"/>
  <c r="AD22" i="26" s="1"/>
  <c r="G15" i="22" s="1"/>
  <c r="S25" i="26"/>
  <c r="AC26" i="26"/>
  <c r="I42" i="26"/>
  <c r="I15" i="22"/>
  <c r="U25" i="26"/>
  <c r="AB51" i="26"/>
  <c r="I92" i="26"/>
  <c r="F7" i="22" s="1"/>
  <c r="I103" i="26"/>
  <c r="AD103" i="26" s="1"/>
  <c r="J18" i="22" s="1"/>
  <c r="I51" i="26"/>
  <c r="AD51" i="26" s="1"/>
  <c r="H18" i="22" s="1"/>
  <c r="AC70" i="20"/>
  <c r="AD70" i="20" s="1"/>
  <c r="S11" i="22" s="1"/>
  <c r="AC44" i="26"/>
  <c r="AD44" i="26" s="1"/>
  <c r="H11" i="22" s="1"/>
  <c r="I95" i="26"/>
  <c r="F10" i="22" s="1"/>
  <c r="AA103" i="26"/>
  <c r="AC92" i="20"/>
  <c r="AD92" i="20" s="1"/>
  <c r="AC43" i="20"/>
  <c r="AD43" i="20" s="1"/>
  <c r="M25" i="26"/>
  <c r="AC13" i="26"/>
  <c r="AD13" i="26" s="1"/>
  <c r="G6" i="22" s="1"/>
  <c r="AC45" i="20"/>
  <c r="AD45" i="20" s="1"/>
  <c r="AC23" i="20"/>
  <c r="AD23" i="20" s="1"/>
  <c r="Q16" i="22" s="1"/>
  <c r="I46" i="20"/>
  <c r="N13" i="22" s="1"/>
  <c r="AC40" i="20"/>
  <c r="AD40" i="20" s="1"/>
  <c r="AC14" i="20"/>
  <c r="AD14" i="20" s="1"/>
  <c r="AC16" i="26"/>
  <c r="AD16" i="26" s="1"/>
  <c r="G9" i="22" s="1"/>
  <c r="AC39" i="20"/>
  <c r="AD39" i="20" s="1"/>
  <c r="AC76" i="20"/>
  <c r="AD76" i="20" s="1"/>
  <c r="S17" i="22" s="1"/>
  <c r="I98" i="26"/>
  <c r="F13" i="22" s="1"/>
  <c r="I13" i="22"/>
  <c r="I46" i="26"/>
  <c r="O77" i="20"/>
  <c r="AC67" i="20"/>
  <c r="AD67" i="20" s="1"/>
  <c r="S8" i="22" s="1"/>
  <c r="V103" i="26"/>
  <c r="T51" i="26"/>
  <c r="I7" i="22"/>
  <c r="I19" i="26"/>
  <c r="C12" i="22" s="1"/>
  <c r="I71" i="20"/>
  <c r="O12" i="22" s="1"/>
  <c r="I52" i="26"/>
  <c r="AD52" i="26" s="1"/>
  <c r="I99" i="26"/>
  <c r="I96" i="26"/>
  <c r="F11" i="22" s="1"/>
  <c r="I12" i="22"/>
  <c r="AC96" i="26"/>
  <c r="AD96" i="26" s="1"/>
  <c r="J11" i="22" s="1"/>
  <c r="I16" i="22"/>
  <c r="O103" i="26"/>
  <c r="AC97" i="26"/>
  <c r="AD97" i="26" s="1"/>
  <c r="J12" i="22" s="1"/>
  <c r="R77" i="20"/>
  <c r="AC69" i="20"/>
  <c r="AD69" i="20" s="1"/>
  <c r="S10" i="22" s="1"/>
  <c r="AC99" i="26"/>
  <c r="AD99" i="26" s="1"/>
  <c r="J14" i="22" s="1"/>
  <c r="AA51" i="26"/>
  <c r="I17" i="22"/>
  <c r="AC15" i="26"/>
  <c r="AD15" i="26" s="1"/>
  <c r="G8" i="22" s="1"/>
  <c r="AC75" i="20"/>
  <c r="AD75" i="20" s="1"/>
  <c r="S16" i="22" s="1"/>
  <c r="AC92" i="26"/>
  <c r="AD92" i="26" s="1"/>
  <c r="J7" i="22" s="1"/>
  <c r="I67" i="20"/>
  <c r="O8" i="22" s="1"/>
  <c r="AB103" i="26"/>
  <c r="AC51" i="20"/>
  <c r="AC26" i="20"/>
  <c r="AC103" i="20"/>
  <c r="AC104" i="20"/>
  <c r="AC25" i="20"/>
  <c r="I103" i="19"/>
  <c r="AC103" i="19"/>
  <c r="R103" i="19"/>
  <c r="I51" i="20"/>
  <c r="I25" i="20"/>
  <c r="P103" i="20"/>
  <c r="P103" i="19"/>
  <c r="R103" i="20"/>
  <c r="Q103" i="19"/>
  <c r="I103" i="20"/>
  <c r="N103" i="19"/>
  <c r="O103" i="19"/>
  <c r="AC24" i="20"/>
  <c r="I104" i="20"/>
  <c r="AD104" i="20" s="1"/>
  <c r="T19" i="22" s="1"/>
  <c r="P25" i="20"/>
  <c r="N25" i="20"/>
  <c r="AC102" i="20"/>
  <c r="N103" i="20"/>
  <c r="AC50" i="20"/>
  <c r="R51" i="20"/>
  <c r="R25" i="20"/>
  <c r="I26" i="20"/>
  <c r="AD26" i="20" s="1"/>
  <c r="Q19" i="22" s="1"/>
  <c r="O51" i="20"/>
  <c r="Q25" i="20"/>
  <c r="P51" i="20"/>
  <c r="I104" i="19"/>
  <c r="AD104" i="19" s="1"/>
  <c r="T18" i="21" s="1"/>
  <c r="O103" i="20"/>
  <c r="M51" i="20"/>
  <c r="M25" i="20"/>
  <c r="N51" i="20"/>
  <c r="O25" i="20"/>
  <c r="I52" i="20"/>
  <c r="AD52" i="20" s="1"/>
  <c r="R19" i="22" s="1"/>
  <c r="Q51" i="20"/>
  <c r="Q103" i="20"/>
  <c r="M103" i="20"/>
  <c r="AD79" i="26" l="1"/>
  <c r="I19" i="22"/>
  <c r="J19" i="22"/>
  <c r="AD105" i="26"/>
  <c r="J20" i="22" s="1"/>
  <c r="S19" i="22"/>
  <c r="AD79" i="20"/>
  <c r="S20" i="22" s="1"/>
  <c r="H19" i="22"/>
  <c r="AD53" i="26"/>
  <c r="H20" i="22" s="1"/>
  <c r="I20" i="22"/>
  <c r="AD27" i="26"/>
  <c r="G20" i="22" s="1"/>
  <c r="AD51" i="20"/>
  <c r="AD25" i="20"/>
  <c r="AD103" i="20"/>
  <c r="AD103" i="19"/>
  <c r="T9" i="22"/>
  <c r="T8" i="22"/>
  <c r="T13" i="22"/>
  <c r="T12" i="22"/>
  <c r="T7" i="22"/>
  <c r="T10" i="22"/>
  <c r="T15" i="22"/>
  <c r="T14" i="22"/>
  <c r="T11" i="22"/>
  <c r="R7" i="22"/>
  <c r="R13" i="22"/>
  <c r="R10" i="22"/>
  <c r="R8" i="22"/>
  <c r="R11" i="22"/>
  <c r="R14" i="22"/>
  <c r="R12" i="22"/>
  <c r="R9" i="22"/>
  <c r="R15" i="22"/>
  <c r="Q10" i="22"/>
  <c r="Q12" i="22"/>
  <c r="Q15" i="22"/>
  <c r="Q11" i="22"/>
  <c r="Q13" i="22"/>
  <c r="Q9" i="22"/>
  <c r="Q7" i="22"/>
  <c r="Q8" i="22"/>
  <c r="AD102" i="20"/>
  <c r="T17" i="22" s="1"/>
  <c r="Q6" i="22"/>
  <c r="AD50" i="20"/>
  <c r="R17" i="22" s="1"/>
  <c r="AD24" i="20"/>
  <c r="Q17" i="22" s="1"/>
  <c r="AD105" i="20" l="1"/>
  <c r="T20" i="22" s="1"/>
  <c r="T18" i="22"/>
  <c r="AD53" i="20"/>
  <c r="R20" i="22" s="1"/>
  <c r="R18" i="22"/>
  <c r="AD105" i="19"/>
  <c r="T19" i="21" s="1"/>
  <c r="T17" i="21"/>
  <c r="AD27" i="20"/>
  <c r="Q20" i="22" s="1"/>
  <c r="Q18" i="22"/>
  <c r="T5" i="21"/>
  <c r="R6" i="22"/>
  <c r="T6" i="22"/>
</calcChain>
</file>

<file path=xl/sharedStrings.xml><?xml version="1.0" encoding="utf-8"?>
<sst xmlns="http://schemas.openxmlformats.org/spreadsheetml/2006/main" count="988" uniqueCount="94">
  <si>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</si>
  <si>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</si>
  <si>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</si>
  <si>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</si>
  <si>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</si>
  <si>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</si>
  <si>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</si>
  <si>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</si>
  <si>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</si>
  <si>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</si>
  <si>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</si>
  <si>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TSD_POP_PCT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</si>
  <si>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</si>
  <si>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</si>
  <si>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</si>
  <si>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</si>
  <si>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</si>
  <si>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</si>
  <si>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</si>
  <si>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</si>
  <si>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</si>
  <si>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</si>
  <si>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</si>
  <si>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</si>
  <si>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</si>
  <si>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</si>
  <si>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</si>
  <si>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</si>
  <si>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</si>
  <si>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</si>
  <si>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</si>
  <si>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</si>
  <si>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</si>
  <si>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</si>
  <si>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</si>
  <si>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</si>
  <si>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</si>
  <si>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</si>
  <si>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</si>
  <si>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</si>
  <si>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</si>
  <si>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</si>
  <si>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</si>
  <si>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</si>
  <si>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</si>
  <si>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</si>
  <si>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</si>
  <si>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</si>
  <si>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</si>
  <si>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</si>
  <si>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</si>
  <si>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</si>
  <si>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</si>
  <si>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</si>
  <si>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</si>
  <si>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</si>
  <si>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</si>
  <si>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</si>
  <si>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</si>
  <si>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</si>
  <si>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</si>
  <si>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</si>
  <si>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</si>
  <si>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</si>
  <si>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</si>
  <si>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</si>
  <si>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</si>
  <si>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Population in Transit Supportive Density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</si>
  <si>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</si>
  <si>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</si>
  <si>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</si>
  <si>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</si>
  <si>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</si>
  <si>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</si>
  <si>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</si>
  <si>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FARE_per_UPT_cleaned_2018</t>
  </si>
  <si>
    <t>YEARS_SINCE_TNC_BUS_NY</t>
  </si>
  <si>
    <t>YEARS_SINCE_TNC_BUS_HI</t>
  </si>
  <si>
    <t>YEARS_SINCE_TNC_BUS_MID</t>
  </si>
  <si>
    <t>YEARS_SINCE_TNC_BUS_LOW</t>
  </si>
  <si>
    <t>YEARS_SINCE_TNC_RAIL_NY</t>
  </si>
  <si>
    <t>YEARS_SINCE_TNC_RAIL_HI</t>
  </si>
  <si>
    <t>YEARS_SINCE_TNC_RAIL_MID</t>
  </si>
  <si>
    <t>FARE_per_UPT_cleaned_2018_log_FAC</t>
  </si>
  <si>
    <t>YEARS_SINCE_TNC_BUS_NY_FAC</t>
  </si>
  <si>
    <t>YEARS_SINCE_TNC_BUS_HI_FAC</t>
  </si>
  <si>
    <t>YEARS_SINCE_TNC_BUS_MID_FAC</t>
  </si>
  <si>
    <t>YEARS_SINCE_TNC_BUS_LOW_FAC</t>
  </si>
  <si>
    <t>YEARS_SINCE_TNC_RAIL_NY_FAC</t>
  </si>
  <si>
    <t>YEARS_SINCE_TNC_RAIL_HI_FAC</t>
  </si>
  <si>
    <t>YEARS_SINCE_TNC_RAIL_MID_FAC</t>
  </si>
  <si>
    <t>YEARS_SINCE_TNC_RAIL_LOW</t>
  </si>
  <si>
    <t>2002-2012 Factors Affecting Change, Bus</t>
  </si>
  <si>
    <t>2002-2012 Factors Affecting Change, 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</si>
</sst>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4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 wrapText="1"/>
    </xf>
    <xf numFmtId="0" fontId="6" fillId="5" borderId="0" xfId="3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 wrapText="1"/>
    </xf>
    <xf numFmtId="0" fontId="6" fillId="5" borderId="3" xfId="3" applyFont="1" applyFill="1" applyBorder="1" applyAlignment="1">
      <alignment horizontal="righ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164" fontId="4" fillId="5" borderId="0" xfId="1" applyNumberFormat="1" applyFont="1" applyFill="1" applyBorder="1" applyAlignment="1">
      <alignment vertical="center"/>
    </xf>
    <xf numFmtId="170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horizontal="right" vertical="center"/>
    </xf>
    <xf numFmtId="166" fontId="4" fillId="5" borderId="0" xfId="2" applyNumberFormat="1" applyFont="1" applyFill="1" applyBorder="1" applyAlignment="1">
      <alignment vertical="center"/>
    </xf>
    <xf numFmtId="168" fontId="4" fillId="5" borderId="0" xfId="0" applyNumberFormat="1" applyFont="1" applyFill="1" applyBorder="1" applyAlignment="1">
      <alignment vertical="center"/>
    </xf>
    <xf numFmtId="167" fontId="4" fillId="5" borderId="0" xfId="2" applyNumberFormat="1" applyFont="1" applyFill="1" applyBorder="1" applyAlignment="1">
      <alignment vertical="center"/>
    </xf>
    <xf numFmtId="43" fontId="4" fillId="5" borderId="0" xfId="1" applyNumberFormat="1" applyFont="1" applyFill="1" applyBorder="1" applyAlignment="1">
      <alignment vertical="center"/>
    </xf>
    <xf numFmtId="169" fontId="4" fillId="5" borderId="0" xfId="1" applyNumberFormat="1" applyFont="1" applyFill="1" applyBorder="1" applyAlignment="1">
      <alignment vertical="center"/>
    </xf>
    <xf numFmtId="170" fontId="4" fillId="5" borderId="2" xfId="0" applyNumberFormat="1" applyFont="1" applyFill="1" applyBorder="1" applyAlignment="1">
      <alignment vertical="center"/>
    </xf>
    <xf numFmtId="169" fontId="4" fillId="5" borderId="2" xfId="1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horizontal="right" vertical="center"/>
    </xf>
    <xf numFmtId="166" fontId="4" fillId="5" borderId="2" xfId="2" applyNumberFormat="1" applyFont="1" applyFill="1" applyBorder="1" applyAlignment="1">
      <alignment vertical="center"/>
    </xf>
    <xf numFmtId="164" fontId="4" fillId="5" borderId="2" xfId="1" applyNumberFormat="1" applyFont="1" applyFill="1" applyBorder="1" applyAlignment="1">
      <alignment vertical="center"/>
    </xf>
    <xf numFmtId="168" fontId="4" fillId="5" borderId="2" xfId="0" applyNumberFormat="1" applyFont="1" applyFill="1" applyBorder="1" applyAlignment="1">
      <alignment vertical="center"/>
    </xf>
    <xf numFmtId="167" fontId="4" fillId="5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9" fillId="0" borderId="0" xfId="0" applyFont="1" applyFill="1" applyBorder="1"/>
    <xf numFmtId="0" fontId="7" fillId="0" borderId="3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showGridLines="0" workbookViewId="0">
      <selection activeCell="B2" sqref="B2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71" t="s">
        <v>92</v>
      </c>
      <c r="L1" s="71" t="s">
        <v>64</v>
      </c>
    </row>
    <row r="2" spans="2:20" ht="16.5" thickBot="1" x14ac:dyDescent="0.3"/>
    <row r="3" spans="2:20" ht="16.5" thickTop="1" x14ac:dyDescent="0.25">
      <c r="B3" s="64"/>
      <c r="C3" s="162" t="s">
        <v>65</v>
      </c>
      <c r="D3" s="162"/>
      <c r="E3" s="162"/>
      <c r="F3" s="162"/>
      <c r="G3" s="162" t="s">
        <v>60</v>
      </c>
      <c r="H3" s="162"/>
      <c r="I3" s="162"/>
      <c r="J3" s="162"/>
      <c r="L3" s="64"/>
      <c r="M3" s="162" t="s">
        <v>65</v>
      </c>
      <c r="N3" s="162"/>
      <c r="O3" s="162"/>
      <c r="P3" s="162"/>
      <c r="Q3" s="162" t="s">
        <v>60</v>
      </c>
      <c r="R3" s="162"/>
      <c r="S3" s="162"/>
      <c r="T3" s="162"/>
    </row>
    <row r="4" spans="2:20" x14ac:dyDescent="0.25">
      <c r="B4" s="11" t="s">
        <v>22</v>
      </c>
      <c r="C4" s="30" t="s">
        <v>61</v>
      </c>
      <c r="D4" s="30" t="s">
        <v>62</v>
      </c>
      <c r="E4" s="30" t="s">
        <v>63</v>
      </c>
      <c r="F4" s="30" t="s">
        <v>31</v>
      </c>
      <c r="G4" s="30" t="s">
        <v>61</v>
      </c>
      <c r="H4" s="30" t="s">
        <v>62</v>
      </c>
      <c r="I4" s="30" t="s">
        <v>63</v>
      </c>
      <c r="J4" s="30" t="s">
        <v>31</v>
      </c>
      <c r="L4" s="11" t="s">
        <v>22</v>
      </c>
      <c r="M4" s="30" t="s">
        <v>61</v>
      </c>
      <c r="N4" s="30" t="s">
        <v>62</v>
      </c>
      <c r="O4" s="30" t="s">
        <v>63</v>
      </c>
      <c r="P4" s="30" t="s">
        <v>31</v>
      </c>
      <c r="Q4" s="30" t="s">
        <v>61</v>
      </c>
      <c r="R4" s="30" t="s">
        <v>62</v>
      </c>
      <c r="S4" s="30" t="s">
        <v>63</v>
      </c>
      <c r="T4" s="30" t="s">
        <v>31</v>
      </c>
    </row>
    <row r="5" spans="2:20" x14ac:dyDescent="0.25">
      <c r="B5" s="28" t="s">
        <v>36</v>
      </c>
      <c r="C5" s="66">
        <f>'FAC 2002-2012 BUS'!I13</f>
        <v>-8.3201366750120909E-2</v>
      </c>
      <c r="D5" s="66">
        <f>'FAC 2002-2012 BUS'!I39</f>
        <v>-0.15797851612432678</v>
      </c>
      <c r="E5" s="66">
        <f>'FAC 2002-2012 BUS'!I65</f>
        <v>-0.20620968610200918</v>
      </c>
      <c r="F5" s="66">
        <f>'FAC 2002-2012 BUS'!I91</f>
        <v>-0.10218846172042284</v>
      </c>
      <c r="G5" s="66">
        <f>'FAC 2002-2012 BUS'!AD13</f>
        <v>-5.7276832606001131E-2</v>
      </c>
      <c r="H5" s="66">
        <f>'FAC 2002-2012 BUS'!AD39</f>
        <v>-1.6699648251656467E-2</v>
      </c>
      <c r="I5" s="66">
        <f>'FAC 2002-2012 BUS'!AD65</f>
        <v>0.15913999491359851</v>
      </c>
      <c r="J5" s="66">
        <f>'FAC 2002-2012 BUS'!AD91</f>
        <v>-6.6907065500450724E-2</v>
      </c>
      <c r="L5" s="28" t="s">
        <v>36</v>
      </c>
      <c r="M5" s="66">
        <f>'FAC 2012-2018 BUS'!I13</f>
        <v>4.2113135218866837E-2</v>
      </c>
      <c r="N5" s="66">
        <f>'FAC 2012-2018 BUS'!I39</f>
        <v>0.11904455749969589</v>
      </c>
      <c r="O5" s="66">
        <f>'FAC 2012-2018 BUS'!I65</f>
        <v>9.0404186855855162E-2</v>
      </c>
      <c r="P5" s="66">
        <f>'FAC 2012-2018 BUS'!I91</f>
        <v>1.1857276845904874E-2</v>
      </c>
      <c r="Q5" s="66">
        <f>'FAC 2012-2018 BUS'!AD13</f>
        <v>3.5858228953238258E-2</v>
      </c>
      <c r="R5" s="66">
        <f>'FAC 2012-2018 BUS'!AD39</f>
        <v>6.9481408150273441E-2</v>
      </c>
      <c r="S5" s="66">
        <f>'FAC 2012-2018 BUS'!AD65</f>
        <v>6.0808514114743979E-2</v>
      </c>
      <c r="T5" s="66">
        <f>'FAC 2012-2018 BUS'!AD91</f>
        <v>7.4556030601829106E-3</v>
      </c>
    </row>
    <row r="6" spans="2:20" x14ac:dyDescent="0.25">
      <c r="B6" s="28" t="s">
        <v>57</v>
      </c>
      <c r="C6" s="66">
        <f>'FAC 2002-2012 BUS'!I14</f>
        <v>0.13503017608498125</v>
      </c>
      <c r="D6" s="66">
        <f>'FAC 2002-2012 BUS'!I40</f>
        <v>7.3913495755720593E-2</v>
      </c>
      <c r="E6" s="66">
        <f>'FAC 2002-2012 BUS'!I66</f>
        <v>-7.9879983115903497E-2</v>
      </c>
      <c r="F6" s="66">
        <f>'FAC 2002-2012 BUS'!I92</f>
        <v>0.39766368036003485</v>
      </c>
      <c r="G6" s="66">
        <f>'FAC 2002-2012 BUS'!AD14</f>
        <v>-3.290891080400854E-2</v>
      </c>
      <c r="H6" s="66">
        <f>'FAC 2002-2012 BUS'!AD40</f>
        <v>-4.0828036148952314E-2</v>
      </c>
      <c r="I6" s="66">
        <f>'FAC 2002-2012 BUS'!AD66</f>
        <v>1.8678144288604617E-2</v>
      </c>
      <c r="J6" s="66">
        <f>'FAC 2002-2012 BUS'!AD92</f>
        <v>-9.1174964583378343E-2</v>
      </c>
      <c r="L6" s="28" t="s">
        <v>57</v>
      </c>
      <c r="M6" s="66">
        <f>'FAC 2012-2018 BUS'!I14</f>
        <v>-3.75439131738875E-4</v>
      </c>
      <c r="N6" s="66">
        <f>'FAC 2012-2018 BUS'!I40</f>
        <v>1.6103107567393415E-2</v>
      </c>
      <c r="O6" s="66">
        <f>'FAC 2012-2018 BUS'!I66</f>
        <v>0.17495748316274295</v>
      </c>
      <c r="P6" s="66">
        <f>'FAC 2012-2018 BUS'!I92</f>
        <v>0.25866623497692309</v>
      </c>
      <c r="Q6" s="66">
        <f>'FAC 2012-2018 BUS'!AD14</f>
        <v>-2.4663028962966654E-3</v>
      </c>
      <c r="R6" s="66">
        <f>'FAC 2012-2018 BUS'!AD40</f>
        <v>-3.0790044162702338E-3</v>
      </c>
      <c r="S6" s="66">
        <f>'FAC 2012-2018 BUS'!AD66</f>
        <v>-3.5404775220678329E-2</v>
      </c>
      <c r="T6" s="66">
        <f>'FAC 2012-2018 BUS'!AD92</f>
        <v>-6.2153066687469755E-2</v>
      </c>
    </row>
    <row r="7" spans="2:20" x14ac:dyDescent="0.25">
      <c r="B7" s="28" t="s">
        <v>53</v>
      </c>
      <c r="C7" s="66">
        <f>'FAC 2002-2012 BUS'!I15</f>
        <v>5.5631822363825911E-2</v>
      </c>
      <c r="D7" s="66">
        <f>'FAC 2002-2012 BUS'!I41</f>
        <v>5.7883484469767321E-2</v>
      </c>
      <c r="E7" s="66">
        <f>'FAC 2002-2012 BUS'!I67</f>
        <v>-2.8496505882474099E-2</v>
      </c>
      <c r="F7" s="66">
        <f>'FAC 2002-2012 BUS'!I93</f>
        <v>8.606219574635432E-2</v>
      </c>
      <c r="G7" s="66">
        <f>'FAC 2002-2012 BUS'!AD15</f>
        <v>4.0308823696001951E-2</v>
      </c>
      <c r="H7" s="66">
        <f>'FAC 2002-2012 BUS'!AD41</f>
        <v>5.8872768977552351E-2</v>
      </c>
      <c r="I7" s="66">
        <f>'FAC 2002-2012 BUS'!AD67</f>
        <v>9.8165923078486289E-2</v>
      </c>
      <c r="J7" s="66">
        <f>'FAC 2002-2012 BUS'!AD93</f>
        <v>2.6787757154773342E-2</v>
      </c>
      <c r="L7" s="28" t="s">
        <v>53</v>
      </c>
      <c r="M7" s="66">
        <f>'FAC 2012-2018 BUS'!I15</f>
        <v>6.2897263194922726E-2</v>
      </c>
      <c r="N7" s="66">
        <f>'FAC 2012-2018 BUS'!I41</f>
        <v>7.9321462308145962E-2</v>
      </c>
      <c r="O7" s="66">
        <f>'FAC 2012-2018 BUS'!I67</f>
        <v>5.8265616574058932E-2</v>
      </c>
      <c r="P7" s="66">
        <f>'FAC 2012-2018 BUS'!I93</f>
        <v>6.8027813555046501E-2</v>
      </c>
      <c r="Q7" s="66">
        <f>'FAC 2012-2018 BUS'!AD15</f>
        <v>2.0680432318456055E-2</v>
      </c>
      <c r="R7" s="66">
        <f>'FAC 2012-2018 BUS'!AD41</f>
        <v>2.432085938525581E-2</v>
      </c>
      <c r="S7" s="66">
        <f>'FAC 2012-2018 BUS'!AD67</f>
        <v>1.6743328865986697E-2</v>
      </c>
      <c r="T7" s="66">
        <f>'FAC 2012-2018 BUS'!AD93</f>
        <v>1.9069718076108692E-2</v>
      </c>
    </row>
    <row r="8" spans="2:20" hidden="1" x14ac:dyDescent="0.25">
      <c r="B8" s="28" t="s">
        <v>67</v>
      </c>
      <c r="C8" s="66" t="str">
        <f>'FAC 2002-2012 BUS'!I16</f>
        <v>-</v>
      </c>
      <c r="D8" s="66" t="str">
        <f>'FAC 2002-2012 BUS'!I42</f>
        <v>-</v>
      </c>
      <c r="E8" s="66" t="str">
        <f>'FAC 2002-2012 BUS'!I68</f>
        <v>-</v>
      </c>
      <c r="F8" s="66" t="str">
        <f>'FAC 2002-2012 BUS'!I94</f>
        <v>-</v>
      </c>
      <c r="G8" s="66" t="e">
        <f>'FAC 2002-2012 BUS'!AD16</f>
        <v>#REF!</v>
      </c>
      <c r="H8" s="66" t="e">
        <f>'FAC 2002-2012 BUS'!AD42</f>
        <v>#REF!</v>
      </c>
      <c r="I8" s="66" t="e">
        <f>'FAC 2002-2012 BUS'!AD68</f>
        <v>#REF!</v>
      </c>
      <c r="J8" s="66" t="e">
        <f>'FAC 2002-2012 BUS'!AD94</f>
        <v>#REF!</v>
      </c>
      <c r="L8" s="28" t="s">
        <v>67</v>
      </c>
      <c r="M8" s="66" t="str">
        <f>'FAC 2012-2018 BUS'!I16</f>
        <v>-</v>
      </c>
      <c r="N8" s="66" t="str">
        <f>'FAC 2012-2018 BUS'!I42</f>
        <v>-</v>
      </c>
      <c r="O8" s="66" t="str">
        <f>'FAC 2012-2018 BUS'!I68</f>
        <v>-</v>
      </c>
      <c r="P8" s="66" t="str">
        <f>'FAC 2012-2018 BUS'!I94</f>
        <v>-</v>
      </c>
      <c r="Q8" s="66" t="e">
        <f>'FAC 2012-2018 BUS'!AD16</f>
        <v>#REF!</v>
      </c>
      <c r="R8" s="66" t="e">
        <f>'FAC 2012-2018 BUS'!AD42</f>
        <v>#REF!</v>
      </c>
      <c r="S8" s="66" t="e">
        <f>'FAC 2012-2018 BUS'!AD68</f>
        <v>#REF!</v>
      </c>
      <c r="T8" s="66" t="e">
        <f>'FAC 2012-2018 BUS'!AD94</f>
        <v>#REF!</v>
      </c>
    </row>
    <row r="9" spans="2:20" x14ac:dyDescent="0.25">
      <c r="B9" s="28" t="s">
        <v>54</v>
      </c>
      <c r="C9" s="66">
        <f>'FAC 2002-2012 BUS'!I17</f>
        <v>1.0712225107968747</v>
      </c>
      <c r="D9" s="66">
        <f>'FAC 2002-2012 BUS'!I43</f>
        <v>1.0678012135282486</v>
      </c>
      <c r="E9" s="66">
        <f>'FAC 2002-2012 BUS'!I69</f>
        <v>1.0680419830127033</v>
      </c>
      <c r="F9" s="66">
        <f>'FAC 2002-2012 BUS'!I95</f>
        <v>1.0817122593718338</v>
      </c>
      <c r="G9" s="66">
        <f>'FAC 2002-2012 BUS'!AD17</f>
        <v>0.10357350505647338</v>
      </c>
      <c r="H9" s="66">
        <f>'FAC 2002-2012 BUS'!AD43</f>
        <v>0.11396544435183766</v>
      </c>
      <c r="I9" s="66">
        <f>'FAC 2002-2012 BUS'!AD69</f>
        <v>0.18583254947322195</v>
      </c>
      <c r="J9" s="66">
        <f>'FAC 2002-2012 BUS'!AD95</f>
        <v>0.10066064441665988</v>
      </c>
      <c r="L9" s="28" t="s">
        <v>54</v>
      </c>
      <c r="M9" s="66">
        <f>'FAC 2012-2018 BUS'!I17</f>
        <v>-0.26427344258628593</v>
      </c>
      <c r="N9" s="66">
        <f>'FAC 2012-2018 BUS'!I43</f>
        <v>-0.28803125696077803</v>
      </c>
      <c r="O9" s="66">
        <f>'FAC 2012-2018 BUS'!I69</f>
        <v>-0.29483566445845832</v>
      </c>
      <c r="P9" s="66">
        <f>'FAC 2012-2018 BUS'!I95</f>
        <v>-0.28941668897379358</v>
      </c>
      <c r="Q9" s="66">
        <f>'FAC 2012-2018 BUS'!AD17</f>
        <v>-4.3139104462451401E-2</v>
      </c>
      <c r="R9" s="66">
        <f>'FAC 2012-2018 BUS'!AD43</f>
        <v>-4.7619608946568366E-2</v>
      </c>
      <c r="S9" s="66">
        <f>'FAC 2012-2018 BUS'!AD69</f>
        <v>-5.0327661004452268E-2</v>
      </c>
      <c r="T9" s="66">
        <f>'FAC 2012-2018 BUS'!AD95</f>
        <v>-4.3715557771751248E-2</v>
      </c>
    </row>
    <row r="10" spans="2:20" x14ac:dyDescent="0.25">
      <c r="B10" s="28" t="s">
        <v>51</v>
      </c>
      <c r="C10" s="66">
        <f>'FAC 2002-2012 BUS'!I18</f>
        <v>-0.16494461462244669</v>
      </c>
      <c r="D10" s="66">
        <f>'FAC 2002-2012 BUS'!I44</f>
        <v>-0.19154572575705331</v>
      </c>
      <c r="E10" s="66">
        <f>'FAC 2002-2012 BUS'!I70</f>
        <v>-0.24220381504299782</v>
      </c>
      <c r="F10" s="66">
        <f>'FAC 2002-2012 BUS'!I96</f>
        <v>-0.19971606355699134</v>
      </c>
      <c r="G10" s="66">
        <f>'FAC 2002-2012 BUS'!AD18</f>
        <v>4.6727565933339835E-2</v>
      </c>
      <c r="H10" s="66">
        <f>'FAC 2002-2012 BUS'!AD44</f>
        <v>5.592185266078261E-2</v>
      </c>
      <c r="I10" s="66">
        <f>'FAC 2002-2012 BUS'!AD70</f>
        <v>9.1714959947781574E-2</v>
      </c>
      <c r="J10" s="66">
        <f>'FAC 2002-2012 BUS'!AD96</f>
        <v>4.6605931895515103E-2</v>
      </c>
      <c r="L10" s="28" t="s">
        <v>51</v>
      </c>
      <c r="M10" s="66">
        <f>'FAC 2012-2018 BUS'!I18</f>
        <v>0.12479563574969244</v>
      </c>
      <c r="N10" s="66">
        <f>'FAC 2012-2018 BUS'!I44</f>
        <v>9.5252733490610808E-2</v>
      </c>
      <c r="O10" s="66">
        <f>'FAC 2012-2018 BUS'!I70</f>
        <v>8.4079987561179959E-2</v>
      </c>
      <c r="P10" s="66">
        <f>'FAC 2012-2018 BUS'!I96</f>
        <v>8.3566354398319831E-2</v>
      </c>
      <c r="Q10" s="66">
        <f>'FAC 2012-2018 BUS'!AD18</f>
        <v>-2.2107195572372122E-2</v>
      </c>
      <c r="R10" s="66">
        <f>'FAC 2012-2018 BUS'!AD44</f>
        <v>-1.728231588617269E-2</v>
      </c>
      <c r="S10" s="66">
        <f>'FAC 2012-2018 BUS'!AD70</f>
        <v>-1.6400141283116648E-2</v>
      </c>
      <c r="T10" s="66">
        <f>'FAC 2012-2018 BUS'!AD96</f>
        <v>-1.4441704459201014E-2</v>
      </c>
    </row>
    <row r="11" spans="2:20" x14ac:dyDescent="0.25">
      <c r="B11" s="28" t="s">
        <v>68</v>
      </c>
      <c r="C11" s="66">
        <f>'FAC 2002-2012 BUS'!I19</f>
        <v>4.1594878753359321E-3</v>
      </c>
      <c r="D11" s="66">
        <f>'FAC 2002-2012 BUS'!I45</f>
        <v>5.6459716000271554E-2</v>
      </c>
      <c r="E11" s="66">
        <f>'FAC 2002-2012 BUS'!I71</f>
        <v>9.6021271777541051E-2</v>
      </c>
      <c r="F11" s="66">
        <f>'FAC 2002-2012 BUS'!I97</f>
        <v>-6.3071586250362799E-3</v>
      </c>
      <c r="G11" s="66">
        <f>'FAC 2002-2012 BUS'!AD19</f>
        <v>1.2044853848463533E-3</v>
      </c>
      <c r="H11" s="66">
        <f>'FAC 2002-2012 BUS'!AD45</f>
        <v>7.8576084866383393E-3</v>
      </c>
      <c r="I11" s="66">
        <f>'FAC 2002-2012 BUS'!AD71</f>
        <v>1.7120994232359629E-2</v>
      </c>
      <c r="J11" s="66">
        <f>'FAC 2002-2012 BUS'!AD97</f>
        <v>-2.6905530635887806E-3</v>
      </c>
      <c r="L11" s="28" t="s">
        <v>68</v>
      </c>
      <c r="M11" s="66">
        <f>'FAC 2012-2018 BUS'!I19</f>
        <v>-8.6621117669988812E-2</v>
      </c>
      <c r="N11" s="66">
        <f>'FAC 2012-2018 BUS'!I45</f>
        <v>-0.12807270872960053</v>
      </c>
      <c r="O11" s="66">
        <f>'FAC 2012-2018 BUS'!I71</f>
        <v>-4.7964184610374438E-2</v>
      </c>
      <c r="P11" s="66">
        <f>'FAC 2012-2018 BUS'!I97</f>
        <v>-4.7603935258648034E-2</v>
      </c>
      <c r="Q11" s="66">
        <f>'FAC 2012-2018 BUS'!AD19</f>
        <v>-7.2546432417217553E-3</v>
      </c>
      <c r="R11" s="66">
        <f>'FAC 2012-2018 BUS'!AD45</f>
        <v>-8.6196431097464304E-3</v>
      </c>
      <c r="S11" s="66">
        <f>'FAC 2012-2018 BUS'!AD71</f>
        <v>-2.6095199400423207E-3</v>
      </c>
      <c r="T11" s="66">
        <f>'FAC 2012-2018 BUS'!AD97</f>
        <v>-1.2472081029914655E-2</v>
      </c>
    </row>
    <row r="12" spans="2:20" x14ac:dyDescent="0.25">
      <c r="B12" s="28" t="s">
        <v>52</v>
      </c>
      <c r="C12" s="66">
        <f>'FAC 2002-2012 BUS'!I20</f>
        <v>0.26457677383977884</v>
      </c>
      <c r="D12" s="66">
        <f>'FAC 2002-2012 BUS'!I46</f>
        <v>0.25044805039857976</v>
      </c>
      <c r="E12" s="66">
        <f>'FAC 2002-2012 BUS'!I72</f>
        <v>0.14867124044668723</v>
      </c>
      <c r="F12" s="66">
        <f>'FAC 2002-2012 BUS'!I98</f>
        <v>0.17142857142857126</v>
      </c>
      <c r="G12" s="66">
        <f>'FAC 2002-2012 BUS'!AD20</f>
        <v>-6.0869673753876606E-3</v>
      </c>
      <c r="H12" s="66">
        <f>'FAC 2002-2012 BUS'!AD46</f>
        <v>-5.1751702738299888E-3</v>
      </c>
      <c r="I12" s="66">
        <f>'FAC 2002-2012 BUS'!AD72</f>
        <v>-5.5865760445837727E-3</v>
      </c>
      <c r="J12" s="66">
        <f>'FAC 2002-2012 BUS'!AD98</f>
        <v>-3.0852503862511134E-3</v>
      </c>
      <c r="L12" s="28" t="s">
        <v>52</v>
      </c>
      <c r="M12" s="66">
        <f>'FAC 2012-2018 BUS'!I20</f>
        <v>0.22686091383672236</v>
      </c>
      <c r="N12" s="66">
        <f>'FAC 2012-2018 BUS'!I46</f>
        <v>0.32541950976214018</v>
      </c>
      <c r="O12" s="66">
        <f>'FAC 2012-2018 BUS'!I72</f>
        <v>0.35173695534340887</v>
      </c>
      <c r="P12" s="66">
        <f>'FAC 2012-2018 BUS'!I98</f>
        <v>0.12195121951219523</v>
      </c>
      <c r="Q12" s="66">
        <f>'FAC 2012-2018 BUS'!AD20</f>
        <v>-5.4561941519662661E-3</v>
      </c>
      <c r="R12" s="66">
        <f>'FAC 2012-2018 BUS'!AD46</f>
        <v>-6.4604599369750895E-3</v>
      </c>
      <c r="S12" s="66">
        <f>'FAC 2012-2018 BUS'!AD72</f>
        <v>-6.3258671973190333E-3</v>
      </c>
      <c r="T12" s="66">
        <f>'FAC 2012-2018 BUS'!AD98</f>
        <v>-2.3099165504832818E-3</v>
      </c>
    </row>
    <row r="13" spans="2:20" x14ac:dyDescent="0.25">
      <c r="B13" s="28" t="s">
        <v>69</v>
      </c>
      <c r="C13" s="111"/>
      <c r="D13" s="111"/>
      <c r="E13" s="111"/>
      <c r="F13" s="111"/>
      <c r="G13" s="66">
        <f>'FAC 2002-2012 BUS'!AD21</f>
        <v>-1.0206242885061254E-2</v>
      </c>
      <c r="H13" s="66">
        <f>'FAC 2002-2012 BUS'!AD47</f>
        <v>0</v>
      </c>
      <c r="I13" s="66">
        <f>'FAC 2002-2012 BUS'!AD73</f>
        <v>0</v>
      </c>
      <c r="J13" s="66">
        <f>'FAC 2002-2012 BUS'!AD99</f>
        <v>-2.7739273757505329E-3</v>
      </c>
      <c r="L13" s="28" t="s">
        <v>69</v>
      </c>
      <c r="M13" s="66"/>
      <c r="N13" s="111"/>
      <c r="O13" s="111"/>
      <c r="P13" s="66"/>
      <c r="Q13" s="66">
        <f>'FAC 2012-2018 BUS'!AD21</f>
        <v>-9.9802067062404118E-2</v>
      </c>
      <c r="R13" s="66">
        <f>'FAC 2012-2018 BUS'!AD47</f>
        <v>-0.11459068483054073</v>
      </c>
      <c r="S13" s="66">
        <f>'FAC 2012-2018 BUS'!AD73</f>
        <v>-6.0944277788367307E-2</v>
      </c>
      <c r="T13" s="66">
        <f>'FAC 2012-2018 BUS'!AD99</f>
        <v>-1.6280559552698984E-2</v>
      </c>
    </row>
    <row r="14" spans="2:20" hidden="1" x14ac:dyDescent="0.25">
      <c r="B14" s="28" t="s">
        <v>70</v>
      </c>
      <c r="C14" s="111"/>
      <c r="D14" s="66"/>
      <c r="E14" s="66"/>
      <c r="F14" s="111"/>
      <c r="G14" s="66" t="e">
        <f>'FAC 2002-2012 BUS'!AD22</f>
        <v>#REF!</v>
      </c>
      <c r="H14" s="66" t="e">
        <f>'FAC 2002-2012 BUS'!AD48</f>
        <v>#REF!</v>
      </c>
      <c r="I14" s="66" t="e">
        <f>'FAC 2002-2012 BUS'!AD74</f>
        <v>#REF!</v>
      </c>
      <c r="J14" s="66" t="e">
        <f>'FAC 2002-2012 BUS'!AD100</f>
        <v>#REF!</v>
      </c>
      <c r="L14" s="28" t="s">
        <v>70</v>
      </c>
      <c r="M14" s="66"/>
      <c r="N14" s="66"/>
      <c r="O14" s="66"/>
      <c r="P14" s="111"/>
      <c r="Q14" s="66" t="e">
        <f>'FAC 2012-2018 BUS'!AD22</f>
        <v>#REF!</v>
      </c>
      <c r="R14" s="66" t="e">
        <f>'FAC 2012-2018 BUS'!AD48</f>
        <v>#REF!</v>
      </c>
      <c r="S14" s="66" t="e">
        <f>'FAC 2012-2018 BUS'!AD74</f>
        <v>#REF!</v>
      </c>
      <c r="T14" s="66" t="e">
        <f>'FAC 2012-2018 BUS'!AD100</f>
        <v>#REF!</v>
      </c>
    </row>
    <row r="15" spans="2:20" hidden="1" x14ac:dyDescent="0.25">
      <c r="B15" s="11" t="s">
        <v>71</v>
      </c>
      <c r="C15" s="112"/>
      <c r="D15" s="112"/>
      <c r="E15" s="112"/>
      <c r="F15" s="112"/>
      <c r="G15" s="67" t="e">
        <f>'FAC 2002-2012 BUS'!AD23</f>
        <v>#REF!</v>
      </c>
      <c r="H15" s="67" t="e">
        <f>'FAC 2002-2012 BUS'!AD49</f>
        <v>#REF!</v>
      </c>
      <c r="I15" s="67" t="e">
        <f>'FAC 2002-2012 BUS'!AD75</f>
        <v>#REF!</v>
      </c>
      <c r="J15" s="67" t="e">
        <f>'FAC 2002-2012 BUS'!AD101</f>
        <v>#REF!</v>
      </c>
      <c r="L15" s="11" t="s">
        <v>71</v>
      </c>
      <c r="M15" s="112"/>
      <c r="N15" s="112"/>
      <c r="O15" s="112"/>
      <c r="P15" s="112"/>
      <c r="Q15" s="67" t="e">
        <f>'FAC 2012-2018 BUS'!AD23</f>
        <v>#REF!</v>
      </c>
      <c r="R15" s="67" t="e">
        <f>'FAC 2012-2018 BUS'!AD49</f>
        <v>#REF!</v>
      </c>
      <c r="S15" s="67" t="e">
        <f>'FAC 2012-2018 BUS'!AD75</f>
        <v>#REF!</v>
      </c>
      <c r="T15" s="67" t="e">
        <f>'FAC 2012-2018 BUS'!AD101</f>
        <v>#REF!</v>
      </c>
    </row>
    <row r="16" spans="2:20" x14ac:dyDescent="0.25">
      <c r="B16" s="44" t="s">
        <v>58</v>
      </c>
      <c r="C16" s="68"/>
      <c r="D16" s="68"/>
      <c r="E16" s="68"/>
      <c r="F16" s="68"/>
      <c r="G16" s="68">
        <f>'FAC 2002-2012 BUS'!AD24</f>
        <v>0.13747823851466651</v>
      </c>
      <c r="H16" s="68">
        <f>'FAC 2002-2012 BUS'!AD50</f>
        <v>0.20455094104988761</v>
      </c>
      <c r="I16" s="68">
        <f>'FAC 2002-2012 BUS'!AD76</f>
        <v>1.6242615241773355</v>
      </c>
      <c r="J16" s="68">
        <f>'FAC 2002-2012 BUS'!AD102</f>
        <v>0</v>
      </c>
      <c r="L16" s="44" t="s">
        <v>58</v>
      </c>
      <c r="M16" s="68"/>
      <c r="N16" s="68"/>
      <c r="O16" s="68"/>
      <c r="P16" s="68"/>
      <c r="Q16" s="68">
        <f>'FAC 2012-2018 BUS'!AD24</f>
        <v>0</v>
      </c>
      <c r="R16" s="68">
        <f>'FAC 2012-2018 BUS'!AD50</f>
        <v>0</v>
      </c>
      <c r="S16" s="68">
        <f>'FAC 2012-2018 BUS'!AD76</f>
        <v>0</v>
      </c>
      <c r="T16" s="68">
        <f>'FAC 2012-2018 BUS'!AD102</f>
        <v>0</v>
      </c>
    </row>
    <row r="17" spans="2:20" x14ac:dyDescent="0.25">
      <c r="B17" s="28" t="s">
        <v>72</v>
      </c>
      <c r="C17" s="72"/>
      <c r="D17" s="72"/>
      <c r="E17" s="72"/>
      <c r="F17" s="72"/>
      <c r="G17" s="72">
        <f>'FAC 2002-2012 BUS'!AD25</f>
        <v>0.2578939467555097</v>
      </c>
      <c r="H17" s="72">
        <f>'FAC 2002-2012 BUS'!AD51</f>
        <v>0.39451694275681071</v>
      </c>
      <c r="I17" s="72">
        <f>'FAC 2002-2012 BUS'!AD77</f>
        <v>2.2889051289643891</v>
      </c>
      <c r="J17" s="72">
        <f>'FAC 2002-2012 BUS'!AD103</f>
        <v>2.3255426031947302E-3</v>
      </c>
      <c r="L17" s="28" t="s">
        <v>72</v>
      </c>
      <c r="M17" s="72"/>
      <c r="N17" s="72"/>
      <c r="O17" s="72"/>
      <c r="P17" s="72"/>
      <c r="Q17" s="72">
        <f>'FAC 2012-2018 BUS'!AD25</f>
        <v>-0.12000044988516323</v>
      </c>
      <c r="R17" s="72">
        <f>'FAC 2012-2018 BUS'!AD51</f>
        <v>-0.10336127391218264</v>
      </c>
      <c r="S17" s="72">
        <f>'FAC 2012-2018 BUS'!AD77</f>
        <v>-8.9483243945718716E-2</v>
      </c>
      <c r="T17" s="72">
        <f>'FAC 2012-2018 BUS'!AD103</f>
        <v>-0.12763026648444498</v>
      </c>
    </row>
    <row r="18" spans="2:20" ht="16.5" thickBot="1" x14ac:dyDescent="0.3">
      <c r="B18" s="12" t="s">
        <v>55</v>
      </c>
      <c r="C18" s="69"/>
      <c r="D18" s="69"/>
      <c r="E18" s="69"/>
      <c r="F18" s="69"/>
      <c r="G18" s="69">
        <f>'FAC 2002-2012 BUS'!AD26</f>
        <v>0.14578176527415976</v>
      </c>
      <c r="H18" s="69">
        <f>'FAC 2002-2012 BUS'!AD52</f>
        <v>0.38727309934186782</v>
      </c>
      <c r="I18" s="69">
        <f>'FAC 2002-2012 BUS'!AD78</f>
        <v>2.3073678391179024</v>
      </c>
      <c r="J18" s="69">
        <f>'FAC 2002-2012 BUS'!AD104</f>
        <v>-0.14017116941854424</v>
      </c>
      <c r="L18" s="12" t="s">
        <v>55</v>
      </c>
      <c r="M18" s="69"/>
      <c r="N18" s="69"/>
      <c r="O18" s="69"/>
      <c r="P18" s="69"/>
      <c r="Q18" s="69">
        <f>'FAC 2012-2018 BUS'!AD26</f>
        <v>-0.14351131184823507</v>
      </c>
      <c r="R18" s="69">
        <f>'FAC 2012-2018 BUS'!AD52</f>
        <v>-0.15780496085898432</v>
      </c>
      <c r="S18" s="69">
        <f>'FAC 2012-2018 BUS'!AD78</f>
        <v>-0.14609866382839065</v>
      </c>
      <c r="T18" s="69">
        <f>'FAC 2012-2018 BUS'!AD104</f>
        <v>-9.3789934893261595E-2</v>
      </c>
    </row>
    <row r="19" spans="2:20" ht="17.25" thickTop="1" thickBot="1" x14ac:dyDescent="0.3">
      <c r="B19" s="60" t="s">
        <v>73</v>
      </c>
      <c r="C19" s="70"/>
      <c r="D19" s="70"/>
      <c r="E19" s="70"/>
      <c r="F19" s="70"/>
      <c r="G19" s="70">
        <f>'FAC 2002-2012 BUS'!AD27</f>
        <v>-0.11211218148134994</v>
      </c>
      <c r="H19" s="70">
        <f>'FAC 2002-2012 BUS'!AD53</f>
        <v>-7.2438434149428854E-3</v>
      </c>
      <c r="I19" s="70">
        <f>'FAC 2002-2012 BUS'!AD79</f>
        <v>1.8462710153513306E-2</v>
      </c>
      <c r="J19" s="70">
        <f>'FAC 2002-2012 BUS'!AD105</f>
        <v>-0.14249671202173897</v>
      </c>
      <c r="L19" s="60" t="s">
        <v>73</v>
      </c>
      <c r="M19" s="70"/>
      <c r="N19" s="70"/>
      <c r="O19" s="70"/>
      <c r="P19" s="70"/>
      <c r="Q19" s="70">
        <f>'FAC 2012-2018 BUS'!AD27</f>
        <v>-2.3510861963071839E-2</v>
      </c>
      <c r="R19" s="70">
        <f>'FAC 2012-2018 BUS'!AD53</f>
        <v>-5.4443686946801684E-2</v>
      </c>
      <c r="S19" s="70">
        <f>'FAC 2012-2018 BUS'!AD79</f>
        <v>-5.6615419882671936E-2</v>
      </c>
      <c r="T19" s="70">
        <f>'FAC 2012-2018 BUS'!AD105</f>
        <v>3.3840331591183381E-2</v>
      </c>
    </row>
    <row r="20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1"/>
  <sheetViews>
    <sheetView showGridLines="0" tabSelected="1" workbookViewId="0">
      <selection activeCell="B3" sqref="B3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71" t="s">
        <v>93</v>
      </c>
      <c r="L2" s="71" t="s">
        <v>66</v>
      </c>
    </row>
    <row r="3" spans="2:21" ht="16.5" thickBot="1" x14ac:dyDescent="0.3"/>
    <row r="4" spans="2:21" ht="16.5" thickTop="1" x14ac:dyDescent="0.25">
      <c r="B4" s="64"/>
      <c r="C4" s="162" t="s">
        <v>65</v>
      </c>
      <c r="D4" s="162"/>
      <c r="E4" s="162"/>
      <c r="F4" s="162"/>
      <c r="G4" s="162" t="s">
        <v>60</v>
      </c>
      <c r="H4" s="162"/>
      <c r="I4" s="162"/>
      <c r="J4" s="162"/>
      <c r="L4" s="64"/>
      <c r="M4" s="162" t="s">
        <v>65</v>
      </c>
      <c r="N4" s="162"/>
      <c r="O4" s="162"/>
      <c r="P4" s="162"/>
      <c r="Q4" s="162" t="s">
        <v>60</v>
      </c>
      <c r="R4" s="162"/>
      <c r="S4" s="162"/>
      <c r="T4" s="162"/>
    </row>
    <row r="5" spans="2:21" x14ac:dyDescent="0.25">
      <c r="B5" s="11" t="s">
        <v>22</v>
      </c>
      <c r="C5" s="30" t="s">
        <v>61</v>
      </c>
      <c r="D5" s="30" t="s">
        <v>62</v>
      </c>
      <c r="E5" s="30" t="s">
        <v>63</v>
      </c>
      <c r="F5" s="30" t="s">
        <v>31</v>
      </c>
      <c r="G5" s="30" t="s">
        <v>61</v>
      </c>
      <c r="H5" s="30" t="s">
        <v>62</v>
      </c>
      <c r="I5" s="30" t="s">
        <v>63</v>
      </c>
      <c r="J5" s="30" t="s">
        <v>31</v>
      </c>
      <c r="L5" s="11" t="s">
        <v>22</v>
      </c>
      <c r="M5" s="30" t="s">
        <v>61</v>
      </c>
      <c r="N5" s="30" t="s">
        <v>62</v>
      </c>
      <c r="O5" s="30" t="s">
        <v>63</v>
      </c>
      <c r="P5" s="30" t="s">
        <v>31</v>
      </c>
      <c r="Q5" s="30" t="s">
        <v>61</v>
      </c>
      <c r="R5" s="30" t="s">
        <v>62</v>
      </c>
      <c r="S5" s="30" t="s">
        <v>63</v>
      </c>
      <c r="T5" s="30" t="s">
        <v>31</v>
      </c>
    </row>
    <row r="6" spans="2:21" x14ac:dyDescent="0.25">
      <c r="B6" s="28" t="s">
        <v>36</v>
      </c>
      <c r="C6" s="66">
        <f>'FAC 2002-2012 RAIL'!I13</f>
        <v>0.21690825278579862</v>
      </c>
      <c r="D6" s="66">
        <f>'FAC 2002-2012 BUS'!I39</f>
        <v>-0.15797851612432678</v>
      </c>
      <c r="E6" s="66" t="str">
        <f>'FAC 2002-2012 RAIL'!I65</f>
        <v>-</v>
      </c>
      <c r="F6" s="66">
        <f>'FAC 2002-2012 RAIL'!I91</f>
        <v>0.14274156077501154</v>
      </c>
      <c r="G6" s="66">
        <f>'FAC 2002-2012 RAIL'!AD13</f>
        <v>0.21466533347438124</v>
      </c>
      <c r="H6" s="66">
        <f>'FAC 2002-2012 RAIL'!AD39</f>
        <v>0.62659564976620541</v>
      </c>
      <c r="I6" s="66" t="e">
        <f>'FAC 2002-2012 RAIL'!AD65</f>
        <v>#N/A</v>
      </c>
      <c r="J6" s="66">
        <f>'FAC 2002-2012 RAIL'!AD91</f>
        <v>8.8069492449065534E-2</v>
      </c>
      <c r="L6" s="28" t="s">
        <v>36</v>
      </c>
      <c r="M6" s="66">
        <f>'FAC 2012-2018 RAIL'!I13</f>
        <v>0.1172923217182209</v>
      </c>
      <c r="N6" s="66">
        <f>'FAC 2012-2018 RAIL'!I39</f>
        <v>0.22799989311446156</v>
      </c>
      <c r="O6" s="66" t="str">
        <f>'FAC 2012-2018 RAIL'!I65</f>
        <v>-</v>
      </c>
      <c r="P6" s="66">
        <f>'FAC 2012-2018 RAIL'!I91</f>
        <v>3.3807373956687981E-2</v>
      </c>
      <c r="Q6" s="66">
        <f>'FAC 2012-2018 RAIL'!AD13</f>
        <v>9.7711202736821615E-2</v>
      </c>
      <c r="R6" s="66">
        <f>'FAC 2012-2018 RAIL'!AD39</f>
        <v>0.15439520677241644</v>
      </c>
      <c r="S6" s="66" t="e">
        <f>'FAC 2012-2018 RAIL'!AD65</f>
        <v>#N/A</v>
      </c>
      <c r="T6" s="66">
        <f>'FAC 2012-2018 RAIL'!AD91</f>
        <v>2.2566215464794686E-2</v>
      </c>
    </row>
    <row r="7" spans="2:21" x14ac:dyDescent="0.25">
      <c r="B7" s="28" t="s">
        <v>57</v>
      </c>
      <c r="C7" s="66">
        <f>'FAC 2002-2012 RAIL'!I14</f>
        <v>0.13670660736342533</v>
      </c>
      <c r="D7" s="66">
        <f>'FAC 2002-2012 BUS'!I40</f>
        <v>7.3913495755720593E-2</v>
      </c>
      <c r="E7" s="66" t="str">
        <f>'FAC 2002-2012 RAIL'!I66</f>
        <v>-</v>
      </c>
      <c r="F7" s="66">
        <f>'FAC 2002-2012 RAIL'!I92</f>
        <v>-3.6642306071110853E-2</v>
      </c>
      <c r="G7" s="66">
        <f>'FAC 2002-2012 RAIL'!AD14</f>
        <v>-5.255161878238461E-2</v>
      </c>
      <c r="H7" s="66">
        <f>'FAC 2002-2012 RAIL'!AD40</f>
        <v>-3.6918567910343661E-2</v>
      </c>
      <c r="I7" s="66" t="e">
        <f>'FAC 2002-2012 RAIL'!AD66</f>
        <v>#N/A</v>
      </c>
      <c r="J7" s="66">
        <f>'FAC 2002-2012 RAIL'!AD92</f>
        <v>7.9732551037493792E-3</v>
      </c>
      <c r="L7" s="28" t="s">
        <v>57</v>
      </c>
      <c r="M7" s="66">
        <f>'FAC 2012-2018 RAIL'!I14</f>
        <v>0.13030772007725333</v>
      </c>
      <c r="N7" s="66">
        <f>'FAC 2012-2018 RAIL'!I40</f>
        <v>8.1047343350928669E-2</v>
      </c>
      <c r="O7" s="66" t="str">
        <f>'FAC 2012-2018 RAIL'!I66</f>
        <v>-</v>
      </c>
      <c r="P7" s="66">
        <f>'FAC 2012-2018 RAIL'!I92</f>
        <v>0.15271428027284539</v>
      </c>
      <c r="Q7" s="66">
        <f>'FAC 2012-2018 RAIL'!AD14</f>
        <v>-3.883589007634803E-2</v>
      </c>
      <c r="R7" s="66">
        <f>'FAC 2012-2018 RAIL'!AD40</f>
        <v>-9.5324984495924053E-3</v>
      </c>
      <c r="S7" s="66" t="e">
        <f>'FAC 2012-2018 RAIL'!AD66</f>
        <v>#N/A</v>
      </c>
      <c r="T7" s="66">
        <f>'FAC 2012-2018 RAIL'!AD92</f>
        <v>-4.7742771456023625E-2</v>
      </c>
      <c r="U7" s="73"/>
    </row>
    <row r="8" spans="2:21" x14ac:dyDescent="0.25">
      <c r="B8" s="28" t="s">
        <v>53</v>
      </c>
      <c r="C8" s="66">
        <f>'FAC 2002-2012 RAIL'!I15</f>
        <v>0.10030359088041929</v>
      </c>
      <c r="D8" s="66">
        <f>'FAC 2002-2012 BUS'!I41</f>
        <v>5.7883484469767321E-2</v>
      </c>
      <c r="E8" s="66" t="str">
        <f>'FAC 2002-2012 RAIL'!I67</f>
        <v>-</v>
      </c>
      <c r="F8" s="66">
        <f>'FAC 2002-2012 RAIL'!I93</f>
        <v>8.606219574635432E-2</v>
      </c>
      <c r="G8" s="66">
        <f>'FAC 2002-2012 RAIL'!AD15</f>
        <v>4.7725632751740799E-2</v>
      </c>
      <c r="H8" s="66">
        <f>'FAC 2002-2012 RAIL'!AD41</f>
        <v>4.422946746379762E-2</v>
      </c>
      <c r="I8" s="66" t="e">
        <f>'FAC 2002-2012 RAIL'!AD67</f>
        <v>#N/A</v>
      </c>
      <c r="J8" s="66">
        <f>'FAC 2002-2012 RAIL'!AD93</f>
        <v>2.7324888852642941E-2</v>
      </c>
      <c r="L8" s="28" t="s">
        <v>53</v>
      </c>
      <c r="M8" s="66">
        <f>'FAC 2012-2018 RAIL'!I15</f>
        <v>5.9931124959478055E-2</v>
      </c>
      <c r="N8" s="66">
        <f>'FAC 2012-2018 RAIL'!I41</f>
        <v>5.8897223561920731E-2</v>
      </c>
      <c r="O8" s="66" t="str">
        <f>'FAC 2012-2018 RAIL'!I67</f>
        <v>-</v>
      </c>
      <c r="P8" s="66">
        <f>'FAC 2012-2018 RAIL'!I93</f>
        <v>6.8027813555046501E-2</v>
      </c>
      <c r="Q8" s="66">
        <f>'FAC 2012-2018 RAIL'!AD15</f>
        <v>2.0648787337011847E-2</v>
      </c>
      <c r="R8" s="66">
        <f>'FAC 2012-2018 RAIL'!AD41</f>
        <v>1.9725579570168215E-2</v>
      </c>
      <c r="S8" s="66" t="e">
        <f>'FAC 2012-2018 RAIL'!AD67</f>
        <v>#N/A</v>
      </c>
      <c r="T8" s="66">
        <f>'FAC 2012-2018 RAIL'!AD93</f>
        <v>2.1673829979467013E-2</v>
      </c>
      <c r="U8" s="73"/>
    </row>
    <row r="9" spans="2:21" hidden="1" x14ac:dyDescent="0.25">
      <c r="B9" s="28" t="s">
        <v>67</v>
      </c>
      <c r="C9" s="66" t="str">
        <f>'FAC 2002-2012 RAIL'!I16</f>
        <v>-</v>
      </c>
      <c r="D9" s="66" t="str">
        <f>'FAC 2002-2012 BUS'!I42</f>
        <v>-</v>
      </c>
      <c r="E9" s="66" t="str">
        <f>'FAC 2002-2012 RAIL'!I68</f>
        <v>-</v>
      </c>
      <c r="F9" s="66" t="str">
        <f>'FAC 2002-2012 RAIL'!I94</f>
        <v>-</v>
      </c>
      <c r="G9" s="66" t="e">
        <f>'FAC 2002-2012 RAIL'!AD16</f>
        <v>#REF!</v>
      </c>
      <c r="H9" s="66" t="e">
        <f>'FAC 2002-2012 RAIL'!AD42</f>
        <v>#REF!</v>
      </c>
      <c r="I9" s="66" t="e">
        <f>'FAC 2002-2012 RAIL'!AD68</f>
        <v>#N/A</v>
      </c>
      <c r="J9" s="66" t="e">
        <f>'FAC 2002-2012 RAIL'!AD94</f>
        <v>#REF!</v>
      </c>
      <c r="L9" s="28" t="s">
        <v>67</v>
      </c>
      <c r="M9" s="66" t="str">
        <f>'FAC 2012-2018 RAIL'!I16</f>
        <v>-</v>
      </c>
      <c r="N9" s="66" t="str">
        <f>'FAC 2012-2018 RAIL'!I42</f>
        <v>-</v>
      </c>
      <c r="O9" s="66" t="str">
        <f>'FAC 2012-2018 RAIL'!I68</f>
        <v>-</v>
      </c>
      <c r="P9" s="66" t="str">
        <f>'FAC 2012-2018 RAIL'!I94</f>
        <v>-</v>
      </c>
      <c r="Q9" s="66" t="e">
        <f>'FAC 2012-2018 RAIL'!AD16</f>
        <v>#REF!</v>
      </c>
      <c r="R9" s="66" t="e">
        <f>'FAC 2012-2018 RAIL'!AD42</f>
        <v>#REF!</v>
      </c>
      <c r="S9" s="66" t="e">
        <f>'FAC 2012-2018 RAIL'!AD68</f>
        <v>#N/A</v>
      </c>
      <c r="T9" s="66" t="e">
        <f>'FAC 2012-2018 RAIL'!AD94</f>
        <v>#REF!</v>
      </c>
      <c r="U9" s="73"/>
    </row>
    <row r="10" spans="2:21" x14ac:dyDescent="0.25">
      <c r="B10" s="28" t="s">
        <v>54</v>
      </c>
      <c r="C10" s="66">
        <f>'FAC 2002-2012 RAIL'!I17</f>
        <v>1.08686777892229</v>
      </c>
      <c r="D10" s="66">
        <f>'FAC 2002-2012 BUS'!I43</f>
        <v>1.0678012135282486</v>
      </c>
      <c r="E10" s="66" t="str">
        <f>'FAC 2002-2012 RAIL'!I69</f>
        <v>-</v>
      </c>
      <c r="F10" s="66">
        <f>'FAC 2002-2012 RAIL'!I95</f>
        <v>1.0817122593718338</v>
      </c>
      <c r="G10" s="66">
        <f>'FAC 2002-2012 RAIL'!AD17</f>
        <v>0.11552615573266974</v>
      </c>
      <c r="H10" s="66">
        <f>'FAC 2002-2012 RAIL'!AD43</f>
        <v>0.12111291866340605</v>
      </c>
      <c r="I10" s="66" t="e">
        <f>'FAC 2002-2012 RAIL'!AD69</f>
        <v>#N/A</v>
      </c>
      <c r="J10" s="66">
        <f>'FAC 2002-2012 RAIL'!AD95</f>
        <v>0.10773633119676135</v>
      </c>
      <c r="L10" s="28" t="s">
        <v>54</v>
      </c>
      <c r="M10" s="66">
        <f>'FAC 2012-2018 RAIL'!I17</f>
        <v>-0.28568623095333434</v>
      </c>
      <c r="N10" s="66">
        <f>'FAC 2012-2018 RAIL'!I43</f>
        <v>-0.28341672022412057</v>
      </c>
      <c r="O10" s="66" t="str">
        <f>'FAC 2012-2018 RAIL'!I69</f>
        <v>-</v>
      </c>
      <c r="P10" s="66">
        <f>'FAC 2012-2018 RAIL'!I95</f>
        <v>-0.28941668897379358</v>
      </c>
      <c r="Q10" s="66">
        <f>'FAC 2012-2018 RAIL'!AD17</f>
        <v>-4.6331691421941691E-2</v>
      </c>
      <c r="R10" s="66">
        <f>'FAC 2012-2018 RAIL'!AD43</f>
        <v>-4.4035371412548943E-2</v>
      </c>
      <c r="S10" s="66" t="e">
        <f>'FAC 2012-2018 RAIL'!AD69</f>
        <v>#N/A</v>
      </c>
      <c r="T10" s="66">
        <f>'FAC 2012-2018 RAIL'!AD95</f>
        <v>-5.0110484354397515E-2</v>
      </c>
      <c r="U10" s="73"/>
    </row>
    <row r="11" spans="2:21" x14ac:dyDescent="0.25">
      <c r="B11" s="28" t="s">
        <v>51</v>
      </c>
      <c r="C11" s="66">
        <f>'FAC 2002-2012 RAIL'!I18</f>
        <v>-0.19107674405499042</v>
      </c>
      <c r="D11" s="66">
        <f>'FAC 2002-2012 BUS'!I44</f>
        <v>-0.19154572575705331</v>
      </c>
      <c r="E11" s="66" t="str">
        <f>'FAC 2002-2012 RAIL'!I70</f>
        <v>-</v>
      </c>
      <c r="F11" s="66">
        <f>'FAC 2002-2012 RAIL'!I96</f>
        <v>-0.19971606355699134</v>
      </c>
      <c r="G11" s="66">
        <f>'FAC 2002-2012 RAIL'!AD18</f>
        <v>5.2398127676702461E-2</v>
      </c>
      <c r="H11" s="66">
        <f>'FAC 2002-2012 RAIL'!AD44</f>
        <v>6.4335164765089339E-2</v>
      </c>
      <c r="I11" s="66" t="e">
        <f>'FAC 2002-2012 RAIL'!AD70</f>
        <v>#N/A</v>
      </c>
      <c r="J11" s="66">
        <f>'FAC 2002-2012 RAIL'!AD96</f>
        <v>5.065784186622177E-2</v>
      </c>
      <c r="L11" s="28" t="s">
        <v>51</v>
      </c>
      <c r="M11" s="66">
        <f>'FAC 2012-2018 RAIL'!I18</f>
        <v>0.11448740187898854</v>
      </c>
      <c r="N11" s="66">
        <f>'FAC 2012-2018 RAIL'!I44</f>
        <v>9.6005390167127169E-2</v>
      </c>
      <c r="O11" s="66" t="str">
        <f>'FAC 2012-2018 RAIL'!I70</f>
        <v>-</v>
      </c>
      <c r="P11" s="66">
        <f>'FAC 2012-2018 RAIL'!I96</f>
        <v>8.3566354398319831E-2</v>
      </c>
      <c r="Q11" s="66">
        <f>'FAC 2012-2018 RAIL'!AD18</f>
        <v>-2.2475601166525559E-2</v>
      </c>
      <c r="R11" s="66">
        <f>'FAC 2012-2018 RAIL'!AD44</f>
        <v>-1.8503885544509047E-2</v>
      </c>
      <c r="S11" s="66" t="e">
        <f>'FAC 2012-2018 RAIL'!AD70</f>
        <v>#N/A</v>
      </c>
      <c r="T11" s="66">
        <f>'FAC 2012-2018 RAIL'!AD96</f>
        <v>-1.7571645716283019E-2</v>
      </c>
      <c r="U11" s="73"/>
    </row>
    <row r="12" spans="2:21" x14ac:dyDescent="0.25">
      <c r="B12" s="28" t="s">
        <v>68</v>
      </c>
      <c r="C12" s="66">
        <f>'FAC 2002-2012 RAIL'!I19</f>
        <v>1.6985478256415831E-2</v>
      </c>
      <c r="D12" s="66">
        <f>'FAC 2002-2012 BUS'!I45</f>
        <v>5.6459716000271554E-2</v>
      </c>
      <c r="E12" s="66" t="str">
        <f>'FAC 2002-2012 RAIL'!I71</f>
        <v>-</v>
      </c>
      <c r="F12" s="66">
        <f>'FAC 2002-2012 RAIL'!I97</f>
        <v>-6.3071586250393885E-3</v>
      </c>
      <c r="G12" s="66">
        <f>'FAC 2002-2012 RAIL'!AD19</f>
        <v>3.6674074993449388E-3</v>
      </c>
      <c r="H12" s="66">
        <f>'FAC 2002-2012 RAIL'!AD45</f>
        <v>1.5495509798799796E-2</v>
      </c>
      <c r="I12" s="66" t="e">
        <f>'FAC 2002-2012 RAIL'!AD71</f>
        <v>#N/A</v>
      </c>
      <c r="J12" s="66">
        <f>'FAC 2002-2012 RAIL'!AD97</f>
        <v>1.3800221608083023E-3</v>
      </c>
      <c r="L12" s="28" t="s">
        <v>68</v>
      </c>
      <c r="M12" s="66">
        <f>'FAC 2012-2018 RAIL'!I19</f>
        <v>-7.0875749023162404E-2</v>
      </c>
      <c r="N12" s="66">
        <f>'FAC 2012-2018 RAIL'!I45</f>
        <v>-0.1392161692650622</v>
      </c>
      <c r="O12" s="66" t="str">
        <f>'FAC 2012-2018 RAIL'!I71</f>
        <v>-</v>
      </c>
      <c r="P12" s="66">
        <f>'FAC 2012-2018 RAIL'!I97</f>
        <v>-4.7603935258648034E-2</v>
      </c>
      <c r="Q12" s="66">
        <f>'FAC 2012-2018 RAIL'!AD19</f>
        <v>-7.0840301060734572E-3</v>
      </c>
      <c r="R12" s="66">
        <f>'FAC 2012-2018 RAIL'!AD45</f>
        <v>-1.0250111779535394E-2</v>
      </c>
      <c r="S12" s="66" t="e">
        <f>'FAC 2012-2018 RAIL'!AD71</f>
        <v>#N/A</v>
      </c>
      <c r="T12" s="66">
        <f>'FAC 2012-2018 RAIL'!AD97</f>
        <v>-1.3672068582871835E-2</v>
      </c>
      <c r="U12" s="73"/>
    </row>
    <row r="13" spans="2:21" x14ac:dyDescent="0.25">
      <c r="B13" s="28" t="s">
        <v>52</v>
      </c>
      <c r="C13" s="66">
        <f>'FAC 2002-2012 RAIL'!I20</f>
        <v>0.25041049465128085</v>
      </c>
      <c r="D13" s="66">
        <f>'FAC 2002-2012 BUS'!I46</f>
        <v>0.25044805039857976</v>
      </c>
      <c r="E13" s="66" t="str">
        <f>'FAC 2002-2012 RAIL'!I72</f>
        <v>-</v>
      </c>
      <c r="F13" s="66">
        <f>'FAC 2002-2012 RAIL'!I98</f>
        <v>0.17142857142857126</v>
      </c>
      <c r="G13" s="66">
        <f>'FAC 2002-2012 RAIL'!AD20</f>
        <v>-6.4193121595604152E-3</v>
      </c>
      <c r="H13" s="66">
        <f>'FAC 2002-2012 RAIL'!AD46</f>
        <v>-6.7882756953138524E-3</v>
      </c>
      <c r="I13" s="66" t="e">
        <f>'FAC 2002-2012 RAIL'!AD72</f>
        <v>#N/A</v>
      </c>
      <c r="J13" s="66">
        <f>'FAC 2002-2012 RAIL'!AD98</f>
        <v>-4.0004179568356862E-3</v>
      </c>
      <c r="L13" s="28" t="s">
        <v>52</v>
      </c>
      <c r="M13" s="66">
        <f>'FAC 2012-2018 RAIL'!I20</f>
        <v>0.24137569460215635</v>
      </c>
      <c r="N13" s="66">
        <f>'FAC 2012-2018 RAIL'!I46</f>
        <v>0.32042692293589758</v>
      </c>
      <c r="O13" s="66" t="str">
        <f>'FAC 2012-2018 RAIL'!I72</f>
        <v>-</v>
      </c>
      <c r="P13" s="66">
        <f>'FAC 2012-2018 RAIL'!I98</f>
        <v>0.12195121951219523</v>
      </c>
      <c r="Q13" s="66">
        <f>'FAC 2012-2018 RAIL'!AD20</f>
        <v>-6.0018449928454292E-3</v>
      </c>
      <c r="R13" s="66">
        <f>'FAC 2012-2018 RAIL'!AD46</f>
        <v>-8.151636600375229E-3</v>
      </c>
      <c r="S13" s="66" t="e">
        <f>'FAC 2012-2018 RAIL'!AD72</f>
        <v>#N/A</v>
      </c>
      <c r="T13" s="66">
        <f>'FAC 2012-2018 RAIL'!AD98</f>
        <v>-2.7169906325709048E-3</v>
      </c>
      <c r="U13" s="73"/>
    </row>
    <row r="14" spans="2:21" x14ac:dyDescent="0.25">
      <c r="B14" s="28" t="s">
        <v>69</v>
      </c>
      <c r="C14" s="66"/>
      <c r="D14" s="66"/>
      <c r="E14" s="66"/>
      <c r="F14" s="66"/>
      <c r="G14" s="66">
        <f>'FAC 2002-2012 RAIL'!AD21</f>
        <v>8.6184528433769954E-3</v>
      </c>
      <c r="H14" s="66">
        <f>'FAC 2002-2012 RAIL'!AD47</f>
        <v>0</v>
      </c>
      <c r="I14" s="66" t="e">
        <f>'FAC 2002-2012 RAIL'!AD73</f>
        <v>#N/A</v>
      </c>
      <c r="J14" s="66">
        <f>'FAC 2002-2012 RAIL'!AD99</f>
        <v>4.7125472458687694E-2</v>
      </c>
      <c r="L14" s="28" t="s">
        <v>69</v>
      </c>
      <c r="M14" s="66"/>
      <c r="N14" s="66"/>
      <c r="O14" s="66"/>
      <c r="P14" s="66"/>
      <c r="Q14" s="66">
        <f>'FAC 2012-2018 RAIL'!AD21</f>
        <v>6.1326616766695513E-2</v>
      </c>
      <c r="R14" s="66">
        <f>'FAC 2012-2018 RAIL'!AD47</f>
        <v>-8.2762235206043241E-2</v>
      </c>
      <c r="S14" s="66" t="e">
        <f>'FAC 2012-2018 RAIL'!AD73</f>
        <v>#N/A</v>
      </c>
      <c r="T14" s="66">
        <f>'FAC 2012-2018 RAIL'!AD99</f>
        <v>0.22369789152205349</v>
      </c>
      <c r="U14" s="73"/>
    </row>
    <row r="15" spans="2:21" hidden="1" x14ac:dyDescent="0.25">
      <c r="B15" s="28" t="s">
        <v>70</v>
      </c>
      <c r="C15" s="66"/>
      <c r="D15" s="66"/>
      <c r="E15" s="66"/>
      <c r="F15" s="66"/>
      <c r="G15" s="66" t="e">
        <f>'FAC 2002-2012 RAIL'!AD22</f>
        <v>#REF!</v>
      </c>
      <c r="H15" s="66" t="e">
        <f>'FAC 2002-2012 RAIL'!AD48</f>
        <v>#REF!</v>
      </c>
      <c r="I15" s="66" t="e">
        <f>'FAC 2002-2012 RAIL'!AD74</f>
        <v>#N/A</v>
      </c>
      <c r="J15" s="66" t="e">
        <f>'FAC 2002-2012 RAIL'!AD100</f>
        <v>#REF!</v>
      </c>
      <c r="L15" s="28" t="s">
        <v>70</v>
      </c>
      <c r="M15" s="66"/>
      <c r="N15" s="66"/>
      <c r="O15" s="66"/>
      <c r="P15" s="66"/>
      <c r="Q15" s="66" t="e">
        <f>'FAC 2012-2018 RAIL'!AD22</f>
        <v>#REF!</v>
      </c>
      <c r="R15" s="66" t="e">
        <f>'FAC 2012-2018 RAIL'!AD48</f>
        <v>#REF!</v>
      </c>
      <c r="S15" s="66" t="e">
        <f>'FAC 2012-2018 RAIL'!AD74</f>
        <v>#N/A</v>
      </c>
      <c r="T15" s="66" t="e">
        <f>'FAC 2012-2018 RAIL'!AD100</f>
        <v>#REF!</v>
      </c>
      <c r="U15" s="73"/>
    </row>
    <row r="16" spans="2:21" hidden="1" x14ac:dyDescent="0.25">
      <c r="B16" s="11" t="s">
        <v>71</v>
      </c>
      <c r="C16" s="66"/>
      <c r="D16" s="66"/>
      <c r="E16" s="66"/>
      <c r="F16" s="66"/>
      <c r="G16" s="66" t="e">
        <f>'FAC 2002-2012 RAIL'!AD23</f>
        <v>#REF!</v>
      </c>
      <c r="H16" s="66" t="e">
        <f>'FAC 2002-2012 RAIL'!AD49</f>
        <v>#REF!</v>
      </c>
      <c r="I16" s="66" t="e">
        <f>'FAC 2002-2012 RAIL'!AD75</f>
        <v>#N/A</v>
      </c>
      <c r="J16" s="66" t="e">
        <f>'FAC 2002-2012 RAIL'!AD101</f>
        <v>#REF!</v>
      </c>
      <c r="L16" s="11" t="s">
        <v>71</v>
      </c>
      <c r="M16" s="66"/>
      <c r="N16" s="66"/>
      <c r="O16" s="66"/>
      <c r="P16" s="66"/>
      <c r="Q16" s="66" t="e">
        <f>'FAC 2012-2018 RAIL'!AD23</f>
        <v>#REF!</v>
      </c>
      <c r="R16" s="66" t="e">
        <f>'FAC 2012-2018 RAIL'!AD49</f>
        <v>#REF!</v>
      </c>
      <c r="S16" s="66" t="e">
        <f>'FAC 2012-2018 RAIL'!AD75</f>
        <v>#N/A</v>
      </c>
      <c r="T16" s="66" t="e">
        <f>'FAC 2012-2018 RAIL'!AD101</f>
        <v>#REF!</v>
      </c>
      <c r="U16" s="73"/>
    </row>
    <row r="17" spans="2:20" x14ac:dyDescent="0.25">
      <c r="B17" s="44" t="s">
        <v>58</v>
      </c>
      <c r="C17" s="68"/>
      <c r="D17" s="68"/>
      <c r="E17" s="68"/>
      <c r="F17" s="68"/>
      <c r="G17" s="68">
        <f>'FAC 2002-2012 RAIL'!AD24</f>
        <v>4.3687900525753186E-2</v>
      </c>
      <c r="H17" s="68">
        <f>'FAC 2002-2012 RAIL'!AD50</f>
        <v>0.24098622927535973</v>
      </c>
      <c r="I17" s="68" t="e">
        <f>'FAC 2002-2012 RAIL'!AD76</f>
        <v>#N/A</v>
      </c>
      <c r="J17" s="68">
        <f>'FAC 2002-2012 RAIL'!AD102</f>
        <v>0</v>
      </c>
      <c r="L17" s="44" t="s">
        <v>58</v>
      </c>
      <c r="M17" s="68"/>
      <c r="N17" s="68"/>
      <c r="O17" s="68"/>
      <c r="P17" s="68"/>
      <c r="Q17" s="68">
        <f>'FAC 2012-2018 RAIL'!AD24</f>
        <v>0</v>
      </c>
      <c r="R17" s="68">
        <f>'FAC 2012-2018 RAIL'!AD50</f>
        <v>0</v>
      </c>
      <c r="S17" s="68" t="e">
        <f>'FAC 2012-2018 RAIL'!AD76</f>
        <v>#N/A</v>
      </c>
      <c r="T17" s="68">
        <f>'FAC 2012-2018 RAIL'!AD102</f>
        <v>0</v>
      </c>
    </row>
    <row r="18" spans="2:20" x14ac:dyDescent="0.25">
      <c r="B18" s="28" t="s">
        <v>72</v>
      </c>
      <c r="C18" s="72"/>
      <c r="D18" s="72"/>
      <c r="E18" s="72"/>
      <c r="F18" s="72"/>
      <c r="G18" s="72">
        <f>'FAC 2002-2012 RAIL'!AD25</f>
        <v>0.42268842840424603</v>
      </c>
      <c r="H18" s="72">
        <f>'FAC 2002-2012 RAIL'!AD51</f>
        <v>1.1174498001184734</v>
      </c>
      <c r="I18" s="72" t="e">
        <f>'FAC 2002-2012 RAIL'!AD77</f>
        <v>#N/A</v>
      </c>
      <c r="J18" s="72">
        <f>'FAC 2002-2012 RAIL'!AD103</f>
        <v>0.34153666761345169</v>
      </c>
      <c r="L18" s="28" t="s">
        <v>72</v>
      </c>
      <c r="M18" s="72"/>
      <c r="N18" s="72"/>
      <c r="O18" s="72"/>
      <c r="P18" s="72"/>
      <c r="Q18" s="72">
        <f>'FAC 2012-2018 RAIL'!AD25</f>
        <v>6.0957875420359464E-2</v>
      </c>
      <c r="R18" s="72">
        <f>'FAC 2012-2018 RAIL'!AD51</f>
        <v>-2.5856728577730026E-3</v>
      </c>
      <c r="S18" s="72" t="e">
        <f>'FAC 2012-2018 RAIL'!AD77</f>
        <v>#N/A</v>
      </c>
      <c r="T18" s="72">
        <f>'FAC 2012-2018 RAIL'!AD103</f>
        <v>0.13067858060134796</v>
      </c>
    </row>
    <row r="19" spans="2:20" ht="16.5" thickBot="1" x14ac:dyDescent="0.3">
      <c r="B19" s="12" t="s">
        <v>55</v>
      </c>
      <c r="C19" s="69"/>
      <c r="D19" s="69"/>
      <c r="E19" s="69"/>
      <c r="F19" s="69"/>
      <c r="G19" s="69">
        <f>'FAC 2002-2012 RAIL'!AD26</f>
        <v>0.30362955781950784</v>
      </c>
      <c r="H19" s="69">
        <f>'FAC 2002-2012 RAIL'!AD52</f>
        <v>0.80341751824870489</v>
      </c>
      <c r="I19" s="69" t="e">
        <f>'FAC 2002-2012 RAIL'!AD78</f>
        <v>#N/A</v>
      </c>
      <c r="J19" s="69">
        <f>'FAC 2002-2012 RAIL'!AD104</f>
        <v>0.44420061078608275</v>
      </c>
      <c r="L19" s="12" t="s">
        <v>55</v>
      </c>
      <c r="M19" s="69"/>
      <c r="N19" s="69"/>
      <c r="O19" s="69"/>
      <c r="P19" s="69"/>
      <c r="Q19" s="69">
        <f>'FAC 2012-2018 RAIL'!AD26</f>
        <v>-2.85730207278454E-2</v>
      </c>
      <c r="R19" s="69">
        <f>'FAC 2012-2018 RAIL'!AD52</f>
        <v>-3.9003417465373391E-2</v>
      </c>
      <c r="S19" s="69" t="e">
        <f>'FAC 2012-2018 RAIL'!AD78</f>
        <v>#N/A</v>
      </c>
      <c r="T19" s="69">
        <f>'FAC 2012-2018 RAIL'!AD104</f>
        <v>3.3855879324180549E-2</v>
      </c>
    </row>
    <row r="20" spans="2:20" ht="17.25" thickTop="1" thickBot="1" x14ac:dyDescent="0.3">
      <c r="B20" s="60" t="s">
        <v>73</v>
      </c>
      <c r="C20" s="70"/>
      <c r="D20" s="70"/>
      <c r="E20" s="70"/>
      <c r="F20" s="70"/>
      <c r="G20" s="70">
        <f>'FAC 2002-2012 RAIL'!AD27</f>
        <v>-0.11905887058473819</v>
      </c>
      <c r="H20" s="70">
        <f>'FAC 2002-2012 RAIL'!AD53</f>
        <v>-0.3140322818697685</v>
      </c>
      <c r="I20" s="70" t="e">
        <f>'FAC 2002-2012 RAIL'!AD79</f>
        <v>#N/A</v>
      </c>
      <c r="J20" s="70">
        <f>'FAC 2002-2012 RAIL'!AD105</f>
        <v>0.10266394317263106</v>
      </c>
      <c r="L20" s="60" t="s">
        <v>73</v>
      </c>
      <c r="M20" s="70"/>
      <c r="N20" s="70"/>
      <c r="O20" s="70"/>
      <c r="P20" s="70"/>
      <c r="Q20" s="70">
        <f>'FAC 2012-2018 RAIL'!AD27</f>
        <v>-8.9530896148204864E-2</v>
      </c>
      <c r="R20" s="70">
        <f>'FAC 2012-2018 RAIL'!AD53</f>
        <v>-3.6417744607600389E-2</v>
      </c>
      <c r="S20" s="70" t="e">
        <f>'FAC 2012-2018 RAIL'!AD79</f>
        <v>#N/A</v>
      </c>
      <c r="T20" s="70">
        <f>'FAC 2012-2018 RAIL'!AD105</f>
        <v>-9.6822701277167411E-2</v>
      </c>
    </row>
    <row r="21" spans="2:20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customWidth="1"/>
    <col min="11" max="11" width="24.625" style="15" customWidth="1"/>
    <col min="12" max="12" width="12.625" style="15" customWidth="1"/>
    <col min="13" max="13" width="11" style="15" bestFit="1" customWidth="1"/>
    <col min="14" max="15" width="10.125" style="15" bestFit="1" customWidth="1"/>
    <col min="16" max="16" width="11" style="15" bestFit="1" customWidth="1"/>
    <col min="17" max="17" width="10.5" style="15" bestFit="1" customWidth="1"/>
    <col min="18" max="18" width="9.625" style="15" bestFit="1" customWidth="1"/>
    <col min="19" max="20" width="11" style="15" bestFit="1" customWidth="1"/>
    <col min="21" max="22" width="10.125" style="15" bestFit="1" customWidth="1"/>
    <col min="23" max="23" width="10.5" style="15" bestFit="1" customWidth="1"/>
    <col min="24" max="28" width="10.125" style="15" bestFit="1" customWidth="1"/>
    <col min="29" max="29" width="10" style="15" bestFit="1" customWidth="1"/>
    <col min="30" max="30" width="12.125" style="15" customWidth="1"/>
    <col min="31" max="31" width="17.5" style="13" bestFit="1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s="13" customFormat="1" x14ac:dyDescent="0.25">
      <c r="B2" s="18" t="s">
        <v>42</v>
      </c>
      <c r="C2" s="13">
        <v>2012</v>
      </c>
      <c r="E2" s="9"/>
      <c r="G2" s="109"/>
      <c r="H2" s="109"/>
      <c r="I2" s="20"/>
    </row>
    <row r="3" spans="1:31" x14ac:dyDescent="0.25">
      <c r="B3" s="21" t="s">
        <v>29</v>
      </c>
      <c r="C3" s="13"/>
      <c r="D3" s="13"/>
      <c r="E3" s="9"/>
      <c r="F3" s="13"/>
      <c r="G3" s="109"/>
      <c r="H3" s="109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2002</v>
      </c>
      <c r="H9" s="131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5">
      <c r="B11" s="118"/>
      <c r="C11" s="119"/>
      <c r="D11" s="107"/>
      <c r="E11" s="107"/>
      <c r="F11" s="107"/>
      <c r="G11" s="107" t="str">
        <f>CONCATENATE($C6,"_",$C7,"_",G9)</f>
        <v>0_1_2002</v>
      </c>
      <c r="H11" s="107" t="str">
        <f>CONCATENATE($C6,"_",$C7,"_",H9)</f>
        <v>0_1_2012</v>
      </c>
      <c r="I11" s="119"/>
      <c r="J11" s="107"/>
      <c r="K11" s="107"/>
      <c r="L11" s="107"/>
      <c r="M11" s="107" t="str">
        <f>IF($G9+M10&gt;$H9,0,CONCATENATE($C6,"_",$C7,"_",$G9+M10))</f>
        <v>0_1_2003</v>
      </c>
      <c r="N11" s="107" t="str">
        <f t="shared" ref="N11:AB11" si="0">IF($G9+N10&gt;$H9,0,CONCATENATE($C6,"_",$C7,"_",$G9+N10))</f>
        <v>0_1_2004</v>
      </c>
      <c r="O11" s="107" t="str">
        <f t="shared" si="0"/>
        <v>0_1_2005</v>
      </c>
      <c r="P11" s="107" t="str">
        <f t="shared" si="0"/>
        <v>0_1_2006</v>
      </c>
      <c r="Q11" s="107" t="str">
        <f t="shared" si="0"/>
        <v>0_1_2007</v>
      </c>
      <c r="R11" s="107" t="str">
        <f t="shared" si="0"/>
        <v>0_1_2008</v>
      </c>
      <c r="S11" s="107" t="str">
        <f t="shared" si="0"/>
        <v>0_1_2009</v>
      </c>
      <c r="T11" s="107" t="str">
        <f t="shared" si="0"/>
        <v>0_1_2010</v>
      </c>
      <c r="U11" s="107" t="str">
        <f t="shared" si="0"/>
        <v>0_1_2011</v>
      </c>
      <c r="V11" s="107" t="str">
        <f t="shared" si="0"/>
        <v>0_1_2012</v>
      </c>
      <c r="W11" s="107">
        <f t="shared" si="0"/>
        <v>0</v>
      </c>
      <c r="X11" s="107">
        <f t="shared" si="0"/>
        <v>0</v>
      </c>
      <c r="Y11" s="107">
        <f t="shared" si="0"/>
        <v>0</v>
      </c>
      <c r="Z11" s="107">
        <f t="shared" si="0"/>
        <v>0</v>
      </c>
      <c r="AA11" s="107">
        <f t="shared" si="0"/>
        <v>0</v>
      </c>
      <c r="AB11" s="107">
        <f t="shared" si="0"/>
        <v>0</v>
      </c>
      <c r="AC11" s="107"/>
      <c r="AD11" s="107"/>
    </row>
    <row r="12" spans="1:31" x14ac:dyDescent="0.25">
      <c r="B12" s="118"/>
      <c r="C12" s="119"/>
      <c r="D12" s="107"/>
      <c r="E12" s="107"/>
      <c r="F12" s="107" t="s">
        <v>27</v>
      </c>
      <c r="G12" s="120"/>
      <c r="H12" s="120"/>
      <c r="I12" s="119"/>
      <c r="J12" s="107"/>
      <c r="K12" s="107"/>
      <c r="L12" s="107" t="s">
        <v>27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</row>
    <row r="13" spans="1:31" s="16" customFormat="1" x14ac:dyDescent="0.25">
      <c r="A13" s="9"/>
      <c r="B13" s="118" t="s">
        <v>36</v>
      </c>
      <c r="C13" s="119" t="s">
        <v>25</v>
      </c>
      <c r="D13" s="107" t="s">
        <v>8</v>
      </c>
      <c r="E13" s="121"/>
      <c r="F13" s="107">
        <f>MATCH($D13,FAC_TOTALS_APTA!$A$2:$BT$2,)</f>
        <v>12</v>
      </c>
      <c r="G13" s="120">
        <f>VLOOKUP(G11,FAC_TOTALS_APTA!$A$4:$BT$126,$F13,FALSE)</f>
        <v>69431799.636510193</v>
      </c>
      <c r="H13" s="120">
        <f>VLOOKUP(H11,FAC_TOTALS_APTA!$A$4:$BT$126,$F13,FALSE)</f>
        <v>63654979.010831997</v>
      </c>
      <c r="I13" s="122">
        <f>IFERROR(H13/G13-1,"-")</f>
        <v>-8.3201366750120909E-2</v>
      </c>
      <c r="J13" s="123" t="str">
        <f>IF(C13="Log","_log","")</f>
        <v>_log</v>
      </c>
      <c r="K13" s="123" t="str">
        <f>CONCATENATE(D13,J13,"_FAC")</f>
        <v>VRM_ADJ_log_FAC</v>
      </c>
      <c r="L13" s="107">
        <f>MATCH($K13,FAC_TOTALS_APTA!$A$2:$BR$2,)</f>
        <v>26</v>
      </c>
      <c r="M13" s="120">
        <f>IF(M11=0,0,VLOOKUP(M11,FAC_TOTALS_APTA!$A$4:$BT$126,$L13,FALSE))</f>
        <v>-2127883.51200293</v>
      </c>
      <c r="N13" s="120">
        <f>IF(N11=0,0,VLOOKUP(N11,FAC_TOTALS_APTA!$A$4:$BT$126,$L13,FALSE))</f>
        <v>33146244.373773899</v>
      </c>
      <c r="O13" s="120">
        <f>IF(O11=0,0,VLOOKUP(O11,FAC_TOTALS_APTA!$A$4:$BT$126,$L13,FALSE))</f>
        <v>-26118646.0839631</v>
      </c>
      <c r="P13" s="120">
        <f>IF(P11=0,0,VLOOKUP(P11,FAC_TOTALS_APTA!$A$4:$BT$126,$L13,FALSE))</f>
        <v>-6173286.5247158501</v>
      </c>
      <c r="Q13" s="120">
        <f>IF(Q11=0,0,VLOOKUP(Q11,FAC_TOTALS_APTA!$A$4:$BT$126,$L13,FALSE))</f>
        <v>27744932.706812002</v>
      </c>
      <c r="R13" s="120">
        <f>IF(R11=0,0,VLOOKUP(R11,FAC_TOTALS_APTA!$A$4:$BT$126,$L13,FALSE))</f>
        <v>13212786.5995706</v>
      </c>
      <c r="S13" s="120">
        <f>IF(S11=0,0,VLOOKUP(S11,FAC_TOTALS_APTA!$A$4:$BT$126,$L13,FALSE))</f>
        <v>-17704472.703704599</v>
      </c>
      <c r="T13" s="120">
        <f>IF(T11=0,0,VLOOKUP(T11,FAC_TOTALS_APTA!$A$4:$BT$126,$L13,FALSE))</f>
        <v>-77331718.047307804</v>
      </c>
      <c r="U13" s="120">
        <f>IF(U11=0,0,VLOOKUP(U11,FAC_TOTALS_APTA!$A$4:$BT$126,$L13,FALSE))</f>
        <v>-51694441.861267999</v>
      </c>
      <c r="V13" s="120">
        <f>IF(V11=0,0,VLOOKUP(V11,FAC_TOTALS_APTA!$A$4:$BT$126,$L13,FALSE))</f>
        <v>-19979186.517437201</v>
      </c>
      <c r="W13" s="120">
        <f>IF(W11=0,0,VLOOKUP(W11,FAC_TOTALS_APTA!$A$4:$BT$126,$L13,FALSE))</f>
        <v>0</v>
      </c>
      <c r="X13" s="120">
        <f>IF(X11=0,0,VLOOKUP(X11,FAC_TOTALS_APTA!$A$4:$BT$126,$L13,FALSE))</f>
        <v>0</v>
      </c>
      <c r="Y13" s="120">
        <f>IF(Y11=0,0,VLOOKUP(Y11,FAC_TOTALS_APTA!$A$4:$BT$126,$L13,FALSE))</f>
        <v>0</v>
      </c>
      <c r="Z13" s="120">
        <f>IF(Z11=0,0,VLOOKUP(Z11,FAC_TOTALS_APTA!$A$4:$BT$126,$L13,FALSE))</f>
        <v>0</v>
      </c>
      <c r="AA13" s="120">
        <f>IF(AA11=0,0,VLOOKUP(AA11,FAC_TOTALS_APTA!$A$4:$BT$126,$L13,FALSE))</f>
        <v>0</v>
      </c>
      <c r="AB13" s="120">
        <f>IF(AB11=0,0,VLOOKUP(AB11,FAC_TOTALS_APTA!$A$4:$BT$126,$L13,FALSE))</f>
        <v>0</v>
      </c>
      <c r="AC13" s="124">
        <f>SUM(M13:AB13)</f>
        <v>-127025671.57024299</v>
      </c>
      <c r="AD13" s="125">
        <f>AC13/G26</f>
        <v>-5.7276832606001131E-2</v>
      </c>
      <c r="AE13" s="9"/>
    </row>
    <row r="14" spans="1:31" s="16" customFormat="1" x14ac:dyDescent="0.25">
      <c r="A14" s="9"/>
      <c r="B14" s="118" t="s">
        <v>57</v>
      </c>
      <c r="C14" s="119" t="s">
        <v>25</v>
      </c>
      <c r="D14" s="107" t="s">
        <v>75</v>
      </c>
      <c r="E14" s="121"/>
      <c r="F14" s="107">
        <f>MATCH($D14,FAC_TOTALS_APTA!$A$2:$BT$2,)</f>
        <v>13</v>
      </c>
      <c r="G14" s="126">
        <f>VLOOKUP(G11,FAC_TOTALS_APTA!$A$4:$BT$126,$F14,FALSE)</f>
        <v>0.91027864284140703</v>
      </c>
      <c r="H14" s="126">
        <f>VLOOKUP(H11,FAC_TOTALS_APTA!$A$4:$BT$126,$F14,FALSE)</f>
        <v>1.03319372827068</v>
      </c>
      <c r="I14" s="122">
        <f t="shared" ref="I14:I23" si="1">IFERROR(H14/G14-1,"-")</f>
        <v>0.13503017608498125</v>
      </c>
      <c r="J14" s="123" t="str">
        <f t="shared" ref="J14:J23" si="2">IF(C14="Log","_log","")</f>
        <v>_log</v>
      </c>
      <c r="K14" s="123" t="str">
        <f t="shared" ref="K14:K24" si="3">CONCATENATE(D14,J14,"_FAC")</f>
        <v>FARE_per_UPT_cleaned_2018_log_FAC</v>
      </c>
      <c r="L14" s="107">
        <f>MATCH($K14,FAC_TOTALS_APTA!$A$2:$BR$2,)</f>
        <v>27</v>
      </c>
      <c r="M14" s="120">
        <f>IF(M11=0,0,VLOOKUP(M11,FAC_TOTALS_APTA!$A$4:$BT$126,$L14,FALSE))</f>
        <v>-2957396.35912898</v>
      </c>
      <c r="N14" s="120">
        <f>IF(N11=0,0,VLOOKUP(N11,FAC_TOTALS_APTA!$A$4:$BT$126,$L14,FALSE))</f>
        <v>19791583.282379299</v>
      </c>
      <c r="O14" s="120">
        <f>IF(O11=0,0,VLOOKUP(O11,FAC_TOTALS_APTA!$A$4:$BT$126,$L14,FALSE))</f>
        <v>-9212924.2181824502</v>
      </c>
      <c r="P14" s="120">
        <f>IF(P11=0,0,VLOOKUP(P11,FAC_TOTALS_APTA!$A$4:$BT$126,$L14,FALSE))</f>
        <v>6645053.5583936004</v>
      </c>
      <c r="Q14" s="120">
        <f>IF(Q11=0,0,VLOOKUP(Q11,FAC_TOTALS_APTA!$A$4:$BT$126,$L14,FALSE))</f>
        <v>-16304924.9603117</v>
      </c>
      <c r="R14" s="120">
        <f>IF(R11=0,0,VLOOKUP(R11,FAC_TOTALS_APTA!$A$4:$BT$126,$L14,FALSE))</f>
        <v>12196968.8635756</v>
      </c>
      <c r="S14" s="120">
        <f>IF(S11=0,0,VLOOKUP(S11,FAC_TOTALS_APTA!$A$4:$BT$126,$L14,FALSE))</f>
        <v>-60849360.305588499</v>
      </c>
      <c r="T14" s="120">
        <f>IF(T11=0,0,VLOOKUP(T11,FAC_TOTALS_APTA!$A$4:$BT$126,$L14,FALSE))</f>
        <v>-10802084.2967555</v>
      </c>
      <c r="U14" s="120">
        <f>IF(U11=0,0,VLOOKUP(U11,FAC_TOTALS_APTA!$A$4:$BT$126,$L14,FALSE))</f>
        <v>-11903979.431237999</v>
      </c>
      <c r="V14" s="120">
        <f>IF(V11=0,0,VLOOKUP(V11,FAC_TOTALS_APTA!$A$4:$BT$126,$L14,FALSE))</f>
        <v>413340.68719140498</v>
      </c>
      <c r="W14" s="120">
        <f>IF(W11=0,0,VLOOKUP(W11,FAC_TOTALS_APTA!$A$4:$BT$126,$L14,FALSE))</f>
        <v>0</v>
      </c>
      <c r="X14" s="120">
        <f>IF(X11=0,0,VLOOKUP(X11,FAC_TOTALS_APTA!$A$4:$BT$126,$L14,FALSE))</f>
        <v>0</v>
      </c>
      <c r="Y14" s="120">
        <f>IF(Y11=0,0,VLOOKUP(Y11,FAC_TOTALS_APTA!$A$4:$BT$126,$L14,FALSE))</f>
        <v>0</v>
      </c>
      <c r="Z14" s="120">
        <f>IF(Z11=0,0,VLOOKUP(Z11,FAC_TOTALS_APTA!$A$4:$BT$126,$L14,FALSE))</f>
        <v>0</v>
      </c>
      <c r="AA14" s="120">
        <f>IF(AA11=0,0,VLOOKUP(AA11,FAC_TOTALS_APTA!$A$4:$BT$126,$L14,FALSE))</f>
        <v>0</v>
      </c>
      <c r="AB14" s="120">
        <f>IF(AB11=0,0,VLOOKUP(AB11,FAC_TOTALS_APTA!$A$4:$BT$126,$L14,FALSE))</f>
        <v>0</v>
      </c>
      <c r="AC14" s="124">
        <f t="shared" ref="AC14:AC23" si="4">SUM(M14:AB14)</f>
        <v>-72983723.179665223</v>
      </c>
      <c r="AD14" s="125">
        <f>AC14/G26</f>
        <v>-3.290891080400854E-2</v>
      </c>
      <c r="AE14" s="9"/>
    </row>
    <row r="15" spans="1:31" s="16" customFormat="1" x14ac:dyDescent="0.25">
      <c r="A15" s="9"/>
      <c r="B15" s="118" t="s">
        <v>53</v>
      </c>
      <c r="C15" s="119" t="s">
        <v>25</v>
      </c>
      <c r="D15" s="107" t="s">
        <v>9</v>
      </c>
      <c r="E15" s="121"/>
      <c r="F15" s="107">
        <f>MATCH($D15,FAC_TOTALS_APTA!$A$2:$BT$2,)</f>
        <v>14</v>
      </c>
      <c r="G15" s="120">
        <f>VLOOKUP(G11,FAC_TOTALS_APTA!$A$4:$BT$126,$F15,FALSE)</f>
        <v>9573567.1438265797</v>
      </c>
      <c r="H15" s="120">
        <f>VLOOKUP(H11,FAC_TOTALS_APTA!$A$4:$BT$126,$F15,FALSE)</f>
        <v>10106162.1305601</v>
      </c>
      <c r="I15" s="122">
        <f t="shared" si="1"/>
        <v>5.5631822363825911E-2</v>
      </c>
      <c r="J15" s="123" t="str">
        <f t="shared" si="2"/>
        <v>_log</v>
      </c>
      <c r="K15" s="123" t="str">
        <f t="shared" si="3"/>
        <v>POP_EMP_log_FAC</v>
      </c>
      <c r="L15" s="107">
        <f>MATCH($K15,FAC_TOTALS_APTA!$A$2:$BR$2,)</f>
        <v>28</v>
      </c>
      <c r="M15" s="120">
        <f>IF(M11=0,0,VLOOKUP(M11,FAC_TOTALS_APTA!$A$4:$BT$126,$L15,FALSE))</f>
        <v>11902578.423973501</v>
      </c>
      <c r="N15" s="120">
        <f>IF(N11=0,0,VLOOKUP(N11,FAC_TOTALS_APTA!$A$4:$BT$126,$L15,FALSE))</f>
        <v>14131966.91234</v>
      </c>
      <c r="O15" s="120">
        <f>IF(O11=0,0,VLOOKUP(O11,FAC_TOTALS_APTA!$A$4:$BT$126,$L15,FALSE))</f>
        <v>16308186.884034401</v>
      </c>
      <c r="P15" s="120">
        <f>IF(P11=0,0,VLOOKUP(P11,FAC_TOTALS_APTA!$A$4:$BT$126,$L15,FALSE))</f>
        <v>22097828.071777102</v>
      </c>
      <c r="Q15" s="120">
        <f>IF(Q11=0,0,VLOOKUP(Q11,FAC_TOTALS_APTA!$A$4:$BT$126,$L15,FALSE))</f>
        <v>6087527.9576712297</v>
      </c>
      <c r="R15" s="120">
        <f>IF(R11=0,0,VLOOKUP(R11,FAC_TOTALS_APTA!$A$4:$BT$126,$L15,FALSE))</f>
        <v>4025302.59964188</v>
      </c>
      <c r="S15" s="120">
        <f>IF(S11=0,0,VLOOKUP(S11,FAC_TOTALS_APTA!$A$4:$BT$126,$L15,FALSE))</f>
        <v>-3801895.2742257798</v>
      </c>
      <c r="T15" s="120">
        <f>IF(T11=0,0,VLOOKUP(T11,FAC_TOTALS_APTA!$A$4:$BT$126,$L15,FALSE))</f>
        <v>440143.58428029099</v>
      </c>
      <c r="U15" s="120">
        <f>IF(U11=0,0,VLOOKUP(U11,FAC_TOTALS_APTA!$A$4:$BT$126,$L15,FALSE))</f>
        <v>8042804.23087251</v>
      </c>
      <c r="V15" s="120">
        <f>IF(V11=0,0,VLOOKUP(V11,FAC_TOTALS_APTA!$A$4:$BT$126,$L15,FALSE))</f>
        <v>10160433.512354899</v>
      </c>
      <c r="W15" s="120">
        <f>IF(W11=0,0,VLOOKUP(W11,FAC_TOTALS_APTA!$A$4:$BT$126,$L15,FALSE))</f>
        <v>0</v>
      </c>
      <c r="X15" s="120">
        <f>IF(X11=0,0,VLOOKUP(X11,FAC_TOTALS_APTA!$A$4:$BT$126,$L15,FALSE))</f>
        <v>0</v>
      </c>
      <c r="Y15" s="120">
        <f>IF(Y11=0,0,VLOOKUP(Y11,FAC_TOTALS_APTA!$A$4:$BT$126,$L15,FALSE))</f>
        <v>0</v>
      </c>
      <c r="Z15" s="120">
        <f>IF(Z11=0,0,VLOOKUP(Z11,FAC_TOTALS_APTA!$A$4:$BT$126,$L15,FALSE))</f>
        <v>0</v>
      </c>
      <c r="AA15" s="120">
        <f>IF(AA11=0,0,VLOOKUP(AA11,FAC_TOTALS_APTA!$A$4:$BT$126,$L15,FALSE))</f>
        <v>0</v>
      </c>
      <c r="AB15" s="120">
        <f>IF(AB11=0,0,VLOOKUP(AB11,FAC_TOTALS_APTA!$A$4:$BT$126,$L15,FALSE))</f>
        <v>0</v>
      </c>
      <c r="AC15" s="124">
        <f t="shared" si="4"/>
        <v>89394876.902720019</v>
      </c>
      <c r="AD15" s="125">
        <f>AC15/G26</f>
        <v>4.0308823696001951E-2</v>
      </c>
      <c r="AE15" s="9"/>
    </row>
    <row r="16" spans="1:31" s="16" customFormat="1" x14ac:dyDescent="0.25">
      <c r="A16" s="9"/>
      <c r="B16" s="118" t="s">
        <v>67</v>
      </c>
      <c r="C16" s="119"/>
      <c r="D16" s="107" t="s">
        <v>11</v>
      </c>
      <c r="E16" s="121"/>
      <c r="F16" s="107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122" t="str">
        <f t="shared" si="1"/>
        <v>-</v>
      </c>
      <c r="J16" s="123" t="str">
        <f t="shared" si="2"/>
        <v/>
      </c>
      <c r="K16" s="123" t="str">
        <f t="shared" si="3"/>
        <v>TSD_POP_PCT_FAC</v>
      </c>
      <c r="L16" s="107" t="e">
        <f>MATCH($K16,FAC_TOTALS_APTA!$A$2:$BR$2,)</f>
        <v>#N/A</v>
      </c>
      <c r="M16" s="120" t="e">
        <f>IF(M11=0,0,VLOOKUP(M11,FAC_TOTALS_APTA!$A$4:$BT$126,$L16,FALSE))</f>
        <v>#REF!</v>
      </c>
      <c r="N16" s="120" t="e">
        <f>IF(N11=0,0,VLOOKUP(N11,FAC_TOTALS_APTA!$A$4:$BT$126,$L16,FALSE))</f>
        <v>#REF!</v>
      </c>
      <c r="O16" s="120" t="e">
        <f>IF(O11=0,0,VLOOKUP(O11,FAC_TOTALS_APTA!$A$4:$BT$126,$L16,FALSE))</f>
        <v>#REF!</v>
      </c>
      <c r="P16" s="120" t="e">
        <f>IF(P11=0,0,VLOOKUP(P11,FAC_TOTALS_APTA!$A$4:$BT$126,$L16,FALSE))</f>
        <v>#REF!</v>
      </c>
      <c r="Q16" s="120" t="e">
        <f>IF(Q11=0,0,VLOOKUP(Q11,FAC_TOTALS_APTA!$A$4:$BT$126,$L16,FALSE))</f>
        <v>#REF!</v>
      </c>
      <c r="R16" s="120" t="e">
        <f>IF(R11=0,0,VLOOKUP(R11,FAC_TOTALS_APTA!$A$4:$BT$126,$L16,FALSE))</f>
        <v>#REF!</v>
      </c>
      <c r="S16" s="120" t="e">
        <f>IF(S11=0,0,VLOOKUP(S11,FAC_TOTALS_APTA!$A$4:$BT$126,$L16,FALSE))</f>
        <v>#REF!</v>
      </c>
      <c r="T16" s="120" t="e">
        <f>IF(T11=0,0,VLOOKUP(T11,FAC_TOTALS_APTA!$A$4:$BT$126,$L16,FALSE))</f>
        <v>#REF!</v>
      </c>
      <c r="U16" s="120" t="e">
        <f>IF(U11=0,0,VLOOKUP(U11,FAC_TOTALS_APTA!$A$4:$BT$126,$L16,FALSE))</f>
        <v>#REF!</v>
      </c>
      <c r="V16" s="120" t="e">
        <f>IF(V11=0,0,VLOOKUP(V11,FAC_TOTALS_APTA!$A$4:$BT$126,$L16,FALSE))</f>
        <v>#REF!</v>
      </c>
      <c r="W16" s="120">
        <f>IF(W11=0,0,VLOOKUP(W11,FAC_TOTALS_APTA!$A$4:$BT$126,$L16,FALSE))</f>
        <v>0</v>
      </c>
      <c r="X16" s="120">
        <f>IF(X11=0,0,VLOOKUP(X11,FAC_TOTALS_APTA!$A$4:$BT$126,$L16,FALSE))</f>
        <v>0</v>
      </c>
      <c r="Y16" s="120">
        <f>IF(Y11=0,0,VLOOKUP(Y11,FAC_TOTALS_APTA!$A$4:$BT$126,$L16,FALSE))</f>
        <v>0</v>
      </c>
      <c r="Z16" s="120">
        <f>IF(Z11=0,0,VLOOKUP(Z11,FAC_TOTALS_APTA!$A$4:$BT$126,$L16,FALSE))</f>
        <v>0</v>
      </c>
      <c r="AA16" s="120">
        <f>IF(AA11=0,0,VLOOKUP(AA11,FAC_TOTALS_APTA!$A$4:$BT$126,$L16,FALSE))</f>
        <v>0</v>
      </c>
      <c r="AB16" s="120">
        <f>IF(AB11=0,0,VLOOKUP(AB11,FAC_TOTALS_APTA!$A$4:$BT$126,$L16,FALSE))</f>
        <v>0</v>
      </c>
      <c r="AC16" s="124" t="e">
        <f t="shared" si="4"/>
        <v>#REF!</v>
      </c>
      <c r="AD16" s="125" t="e">
        <f>AC16/G26</f>
        <v>#REF!</v>
      </c>
      <c r="AE16" s="9"/>
    </row>
    <row r="17" spans="1:31" s="16" customFormat="1" x14ac:dyDescent="0.2">
      <c r="A17" s="9"/>
      <c r="B17" s="118" t="s">
        <v>54</v>
      </c>
      <c r="C17" s="119" t="s">
        <v>25</v>
      </c>
      <c r="D17" s="127" t="s">
        <v>18</v>
      </c>
      <c r="E17" s="121"/>
      <c r="F17" s="107">
        <f>MATCH($D17,FAC_TOTALS_APTA!$A$2:$BT$2,)</f>
        <v>15</v>
      </c>
      <c r="G17" s="128">
        <f>VLOOKUP(G11,FAC_TOTALS_APTA!$A$4:$BT$126,$F17,FALSE)</f>
        <v>1.99892297215457</v>
      </c>
      <c r="H17" s="128">
        <f>VLOOKUP(H11,FAC_TOTALS_APTA!$A$4:$BT$126,$F17,FALSE)</f>
        <v>4.1402142572755398</v>
      </c>
      <c r="I17" s="122">
        <f t="shared" si="1"/>
        <v>1.0712225107968747</v>
      </c>
      <c r="J17" s="123" t="str">
        <f t="shared" si="2"/>
        <v>_log</v>
      </c>
      <c r="K17" s="123" t="str">
        <f t="shared" si="3"/>
        <v>GAS_PRICE_2018_log_FAC</v>
      </c>
      <c r="L17" s="107">
        <f>MATCH($K17,FAC_TOTALS_APTA!$A$2:$BR$2,)</f>
        <v>29</v>
      </c>
      <c r="M17" s="120">
        <f>IF(M11=0,0,VLOOKUP(M11,FAC_TOTALS_APTA!$A$4:$BT$126,$L17,FALSE))</f>
        <v>38728524.678847998</v>
      </c>
      <c r="N17" s="120">
        <f>IF(N11=0,0,VLOOKUP(N11,FAC_TOTALS_APTA!$A$4:$BT$126,$L17,FALSE))</f>
        <v>34969286.214052401</v>
      </c>
      <c r="O17" s="120">
        <f>IF(O11=0,0,VLOOKUP(O11,FAC_TOTALS_APTA!$A$4:$BT$126,$L17,FALSE))</f>
        <v>51024304.8934604</v>
      </c>
      <c r="P17" s="120">
        <f>IF(P11=0,0,VLOOKUP(P11,FAC_TOTALS_APTA!$A$4:$BT$126,$L17,FALSE))</f>
        <v>32074856.860085301</v>
      </c>
      <c r="Q17" s="120">
        <f>IF(Q11=0,0,VLOOKUP(Q11,FAC_TOTALS_APTA!$A$4:$BT$126,$L17,FALSE))</f>
        <v>18316595.997227099</v>
      </c>
      <c r="R17" s="120">
        <f>IF(R11=0,0,VLOOKUP(R11,FAC_TOTALS_APTA!$A$4:$BT$126,$L17,FALSE))</f>
        <v>41997448.1751009</v>
      </c>
      <c r="S17" s="120">
        <f>IF(S11=0,0,VLOOKUP(S11,FAC_TOTALS_APTA!$A$4:$BT$126,$L17,FALSE))</f>
        <v>-111447033.243752</v>
      </c>
      <c r="T17" s="120">
        <f>IF(T11=0,0,VLOOKUP(T11,FAC_TOTALS_APTA!$A$4:$BT$126,$L17,FALSE))</f>
        <v>50564269.981620498</v>
      </c>
      <c r="U17" s="120">
        <f>IF(U11=0,0,VLOOKUP(U11,FAC_TOTALS_APTA!$A$4:$BT$126,$L17,FALSE))</f>
        <v>69488990.961033002</v>
      </c>
      <c r="V17" s="120">
        <f>IF(V11=0,0,VLOOKUP(V11,FAC_TOTALS_APTA!$A$4:$BT$126,$L17,FALSE))</f>
        <v>3982853.0275931498</v>
      </c>
      <c r="W17" s="120">
        <f>IF(W11=0,0,VLOOKUP(W11,FAC_TOTALS_APTA!$A$4:$BT$126,$L17,FALSE))</f>
        <v>0</v>
      </c>
      <c r="X17" s="120">
        <f>IF(X11=0,0,VLOOKUP(X11,FAC_TOTALS_APTA!$A$4:$BT$126,$L17,FALSE))</f>
        <v>0</v>
      </c>
      <c r="Y17" s="120">
        <f>IF(Y11=0,0,VLOOKUP(Y11,FAC_TOTALS_APTA!$A$4:$BT$126,$L17,FALSE))</f>
        <v>0</v>
      </c>
      <c r="Z17" s="120">
        <f>IF(Z11=0,0,VLOOKUP(Z11,FAC_TOTALS_APTA!$A$4:$BT$126,$L17,FALSE))</f>
        <v>0</v>
      </c>
      <c r="AA17" s="120">
        <f>IF(AA11=0,0,VLOOKUP(AA11,FAC_TOTALS_APTA!$A$4:$BT$126,$L17,FALSE))</f>
        <v>0</v>
      </c>
      <c r="AB17" s="120">
        <f>IF(AB11=0,0,VLOOKUP(AB11,FAC_TOTALS_APTA!$A$4:$BT$126,$L17,FALSE))</f>
        <v>0</v>
      </c>
      <c r="AC17" s="124">
        <f t="shared" si="4"/>
        <v>229700097.54526871</v>
      </c>
      <c r="AD17" s="125">
        <f>AC17/G26</f>
        <v>0.10357350505647338</v>
      </c>
      <c r="AE17" s="9"/>
    </row>
    <row r="18" spans="1:31" s="16" customFormat="1" x14ac:dyDescent="0.25">
      <c r="A18" s="9"/>
      <c r="B18" s="118" t="s">
        <v>51</v>
      </c>
      <c r="C18" s="119" t="s">
        <v>25</v>
      </c>
      <c r="D18" s="107" t="s">
        <v>17</v>
      </c>
      <c r="E18" s="121"/>
      <c r="F18" s="107">
        <f>MATCH($D18,FAC_TOTALS_APTA!$A$2:$BT$2,)</f>
        <v>16</v>
      </c>
      <c r="G18" s="126">
        <f>VLOOKUP(G11,FAC_TOTALS_APTA!$A$4:$BT$126,$F18,FALSE)</f>
        <v>39381.469965213502</v>
      </c>
      <c r="H18" s="126">
        <f>VLOOKUP(H11,FAC_TOTALS_APTA!$A$4:$BT$126,$F18,FALSE)</f>
        <v>32885.708578535901</v>
      </c>
      <c r="I18" s="122">
        <f t="shared" si="1"/>
        <v>-0.16494461462244669</v>
      </c>
      <c r="J18" s="123" t="str">
        <f t="shared" si="2"/>
        <v>_log</v>
      </c>
      <c r="K18" s="123" t="str">
        <f t="shared" si="3"/>
        <v>TOTAL_MED_INC_INDIV_2018_log_FAC</v>
      </c>
      <c r="L18" s="107">
        <f>MATCH($K18,FAC_TOTALS_APTA!$A$2:$BR$2,)</f>
        <v>30</v>
      </c>
      <c r="M18" s="120">
        <f>IF(M11=0,0,VLOOKUP(M11,FAC_TOTALS_APTA!$A$4:$BT$126,$L18,FALSE))</f>
        <v>9861190.6633273493</v>
      </c>
      <c r="N18" s="120">
        <f>IF(N11=0,0,VLOOKUP(N11,FAC_TOTALS_APTA!$A$4:$BT$126,$L18,FALSE))</f>
        <v>13452054.3476728</v>
      </c>
      <c r="O18" s="120">
        <f>IF(O11=0,0,VLOOKUP(O11,FAC_TOTALS_APTA!$A$4:$BT$126,$L18,FALSE))</f>
        <v>12990580.6896319</v>
      </c>
      <c r="P18" s="120">
        <f>IF(P11=0,0,VLOOKUP(P11,FAC_TOTALS_APTA!$A$4:$BT$126,$L18,FALSE))</f>
        <v>21033593.9884221</v>
      </c>
      <c r="Q18" s="120">
        <f>IF(Q11=0,0,VLOOKUP(Q11,FAC_TOTALS_APTA!$A$4:$BT$126,$L18,FALSE))</f>
        <v>-7274586.14338852</v>
      </c>
      <c r="R18" s="120">
        <f>IF(R11=0,0,VLOOKUP(R11,FAC_TOTALS_APTA!$A$4:$BT$126,$L18,FALSE))</f>
        <v>682015.94462052896</v>
      </c>
      <c r="S18" s="120">
        <f>IF(S11=0,0,VLOOKUP(S11,FAC_TOTALS_APTA!$A$4:$BT$126,$L18,FALSE))</f>
        <v>27003383.443017401</v>
      </c>
      <c r="T18" s="120">
        <f>IF(T11=0,0,VLOOKUP(T11,FAC_TOTALS_APTA!$A$4:$BT$126,$L18,FALSE))</f>
        <v>12853323.1358355</v>
      </c>
      <c r="U18" s="120">
        <f>IF(U11=0,0,VLOOKUP(U11,FAC_TOTALS_APTA!$A$4:$BT$126,$L18,FALSE))</f>
        <v>10010749.151074599</v>
      </c>
      <c r="V18" s="120">
        <f>IF(V11=0,0,VLOOKUP(V11,FAC_TOTALS_APTA!$A$4:$BT$126,$L18,FALSE))</f>
        <v>3017734.5963281998</v>
      </c>
      <c r="W18" s="120">
        <f>IF(W11=0,0,VLOOKUP(W11,FAC_TOTALS_APTA!$A$4:$BT$126,$L18,FALSE))</f>
        <v>0</v>
      </c>
      <c r="X18" s="120">
        <f>IF(X11=0,0,VLOOKUP(X11,FAC_TOTALS_APTA!$A$4:$BT$126,$L18,FALSE))</f>
        <v>0</v>
      </c>
      <c r="Y18" s="120">
        <f>IF(Y11=0,0,VLOOKUP(Y11,FAC_TOTALS_APTA!$A$4:$BT$126,$L18,FALSE))</f>
        <v>0</v>
      </c>
      <c r="Z18" s="120">
        <f>IF(Z11=0,0,VLOOKUP(Z11,FAC_TOTALS_APTA!$A$4:$BT$126,$L18,FALSE))</f>
        <v>0</v>
      </c>
      <c r="AA18" s="120">
        <f>IF(AA11=0,0,VLOOKUP(AA11,FAC_TOTALS_APTA!$A$4:$BT$126,$L18,FALSE))</f>
        <v>0</v>
      </c>
      <c r="AB18" s="120">
        <f>IF(AB11=0,0,VLOOKUP(AB11,FAC_TOTALS_APTA!$A$4:$BT$126,$L18,FALSE))</f>
        <v>0</v>
      </c>
      <c r="AC18" s="124">
        <f t="shared" si="4"/>
        <v>103630039.81654187</v>
      </c>
      <c r="AD18" s="125">
        <f>AC18/G26</f>
        <v>4.6727565933339835E-2</v>
      </c>
      <c r="AE18" s="9"/>
    </row>
    <row r="19" spans="1:31" s="16" customFormat="1" x14ac:dyDescent="0.25">
      <c r="A19" s="9"/>
      <c r="B19" s="118" t="s">
        <v>68</v>
      </c>
      <c r="C19" s="119"/>
      <c r="D19" s="107" t="s">
        <v>10</v>
      </c>
      <c r="E19" s="121"/>
      <c r="F19" s="107">
        <f>MATCH($D19,FAC_TOTALS_APTA!$A$2:$BT$2,)</f>
        <v>17</v>
      </c>
      <c r="G19" s="120">
        <f>VLOOKUP(G11,FAC_TOTALS_APTA!$A$4:$BT$126,$F19,FALSE)</f>
        <v>9.9176880297119094</v>
      </c>
      <c r="H19" s="120">
        <f>VLOOKUP(H11,FAC_TOTALS_APTA!$A$4:$BT$126,$F19,FALSE)</f>
        <v>9.9589405328228597</v>
      </c>
      <c r="I19" s="122">
        <f t="shared" si="1"/>
        <v>4.1594878753359321E-3</v>
      </c>
      <c r="J19" s="123" t="str">
        <f t="shared" si="2"/>
        <v/>
      </c>
      <c r="K19" s="123" t="str">
        <f t="shared" si="3"/>
        <v>PCT_HH_NO_VEH_FAC</v>
      </c>
      <c r="L19" s="107">
        <f>MATCH($K19,FAC_TOTALS_APTA!$A$2:$BR$2,)</f>
        <v>31</v>
      </c>
      <c r="M19" s="120">
        <f>IF(M11=0,0,VLOOKUP(M11,FAC_TOTALS_APTA!$A$4:$BT$126,$L19,FALSE))</f>
        <v>-1796087.7597900501</v>
      </c>
      <c r="N19" s="120">
        <f>IF(N11=0,0,VLOOKUP(N11,FAC_TOTALS_APTA!$A$4:$BT$126,$L19,FALSE))</f>
        <v>-1713089.73854592</v>
      </c>
      <c r="O19" s="120">
        <f>IF(O11=0,0,VLOOKUP(O11,FAC_TOTALS_APTA!$A$4:$BT$126,$L19,FALSE))</f>
        <v>-2553953.12806415</v>
      </c>
      <c r="P19" s="120">
        <f>IF(P11=0,0,VLOOKUP(P11,FAC_TOTALS_APTA!$A$4:$BT$126,$L19,FALSE))</f>
        <v>-2849825.4981768699</v>
      </c>
      <c r="Q19" s="120">
        <f>IF(Q11=0,0,VLOOKUP(Q11,FAC_TOTALS_APTA!$A$4:$BT$126,$L19,FALSE))</f>
        <v>-3786007.8312903098</v>
      </c>
      <c r="R19" s="120">
        <f>IF(R11=0,0,VLOOKUP(R11,FAC_TOTALS_APTA!$A$4:$BT$126,$L19,FALSE))</f>
        <v>3745548.9442988602</v>
      </c>
      <c r="S19" s="120">
        <f>IF(S11=0,0,VLOOKUP(S11,FAC_TOTALS_APTA!$A$4:$BT$126,$L19,FALSE))</f>
        <v>2662232.9305453198</v>
      </c>
      <c r="T19" s="120">
        <f>IF(T11=0,0,VLOOKUP(T11,FAC_TOTALS_APTA!$A$4:$BT$126,$L19,FALSE))</f>
        <v>4964019.7595630297</v>
      </c>
      <c r="U19" s="120">
        <f>IF(U11=0,0,VLOOKUP(U11,FAC_TOTALS_APTA!$A$4:$BT$126,$L19,FALSE))</f>
        <v>6455170.6187708201</v>
      </c>
      <c r="V19" s="120">
        <f>IF(V11=0,0,VLOOKUP(V11,FAC_TOTALS_APTA!$A$4:$BT$126,$L19,FALSE))</f>
        <v>-2456761.3385426202</v>
      </c>
      <c r="W19" s="120">
        <f>IF(W11=0,0,VLOOKUP(W11,FAC_TOTALS_APTA!$A$4:$BT$126,$L19,FALSE))</f>
        <v>0</v>
      </c>
      <c r="X19" s="120">
        <f>IF(X11=0,0,VLOOKUP(X11,FAC_TOTALS_APTA!$A$4:$BT$126,$L19,FALSE))</f>
        <v>0</v>
      </c>
      <c r="Y19" s="120">
        <f>IF(Y11=0,0,VLOOKUP(Y11,FAC_TOTALS_APTA!$A$4:$BT$126,$L19,FALSE))</f>
        <v>0</v>
      </c>
      <c r="Z19" s="120">
        <f>IF(Z11=0,0,VLOOKUP(Z11,FAC_TOTALS_APTA!$A$4:$BT$126,$L19,FALSE))</f>
        <v>0</v>
      </c>
      <c r="AA19" s="120">
        <f>IF(AA11=0,0,VLOOKUP(AA11,FAC_TOTALS_APTA!$A$4:$BT$126,$L19,FALSE))</f>
        <v>0</v>
      </c>
      <c r="AB19" s="120">
        <f>IF(AB11=0,0,VLOOKUP(AB11,FAC_TOTALS_APTA!$A$4:$BT$126,$L19,FALSE))</f>
        <v>0</v>
      </c>
      <c r="AC19" s="124">
        <f t="shared" si="4"/>
        <v>2671246.9587681093</v>
      </c>
      <c r="AD19" s="125">
        <f>AC19/G26</f>
        <v>1.2044853848463533E-3</v>
      </c>
      <c r="AE19" s="9"/>
    </row>
    <row r="20" spans="1:31" s="16" customFormat="1" x14ac:dyDescent="0.25">
      <c r="A20" s="9"/>
      <c r="B20" s="118" t="s">
        <v>52</v>
      </c>
      <c r="C20" s="119"/>
      <c r="D20" s="107" t="s">
        <v>32</v>
      </c>
      <c r="E20" s="121"/>
      <c r="F20" s="107">
        <f>MATCH($D20,FAC_TOTALS_APTA!$A$2:$BT$2,)</f>
        <v>18</v>
      </c>
      <c r="G20" s="128">
        <f>VLOOKUP(G11,FAC_TOTALS_APTA!$A$4:$BT$126,$F20,FALSE)</f>
        <v>3.9438940773070499</v>
      </c>
      <c r="H20" s="128">
        <f>VLOOKUP(H11,FAC_TOTALS_APTA!$A$4:$BT$126,$F20,FALSE)</f>
        <v>4.9873568486467601</v>
      </c>
      <c r="I20" s="122">
        <f t="shared" si="1"/>
        <v>0.26457677383977884</v>
      </c>
      <c r="J20" s="123" t="str">
        <f t="shared" si="2"/>
        <v/>
      </c>
      <c r="K20" s="123" t="str">
        <f t="shared" si="3"/>
        <v>JTW_HOME_PCT_FAC</v>
      </c>
      <c r="L20" s="107">
        <f>MATCH($K20,FAC_TOTALS_APTA!$A$2:$BR$2,)</f>
        <v>32</v>
      </c>
      <c r="M20" s="120">
        <f>IF(M11=0,0,VLOOKUP(M11,FAC_TOTALS_APTA!$A$4:$BT$126,$L20,FALSE))</f>
        <v>0</v>
      </c>
      <c r="N20" s="120">
        <f>IF(N11=0,0,VLOOKUP(N11,FAC_TOTALS_APTA!$A$4:$BT$126,$L20,FALSE))</f>
        <v>0</v>
      </c>
      <c r="O20" s="120">
        <f>IF(O11=0,0,VLOOKUP(O11,FAC_TOTALS_APTA!$A$4:$BT$126,$L20,FALSE))</f>
        <v>0</v>
      </c>
      <c r="P20" s="120">
        <f>IF(P11=0,0,VLOOKUP(P11,FAC_TOTALS_APTA!$A$4:$BT$126,$L20,FALSE))</f>
        <v>-4126164.0729459301</v>
      </c>
      <c r="Q20" s="120">
        <f>IF(Q11=0,0,VLOOKUP(Q11,FAC_TOTALS_APTA!$A$4:$BT$126,$L20,FALSE))</f>
        <v>-1777819.4863362501</v>
      </c>
      <c r="R20" s="120">
        <f>IF(R11=0,0,VLOOKUP(R11,FAC_TOTALS_APTA!$A$4:$BT$126,$L20,FALSE))</f>
        <v>-1078907.87420897</v>
      </c>
      <c r="S20" s="120">
        <f>IF(S11=0,0,VLOOKUP(S11,FAC_TOTALS_APTA!$A$4:$BT$126,$L20,FALSE))</f>
        <v>-2901706.2613145001</v>
      </c>
      <c r="T20" s="120">
        <f>IF(T11=0,0,VLOOKUP(T11,FAC_TOTALS_APTA!$A$4:$BT$126,$L20,FALSE))</f>
        <v>-3000659.4268861301</v>
      </c>
      <c r="U20" s="120">
        <f>IF(U11=0,0,VLOOKUP(U11,FAC_TOTALS_APTA!$A$4:$BT$126,$L20,FALSE))</f>
        <v>709961.14584880904</v>
      </c>
      <c r="V20" s="120">
        <f>IF(V11=0,0,VLOOKUP(V11,FAC_TOTALS_APTA!$A$4:$BT$126,$L20,FALSE))</f>
        <v>-1324073.3765706499</v>
      </c>
      <c r="W20" s="120">
        <f>IF(W11=0,0,VLOOKUP(W11,FAC_TOTALS_APTA!$A$4:$BT$126,$L20,FALSE))</f>
        <v>0</v>
      </c>
      <c r="X20" s="120">
        <f>IF(X11=0,0,VLOOKUP(X11,FAC_TOTALS_APTA!$A$4:$BT$126,$L20,FALSE))</f>
        <v>0</v>
      </c>
      <c r="Y20" s="120">
        <f>IF(Y11=0,0,VLOOKUP(Y11,FAC_TOTALS_APTA!$A$4:$BT$126,$L20,FALSE))</f>
        <v>0</v>
      </c>
      <c r="Z20" s="120">
        <f>IF(Z11=0,0,VLOOKUP(Z11,FAC_TOTALS_APTA!$A$4:$BT$126,$L20,FALSE))</f>
        <v>0</v>
      </c>
      <c r="AA20" s="120">
        <f>IF(AA11=0,0,VLOOKUP(AA11,FAC_TOTALS_APTA!$A$4:$BT$126,$L20,FALSE))</f>
        <v>0</v>
      </c>
      <c r="AB20" s="120">
        <f>IF(AB11=0,0,VLOOKUP(AB11,FAC_TOTALS_APTA!$A$4:$BT$126,$L20,FALSE))</f>
        <v>0</v>
      </c>
      <c r="AC20" s="124">
        <f t="shared" si="4"/>
        <v>-13499369.352413621</v>
      </c>
      <c r="AD20" s="125">
        <f>AC20/G26</f>
        <v>-6.0869673753876606E-3</v>
      </c>
      <c r="AE20" s="9"/>
    </row>
    <row r="21" spans="1:31" s="16" customFormat="1" x14ac:dyDescent="0.25">
      <c r="A21" s="9"/>
      <c r="B21" s="118" t="s">
        <v>69</v>
      </c>
      <c r="C21" s="119"/>
      <c r="D21" s="129" t="s">
        <v>77</v>
      </c>
      <c r="E21" s="121"/>
      <c r="F21" s="107">
        <f>MATCH($D21,FAC_TOTALS_APTA!$A$2:$BT$2,)</f>
        <v>20</v>
      </c>
      <c r="G21" s="128">
        <f>VLOOKUP(G11,FAC_TOTALS_APTA!$A$4:$BT$126,$F21,FALSE)</f>
        <v>0</v>
      </c>
      <c r="H21" s="128">
        <f>VLOOKUP(H11,FAC_TOTALS_APTA!$A$4:$BT$126,$F21,FALSE)</f>
        <v>0.50499774940706799</v>
      </c>
      <c r="I21" s="122" t="str">
        <f t="shared" si="1"/>
        <v>-</v>
      </c>
      <c r="J21" s="123" t="str">
        <f t="shared" si="2"/>
        <v/>
      </c>
      <c r="K21" s="123" t="str">
        <f t="shared" si="3"/>
        <v>YEARS_SINCE_TNC_BUS_HI_FAC</v>
      </c>
      <c r="L21" s="107">
        <f>MATCH($K21,FAC_TOTALS_APTA!$A$2:$BR$2,)</f>
        <v>34</v>
      </c>
      <c r="M21" s="120">
        <f>IF(M11=0,0,VLOOKUP(M11,FAC_TOTALS_APTA!$A$4:$BT$126,$L21,FALSE))</f>
        <v>0</v>
      </c>
      <c r="N21" s="120">
        <f>IF(N11=0,0,VLOOKUP(N11,FAC_TOTALS_APTA!$A$4:$BT$126,$L21,FALSE))</f>
        <v>0</v>
      </c>
      <c r="O21" s="120">
        <f>IF(O11=0,0,VLOOKUP(O11,FAC_TOTALS_APTA!$A$4:$BT$126,$L21,FALSE))</f>
        <v>0</v>
      </c>
      <c r="P21" s="120">
        <f>IF(P11=0,0,VLOOKUP(P11,FAC_TOTALS_APTA!$A$4:$BT$126,$L21,FALSE))</f>
        <v>0</v>
      </c>
      <c r="Q21" s="120">
        <f>IF(Q11=0,0,VLOOKUP(Q11,FAC_TOTALS_APTA!$A$4:$BT$126,$L21,FALSE))</f>
        <v>0</v>
      </c>
      <c r="R21" s="120">
        <f>IF(R11=0,0,VLOOKUP(R11,FAC_TOTALS_APTA!$A$4:$BT$126,$L21,FALSE))</f>
        <v>0</v>
      </c>
      <c r="S21" s="120">
        <f>IF(S11=0,0,VLOOKUP(S11,FAC_TOTALS_APTA!$A$4:$BT$126,$L21,FALSE))</f>
        <v>0</v>
      </c>
      <c r="T21" s="120">
        <f>IF(T11=0,0,VLOOKUP(T11,FAC_TOTALS_APTA!$A$4:$BT$126,$L21,FALSE))</f>
        <v>0</v>
      </c>
      <c r="U21" s="120">
        <f>IF(U11=0,0,VLOOKUP(U11,FAC_TOTALS_APTA!$A$4:$BT$126,$L21,FALSE))</f>
        <v>-5045689.3030362697</v>
      </c>
      <c r="V21" s="120">
        <f>IF(V11=0,0,VLOOKUP(V11,FAC_TOTALS_APTA!$A$4:$BT$126,$L21,FALSE))</f>
        <v>-17589201.5890988</v>
      </c>
      <c r="W21" s="120">
        <f>IF(W11=0,0,VLOOKUP(W11,FAC_TOTALS_APTA!$A$4:$BT$126,$L21,FALSE))</f>
        <v>0</v>
      </c>
      <c r="X21" s="120">
        <f>IF(X11=0,0,VLOOKUP(X11,FAC_TOTALS_APTA!$A$4:$BT$126,$L21,FALSE))</f>
        <v>0</v>
      </c>
      <c r="Y21" s="120">
        <f>IF(Y11=0,0,VLOOKUP(Y11,FAC_TOTALS_APTA!$A$4:$BT$126,$L21,FALSE))</f>
        <v>0</v>
      </c>
      <c r="Z21" s="120">
        <f>IF(Z11=0,0,VLOOKUP(Z11,FAC_TOTALS_APTA!$A$4:$BT$126,$L21,FALSE))</f>
        <v>0</v>
      </c>
      <c r="AA21" s="120">
        <f>IF(AA11=0,0,VLOOKUP(AA11,FAC_TOTALS_APTA!$A$4:$BT$126,$L21,FALSE))</f>
        <v>0</v>
      </c>
      <c r="AB21" s="120">
        <f>IF(AB11=0,0,VLOOKUP(AB11,FAC_TOTALS_APTA!$A$4:$BT$126,$L21,FALSE))</f>
        <v>0</v>
      </c>
      <c r="AC21" s="124">
        <f t="shared" si="4"/>
        <v>-22634890.892135069</v>
      </c>
      <c r="AD21" s="125">
        <f>AC21/G26</f>
        <v>-1.0206242885061254E-2</v>
      </c>
      <c r="AE21" s="9"/>
    </row>
    <row r="22" spans="1:31" s="16" customFormat="1" x14ac:dyDescent="0.25">
      <c r="A22" s="9"/>
      <c r="B22" s="118" t="s">
        <v>70</v>
      </c>
      <c r="C22" s="119"/>
      <c r="D22" s="107" t="s">
        <v>48</v>
      </c>
      <c r="E22" s="121"/>
      <c r="F22" s="107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122" t="str">
        <f t="shared" si="1"/>
        <v>-</v>
      </c>
      <c r="J22" s="123" t="str">
        <f t="shared" si="2"/>
        <v/>
      </c>
      <c r="K22" s="123" t="str">
        <f t="shared" si="3"/>
        <v>BIKE_SHARE_FAC</v>
      </c>
      <c r="L22" s="107" t="e">
        <f>MATCH($K22,FAC_TOTALS_APTA!$A$2:$BR$2,)</f>
        <v>#N/A</v>
      </c>
      <c r="M22" s="120" t="e">
        <f>IF(M11=0,0,VLOOKUP(M11,FAC_TOTALS_APTA!$A$4:$BT$126,$L22,FALSE))</f>
        <v>#REF!</v>
      </c>
      <c r="N22" s="120" t="e">
        <f>IF(N11=0,0,VLOOKUP(N11,FAC_TOTALS_APTA!$A$4:$BT$126,$L22,FALSE))</f>
        <v>#REF!</v>
      </c>
      <c r="O22" s="120" t="e">
        <f>IF(O11=0,0,VLOOKUP(O11,FAC_TOTALS_APTA!$A$4:$BT$126,$L22,FALSE))</f>
        <v>#REF!</v>
      </c>
      <c r="P22" s="120" t="e">
        <f>IF(P11=0,0,VLOOKUP(P11,FAC_TOTALS_APTA!$A$4:$BT$126,$L22,FALSE))</f>
        <v>#REF!</v>
      </c>
      <c r="Q22" s="120" t="e">
        <f>IF(Q11=0,0,VLOOKUP(Q11,FAC_TOTALS_APTA!$A$4:$BT$126,$L22,FALSE))</f>
        <v>#REF!</v>
      </c>
      <c r="R22" s="120" t="e">
        <f>IF(R11=0,0,VLOOKUP(R11,FAC_TOTALS_APTA!$A$4:$BT$126,$L22,FALSE))</f>
        <v>#REF!</v>
      </c>
      <c r="S22" s="120" t="e">
        <f>IF(S11=0,0,VLOOKUP(S11,FAC_TOTALS_APTA!$A$4:$BT$126,$L22,FALSE))</f>
        <v>#REF!</v>
      </c>
      <c r="T22" s="120" t="e">
        <f>IF(T11=0,0,VLOOKUP(T11,FAC_TOTALS_APTA!$A$4:$BT$126,$L22,FALSE))</f>
        <v>#REF!</v>
      </c>
      <c r="U22" s="120" t="e">
        <f>IF(U11=0,0,VLOOKUP(U11,FAC_TOTALS_APTA!$A$4:$BT$126,$L22,FALSE))</f>
        <v>#REF!</v>
      </c>
      <c r="V22" s="120" t="e">
        <f>IF(V11=0,0,VLOOKUP(V11,FAC_TOTALS_APTA!$A$4:$BT$126,$L22,FALSE))</f>
        <v>#REF!</v>
      </c>
      <c r="W22" s="120">
        <f>IF(W11=0,0,VLOOKUP(W11,FAC_TOTALS_APTA!$A$4:$BT$126,$L22,FALSE))</f>
        <v>0</v>
      </c>
      <c r="X22" s="120">
        <f>IF(X11=0,0,VLOOKUP(X11,FAC_TOTALS_APTA!$A$4:$BT$126,$L22,FALSE))</f>
        <v>0</v>
      </c>
      <c r="Y22" s="120">
        <f>IF(Y11=0,0,VLOOKUP(Y11,FAC_TOTALS_APTA!$A$4:$BT$126,$L22,FALSE))</f>
        <v>0</v>
      </c>
      <c r="Z22" s="120">
        <f>IF(Z11=0,0,VLOOKUP(Z11,FAC_TOTALS_APTA!$A$4:$BT$126,$L22,FALSE))</f>
        <v>0</v>
      </c>
      <c r="AA22" s="120">
        <f>IF(AA11=0,0,VLOOKUP(AA11,FAC_TOTALS_APTA!$A$4:$BT$126,$L22,FALSE))</f>
        <v>0</v>
      </c>
      <c r="AB22" s="120">
        <f>IF(AB11=0,0,VLOOKUP(AB11,FAC_TOTALS_APTA!$A$4:$BT$126,$L22,FALSE))</f>
        <v>0</v>
      </c>
      <c r="AC22" s="124" t="e">
        <f t="shared" si="4"/>
        <v>#REF!</v>
      </c>
      <c r="AD22" s="125" t="e">
        <f>AC22/G26</f>
        <v>#REF!</v>
      </c>
      <c r="AE22" s="9"/>
    </row>
    <row r="23" spans="1:31" s="16" customFormat="1" x14ac:dyDescent="0.25">
      <c r="A23" s="9"/>
      <c r="B23" s="130" t="s">
        <v>71</v>
      </c>
      <c r="C23" s="131"/>
      <c r="D23" s="132" t="s">
        <v>49</v>
      </c>
      <c r="E23" s="133"/>
      <c r="F23" s="132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135" t="str">
        <f t="shared" si="1"/>
        <v>-</v>
      </c>
      <c r="J23" s="136" t="str">
        <f t="shared" si="2"/>
        <v/>
      </c>
      <c r="K23" s="136" t="str">
        <f t="shared" si="3"/>
        <v>scooter_flag_FAC</v>
      </c>
      <c r="L23" s="132" t="e">
        <f>MATCH($K23,FAC_TOTALS_APTA!$A$2:$BR$2,)</f>
        <v>#N/A</v>
      </c>
      <c r="M23" s="137" t="e">
        <f>IF(M11=0,0,VLOOKUP(M11,FAC_TOTALS_APTA!$A$4:$BT$126,$L23,FALSE))</f>
        <v>#REF!</v>
      </c>
      <c r="N23" s="137" t="e">
        <f>IF(N11=0,0,VLOOKUP(N11,FAC_TOTALS_APTA!$A$4:$BT$126,$L23,FALSE))</f>
        <v>#REF!</v>
      </c>
      <c r="O23" s="137" t="e">
        <f>IF(O11=0,0,VLOOKUP(O11,FAC_TOTALS_APTA!$A$4:$BT$126,$L23,FALSE))</f>
        <v>#REF!</v>
      </c>
      <c r="P23" s="137" t="e">
        <f>IF(P11=0,0,VLOOKUP(P11,FAC_TOTALS_APTA!$A$4:$BT$126,$L23,FALSE))</f>
        <v>#REF!</v>
      </c>
      <c r="Q23" s="137" t="e">
        <f>IF(Q11=0,0,VLOOKUP(Q11,FAC_TOTALS_APTA!$A$4:$BT$126,$L23,FALSE))</f>
        <v>#REF!</v>
      </c>
      <c r="R23" s="137" t="e">
        <f>IF(R11=0,0,VLOOKUP(R11,FAC_TOTALS_APTA!$A$4:$BT$126,$L23,FALSE))</f>
        <v>#REF!</v>
      </c>
      <c r="S23" s="137" t="e">
        <f>IF(S11=0,0,VLOOKUP(S11,FAC_TOTALS_APTA!$A$4:$BT$126,$L23,FALSE))</f>
        <v>#REF!</v>
      </c>
      <c r="T23" s="137" t="e">
        <f>IF(T11=0,0,VLOOKUP(T11,FAC_TOTALS_APTA!$A$4:$BT$126,$L23,FALSE))</f>
        <v>#REF!</v>
      </c>
      <c r="U23" s="137" t="e">
        <f>IF(U11=0,0,VLOOKUP(U11,FAC_TOTALS_APTA!$A$4:$BT$126,$L23,FALSE))</f>
        <v>#REF!</v>
      </c>
      <c r="V23" s="137" t="e">
        <f>IF(V11=0,0,VLOOKUP(V11,FAC_TOTALS_APTA!$A$4:$BT$126,$L23,FALSE))</f>
        <v>#REF!</v>
      </c>
      <c r="W23" s="137">
        <f>IF(W11=0,0,VLOOKUP(W11,FAC_TOTALS_APTA!$A$4:$BT$126,$L23,FALSE))</f>
        <v>0</v>
      </c>
      <c r="X23" s="137">
        <f>IF(X11=0,0,VLOOKUP(X11,FAC_TOTALS_APTA!$A$4:$BT$126,$L23,FALSE))</f>
        <v>0</v>
      </c>
      <c r="Y23" s="137">
        <f>IF(Y11=0,0,VLOOKUP(Y11,FAC_TOTALS_APTA!$A$4:$BT$126,$L23,FALSE))</f>
        <v>0</v>
      </c>
      <c r="Z23" s="137">
        <f>IF(Z11=0,0,VLOOKUP(Z11,FAC_TOTALS_APTA!$A$4:$BT$126,$L23,FALSE))</f>
        <v>0</v>
      </c>
      <c r="AA23" s="137">
        <f>IF(AA11=0,0,VLOOKUP(AA11,FAC_TOTALS_APTA!$A$4:$BT$126,$L23,FALSE))</f>
        <v>0</v>
      </c>
      <c r="AB23" s="137">
        <f>IF(AB11=0,0,VLOOKUP(AB11,FAC_TOTALS_APTA!$A$4:$BT$126,$L23,FALSE))</f>
        <v>0</v>
      </c>
      <c r="AC23" s="138" t="e">
        <f t="shared" si="4"/>
        <v>#REF!</v>
      </c>
      <c r="AD23" s="139" t="e">
        <f>AC23/G26</f>
        <v>#REF!</v>
      </c>
      <c r="AE23" s="9"/>
    </row>
    <row r="24" spans="1:31" s="16" customFormat="1" x14ac:dyDescent="0.25">
      <c r="A24" s="9"/>
      <c r="B24" s="140" t="s">
        <v>58</v>
      </c>
      <c r="C24" s="141"/>
      <c r="D24" s="140" t="s">
        <v>50</v>
      </c>
      <c r="E24" s="142"/>
      <c r="F24" s="143"/>
      <c r="G24" s="144"/>
      <c r="H24" s="144"/>
      <c r="I24" s="145"/>
      <c r="J24" s="146"/>
      <c r="K24" s="146" t="str">
        <f t="shared" si="3"/>
        <v>New_Reporter_FAC</v>
      </c>
      <c r="L24" s="143">
        <f>MATCH($K24,FAC_TOTALS_APTA!$A$2:$BR$2,)</f>
        <v>43</v>
      </c>
      <c r="M24" s="144">
        <f>IF(M11=0,0,VLOOKUP(M11,FAC_TOTALS_APTA!$A$4:$BT$126,$L24,FALSE))</f>
        <v>0</v>
      </c>
      <c r="N24" s="144">
        <f>IF(N11=0,0,VLOOKUP(N11,FAC_TOTALS_APTA!$A$4:$BT$126,$L24,FALSE))</f>
        <v>179225222.99999899</v>
      </c>
      <c r="O24" s="144">
        <f>IF(O11=0,0,VLOOKUP(O11,FAC_TOTALS_APTA!$A$4:$BT$126,$L24,FALSE))</f>
        <v>125667082.999999</v>
      </c>
      <c r="P24" s="144">
        <f>IF(P11=0,0,VLOOKUP(P11,FAC_TOTALS_APTA!$A$4:$BT$126,$L24,FALSE))</f>
        <v>0</v>
      </c>
      <c r="Q24" s="144">
        <f>IF(Q11=0,0,VLOOKUP(Q11,FAC_TOTALS_APTA!$A$4:$BT$126,$L24,FALSE))</f>
        <v>0</v>
      </c>
      <c r="R24" s="144">
        <f>IF(R11=0,0,VLOOKUP(R11,FAC_TOTALS_APTA!$A$4:$BT$126,$L24,FALSE))</f>
        <v>0</v>
      </c>
      <c r="S24" s="144">
        <f>IF(S11=0,0,VLOOKUP(S11,FAC_TOTALS_APTA!$A$4:$BT$126,$L24,FALSE))</f>
        <v>0</v>
      </c>
      <c r="T24" s="144">
        <f>IF(T11=0,0,VLOOKUP(T11,FAC_TOTALS_APTA!$A$4:$BT$126,$L24,FALSE))</f>
        <v>0</v>
      </c>
      <c r="U24" s="144">
        <f>IF(U11=0,0,VLOOKUP(U11,FAC_TOTALS_APTA!$A$4:$BT$126,$L24,FALSE))</f>
        <v>0</v>
      </c>
      <c r="V24" s="144">
        <f>IF(V11=0,0,VLOOKUP(V11,FAC_TOTALS_APTA!$A$4:$BT$126,$L24,FALSE))</f>
        <v>0</v>
      </c>
      <c r="W24" s="144">
        <f>IF(W11=0,0,VLOOKUP(W11,FAC_TOTALS_APTA!$A$4:$BT$126,$L24,FALSE))</f>
        <v>0</v>
      </c>
      <c r="X24" s="144">
        <f>IF(X11=0,0,VLOOKUP(X11,FAC_TOTALS_APTA!$A$4:$BT$126,$L24,FALSE))</f>
        <v>0</v>
      </c>
      <c r="Y24" s="144">
        <f>IF(Y11=0,0,VLOOKUP(Y11,FAC_TOTALS_APTA!$A$4:$BT$126,$L24,FALSE))</f>
        <v>0</v>
      </c>
      <c r="Z24" s="144">
        <f>IF(Z11=0,0,VLOOKUP(Z11,FAC_TOTALS_APTA!$A$4:$BT$126,$L24,FALSE))</f>
        <v>0</v>
      </c>
      <c r="AA24" s="144">
        <f>IF(AA11=0,0,VLOOKUP(AA11,FAC_TOTALS_APTA!$A$4:$BT$126,$L24,FALSE))</f>
        <v>0</v>
      </c>
      <c r="AB24" s="144">
        <f>IF(AB11=0,0,VLOOKUP(AB11,FAC_TOTALS_APTA!$A$4:$BT$126,$L24,FALSE))</f>
        <v>0</v>
      </c>
      <c r="AC24" s="147">
        <f>SUM(M24:AB24)</f>
        <v>304892305.99999797</v>
      </c>
      <c r="AD24" s="148">
        <f>AC24/G26</f>
        <v>0.13747823851466651</v>
      </c>
      <c r="AE24" s="9"/>
    </row>
    <row r="25" spans="1:31" s="108" customFormat="1" x14ac:dyDescent="0.25">
      <c r="A25" s="107"/>
      <c r="B25" s="118" t="s">
        <v>72</v>
      </c>
      <c r="C25" s="119"/>
      <c r="D25" s="107" t="s">
        <v>6</v>
      </c>
      <c r="E25" s="121"/>
      <c r="F25" s="107">
        <f>MATCH($D25,FAC_TOTALS_APTA!$A$2:$BR$2,)</f>
        <v>10</v>
      </c>
      <c r="G25" s="120">
        <f>VLOOKUP(G11,FAC_TOTALS_APTA!$A$4:$BT$126,$F25,FALSE)</f>
        <v>2037392237.3475201</v>
      </c>
      <c r="H25" s="120">
        <f>VLOOKUP(H11,FAC_TOTALS_APTA!$A$4:$BR$126,$F25,FALSE)</f>
        <v>2562823362.5261102</v>
      </c>
      <c r="I25" s="149">
        <f t="shared" ref="I25:I26" si="5">H25/G25-1</f>
        <v>0.2578939467555097</v>
      </c>
      <c r="J25" s="123"/>
      <c r="K25" s="123"/>
      <c r="L25" s="107"/>
      <c r="M25" s="120" t="e">
        <f t="shared" ref="M25:AB25" si="6">SUM(M13:M18)</f>
        <v>#REF!</v>
      </c>
      <c r="N25" s="120" t="e">
        <f t="shared" si="6"/>
        <v>#REF!</v>
      </c>
      <c r="O25" s="120" t="e">
        <f t="shared" si="6"/>
        <v>#REF!</v>
      </c>
      <c r="P25" s="120" t="e">
        <f t="shared" si="6"/>
        <v>#REF!</v>
      </c>
      <c r="Q25" s="120" t="e">
        <f t="shared" si="6"/>
        <v>#REF!</v>
      </c>
      <c r="R25" s="120" t="e">
        <f t="shared" si="6"/>
        <v>#REF!</v>
      </c>
      <c r="S25" s="120" t="e">
        <f t="shared" si="6"/>
        <v>#REF!</v>
      </c>
      <c r="T25" s="120" t="e">
        <f t="shared" si="6"/>
        <v>#REF!</v>
      </c>
      <c r="U25" s="120" t="e">
        <f t="shared" si="6"/>
        <v>#REF!</v>
      </c>
      <c r="V25" s="120" t="e">
        <f t="shared" si="6"/>
        <v>#REF!</v>
      </c>
      <c r="W25" s="120">
        <f t="shared" si="6"/>
        <v>0</v>
      </c>
      <c r="X25" s="120">
        <f t="shared" si="6"/>
        <v>0</v>
      </c>
      <c r="Y25" s="120">
        <f t="shared" si="6"/>
        <v>0</v>
      </c>
      <c r="Z25" s="120">
        <f t="shared" si="6"/>
        <v>0</v>
      </c>
      <c r="AA25" s="120">
        <f t="shared" si="6"/>
        <v>0</v>
      </c>
      <c r="AB25" s="120">
        <f t="shared" si="6"/>
        <v>0</v>
      </c>
      <c r="AC25" s="124">
        <f>H25-G25</f>
        <v>525431125.17859006</v>
      </c>
      <c r="AD25" s="125">
        <f>I25</f>
        <v>0.2578939467555097</v>
      </c>
      <c r="AE25" s="107"/>
    </row>
    <row r="26" spans="1:31" ht="13.5" thickBot="1" x14ac:dyDescent="0.3">
      <c r="B26" s="150" t="s">
        <v>55</v>
      </c>
      <c r="C26" s="151"/>
      <c r="D26" s="151" t="s">
        <v>4</v>
      </c>
      <c r="E26" s="151"/>
      <c r="F26" s="151">
        <f>MATCH($D26,FAC_TOTALS_APTA!$A$2:$BR$2,)</f>
        <v>8</v>
      </c>
      <c r="G26" s="117">
        <f>VLOOKUP(G11,FAC_TOTALS_APTA!$A$4:$BR$126,$F26,FALSE)</f>
        <v>2217749582</v>
      </c>
      <c r="H26" s="117">
        <f>VLOOKUP(H11,FAC_TOTALS_APTA!$A$4:$BR$126,$F26,FALSE)</f>
        <v>2541057030.99999</v>
      </c>
      <c r="I26" s="152">
        <f t="shared" si="5"/>
        <v>0.14578176527415976</v>
      </c>
      <c r="J26" s="153"/>
      <c r="K26" s="153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4">
        <f>H26-G26</f>
        <v>323307448.99998999</v>
      </c>
      <c r="AD26" s="155">
        <f>I26</f>
        <v>0.14578176527415976</v>
      </c>
    </row>
    <row r="27" spans="1:31" ht="14.25" thickTop="1" thickBot="1" x14ac:dyDescent="0.3">
      <c r="B27" s="156" t="s">
        <v>73</v>
      </c>
      <c r="C27" s="157"/>
      <c r="D27" s="157"/>
      <c r="E27" s="158"/>
      <c r="F27" s="157"/>
      <c r="G27" s="157"/>
      <c r="H27" s="157"/>
      <c r="I27" s="159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5">
        <f>AD26-AD25</f>
        <v>-0.11211218148134994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2002</v>
      </c>
      <c r="H35" s="131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0_2_2002</v>
      </c>
      <c r="H37" s="107" t="str">
        <f>CONCATENATE($C32,"_",$C33,"_",H35)</f>
        <v>0_2_2012</v>
      </c>
      <c r="I37" s="31"/>
      <c r="J37" s="9"/>
      <c r="K37" s="9"/>
      <c r="L37" s="9"/>
      <c r="M37" s="9" t="str">
        <f>IF($G35+M36&gt;$H35,0,CONCATENATE($C32,"_",$C33,"_",$G35+M36))</f>
        <v>0_2_2003</v>
      </c>
      <c r="N37" s="9" t="str">
        <f t="shared" ref="N37:AB37" si="7">IF($G35+N36&gt;$H35,0,CONCATENATE($C32,"_",$C33,"_",$G35+N36))</f>
        <v>0_2_2004</v>
      </c>
      <c r="O37" s="9" t="str">
        <f t="shared" si="7"/>
        <v>0_2_2005</v>
      </c>
      <c r="P37" s="9" t="str">
        <f t="shared" si="7"/>
        <v>0_2_2006</v>
      </c>
      <c r="Q37" s="9" t="str">
        <f t="shared" si="7"/>
        <v>0_2_2007</v>
      </c>
      <c r="R37" s="9" t="str">
        <f t="shared" si="7"/>
        <v>0_2_2008</v>
      </c>
      <c r="S37" s="9" t="str">
        <f t="shared" si="7"/>
        <v>0_2_2009</v>
      </c>
      <c r="T37" s="9" t="str">
        <f t="shared" si="7"/>
        <v>0_2_2010</v>
      </c>
      <c r="U37" s="9" t="str">
        <f t="shared" si="7"/>
        <v>0_2_2011</v>
      </c>
      <c r="V37" s="9" t="str">
        <f t="shared" si="7"/>
        <v>0_2_2012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13378352.2086371</v>
      </c>
      <c r="H39" s="120">
        <f>VLOOKUP(H37,FAC_TOTALS_APTA!$A$4:$BT$126,$F39,FALSE)</f>
        <v>11264859.978528</v>
      </c>
      <c r="I39" s="33">
        <f>IFERROR(H39/G39-1,"-")</f>
        <v>-0.15797851612432678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785995.14690868498</v>
      </c>
      <c r="N39" s="32">
        <f>IF(N37=0,0,VLOOKUP(N37,FAC_TOTALS_APTA!$A$4:$BT$126,$L39,FALSE))</f>
        <v>-1323876.7649906101</v>
      </c>
      <c r="O39" s="32">
        <f>IF(O37=0,0,VLOOKUP(O37,FAC_TOTALS_APTA!$A$4:$BT$126,$L39,FALSE))</f>
        <v>1800526.98638091</v>
      </c>
      <c r="P39" s="32">
        <f>IF(P37=0,0,VLOOKUP(P37,FAC_TOTALS_APTA!$A$4:$BT$126,$L39,FALSE))</f>
        <v>3779986.2634159499</v>
      </c>
      <c r="Q39" s="32">
        <f>IF(Q37=0,0,VLOOKUP(Q37,FAC_TOTALS_APTA!$A$4:$BT$126,$L39,FALSE))</f>
        <v>4786231.4137647003</v>
      </c>
      <c r="R39" s="32">
        <f>IF(R37=0,0,VLOOKUP(R37,FAC_TOTALS_APTA!$A$4:$BT$126,$L39,FALSE))</f>
        <v>10432549.3237279</v>
      </c>
      <c r="S39" s="32">
        <f>IF(S37=0,0,VLOOKUP(S37,FAC_TOTALS_APTA!$A$4:$BT$126,$L39,FALSE))</f>
        <v>-9751540.8090117704</v>
      </c>
      <c r="T39" s="32">
        <f>IF(T37=0,0,VLOOKUP(T37,FAC_TOTALS_APTA!$A$4:$BT$126,$L39,FALSE))</f>
        <v>-8655582.0756416209</v>
      </c>
      <c r="U39" s="32">
        <f>IF(U37=0,0,VLOOKUP(U37,FAC_TOTALS_APTA!$A$4:$BT$126,$L39,FALSE))</f>
        <v>-8349507.0644353302</v>
      </c>
      <c r="V39" s="32">
        <f>IF(V37=0,0,VLOOKUP(V37,FAC_TOTALS_APTA!$A$4:$BT$126,$L39,FALSE))</f>
        <v>-4786504.5308837397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-11281722.110764926</v>
      </c>
      <c r="AD39" s="36">
        <f>AC39/G51</f>
        <v>-1.6699648251656467E-2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0.92425916812859699</v>
      </c>
      <c r="H40" s="126">
        <f>VLOOKUP(H37,FAC_TOTALS_APTA!$A$4:$BT$126,$F40,FALSE)</f>
        <v>0.99257439422925597</v>
      </c>
      <c r="I40" s="33">
        <f t="shared" ref="I40:I49" si="8">IFERROR(H40/G40-1,"-")</f>
        <v>7.3913495755720593E-2</v>
      </c>
      <c r="J40" s="34" t="str">
        <f t="shared" ref="J40:J49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507261.39571109798</v>
      </c>
      <c r="N40" s="32">
        <f>IF(N37=0,0,VLOOKUP(N37,FAC_TOTALS_APTA!$A$4:$BT$126,$L40,FALSE))</f>
        <v>3614281.6299438099</v>
      </c>
      <c r="O40" s="32">
        <f>IF(O37=0,0,VLOOKUP(O37,FAC_TOTALS_APTA!$A$4:$BT$126,$L40,FALSE))</f>
        <v>-1455986.90989394</v>
      </c>
      <c r="P40" s="32">
        <f>IF(P37=0,0,VLOOKUP(P37,FAC_TOTALS_APTA!$A$4:$BT$126,$L40,FALSE))</f>
        <v>-3116881.91486722</v>
      </c>
      <c r="Q40" s="32">
        <f>IF(Q37=0,0,VLOOKUP(Q37,FAC_TOTALS_APTA!$A$4:$BT$126,$L40,FALSE))</f>
        <v>-4030378.6741741202</v>
      </c>
      <c r="R40" s="32">
        <f>IF(R37=0,0,VLOOKUP(R37,FAC_TOTALS_APTA!$A$4:$BT$126,$L40,FALSE))</f>
        <v>1247662.84029716</v>
      </c>
      <c r="S40" s="32">
        <f>IF(S37=0,0,VLOOKUP(S37,FAC_TOTALS_APTA!$A$4:$BT$126,$L40,FALSE))</f>
        <v>-28250687.779578801</v>
      </c>
      <c r="T40" s="32">
        <f>IF(T37=0,0,VLOOKUP(T37,FAC_TOTALS_APTA!$A$4:$BT$126,$L40,FALSE))</f>
        <v>557561.85498048703</v>
      </c>
      <c r="U40" s="32">
        <f>IF(U37=0,0,VLOOKUP(U37,FAC_TOTALS_APTA!$A$4:$BT$126,$L40,FALSE))</f>
        <v>3356567.1087268498</v>
      </c>
      <c r="V40" s="32">
        <f>IF(V37=0,0,VLOOKUP(V37,FAC_TOTALS_APTA!$A$4:$BT$126,$L40,FALSE))</f>
        <v>-11451.054239482301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-27582051.503094159</v>
      </c>
      <c r="AD40" s="36">
        <f>AC40/G51</f>
        <v>-4.0828036148952314E-2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2412902.98573989</v>
      </c>
      <c r="H41" s="120">
        <f>VLOOKUP(H37,FAC_TOTALS_APTA!$A$4:$BT$126,$F41,FALSE)</f>
        <v>2552570.2182420199</v>
      </c>
      <c r="I41" s="33">
        <f t="shared" si="8"/>
        <v>5.7883484469767321E-2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5439061.1051509399</v>
      </c>
      <c r="N41" s="32">
        <f>IF(N37=0,0,VLOOKUP(N37,FAC_TOTALS_APTA!$A$4:$BT$126,$L41,FALSE))</f>
        <v>6902576.6174419196</v>
      </c>
      <c r="O41" s="32">
        <f>IF(O37=0,0,VLOOKUP(O37,FAC_TOTALS_APTA!$A$4:$BT$126,$L41,FALSE))</f>
        <v>7154831.9138589296</v>
      </c>
      <c r="P41" s="32">
        <f>IF(P37=0,0,VLOOKUP(P37,FAC_TOTALS_APTA!$A$4:$BT$126,$L41,FALSE))</f>
        <v>8670310.0358824302</v>
      </c>
      <c r="Q41" s="32">
        <f>IF(Q37=0,0,VLOOKUP(Q37,FAC_TOTALS_APTA!$A$4:$BT$126,$L41,FALSE))</f>
        <v>3611194.0246752901</v>
      </c>
      <c r="R41" s="32">
        <f>IF(R37=0,0,VLOOKUP(R37,FAC_TOTALS_APTA!$A$4:$BT$126,$L41,FALSE))</f>
        <v>1626136.5508760801</v>
      </c>
      <c r="S41" s="32">
        <f>IF(S37=0,0,VLOOKUP(S37,FAC_TOTALS_APTA!$A$4:$BT$126,$L41,FALSE))</f>
        <v>-1516158.4496122999</v>
      </c>
      <c r="T41" s="32">
        <f>IF(T37=0,0,VLOOKUP(T37,FAC_TOTALS_APTA!$A$4:$BT$126,$L41,FALSE))</f>
        <v>2706460.6726835198</v>
      </c>
      <c r="U41" s="32">
        <f>IF(U37=0,0,VLOOKUP(U37,FAC_TOTALS_APTA!$A$4:$BT$126,$L41,FALSE))</f>
        <v>2202769.9828647999</v>
      </c>
      <c r="V41" s="32">
        <f>IF(V37=0,0,VLOOKUP(V37,FAC_TOTALS_APTA!$A$4:$BT$126,$L41,FALSE))</f>
        <v>2975285.1746582901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39772467.628479898</v>
      </c>
      <c r="AD41" s="36">
        <f>AC41/G51</f>
        <v>5.8872768977552351E-2</v>
      </c>
    </row>
    <row r="42" spans="2:30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1.9468195567767399</v>
      </c>
      <c r="H43" s="128">
        <f>VLOOKUP(H37,FAC_TOTALS_APTA!$A$4:$BT$126,$F43,FALSE)</f>
        <v>4.0256358420234699</v>
      </c>
      <c r="I43" s="33">
        <f t="shared" si="8"/>
        <v>1.0678012135282486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10669058.952571699</v>
      </c>
      <c r="N43" s="32">
        <f>IF(N37=0,0,VLOOKUP(N37,FAC_TOTALS_APTA!$A$4:$BT$126,$L43,FALSE))</f>
        <v>13085354.515723299</v>
      </c>
      <c r="O43" s="32">
        <f>IF(O37=0,0,VLOOKUP(O37,FAC_TOTALS_APTA!$A$4:$BT$126,$L43,FALSE))</f>
        <v>18000144.9073052</v>
      </c>
      <c r="P43" s="32">
        <f>IF(P37=0,0,VLOOKUP(P37,FAC_TOTALS_APTA!$A$4:$BT$126,$L43,FALSE))</f>
        <v>10563209.966745401</v>
      </c>
      <c r="Q43" s="32">
        <f>IF(Q37=0,0,VLOOKUP(Q37,FAC_TOTALS_APTA!$A$4:$BT$126,$L43,FALSE))</f>
        <v>7014187.6117522996</v>
      </c>
      <c r="R43" s="32">
        <f>IF(R37=0,0,VLOOKUP(R37,FAC_TOTALS_APTA!$A$4:$BT$126,$L43,FALSE))</f>
        <v>14740205.722391199</v>
      </c>
      <c r="S43" s="32">
        <f>IF(S37=0,0,VLOOKUP(S37,FAC_TOTALS_APTA!$A$4:$BT$126,$L43,FALSE))</f>
        <v>-42123545.223006099</v>
      </c>
      <c r="T43" s="32">
        <f>IF(T37=0,0,VLOOKUP(T37,FAC_TOTALS_APTA!$A$4:$BT$126,$L43,FALSE))</f>
        <v>18570663.6249585</v>
      </c>
      <c r="U43" s="32">
        <f>IF(U37=0,0,VLOOKUP(U37,FAC_TOTALS_APTA!$A$4:$BT$126,$L43,FALSE))</f>
        <v>25974899.5535057</v>
      </c>
      <c r="V43" s="32">
        <f>IF(V37=0,0,VLOOKUP(V37,FAC_TOTALS_APTA!$A$4:$BT$126,$L43,FALSE))</f>
        <v>497051.203094078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76991230.835041285</v>
      </c>
      <c r="AD43" s="36">
        <f>AC43/G51</f>
        <v>0.11396544435183766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35715.451599492502</v>
      </c>
      <c r="H44" s="126">
        <f>VLOOKUP(H37,FAC_TOTALS_APTA!$A$4:$BT$126,$F44,FALSE)</f>
        <v>28874.309502126802</v>
      </c>
      <c r="I44" s="33">
        <f t="shared" si="8"/>
        <v>-0.19154572575705331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2807035.6451575798</v>
      </c>
      <c r="N44" s="32">
        <f>IF(N37=0,0,VLOOKUP(N37,FAC_TOTALS_APTA!$A$4:$BT$126,$L44,FALSE))</f>
        <v>4740262.0957569797</v>
      </c>
      <c r="O44" s="32">
        <f>IF(O37=0,0,VLOOKUP(O37,FAC_TOTALS_APTA!$A$4:$BT$126,$L44,FALSE))</f>
        <v>4606008.77403796</v>
      </c>
      <c r="P44" s="32">
        <f>IF(P37=0,0,VLOOKUP(P37,FAC_TOTALS_APTA!$A$4:$BT$126,$L44,FALSE))</f>
        <v>7621099.70714851</v>
      </c>
      <c r="Q44" s="32">
        <f>IF(Q37=0,0,VLOOKUP(Q37,FAC_TOTALS_APTA!$A$4:$BT$126,$L44,FALSE))</f>
        <v>-2049078.7699438999</v>
      </c>
      <c r="R44" s="32">
        <f>IF(R37=0,0,VLOOKUP(R37,FAC_TOTALS_APTA!$A$4:$BT$126,$L44,FALSE))</f>
        <v>1279863.2559030701</v>
      </c>
      <c r="S44" s="32">
        <f>IF(S37=0,0,VLOOKUP(S37,FAC_TOTALS_APTA!$A$4:$BT$126,$L44,FALSE))</f>
        <v>10348074.426219</v>
      </c>
      <c r="T44" s="32">
        <f>IF(T37=0,0,VLOOKUP(T37,FAC_TOTALS_APTA!$A$4:$BT$126,$L44,FALSE))</f>
        <v>2970545.7692749002</v>
      </c>
      <c r="U44" s="32">
        <f>IF(U37=0,0,VLOOKUP(U37,FAC_TOTALS_APTA!$A$4:$BT$126,$L44,FALSE))</f>
        <v>3631193.0056210901</v>
      </c>
      <c r="V44" s="32">
        <f>IF(V37=0,0,VLOOKUP(V37,FAC_TOTALS_APTA!$A$4:$BT$126,$L44,FALSE))</f>
        <v>1823923.65449431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37778927.563669495</v>
      </c>
      <c r="AD44" s="36">
        <f>AC44/G51</f>
        <v>5.592185266078261E-2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7.8156462434034699</v>
      </c>
      <c r="H45" s="120">
        <f>VLOOKUP(H37,FAC_TOTALS_APTA!$A$4:$BT$126,$F45,FALSE)</f>
        <v>8.2569154106646199</v>
      </c>
      <c r="I45" s="33">
        <f t="shared" si="8"/>
        <v>5.6459716000271554E-2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-230091.44747934301</v>
      </c>
      <c r="N45" s="32">
        <f>IF(N37=0,0,VLOOKUP(N37,FAC_TOTALS_APTA!$A$4:$BT$126,$L45,FALSE))</f>
        <v>-247335.879815141</v>
      </c>
      <c r="O45" s="32">
        <f>IF(O37=0,0,VLOOKUP(O37,FAC_TOTALS_APTA!$A$4:$BT$126,$L45,FALSE))</f>
        <v>-194786.88335877599</v>
      </c>
      <c r="P45" s="32">
        <f>IF(P37=0,0,VLOOKUP(P37,FAC_TOTALS_APTA!$A$4:$BT$126,$L45,FALSE))</f>
        <v>40158.964909125301</v>
      </c>
      <c r="Q45" s="32">
        <f>IF(Q37=0,0,VLOOKUP(Q37,FAC_TOTALS_APTA!$A$4:$BT$126,$L45,FALSE))</f>
        <v>-705986.56873958895</v>
      </c>
      <c r="R45" s="32">
        <f>IF(R37=0,0,VLOOKUP(R37,FAC_TOTALS_APTA!$A$4:$BT$126,$L45,FALSE))</f>
        <v>1424950.25437161</v>
      </c>
      <c r="S45" s="32">
        <f>IF(S37=0,0,VLOOKUP(S37,FAC_TOTALS_APTA!$A$4:$BT$126,$L45,FALSE))</f>
        <v>806152.22404352296</v>
      </c>
      <c r="T45" s="32">
        <f>IF(T37=0,0,VLOOKUP(T37,FAC_TOTALS_APTA!$A$4:$BT$126,$L45,FALSE))</f>
        <v>2058324.8602660501</v>
      </c>
      <c r="U45" s="32">
        <f>IF(U37=0,0,VLOOKUP(U37,FAC_TOTALS_APTA!$A$4:$BT$126,$L45,FALSE))</f>
        <v>2119302.3030079501</v>
      </c>
      <c r="V45" s="32">
        <f>IF(V37=0,0,VLOOKUP(V37,FAC_TOTALS_APTA!$A$4:$BT$126,$L45,FALSE))</f>
        <v>237648.855433927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5308336.6826393362</v>
      </c>
      <c r="AD45" s="36">
        <f>AC45/G51</f>
        <v>7.8576084866383393E-3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3.29893510953965</v>
      </c>
      <c r="H46" s="128">
        <f>VLOOKUP(H37,FAC_TOTALS_APTA!$A$4:$BT$126,$F46,FALSE)</f>
        <v>4.1251469761152801</v>
      </c>
      <c r="I46" s="33">
        <f t="shared" si="8"/>
        <v>0.25044805039857976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-816793.55657299701</v>
      </c>
      <c r="Q46" s="32">
        <f>IF(Q37=0,0,VLOOKUP(Q37,FAC_TOTALS_APTA!$A$4:$BT$126,$L46,FALSE))</f>
        <v>-845686.88124091504</v>
      </c>
      <c r="R46" s="32">
        <f>IF(R37=0,0,VLOOKUP(R37,FAC_TOTALS_APTA!$A$4:$BT$126,$L46,FALSE))</f>
        <v>-187624.466953836</v>
      </c>
      <c r="S46" s="32">
        <f>IF(S37=0,0,VLOOKUP(S37,FAC_TOTALS_APTA!$A$4:$BT$126,$L46,FALSE))</f>
        <v>-1093491.8623961599</v>
      </c>
      <c r="T46" s="32">
        <f>IF(T37=0,0,VLOOKUP(T37,FAC_TOTALS_APTA!$A$4:$BT$126,$L46,FALSE))</f>
        <v>-6733.6688131994797</v>
      </c>
      <c r="U46" s="32">
        <f>IF(U37=0,0,VLOOKUP(U37,FAC_TOTALS_APTA!$A$4:$BT$126,$L46,FALSE))</f>
        <v>-556119.35026568</v>
      </c>
      <c r="V46" s="32">
        <f>IF(V37=0,0,VLOOKUP(V37,FAC_TOTALS_APTA!$A$4:$BT$126,$L46,FALSE))</f>
        <v>10278.3684136798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-3496171.4178291075</v>
      </c>
      <c r="AD46" s="36">
        <f>AC46/G51</f>
        <v>-5.1751702738299888E-3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0</v>
      </c>
      <c r="I47" s="33" t="str">
        <f t="shared" si="8"/>
        <v>-</v>
      </c>
      <c r="J47" s="34" t="str">
        <f t="shared" si="9"/>
        <v/>
      </c>
      <c r="K47" s="34" t="str">
        <f t="shared" si="10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</row>
    <row r="48" spans="2:30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8"/>
        <v>-</v>
      </c>
      <c r="J48" s="34" t="str">
        <f t="shared" si="9"/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8"/>
        <v>-</v>
      </c>
      <c r="J49" s="40" t="str">
        <f t="shared" si="9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64490437</v>
      </c>
      <c r="N50" s="48">
        <f>IF(N37=0,0,VLOOKUP(N37,FAC_TOTALS_APTA!$A$4:$BT$126,$L50,FALSE))</f>
        <v>27575194</v>
      </c>
      <c r="O50" s="48">
        <f>IF(O37=0,0,VLOOKUP(O37,FAC_TOTALS_APTA!$A$4:$BT$126,$L50,FALSE))</f>
        <v>22919974</v>
      </c>
      <c r="P50" s="48">
        <f>IF(P37=0,0,VLOOKUP(P37,FAC_TOTALS_APTA!$A$4:$BT$126,$L50,FALSE))</f>
        <v>15747264</v>
      </c>
      <c r="Q50" s="48">
        <f>IF(Q37=0,0,VLOOKUP(Q37,FAC_TOTALS_APTA!$A$4:$BT$126,$L50,FALSE))</f>
        <v>8688267.9999999907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2308521.9999999902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141729659</v>
      </c>
      <c r="AD50" s="52">
        <f>AC50/G52</f>
        <v>0.20455094104988761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675566451.50569999</v>
      </c>
      <c r="H51" s="120">
        <f>VLOOKUP(H37,FAC_TOTALS_APTA!$A$4:$BR$126,$F51,FALSE)</f>
        <v>942088862.58279598</v>
      </c>
      <c r="I51" s="115">
        <f t="shared" ref="I51" si="12">H51/G51-1</f>
        <v>0.39451694275681071</v>
      </c>
      <c r="J51" s="34"/>
      <c r="K51" s="34"/>
      <c r="L51" s="9"/>
      <c r="M51" s="32" t="e">
        <f t="shared" ref="M51:AB51" si="13">SUM(M39:M44)</f>
        <v>#REF!</v>
      </c>
      <c r="N51" s="32" t="e">
        <f t="shared" si="13"/>
        <v>#REF!</v>
      </c>
      <c r="O51" s="32" t="e">
        <f t="shared" si="13"/>
        <v>#REF!</v>
      </c>
      <c r="P51" s="32" t="e">
        <f t="shared" si="13"/>
        <v>#REF!</v>
      </c>
      <c r="Q51" s="32" t="e">
        <f t="shared" si="13"/>
        <v>#REF!</v>
      </c>
      <c r="R51" s="32" t="e">
        <f t="shared" si="13"/>
        <v>#REF!</v>
      </c>
      <c r="S51" s="32" t="e">
        <f t="shared" si="13"/>
        <v>#REF!</v>
      </c>
      <c r="T51" s="32" t="e">
        <f t="shared" si="13"/>
        <v>#REF!</v>
      </c>
      <c r="U51" s="32" t="e">
        <f t="shared" si="13"/>
        <v>#REF!</v>
      </c>
      <c r="V51" s="32" t="e">
        <f t="shared" si="13"/>
        <v>#REF!</v>
      </c>
      <c r="W51" s="32">
        <f t="shared" si="13"/>
        <v>0</v>
      </c>
      <c r="X51" s="32">
        <f t="shared" si="13"/>
        <v>0</v>
      </c>
      <c r="Y51" s="32">
        <f t="shared" si="13"/>
        <v>0</v>
      </c>
      <c r="Z51" s="32">
        <f t="shared" si="13"/>
        <v>0</v>
      </c>
      <c r="AA51" s="32">
        <f t="shared" si="13"/>
        <v>0</v>
      </c>
      <c r="AB51" s="32">
        <f t="shared" si="13"/>
        <v>0</v>
      </c>
      <c r="AC51" s="35">
        <f>H51-G51</f>
        <v>266522411.07709599</v>
      </c>
      <c r="AD51" s="36">
        <f>I51</f>
        <v>0.39451694275681071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692881970</v>
      </c>
      <c r="H52" s="117">
        <f>VLOOKUP(H37,FAC_TOTALS_APTA!$A$4:$BR$126,$F52,FALSE)</f>
        <v>961216517.99999905</v>
      </c>
      <c r="I52" s="116">
        <f t="shared" ref="I52" si="14">H52/G52-1</f>
        <v>0.38727309934186782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268334547.99999905</v>
      </c>
      <c r="AD52" s="55">
        <f>I52</f>
        <v>0.38727309934186782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-7.2438434149428854E-3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2002</v>
      </c>
      <c r="H61" s="131">
        <f>$C$2</f>
        <v>2012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0_3_2002</v>
      </c>
      <c r="H63" s="107" t="str">
        <f>CONCATENATE($C58,"_",$C59,"_",H61)</f>
        <v>0_3_2012</v>
      </c>
      <c r="I63" s="31"/>
      <c r="J63" s="9"/>
      <c r="K63" s="9"/>
      <c r="L63" s="9"/>
      <c r="M63" s="9" t="str">
        <f>IF($G61+M62&gt;$H61,0,CONCATENATE($C58,"_",$C59,"_",$G61+M62))</f>
        <v>0_3_2003</v>
      </c>
      <c r="N63" s="9" t="str">
        <f t="shared" ref="N63:AB63" si="15">IF($G61+N62&gt;$H61,0,CONCATENATE($C58,"_",$C59,"_",$G61+N62))</f>
        <v>0_3_2004</v>
      </c>
      <c r="O63" s="9" t="str">
        <f t="shared" si="15"/>
        <v>0_3_2005</v>
      </c>
      <c r="P63" s="9" t="str">
        <f t="shared" si="15"/>
        <v>0_3_2006</v>
      </c>
      <c r="Q63" s="9" t="str">
        <f t="shared" si="15"/>
        <v>0_3_2007</v>
      </c>
      <c r="R63" s="9" t="str">
        <f t="shared" si="15"/>
        <v>0_3_2008</v>
      </c>
      <c r="S63" s="9" t="str">
        <f t="shared" si="15"/>
        <v>0_3_2009</v>
      </c>
      <c r="T63" s="9" t="str">
        <f t="shared" si="15"/>
        <v>0_3_2010</v>
      </c>
      <c r="U63" s="9" t="str">
        <f t="shared" si="15"/>
        <v>0_3_2011</v>
      </c>
      <c r="V63" s="9" t="str">
        <f t="shared" si="15"/>
        <v>0_3_2012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2436593.4779696302</v>
      </c>
      <c r="H65" s="120">
        <f>VLOOKUP(H63,FAC_TOTALS_APTA!$A$4:$BT$126,$F65,FALSE)</f>
        <v>1934144.30171931</v>
      </c>
      <c r="I65" s="33">
        <f>IFERROR(H65/G65-1,"-")</f>
        <v>-0.20620968610200918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354039.17889410601</v>
      </c>
      <c r="N65" s="32">
        <f>IF(N63=0,0,VLOOKUP(N63,FAC_TOTALS_APTA!$A$4:$BT$126,$L65,FALSE))</f>
        <v>1649223.5374910301</v>
      </c>
      <c r="O65" s="32">
        <f>IF(O63=0,0,VLOOKUP(O63,FAC_TOTALS_APTA!$A$4:$BT$126,$L65,FALSE))</f>
        <v>-1983805.6976143101</v>
      </c>
      <c r="P65" s="32">
        <f>IF(P63=0,0,VLOOKUP(P63,FAC_TOTALS_APTA!$A$4:$BT$126,$L65,FALSE))</f>
        <v>4285180.95123058</v>
      </c>
      <c r="Q65" s="32">
        <f>IF(Q63=0,0,VLOOKUP(Q63,FAC_TOTALS_APTA!$A$4:$BT$126,$L65,FALSE))</f>
        <v>4391905.7518923301</v>
      </c>
      <c r="R65" s="32">
        <f>IF(R63=0,0,VLOOKUP(R63,FAC_TOTALS_APTA!$A$4:$BT$126,$L65,FALSE))</f>
        <v>2432571.31250314</v>
      </c>
      <c r="S65" s="32">
        <f>IF(S63=0,0,VLOOKUP(S63,FAC_TOTALS_APTA!$A$4:$BT$126,$L65,FALSE))</f>
        <v>2029224.1456434501</v>
      </c>
      <c r="T65" s="32">
        <f>IF(T63=0,0,VLOOKUP(T63,FAC_TOTALS_APTA!$A$4:$BT$126,$L65,FALSE))</f>
        <v>901031.94292219705</v>
      </c>
      <c r="U65" s="32">
        <f>IF(U63=0,0,VLOOKUP(U63,FAC_TOTALS_APTA!$A$4:$BT$126,$L65,FALSE))</f>
        <v>-327673.46552762599</v>
      </c>
      <c r="V65" s="32">
        <f>IF(V63=0,0,VLOOKUP(V63,FAC_TOTALS_APTA!$A$4:$BT$126,$L65,FALSE))</f>
        <v>664175.37578011595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14395873.033215014</v>
      </c>
      <c r="AD65" s="36">
        <f>AC65/G77</f>
        <v>0.15913999491359851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0.90327811224383903</v>
      </c>
      <c r="H66" s="126">
        <f>VLOOKUP(H63,FAC_TOTALS_APTA!$A$4:$BT$126,$F66,FALSE)</f>
        <v>0.83112427188883597</v>
      </c>
      <c r="I66" s="33">
        <f t="shared" ref="I66:I75" si="16">IFERROR(H66/G66-1,"-")</f>
        <v>-7.9879983115903497E-2</v>
      </c>
      <c r="J66" s="34" t="str">
        <f t="shared" ref="J66:J73" si="17">IF(C66="Log","_log","")</f>
        <v>_log</v>
      </c>
      <c r="K66" s="34" t="str">
        <f t="shared" ref="K66:K76" si="18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617907.29244607699</v>
      </c>
      <c r="N66" s="32">
        <f>IF(N63=0,0,VLOOKUP(N63,FAC_TOTALS_APTA!$A$4:$BT$126,$L66,FALSE))</f>
        <v>182710.16317829699</v>
      </c>
      <c r="O66" s="32">
        <f>IF(O63=0,0,VLOOKUP(O63,FAC_TOTALS_APTA!$A$4:$BT$126,$L66,FALSE))</f>
        <v>436790.10098914901</v>
      </c>
      <c r="P66" s="32">
        <f>IF(P63=0,0,VLOOKUP(P63,FAC_TOTALS_APTA!$A$4:$BT$126,$L66,FALSE))</f>
        <v>-255438.08521431201</v>
      </c>
      <c r="Q66" s="32">
        <f>IF(Q63=0,0,VLOOKUP(Q63,FAC_TOTALS_APTA!$A$4:$BT$126,$L66,FALSE))</f>
        <v>232772.59790845899</v>
      </c>
      <c r="R66" s="32">
        <f>IF(R63=0,0,VLOOKUP(R63,FAC_TOTALS_APTA!$A$4:$BT$126,$L66,FALSE))</f>
        <v>960881.59165636997</v>
      </c>
      <c r="S66" s="32">
        <f>IF(S63=0,0,VLOOKUP(S63,FAC_TOTALS_APTA!$A$4:$BT$126,$L66,FALSE))</f>
        <v>-3461376.3319643699</v>
      </c>
      <c r="T66" s="32">
        <f>IF(T63=0,0,VLOOKUP(T63,FAC_TOTALS_APTA!$A$4:$BT$126,$L66,FALSE))</f>
        <v>1177340.02927986</v>
      </c>
      <c r="U66" s="32">
        <f>IF(U63=0,0,VLOOKUP(U63,FAC_TOTALS_APTA!$A$4:$BT$126,$L66,FALSE))</f>
        <v>2140642.88328683</v>
      </c>
      <c r="V66" s="32">
        <f>IF(V63=0,0,VLOOKUP(V63,FAC_TOTALS_APTA!$A$4:$BT$126,$L66,FALSE))</f>
        <v>-342597.19978570001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19">SUM(M66:AB66)</f>
        <v>1689633.0417806602</v>
      </c>
      <c r="AD66" s="36">
        <f>AC66/G77</f>
        <v>1.8678144288604617E-2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625427.99872995203</v>
      </c>
      <c r="H67" s="120">
        <f>VLOOKUP(H63,FAC_TOTALS_APTA!$A$4:$BT$126,$F67,FALSE)</f>
        <v>607605.48608507996</v>
      </c>
      <c r="I67" s="33">
        <f t="shared" si="16"/>
        <v>-2.8496505882474099E-2</v>
      </c>
      <c r="J67" s="34" t="str">
        <f t="shared" si="17"/>
        <v>_log</v>
      </c>
      <c r="K67" s="34" t="str">
        <f t="shared" si="18"/>
        <v>POP_EMP_log_FAC</v>
      </c>
      <c r="L67" s="9">
        <f>MATCH($K67,FAC_TOTALS_APTA!$A$2:$BR$2,)</f>
        <v>28</v>
      </c>
      <c r="M67" s="32">
        <f>IF(M63=0,0,VLOOKUP(M63,FAC_TOTALS_APTA!$A$4:$BT$126,$L67,FALSE))</f>
        <v>860515.853077707</v>
      </c>
      <c r="N67" s="32">
        <f>IF(N63=0,0,VLOOKUP(N63,FAC_TOTALS_APTA!$A$4:$BT$126,$L67,FALSE))</f>
        <v>1138206.81597982</v>
      </c>
      <c r="O67" s="32">
        <f>IF(O63=0,0,VLOOKUP(O63,FAC_TOTALS_APTA!$A$4:$BT$126,$L67,FALSE))</f>
        <v>1779182.3774145299</v>
      </c>
      <c r="P67" s="32">
        <f>IF(P63=0,0,VLOOKUP(P63,FAC_TOTALS_APTA!$A$4:$BT$126,$L67,FALSE))</f>
        <v>2285885.8755437601</v>
      </c>
      <c r="Q67" s="32">
        <f>IF(Q63=0,0,VLOOKUP(Q63,FAC_TOTALS_APTA!$A$4:$BT$126,$L67,FALSE))</f>
        <v>894666.54266527295</v>
      </c>
      <c r="R67" s="32">
        <f>IF(R63=0,0,VLOOKUP(R63,FAC_TOTALS_APTA!$A$4:$BT$126,$L67,FALSE))</f>
        <v>320942.81794933602</v>
      </c>
      <c r="S67" s="32">
        <f>IF(S63=0,0,VLOOKUP(S63,FAC_TOTALS_APTA!$A$4:$BT$126,$L67,FALSE))</f>
        <v>-319507.59941134602</v>
      </c>
      <c r="T67" s="32">
        <f>IF(T63=0,0,VLOOKUP(T63,FAC_TOTALS_APTA!$A$4:$BT$126,$L67,FALSE))</f>
        <v>693803.18989067303</v>
      </c>
      <c r="U67" s="32">
        <f>IF(U63=0,0,VLOOKUP(U63,FAC_TOTALS_APTA!$A$4:$BT$126,$L67,FALSE))</f>
        <v>527892.86233822</v>
      </c>
      <c r="V67" s="32">
        <f>IF(V63=0,0,VLOOKUP(V63,FAC_TOTALS_APTA!$A$4:$BT$126,$L67,FALSE))</f>
        <v>698543.28663420002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19"/>
        <v>8880132.0220821723</v>
      </c>
      <c r="AD67" s="36">
        <f>AC67/G77</f>
        <v>9.8165923078486289E-2</v>
      </c>
    </row>
    <row r="68" spans="1:33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6"/>
        <v>-</v>
      </c>
      <c r="J68" s="34" t="str">
        <f t="shared" si="17"/>
        <v/>
      </c>
      <c r="K68" s="34" t="str">
        <f t="shared" si="18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 t="e">
        <f>IF(S63=0,0,VLOOKUP(S63,FAC_TOTALS_APTA!$A$4:$BT$126,$L68,FALSE))</f>
        <v>#REF!</v>
      </c>
      <c r="T68" s="32" t="e">
        <f>IF(T63=0,0,VLOOKUP(T63,FAC_TOTALS_APTA!$A$4:$BT$126,$L68,FALSE))</f>
        <v>#REF!</v>
      </c>
      <c r="U68" s="32" t="e">
        <f>IF(U63=0,0,VLOOKUP(U63,FAC_TOTALS_APTA!$A$4:$BT$126,$L68,FALSE))</f>
        <v>#REF!</v>
      </c>
      <c r="V68" s="32" t="e">
        <f>IF(V63=0,0,VLOOKUP(V63,FAC_TOTALS_APTA!$A$4:$BT$126,$L68,FALSE))</f>
        <v>#REF!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19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1.9327110653241599</v>
      </c>
      <c r="H69" s="128">
        <f>VLOOKUP(H63,FAC_TOTALS_APTA!$A$4:$BT$126,$F69,FALSE)</f>
        <v>3.9969276241235701</v>
      </c>
      <c r="I69" s="33">
        <f t="shared" si="16"/>
        <v>1.0680419830127033</v>
      </c>
      <c r="J69" s="34" t="str">
        <f t="shared" si="17"/>
        <v>_log</v>
      </c>
      <c r="K69" s="34" t="str">
        <f t="shared" si="18"/>
        <v>GAS_PRICE_2018_log_FAC</v>
      </c>
      <c r="L69" s="9">
        <f>MATCH($K69,FAC_TOTALS_APTA!$A$2:$BR$2,)</f>
        <v>29</v>
      </c>
      <c r="M69" s="32">
        <f>IF(M63=0,0,VLOOKUP(M63,FAC_TOTALS_APTA!$A$4:$BT$126,$L69,FALSE))</f>
        <v>1362822.6377834601</v>
      </c>
      <c r="N69" s="32">
        <f>IF(N63=0,0,VLOOKUP(N63,FAC_TOTALS_APTA!$A$4:$BT$126,$L69,FALSE))</f>
        <v>1844900.0841955501</v>
      </c>
      <c r="O69" s="32">
        <f>IF(O63=0,0,VLOOKUP(O63,FAC_TOTALS_APTA!$A$4:$BT$126,$L69,FALSE))</f>
        <v>3485841.79829909</v>
      </c>
      <c r="P69" s="32">
        <f>IF(P63=0,0,VLOOKUP(P63,FAC_TOTALS_APTA!$A$4:$BT$126,$L69,FALSE))</f>
        <v>2277739.6266701501</v>
      </c>
      <c r="Q69" s="32">
        <f>IF(Q63=0,0,VLOOKUP(Q63,FAC_TOTALS_APTA!$A$4:$BT$126,$L69,FALSE))</f>
        <v>1650489.9210552799</v>
      </c>
      <c r="R69" s="32">
        <f>IF(R63=0,0,VLOOKUP(R63,FAC_TOTALS_APTA!$A$4:$BT$126,$L69,FALSE))</f>
        <v>3974895.3501063301</v>
      </c>
      <c r="S69" s="32">
        <f>IF(S63=0,0,VLOOKUP(S63,FAC_TOTALS_APTA!$A$4:$BT$126,$L69,FALSE))</f>
        <v>-11520888.869518301</v>
      </c>
      <c r="T69" s="32">
        <f>IF(T63=0,0,VLOOKUP(T63,FAC_TOTALS_APTA!$A$4:$BT$126,$L69,FALSE))</f>
        <v>5580852.2210512599</v>
      </c>
      <c r="U69" s="32">
        <f>IF(U63=0,0,VLOOKUP(U63,FAC_TOTALS_APTA!$A$4:$BT$126,$L69,FALSE))</f>
        <v>8068572.6553142797</v>
      </c>
      <c r="V69" s="32">
        <f>IF(V63=0,0,VLOOKUP(V63,FAC_TOTALS_APTA!$A$4:$BT$126,$L69,FALSE))</f>
        <v>85267.682747238505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19"/>
        <v>16810493.107704338</v>
      </c>
      <c r="AD69" s="36">
        <f>AC69/G77</f>
        <v>0.18583254947322195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34213.9259747588</v>
      </c>
      <c r="H70" s="126">
        <f>VLOOKUP(H63,FAC_TOTALS_APTA!$A$4:$BT$126,$F70,FALSE)</f>
        <v>25927.182576073501</v>
      </c>
      <c r="I70" s="33">
        <f t="shared" si="16"/>
        <v>-0.24220381504299782</v>
      </c>
      <c r="J70" s="34" t="str">
        <f t="shared" si="17"/>
        <v>_log</v>
      </c>
      <c r="K70" s="34" t="str">
        <f t="shared" si="18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679108.52860500198</v>
      </c>
      <c r="N70" s="32">
        <f>IF(N63=0,0,VLOOKUP(N63,FAC_TOTALS_APTA!$A$4:$BT$126,$L70,FALSE))</f>
        <v>1040725.12689422</v>
      </c>
      <c r="O70" s="32">
        <f>IF(O63=0,0,VLOOKUP(O63,FAC_TOTALS_APTA!$A$4:$BT$126,$L70,FALSE))</f>
        <v>1304155.49034593</v>
      </c>
      <c r="P70" s="32">
        <f>IF(P63=0,0,VLOOKUP(P63,FAC_TOTALS_APTA!$A$4:$BT$126,$L70,FALSE))</f>
        <v>2190445.1959850602</v>
      </c>
      <c r="Q70" s="32">
        <f>IF(Q63=0,0,VLOOKUP(Q63,FAC_TOTALS_APTA!$A$4:$BT$126,$L70,FALSE))</f>
        <v>-523204.242647473</v>
      </c>
      <c r="R70" s="32">
        <f>IF(R63=0,0,VLOOKUP(R63,FAC_TOTALS_APTA!$A$4:$BT$126,$L70,FALSE))</f>
        <v>-340938.42036327999</v>
      </c>
      <c r="S70" s="32">
        <f>IF(S63=0,0,VLOOKUP(S63,FAC_TOTALS_APTA!$A$4:$BT$126,$L70,FALSE))</f>
        <v>2798715.0107795801</v>
      </c>
      <c r="T70" s="32">
        <f>IF(T63=0,0,VLOOKUP(T63,FAC_TOTALS_APTA!$A$4:$BT$126,$L70,FALSE))</f>
        <v>-169061.88004253601</v>
      </c>
      <c r="U70" s="32">
        <f>IF(U63=0,0,VLOOKUP(U63,FAC_TOTALS_APTA!$A$4:$BT$126,$L70,FALSE))</f>
        <v>341090.76426357997</v>
      </c>
      <c r="V70" s="32">
        <f>IF(V63=0,0,VLOOKUP(V63,FAC_TOTALS_APTA!$A$4:$BT$126,$L70,FALSE))</f>
        <v>975539.52266336395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19"/>
        <v>8296575.0964834476</v>
      </c>
      <c r="AD70" s="36">
        <f>AC70/G77</f>
        <v>9.1714959947781574E-2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6.6866462964353799</v>
      </c>
      <c r="H71" s="120">
        <f>VLOOKUP(H63,FAC_TOTALS_APTA!$A$4:$BT$126,$F71,FALSE)</f>
        <v>7.3287065777456899</v>
      </c>
      <c r="I71" s="33">
        <f t="shared" si="16"/>
        <v>9.6021271777541051E-2</v>
      </c>
      <c r="J71" s="34" t="str">
        <f t="shared" si="17"/>
        <v/>
      </c>
      <c r="K71" s="34" t="str">
        <f t="shared" si="18"/>
        <v>PCT_HH_NO_VEH_FAC</v>
      </c>
      <c r="L71" s="9">
        <f>MATCH($K71,FAC_TOTALS_APTA!$A$2:$BR$2,)</f>
        <v>31</v>
      </c>
      <c r="M71" s="32">
        <f>IF(M63=0,0,VLOOKUP(M63,FAC_TOTALS_APTA!$A$4:$BT$126,$L71,FALSE))</f>
        <v>122324.257649837</v>
      </c>
      <c r="N71" s="32">
        <f>IF(N63=0,0,VLOOKUP(N63,FAC_TOTALS_APTA!$A$4:$BT$126,$L71,FALSE))</f>
        <v>101181.099193117</v>
      </c>
      <c r="O71" s="32">
        <f>IF(O63=0,0,VLOOKUP(O63,FAC_TOTALS_APTA!$A$4:$BT$126,$L71,FALSE))</f>
        <v>142991.89352715301</v>
      </c>
      <c r="P71" s="32">
        <f>IF(P63=0,0,VLOOKUP(P63,FAC_TOTALS_APTA!$A$4:$BT$126,$L71,FALSE))</f>
        <v>210829.70700723899</v>
      </c>
      <c r="Q71" s="32">
        <f>IF(Q63=0,0,VLOOKUP(Q63,FAC_TOTALS_APTA!$A$4:$BT$126,$L71,FALSE))</f>
        <v>196884.763754043</v>
      </c>
      <c r="R71" s="32">
        <f>IF(R63=0,0,VLOOKUP(R63,FAC_TOTALS_APTA!$A$4:$BT$126,$L71,FALSE))</f>
        <v>-50821.411623164902</v>
      </c>
      <c r="S71" s="32">
        <f>IF(S63=0,0,VLOOKUP(S63,FAC_TOTALS_APTA!$A$4:$BT$126,$L71,FALSE))</f>
        <v>216880.051561859</v>
      </c>
      <c r="T71" s="32">
        <f>IF(T63=0,0,VLOOKUP(T63,FAC_TOTALS_APTA!$A$4:$BT$126,$L71,FALSE))</f>
        <v>656086.73911093699</v>
      </c>
      <c r="U71" s="32">
        <f>IF(U63=0,0,VLOOKUP(U63,FAC_TOTALS_APTA!$A$4:$BT$126,$L71,FALSE))</f>
        <v>249495.80437061901</v>
      </c>
      <c r="V71" s="32">
        <f>IF(V63=0,0,VLOOKUP(V63,FAC_TOTALS_APTA!$A$4:$BT$126,$L71,FALSE))</f>
        <v>-297080.33292203699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19"/>
        <v>1548772.5716296022</v>
      </c>
      <c r="AD71" s="36">
        <f>AC71/G77</f>
        <v>1.7120994232359629E-2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3.3043487636261699</v>
      </c>
      <c r="H72" s="128">
        <f>VLOOKUP(H63,FAC_TOTALS_APTA!$A$4:$BT$126,$F72,FALSE)</f>
        <v>3.7956103931829501</v>
      </c>
      <c r="I72" s="33">
        <f t="shared" si="16"/>
        <v>0.14867124044668723</v>
      </c>
      <c r="J72" s="34" t="str">
        <f t="shared" si="17"/>
        <v/>
      </c>
      <c r="K72" s="34" t="str">
        <f t="shared" si="18"/>
        <v>JTW_HOME_PCT_FAC</v>
      </c>
      <c r="L72" s="9">
        <f>MATCH($K72,FAC_TOTALS_APTA!$A$2:$BR$2,)</f>
        <v>32</v>
      </c>
      <c r="M72" s="32">
        <f>IF(M63=0,0,VLOOKUP(M63,FAC_TOTALS_APTA!$A$4:$BT$126,$L72,FALSE))</f>
        <v>0</v>
      </c>
      <c r="N72" s="32">
        <f>IF(N63=0,0,VLOOKUP(N63,FAC_TOTALS_APTA!$A$4:$BT$126,$L72,FALSE))</f>
        <v>0</v>
      </c>
      <c r="O72" s="32">
        <f>IF(O63=0,0,VLOOKUP(O63,FAC_TOTALS_APTA!$A$4:$BT$126,$L72,FALSE))</f>
        <v>0</v>
      </c>
      <c r="P72" s="32">
        <f>IF(P63=0,0,VLOOKUP(P63,FAC_TOTALS_APTA!$A$4:$BT$126,$L72,FALSE))</f>
        <v>-313111.32956872002</v>
      </c>
      <c r="Q72" s="32">
        <f>IF(Q63=0,0,VLOOKUP(Q63,FAC_TOTALS_APTA!$A$4:$BT$126,$L72,FALSE))</f>
        <v>-161559.650869409</v>
      </c>
      <c r="R72" s="32">
        <f>IF(R63=0,0,VLOOKUP(R63,FAC_TOTALS_APTA!$A$4:$BT$126,$L72,FALSE))</f>
        <v>34323.825281983802</v>
      </c>
      <c r="S72" s="32">
        <f>IF(S63=0,0,VLOOKUP(S63,FAC_TOTALS_APTA!$A$4:$BT$126,$L72,FALSE))</f>
        <v>53029.045824423702</v>
      </c>
      <c r="T72" s="32">
        <f>IF(T63=0,0,VLOOKUP(T63,FAC_TOTALS_APTA!$A$4:$BT$126,$L72,FALSE))</f>
        <v>-420255.35519662302</v>
      </c>
      <c r="U72" s="32">
        <f>IF(U63=0,0,VLOOKUP(U63,FAC_TOTALS_APTA!$A$4:$BT$126,$L72,FALSE))</f>
        <v>124584.636299481</v>
      </c>
      <c r="V72" s="32">
        <f>IF(V63=0,0,VLOOKUP(V63,FAC_TOTALS_APTA!$A$4:$BT$126,$L72,FALSE))</f>
        <v>177624.733728969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19"/>
        <v>-505364.09449989453</v>
      </c>
      <c r="AD72" s="36">
        <f>AC72/G77</f>
        <v>-5.5865760445837727E-3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0</v>
      </c>
      <c r="I73" s="33" t="str">
        <f t="shared" si="16"/>
        <v>-</v>
      </c>
      <c r="J73" s="34" t="str">
        <f t="shared" si="17"/>
        <v/>
      </c>
      <c r="K73" s="34" t="str">
        <f t="shared" si="18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0</v>
      </c>
      <c r="P73" s="32">
        <f>IF(P63=0,0,VLOOKUP(P63,FAC_TOTALS_APTA!$A$4:$BT$126,$L73,FALSE))</f>
        <v>0</v>
      </c>
      <c r="Q73" s="32">
        <f>IF(Q63=0,0,VLOOKUP(Q63,FAC_TOTALS_APTA!$A$4:$BT$126,$L73,FALSE))</f>
        <v>0</v>
      </c>
      <c r="R73" s="32">
        <f>IF(R63=0,0,VLOOKUP(R63,FAC_TOTALS_APTA!$A$4:$BT$126,$L73,FALSE))</f>
        <v>0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19"/>
        <v>0</v>
      </c>
      <c r="AD73" s="36">
        <f>AC73/G77</f>
        <v>0</v>
      </c>
    </row>
    <row r="74" spans="1:33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6"/>
        <v>-</v>
      </c>
      <c r="J74" s="34" t="str">
        <f t="shared" ref="J74:J75" si="20">IF(C74="Log","_log","")</f>
        <v/>
      </c>
      <c r="K74" s="34" t="str">
        <f t="shared" si="18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 t="e">
        <f>IF(S63=0,0,VLOOKUP(S63,FAC_TOTALS_APTA!$A$4:$BT$126,$L74,FALSE))</f>
        <v>#REF!</v>
      </c>
      <c r="T74" s="32" t="e">
        <f>IF(T63=0,0,VLOOKUP(T63,FAC_TOTALS_APTA!$A$4:$BT$126,$L74,FALSE))</f>
        <v>#REF!</v>
      </c>
      <c r="U74" s="32" t="e">
        <f>IF(U63=0,0,VLOOKUP(U63,FAC_TOTALS_APTA!$A$4:$BT$126,$L74,FALSE))</f>
        <v>#REF!</v>
      </c>
      <c r="V74" s="32" t="e">
        <f>IF(V63=0,0,VLOOKUP(V63,FAC_TOTALS_APTA!$A$4:$BT$126,$L74,FALSE))</f>
        <v>#REF!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19"/>
        <v>#REF!</v>
      </c>
      <c r="AD74" s="36" t="e">
        <f>AC74/G77</f>
        <v>#REF!</v>
      </c>
      <c r="AG74" s="56"/>
    </row>
    <row r="75" spans="1:33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6"/>
        <v>-</v>
      </c>
      <c r="J75" s="40" t="str">
        <f t="shared" si="20"/>
        <v/>
      </c>
      <c r="K75" s="40" t="str">
        <f t="shared" si="18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 t="e">
        <f>IF(S63=0,0,VLOOKUP(S63,FAC_TOTALS_APTA!$A$4:$BT$126,$L75,FALSE))</f>
        <v>#REF!</v>
      </c>
      <c r="T75" s="41" t="e">
        <f>IF(T63=0,0,VLOOKUP(T63,FAC_TOTALS_APTA!$A$4:$BT$126,$L75,FALSE))</f>
        <v>#REF!</v>
      </c>
      <c r="U75" s="41" t="e">
        <f>IF(U63=0,0,VLOOKUP(U63,FAC_TOTALS_APTA!$A$4:$BT$126,$L75,FALSE))</f>
        <v>#REF!</v>
      </c>
      <c r="V75" s="41" t="e">
        <f>IF(V63=0,0,VLOOKUP(V63,FAC_TOTALS_APTA!$A$4:$BT$126,$L75,FALSE))</f>
        <v>#REF!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19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si="18"/>
        <v>New_Reporter_FAC</v>
      </c>
      <c r="L76" s="47">
        <f>MATCH($K76,FAC_TOTALS_APTA!$A$2:$BR$2,)</f>
        <v>43</v>
      </c>
      <c r="M76" s="48">
        <f>IF(M63=0,0,VLOOKUP(M63,FAC_TOTALS_APTA!$A$4:$BT$126,$L76,FALSE))</f>
        <v>13655748</v>
      </c>
      <c r="N76" s="48">
        <f>IF(N63=0,0,VLOOKUP(N63,FAC_TOTALS_APTA!$A$4:$BT$126,$L76,FALSE))</f>
        <v>44950739</v>
      </c>
      <c r="O76" s="48">
        <f>IF(O63=0,0,VLOOKUP(O63,FAC_TOTALS_APTA!$A$4:$BT$126,$L76,FALSE))</f>
        <v>27514218</v>
      </c>
      <c r="P76" s="48">
        <f>IF(P63=0,0,VLOOKUP(P63,FAC_TOTALS_APTA!$A$4:$BT$126,$L76,FALSE))</f>
        <v>26823055.999999899</v>
      </c>
      <c r="Q76" s="48">
        <f>IF(Q63=0,0,VLOOKUP(Q63,FAC_TOTALS_APTA!$A$4:$BT$126,$L76,FALSE))</f>
        <v>12183549</v>
      </c>
      <c r="R76" s="48">
        <f>IF(R63=0,0,VLOOKUP(R63,FAC_TOTALS_APTA!$A$4:$BT$126,$L76,FALSE))</f>
        <v>4015598.9999999902</v>
      </c>
      <c r="S76" s="48">
        <f>IF(S63=0,0,VLOOKUP(S63,FAC_TOTALS_APTA!$A$4:$BT$126,$L76,FALSE))</f>
        <v>13248340.999999899</v>
      </c>
      <c r="T76" s="48">
        <f>IF(T63=0,0,VLOOKUP(T63,FAC_TOTALS_APTA!$A$4:$BT$126,$L76,FALSE))</f>
        <v>1770537</v>
      </c>
      <c r="U76" s="48">
        <f>IF(U63=0,0,VLOOKUP(U63,FAC_TOTALS_APTA!$A$4:$BT$126,$L76,FALSE))</f>
        <v>1273013.99999999</v>
      </c>
      <c r="V76" s="48">
        <f>IF(V63=0,0,VLOOKUP(V63,FAC_TOTALS_APTA!$A$4:$BT$126,$L76,FALSE))</f>
        <v>6209327.9999999898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151644128.99999979</v>
      </c>
      <c r="AD76" s="52">
        <f>AC76/G78</f>
        <v>1.6242615241773355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90460434.166979402</v>
      </c>
      <c r="H77" s="120">
        <f>VLOOKUP(H63,FAC_TOTALS_APTA!$A$4:$BR$126,$F77,FALSE)</f>
        <v>297515785.90012401</v>
      </c>
      <c r="I77" s="115">
        <f t="shared" ref="I77" si="21">H77/G77-1</f>
        <v>2.2889051289643891</v>
      </c>
      <c r="J77" s="34"/>
      <c r="K77" s="34"/>
      <c r="L77" s="9"/>
      <c r="M77" s="32" t="e">
        <f t="shared" ref="M77:AB77" si="22">SUM(M65:M70)</f>
        <v>#REF!</v>
      </c>
      <c r="N77" s="32" t="e">
        <f t="shared" si="22"/>
        <v>#REF!</v>
      </c>
      <c r="O77" s="32" t="e">
        <f t="shared" si="22"/>
        <v>#REF!</v>
      </c>
      <c r="P77" s="32" t="e">
        <f t="shared" si="22"/>
        <v>#REF!</v>
      </c>
      <c r="Q77" s="32" t="e">
        <f t="shared" si="22"/>
        <v>#REF!</v>
      </c>
      <c r="R77" s="32" t="e">
        <f t="shared" si="22"/>
        <v>#REF!</v>
      </c>
      <c r="S77" s="32" t="e">
        <f t="shared" si="22"/>
        <v>#REF!</v>
      </c>
      <c r="T77" s="32" t="e">
        <f t="shared" si="22"/>
        <v>#REF!</v>
      </c>
      <c r="U77" s="32" t="e">
        <f t="shared" si="22"/>
        <v>#REF!</v>
      </c>
      <c r="V77" s="32" t="e">
        <f t="shared" si="22"/>
        <v>#REF!</v>
      </c>
      <c r="W77" s="32">
        <f t="shared" si="22"/>
        <v>0</v>
      </c>
      <c r="X77" s="32">
        <f t="shared" si="22"/>
        <v>0</v>
      </c>
      <c r="Y77" s="32">
        <f t="shared" si="22"/>
        <v>0</v>
      </c>
      <c r="Z77" s="32">
        <f t="shared" si="22"/>
        <v>0</v>
      </c>
      <c r="AA77" s="32">
        <f t="shared" si="22"/>
        <v>0</v>
      </c>
      <c r="AB77" s="32">
        <f t="shared" si="22"/>
        <v>0</v>
      </c>
      <c r="AC77" s="35">
        <f>H77-G77</f>
        <v>207055351.73314461</v>
      </c>
      <c r="AD77" s="36">
        <f>I77</f>
        <v>2.2889051289643891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93361892</v>
      </c>
      <c r="H78" s="117">
        <f>VLOOKUP(H63,FAC_TOTALS_APTA!$A$4:$BR$126,$F78,FALSE)</f>
        <v>308782118.99999899</v>
      </c>
      <c r="I78" s="116">
        <f t="shared" ref="I78" si="23">H78/G78-1</f>
        <v>2.3073678391179024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215420226.99999899</v>
      </c>
      <c r="AD78" s="55">
        <f>I78</f>
        <v>2.3073678391179024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1.8462710153513306E-2</v>
      </c>
    </row>
    <row r="80" spans="1:33" ht="13.5" thickTop="1" x14ac:dyDescent="0.25"/>
    <row r="81" spans="2:31" s="13" customFormat="1" x14ac:dyDescent="0.25">
      <c r="B81" s="21" t="s">
        <v>29</v>
      </c>
      <c r="E81" s="9"/>
      <c r="G81" s="109"/>
      <c r="H81" s="109"/>
      <c r="I81" s="20"/>
    </row>
    <row r="82" spans="2:31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1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1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1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1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162" t="s">
        <v>60</v>
      </c>
      <c r="AD86" s="162"/>
    </row>
    <row r="87" spans="2:31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2002</v>
      </c>
      <c r="H87" s="131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1" ht="12.95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1" ht="12.95" customHeight="1" x14ac:dyDescent="0.25">
      <c r="B89" s="28"/>
      <c r="C89" s="31"/>
      <c r="D89" s="9"/>
      <c r="E89" s="9"/>
      <c r="F89" s="9"/>
      <c r="G89" s="107" t="str">
        <f>CONCATENATE($C84,"_",$C85,"_",G87)</f>
        <v>0_10_2002</v>
      </c>
      <c r="H89" s="107" t="str">
        <f>CONCATENATE($C84,"_",$C85,"_",H87)</f>
        <v>0_10_2012</v>
      </c>
      <c r="I89" s="31"/>
      <c r="J89" s="9"/>
      <c r="K89" s="9"/>
      <c r="L89" s="9"/>
      <c r="M89" s="9" t="str">
        <f>IF($G87+M88&gt;$H87,0,CONCATENATE($C84,"_",$C85,"_",$G87+M88))</f>
        <v>0_10_2003</v>
      </c>
      <c r="N89" s="9" t="str">
        <f t="shared" ref="N89:AB89" si="24">IF($G87+N88&gt;$H87,0,CONCATENATE($C84,"_",$C85,"_",$G87+N88))</f>
        <v>0_10_2004</v>
      </c>
      <c r="O89" s="9" t="str">
        <f t="shared" si="24"/>
        <v>0_10_2005</v>
      </c>
      <c r="P89" s="9" t="str">
        <f t="shared" si="24"/>
        <v>0_10_2006</v>
      </c>
      <c r="Q89" s="9" t="str">
        <f t="shared" si="24"/>
        <v>0_10_2007</v>
      </c>
      <c r="R89" s="9" t="str">
        <f t="shared" si="24"/>
        <v>0_10_2008</v>
      </c>
      <c r="S89" s="9" t="str">
        <f t="shared" si="24"/>
        <v>0_10_2009</v>
      </c>
      <c r="T89" s="9" t="str">
        <f t="shared" si="24"/>
        <v>0_10_2010</v>
      </c>
      <c r="U89" s="9" t="str">
        <f t="shared" si="24"/>
        <v>0_10_2011</v>
      </c>
      <c r="V89" s="9" t="str">
        <f t="shared" si="24"/>
        <v>0_10_2012</v>
      </c>
      <c r="W89" s="9">
        <f t="shared" si="24"/>
        <v>0</v>
      </c>
      <c r="X89" s="9">
        <f t="shared" si="24"/>
        <v>0</v>
      </c>
      <c r="Y89" s="9">
        <f t="shared" si="24"/>
        <v>0</v>
      </c>
      <c r="Z89" s="9">
        <f t="shared" si="24"/>
        <v>0</v>
      </c>
      <c r="AA89" s="9">
        <f t="shared" si="24"/>
        <v>0</v>
      </c>
      <c r="AB89" s="9">
        <f t="shared" si="24"/>
        <v>0</v>
      </c>
      <c r="AC89" s="9"/>
      <c r="AD89" s="9"/>
    </row>
    <row r="90" spans="2:31" ht="12.95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1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253905652</v>
      </c>
      <c r="H91" s="120">
        <f>VLOOKUP(H89,FAC_TOTALS_APTA!$A$4:$BT$126,$F91,FALSE)</f>
        <v>227959423.99999899</v>
      </c>
      <c r="I91" s="33">
        <f>IFERROR(H91/G91-1,"-")</f>
        <v>-0.10218846172042284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-66348854.774976298</v>
      </c>
      <c r="N91" s="32">
        <f>IF(N89=0,0,VLOOKUP(N89,FAC_TOTALS_APTA!$A$4:$BT$126,$L91,FALSE))</f>
        <v>32878104.125396799</v>
      </c>
      <c r="O91" s="32">
        <f>IF(O89=0,0,VLOOKUP(O89,FAC_TOTALS_APTA!$A$4:$BT$126,$L91,FALSE))</f>
        <v>32129742.867583498</v>
      </c>
      <c r="P91" s="32">
        <f>IF(P89=0,0,VLOOKUP(P89,FAC_TOTALS_APTA!$A$4:$BT$126,$L91,FALSE))</f>
        <v>-5493210.3520956598</v>
      </c>
      <c r="Q91" s="32">
        <f>IF(Q89=0,0,VLOOKUP(Q89,FAC_TOTALS_APTA!$A$4:$BT$126,$L91,FALSE))</f>
        <v>11830867.686141299</v>
      </c>
      <c r="R91" s="32">
        <f>IF(R89=0,0,VLOOKUP(R89,FAC_TOTALS_APTA!$A$4:$BT$126,$L91,FALSE))</f>
        <v>12955542.128233301</v>
      </c>
      <c r="S91" s="32">
        <f>IF(S89=0,0,VLOOKUP(S89,FAC_TOTALS_APTA!$A$4:$BT$126,$L91,FALSE))</f>
        <v>732285.43982355297</v>
      </c>
      <c r="T91" s="32">
        <f>IF(T89=0,0,VLOOKUP(T89,FAC_TOTALS_APTA!$A$4:$BT$126,$L91,FALSE))</f>
        <v>-72831390.165511206</v>
      </c>
      <c r="U91" s="32">
        <f>IF(U89=0,0,VLOOKUP(U89,FAC_TOTALS_APTA!$A$4:$BT$126,$L91,FALSE))</f>
        <v>-17338000.6311494</v>
      </c>
      <c r="V91" s="32">
        <f>IF(V89=0,0,VLOOKUP(V89,FAC_TOTALS_APTA!$A$4:$BT$126,$L91,FALSE))</f>
        <v>-1597668.93505098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-73082582.611605093</v>
      </c>
      <c r="AD91" s="36">
        <f>AC91/G103</f>
        <v>-6.6907065500450724E-2</v>
      </c>
      <c r="AE91" s="106"/>
    </row>
    <row r="92" spans="2:31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0.97956348559999995</v>
      </c>
      <c r="H92" s="126">
        <f>VLOOKUP(H89,FAC_TOTALS_APTA!$A$4:$BT$126,$F92,FALSE)</f>
        <v>1.36910030643</v>
      </c>
      <c r="I92" s="33">
        <f t="shared" ref="I92:I101" si="25">IFERROR(H92/G92-1,"-")</f>
        <v>0.39766368036003485</v>
      </c>
      <c r="J92" s="34" t="str">
        <f t="shared" ref="J92:J99" si="26">IF(C92="Log","_log","")</f>
        <v>_log</v>
      </c>
      <c r="K92" s="34" t="str">
        <f t="shared" ref="K92:K102" si="27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-47431194.4128602</v>
      </c>
      <c r="N92" s="32">
        <f>IF(N89=0,0,VLOOKUP(N89,FAC_TOTALS_APTA!$A$4:$BT$126,$L92,FALSE))</f>
        <v>-13652897.740259601</v>
      </c>
      <c r="O92" s="32">
        <f>IF(O89=0,0,VLOOKUP(O89,FAC_TOTALS_APTA!$A$4:$BT$126,$L92,FALSE))</f>
        <v>8807124.2719199304</v>
      </c>
      <c r="P92" s="32">
        <f>IF(P89=0,0,VLOOKUP(P89,FAC_TOTALS_APTA!$A$4:$BT$126,$L92,FALSE))</f>
        <v>-8523866.0754263494</v>
      </c>
      <c r="Q92" s="32">
        <f>IF(Q89=0,0,VLOOKUP(Q89,FAC_TOTALS_APTA!$A$4:$BT$126,$L92,FALSE))</f>
        <v>-7114566.2160671502</v>
      </c>
      <c r="R92" s="32">
        <f>IF(R89=0,0,VLOOKUP(R89,FAC_TOTALS_APTA!$A$4:$BT$126,$L92,FALSE))</f>
        <v>-2655137.8891463699</v>
      </c>
      <c r="S92" s="32">
        <f>IF(S89=0,0,VLOOKUP(S89,FAC_TOTALS_APTA!$A$4:$BT$126,$L92,FALSE))</f>
        <v>-13302905.687729901</v>
      </c>
      <c r="T92" s="32">
        <f>IF(T89=0,0,VLOOKUP(T89,FAC_TOTALS_APTA!$A$4:$BT$126,$L92,FALSE))</f>
        <v>-7733221.8433173802</v>
      </c>
      <c r="U92" s="32">
        <f>IF(U89=0,0,VLOOKUP(U89,FAC_TOTALS_APTA!$A$4:$BT$126,$L92,FALSE))</f>
        <v>-16577667.5359926</v>
      </c>
      <c r="V92" s="32">
        <f>IF(V89=0,0,VLOOKUP(V89,FAC_TOTALS_APTA!$A$4:$BT$126,$L92,FALSE))</f>
        <v>8593926.1750724707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8">SUM(M92:AB92)</f>
        <v>-99590406.95380713</v>
      </c>
      <c r="AD92" s="36">
        <f>AC92/G103</f>
        <v>-9.1174964583378343E-2</v>
      </c>
      <c r="AE92" s="106"/>
    </row>
    <row r="93" spans="2:31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25697520.3899999</v>
      </c>
      <c r="H93" s="120">
        <f>VLOOKUP(H89,FAC_TOTALS_APTA!$A$4:$BT$126,$F93,FALSE)</f>
        <v>27909105.420000002</v>
      </c>
      <c r="I93" s="33">
        <f t="shared" si="25"/>
        <v>8.606219574635432E-2</v>
      </c>
      <c r="J93" s="34" t="str">
        <f t="shared" si="26"/>
        <v>_log</v>
      </c>
      <c r="K93" s="34" t="str">
        <f t="shared" si="27"/>
        <v>POP_EMP_log_FAC</v>
      </c>
      <c r="L93" s="9">
        <f>MATCH($K93,FAC_TOTALS_APTA!$A$2:$BR$2,)</f>
        <v>28</v>
      </c>
      <c r="M93" s="32">
        <f>IF(M89=0,0,VLOOKUP(M89,FAC_TOTALS_APTA!$A$4:$BT$126,$L93,FALSE))</f>
        <v>4975263.3197703203</v>
      </c>
      <c r="N93" s="32">
        <f>IF(N89=0,0,VLOOKUP(N89,FAC_TOTALS_APTA!$A$4:$BT$126,$L93,FALSE))</f>
        <v>6958265.8146008002</v>
      </c>
      <c r="O93" s="32">
        <f>IF(O89=0,0,VLOOKUP(O89,FAC_TOTALS_APTA!$A$4:$BT$126,$L93,FALSE))</f>
        <v>6657936.0897415401</v>
      </c>
      <c r="P93" s="32">
        <f>IF(P89=0,0,VLOOKUP(P89,FAC_TOTALS_APTA!$A$4:$BT$126,$L93,FALSE))</f>
        <v>7736532.2162014898</v>
      </c>
      <c r="Q93" s="32">
        <f>IF(Q89=0,0,VLOOKUP(Q89,FAC_TOTALS_APTA!$A$4:$BT$126,$L93,FALSE))</f>
        <v>768255.85757162899</v>
      </c>
      <c r="R93" s="32">
        <f>IF(R89=0,0,VLOOKUP(R89,FAC_TOTALS_APTA!$A$4:$BT$126,$L93,FALSE))</f>
        <v>2981143.6673340402</v>
      </c>
      <c r="S93" s="32">
        <f>IF(S89=0,0,VLOOKUP(S89,FAC_TOTALS_APTA!$A$4:$BT$126,$L93,FALSE))</f>
        <v>-2751576.2849065298</v>
      </c>
      <c r="T93" s="32">
        <f>IF(T89=0,0,VLOOKUP(T89,FAC_TOTALS_APTA!$A$4:$BT$126,$L93,FALSE))</f>
        <v>-2188770.7162238401</v>
      </c>
      <c r="U93" s="32">
        <f>IF(U89=0,0,VLOOKUP(U89,FAC_TOTALS_APTA!$A$4:$BT$126,$L93,FALSE))</f>
        <v>1531426.9765041301</v>
      </c>
      <c r="V93" s="32">
        <f>IF(V89=0,0,VLOOKUP(V89,FAC_TOTALS_APTA!$A$4:$BT$126,$L93,FALSE))</f>
        <v>2591788.18387448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8"/>
        <v>29260265.124468058</v>
      </c>
      <c r="AD93" s="36">
        <f>AC93/G103</f>
        <v>2.6787757154773342E-2</v>
      </c>
      <c r="AE93" s="106"/>
    </row>
    <row r="94" spans="2:3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5"/>
        <v>-</v>
      </c>
      <c r="J94" s="34" t="str">
        <f t="shared" si="26"/>
        <v/>
      </c>
      <c r="K94" s="34" t="str">
        <f t="shared" si="27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8"/>
        <v>#REF!</v>
      </c>
      <c r="AD94" s="36" t="e">
        <f>AC94/G103</f>
        <v>#REF!</v>
      </c>
      <c r="AE94" s="106"/>
    </row>
    <row r="95" spans="2:31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1.974</v>
      </c>
      <c r="H95" s="128">
        <f>VLOOKUP(H89,FAC_TOTALS_APTA!$A$4:$BT$126,$F95,FALSE)</f>
        <v>4.1093000000000002</v>
      </c>
      <c r="I95" s="33">
        <f t="shared" si="25"/>
        <v>1.0817122593718338</v>
      </c>
      <c r="J95" s="34" t="str">
        <f t="shared" si="26"/>
        <v>_log</v>
      </c>
      <c r="K95" s="34" t="str">
        <f t="shared" si="27"/>
        <v>GAS_PRICE_2018_log_FAC</v>
      </c>
      <c r="L95" s="9">
        <f>MATCH($K95,FAC_TOTALS_APTA!$A$2:$BR$2,)</f>
        <v>29</v>
      </c>
      <c r="M95" s="32">
        <f>IF(M89=0,0,VLOOKUP(M89,FAC_TOTALS_APTA!$A$4:$BT$126,$L95,FALSE))</f>
        <v>18927379.574127499</v>
      </c>
      <c r="N95" s="32">
        <f>IF(N89=0,0,VLOOKUP(N89,FAC_TOTALS_APTA!$A$4:$BT$126,$L95,FALSE))</f>
        <v>19051252.132840499</v>
      </c>
      <c r="O95" s="32">
        <f>IF(O89=0,0,VLOOKUP(O89,FAC_TOTALS_APTA!$A$4:$BT$126,$L95,FALSE))</f>
        <v>24464552.652246699</v>
      </c>
      <c r="P95" s="32">
        <f>IF(P89=0,0,VLOOKUP(P89,FAC_TOTALS_APTA!$A$4:$BT$126,$L95,FALSE))</f>
        <v>16168882.9849371</v>
      </c>
      <c r="Q95" s="32">
        <f>IF(Q89=0,0,VLOOKUP(Q89,FAC_TOTALS_APTA!$A$4:$BT$126,$L95,FALSE))</f>
        <v>5198740.6060321303</v>
      </c>
      <c r="R95" s="32">
        <f>IF(R89=0,0,VLOOKUP(R89,FAC_TOTALS_APTA!$A$4:$BT$126,$L95,FALSE))</f>
        <v>19372835.546285901</v>
      </c>
      <c r="S95" s="32">
        <f>IF(S89=0,0,VLOOKUP(S89,FAC_TOTALS_APTA!$A$4:$BT$126,$L95,FALSE))</f>
        <v>-47886744.788249202</v>
      </c>
      <c r="T95" s="32">
        <f>IF(T89=0,0,VLOOKUP(T89,FAC_TOTALS_APTA!$A$4:$BT$126,$L95,FALSE))</f>
        <v>21311721.6298762</v>
      </c>
      <c r="U95" s="32">
        <f>IF(U89=0,0,VLOOKUP(U89,FAC_TOTALS_APTA!$A$4:$BT$126,$L95,FALSE))</f>
        <v>31774499.591125999</v>
      </c>
      <c r="V95" s="32">
        <f>IF(V89=0,0,VLOOKUP(V89,FAC_TOTALS_APTA!$A$4:$BT$126,$L95,FALSE))</f>
        <v>1568494.3927114301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8"/>
        <v>109951614.32193425</v>
      </c>
      <c r="AD95" s="36">
        <f>AC95/G103</f>
        <v>0.10066064441665988</v>
      </c>
      <c r="AE95" s="106"/>
    </row>
    <row r="96" spans="2:31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42439.074999999903</v>
      </c>
      <c r="H96" s="126">
        <f>VLOOKUP(H89,FAC_TOTALS_APTA!$A$4:$BT$126,$F96,FALSE)</f>
        <v>33963.31</v>
      </c>
      <c r="I96" s="33">
        <f t="shared" si="25"/>
        <v>-0.19971606355699134</v>
      </c>
      <c r="J96" s="34" t="str">
        <f t="shared" si="26"/>
        <v>_log</v>
      </c>
      <c r="K96" s="34" t="str">
        <f t="shared" si="27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7485456.01281852</v>
      </c>
      <c r="N96" s="32">
        <f>IF(N89=0,0,VLOOKUP(N89,FAC_TOTALS_APTA!$A$4:$BT$126,$L96,FALSE))</f>
        <v>9133735.1109741107</v>
      </c>
      <c r="O96" s="32">
        <f>IF(O89=0,0,VLOOKUP(O89,FAC_TOTALS_APTA!$A$4:$BT$126,$L96,FALSE))</f>
        <v>8163557.4064181503</v>
      </c>
      <c r="P96" s="32">
        <f>IF(P89=0,0,VLOOKUP(P89,FAC_TOTALS_APTA!$A$4:$BT$126,$L96,FALSE))</f>
        <v>13515130.921131499</v>
      </c>
      <c r="Q96" s="32">
        <f>IF(Q89=0,0,VLOOKUP(Q89,FAC_TOTALS_APTA!$A$4:$BT$126,$L96,FALSE))</f>
        <v>-4049096.5484122802</v>
      </c>
      <c r="R96" s="32">
        <f>IF(R89=0,0,VLOOKUP(R89,FAC_TOTALS_APTA!$A$4:$BT$126,$L96,FALSE))</f>
        <v>-340177.61726281798</v>
      </c>
      <c r="S96" s="32">
        <f>IF(S89=0,0,VLOOKUP(S89,FAC_TOTALS_APTA!$A$4:$BT$126,$L96,FALSE))</f>
        <v>7607407.2330535697</v>
      </c>
      <c r="T96" s="32">
        <f>IF(T89=0,0,VLOOKUP(T89,FAC_TOTALS_APTA!$A$4:$BT$126,$L96,FALSE))</f>
        <v>1728847.73143166</v>
      </c>
      <c r="U96" s="32">
        <f>IF(U89=0,0,VLOOKUP(U89,FAC_TOTALS_APTA!$A$4:$BT$126,$L96,FALSE))</f>
        <v>6546627.6082320502</v>
      </c>
      <c r="V96" s="32">
        <f>IF(V89=0,0,VLOOKUP(V89,FAC_TOTALS_APTA!$A$4:$BT$126,$L96,FALSE))</f>
        <v>1116168.0441431699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8"/>
        <v>50907655.902527638</v>
      </c>
      <c r="AD96" s="36">
        <f>AC96/G103</f>
        <v>4.6605931895515103E-2</v>
      </c>
      <c r="AE96" s="106"/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31.709999999999901</v>
      </c>
      <c r="H97" s="120">
        <f>VLOOKUP(H89,FAC_TOTALS_APTA!$A$4:$BT$126,$F97,FALSE)</f>
        <v>31.51</v>
      </c>
      <c r="I97" s="33">
        <f t="shared" si="25"/>
        <v>-6.3071586250362799E-3</v>
      </c>
      <c r="J97" s="34" t="str">
        <f t="shared" si="26"/>
        <v/>
      </c>
      <c r="K97" s="34" t="str">
        <f t="shared" si="27"/>
        <v>PCT_HH_NO_VEH_FAC</v>
      </c>
      <c r="L97" s="9">
        <f>MATCH($K97,FAC_TOTALS_APTA!$A$2:$BR$2,)</f>
        <v>31</v>
      </c>
      <c r="M97" s="32">
        <f>IF(M89=0,0,VLOOKUP(M89,FAC_TOTALS_APTA!$A$4:$BT$126,$L97,FALSE))</f>
        <v>-3742298.2211298002</v>
      </c>
      <c r="N97" s="32">
        <f>IF(N89=0,0,VLOOKUP(N89,FAC_TOTALS_APTA!$A$4:$BT$126,$L97,FALSE))</f>
        <v>-3614080.0915723201</v>
      </c>
      <c r="O97" s="32">
        <f>IF(O89=0,0,VLOOKUP(O89,FAC_TOTALS_APTA!$A$4:$BT$126,$L97,FALSE))</f>
        <v>-3160507.6641509798</v>
      </c>
      <c r="P97" s="32">
        <f>IF(P89=0,0,VLOOKUP(P89,FAC_TOTALS_APTA!$A$4:$BT$126,$L97,FALSE))</f>
        <v>-5273200.02082323</v>
      </c>
      <c r="Q97" s="32">
        <f>IF(Q89=0,0,VLOOKUP(Q89,FAC_TOTALS_APTA!$A$4:$BT$126,$L97,FALSE))</f>
        <v>2276861.7419388099</v>
      </c>
      <c r="R97" s="32">
        <f>IF(R89=0,0,VLOOKUP(R89,FAC_TOTALS_APTA!$A$4:$BT$126,$L97,FALSE))</f>
        <v>196310.87683519899</v>
      </c>
      <c r="S97" s="32">
        <f>IF(S89=0,0,VLOOKUP(S89,FAC_TOTALS_APTA!$A$4:$BT$126,$L97,FALSE))</f>
        <v>1886469.2565631301</v>
      </c>
      <c r="T97" s="32">
        <f>IF(T89=0,0,VLOOKUP(T89,FAC_TOTALS_APTA!$A$4:$BT$126,$L97,FALSE))</f>
        <v>3083171.29962026</v>
      </c>
      <c r="U97" s="32">
        <f>IF(U89=0,0,VLOOKUP(U89,FAC_TOTALS_APTA!$A$4:$BT$126,$L97,FALSE))</f>
        <v>3489021.1963796299</v>
      </c>
      <c r="V97" s="32">
        <f>IF(V89=0,0,VLOOKUP(V89,FAC_TOTALS_APTA!$A$4:$BT$126,$L97,FALSE))</f>
        <v>1919360.71743657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8"/>
        <v>-2938890.9089027317</v>
      </c>
      <c r="AD97" s="36">
        <f>AC97/G103</f>
        <v>-2.6905530635887806E-3</v>
      </c>
      <c r="AE97" s="106"/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3.5</v>
      </c>
      <c r="H98" s="128">
        <f>VLOOKUP(H89,FAC_TOTALS_APTA!$A$4:$BT$126,$F98,FALSE)</f>
        <v>4.0999999999999996</v>
      </c>
      <c r="I98" s="33">
        <f t="shared" si="25"/>
        <v>0.17142857142857126</v>
      </c>
      <c r="J98" s="34" t="str">
        <f t="shared" si="26"/>
        <v/>
      </c>
      <c r="K98" s="34" t="str">
        <f t="shared" si="27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-1213386.07085315</v>
      </c>
      <c r="Q98" s="32">
        <f>IF(Q89=0,0,VLOOKUP(Q89,FAC_TOTALS_APTA!$A$4:$BT$126,$L98,FALSE))</f>
        <v>593907.10052868805</v>
      </c>
      <c r="R98" s="32">
        <f>IF(R89=0,0,VLOOKUP(R89,FAC_TOTALS_APTA!$A$4:$BT$126,$L98,FALSE))</f>
        <v>-563486.91462618695</v>
      </c>
      <c r="S98" s="32">
        <f>IF(S89=0,0,VLOOKUP(S89,FAC_TOTALS_APTA!$A$4:$BT$126,$L98,FALSE))</f>
        <v>-1138820.3168880099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-1048232.56290846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8"/>
        <v>-3370018.764747119</v>
      </c>
      <c r="AD98" s="36">
        <f>AC98/G103</f>
        <v>-3.0852503862511134E-3</v>
      </c>
      <c r="AE98" s="106"/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0</v>
      </c>
      <c r="H99" s="128">
        <f>VLOOKUP(H89,FAC_TOTALS_APTA!$A$4:$BT$126,$F99,FALSE)</f>
        <v>1</v>
      </c>
      <c r="I99" s="33" t="str">
        <f t="shared" si="25"/>
        <v>-</v>
      </c>
      <c r="J99" s="34" t="str">
        <f t="shared" si="26"/>
        <v/>
      </c>
      <c r="K99" s="34" t="str">
        <f t="shared" si="27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-3029960.6638033702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8"/>
        <v>-3029960.6638033702</v>
      </c>
      <c r="AD99" s="36">
        <f>AC99/G103</f>
        <v>-2.7739273757505329E-3</v>
      </c>
      <c r="AE99" s="106"/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5"/>
        <v>-</v>
      </c>
      <c r="J100" s="34" t="str">
        <f t="shared" ref="J100:J101" si="29">IF(C100="Log","_log","")</f>
        <v/>
      </c>
      <c r="K100" s="34" t="str">
        <f t="shared" si="27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8"/>
        <v>#REF!</v>
      </c>
      <c r="AD100" s="36" t="e">
        <f>AC100/G103</f>
        <v>#REF!</v>
      </c>
      <c r="AE100" s="106"/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5"/>
        <v>-</v>
      </c>
      <c r="J101" s="40" t="str">
        <f t="shared" si="29"/>
        <v/>
      </c>
      <c r="K101" s="40" t="str">
        <f t="shared" si="27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8"/>
        <v>#REF!</v>
      </c>
      <c r="AD101" s="43" t="e">
        <f>AC101/G103</f>
        <v>#REF!</v>
      </c>
      <c r="AE101" s="106"/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si="27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1092299924.7532799</v>
      </c>
      <c r="H103" s="120">
        <f>VLOOKUP(H89,FAC_TOTALS_APTA!$A$4:$BR$126,$F103,FALSE)</f>
        <v>1094840114.7637601</v>
      </c>
      <c r="I103" s="115">
        <f t="shared" ref="I103" si="30">H103/G103-1</f>
        <v>2.3255426031947302E-3</v>
      </c>
      <c r="J103" s="34"/>
      <c r="K103" s="34"/>
      <c r="L103" s="9"/>
      <c r="M103" s="32" t="e">
        <f t="shared" ref="M103:AB103" si="31">SUM(M91:M96)</f>
        <v>#REF!</v>
      </c>
      <c r="N103" s="32" t="e">
        <f t="shared" si="31"/>
        <v>#REF!</v>
      </c>
      <c r="O103" s="32" t="e">
        <f t="shared" si="31"/>
        <v>#REF!</v>
      </c>
      <c r="P103" s="32" t="e">
        <f t="shared" si="31"/>
        <v>#REF!</v>
      </c>
      <c r="Q103" s="32" t="e">
        <f t="shared" si="31"/>
        <v>#REF!</v>
      </c>
      <c r="R103" s="32" t="e">
        <f t="shared" si="31"/>
        <v>#REF!</v>
      </c>
      <c r="S103" s="32" t="e">
        <f t="shared" si="31"/>
        <v>#REF!</v>
      </c>
      <c r="T103" s="32" t="e">
        <f t="shared" si="31"/>
        <v>#REF!</v>
      </c>
      <c r="U103" s="32" t="e">
        <f t="shared" si="31"/>
        <v>#REF!</v>
      </c>
      <c r="V103" s="32" t="e">
        <f t="shared" si="31"/>
        <v>#REF!</v>
      </c>
      <c r="W103" s="32">
        <f t="shared" si="31"/>
        <v>0</v>
      </c>
      <c r="X103" s="32">
        <f t="shared" si="31"/>
        <v>0</v>
      </c>
      <c r="Y103" s="32">
        <f t="shared" si="31"/>
        <v>0</v>
      </c>
      <c r="Z103" s="32">
        <f t="shared" si="31"/>
        <v>0</v>
      </c>
      <c r="AA103" s="32">
        <f t="shared" si="31"/>
        <v>0</v>
      </c>
      <c r="AB103" s="32">
        <f t="shared" si="31"/>
        <v>0</v>
      </c>
      <c r="AC103" s="35">
        <f>H103-G103</f>
        <v>2540190.0104801655</v>
      </c>
      <c r="AD103" s="36">
        <f>I103</f>
        <v>2.3255426031947302E-3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1201007994</v>
      </c>
      <c r="H104" s="117">
        <f>VLOOKUP(H89,FAC_TOTALS_APTA!$A$4:$BR$126,$F104,FALSE)</f>
        <v>1032661299</v>
      </c>
      <c r="I104" s="116">
        <f t="shared" ref="I104" si="32">H104/G104-1</f>
        <v>-0.14017116941854424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-168346695</v>
      </c>
      <c r="AD104" s="55">
        <f>I104</f>
        <v>-0.14017116941854424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-0.14249671202173897</v>
      </c>
    </row>
    <row r="106" spans="1:31" ht="13.5" thickTop="1" x14ac:dyDescent="0.25">
      <c r="AE106" s="106"/>
    </row>
    <row r="107" spans="1:31" x14ac:dyDescent="0.25">
      <c r="AE107" s="106"/>
    </row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topLeftCell="A78" workbookViewId="0">
      <selection activeCell="H104" sqref="H10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10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1" style="13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G3" s="109"/>
      <c r="H3" s="10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09"/>
      <c r="H4" s="109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09"/>
      <c r="H5" s="109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30</v>
      </c>
      <c r="C6" s="22">
        <v>0</v>
      </c>
      <c r="D6" s="13"/>
      <c r="E6" s="9"/>
      <c r="F6" s="13"/>
      <c r="G6" s="109"/>
      <c r="H6" s="109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161"/>
      <c r="H7" s="161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64"/>
      <c r="C8" s="65"/>
      <c r="D8" s="65"/>
      <c r="E8" s="65"/>
      <c r="F8" s="65"/>
      <c r="G8" s="162" t="s">
        <v>56</v>
      </c>
      <c r="H8" s="162"/>
      <c r="I8" s="162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131">
        <f>$C$1</f>
        <v>2012</v>
      </c>
      <c r="H9" s="131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107"/>
      <c r="H10" s="107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107" t="str">
        <f>CONCATENATE($C6,"_",$C7,"_",G9)</f>
        <v>0_1_2012</v>
      </c>
      <c r="H11" s="107" t="str">
        <f>CONCATENATE($C6,"_",$C7,"_",H9)</f>
        <v>0_1_2018</v>
      </c>
      <c r="I11" s="31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120"/>
      <c r="H12" s="120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120">
        <f>VLOOKUP(G11,FAC_TOTALS_APTA!$A$4:$BT$126,$F13,FALSE)</f>
        <v>63654979.010831997</v>
      </c>
      <c r="H13" s="120">
        <f>VLOOKUP(H11,FAC_TOTALS_APTA!$A$4:$BT$126,$F13,FALSE)</f>
        <v>66335689.749269299</v>
      </c>
      <c r="I13" s="33">
        <f>IFERROR(H13/G13-1,"-")</f>
        <v>4.2113135218866837E-2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22080990.276966799</v>
      </c>
      <c r="N13" s="32">
        <f>IF(N11=0,0,VLOOKUP(N11,FAC_TOTALS_APTA!$A$4:$BT$126,$L13,FALSE))</f>
        <v>4059522.4570240602</v>
      </c>
      <c r="O13" s="32">
        <f>IF(O11=0,0,VLOOKUP(O11,FAC_TOTALS_APTA!$A$4:$BT$126,$L13,FALSE))</f>
        <v>23302155.492691498</v>
      </c>
      <c r="P13" s="32">
        <f>IF(P11=0,0,VLOOKUP(P11,FAC_TOTALS_APTA!$A$4:$BT$126,$L13,FALSE))</f>
        <v>22327181.897095501</v>
      </c>
      <c r="Q13" s="32">
        <f>IF(Q11=0,0,VLOOKUP(Q11,FAC_TOTALS_APTA!$A$4:$BT$126,$L13,FALSE))</f>
        <v>11370591.339554301</v>
      </c>
      <c r="R13" s="32">
        <f>IF(R11=0,0,VLOOKUP(R11,FAC_TOTALS_APTA!$A$4:$BT$126,$L13,FALSE))</f>
        <v>8757865.4368370306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91898306.900169194</v>
      </c>
      <c r="AD13" s="36">
        <f>AC13/G25</f>
        <v>3.5858228953238258E-2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126">
        <f>VLOOKUP(G11,FAC_TOTALS_APTA!$A$4:$BT$126,$F14,FALSE)</f>
        <v>1.03319372827068</v>
      </c>
      <c r="H14" s="126">
        <f>VLOOKUP(H11,FAC_TOTALS_APTA!$A$4:$BT$126,$F14,FALSE)</f>
        <v>1.03280582691442</v>
      </c>
      <c r="I14" s="33">
        <f t="shared" ref="I14:I23" si="1">IFERROR(H14/G14-1,"-")</f>
        <v>-3.75439131738875E-4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-10297200.008918701</v>
      </c>
      <c r="N14" s="32">
        <f>IF(N11=0,0,VLOOKUP(N11,FAC_TOTALS_APTA!$A$4:$BT$126,$L14,FALSE))</f>
        <v>-2945342.0958228</v>
      </c>
      <c r="O14" s="32">
        <f>IF(O11=0,0,VLOOKUP(O11,FAC_TOTALS_APTA!$A$4:$BT$126,$L14,FALSE))</f>
        <v>-16833091.112574</v>
      </c>
      <c r="P14" s="32">
        <f>IF(P11=0,0,VLOOKUP(P11,FAC_TOTALS_APTA!$A$4:$BT$126,$L14,FALSE))</f>
        <v>-13375355.756291701</v>
      </c>
      <c r="Q14" s="32">
        <f>IF(Q11=0,0,VLOOKUP(Q11,FAC_TOTALS_APTA!$A$4:$BT$126,$L14,FALSE))</f>
        <v>20384951.951014001</v>
      </c>
      <c r="R14" s="32">
        <f>IF(R11=0,0,VLOOKUP(R11,FAC_TOTALS_APTA!$A$4:$BT$126,$L14,FALSE))</f>
        <v>16745338.3408983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-6320698.6816949043</v>
      </c>
      <c r="AD14" s="36">
        <f>AC14/G25</f>
        <v>-2.4663028962966654E-3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120">
        <f>VLOOKUP(G11,FAC_TOTALS_APTA!$A$4:$BT$126,$F15,FALSE)</f>
        <v>10106162.1305601</v>
      </c>
      <c r="H15" s="120">
        <f>VLOOKUP(H11,FAC_TOTALS_APTA!$A$4:$BT$126,$F15,FALSE)</f>
        <v>10741812.069976499</v>
      </c>
      <c r="I15" s="33">
        <f t="shared" si="1"/>
        <v>6.2897263194922726E-2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9507465.2652658001</v>
      </c>
      <c r="N15" s="32">
        <f>IF(N11=0,0,VLOOKUP(N11,FAC_TOTALS_APTA!$A$4:$BT$126,$L15,FALSE))</f>
        <v>11285077.486008801</v>
      </c>
      <c r="O15" s="32">
        <f>IF(O11=0,0,VLOOKUP(O11,FAC_TOTALS_APTA!$A$4:$BT$126,$L15,FALSE))</f>
        <v>9739672.1558973994</v>
      </c>
      <c r="P15" s="32">
        <f>IF(P11=0,0,VLOOKUP(P11,FAC_TOTALS_APTA!$A$4:$BT$126,$L15,FALSE))</f>
        <v>7342704.4687741697</v>
      </c>
      <c r="Q15" s="32">
        <f>IF(Q11=0,0,VLOOKUP(Q11,FAC_TOTALS_APTA!$A$4:$BT$126,$L15,FALSE))</f>
        <v>8525328.9463927504</v>
      </c>
      <c r="R15" s="32">
        <f>IF(R11=0,0,VLOOKUP(R11,FAC_TOTALS_APTA!$A$4:$BT$126,$L15,FALSE))</f>
        <v>6600046.7705402598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53000295.092879184</v>
      </c>
      <c r="AD15" s="36">
        <f>AC15/G25</f>
        <v>2.0680432318456055E-2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126" t="e">
        <f>VLOOKUP(G11,FAC_TOTALS_APTA!$A$4:$BT$126,$F16,FALSE)</f>
        <v>#REF!</v>
      </c>
      <c r="H16" s="126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128">
        <f>VLOOKUP(G11,FAC_TOTALS_APTA!$A$4:$BT$126,$F17,FALSE)</f>
        <v>4.1402142572755398</v>
      </c>
      <c r="H17" s="128">
        <f>VLOOKUP(H11,FAC_TOTALS_APTA!$A$4:$BT$126,$F17,FALSE)</f>
        <v>3.0460655824605101</v>
      </c>
      <c r="I17" s="33">
        <f t="shared" si="1"/>
        <v>-0.26427344258628593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-15448619.557945499</v>
      </c>
      <c r="N17" s="32">
        <f>IF(N11=0,0,VLOOKUP(N11,FAC_TOTALS_APTA!$A$4:$BT$126,$L17,FALSE))</f>
        <v>-19256018.263737299</v>
      </c>
      <c r="O17" s="32">
        <f>IF(O11=0,0,VLOOKUP(O11,FAC_TOTALS_APTA!$A$4:$BT$126,$L17,FALSE))</f>
        <v>-93227046.055978298</v>
      </c>
      <c r="P17" s="32">
        <f>IF(P11=0,0,VLOOKUP(P11,FAC_TOTALS_APTA!$A$4:$BT$126,$L17,FALSE))</f>
        <v>-39225725.493866801</v>
      </c>
      <c r="Q17" s="32">
        <f>IF(Q11=0,0,VLOOKUP(Q11,FAC_TOTALS_APTA!$A$4:$BT$126,$L17,FALSE))</f>
        <v>25405883.716806501</v>
      </c>
      <c r="R17" s="32">
        <f>IF(R11=0,0,VLOOKUP(R11,FAC_TOTALS_APTA!$A$4:$BT$126,$L17,FALSE))</f>
        <v>31193620.899896599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-110557904.75482482</v>
      </c>
      <c r="AD17" s="36">
        <f>AC17/G25</f>
        <v>-4.3139104462451401E-2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126">
        <f>VLOOKUP(G11,FAC_TOTALS_APTA!$A$4:$BT$126,$F18,FALSE)</f>
        <v>32885.708578535901</v>
      </c>
      <c r="H18" s="126">
        <f>VLOOKUP(H11,FAC_TOTALS_APTA!$A$4:$BT$126,$F18,FALSE)</f>
        <v>36989.701487673403</v>
      </c>
      <c r="I18" s="33">
        <f t="shared" si="1"/>
        <v>0.12479563574969244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-2995973.7880200101</v>
      </c>
      <c r="N18" s="32">
        <f>IF(N11=0,0,VLOOKUP(N11,FAC_TOTALS_APTA!$A$4:$BT$126,$L18,FALSE))</f>
        <v>-4359875.0718524503</v>
      </c>
      <c r="O18" s="32">
        <f>IF(O11=0,0,VLOOKUP(O11,FAC_TOTALS_APTA!$A$4:$BT$126,$L18,FALSE))</f>
        <v>-16846907.855439</v>
      </c>
      <c r="P18" s="32">
        <f>IF(P11=0,0,VLOOKUP(P11,FAC_TOTALS_APTA!$A$4:$BT$126,$L18,FALSE))</f>
        <v>-10837360.5662007</v>
      </c>
      <c r="Q18" s="32">
        <f>IF(Q11=0,0,VLOOKUP(Q11,FAC_TOTALS_APTA!$A$4:$BT$126,$L18,FALSE))</f>
        <v>-10721116.3448031</v>
      </c>
      <c r="R18" s="32">
        <f>IF(R11=0,0,VLOOKUP(R11,FAC_TOTALS_APTA!$A$4:$BT$126,$L18,FALSE))</f>
        <v>-10895603.6664938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-56656837.292809054</v>
      </c>
      <c r="AD18" s="36">
        <f>AC18/G25</f>
        <v>-2.2107195572372122E-2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120">
        <f>VLOOKUP(G11,FAC_TOTALS_APTA!$A$4:$BT$126,$F19,FALSE)</f>
        <v>9.9589405328228597</v>
      </c>
      <c r="H19" s="120">
        <f>VLOOKUP(H11,FAC_TOTALS_APTA!$A$4:$BT$126,$F19,FALSE)</f>
        <v>9.0962859730607892</v>
      </c>
      <c r="I19" s="33">
        <f t="shared" si="1"/>
        <v>-8.6621117669988812E-2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-5754795.3518300699</v>
      </c>
      <c r="N19" s="32">
        <f>IF(N11=0,0,VLOOKUP(N11,FAC_TOTALS_APTA!$A$4:$BT$126,$L19,FALSE))</f>
        <v>-1416885.8763024199</v>
      </c>
      <c r="O19" s="32">
        <f>IF(O11=0,0,VLOOKUP(O11,FAC_TOTALS_APTA!$A$4:$BT$126,$L19,FALSE))</f>
        <v>-2837562.4781367802</v>
      </c>
      <c r="P19" s="32">
        <f>IF(P11=0,0,VLOOKUP(P11,FAC_TOTALS_APTA!$A$4:$BT$126,$L19,FALSE))</f>
        <v>-2864234.21030406</v>
      </c>
      <c r="Q19" s="32">
        <f>IF(Q11=0,0,VLOOKUP(Q11,FAC_TOTALS_APTA!$A$4:$BT$126,$L19,FALSE))</f>
        <v>-2988783.5597356502</v>
      </c>
      <c r="R19" s="32">
        <f>IF(R11=0,0,VLOOKUP(R11,FAC_TOTALS_APTA!$A$4:$BT$126,$L19,FALSE))</f>
        <v>-2730107.7103676898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-18592369.18667667</v>
      </c>
      <c r="AD19" s="36">
        <f>AC19/G25</f>
        <v>-7.2546432417217553E-3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128">
        <f>VLOOKUP(G11,FAC_TOTALS_APTA!$A$4:$BT$126,$F20,FALSE)</f>
        <v>4.9873568486467601</v>
      </c>
      <c r="H20" s="128">
        <f>VLOOKUP(H11,FAC_TOTALS_APTA!$A$4:$BT$126,$F20,FALSE)</f>
        <v>6.1187931809606004</v>
      </c>
      <c r="I20" s="33">
        <f t="shared" si="1"/>
        <v>0.22686091383672236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-20218.152343364902</v>
      </c>
      <c r="N20" s="32">
        <f>IF(N11=0,0,VLOOKUP(N11,FAC_TOTALS_APTA!$A$4:$BT$126,$L20,FALSE))</f>
        <v>-2104377.5185574498</v>
      </c>
      <c r="O20" s="32">
        <f>IF(O11=0,0,VLOOKUP(O11,FAC_TOTALS_APTA!$A$4:$BT$126,$L20,FALSE))</f>
        <v>-1728524.74581434</v>
      </c>
      <c r="P20" s="32">
        <f>IF(P11=0,0,VLOOKUP(P11,FAC_TOTALS_APTA!$A$4:$BT$126,$L20,FALSE))</f>
        <v>-5432392.9644360701</v>
      </c>
      <c r="Q20" s="32">
        <f>IF(Q11=0,0,VLOOKUP(Q11,FAC_TOTALS_APTA!$A$4:$BT$126,$L20,FALSE))</f>
        <v>-2004265.3057371399</v>
      </c>
      <c r="R20" s="32">
        <f>IF(R11=0,0,VLOOKUP(R11,FAC_TOTALS_APTA!$A$4:$BT$126,$L20,FALSE))</f>
        <v>-2693483.1562491199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-13983261.843137484</v>
      </c>
      <c r="AD20" s="36">
        <f>AC20/G25</f>
        <v>-5.4561941519662661E-3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77</v>
      </c>
      <c r="E21" s="58"/>
      <c r="F21" s="9">
        <f>MATCH($D21,FAC_TOTALS_APTA!$A$2:$BT$2,)</f>
        <v>20</v>
      </c>
      <c r="G21" s="128">
        <f>VLOOKUP(G11,FAC_TOTALS_APTA!$A$4:$BT$126,$F21,FALSE)</f>
        <v>0.50499774940706799</v>
      </c>
      <c r="H21" s="128">
        <f>VLOOKUP(H11,FAC_TOTALS_APTA!$A$4:$BT$126,$F21,FALSE)</f>
        <v>6.1833497858733697</v>
      </c>
      <c r="I21" s="33">
        <f t="shared" si="1"/>
        <v>11.2443115699692</v>
      </c>
      <c r="J21" s="34" t="str">
        <f t="shared" si="2"/>
        <v/>
      </c>
      <c r="K21" s="34" t="str">
        <f t="shared" si="3"/>
        <v>YEARS_SINCE_TNC_BUS_HI_FAC</v>
      </c>
      <c r="L21" s="9">
        <f>MATCH($K21,FAC_TOTALS_APTA!$A$2:$BR$2,)</f>
        <v>34</v>
      </c>
      <c r="M21" s="32">
        <f>IF(M11=0,0,VLOOKUP(M11,FAC_TOTALS_APTA!$A$4:$BT$126,$L21,FALSE))</f>
        <v>-38450222.193360597</v>
      </c>
      <c r="N21" s="32">
        <f>IF(N11=0,0,VLOOKUP(N11,FAC_TOTALS_APTA!$A$4:$BT$126,$L21,FALSE))</f>
        <v>-41156827.580617599</v>
      </c>
      <c r="O21" s="32">
        <f>IF(O11=0,0,VLOOKUP(O11,FAC_TOTALS_APTA!$A$4:$BT$126,$L21,FALSE))</f>
        <v>-46509106.383270398</v>
      </c>
      <c r="P21" s="32">
        <f>IF(P11=0,0,VLOOKUP(P11,FAC_TOTALS_APTA!$A$4:$BT$126,$L21,FALSE))</f>
        <v>-45300770.592200004</v>
      </c>
      <c r="Q21" s="32">
        <f>IF(Q11=0,0,VLOOKUP(Q11,FAC_TOTALS_APTA!$A$4:$BT$126,$L21,FALSE))</f>
        <v>-43037643.084799297</v>
      </c>
      <c r="R21" s="32">
        <f>IF(R11=0,0,VLOOKUP(R11,FAC_TOTALS_APTA!$A$4:$BT$126,$L21,FALSE))</f>
        <v>-41320499.261679001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-255775069.09592688</v>
      </c>
      <c r="AD21" s="36">
        <f>AC21/G25</f>
        <v>-9.9802067062404118E-2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128" t="e">
        <f>VLOOKUP(G11,FAC_TOTALS_APTA!$A$4:$BT$126,$F22,FALSE)</f>
        <v>#REF!</v>
      </c>
      <c r="H22" s="128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134" t="e">
        <f>VLOOKUP(G11,FAC_TOTALS_APTA!$A$4:$BT$126,$F23,FALSE)</f>
        <v>#REF!</v>
      </c>
      <c r="H23" s="134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144"/>
      <c r="H24" s="144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20">
        <f>VLOOKUP(G11,FAC_TOTALS_APTA!$A$4:$BT$126,$F25,FALSE)</f>
        <v>2562823362.5261102</v>
      </c>
      <c r="H25" s="120">
        <f>VLOOKUP(H11,FAC_TOTALS_APTA!$A$4:$BR$126,$F25,FALSE)</f>
        <v>2255283406.0467701</v>
      </c>
      <c r="I25" s="115">
        <f t="shared" ref="I25:I26" si="6">H25/G25-1</f>
        <v>-0.12000044988516323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-307539956.47934008</v>
      </c>
      <c r="AD25" s="36">
        <f>I25</f>
        <v>-0.12000044988516323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7">
        <f>VLOOKUP(G11,FAC_TOTALS_APTA!$A$4:$BR$126,$F26,FALSE)</f>
        <v>2541057030.99999</v>
      </c>
      <c r="H26" s="117">
        <f>VLOOKUP(H11,FAC_TOTALS_APTA!$A$4:$BR$126,$F26,FALSE)</f>
        <v>2176386603</v>
      </c>
      <c r="I26" s="116">
        <f t="shared" si="6"/>
        <v>-0.14351131184823507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-364670427.99998999</v>
      </c>
      <c r="AD26" s="55">
        <f>I26</f>
        <v>-0.14351131184823507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157"/>
      <c r="H27" s="157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-2.3510861963071839E-2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G29" s="109"/>
      <c r="H29" s="10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09"/>
      <c r="H30" s="109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09"/>
      <c r="H31" s="109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30</v>
      </c>
      <c r="C32" s="22">
        <v>0</v>
      </c>
      <c r="D32" s="13"/>
      <c r="E32" s="9"/>
      <c r="F32" s="13"/>
      <c r="G32" s="109"/>
      <c r="H32" s="109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161"/>
      <c r="H33" s="161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64"/>
      <c r="C34" s="65"/>
      <c r="D34" s="65"/>
      <c r="E34" s="65"/>
      <c r="F34" s="65"/>
      <c r="G34" s="162" t="s">
        <v>56</v>
      </c>
      <c r="H34" s="162"/>
      <c r="I34" s="162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131">
        <f>$C$1</f>
        <v>2012</v>
      </c>
      <c r="H35" s="131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t="12.95" hidden="1" customHeight="1" x14ac:dyDescent="0.25">
      <c r="B36" s="28"/>
      <c r="C36" s="31"/>
      <c r="D36" s="9"/>
      <c r="E36" s="9"/>
      <c r="F36" s="9"/>
      <c r="G36" s="107"/>
      <c r="H36" s="107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t="12.95" hidden="1" customHeight="1" x14ac:dyDescent="0.25">
      <c r="B37" s="28"/>
      <c r="C37" s="31"/>
      <c r="D37" s="9"/>
      <c r="E37" s="9"/>
      <c r="F37" s="9"/>
      <c r="G37" s="107" t="str">
        <f>CONCATENATE($C32,"_",$C33,"_",G35)</f>
        <v>0_2_2012</v>
      </c>
      <c r="H37" s="107" t="str">
        <f>CONCATENATE($C32,"_",$C33,"_",H35)</f>
        <v>0_2_2018</v>
      </c>
      <c r="I37" s="31"/>
      <c r="J37" s="9"/>
      <c r="K37" s="9"/>
      <c r="L37" s="9"/>
      <c r="M37" s="9" t="str">
        <f>IF($G35+M36&gt;$H35,0,CONCATENATE($C32,"_",$C33,"_",$G35+M36))</f>
        <v>0_2_2013</v>
      </c>
      <c r="N37" s="9" t="str">
        <f t="shared" ref="N37:AB37" si="8">IF($G35+N36&gt;$H35,0,CONCATENATE($C32,"_",$C33,"_",$G35+N36))</f>
        <v>0_2_2014</v>
      </c>
      <c r="O37" s="9" t="str">
        <f t="shared" si="8"/>
        <v>0_2_2015</v>
      </c>
      <c r="P37" s="9" t="str">
        <f t="shared" si="8"/>
        <v>0_2_2016</v>
      </c>
      <c r="Q37" s="9" t="str">
        <f t="shared" si="8"/>
        <v>0_2_2017</v>
      </c>
      <c r="R37" s="9" t="str">
        <f t="shared" si="8"/>
        <v>0_2_2018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t="12.95" hidden="1" customHeight="1" x14ac:dyDescent="0.25">
      <c r="B38" s="28"/>
      <c r="C38" s="31"/>
      <c r="D38" s="9"/>
      <c r="E38" s="9"/>
      <c r="F38" s="9" t="s">
        <v>27</v>
      </c>
      <c r="G38" s="120"/>
      <c r="H38" s="120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120">
        <f>VLOOKUP(G37,FAC_TOTALS_APTA!$A$4:$BT$126,$F39,FALSE)</f>
        <v>11264859.978528</v>
      </c>
      <c r="H39" s="120">
        <f>VLOOKUP(H37,FAC_TOTALS_APTA!$A$4:$BT$126,$F39,FALSE)</f>
        <v>12605880.249967899</v>
      </c>
      <c r="I39" s="33">
        <f>IFERROR(H39/G39-1,"-")</f>
        <v>0.11904455749969589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4179079.6509027402</v>
      </c>
      <c r="N39" s="32">
        <f>IF(N37=0,0,VLOOKUP(N37,FAC_TOTALS_APTA!$A$4:$BT$126,$L39,FALSE))</f>
        <v>9403329.0257214103</v>
      </c>
      <c r="O39" s="32">
        <f>IF(O37=0,0,VLOOKUP(O37,FAC_TOTALS_APTA!$A$4:$BT$126,$L39,FALSE))</f>
        <v>18516327.4345567</v>
      </c>
      <c r="P39" s="32">
        <f>IF(P37=0,0,VLOOKUP(P37,FAC_TOTALS_APTA!$A$4:$BT$126,$L39,FALSE))</f>
        <v>17803063.7222859</v>
      </c>
      <c r="Q39" s="32">
        <f>IF(Q37=0,0,VLOOKUP(Q37,FAC_TOTALS_APTA!$A$4:$BT$126,$L39,FALSE))</f>
        <v>5457687.2110644598</v>
      </c>
      <c r="R39" s="32">
        <f>IF(R37=0,0,VLOOKUP(R37,FAC_TOTALS_APTA!$A$4:$BT$126,$L39,FALSE))</f>
        <v>10098173.7304109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65457660.774942115</v>
      </c>
      <c r="AD39" s="36">
        <f>AC39/G51</f>
        <v>6.9481408150273441E-2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126">
        <f>VLOOKUP(G37,FAC_TOTALS_APTA!$A$4:$BT$126,$F40,FALSE)</f>
        <v>0.99257439422925597</v>
      </c>
      <c r="H40" s="126">
        <f>VLOOKUP(H37,FAC_TOTALS_APTA!$A$4:$BT$126,$F40,FALSE)</f>
        <v>1.0085579264681701</v>
      </c>
      <c r="I40" s="33">
        <f t="shared" ref="I40:I49" si="9">IFERROR(H40/G40-1,"-")</f>
        <v>1.6103107567393415E-2</v>
      </c>
      <c r="J40" s="34" t="str">
        <f t="shared" ref="J40:J49" si="10">IF(C40="Log","_log","")</f>
        <v>_log</v>
      </c>
      <c r="K40" s="34" t="str">
        <f t="shared" ref="K40:K50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-6545735.5277346503</v>
      </c>
      <c r="N40" s="32">
        <f>IF(N37=0,0,VLOOKUP(N37,FAC_TOTALS_APTA!$A$4:$BT$126,$L40,FALSE))</f>
        <v>2889582.5442281701</v>
      </c>
      <c r="O40" s="32">
        <f>IF(O37=0,0,VLOOKUP(O37,FAC_TOTALS_APTA!$A$4:$BT$126,$L40,FALSE))</f>
        <v>-1650690.0734763299</v>
      </c>
      <c r="P40" s="32">
        <f>IF(P37=0,0,VLOOKUP(P37,FAC_TOTALS_APTA!$A$4:$BT$126,$L40,FALSE))</f>
        <v>-3023703.8664844101</v>
      </c>
      <c r="Q40" s="32">
        <f>IF(Q37=0,0,VLOOKUP(Q37,FAC_TOTALS_APTA!$A$4:$BT$126,$L40,FALSE))</f>
        <v>2316701.36612402</v>
      </c>
      <c r="R40" s="32">
        <f>IF(R37=0,0,VLOOKUP(R37,FAC_TOTALS_APTA!$A$4:$BT$126,$L40,FALSE))</f>
        <v>3113149.7889317698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-2900695.7684114301</v>
      </c>
      <c r="AD40" s="36">
        <f>AC40/G51</f>
        <v>-3.0790044162702338E-3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120">
        <f>VLOOKUP(G37,FAC_TOTALS_APTA!$A$4:$BT$126,$F41,FALSE)</f>
        <v>2552570.2182420199</v>
      </c>
      <c r="H41" s="120">
        <f>VLOOKUP(H37,FAC_TOTALS_APTA!$A$4:$BT$126,$F41,FALSE)</f>
        <v>2755043.8205972002</v>
      </c>
      <c r="I41" s="33">
        <f t="shared" si="9"/>
        <v>7.9321462308145962E-2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5104668.8746103402</v>
      </c>
      <c r="N41" s="32">
        <f>IF(N37=0,0,VLOOKUP(N37,FAC_TOTALS_APTA!$A$4:$BT$126,$L41,FALSE))</f>
        <v>3853156.7550646099</v>
      </c>
      <c r="O41" s="32">
        <f>IF(O37=0,0,VLOOKUP(O37,FAC_TOTALS_APTA!$A$4:$BT$126,$L41,FALSE))</f>
        <v>3775599.7152990899</v>
      </c>
      <c r="P41" s="32">
        <f>IF(P37=0,0,VLOOKUP(P37,FAC_TOTALS_APTA!$A$4:$BT$126,$L41,FALSE))</f>
        <v>3517040.2571068099</v>
      </c>
      <c r="Q41" s="32">
        <f>IF(Q37=0,0,VLOOKUP(Q37,FAC_TOTALS_APTA!$A$4:$BT$126,$L41,FALSE))</f>
        <v>3565987.7111898498</v>
      </c>
      <c r="R41" s="32">
        <f>IF(R37=0,0,VLOOKUP(R37,FAC_TOTALS_APTA!$A$4:$BT$126,$L41,FALSE))</f>
        <v>3095957.4420210598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22912410.755291764</v>
      </c>
      <c r="AD41" s="36">
        <f>AC41/G51</f>
        <v>2.432085938525581E-2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126" t="e">
        <f>VLOOKUP(G37,FAC_TOTALS_APTA!$A$4:$BT$126,$F42,FALSE)</f>
        <v>#REF!</v>
      </c>
      <c r="H42" s="126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128">
        <f>VLOOKUP(G37,FAC_TOTALS_APTA!$A$4:$BT$126,$F43,FALSE)</f>
        <v>4.0256358420234699</v>
      </c>
      <c r="H43" s="128">
        <f>VLOOKUP(H37,FAC_TOTALS_APTA!$A$4:$BT$126,$F43,FALSE)</f>
        <v>2.86612689037909</v>
      </c>
      <c r="I43" s="33">
        <f t="shared" si="9"/>
        <v>-0.28803125696077803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-5422070.5456190398</v>
      </c>
      <c r="N43" s="32">
        <f>IF(N37=0,0,VLOOKUP(N37,FAC_TOTALS_APTA!$A$4:$BT$126,$L43,FALSE))</f>
        <v>-7673719.0117980801</v>
      </c>
      <c r="O43" s="32">
        <f>IF(O37=0,0,VLOOKUP(O37,FAC_TOTALS_APTA!$A$4:$BT$126,$L43,FALSE))</f>
        <v>-38448601.392727703</v>
      </c>
      <c r="P43" s="32">
        <f>IF(P37=0,0,VLOOKUP(P37,FAC_TOTALS_APTA!$A$4:$BT$126,$L43,FALSE))</f>
        <v>-13819199.336566901</v>
      </c>
      <c r="Q43" s="32">
        <f>IF(Q37=0,0,VLOOKUP(Q37,FAC_TOTALS_APTA!$A$4:$BT$126,$L43,FALSE))</f>
        <v>9483859.6766742002</v>
      </c>
      <c r="R43" s="32">
        <f>IF(R37=0,0,VLOOKUP(R37,FAC_TOTALS_APTA!$A$4:$BT$126,$L43,FALSE))</f>
        <v>11017827.380927401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-44861903.229110129</v>
      </c>
      <c r="AD43" s="36">
        <f>AC43/G51</f>
        <v>-4.7619608946568366E-2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126">
        <f>VLOOKUP(G37,FAC_TOTALS_APTA!$A$4:$BT$126,$F44,FALSE)</f>
        <v>28874.309502126802</v>
      </c>
      <c r="H44" s="126">
        <f>VLOOKUP(H37,FAC_TOTALS_APTA!$A$4:$BT$126,$F44,FALSE)</f>
        <v>31624.666409858299</v>
      </c>
      <c r="I44" s="33">
        <f t="shared" si="9"/>
        <v>9.5252733490610808E-2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-857076.594166753</v>
      </c>
      <c r="N44" s="32">
        <f>IF(N37=0,0,VLOOKUP(N37,FAC_TOTALS_APTA!$A$4:$BT$126,$L44,FALSE))</f>
        <v>-656719.39920845802</v>
      </c>
      <c r="O44" s="32">
        <f>IF(O37=0,0,VLOOKUP(O37,FAC_TOTALS_APTA!$A$4:$BT$126,$L44,FALSE))</f>
        <v>-7319529.7227358799</v>
      </c>
      <c r="P44" s="32">
        <f>IF(P37=0,0,VLOOKUP(P37,FAC_TOTALS_APTA!$A$4:$BT$126,$L44,FALSE))</f>
        <v>-4484268.6622551298</v>
      </c>
      <c r="Q44" s="32">
        <f>IF(Q37=0,0,VLOOKUP(Q37,FAC_TOTALS_APTA!$A$4:$BT$126,$L44,FALSE))</f>
        <v>-877832.30103694496</v>
      </c>
      <c r="R44" s="32">
        <f>IF(R37=0,0,VLOOKUP(R37,FAC_TOTALS_APTA!$A$4:$BT$126,$L44,FALSE))</f>
        <v>-2086050.6365978499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-16281477.316001015</v>
      </c>
      <c r="AD44" s="36">
        <f>AC44/G51</f>
        <v>-1.728231588617269E-2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120">
        <f>VLOOKUP(G37,FAC_TOTALS_APTA!$A$4:$BT$126,$F45,FALSE)</f>
        <v>8.2569154106646199</v>
      </c>
      <c r="H45" s="120">
        <f>VLOOKUP(H37,FAC_TOTALS_APTA!$A$4:$BT$126,$F45,FALSE)</f>
        <v>7.1994298882696199</v>
      </c>
      <c r="I45" s="33">
        <f t="shared" si="9"/>
        <v>-0.12807270872960053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-1535452.09885936</v>
      </c>
      <c r="N45" s="32">
        <f>IF(N37=0,0,VLOOKUP(N37,FAC_TOTALS_APTA!$A$4:$BT$126,$L45,FALSE))</f>
        <v>314110.28252798098</v>
      </c>
      <c r="O45" s="32">
        <f>IF(O37=0,0,VLOOKUP(O37,FAC_TOTALS_APTA!$A$4:$BT$126,$L45,FALSE))</f>
        <v>-1731946.9019790201</v>
      </c>
      <c r="P45" s="32">
        <f>IF(P37=0,0,VLOOKUP(P37,FAC_TOTALS_APTA!$A$4:$BT$126,$L45,FALSE))</f>
        <v>-1082464.6836298399</v>
      </c>
      <c r="Q45" s="32">
        <f>IF(Q37=0,0,VLOOKUP(Q37,FAC_TOTALS_APTA!$A$4:$BT$126,$L45,FALSE))</f>
        <v>-2254989.0024007098</v>
      </c>
      <c r="R45" s="32">
        <f>IF(R37=0,0,VLOOKUP(R37,FAC_TOTALS_APTA!$A$4:$BT$126,$L45,FALSE))</f>
        <v>-1829727.3687897001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-8120469.7731306488</v>
      </c>
      <c r="AD45" s="36">
        <f>AC45/G51</f>
        <v>-8.6196431097464304E-3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128">
        <f>VLOOKUP(G37,FAC_TOTALS_APTA!$A$4:$BT$126,$F46,FALSE)</f>
        <v>4.1251469761152801</v>
      </c>
      <c r="H46" s="128">
        <f>VLOOKUP(H37,FAC_TOTALS_APTA!$A$4:$BT$126,$F46,FALSE)</f>
        <v>5.4675502827794897</v>
      </c>
      <c r="I46" s="33">
        <f t="shared" si="9"/>
        <v>0.32541950976214018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-328932.82002299197</v>
      </c>
      <c r="N46" s="32">
        <f>IF(N37=0,0,VLOOKUP(N37,FAC_TOTALS_APTA!$A$4:$BT$126,$L46,FALSE))</f>
        <v>-412024.55412908801</v>
      </c>
      <c r="O46" s="32">
        <f>IF(O37=0,0,VLOOKUP(O37,FAC_TOTALS_APTA!$A$4:$BT$126,$L46,FALSE))</f>
        <v>-715848.11129588401</v>
      </c>
      <c r="P46" s="32">
        <f>IF(P37=0,0,VLOOKUP(P37,FAC_TOTALS_APTA!$A$4:$BT$126,$L46,FALSE))</f>
        <v>-2371600.2628169502</v>
      </c>
      <c r="Q46" s="32">
        <f>IF(Q37=0,0,VLOOKUP(Q37,FAC_TOTALS_APTA!$A$4:$BT$126,$L46,FALSE))</f>
        <v>-1007140.1003372</v>
      </c>
      <c r="R46" s="32">
        <f>IF(R37=0,0,VLOOKUP(R37,FAC_TOTALS_APTA!$A$4:$BT$126,$L46,FALSE))</f>
        <v>-1250781.50518447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-6086327.353786584</v>
      </c>
      <c r="AD46" s="36">
        <f>AC46/G51</f>
        <v>-6.4604599369750895E-3</v>
      </c>
    </row>
    <row r="47" spans="2:30" x14ac:dyDescent="0.25">
      <c r="B47" s="28" t="s">
        <v>69</v>
      </c>
      <c r="C47" s="31"/>
      <c r="D47" s="14" t="s">
        <v>78</v>
      </c>
      <c r="E47" s="58"/>
      <c r="F47" s="9">
        <f>MATCH($D47,FAC_TOTALS_APTA!$A$2:$BT$2,)</f>
        <v>21</v>
      </c>
      <c r="G47" s="128">
        <f>VLOOKUP(G37,FAC_TOTALS_APTA!$A$4:$BT$126,$F47,FALSE)</f>
        <v>0</v>
      </c>
      <c r="H47" s="128">
        <f>VLOOKUP(H37,FAC_TOTALS_APTA!$A$4:$BT$126,$F47,FALSE)</f>
        <v>3.85967537363417</v>
      </c>
      <c r="I47" s="33" t="str">
        <f t="shared" si="9"/>
        <v>-</v>
      </c>
      <c r="J47" s="34" t="str">
        <f t="shared" si="10"/>
        <v/>
      </c>
      <c r="K47" s="34" t="str">
        <f t="shared" si="11"/>
        <v>YEARS_SINCE_TNC_BUS_MID_FAC</v>
      </c>
      <c r="L47" s="9">
        <f>MATCH($K47,FAC_TOTALS_APTA!$A$2:$BR$2,)</f>
        <v>35</v>
      </c>
      <c r="M47" s="32">
        <f>IF(M37=0,0,VLOOKUP(M37,FAC_TOTALS_APTA!$A$4:$BT$126,$L47,FALSE))</f>
        <v>0</v>
      </c>
      <c r="N47" s="32">
        <f>IF(N37=0,0,VLOOKUP(N37,FAC_TOTALS_APTA!$A$4:$BT$126,$L47,FALSE))</f>
        <v>-4509919.3937107604</v>
      </c>
      <c r="O47" s="32">
        <f>IF(O37=0,0,VLOOKUP(O37,FAC_TOTALS_APTA!$A$4:$BT$126,$L47,FALSE))</f>
        <v>-24390998.650924399</v>
      </c>
      <c r="P47" s="32">
        <f>IF(P37=0,0,VLOOKUP(P37,FAC_TOTALS_APTA!$A$4:$BT$126,$L47,FALSE))</f>
        <v>-26935951.459430501</v>
      </c>
      <c r="Q47" s="32">
        <f>IF(Q37=0,0,VLOOKUP(Q37,FAC_TOTALS_APTA!$A$4:$BT$126,$L47,FALSE))</f>
        <v>-25841155.995100699</v>
      </c>
      <c r="R47" s="32">
        <f>IF(R37=0,0,VLOOKUP(R37,FAC_TOTALS_APTA!$A$4:$BT$126,$L47,FALSE))</f>
        <v>-26276582.4354214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-107954607.93458778</v>
      </c>
      <c r="AD47" s="36">
        <f>AC47/G51</f>
        <v>-0.11459068483054073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128" t="e">
        <f>VLOOKUP(G37,FAC_TOTALS_APTA!$A$4:$BT$126,$F48,FALSE)</f>
        <v>#REF!</v>
      </c>
      <c r="H48" s="128" t="e">
        <f>VLOOKUP(H37,FAC_TOTALS_APTA!$A$4:$BT$126,$F48,FALSE)</f>
        <v>#REF!</v>
      </c>
      <c r="I48" s="33" t="str">
        <f t="shared" si="9"/>
        <v>-</v>
      </c>
      <c r="J48" s="34" t="str">
        <f t="shared" si="10"/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134" t="e">
        <f>VLOOKUP(G37,FAC_TOTALS_APTA!$A$4:$BT$126,$F49,FALSE)</f>
        <v>#REF!</v>
      </c>
      <c r="H49" s="134" t="e">
        <f>VLOOKUP(H37,FAC_TOTALS_APTA!$A$4:$BT$126,$F49,FALSE)</f>
        <v>#REF!</v>
      </c>
      <c r="I49" s="39" t="str">
        <f t="shared" si="9"/>
        <v>-</v>
      </c>
      <c r="J49" s="40" t="str">
        <f t="shared" si="10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144"/>
      <c r="H50" s="144"/>
      <c r="I50" s="49"/>
      <c r="J50" s="50"/>
      <c r="K50" s="50" t="str">
        <f t="shared" si="11"/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20">
        <f>VLOOKUP(G37,FAC_TOTALS_APTA!$A$4:$BT$126,$F51,FALSE)</f>
        <v>942088862.58279598</v>
      </c>
      <c r="H51" s="120">
        <f>VLOOKUP(H37,FAC_TOTALS_APTA!$A$4:$BR$126,$F51,FALSE)</f>
        <v>844713357.607759</v>
      </c>
      <c r="I51" s="115">
        <f t="shared" ref="I51" si="13">H51/G51-1</f>
        <v>-0.10336127391218264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>
        <f t="shared" si="14"/>
        <v>0</v>
      </c>
      <c r="T51" s="32">
        <f t="shared" si="14"/>
        <v>0</v>
      </c>
      <c r="U51" s="32">
        <f t="shared" si="14"/>
        <v>0</v>
      </c>
      <c r="V51" s="32">
        <f t="shared" si="14"/>
        <v>0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-97375504.975036979</v>
      </c>
      <c r="AD51" s="36">
        <f>I51</f>
        <v>-0.10336127391218264</v>
      </c>
      <c r="AE51" s="109"/>
    </row>
    <row r="52" spans="1:31" ht="13.5" customHeight="1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7">
        <f>VLOOKUP(G37,FAC_TOTALS_APTA!$A$4:$BR$126,$F52,FALSE)</f>
        <v>961216517.99999905</v>
      </c>
      <c r="H52" s="117">
        <f>VLOOKUP(H37,FAC_TOTALS_APTA!$A$4:$BR$126,$F52,FALSE)</f>
        <v>809531783</v>
      </c>
      <c r="I52" s="116">
        <f t="shared" ref="I52" si="15">H52/G52-1</f>
        <v>-0.15780496085898432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-151684734.99999905</v>
      </c>
      <c r="AD52" s="55">
        <f>I52</f>
        <v>-0.15780496085898432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157"/>
      <c r="H53" s="157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-5.4443686946801684E-2</v>
      </c>
    </row>
    <row r="54" spans="1:31" ht="13.5" thickTop="1" x14ac:dyDescent="0.25"/>
    <row r="55" spans="1:31" s="13" customFormat="1" x14ac:dyDescent="0.25">
      <c r="B55" s="21" t="s">
        <v>29</v>
      </c>
      <c r="E55" s="9"/>
      <c r="G55" s="109"/>
      <c r="H55" s="109"/>
      <c r="I55" s="20"/>
    </row>
    <row r="56" spans="1:31" x14ac:dyDescent="0.25">
      <c r="B56" s="18" t="s">
        <v>20</v>
      </c>
      <c r="C56" s="19" t="s">
        <v>21</v>
      </c>
      <c r="D56" s="13"/>
      <c r="E56" s="9"/>
      <c r="F56" s="13"/>
      <c r="G56" s="109"/>
      <c r="H56" s="109"/>
      <c r="I56" s="20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1" x14ac:dyDescent="0.25">
      <c r="B57" s="18"/>
      <c r="C57" s="19"/>
      <c r="D57" s="13"/>
      <c r="E57" s="9"/>
      <c r="F57" s="13"/>
      <c r="G57" s="109"/>
      <c r="H57" s="109"/>
      <c r="I57" s="20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1" x14ac:dyDescent="0.25">
      <c r="B58" s="21" t="s">
        <v>30</v>
      </c>
      <c r="C58" s="22">
        <v>0</v>
      </c>
      <c r="D58" s="13"/>
      <c r="E58" s="9"/>
      <c r="F58" s="13"/>
      <c r="G58" s="109"/>
      <c r="H58" s="109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1" ht="13.5" thickBot="1" x14ac:dyDescent="0.3">
      <c r="B59" s="23" t="s">
        <v>39</v>
      </c>
      <c r="C59" s="24">
        <v>3</v>
      </c>
      <c r="D59" s="25"/>
      <c r="E59" s="26"/>
      <c r="F59" s="25"/>
      <c r="G59" s="161"/>
      <c r="H59" s="161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 spans="1:31" ht="13.5" thickTop="1" x14ac:dyDescent="0.25">
      <c r="B60" s="64"/>
      <c r="C60" s="65"/>
      <c r="D60" s="65"/>
      <c r="E60" s="65"/>
      <c r="F60" s="65"/>
      <c r="G60" s="162" t="s">
        <v>56</v>
      </c>
      <c r="H60" s="162"/>
      <c r="I60" s="162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162" t="s">
        <v>60</v>
      </c>
      <c r="AD60" s="162"/>
    </row>
    <row r="61" spans="1:31" x14ac:dyDescent="0.25">
      <c r="B61" s="11" t="s">
        <v>22</v>
      </c>
      <c r="C61" s="30" t="s">
        <v>23</v>
      </c>
      <c r="D61" s="10" t="s">
        <v>24</v>
      </c>
      <c r="E61" s="10"/>
      <c r="F61" s="10"/>
      <c r="G61" s="131">
        <f>$C$1</f>
        <v>2012</v>
      </c>
      <c r="H61" s="131">
        <f>$C$2</f>
        <v>2018</v>
      </c>
      <c r="I61" s="30" t="s">
        <v>26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 t="s">
        <v>28</v>
      </c>
      <c r="AD61" s="30" t="s">
        <v>26</v>
      </c>
    </row>
    <row r="62" spans="1:31" ht="12.95" hidden="1" customHeight="1" x14ac:dyDescent="0.25">
      <c r="B62" s="28"/>
      <c r="C62" s="31"/>
      <c r="D62" s="9"/>
      <c r="E62" s="9"/>
      <c r="F62" s="9"/>
      <c r="G62" s="107"/>
      <c r="H62" s="107"/>
      <c r="I62" s="31"/>
      <c r="J62" s="9"/>
      <c r="K62" s="9"/>
      <c r="L62" s="9"/>
      <c r="M62" s="9">
        <v>1</v>
      </c>
      <c r="N62" s="9">
        <v>2</v>
      </c>
      <c r="O62" s="9">
        <v>3</v>
      </c>
      <c r="P62" s="9">
        <v>4</v>
      </c>
      <c r="Q62" s="9">
        <v>5</v>
      </c>
      <c r="R62" s="9">
        <v>6</v>
      </c>
      <c r="S62" s="9">
        <v>7</v>
      </c>
      <c r="T62" s="9">
        <v>8</v>
      </c>
      <c r="U62" s="9">
        <v>9</v>
      </c>
      <c r="V62" s="9">
        <v>10</v>
      </c>
      <c r="W62" s="9">
        <v>11</v>
      </c>
      <c r="X62" s="9">
        <v>12</v>
      </c>
      <c r="Y62" s="9">
        <v>13</v>
      </c>
      <c r="Z62" s="9">
        <v>14</v>
      </c>
      <c r="AA62" s="9">
        <v>15</v>
      </c>
      <c r="AB62" s="9">
        <v>16</v>
      </c>
      <c r="AC62" s="9"/>
      <c r="AD62" s="9"/>
    </row>
    <row r="63" spans="1:31" ht="12.95" hidden="1" customHeight="1" x14ac:dyDescent="0.25">
      <c r="B63" s="28"/>
      <c r="C63" s="31"/>
      <c r="D63" s="9"/>
      <c r="E63" s="9"/>
      <c r="F63" s="9"/>
      <c r="G63" s="107" t="str">
        <f>CONCATENATE($C58,"_",$C59,"_",G61)</f>
        <v>0_3_2012</v>
      </c>
      <c r="H63" s="107" t="str">
        <f>CONCATENATE($C58,"_",$C59,"_",H61)</f>
        <v>0_3_2018</v>
      </c>
      <c r="I63" s="31"/>
      <c r="J63" s="9"/>
      <c r="K63" s="9"/>
      <c r="L63" s="9"/>
      <c r="M63" s="9" t="str">
        <f>IF($G61+M62&gt;$H61,0,CONCATENATE($C58,"_",$C59,"_",$G61+M62))</f>
        <v>0_3_2013</v>
      </c>
      <c r="N63" s="9" t="str">
        <f t="shared" ref="N63:AB63" si="16">IF($G61+N62&gt;$H61,0,CONCATENATE($C58,"_",$C59,"_",$G61+N62))</f>
        <v>0_3_2014</v>
      </c>
      <c r="O63" s="9" t="str">
        <f t="shared" si="16"/>
        <v>0_3_2015</v>
      </c>
      <c r="P63" s="9" t="str">
        <f t="shared" si="16"/>
        <v>0_3_2016</v>
      </c>
      <c r="Q63" s="9" t="str">
        <f t="shared" si="16"/>
        <v>0_3_2017</v>
      </c>
      <c r="R63" s="9" t="str">
        <f t="shared" si="16"/>
        <v>0_3_2018</v>
      </c>
      <c r="S63" s="9">
        <f t="shared" si="16"/>
        <v>0</v>
      </c>
      <c r="T63" s="9">
        <f t="shared" si="16"/>
        <v>0</v>
      </c>
      <c r="U63" s="9">
        <f t="shared" si="16"/>
        <v>0</v>
      </c>
      <c r="V63" s="9">
        <f t="shared" si="16"/>
        <v>0</v>
      </c>
      <c r="W63" s="9">
        <f t="shared" si="16"/>
        <v>0</v>
      </c>
      <c r="X63" s="9">
        <f t="shared" si="16"/>
        <v>0</v>
      </c>
      <c r="Y63" s="9">
        <f t="shared" si="16"/>
        <v>0</v>
      </c>
      <c r="Z63" s="9">
        <f t="shared" si="16"/>
        <v>0</v>
      </c>
      <c r="AA63" s="9">
        <f t="shared" si="16"/>
        <v>0</v>
      </c>
      <c r="AB63" s="9">
        <f t="shared" si="16"/>
        <v>0</v>
      </c>
      <c r="AC63" s="9"/>
      <c r="AD63" s="9"/>
    </row>
    <row r="64" spans="1:31" ht="12.95" hidden="1" customHeight="1" x14ac:dyDescent="0.25">
      <c r="B64" s="28"/>
      <c r="C64" s="31"/>
      <c r="D64" s="9"/>
      <c r="E64" s="9"/>
      <c r="F64" s="9" t="s">
        <v>27</v>
      </c>
      <c r="G64" s="120"/>
      <c r="H64" s="120"/>
      <c r="I64" s="31"/>
      <c r="J64" s="9"/>
      <c r="K64" s="9"/>
      <c r="L64" s="9" t="s">
        <v>27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3" x14ac:dyDescent="0.25">
      <c r="B65" s="28" t="s">
        <v>36</v>
      </c>
      <c r="C65" s="31" t="s">
        <v>25</v>
      </c>
      <c r="D65" s="107" t="s">
        <v>8</v>
      </c>
      <c r="E65" s="58"/>
      <c r="F65" s="9">
        <f>MATCH($D65,FAC_TOTALS_APTA!$A$2:$BT$2,)</f>
        <v>12</v>
      </c>
      <c r="G65" s="120">
        <f>VLOOKUP(G63,FAC_TOTALS_APTA!$A$4:$BT$126,$F65,FALSE)</f>
        <v>1934144.30171931</v>
      </c>
      <c r="H65" s="120">
        <f>VLOOKUP(H63,FAC_TOTALS_APTA!$A$4:$BT$126,$F65,FALSE)</f>
        <v>2108999.0445781299</v>
      </c>
      <c r="I65" s="33">
        <f>IFERROR(H65/G65-1,"-")</f>
        <v>9.0404186855855162E-2</v>
      </c>
      <c r="J65" s="34" t="str">
        <f>IF(C65="Log","_log","")</f>
        <v>_log</v>
      </c>
      <c r="K65" s="34" t="str">
        <f>CONCATENATE(D65,J65,"_FAC")</f>
        <v>VRM_ADJ_log_FAC</v>
      </c>
      <c r="L65" s="9">
        <f>MATCH($K65,FAC_TOTALS_APTA!$A$2:$BR$2,)</f>
        <v>26</v>
      </c>
      <c r="M65" s="32">
        <f>IF(M63=0,0,VLOOKUP(M63,FAC_TOTALS_APTA!$A$4:$BT$126,$L65,FALSE))</f>
        <v>1528364.2763487201</v>
      </c>
      <c r="N65" s="32">
        <f>IF(N63=0,0,VLOOKUP(N63,FAC_TOTALS_APTA!$A$4:$BT$126,$L65,FALSE))</f>
        <v>4548354.9752781</v>
      </c>
      <c r="O65" s="32">
        <f>IF(O63=0,0,VLOOKUP(O63,FAC_TOTALS_APTA!$A$4:$BT$126,$L65,FALSE))</f>
        <v>4377527.9753846703</v>
      </c>
      <c r="P65" s="32">
        <f>IF(P63=0,0,VLOOKUP(P63,FAC_TOTALS_APTA!$A$4:$BT$126,$L65,FALSE))</f>
        <v>2901396.64189015</v>
      </c>
      <c r="Q65" s="32">
        <f>IF(Q63=0,0,VLOOKUP(Q63,FAC_TOTALS_APTA!$A$4:$BT$126,$L65,FALSE))</f>
        <v>2300594.6170861502</v>
      </c>
      <c r="R65" s="32">
        <f>IF(R63=0,0,VLOOKUP(R63,FAC_TOTALS_APTA!$A$4:$BT$126,$L65,FALSE))</f>
        <v>2435254.3802790502</v>
      </c>
      <c r="S65" s="32">
        <f>IF(S63=0,0,VLOOKUP(S63,FAC_TOTALS_APTA!$A$4:$BT$126,$L65,FALSE))</f>
        <v>0</v>
      </c>
      <c r="T65" s="32">
        <f>IF(T63=0,0,VLOOKUP(T63,FAC_TOTALS_APTA!$A$4:$BT$126,$L65,FALSE))</f>
        <v>0</v>
      </c>
      <c r="U65" s="32">
        <f>IF(U63=0,0,VLOOKUP(U63,FAC_TOTALS_APTA!$A$4:$BT$126,$L65,FALSE))</f>
        <v>0</v>
      </c>
      <c r="V65" s="32">
        <f>IF(V63=0,0,VLOOKUP(V63,FAC_TOTALS_APTA!$A$4:$BT$126,$L65,FALSE))</f>
        <v>0</v>
      </c>
      <c r="W65" s="32">
        <f>IF(W63=0,0,VLOOKUP(W63,FAC_TOTALS_APTA!$A$4:$BT$126,$L65,FALSE))</f>
        <v>0</v>
      </c>
      <c r="X65" s="32">
        <f>IF(X63=0,0,VLOOKUP(X63,FAC_TOTALS_APTA!$A$4:$BT$126,$L65,FALSE))</f>
        <v>0</v>
      </c>
      <c r="Y65" s="32">
        <f>IF(Y63=0,0,VLOOKUP(Y63,FAC_TOTALS_APTA!$A$4:$BT$126,$L65,FALSE))</f>
        <v>0</v>
      </c>
      <c r="Z65" s="32">
        <f>IF(Z63=0,0,VLOOKUP(Z63,FAC_TOTALS_APTA!$A$4:$BT$126,$L65,FALSE))</f>
        <v>0</v>
      </c>
      <c r="AA65" s="32">
        <f>IF(AA63=0,0,VLOOKUP(AA63,FAC_TOTALS_APTA!$A$4:$BT$126,$L65,FALSE))</f>
        <v>0</v>
      </c>
      <c r="AB65" s="32">
        <f>IF(AB63=0,0,VLOOKUP(AB63,FAC_TOTALS_APTA!$A$4:$BT$126,$L65,FALSE))</f>
        <v>0</v>
      </c>
      <c r="AC65" s="35">
        <f>SUM(M65:AB65)</f>
        <v>18091492.866266839</v>
      </c>
      <c r="AD65" s="36">
        <f>AC65/G77</f>
        <v>6.0808514114743979E-2</v>
      </c>
    </row>
    <row r="66" spans="1:33" x14ac:dyDescent="0.25">
      <c r="B66" s="28" t="s">
        <v>57</v>
      </c>
      <c r="C66" s="31" t="s">
        <v>25</v>
      </c>
      <c r="D66" s="107" t="s">
        <v>75</v>
      </c>
      <c r="E66" s="58"/>
      <c r="F66" s="9">
        <f>MATCH($D66,FAC_TOTALS_APTA!$A$2:$BT$2,)</f>
        <v>13</v>
      </c>
      <c r="G66" s="126">
        <f>VLOOKUP(G63,FAC_TOTALS_APTA!$A$4:$BT$126,$F66,FALSE)</f>
        <v>0.83112427188883597</v>
      </c>
      <c r="H66" s="126">
        <f>VLOOKUP(H63,FAC_TOTALS_APTA!$A$4:$BT$126,$F66,FALSE)</f>
        <v>0.97653568269397395</v>
      </c>
      <c r="I66" s="33">
        <f t="shared" ref="I66:I75" si="17">IFERROR(H66/G66-1,"-")</f>
        <v>0.17495748316274295</v>
      </c>
      <c r="J66" s="34" t="str">
        <f t="shared" ref="J66:J73" si="18">IF(C66="Log","_log","")</f>
        <v>_log</v>
      </c>
      <c r="K66" s="34" t="str">
        <f t="shared" ref="K66:K75" si="19">CONCATENATE(D66,J66,"_FAC")</f>
        <v>FARE_per_UPT_cleaned_2018_log_FAC</v>
      </c>
      <c r="L66" s="9">
        <f>MATCH($K66,FAC_TOTALS_APTA!$A$2:$BR$2,)</f>
        <v>27</v>
      </c>
      <c r="M66" s="32">
        <f>IF(M63=0,0,VLOOKUP(M63,FAC_TOTALS_APTA!$A$4:$BT$126,$L66,FALSE))</f>
        <v>-5215900.6618832601</v>
      </c>
      <c r="N66" s="32">
        <f>IF(N63=0,0,VLOOKUP(N63,FAC_TOTALS_APTA!$A$4:$BT$126,$L66,FALSE))</f>
        <v>360309.54291768</v>
      </c>
      <c r="O66" s="32">
        <f>IF(O63=0,0,VLOOKUP(O63,FAC_TOTALS_APTA!$A$4:$BT$126,$L66,FALSE))</f>
        <v>-3220973.6803561701</v>
      </c>
      <c r="P66" s="32">
        <f>IF(P63=0,0,VLOOKUP(P63,FAC_TOTALS_APTA!$A$4:$BT$126,$L66,FALSE))</f>
        <v>-3585144.28477829</v>
      </c>
      <c r="Q66" s="32">
        <f>IF(Q63=0,0,VLOOKUP(Q63,FAC_TOTALS_APTA!$A$4:$BT$126,$L66,FALSE))</f>
        <v>414661.40896952798</v>
      </c>
      <c r="R66" s="32">
        <f>IF(R63=0,0,VLOOKUP(R63,FAC_TOTALS_APTA!$A$4:$BT$126,$L66,FALSE))</f>
        <v>713568.15073316405</v>
      </c>
      <c r="S66" s="32">
        <f>IF(S63=0,0,VLOOKUP(S63,FAC_TOTALS_APTA!$A$4:$BT$126,$L66,FALSE))</f>
        <v>0</v>
      </c>
      <c r="T66" s="32">
        <f>IF(T63=0,0,VLOOKUP(T63,FAC_TOTALS_APTA!$A$4:$BT$126,$L66,FALSE))</f>
        <v>0</v>
      </c>
      <c r="U66" s="32">
        <f>IF(U63=0,0,VLOOKUP(U63,FAC_TOTALS_APTA!$A$4:$BT$126,$L66,FALSE))</f>
        <v>0</v>
      </c>
      <c r="V66" s="32">
        <f>IF(V63=0,0,VLOOKUP(V63,FAC_TOTALS_APTA!$A$4:$BT$126,$L66,FALSE))</f>
        <v>0</v>
      </c>
      <c r="W66" s="32">
        <f>IF(W63=0,0,VLOOKUP(W63,FAC_TOTALS_APTA!$A$4:$BT$126,$L66,FALSE))</f>
        <v>0</v>
      </c>
      <c r="X66" s="32">
        <f>IF(X63=0,0,VLOOKUP(X63,FAC_TOTALS_APTA!$A$4:$BT$126,$L66,FALSE))</f>
        <v>0</v>
      </c>
      <c r="Y66" s="32">
        <f>IF(Y63=0,0,VLOOKUP(Y63,FAC_TOTALS_APTA!$A$4:$BT$126,$L66,FALSE))</f>
        <v>0</v>
      </c>
      <c r="Z66" s="32">
        <f>IF(Z63=0,0,VLOOKUP(Z63,FAC_TOTALS_APTA!$A$4:$BT$126,$L66,FALSE))</f>
        <v>0</v>
      </c>
      <c r="AA66" s="32">
        <f>IF(AA63=0,0,VLOOKUP(AA63,FAC_TOTALS_APTA!$A$4:$BT$126,$L66,FALSE))</f>
        <v>0</v>
      </c>
      <c r="AB66" s="32">
        <f>IF(AB63=0,0,VLOOKUP(AB63,FAC_TOTALS_APTA!$A$4:$BT$126,$L66,FALSE))</f>
        <v>0</v>
      </c>
      <c r="AC66" s="35">
        <f t="shared" ref="AC66:AC75" si="20">SUM(M66:AB66)</f>
        <v>-10533479.524397349</v>
      </c>
      <c r="AD66" s="36">
        <f>AC66/G77</f>
        <v>-3.5404775220678329E-2</v>
      </c>
    </row>
    <row r="67" spans="1:33" x14ac:dyDescent="0.25">
      <c r="B67" s="28" t="s">
        <v>53</v>
      </c>
      <c r="C67" s="31" t="s">
        <v>25</v>
      </c>
      <c r="D67" s="107" t="s">
        <v>9</v>
      </c>
      <c r="E67" s="58"/>
      <c r="F67" s="9">
        <f>MATCH($D67,FAC_TOTALS_APTA!$A$2:$BT$2,)</f>
        <v>14</v>
      </c>
      <c r="G67" s="120">
        <f>VLOOKUP(G63,FAC_TOTALS_APTA!$A$4:$BT$126,$F67,FALSE)</f>
        <v>607605.48608507996</v>
      </c>
      <c r="H67" s="120">
        <f>VLOOKUP(H63,FAC_TOTALS_APTA!$A$4:$BT$126,$F67,FALSE)</f>
        <v>643007.99436560797</v>
      </c>
      <c r="I67" s="33">
        <f t="shared" si="17"/>
        <v>5.8265616574058932E-2</v>
      </c>
      <c r="J67" s="34" t="str">
        <f t="shared" si="18"/>
        <v>_log</v>
      </c>
      <c r="K67" s="34" t="str">
        <f t="shared" si="19"/>
        <v>POP_EMP_log_FAC</v>
      </c>
      <c r="L67" s="9">
        <f>MATCH($K67,FAC_TOTALS_APTA!$A$2:$BR$2,)</f>
        <v>28</v>
      </c>
      <c r="M67" s="32">
        <f>IF(M63=0,0,VLOOKUP(M63,FAC_TOTALS_APTA!$A$4:$BT$126,$L67,FALSE))</f>
        <v>1291585.9614393001</v>
      </c>
      <c r="N67" s="32">
        <f>IF(N63=0,0,VLOOKUP(N63,FAC_TOTALS_APTA!$A$4:$BT$126,$L67,FALSE))</f>
        <v>732203.22387439001</v>
      </c>
      <c r="O67" s="32">
        <f>IF(O63=0,0,VLOOKUP(O63,FAC_TOTALS_APTA!$A$4:$BT$126,$L67,FALSE))</f>
        <v>839562.70021943201</v>
      </c>
      <c r="P67" s="32">
        <f>IF(P63=0,0,VLOOKUP(P63,FAC_TOTALS_APTA!$A$4:$BT$126,$L67,FALSE))</f>
        <v>772256.80279361305</v>
      </c>
      <c r="Q67" s="32">
        <f>IF(Q63=0,0,VLOOKUP(Q63,FAC_TOTALS_APTA!$A$4:$BT$126,$L67,FALSE))</f>
        <v>655923.89709256496</v>
      </c>
      <c r="R67" s="32">
        <f>IF(R63=0,0,VLOOKUP(R63,FAC_TOTALS_APTA!$A$4:$BT$126,$L67,FALSE))</f>
        <v>689872.06072896405</v>
      </c>
      <c r="S67" s="32">
        <f>IF(S63=0,0,VLOOKUP(S63,FAC_TOTALS_APTA!$A$4:$BT$126,$L67,FALSE))</f>
        <v>0</v>
      </c>
      <c r="T67" s="32">
        <f>IF(T63=0,0,VLOOKUP(T63,FAC_TOTALS_APTA!$A$4:$BT$126,$L67,FALSE))</f>
        <v>0</v>
      </c>
      <c r="U67" s="32">
        <f>IF(U63=0,0,VLOOKUP(U63,FAC_TOTALS_APTA!$A$4:$BT$126,$L67,FALSE))</f>
        <v>0</v>
      </c>
      <c r="V67" s="32">
        <f>IF(V63=0,0,VLOOKUP(V63,FAC_TOTALS_APTA!$A$4:$BT$126,$L67,FALSE))</f>
        <v>0</v>
      </c>
      <c r="W67" s="32">
        <f>IF(W63=0,0,VLOOKUP(W63,FAC_TOTALS_APTA!$A$4:$BT$126,$L67,FALSE))</f>
        <v>0</v>
      </c>
      <c r="X67" s="32">
        <f>IF(X63=0,0,VLOOKUP(X63,FAC_TOTALS_APTA!$A$4:$BT$126,$L67,FALSE))</f>
        <v>0</v>
      </c>
      <c r="Y67" s="32">
        <f>IF(Y63=0,0,VLOOKUP(Y63,FAC_TOTALS_APTA!$A$4:$BT$126,$L67,FALSE))</f>
        <v>0</v>
      </c>
      <c r="Z67" s="32">
        <f>IF(Z63=0,0,VLOOKUP(Z63,FAC_TOTALS_APTA!$A$4:$BT$126,$L67,FALSE))</f>
        <v>0</v>
      </c>
      <c r="AA67" s="32">
        <f>IF(AA63=0,0,VLOOKUP(AA63,FAC_TOTALS_APTA!$A$4:$BT$126,$L67,FALSE))</f>
        <v>0</v>
      </c>
      <c r="AB67" s="32">
        <f>IF(AB63=0,0,VLOOKUP(AB63,FAC_TOTALS_APTA!$A$4:$BT$126,$L67,FALSE))</f>
        <v>0</v>
      </c>
      <c r="AC67" s="35">
        <f t="shared" si="20"/>
        <v>4981404.6461482644</v>
      </c>
      <c r="AD67" s="36">
        <f>AC67/G77</f>
        <v>1.6743328865986697E-2</v>
      </c>
    </row>
    <row r="68" spans="1:33" hidden="1" x14ac:dyDescent="0.25">
      <c r="B68" s="28" t="s">
        <v>67</v>
      </c>
      <c r="C68" s="31"/>
      <c r="D68" s="107" t="s">
        <v>11</v>
      </c>
      <c r="E68" s="58"/>
      <c r="F68" s="9" t="e">
        <f>MATCH($D68,FAC_TOTALS_APTA!$A$2:$BT$2,)</f>
        <v>#N/A</v>
      </c>
      <c r="G68" s="126" t="e">
        <f>VLOOKUP(G63,FAC_TOTALS_APTA!$A$4:$BT$126,$F68,FALSE)</f>
        <v>#REF!</v>
      </c>
      <c r="H68" s="126" t="e">
        <f>VLOOKUP(H63,FAC_TOTALS_APTA!$A$4:$BT$126,$F68,FALSE)</f>
        <v>#REF!</v>
      </c>
      <c r="I68" s="33" t="str">
        <f t="shared" si="17"/>
        <v>-</v>
      </c>
      <c r="J68" s="34" t="str">
        <f t="shared" si="18"/>
        <v/>
      </c>
      <c r="K68" s="34" t="str">
        <f t="shared" si="19"/>
        <v>TSD_POP_PCT_FAC</v>
      </c>
      <c r="L68" s="9" t="e">
        <f>MATCH($K68,FAC_TOTALS_APTA!$A$2:$BR$2,)</f>
        <v>#N/A</v>
      </c>
      <c r="M68" s="32" t="e">
        <f>IF(M63=0,0,VLOOKUP(M63,FAC_TOTALS_APTA!$A$4:$BT$126,$L68,FALSE))</f>
        <v>#REF!</v>
      </c>
      <c r="N68" s="32" t="e">
        <f>IF(N63=0,0,VLOOKUP(N63,FAC_TOTALS_APTA!$A$4:$BT$126,$L68,FALSE))</f>
        <v>#REF!</v>
      </c>
      <c r="O68" s="32" t="e">
        <f>IF(O63=0,0,VLOOKUP(O63,FAC_TOTALS_APTA!$A$4:$BT$126,$L68,FALSE))</f>
        <v>#REF!</v>
      </c>
      <c r="P68" s="32" t="e">
        <f>IF(P63=0,0,VLOOKUP(P63,FAC_TOTALS_APTA!$A$4:$BT$126,$L68,FALSE))</f>
        <v>#REF!</v>
      </c>
      <c r="Q68" s="32" t="e">
        <f>IF(Q63=0,0,VLOOKUP(Q63,FAC_TOTALS_APTA!$A$4:$BT$126,$L68,FALSE))</f>
        <v>#REF!</v>
      </c>
      <c r="R68" s="32" t="e">
        <f>IF(R63=0,0,VLOOKUP(R63,FAC_TOTALS_APTA!$A$4:$BT$126,$L68,FALSE))</f>
        <v>#REF!</v>
      </c>
      <c r="S68" s="32">
        <f>IF(S63=0,0,VLOOKUP(S63,FAC_TOTALS_APTA!$A$4:$BT$126,$L68,FALSE))</f>
        <v>0</v>
      </c>
      <c r="T68" s="32">
        <f>IF(T63=0,0,VLOOKUP(T63,FAC_TOTALS_APTA!$A$4:$BT$126,$L68,FALSE))</f>
        <v>0</v>
      </c>
      <c r="U68" s="32">
        <f>IF(U63=0,0,VLOOKUP(U63,FAC_TOTALS_APTA!$A$4:$BT$126,$L68,FALSE))</f>
        <v>0</v>
      </c>
      <c r="V68" s="32">
        <f>IF(V63=0,0,VLOOKUP(V63,FAC_TOTALS_APTA!$A$4:$BT$126,$L68,FALSE))</f>
        <v>0</v>
      </c>
      <c r="W68" s="32">
        <f>IF(W63=0,0,VLOOKUP(W63,FAC_TOTALS_APTA!$A$4:$BT$126,$L68,FALSE))</f>
        <v>0</v>
      </c>
      <c r="X68" s="32">
        <f>IF(X63=0,0,VLOOKUP(X63,FAC_TOTALS_APTA!$A$4:$BT$126,$L68,FALSE))</f>
        <v>0</v>
      </c>
      <c r="Y68" s="32">
        <f>IF(Y63=0,0,VLOOKUP(Y63,FAC_TOTALS_APTA!$A$4:$BT$126,$L68,FALSE))</f>
        <v>0</v>
      </c>
      <c r="Z68" s="32">
        <f>IF(Z63=0,0,VLOOKUP(Z63,FAC_TOTALS_APTA!$A$4:$BT$126,$L68,FALSE))</f>
        <v>0</v>
      </c>
      <c r="AA68" s="32">
        <f>IF(AA63=0,0,VLOOKUP(AA63,FAC_TOTALS_APTA!$A$4:$BT$126,$L68,FALSE))</f>
        <v>0</v>
      </c>
      <c r="AB68" s="32">
        <f>IF(AB63=0,0,VLOOKUP(AB63,FAC_TOTALS_APTA!$A$4:$BT$126,$L68,FALSE))</f>
        <v>0</v>
      </c>
      <c r="AC68" s="35" t="e">
        <f t="shared" si="20"/>
        <v>#REF!</v>
      </c>
      <c r="AD68" s="36" t="e">
        <f>AC68/G77</f>
        <v>#REF!</v>
      </c>
    </row>
    <row r="69" spans="1:33" x14ac:dyDescent="0.2">
      <c r="B69" s="28" t="s">
        <v>54</v>
      </c>
      <c r="C69" s="31" t="s">
        <v>25</v>
      </c>
      <c r="D69" s="127" t="s">
        <v>18</v>
      </c>
      <c r="E69" s="58"/>
      <c r="F69" s="9">
        <f>MATCH($D69,FAC_TOTALS_APTA!$A$2:$BT$2,)</f>
        <v>15</v>
      </c>
      <c r="G69" s="128">
        <f>VLOOKUP(G63,FAC_TOTALS_APTA!$A$4:$BT$126,$F69,FALSE)</f>
        <v>3.9969276241235701</v>
      </c>
      <c r="H69" s="128">
        <f>VLOOKUP(H63,FAC_TOTALS_APTA!$A$4:$BT$126,$F69,FALSE)</f>
        <v>2.8184908122727301</v>
      </c>
      <c r="I69" s="33">
        <f t="shared" si="17"/>
        <v>-0.29483566445845832</v>
      </c>
      <c r="J69" s="34" t="str">
        <f t="shared" si="18"/>
        <v>_log</v>
      </c>
      <c r="K69" s="34" t="str">
        <f t="shared" si="19"/>
        <v>GAS_PRICE_2018_log_FAC</v>
      </c>
      <c r="L69" s="9">
        <f>MATCH($K69,FAC_TOTALS_APTA!$A$2:$BR$2,)</f>
        <v>29</v>
      </c>
      <c r="M69" s="32">
        <f>IF(M63=0,0,VLOOKUP(M63,FAC_TOTALS_APTA!$A$4:$BT$126,$L69,FALSE))</f>
        <v>-1667620.0946250099</v>
      </c>
      <c r="N69" s="32">
        <f>IF(N63=0,0,VLOOKUP(N63,FAC_TOTALS_APTA!$A$4:$BT$126,$L69,FALSE))</f>
        <v>-2448056.84547156</v>
      </c>
      <c r="O69" s="32">
        <f>IF(O63=0,0,VLOOKUP(O63,FAC_TOTALS_APTA!$A$4:$BT$126,$L69,FALSE))</f>
        <v>-13009842.4026269</v>
      </c>
      <c r="P69" s="32">
        <f>IF(P63=0,0,VLOOKUP(P63,FAC_TOTALS_APTA!$A$4:$BT$126,$L69,FALSE))</f>
        <v>-4233925.8711776799</v>
      </c>
      <c r="Q69" s="32">
        <f>IF(Q63=0,0,VLOOKUP(Q63,FAC_TOTALS_APTA!$A$4:$BT$126,$L69,FALSE))</f>
        <v>3046568.2648951998</v>
      </c>
      <c r="R69" s="32">
        <f>IF(R63=0,0,VLOOKUP(R63,FAC_TOTALS_APTA!$A$4:$BT$126,$L69,FALSE))</f>
        <v>3339603.33275131</v>
      </c>
      <c r="S69" s="32">
        <f>IF(S63=0,0,VLOOKUP(S63,FAC_TOTALS_APTA!$A$4:$BT$126,$L69,FALSE))</f>
        <v>0</v>
      </c>
      <c r="T69" s="32">
        <f>IF(T63=0,0,VLOOKUP(T63,FAC_TOTALS_APTA!$A$4:$BT$126,$L69,FALSE))</f>
        <v>0</v>
      </c>
      <c r="U69" s="32">
        <f>IF(U63=0,0,VLOOKUP(U63,FAC_TOTALS_APTA!$A$4:$BT$126,$L69,FALSE))</f>
        <v>0</v>
      </c>
      <c r="V69" s="32">
        <f>IF(V63=0,0,VLOOKUP(V63,FAC_TOTALS_APTA!$A$4:$BT$126,$L69,FALSE))</f>
        <v>0</v>
      </c>
      <c r="W69" s="32">
        <f>IF(W63=0,0,VLOOKUP(W63,FAC_TOTALS_APTA!$A$4:$BT$126,$L69,FALSE))</f>
        <v>0</v>
      </c>
      <c r="X69" s="32">
        <f>IF(X63=0,0,VLOOKUP(X63,FAC_TOTALS_APTA!$A$4:$BT$126,$L69,FALSE))</f>
        <v>0</v>
      </c>
      <c r="Y69" s="32">
        <f>IF(Y63=0,0,VLOOKUP(Y63,FAC_TOTALS_APTA!$A$4:$BT$126,$L69,FALSE))</f>
        <v>0</v>
      </c>
      <c r="Z69" s="32">
        <f>IF(Z63=0,0,VLOOKUP(Z63,FAC_TOTALS_APTA!$A$4:$BT$126,$L69,FALSE))</f>
        <v>0</v>
      </c>
      <c r="AA69" s="32">
        <f>IF(AA63=0,0,VLOOKUP(AA63,FAC_TOTALS_APTA!$A$4:$BT$126,$L69,FALSE))</f>
        <v>0</v>
      </c>
      <c r="AB69" s="32">
        <f>IF(AB63=0,0,VLOOKUP(AB63,FAC_TOTALS_APTA!$A$4:$BT$126,$L69,FALSE))</f>
        <v>0</v>
      </c>
      <c r="AC69" s="35">
        <f t="shared" si="20"/>
        <v>-14973273.616254641</v>
      </c>
      <c r="AD69" s="36">
        <f>AC69/G77</f>
        <v>-5.0327661004452268E-2</v>
      </c>
    </row>
    <row r="70" spans="1:33" x14ac:dyDescent="0.25">
      <c r="B70" s="28" t="s">
        <v>51</v>
      </c>
      <c r="C70" s="31" t="s">
        <v>25</v>
      </c>
      <c r="D70" s="107" t="s">
        <v>17</v>
      </c>
      <c r="E70" s="58"/>
      <c r="F70" s="9">
        <f>MATCH($D70,FAC_TOTALS_APTA!$A$2:$BT$2,)</f>
        <v>16</v>
      </c>
      <c r="G70" s="126">
        <f>VLOOKUP(G63,FAC_TOTALS_APTA!$A$4:$BT$126,$F70,FALSE)</f>
        <v>25927.182576073501</v>
      </c>
      <c r="H70" s="126">
        <f>VLOOKUP(H63,FAC_TOTALS_APTA!$A$4:$BT$126,$F70,FALSE)</f>
        <v>28107.1397645662</v>
      </c>
      <c r="I70" s="33">
        <f t="shared" si="17"/>
        <v>8.4079987561179959E-2</v>
      </c>
      <c r="J70" s="34" t="str">
        <f t="shared" si="18"/>
        <v>_log</v>
      </c>
      <c r="K70" s="34" t="str">
        <f t="shared" si="19"/>
        <v>TOTAL_MED_INC_INDIV_2018_log_FAC</v>
      </c>
      <c r="L70" s="9">
        <f>MATCH($K70,FAC_TOTALS_APTA!$A$2:$BR$2,)</f>
        <v>30</v>
      </c>
      <c r="M70" s="32">
        <f>IF(M63=0,0,VLOOKUP(M63,FAC_TOTALS_APTA!$A$4:$BT$126,$L70,FALSE))</f>
        <v>-22155.479175127701</v>
      </c>
      <c r="N70" s="32">
        <f>IF(N63=0,0,VLOOKUP(N63,FAC_TOTALS_APTA!$A$4:$BT$126,$L70,FALSE))</f>
        <v>-853073.65781465604</v>
      </c>
      <c r="O70" s="32">
        <f>IF(O63=0,0,VLOOKUP(O63,FAC_TOTALS_APTA!$A$4:$BT$126,$L70,FALSE))</f>
        <v>-1920840.5924343001</v>
      </c>
      <c r="P70" s="32">
        <f>IF(P63=0,0,VLOOKUP(P63,FAC_TOTALS_APTA!$A$4:$BT$126,$L70,FALSE))</f>
        <v>-741776.59610578697</v>
      </c>
      <c r="Q70" s="32">
        <f>IF(Q63=0,0,VLOOKUP(Q63,FAC_TOTALS_APTA!$A$4:$BT$126,$L70,FALSE))</f>
        <v>-619977.78774149297</v>
      </c>
      <c r="R70" s="32">
        <f>IF(R63=0,0,VLOOKUP(R63,FAC_TOTALS_APTA!$A$4:$BT$126,$L70,FALSE))</f>
        <v>-721476.80944815394</v>
      </c>
      <c r="S70" s="32">
        <f>IF(S63=0,0,VLOOKUP(S63,FAC_TOTALS_APTA!$A$4:$BT$126,$L70,FALSE))</f>
        <v>0</v>
      </c>
      <c r="T70" s="32">
        <f>IF(T63=0,0,VLOOKUP(T63,FAC_TOTALS_APTA!$A$4:$BT$126,$L70,FALSE))</f>
        <v>0</v>
      </c>
      <c r="U70" s="32">
        <f>IF(U63=0,0,VLOOKUP(U63,FAC_TOTALS_APTA!$A$4:$BT$126,$L70,FALSE))</f>
        <v>0</v>
      </c>
      <c r="V70" s="32">
        <f>IF(V63=0,0,VLOOKUP(V63,FAC_TOTALS_APTA!$A$4:$BT$126,$L70,FALSE))</f>
        <v>0</v>
      </c>
      <c r="W70" s="32">
        <f>IF(W63=0,0,VLOOKUP(W63,FAC_TOTALS_APTA!$A$4:$BT$126,$L70,FALSE))</f>
        <v>0</v>
      </c>
      <c r="X70" s="32">
        <f>IF(X63=0,0,VLOOKUP(X63,FAC_TOTALS_APTA!$A$4:$BT$126,$L70,FALSE))</f>
        <v>0</v>
      </c>
      <c r="Y70" s="32">
        <f>IF(Y63=0,0,VLOOKUP(Y63,FAC_TOTALS_APTA!$A$4:$BT$126,$L70,FALSE))</f>
        <v>0</v>
      </c>
      <c r="Z70" s="32">
        <f>IF(Z63=0,0,VLOOKUP(Z63,FAC_TOTALS_APTA!$A$4:$BT$126,$L70,FALSE))</f>
        <v>0</v>
      </c>
      <c r="AA70" s="32">
        <f>IF(AA63=0,0,VLOOKUP(AA63,FAC_TOTALS_APTA!$A$4:$BT$126,$L70,FALSE))</f>
        <v>0</v>
      </c>
      <c r="AB70" s="32">
        <f>IF(AB63=0,0,VLOOKUP(AB63,FAC_TOTALS_APTA!$A$4:$BT$126,$L70,FALSE))</f>
        <v>0</v>
      </c>
      <c r="AC70" s="35">
        <f t="shared" si="20"/>
        <v>-4879300.9227195177</v>
      </c>
      <c r="AD70" s="36">
        <f>AC70/G77</f>
        <v>-1.6400141283116648E-2</v>
      </c>
    </row>
    <row r="71" spans="1:33" x14ac:dyDescent="0.25">
      <c r="B71" s="28" t="s">
        <v>68</v>
      </c>
      <c r="C71" s="31"/>
      <c r="D71" s="107" t="s">
        <v>10</v>
      </c>
      <c r="E71" s="58"/>
      <c r="F71" s="9">
        <f>MATCH($D71,FAC_TOTALS_APTA!$A$2:$BT$2,)</f>
        <v>17</v>
      </c>
      <c r="G71" s="120">
        <f>VLOOKUP(G63,FAC_TOTALS_APTA!$A$4:$BT$126,$F71,FALSE)</f>
        <v>7.3287065777456899</v>
      </c>
      <c r="H71" s="120">
        <f>VLOOKUP(H63,FAC_TOTALS_APTA!$A$4:$BT$126,$F71,FALSE)</f>
        <v>6.97719114249543</v>
      </c>
      <c r="I71" s="33">
        <f t="shared" si="17"/>
        <v>-4.7964184610374438E-2</v>
      </c>
      <c r="J71" s="34" t="str">
        <f t="shared" si="18"/>
        <v/>
      </c>
      <c r="K71" s="34" t="str">
        <f t="shared" si="19"/>
        <v>PCT_HH_NO_VEH_FAC</v>
      </c>
      <c r="L71" s="9">
        <f>MATCH($K71,FAC_TOTALS_APTA!$A$2:$BR$2,)</f>
        <v>31</v>
      </c>
      <c r="M71" s="32">
        <f>IF(M63=0,0,VLOOKUP(M63,FAC_TOTALS_APTA!$A$4:$BT$126,$L71,FALSE))</f>
        <v>87193.600453841296</v>
      </c>
      <c r="N71" s="32">
        <f>IF(N63=0,0,VLOOKUP(N63,FAC_TOTALS_APTA!$A$4:$BT$126,$L71,FALSE))</f>
        <v>102978.586852591</v>
      </c>
      <c r="O71" s="32">
        <f>IF(O63=0,0,VLOOKUP(O63,FAC_TOTALS_APTA!$A$4:$BT$126,$L71,FALSE))</f>
        <v>-415786.16528460401</v>
      </c>
      <c r="P71" s="32">
        <f>IF(P63=0,0,VLOOKUP(P63,FAC_TOTALS_APTA!$A$4:$BT$126,$L71,FALSE))</f>
        <v>-319920.409874962</v>
      </c>
      <c r="Q71" s="32">
        <f>IF(Q63=0,0,VLOOKUP(Q63,FAC_TOTALS_APTA!$A$4:$BT$126,$L71,FALSE))</f>
        <v>-98751.788164923797</v>
      </c>
      <c r="R71" s="32">
        <f>IF(R63=0,0,VLOOKUP(R63,FAC_TOTALS_APTA!$A$4:$BT$126,$L71,FALSE))</f>
        <v>-132087.199765678</v>
      </c>
      <c r="S71" s="32">
        <f>IF(S63=0,0,VLOOKUP(S63,FAC_TOTALS_APTA!$A$4:$BT$126,$L71,FALSE))</f>
        <v>0</v>
      </c>
      <c r="T71" s="32">
        <f>IF(T63=0,0,VLOOKUP(T63,FAC_TOTALS_APTA!$A$4:$BT$126,$L71,FALSE))</f>
        <v>0</v>
      </c>
      <c r="U71" s="32">
        <f>IF(U63=0,0,VLOOKUP(U63,FAC_TOTALS_APTA!$A$4:$BT$126,$L71,FALSE))</f>
        <v>0</v>
      </c>
      <c r="V71" s="32">
        <f>IF(V63=0,0,VLOOKUP(V63,FAC_TOTALS_APTA!$A$4:$BT$126,$L71,FALSE))</f>
        <v>0</v>
      </c>
      <c r="W71" s="32">
        <f>IF(W63=0,0,VLOOKUP(W63,FAC_TOTALS_APTA!$A$4:$BT$126,$L71,FALSE))</f>
        <v>0</v>
      </c>
      <c r="X71" s="32">
        <f>IF(X63=0,0,VLOOKUP(X63,FAC_TOTALS_APTA!$A$4:$BT$126,$L71,FALSE))</f>
        <v>0</v>
      </c>
      <c r="Y71" s="32">
        <f>IF(Y63=0,0,VLOOKUP(Y63,FAC_TOTALS_APTA!$A$4:$BT$126,$L71,FALSE))</f>
        <v>0</v>
      </c>
      <c r="Z71" s="32">
        <f>IF(Z63=0,0,VLOOKUP(Z63,FAC_TOTALS_APTA!$A$4:$BT$126,$L71,FALSE))</f>
        <v>0</v>
      </c>
      <c r="AA71" s="32">
        <f>IF(AA63=0,0,VLOOKUP(AA63,FAC_TOTALS_APTA!$A$4:$BT$126,$L71,FALSE))</f>
        <v>0</v>
      </c>
      <c r="AB71" s="32">
        <f>IF(AB63=0,0,VLOOKUP(AB63,FAC_TOTALS_APTA!$A$4:$BT$126,$L71,FALSE))</f>
        <v>0</v>
      </c>
      <c r="AC71" s="35">
        <f t="shared" si="20"/>
        <v>-776373.37578373554</v>
      </c>
      <c r="AD71" s="36">
        <f>AC71/G77</f>
        <v>-2.6095199400423207E-3</v>
      </c>
    </row>
    <row r="72" spans="1:33" x14ac:dyDescent="0.25">
      <c r="B72" s="28" t="s">
        <v>52</v>
      </c>
      <c r="C72" s="31"/>
      <c r="D72" s="107" t="s">
        <v>32</v>
      </c>
      <c r="E72" s="58"/>
      <c r="F72" s="9">
        <f>MATCH($D72,FAC_TOTALS_APTA!$A$2:$BT$2,)</f>
        <v>18</v>
      </c>
      <c r="G72" s="128">
        <f>VLOOKUP(G63,FAC_TOTALS_APTA!$A$4:$BT$126,$F72,FALSE)</f>
        <v>3.7956103931829501</v>
      </c>
      <c r="H72" s="128">
        <f>VLOOKUP(H63,FAC_TOTALS_APTA!$A$4:$BT$126,$F72,FALSE)</f>
        <v>5.1306668365509198</v>
      </c>
      <c r="I72" s="33">
        <f t="shared" si="17"/>
        <v>0.35173695534340887</v>
      </c>
      <c r="J72" s="34" t="str">
        <f t="shared" si="18"/>
        <v/>
      </c>
      <c r="K72" s="34" t="str">
        <f t="shared" si="19"/>
        <v>JTW_HOME_PCT_FAC</v>
      </c>
      <c r="L72" s="9">
        <f>MATCH($K72,FAC_TOTALS_APTA!$A$2:$BR$2,)</f>
        <v>32</v>
      </c>
      <c r="M72" s="32">
        <f>IF(M63=0,0,VLOOKUP(M63,FAC_TOTALS_APTA!$A$4:$BT$126,$L72,FALSE))</f>
        <v>149005.95205505801</v>
      </c>
      <c r="N72" s="32">
        <f>IF(N63=0,0,VLOOKUP(N63,FAC_TOTALS_APTA!$A$4:$BT$126,$L72,FALSE))</f>
        <v>-265591.79877771199</v>
      </c>
      <c r="O72" s="32">
        <f>IF(O63=0,0,VLOOKUP(O63,FAC_TOTALS_APTA!$A$4:$BT$126,$L72,FALSE))</f>
        <v>16237.4633672697</v>
      </c>
      <c r="P72" s="32">
        <f>IF(P63=0,0,VLOOKUP(P63,FAC_TOTALS_APTA!$A$4:$BT$126,$L72,FALSE))</f>
        <v>-852673.584349724</v>
      </c>
      <c r="Q72" s="32">
        <f>IF(Q63=0,0,VLOOKUP(Q63,FAC_TOTALS_APTA!$A$4:$BT$126,$L72,FALSE))</f>
        <v>-417309.74248362199</v>
      </c>
      <c r="R72" s="32">
        <f>IF(R63=0,0,VLOOKUP(R63,FAC_TOTALS_APTA!$A$4:$BT$126,$L72,FALSE))</f>
        <v>-511713.64052145701</v>
      </c>
      <c r="S72" s="32">
        <f>IF(S63=0,0,VLOOKUP(S63,FAC_TOTALS_APTA!$A$4:$BT$126,$L72,FALSE))</f>
        <v>0</v>
      </c>
      <c r="T72" s="32">
        <f>IF(T63=0,0,VLOOKUP(T63,FAC_TOTALS_APTA!$A$4:$BT$126,$L72,FALSE))</f>
        <v>0</v>
      </c>
      <c r="U72" s="32">
        <f>IF(U63=0,0,VLOOKUP(U63,FAC_TOTALS_APTA!$A$4:$BT$126,$L72,FALSE))</f>
        <v>0</v>
      </c>
      <c r="V72" s="32">
        <f>IF(V63=0,0,VLOOKUP(V63,FAC_TOTALS_APTA!$A$4:$BT$126,$L72,FALSE))</f>
        <v>0</v>
      </c>
      <c r="W72" s="32">
        <f>IF(W63=0,0,VLOOKUP(W63,FAC_TOTALS_APTA!$A$4:$BT$126,$L72,FALSE))</f>
        <v>0</v>
      </c>
      <c r="X72" s="32">
        <f>IF(X63=0,0,VLOOKUP(X63,FAC_TOTALS_APTA!$A$4:$BT$126,$L72,FALSE))</f>
        <v>0</v>
      </c>
      <c r="Y72" s="32">
        <f>IF(Y63=0,0,VLOOKUP(Y63,FAC_TOTALS_APTA!$A$4:$BT$126,$L72,FALSE))</f>
        <v>0</v>
      </c>
      <c r="Z72" s="32">
        <f>IF(Z63=0,0,VLOOKUP(Z63,FAC_TOTALS_APTA!$A$4:$BT$126,$L72,FALSE))</f>
        <v>0</v>
      </c>
      <c r="AA72" s="32">
        <f>IF(AA63=0,0,VLOOKUP(AA63,FAC_TOTALS_APTA!$A$4:$BT$126,$L72,FALSE))</f>
        <v>0</v>
      </c>
      <c r="AB72" s="32">
        <f>IF(AB63=0,0,VLOOKUP(AB63,FAC_TOTALS_APTA!$A$4:$BT$126,$L72,FALSE))</f>
        <v>0</v>
      </c>
      <c r="AC72" s="35">
        <f t="shared" si="20"/>
        <v>-1882045.3507101871</v>
      </c>
      <c r="AD72" s="36">
        <f>AC72/G77</f>
        <v>-6.3258671973190333E-3</v>
      </c>
    </row>
    <row r="73" spans="1:33" x14ac:dyDescent="0.25">
      <c r="B73" s="28" t="s">
        <v>69</v>
      </c>
      <c r="C73" s="31"/>
      <c r="D73" s="14" t="s">
        <v>79</v>
      </c>
      <c r="E73" s="58"/>
      <c r="F73" s="9">
        <f>MATCH($D73,FAC_TOTALS_APTA!$A$2:$BT$2,)</f>
        <v>22</v>
      </c>
      <c r="G73" s="128">
        <f>VLOOKUP(G63,FAC_TOTALS_APTA!$A$4:$BT$126,$F73,FALSE)</f>
        <v>0</v>
      </c>
      <c r="H73" s="128">
        <f>VLOOKUP(H63,FAC_TOTALS_APTA!$A$4:$BT$126,$F73,FALSE)</f>
        <v>3.2602955704504901</v>
      </c>
      <c r="I73" s="33" t="str">
        <f t="shared" si="17"/>
        <v>-</v>
      </c>
      <c r="J73" s="34" t="str">
        <f t="shared" si="18"/>
        <v/>
      </c>
      <c r="K73" s="34" t="str">
        <f t="shared" si="19"/>
        <v>YEARS_SINCE_TNC_BUS_LOW_FAC</v>
      </c>
      <c r="L73" s="9">
        <f>MATCH($K73,FAC_TOTALS_APTA!$A$2:$BR$2,)</f>
        <v>36</v>
      </c>
      <c r="M73" s="32">
        <f>IF(M63=0,0,VLOOKUP(M63,FAC_TOTALS_APTA!$A$4:$BT$126,$L73,FALSE))</f>
        <v>0</v>
      </c>
      <c r="N73" s="32">
        <f>IF(N63=0,0,VLOOKUP(N63,FAC_TOTALS_APTA!$A$4:$BT$126,$L73,FALSE))</f>
        <v>0</v>
      </c>
      <c r="O73" s="32">
        <f>IF(O63=0,0,VLOOKUP(O63,FAC_TOTALS_APTA!$A$4:$BT$126,$L73,FALSE))</f>
        <v>-3396626.89550272</v>
      </c>
      <c r="P73" s="32">
        <f>IF(P63=0,0,VLOOKUP(P63,FAC_TOTALS_APTA!$A$4:$BT$126,$L73,FALSE))</f>
        <v>-4582756.8479858302</v>
      </c>
      <c r="Q73" s="32">
        <f>IF(Q63=0,0,VLOOKUP(Q63,FAC_TOTALS_APTA!$A$4:$BT$126,$L73,FALSE))</f>
        <v>-4879479.5320883896</v>
      </c>
      <c r="R73" s="32">
        <f>IF(R63=0,0,VLOOKUP(R63,FAC_TOTALS_APTA!$A$4:$BT$126,$L73,FALSE))</f>
        <v>-5273021.4267446296</v>
      </c>
      <c r="S73" s="32">
        <f>IF(S63=0,0,VLOOKUP(S63,FAC_TOTALS_APTA!$A$4:$BT$126,$L73,FALSE))</f>
        <v>0</v>
      </c>
      <c r="T73" s="32">
        <f>IF(T63=0,0,VLOOKUP(T63,FAC_TOTALS_APTA!$A$4:$BT$126,$L73,FALSE))</f>
        <v>0</v>
      </c>
      <c r="U73" s="32">
        <f>IF(U63=0,0,VLOOKUP(U63,FAC_TOTALS_APTA!$A$4:$BT$126,$L73,FALSE))</f>
        <v>0</v>
      </c>
      <c r="V73" s="32">
        <f>IF(V63=0,0,VLOOKUP(V63,FAC_TOTALS_APTA!$A$4:$BT$126,$L73,FALSE))</f>
        <v>0</v>
      </c>
      <c r="W73" s="32">
        <f>IF(W63=0,0,VLOOKUP(W63,FAC_TOTALS_APTA!$A$4:$BT$126,$L73,FALSE))</f>
        <v>0</v>
      </c>
      <c r="X73" s="32">
        <f>IF(X63=0,0,VLOOKUP(X63,FAC_TOTALS_APTA!$A$4:$BT$126,$L73,FALSE))</f>
        <v>0</v>
      </c>
      <c r="Y73" s="32">
        <f>IF(Y63=0,0,VLOOKUP(Y63,FAC_TOTALS_APTA!$A$4:$BT$126,$L73,FALSE))</f>
        <v>0</v>
      </c>
      <c r="Z73" s="32">
        <f>IF(Z63=0,0,VLOOKUP(Z63,FAC_TOTALS_APTA!$A$4:$BT$126,$L73,FALSE))</f>
        <v>0</v>
      </c>
      <c r="AA73" s="32">
        <f>IF(AA63=0,0,VLOOKUP(AA63,FAC_TOTALS_APTA!$A$4:$BT$126,$L73,FALSE))</f>
        <v>0</v>
      </c>
      <c r="AB73" s="32">
        <f>IF(AB63=0,0,VLOOKUP(AB63,FAC_TOTALS_APTA!$A$4:$BT$126,$L73,FALSE))</f>
        <v>0</v>
      </c>
      <c r="AC73" s="35">
        <f t="shared" si="20"/>
        <v>-18131884.70232157</v>
      </c>
      <c r="AD73" s="36">
        <f>AC73/G77</f>
        <v>-6.0944277788367307E-2</v>
      </c>
    </row>
    <row r="74" spans="1:33" hidden="1" x14ac:dyDescent="0.25">
      <c r="B74" s="28" t="s">
        <v>70</v>
      </c>
      <c r="C74" s="31"/>
      <c r="D74" s="9" t="s">
        <v>48</v>
      </c>
      <c r="E74" s="58"/>
      <c r="F74" s="9" t="e">
        <f>MATCH($D74,FAC_TOTALS_APTA!$A$2:$BT$2,)</f>
        <v>#N/A</v>
      </c>
      <c r="G74" s="128" t="e">
        <f>VLOOKUP(G63,FAC_TOTALS_APTA!$A$4:$BT$126,$F74,FALSE)</f>
        <v>#REF!</v>
      </c>
      <c r="H74" s="128" t="e">
        <f>VLOOKUP(H63,FAC_TOTALS_APTA!$A$4:$BT$126,$F74,FALSE)</f>
        <v>#REF!</v>
      </c>
      <c r="I74" s="33" t="str">
        <f t="shared" si="17"/>
        <v>-</v>
      </c>
      <c r="J74" s="34" t="str">
        <f t="shared" ref="J74:J75" si="21">IF(C74="Log","_log","")</f>
        <v/>
      </c>
      <c r="K74" s="34" t="str">
        <f t="shared" si="19"/>
        <v>BIKE_SHARE_FAC</v>
      </c>
      <c r="L74" s="9" t="e">
        <f>MATCH($K74,FAC_TOTALS_APTA!$A$2:$BR$2,)</f>
        <v>#N/A</v>
      </c>
      <c r="M74" s="32" t="e">
        <f>IF(M63=0,0,VLOOKUP(M63,FAC_TOTALS_APTA!$A$4:$BT$126,$L74,FALSE))</f>
        <v>#REF!</v>
      </c>
      <c r="N74" s="32" t="e">
        <f>IF(N63=0,0,VLOOKUP(N63,FAC_TOTALS_APTA!$A$4:$BT$126,$L74,FALSE))</f>
        <v>#REF!</v>
      </c>
      <c r="O74" s="32" t="e">
        <f>IF(O63=0,0,VLOOKUP(O63,FAC_TOTALS_APTA!$A$4:$BT$126,$L74,FALSE))</f>
        <v>#REF!</v>
      </c>
      <c r="P74" s="32" t="e">
        <f>IF(P63=0,0,VLOOKUP(P63,FAC_TOTALS_APTA!$A$4:$BT$126,$L74,FALSE))</f>
        <v>#REF!</v>
      </c>
      <c r="Q74" s="32" t="e">
        <f>IF(Q63=0,0,VLOOKUP(Q63,FAC_TOTALS_APTA!$A$4:$BT$126,$L74,FALSE))</f>
        <v>#REF!</v>
      </c>
      <c r="R74" s="32" t="e">
        <f>IF(R63=0,0,VLOOKUP(R63,FAC_TOTALS_APTA!$A$4:$BT$126,$L74,FALSE))</f>
        <v>#REF!</v>
      </c>
      <c r="S74" s="32">
        <f>IF(S63=0,0,VLOOKUP(S63,FAC_TOTALS_APTA!$A$4:$BT$126,$L74,FALSE))</f>
        <v>0</v>
      </c>
      <c r="T74" s="32">
        <f>IF(T63=0,0,VLOOKUP(T63,FAC_TOTALS_APTA!$A$4:$BT$126,$L74,FALSE))</f>
        <v>0</v>
      </c>
      <c r="U74" s="32">
        <f>IF(U63=0,0,VLOOKUP(U63,FAC_TOTALS_APTA!$A$4:$BT$126,$L74,FALSE))</f>
        <v>0</v>
      </c>
      <c r="V74" s="32">
        <f>IF(V63=0,0,VLOOKUP(V63,FAC_TOTALS_APTA!$A$4:$BT$126,$L74,FALSE))</f>
        <v>0</v>
      </c>
      <c r="W74" s="32">
        <f>IF(W63=0,0,VLOOKUP(W63,FAC_TOTALS_APTA!$A$4:$BT$126,$L74,FALSE))</f>
        <v>0</v>
      </c>
      <c r="X74" s="32">
        <f>IF(X63=0,0,VLOOKUP(X63,FAC_TOTALS_APTA!$A$4:$BT$126,$L74,FALSE))</f>
        <v>0</v>
      </c>
      <c r="Y74" s="32">
        <f>IF(Y63=0,0,VLOOKUP(Y63,FAC_TOTALS_APTA!$A$4:$BT$126,$L74,FALSE))</f>
        <v>0</v>
      </c>
      <c r="Z74" s="32">
        <f>IF(Z63=0,0,VLOOKUP(Z63,FAC_TOTALS_APTA!$A$4:$BT$126,$L74,FALSE))</f>
        <v>0</v>
      </c>
      <c r="AA74" s="32">
        <f>IF(AA63=0,0,VLOOKUP(AA63,FAC_TOTALS_APTA!$A$4:$BT$126,$L74,FALSE))</f>
        <v>0</v>
      </c>
      <c r="AB74" s="32">
        <f>IF(AB63=0,0,VLOOKUP(AB63,FAC_TOTALS_APTA!$A$4:$BT$126,$L74,FALSE))</f>
        <v>0</v>
      </c>
      <c r="AC74" s="35" t="e">
        <f t="shared" si="20"/>
        <v>#REF!</v>
      </c>
      <c r="AD74" s="36" t="e">
        <f>AC74/G77</f>
        <v>#REF!</v>
      </c>
      <c r="AG74" s="56"/>
    </row>
    <row r="75" spans="1:33" hidden="1" x14ac:dyDescent="0.25">
      <c r="B75" s="11" t="s">
        <v>71</v>
      </c>
      <c r="C75" s="30"/>
      <c r="D75" s="10" t="s">
        <v>49</v>
      </c>
      <c r="E75" s="59"/>
      <c r="F75" s="10" t="e">
        <f>MATCH($D75,FAC_TOTALS_APTA!$A$2:$BT$2,)</f>
        <v>#N/A</v>
      </c>
      <c r="G75" s="134" t="e">
        <f>VLOOKUP(G63,FAC_TOTALS_APTA!$A$4:$BT$126,$F75,FALSE)</f>
        <v>#REF!</v>
      </c>
      <c r="H75" s="134" t="e">
        <f>VLOOKUP(H63,FAC_TOTALS_APTA!$A$4:$BT$126,$F75,FALSE)</f>
        <v>#REF!</v>
      </c>
      <c r="I75" s="39" t="str">
        <f t="shared" si="17"/>
        <v>-</v>
      </c>
      <c r="J75" s="40" t="str">
        <f t="shared" si="21"/>
        <v/>
      </c>
      <c r="K75" s="40" t="str">
        <f t="shared" si="19"/>
        <v>scooter_flag_FAC</v>
      </c>
      <c r="L75" s="10" t="e">
        <f>MATCH($K75,FAC_TOTALS_APTA!$A$2:$BR$2,)</f>
        <v>#N/A</v>
      </c>
      <c r="M75" s="41" t="e">
        <f>IF(M63=0,0,VLOOKUP(M63,FAC_TOTALS_APTA!$A$4:$BT$126,$L75,FALSE))</f>
        <v>#REF!</v>
      </c>
      <c r="N75" s="41" t="e">
        <f>IF(N63=0,0,VLOOKUP(N63,FAC_TOTALS_APTA!$A$4:$BT$126,$L75,FALSE))</f>
        <v>#REF!</v>
      </c>
      <c r="O75" s="41" t="e">
        <f>IF(O63=0,0,VLOOKUP(O63,FAC_TOTALS_APTA!$A$4:$BT$126,$L75,FALSE))</f>
        <v>#REF!</v>
      </c>
      <c r="P75" s="41" t="e">
        <f>IF(P63=0,0,VLOOKUP(P63,FAC_TOTALS_APTA!$A$4:$BT$126,$L75,FALSE))</f>
        <v>#REF!</v>
      </c>
      <c r="Q75" s="41" t="e">
        <f>IF(Q63=0,0,VLOOKUP(Q63,FAC_TOTALS_APTA!$A$4:$BT$126,$L75,FALSE))</f>
        <v>#REF!</v>
      </c>
      <c r="R75" s="41" t="e">
        <f>IF(R63=0,0,VLOOKUP(R63,FAC_TOTALS_APTA!$A$4:$BT$126,$L75,FALSE))</f>
        <v>#REF!</v>
      </c>
      <c r="S75" s="41">
        <f>IF(S63=0,0,VLOOKUP(S63,FAC_TOTALS_APTA!$A$4:$BT$126,$L75,FALSE))</f>
        <v>0</v>
      </c>
      <c r="T75" s="41">
        <f>IF(T63=0,0,VLOOKUP(T63,FAC_TOTALS_APTA!$A$4:$BT$126,$L75,FALSE))</f>
        <v>0</v>
      </c>
      <c r="U75" s="41">
        <f>IF(U63=0,0,VLOOKUP(U63,FAC_TOTALS_APTA!$A$4:$BT$126,$L75,FALSE))</f>
        <v>0</v>
      </c>
      <c r="V75" s="41">
        <f>IF(V63=0,0,VLOOKUP(V63,FAC_TOTALS_APTA!$A$4:$BT$126,$L75,FALSE))</f>
        <v>0</v>
      </c>
      <c r="W75" s="41">
        <f>IF(W63=0,0,VLOOKUP(W63,FAC_TOTALS_APTA!$A$4:$BT$126,$L75,FALSE))</f>
        <v>0</v>
      </c>
      <c r="X75" s="41">
        <f>IF(X63=0,0,VLOOKUP(X63,FAC_TOTALS_APTA!$A$4:$BT$126,$L75,FALSE))</f>
        <v>0</v>
      </c>
      <c r="Y75" s="41">
        <f>IF(Y63=0,0,VLOOKUP(Y63,FAC_TOTALS_APTA!$A$4:$BT$126,$L75,FALSE))</f>
        <v>0</v>
      </c>
      <c r="Z75" s="41">
        <f>IF(Z63=0,0,VLOOKUP(Z63,FAC_TOTALS_APTA!$A$4:$BT$126,$L75,FALSE))</f>
        <v>0</v>
      </c>
      <c r="AA75" s="41">
        <f>IF(AA63=0,0,VLOOKUP(AA63,FAC_TOTALS_APTA!$A$4:$BT$126,$L75,FALSE))</f>
        <v>0</v>
      </c>
      <c r="AB75" s="41">
        <f>IF(AB63=0,0,VLOOKUP(AB63,FAC_TOTALS_APTA!$A$4:$BT$126,$L75,FALSE))</f>
        <v>0</v>
      </c>
      <c r="AC75" s="42" t="e">
        <f t="shared" si="20"/>
        <v>#REF!</v>
      </c>
      <c r="AD75" s="43" t="e">
        <f>AC75/G77</f>
        <v>#REF!</v>
      </c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144"/>
      <c r="H76" s="144"/>
      <c r="I76" s="49"/>
      <c r="J76" s="50"/>
      <c r="K76" s="50" t="str">
        <f t="shared" ref="K76" si="22">CONCATENATE(D76,J76,"_FAC")</f>
        <v>New_Reporter_FAC</v>
      </c>
      <c r="L76" s="47">
        <f>MATCH($K76,FAC_TOTALS_APTA!$A$2:$BR$2,)</f>
        <v>43</v>
      </c>
      <c r="M76" s="48">
        <f>IF(M63=0,0,VLOOKUP(M63,FAC_TOTALS_APTA!$A$4:$BT$126,$L76,FALSE))</f>
        <v>0</v>
      </c>
      <c r="N76" s="48">
        <f>IF(N63=0,0,VLOOKUP(N63,FAC_TOTALS_APTA!$A$4:$BT$126,$L76,FALSE))</f>
        <v>0</v>
      </c>
      <c r="O76" s="48">
        <f>IF(O63=0,0,VLOOKUP(O63,FAC_TOTALS_APTA!$A$4:$BT$126,$L76,FALSE))</f>
        <v>0</v>
      </c>
      <c r="P76" s="48">
        <f>IF(P63=0,0,VLOOKUP(P63,FAC_TOTALS_APTA!$A$4:$BT$126,$L76,FALSE))</f>
        <v>0</v>
      </c>
      <c r="Q76" s="48">
        <f>IF(Q63=0,0,VLOOKUP(Q63,FAC_TOTALS_APTA!$A$4:$BT$126,$L76,FALSE))</f>
        <v>0</v>
      </c>
      <c r="R76" s="48">
        <f>IF(R63=0,0,VLOOKUP(R63,FAC_TOTALS_APTA!$A$4:$BT$126,$L76,FALSE))</f>
        <v>0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>
        <f>SUM(M76:AB76)</f>
        <v>0</v>
      </c>
      <c r="AD76" s="52">
        <f>AC76/G78</f>
        <v>0</v>
      </c>
    </row>
    <row r="77" spans="1:33" s="110" customFormat="1" ht="15.75" customHeigh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20">
        <f>VLOOKUP(G63,FAC_TOTALS_APTA!$A$4:$BT$126,$F77,FALSE)</f>
        <v>297515785.90012401</v>
      </c>
      <c r="H77" s="120">
        <f>VLOOKUP(H63,FAC_TOTALS_APTA!$A$4:$BR$126,$F77,FALSE)</f>
        <v>270893108.25272101</v>
      </c>
      <c r="I77" s="115">
        <f t="shared" ref="I77" si="23">H77/G77-1</f>
        <v>-8.9483243945718716E-2</v>
      </c>
      <c r="J77" s="34"/>
      <c r="K77" s="34"/>
      <c r="L77" s="9"/>
      <c r="M77" s="32" t="e">
        <f t="shared" ref="M77:AB77" si="24">SUM(M65:M70)</f>
        <v>#REF!</v>
      </c>
      <c r="N77" s="32" t="e">
        <f t="shared" si="24"/>
        <v>#REF!</v>
      </c>
      <c r="O77" s="32" t="e">
        <f t="shared" si="24"/>
        <v>#REF!</v>
      </c>
      <c r="P77" s="32" t="e">
        <f t="shared" si="24"/>
        <v>#REF!</v>
      </c>
      <c r="Q77" s="32" t="e">
        <f t="shared" si="24"/>
        <v>#REF!</v>
      </c>
      <c r="R77" s="32" t="e">
        <f t="shared" si="24"/>
        <v>#REF!</v>
      </c>
      <c r="S77" s="32">
        <f t="shared" si="24"/>
        <v>0</v>
      </c>
      <c r="T77" s="32">
        <f t="shared" si="24"/>
        <v>0</v>
      </c>
      <c r="U77" s="32">
        <f t="shared" si="24"/>
        <v>0</v>
      </c>
      <c r="V77" s="32">
        <f t="shared" si="24"/>
        <v>0</v>
      </c>
      <c r="W77" s="32">
        <f t="shared" si="24"/>
        <v>0</v>
      </c>
      <c r="X77" s="32">
        <f t="shared" si="24"/>
        <v>0</v>
      </c>
      <c r="Y77" s="32">
        <f t="shared" si="24"/>
        <v>0</v>
      </c>
      <c r="Z77" s="32">
        <f t="shared" si="24"/>
        <v>0</v>
      </c>
      <c r="AA77" s="32">
        <f t="shared" si="24"/>
        <v>0</v>
      </c>
      <c r="AB77" s="32">
        <f t="shared" si="24"/>
        <v>0</v>
      </c>
      <c r="AC77" s="35">
        <f>H77-G77</f>
        <v>-26622677.647403002</v>
      </c>
      <c r="AD77" s="36">
        <f>I77</f>
        <v>-8.9483243945718716E-2</v>
      </c>
      <c r="AE77" s="109"/>
    </row>
    <row r="78" spans="1:33" ht="13.5" customHeight="1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7">
        <f>VLOOKUP(G63,FAC_TOTALS_APTA!$A$4:$BR$126,$F78,FALSE)</f>
        <v>308782118.99999899</v>
      </c>
      <c r="H78" s="117">
        <f>VLOOKUP(H63,FAC_TOTALS_APTA!$A$4:$BR$126,$F78,FALSE)</f>
        <v>263669464</v>
      </c>
      <c r="I78" s="116">
        <f t="shared" ref="I78" si="25">H78/G78-1</f>
        <v>-0.14609866382839065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>
        <f>H78-G78</f>
        <v>-45112654.999998987</v>
      </c>
      <c r="AD78" s="55">
        <f>I78</f>
        <v>-0.14609866382839065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157"/>
      <c r="H79" s="157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>
        <f>AD78-AD77</f>
        <v>-5.6615419882671936E-2</v>
      </c>
    </row>
    <row r="80" spans="1:33" ht="13.5" thickTop="1" x14ac:dyDescent="0.25"/>
    <row r="81" spans="2:30" s="13" customFormat="1" x14ac:dyDescent="0.25">
      <c r="B81" s="21" t="s">
        <v>29</v>
      </c>
      <c r="E81" s="9"/>
      <c r="G81" s="109"/>
      <c r="H81" s="10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09"/>
      <c r="H82" s="109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09"/>
      <c r="H83" s="109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30</v>
      </c>
      <c r="C84" s="22">
        <v>0</v>
      </c>
      <c r="D84" s="13"/>
      <c r="E84" s="9"/>
      <c r="F84" s="13"/>
      <c r="G84" s="109"/>
      <c r="H84" s="109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161"/>
      <c r="H85" s="161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64"/>
      <c r="C86" s="65"/>
      <c r="D86" s="65"/>
      <c r="E86" s="65"/>
      <c r="F86" s="65"/>
      <c r="G86" s="162" t="s">
        <v>56</v>
      </c>
      <c r="H86" s="162"/>
      <c r="I86" s="162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131">
        <f>$C$1</f>
        <v>2012</v>
      </c>
      <c r="H87" s="131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t="12.95" hidden="1" customHeight="1" x14ac:dyDescent="0.25">
      <c r="B88" s="28"/>
      <c r="C88" s="31"/>
      <c r="D88" s="9"/>
      <c r="E88" s="9"/>
      <c r="F88" s="9"/>
      <c r="G88" s="107"/>
      <c r="H88" s="107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t="12.95" hidden="1" customHeight="1" x14ac:dyDescent="0.25">
      <c r="B89" s="28"/>
      <c r="C89" s="31"/>
      <c r="D89" s="9"/>
      <c r="E89" s="9"/>
      <c r="F89" s="9"/>
      <c r="G89" s="107" t="str">
        <f>CONCATENATE($C84,"_",$C85,"_",G87)</f>
        <v>0_10_2012</v>
      </c>
      <c r="H89" s="107" t="str">
        <f>CONCATENATE($C84,"_",$C85,"_",H87)</f>
        <v>0_10_2018</v>
      </c>
      <c r="I89" s="31"/>
      <c r="J89" s="9"/>
      <c r="K89" s="9"/>
      <c r="L89" s="9"/>
      <c r="M89" s="9" t="str">
        <f>IF($G87+M88&gt;$H87,0,CONCATENATE($C84,"_",$C85,"_",$G87+M88))</f>
        <v>0_10_2013</v>
      </c>
      <c r="N89" s="9" t="str">
        <f t="shared" ref="N89:AB89" si="26">IF($G87+N88&gt;$H87,0,CONCATENATE($C84,"_",$C85,"_",$G87+N88))</f>
        <v>0_10_2014</v>
      </c>
      <c r="O89" s="9" t="str">
        <f t="shared" si="26"/>
        <v>0_10_2015</v>
      </c>
      <c r="P89" s="9" t="str">
        <f t="shared" si="26"/>
        <v>0_10_2016</v>
      </c>
      <c r="Q89" s="9" t="str">
        <f t="shared" si="26"/>
        <v>0_10_2017</v>
      </c>
      <c r="R89" s="9" t="str">
        <f t="shared" si="26"/>
        <v>0_10_2018</v>
      </c>
      <c r="S89" s="9">
        <f t="shared" si="26"/>
        <v>0</v>
      </c>
      <c r="T89" s="9">
        <f t="shared" si="26"/>
        <v>0</v>
      </c>
      <c r="U89" s="9">
        <f t="shared" si="26"/>
        <v>0</v>
      </c>
      <c r="V89" s="9">
        <f t="shared" si="26"/>
        <v>0</v>
      </c>
      <c r="W89" s="9">
        <f t="shared" si="26"/>
        <v>0</v>
      </c>
      <c r="X89" s="9">
        <f t="shared" si="26"/>
        <v>0</v>
      </c>
      <c r="Y89" s="9">
        <f t="shared" si="26"/>
        <v>0</v>
      </c>
      <c r="Z89" s="9">
        <f t="shared" si="26"/>
        <v>0</v>
      </c>
      <c r="AA89" s="9">
        <f t="shared" si="26"/>
        <v>0</v>
      </c>
      <c r="AB89" s="9">
        <f t="shared" si="26"/>
        <v>0</v>
      </c>
      <c r="AC89" s="9"/>
      <c r="AD89" s="9"/>
    </row>
    <row r="90" spans="2:30" ht="12.95" hidden="1" customHeight="1" x14ac:dyDescent="0.25">
      <c r="B90" s="28"/>
      <c r="C90" s="31"/>
      <c r="D90" s="9"/>
      <c r="E90" s="9"/>
      <c r="F90" s="9" t="s">
        <v>27</v>
      </c>
      <c r="G90" s="120"/>
      <c r="H90" s="120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120">
        <f>VLOOKUP(G89,FAC_TOTALS_APTA!$A$4:$BT$126,$F91,FALSE)</f>
        <v>227959423.99999899</v>
      </c>
      <c r="H91" s="120">
        <f>VLOOKUP(H89,FAC_TOTALS_APTA!$A$4:$BT$126,$F91,FALSE)</f>
        <v>230662402</v>
      </c>
      <c r="I91" s="33">
        <f>IFERROR(H91/G91-1,"-")</f>
        <v>1.1857276845904874E-2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11866057.9245543</v>
      </c>
      <c r="N91" s="32">
        <f>IF(N89=0,0,VLOOKUP(N89,FAC_TOTALS_APTA!$A$4:$BT$126,$L91,FALSE))</f>
        <v>-61137.733704826402</v>
      </c>
      <c r="O91" s="32">
        <f>IF(O89=0,0,VLOOKUP(O89,FAC_TOTALS_APTA!$A$4:$BT$126,$L91,FALSE))</f>
        <v>2152781.1289249798</v>
      </c>
      <c r="P91" s="32">
        <f>IF(P89=0,0,VLOOKUP(P89,FAC_TOTALS_APTA!$A$4:$BT$126,$L91,FALSE))</f>
        <v>-1809872.38321524</v>
      </c>
      <c r="Q91" s="32">
        <f>IF(Q89=0,0,VLOOKUP(Q89,FAC_TOTALS_APTA!$A$4:$BT$126,$L91,FALSE))</f>
        <v>-3264588.0260106898</v>
      </c>
      <c r="R91" s="32">
        <f>IF(R89=0,0,VLOOKUP(R89,FAC_TOTALS_APTA!$A$4:$BT$126,$L91,FALSE))</f>
        <v>-720547.60050482396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8162693.3100436991</v>
      </c>
      <c r="AD91" s="36">
        <f>AC91/G103</f>
        <v>7.4556030601829106E-3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126">
        <f>VLOOKUP(G89,FAC_TOTALS_APTA!$A$4:$BT$126,$F92,FALSE)</f>
        <v>1.36910030643</v>
      </c>
      <c r="H92" s="126">
        <f>VLOOKUP(H89,FAC_TOTALS_APTA!$A$4:$BT$126,$F92,FALSE)</f>
        <v>1.7232403279999999</v>
      </c>
      <c r="I92" s="33">
        <f t="shared" ref="I92:I101" si="27">IFERROR(H92/G92-1,"-")</f>
        <v>0.25866623497692309</v>
      </c>
      <c r="J92" s="34" t="str">
        <f t="shared" ref="J92:J99" si="28">IF(C92="Log","_log","")</f>
        <v>_log</v>
      </c>
      <c r="K92" s="34" t="str">
        <f t="shared" ref="K92:K101" si="29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-51243787.111878797</v>
      </c>
      <c r="N92" s="32">
        <f>IF(N89=0,0,VLOOKUP(N89,FAC_TOTALS_APTA!$A$4:$BT$126,$L92,FALSE))</f>
        <v>732717.50050139695</v>
      </c>
      <c r="O92" s="32">
        <f>IF(O89=0,0,VLOOKUP(O89,FAC_TOTALS_APTA!$A$4:$BT$126,$L92,FALSE))</f>
        <v>-9927242.46705647</v>
      </c>
      <c r="P92" s="32">
        <f>IF(P89=0,0,VLOOKUP(P89,FAC_TOTALS_APTA!$A$4:$BT$126,$L92,FALSE))</f>
        <v>-1153937.41079669</v>
      </c>
      <c r="Q92" s="32">
        <f>IF(Q89=0,0,VLOOKUP(Q89,FAC_TOTALS_APTA!$A$4:$BT$126,$L92,FALSE))</f>
        <v>-8223912.4114085604</v>
      </c>
      <c r="R92" s="32">
        <f>IF(R89=0,0,VLOOKUP(R89,FAC_TOTALS_APTA!$A$4:$BT$126,$L92,FALSE))</f>
        <v>1768491.2356101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0">SUM(M92:AB92)</f>
        <v>-68047670.665029019</v>
      </c>
      <c r="AD92" s="36">
        <f>AC92/G103</f>
        <v>-6.2153066687469755E-2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120">
        <f>VLOOKUP(G89,FAC_TOTALS_APTA!$A$4:$BT$126,$F93,FALSE)</f>
        <v>27909105.420000002</v>
      </c>
      <c r="H93" s="120">
        <f>VLOOKUP(H89,FAC_TOTALS_APTA!$A$4:$BT$126,$F93,FALSE)</f>
        <v>29807700.839999899</v>
      </c>
      <c r="I93" s="33">
        <f t="shared" si="27"/>
        <v>6.8027813555046501E-2</v>
      </c>
      <c r="J93" s="34" t="str">
        <f t="shared" si="28"/>
        <v>_log</v>
      </c>
      <c r="K93" s="34" t="str">
        <f t="shared" si="29"/>
        <v>POP_EMP_log_FAC</v>
      </c>
      <c r="L93" s="9">
        <f>MATCH($K93,FAC_TOTALS_APTA!$A$2:$BR$2,)</f>
        <v>28</v>
      </c>
      <c r="M93" s="32">
        <f>IF(M89=0,0,VLOOKUP(M89,FAC_TOTALS_APTA!$A$4:$BT$126,$L93,FALSE))</f>
        <v>10318567.6334814</v>
      </c>
      <c r="N93" s="32">
        <f>IF(N89=0,0,VLOOKUP(N89,FAC_TOTALS_APTA!$A$4:$BT$126,$L93,FALSE))</f>
        <v>3237442.1786800898</v>
      </c>
      <c r="O93" s="32">
        <f>IF(O89=0,0,VLOOKUP(O89,FAC_TOTALS_APTA!$A$4:$BT$126,$L93,FALSE))</f>
        <v>2903526.6414331598</v>
      </c>
      <c r="P93" s="32">
        <f>IF(P89=0,0,VLOOKUP(P89,FAC_TOTALS_APTA!$A$4:$BT$126,$L93,FALSE))</f>
        <v>624935.68940052798</v>
      </c>
      <c r="Q93" s="32">
        <f>IF(Q89=0,0,VLOOKUP(Q89,FAC_TOTALS_APTA!$A$4:$BT$126,$L93,FALSE))</f>
        <v>2422882.5606068699</v>
      </c>
      <c r="R93" s="32">
        <f>IF(R89=0,0,VLOOKUP(R89,FAC_TOTALS_APTA!$A$4:$BT$126,$L93,FALSE))</f>
        <v>1370937.62335734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0"/>
        <v>20878292.32695939</v>
      </c>
      <c r="AD93" s="36">
        <f>AC93/G103</f>
        <v>1.9069718076108692E-2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126" t="e">
        <f>VLOOKUP(G89,FAC_TOTALS_APTA!$A$4:$BT$126,$F94,FALSE)</f>
        <v>#REF!</v>
      </c>
      <c r="H94" s="126" t="e">
        <f>VLOOKUP(H89,FAC_TOTALS_APTA!$A$4:$BT$126,$F94,FALSE)</f>
        <v>#REF!</v>
      </c>
      <c r="I94" s="33" t="str">
        <f t="shared" si="27"/>
        <v>-</v>
      </c>
      <c r="J94" s="34" t="str">
        <f t="shared" si="28"/>
        <v/>
      </c>
      <c r="K94" s="34" t="str">
        <f t="shared" si="29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0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128">
        <f>VLOOKUP(G89,FAC_TOTALS_APTA!$A$4:$BT$126,$F95,FALSE)</f>
        <v>4.1093000000000002</v>
      </c>
      <c r="H95" s="128">
        <f>VLOOKUP(H89,FAC_TOTALS_APTA!$A$4:$BT$126,$F95,FALSE)</f>
        <v>2.9199999999999902</v>
      </c>
      <c r="I95" s="33">
        <f t="shared" si="27"/>
        <v>-0.28941668897379358</v>
      </c>
      <c r="J95" s="34" t="str">
        <f t="shared" si="28"/>
        <v>_log</v>
      </c>
      <c r="K95" s="34" t="str">
        <f t="shared" si="29"/>
        <v>GAS_PRICE_2018_log_FAC</v>
      </c>
      <c r="L95" s="9">
        <f>MATCH($K95,FAC_TOTALS_APTA!$A$2:$BR$2,)</f>
        <v>29</v>
      </c>
      <c r="M95" s="32">
        <f>IF(M89=0,0,VLOOKUP(M89,FAC_TOTALS_APTA!$A$4:$BT$126,$L95,FALSE))</f>
        <v>-6107342.0977020804</v>
      </c>
      <c r="N95" s="32">
        <f>IF(N89=0,0,VLOOKUP(N89,FAC_TOTALS_APTA!$A$4:$BT$126,$L95,FALSE))</f>
        <v>-7164770.3324356396</v>
      </c>
      <c r="O95" s="32">
        <f>IF(O89=0,0,VLOOKUP(O89,FAC_TOTALS_APTA!$A$4:$BT$126,$L95,FALSE))</f>
        <v>-44392192.362909101</v>
      </c>
      <c r="P95" s="32">
        <f>IF(P89=0,0,VLOOKUP(P89,FAC_TOTALS_APTA!$A$4:$BT$126,$L95,FALSE))</f>
        <v>-13746161.4022748</v>
      </c>
      <c r="Q95" s="32">
        <f>IF(Q89=0,0,VLOOKUP(Q89,FAC_TOTALS_APTA!$A$4:$BT$126,$L95,FALSE))</f>
        <v>13467337.0260648</v>
      </c>
      <c r="R95" s="32">
        <f>IF(R89=0,0,VLOOKUP(R89,FAC_TOTALS_APTA!$A$4:$BT$126,$L95,FALSE))</f>
        <v>10081582.8814709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0"/>
        <v>-47861546.287785918</v>
      </c>
      <c r="AD95" s="36">
        <f>AC95/G103</f>
        <v>-4.3715557771751248E-2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126">
        <f>VLOOKUP(G89,FAC_TOTALS_APTA!$A$4:$BT$126,$F96,FALSE)</f>
        <v>33963.31</v>
      </c>
      <c r="H96" s="126">
        <f>VLOOKUP(H89,FAC_TOTALS_APTA!$A$4:$BT$126,$F96,FALSE)</f>
        <v>36801.5</v>
      </c>
      <c r="I96" s="33">
        <f t="shared" si="27"/>
        <v>8.3566354398319831E-2</v>
      </c>
      <c r="J96" s="34" t="str">
        <f t="shared" si="28"/>
        <v>_log</v>
      </c>
      <c r="K96" s="34" t="str">
        <f t="shared" si="29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1616493.07654014</v>
      </c>
      <c r="N96" s="32">
        <f>IF(N89=0,0,VLOOKUP(N89,FAC_TOTALS_APTA!$A$4:$BT$126,$L96,FALSE))</f>
        <v>737678.849775307</v>
      </c>
      <c r="O96" s="32">
        <f>IF(O89=0,0,VLOOKUP(O89,FAC_TOTALS_APTA!$A$4:$BT$126,$L96,FALSE))</f>
        <v>-3586933.93477405</v>
      </c>
      <c r="P96" s="32">
        <f>IF(P89=0,0,VLOOKUP(P89,FAC_TOTALS_APTA!$A$4:$BT$126,$L96,FALSE))</f>
        <v>-6499805.9542129701</v>
      </c>
      <c r="Q96" s="32">
        <f>IF(Q89=0,0,VLOOKUP(Q89,FAC_TOTALS_APTA!$A$4:$BT$126,$L96,FALSE))</f>
        <v>-3627009.0585325998</v>
      </c>
      <c r="R96" s="32">
        <f>IF(R89=0,0,VLOOKUP(R89,FAC_TOTALS_APTA!$A$4:$BT$126,$L96,FALSE))</f>
        <v>-4451780.3462917702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0"/>
        <v>-15811357.367495943</v>
      </c>
      <c r="AD96" s="36">
        <f>AC96/G103</f>
        <v>-1.4441704459201014E-2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120">
        <f>VLOOKUP(G89,FAC_TOTALS_APTA!$A$4:$BT$126,$F97,FALSE)</f>
        <v>31.51</v>
      </c>
      <c r="H97" s="120">
        <f>VLOOKUP(H89,FAC_TOTALS_APTA!$A$4:$BT$126,$F97,FALSE)</f>
        <v>30.01</v>
      </c>
      <c r="I97" s="33">
        <f t="shared" si="27"/>
        <v>-4.7603935258648034E-2</v>
      </c>
      <c r="J97" s="34" t="str">
        <f t="shared" si="28"/>
        <v/>
      </c>
      <c r="K97" s="34" t="str">
        <f t="shared" si="29"/>
        <v>PCT_HH_NO_VEH_FAC</v>
      </c>
      <c r="L97" s="9">
        <f>MATCH($K97,FAC_TOTALS_APTA!$A$2:$BR$2,)</f>
        <v>31</v>
      </c>
      <c r="M97" s="32">
        <f>IF(M89=0,0,VLOOKUP(M89,FAC_TOTALS_APTA!$A$4:$BT$126,$L97,FALSE))</f>
        <v>-14446455.200285699</v>
      </c>
      <c r="N97" s="32">
        <f>IF(N89=0,0,VLOOKUP(N89,FAC_TOTALS_APTA!$A$4:$BT$126,$L97,FALSE))</f>
        <v>2486353.1265315502</v>
      </c>
      <c r="O97" s="32">
        <f>IF(O89=0,0,VLOOKUP(O89,FAC_TOTALS_APTA!$A$4:$BT$126,$L97,FALSE))</f>
        <v>-273067.164091004</v>
      </c>
      <c r="P97" s="32">
        <f>IF(P89=0,0,VLOOKUP(P89,FAC_TOTALS_APTA!$A$4:$BT$126,$L97,FALSE))</f>
        <v>-2575597.27938163</v>
      </c>
      <c r="Q97" s="32">
        <f>IF(Q89=0,0,VLOOKUP(Q89,FAC_TOTALS_APTA!$A$4:$BT$126,$L97,FALSE))</f>
        <v>1069774.2639794999</v>
      </c>
      <c r="R97" s="32">
        <f>IF(R89=0,0,VLOOKUP(R89,FAC_TOTALS_APTA!$A$4:$BT$126,$L97,FALSE))</f>
        <v>84057.627112604896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0"/>
        <v>-13654934.626134677</v>
      </c>
      <c r="AD97" s="36">
        <f>AC97/G103</f>
        <v>-1.2472081029914655E-2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128">
        <f>VLOOKUP(G89,FAC_TOTALS_APTA!$A$4:$BT$126,$F98,FALSE)</f>
        <v>4.0999999999999996</v>
      </c>
      <c r="H98" s="128">
        <f>VLOOKUP(H89,FAC_TOTALS_APTA!$A$4:$BT$126,$F98,FALSE)</f>
        <v>4.5999999999999996</v>
      </c>
      <c r="I98" s="33">
        <f t="shared" si="27"/>
        <v>0.12195121951219523</v>
      </c>
      <c r="J98" s="34" t="str">
        <f t="shared" si="28"/>
        <v/>
      </c>
      <c r="K98" s="34" t="str">
        <f t="shared" si="29"/>
        <v>JTW_HOME_PCT_FAC</v>
      </c>
      <c r="L98" s="9">
        <f>MATCH($K98,FAC_TOTALS_APTA!$A$2:$BR$2,)</f>
        <v>32</v>
      </c>
      <c r="M98" s="32">
        <f>IF(M89=0,0,VLOOKUP(M89,FAC_TOTALS_APTA!$A$4:$BT$126,$L98,FALSE))</f>
        <v>-528649.77094173897</v>
      </c>
      <c r="N98" s="32">
        <f>IF(N89=0,0,VLOOKUP(N89,FAC_TOTALS_APTA!$A$4:$BT$126,$L98,FALSE))</f>
        <v>0</v>
      </c>
      <c r="O98" s="32">
        <f>IF(O89=0,0,VLOOKUP(O89,FAC_TOTALS_APTA!$A$4:$BT$126,$L98,FALSE))</f>
        <v>522921.97053954098</v>
      </c>
      <c r="P98" s="32">
        <f>IF(P89=0,0,VLOOKUP(P89,FAC_TOTALS_APTA!$A$4:$BT$126,$L98,FALSE))</f>
        <v>-2040685.23695371</v>
      </c>
      <c r="Q98" s="32">
        <f>IF(Q89=0,0,VLOOKUP(Q89,FAC_TOTALS_APTA!$A$4:$BT$126,$L98,FALSE))</f>
        <v>0</v>
      </c>
      <c r="R98" s="32">
        <f>IF(R89=0,0,VLOOKUP(R89,FAC_TOTALS_APTA!$A$4:$BT$126,$L98,FALSE))</f>
        <v>-482576.26386991702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0"/>
        <v>-2528989.3012258252</v>
      </c>
      <c r="AD98" s="36">
        <f>AC98/G103</f>
        <v>-2.3099165504832818E-3</v>
      </c>
    </row>
    <row r="99" spans="1:31" x14ac:dyDescent="0.25">
      <c r="B99" s="28" t="s">
        <v>69</v>
      </c>
      <c r="C99" s="31"/>
      <c r="D99" s="14" t="s">
        <v>76</v>
      </c>
      <c r="E99" s="58"/>
      <c r="F99" s="9">
        <f>MATCH($D99,FAC_TOTALS_APTA!$A$2:$BT$2,)</f>
        <v>19</v>
      </c>
      <c r="G99" s="128">
        <f>VLOOKUP(G89,FAC_TOTALS_APTA!$A$4:$BT$126,$F99,FALSE)</f>
        <v>1</v>
      </c>
      <c r="H99" s="128">
        <f>VLOOKUP(H89,FAC_TOTALS_APTA!$A$4:$BT$126,$F99,FALSE)</f>
        <v>7</v>
      </c>
      <c r="I99" s="33">
        <f t="shared" si="27"/>
        <v>6</v>
      </c>
      <c r="J99" s="34" t="str">
        <f t="shared" si="28"/>
        <v/>
      </c>
      <c r="K99" s="34" t="str">
        <f t="shared" si="29"/>
        <v>YEARS_SINCE_TNC_BUS_NY_FAC</v>
      </c>
      <c r="L99" s="9">
        <f>MATCH($K99,FAC_TOTALS_APTA!$A$2:$BR$2,)</f>
        <v>33</v>
      </c>
      <c r="M99" s="32">
        <f>IF(M89=0,0,VLOOKUP(M89,FAC_TOTALS_APTA!$A$4:$BT$126,$L99,FALSE))</f>
        <v>-3055386.8793775402</v>
      </c>
      <c r="N99" s="32">
        <f>IF(N89=0,0,VLOOKUP(N89,FAC_TOTALS_APTA!$A$4:$BT$126,$L99,FALSE))</f>
        <v>-3051985.8344258</v>
      </c>
      <c r="O99" s="32">
        <f>IF(O89=0,0,VLOOKUP(O89,FAC_TOTALS_APTA!$A$4:$BT$126,$L99,FALSE))</f>
        <v>-3020735.2598041799</v>
      </c>
      <c r="P99" s="32">
        <f>IF(P89=0,0,VLOOKUP(P89,FAC_TOTALS_APTA!$A$4:$BT$126,$L99,FALSE))</f>
        <v>-2950853.83943559</v>
      </c>
      <c r="Q99" s="32">
        <f>IF(Q89=0,0,VLOOKUP(Q89,FAC_TOTALS_APTA!$A$4:$BT$126,$L99,FALSE))</f>
        <v>-2956547.6702569099</v>
      </c>
      <c r="R99" s="32">
        <f>IF(R89=0,0,VLOOKUP(R89,FAC_TOTALS_APTA!$A$4:$BT$126,$L99,FALSE))</f>
        <v>-2789100.2057951698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0"/>
        <v>-17824609.689095188</v>
      </c>
      <c r="AD99" s="36">
        <f>AC99/G103</f>
        <v>-1.6280559552698984E-2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128" t="e">
        <f>VLOOKUP(G89,FAC_TOTALS_APTA!$A$4:$BT$126,$F100,FALSE)</f>
        <v>#REF!</v>
      </c>
      <c r="H100" s="128" t="e">
        <f>VLOOKUP(H89,FAC_TOTALS_APTA!$A$4:$BT$126,$F100,FALSE)</f>
        <v>#REF!</v>
      </c>
      <c r="I100" s="33" t="str">
        <f t="shared" si="27"/>
        <v>-</v>
      </c>
      <c r="J100" s="34" t="str">
        <f t="shared" ref="J100:J101" si="31">IF(C100="Log","_log","")</f>
        <v/>
      </c>
      <c r="K100" s="34" t="str">
        <f t="shared" si="29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0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134" t="e">
        <f>VLOOKUP(G89,FAC_TOTALS_APTA!$A$4:$BT$126,$F101,FALSE)</f>
        <v>#REF!</v>
      </c>
      <c r="H101" s="134" t="e">
        <f>VLOOKUP(H89,FAC_TOTALS_APTA!$A$4:$BT$126,$F101,FALSE)</f>
        <v>#REF!</v>
      </c>
      <c r="I101" s="39" t="str">
        <f t="shared" si="27"/>
        <v>-</v>
      </c>
      <c r="J101" s="40" t="str">
        <f t="shared" si="31"/>
        <v/>
      </c>
      <c r="K101" s="40" t="str">
        <f t="shared" si="29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0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144"/>
      <c r="H102" s="144"/>
      <c r="I102" s="49"/>
      <c r="J102" s="50"/>
      <c r="K102" s="50" t="str">
        <f t="shared" ref="K102" si="32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20">
        <f>VLOOKUP(G89,FAC_TOTALS_APTA!$A$4:$BT$126,$F103,FALSE)</f>
        <v>1094840114.7637601</v>
      </c>
      <c r="H103" s="120">
        <f>VLOOKUP(H89,FAC_TOTALS_APTA!$A$4:$BR$126,$F103,FALSE)</f>
        <v>955105379.15860105</v>
      </c>
      <c r="I103" s="115">
        <f t="shared" ref="I103" si="33">H103/G103-1</f>
        <v>-0.12763026648444498</v>
      </c>
      <c r="J103" s="34"/>
      <c r="K103" s="34"/>
      <c r="L103" s="9"/>
      <c r="M103" s="32" t="e">
        <f t="shared" ref="M103:AB103" si="34">SUM(M91:M96)</f>
        <v>#REF!</v>
      </c>
      <c r="N103" s="32" t="e">
        <f t="shared" si="34"/>
        <v>#REF!</v>
      </c>
      <c r="O103" s="32" t="e">
        <f t="shared" si="34"/>
        <v>#REF!</v>
      </c>
      <c r="P103" s="32" t="e">
        <f t="shared" si="34"/>
        <v>#REF!</v>
      </c>
      <c r="Q103" s="32" t="e">
        <f t="shared" si="34"/>
        <v>#REF!</v>
      </c>
      <c r="R103" s="32" t="e">
        <f t="shared" si="34"/>
        <v>#REF!</v>
      </c>
      <c r="S103" s="32">
        <f t="shared" si="34"/>
        <v>0</v>
      </c>
      <c r="T103" s="32">
        <f t="shared" si="34"/>
        <v>0</v>
      </c>
      <c r="U103" s="32">
        <f t="shared" si="34"/>
        <v>0</v>
      </c>
      <c r="V103" s="32">
        <f t="shared" si="34"/>
        <v>0</v>
      </c>
      <c r="W103" s="32">
        <f t="shared" si="34"/>
        <v>0</v>
      </c>
      <c r="X103" s="32">
        <f t="shared" si="34"/>
        <v>0</v>
      </c>
      <c r="Y103" s="32">
        <f t="shared" si="34"/>
        <v>0</v>
      </c>
      <c r="Z103" s="32">
        <f t="shared" si="34"/>
        <v>0</v>
      </c>
      <c r="AA103" s="32">
        <f t="shared" si="34"/>
        <v>0</v>
      </c>
      <c r="AB103" s="32">
        <f t="shared" si="34"/>
        <v>0</v>
      </c>
      <c r="AC103" s="35">
        <f>H103-G103</f>
        <v>-139734735.60515904</v>
      </c>
      <c r="AD103" s="36">
        <f>I103</f>
        <v>-0.12763026648444498</v>
      </c>
      <c r="AE103" s="109"/>
    </row>
    <row r="104" spans="1:31" ht="13.5" customHeight="1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7">
        <f>VLOOKUP(G89,FAC_TOTALS_APTA!$A$4:$BR$126,$F104,FALSE)</f>
        <v>1032661299</v>
      </c>
      <c r="H104" s="117">
        <f>VLOOKUP(H89,FAC_TOTALS_APTA!$A$4:$BR$126,$F104,FALSE)</f>
        <v>935808062.99999905</v>
      </c>
      <c r="I104" s="116">
        <f t="shared" ref="I104" si="35">H104/G104-1</f>
        <v>-9.3789934893261595E-2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-96853236.000000954</v>
      </c>
      <c r="AD104" s="55">
        <f>I104</f>
        <v>-9.3789934893261595E-2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157"/>
      <c r="H105" s="157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3.3840331591183381E-2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C3" sqref="C3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2002</v>
      </c>
    </row>
    <row r="2" spans="1:31" x14ac:dyDescent="0.25">
      <c r="B2" s="14" t="s">
        <v>42</v>
      </c>
      <c r="C2" s="15">
        <v>2012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2002</v>
      </c>
      <c r="H9" s="30">
        <f>$C$2</f>
        <v>2012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1_1_2002</v>
      </c>
      <c r="H11" s="9" t="str">
        <f>CONCATENATE($C6,"_",$C7,"_",H9)</f>
        <v>1_1_2012</v>
      </c>
      <c r="I11" s="31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49814785.827601902</v>
      </c>
      <c r="H13" s="32">
        <f>VLOOKUP(H11,FAC_TOTALS_APTA!$A$4:$BT$126,$F13,FALSE)</f>
        <v>60620023.984365799</v>
      </c>
      <c r="I13" s="33">
        <f>IFERROR(H13/G13-1,"-")</f>
        <v>0.21690825278579862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52137065.5478964</v>
      </c>
      <c r="N13" s="32">
        <f>IF(N11=0,0,VLOOKUP(N11,FAC_TOTALS_APTA!$A$4:$BT$126,$L13,FALSE))</f>
        <v>19533781.092014998</v>
      </c>
      <c r="O13" s="32">
        <f>IF(O11=0,0,VLOOKUP(O11,FAC_TOTALS_APTA!$A$4:$BT$126,$L13,FALSE))</f>
        <v>8073681.7550671902</v>
      </c>
      <c r="P13" s="32">
        <f>IF(P11=0,0,VLOOKUP(P11,FAC_TOTALS_APTA!$A$4:$BT$126,$L13,FALSE))</f>
        <v>37209010.9035431</v>
      </c>
      <c r="Q13" s="32">
        <f>IF(Q11=0,0,VLOOKUP(Q11,FAC_TOTALS_APTA!$A$4:$BT$126,$L13,FALSE))</f>
        <v>65232841.714831002</v>
      </c>
      <c r="R13" s="32">
        <f>IF(R11=0,0,VLOOKUP(R11,FAC_TOTALS_APTA!$A$4:$BT$126,$L13,FALSE))</f>
        <v>29065225.174493</v>
      </c>
      <c r="S13" s="32">
        <f>IF(S11=0,0,VLOOKUP(S11,FAC_TOTALS_APTA!$A$4:$BT$126,$L13,FALSE))</f>
        <v>7142811.9669953296</v>
      </c>
      <c r="T13" s="32">
        <f>IF(T11=0,0,VLOOKUP(T11,FAC_TOTALS_APTA!$A$4:$BT$126,$L13,FALSE))</f>
        <v>-894767.92231728497</v>
      </c>
      <c r="U13" s="32">
        <f>IF(U11=0,0,VLOOKUP(U11,FAC_TOTALS_APTA!$A$4:$BT$126,$L13,FALSE))</f>
        <v>4970406.7241877103</v>
      </c>
      <c r="V13" s="32">
        <f>IF(V11=0,0,VLOOKUP(V11,FAC_TOTALS_APTA!$A$4:$BT$126,$L13,FALSE))</f>
        <v>32316714.600940999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254786771.55765244</v>
      </c>
      <c r="AD13" s="36">
        <f>AC13/G25</f>
        <v>0.21466533347438124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1.6449755572275599</v>
      </c>
      <c r="H14" s="57">
        <f>VLOOKUP(H11,FAC_TOTALS_APTA!$A$4:$BT$126,$F14,FALSE)</f>
        <v>1.8698545848518999</v>
      </c>
      <c r="I14" s="33">
        <f t="shared" ref="I14:I23" si="1">IFERROR(H14/G14-1,"-")</f>
        <v>0.13670660736342533</v>
      </c>
      <c r="J14" s="34" t="str">
        <f t="shared" ref="J14:J23" si="2">IF(C14="Log","_log","")</f>
        <v>_log</v>
      </c>
      <c r="K14" s="34" t="str">
        <f t="shared" ref="K14:K24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1525418.9378325299</v>
      </c>
      <c r="N14" s="32">
        <f>IF(N11=0,0,VLOOKUP(N11,FAC_TOTALS_APTA!$A$4:$BT$126,$L14,FALSE))</f>
        <v>9239710.8915114198</v>
      </c>
      <c r="O14" s="32">
        <f>IF(O11=0,0,VLOOKUP(O11,FAC_TOTALS_APTA!$A$4:$BT$126,$L14,FALSE))</f>
        <v>-4258819.4335741904</v>
      </c>
      <c r="P14" s="32">
        <f>IF(P11=0,0,VLOOKUP(P11,FAC_TOTALS_APTA!$A$4:$BT$126,$L14,FALSE))</f>
        <v>-9620376.6769031398</v>
      </c>
      <c r="Q14" s="32">
        <f>IF(Q11=0,0,VLOOKUP(Q11,FAC_TOTALS_APTA!$A$4:$BT$126,$L14,FALSE))</f>
        <v>-3552614.2620496699</v>
      </c>
      <c r="R14" s="32">
        <f>IF(R11=0,0,VLOOKUP(R11,FAC_TOTALS_APTA!$A$4:$BT$126,$L14,FALSE))</f>
        <v>-15396440.417868899</v>
      </c>
      <c r="S14" s="32">
        <f>IF(S11=0,0,VLOOKUP(S11,FAC_TOTALS_APTA!$A$4:$BT$126,$L14,FALSE))</f>
        <v>-32676036.246417198</v>
      </c>
      <c r="T14" s="32">
        <f>IF(T11=0,0,VLOOKUP(T11,FAC_TOTALS_APTA!$A$4:$BT$126,$L14,FALSE))</f>
        <v>-508108.557370678</v>
      </c>
      <c r="U14" s="32">
        <f>IF(U11=0,0,VLOOKUP(U11,FAC_TOTALS_APTA!$A$4:$BT$126,$L14,FALSE))</f>
        <v>-4390905.2227717498</v>
      </c>
      <c r="V14" s="32">
        <f>IF(V11=0,0,VLOOKUP(V11,FAC_TOTALS_APTA!$A$4:$BT$126,$L14,FALSE))</f>
        <v>-2735464.6291993698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-62373635.616810948</v>
      </c>
      <c r="AD14" s="36">
        <f>AC14/G25</f>
        <v>-5.255161878238461E-2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8445944.2099834904</v>
      </c>
      <c r="H15" s="32">
        <f>VLOOKUP(H11,FAC_TOTALS_APTA!$A$4:$BT$126,$F15,FALSE)</f>
        <v>9293102.7426205203</v>
      </c>
      <c r="I15" s="33">
        <f t="shared" si="1"/>
        <v>0.10030359088041929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7310361.4030684298</v>
      </c>
      <c r="N15" s="32">
        <f>IF(N11=0,0,VLOOKUP(N11,FAC_TOTALS_APTA!$A$4:$BT$126,$L15,FALSE))</f>
        <v>8766437.7739733793</v>
      </c>
      <c r="O15" s="32">
        <f>IF(O11=0,0,VLOOKUP(O11,FAC_TOTALS_APTA!$A$4:$BT$126,$L15,FALSE))</f>
        <v>9514039.1007284708</v>
      </c>
      <c r="P15" s="32">
        <f>IF(P11=0,0,VLOOKUP(P11,FAC_TOTALS_APTA!$A$4:$BT$126,$L15,FALSE))</f>
        <v>12559674.934324199</v>
      </c>
      <c r="Q15" s="32">
        <f>IF(Q11=0,0,VLOOKUP(Q11,FAC_TOTALS_APTA!$A$4:$BT$126,$L15,FALSE))</f>
        <v>3602164.0742455898</v>
      </c>
      <c r="R15" s="32">
        <f>IF(R11=0,0,VLOOKUP(R11,FAC_TOTALS_APTA!$A$4:$BT$126,$L15,FALSE))</f>
        <v>3050051.0046495199</v>
      </c>
      <c r="S15" s="32">
        <f>IF(S11=0,0,VLOOKUP(S11,FAC_TOTALS_APTA!$A$4:$BT$126,$L15,FALSE))</f>
        <v>-985865.89546055696</v>
      </c>
      <c r="T15" s="32">
        <f>IF(T11=0,0,VLOOKUP(T11,FAC_TOTALS_APTA!$A$4:$BT$126,$L15,FALSE))</f>
        <v>1325034.1006171899</v>
      </c>
      <c r="U15" s="32">
        <f>IF(U11=0,0,VLOOKUP(U11,FAC_TOTALS_APTA!$A$4:$BT$126,$L15,FALSE))</f>
        <v>5070818.25119182</v>
      </c>
      <c r="V15" s="32">
        <f>IF(V11=0,0,VLOOKUP(V11,FAC_TOTALS_APTA!$A$4:$BT$126,$L15,FALSE))</f>
        <v>6432947.0954643004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56645661.842802346</v>
      </c>
      <c r="AD15" s="36">
        <f>AC15/G25</f>
        <v>4.7725632751740799E-2</v>
      </c>
      <c r="AE15" s="9"/>
    </row>
    <row r="16" spans="1:31" s="16" customFormat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 t="e">
        <f>IF(S11=0,0,VLOOKUP(S11,FAC_TOTALS_APTA!$A$4:$BT$126,$L16,FALSE))</f>
        <v>#REF!</v>
      </c>
      <c r="T16" s="32" t="e">
        <f>IF(T11=0,0,VLOOKUP(T11,FAC_TOTALS_APTA!$A$4:$BT$126,$L16,FALSE))</f>
        <v>#REF!</v>
      </c>
      <c r="U16" s="32" t="e">
        <f>IF(U11=0,0,VLOOKUP(U11,FAC_TOTALS_APTA!$A$4:$BT$126,$L16,FALSE))</f>
        <v>#REF!</v>
      </c>
      <c r="V16" s="32" t="e">
        <f>IF(V11=0,0,VLOOKUP(V11,FAC_TOTALS_APTA!$A$4:$BT$126,$L16,FALSE))</f>
        <v>#REF!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1.9566243795576801</v>
      </c>
      <c r="H17" s="37">
        <f>VLOOKUP(H11,FAC_TOTALS_APTA!$A$4:$BT$126,$F17,FALSE)</f>
        <v>4.08321637315274</v>
      </c>
      <c r="I17" s="33">
        <f t="shared" si="1"/>
        <v>1.08686777892229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20718484.166568901</v>
      </c>
      <c r="N17" s="32">
        <f>IF(N11=0,0,VLOOKUP(N11,FAC_TOTALS_APTA!$A$4:$BT$126,$L17,FALSE))</f>
        <v>21958730.364755802</v>
      </c>
      <c r="O17" s="32">
        <f>IF(O11=0,0,VLOOKUP(O11,FAC_TOTALS_APTA!$A$4:$BT$126,$L17,FALSE))</f>
        <v>29756811.705792401</v>
      </c>
      <c r="P17" s="32">
        <f>IF(P11=0,0,VLOOKUP(P11,FAC_TOTALS_APTA!$A$4:$BT$126,$L17,FALSE))</f>
        <v>17717285.061840199</v>
      </c>
      <c r="Q17" s="32">
        <f>IF(Q11=0,0,VLOOKUP(Q11,FAC_TOTALS_APTA!$A$4:$BT$126,$L17,FALSE))</f>
        <v>9817494.6645966303</v>
      </c>
      <c r="R17" s="32">
        <f>IF(R11=0,0,VLOOKUP(R11,FAC_TOTALS_APTA!$A$4:$BT$126,$L17,FALSE))</f>
        <v>24855919.2660839</v>
      </c>
      <c r="S17" s="32">
        <f>IF(S11=0,0,VLOOKUP(S11,FAC_TOTALS_APTA!$A$4:$BT$126,$L17,FALSE))</f>
        <v>-66662887.413681202</v>
      </c>
      <c r="T17" s="32">
        <f>IF(T11=0,0,VLOOKUP(T11,FAC_TOTALS_APTA!$A$4:$BT$126,$L17,FALSE))</f>
        <v>31296076.447255298</v>
      </c>
      <c r="U17" s="32">
        <f>IF(U11=0,0,VLOOKUP(U11,FAC_TOTALS_APTA!$A$4:$BT$126,$L17,FALSE))</f>
        <v>45958511.637081899</v>
      </c>
      <c r="V17" s="32">
        <f>IF(V11=0,0,VLOOKUP(V11,FAC_TOTALS_APTA!$A$4:$BT$126,$L17,FALSE))</f>
        <v>1701830.56521186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137118256.46550566</v>
      </c>
      <c r="AD17" s="36">
        <f>AC17/G25</f>
        <v>0.11552615573266974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43672.133831359701</v>
      </c>
      <c r="H18" s="57">
        <f>VLOOKUP(H11,FAC_TOTALS_APTA!$A$4:$BT$126,$F18,FALSE)</f>
        <v>35327.404692929696</v>
      </c>
      <c r="I18" s="33">
        <f t="shared" si="1"/>
        <v>-0.19107674405499042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6189662.4439452998</v>
      </c>
      <c r="N18" s="32">
        <f>IF(N11=0,0,VLOOKUP(N11,FAC_TOTALS_APTA!$A$4:$BT$126,$L18,FALSE))</f>
        <v>8409772.4079849198</v>
      </c>
      <c r="O18" s="32">
        <f>IF(O11=0,0,VLOOKUP(O11,FAC_TOTALS_APTA!$A$4:$BT$126,$L18,FALSE))</f>
        <v>8196096.3344100099</v>
      </c>
      <c r="P18" s="32">
        <f>IF(P11=0,0,VLOOKUP(P11,FAC_TOTALS_APTA!$A$4:$BT$126,$L18,FALSE))</f>
        <v>13111151.0427897</v>
      </c>
      <c r="Q18" s="32">
        <f>IF(Q11=0,0,VLOOKUP(Q11,FAC_TOTALS_APTA!$A$4:$BT$126,$L18,FALSE))</f>
        <v>-3947069.7568728002</v>
      </c>
      <c r="R18" s="32">
        <f>IF(R11=0,0,VLOOKUP(R11,FAC_TOTALS_APTA!$A$4:$BT$126,$L18,FALSE))</f>
        <v>214063.91410127599</v>
      </c>
      <c r="S18" s="32">
        <f>IF(S11=0,0,VLOOKUP(S11,FAC_TOTALS_APTA!$A$4:$BT$126,$L18,FALSE))</f>
        <v>14001386.362495299</v>
      </c>
      <c r="T18" s="32">
        <f>IF(T11=0,0,VLOOKUP(T11,FAC_TOTALS_APTA!$A$4:$BT$126,$L18,FALSE))</f>
        <v>7622354.8945646202</v>
      </c>
      <c r="U18" s="32">
        <f>IF(U11=0,0,VLOOKUP(U11,FAC_TOTALS_APTA!$A$4:$BT$126,$L18,FALSE))</f>
        <v>5355524.8390161796</v>
      </c>
      <c r="V18" s="32">
        <f>IF(V11=0,0,VLOOKUP(V11,FAC_TOTALS_APTA!$A$4:$BT$126,$L18,FALSE))</f>
        <v>3038514.1926413798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62191456.675075874</v>
      </c>
      <c r="AD18" s="36">
        <f>AC18/G25</f>
        <v>5.2398127676702461E-2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11.080959921196699</v>
      </c>
      <c r="H19" s="32">
        <f>VLOOKUP(H11,FAC_TOTALS_APTA!$A$4:$BT$126,$F19,FALSE)</f>
        <v>11.2691753249984</v>
      </c>
      <c r="I19" s="33">
        <f t="shared" si="1"/>
        <v>1.6985478256415831E-2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-1011591.15022136</v>
      </c>
      <c r="N19" s="32">
        <f>IF(N11=0,0,VLOOKUP(N11,FAC_TOTALS_APTA!$A$4:$BT$126,$L19,FALSE))</f>
        <v>-999895.63155637099</v>
      </c>
      <c r="O19" s="32">
        <f>IF(O11=0,0,VLOOKUP(O11,FAC_TOTALS_APTA!$A$4:$BT$126,$L19,FALSE))</f>
        <v>-1114254.27457367</v>
      </c>
      <c r="P19" s="32">
        <f>IF(P11=0,0,VLOOKUP(P11,FAC_TOTALS_APTA!$A$4:$BT$126,$L19,FALSE))</f>
        <v>-900759.55332895298</v>
      </c>
      <c r="Q19" s="32">
        <f>IF(Q11=0,0,VLOOKUP(Q11,FAC_TOTALS_APTA!$A$4:$BT$126,$L19,FALSE))</f>
        <v>-1782713.52477256</v>
      </c>
      <c r="R19" s="32">
        <f>IF(R11=0,0,VLOOKUP(R11,FAC_TOTALS_APTA!$A$4:$BT$126,$L19,FALSE))</f>
        <v>1928646.3328080999</v>
      </c>
      <c r="S19" s="32">
        <f>IF(S11=0,0,VLOOKUP(S11,FAC_TOTALS_APTA!$A$4:$BT$126,$L19,FALSE))</f>
        <v>1707591.74155406</v>
      </c>
      <c r="T19" s="32">
        <f>IF(T11=0,0,VLOOKUP(T11,FAC_TOTALS_APTA!$A$4:$BT$126,$L19,FALSE))</f>
        <v>3958119.72749939</v>
      </c>
      <c r="U19" s="32">
        <f>IF(U11=0,0,VLOOKUP(U11,FAC_TOTALS_APTA!$A$4:$BT$126,$L19,FALSE))</f>
        <v>4227732.36546175</v>
      </c>
      <c r="V19" s="32">
        <f>IF(V11=0,0,VLOOKUP(V11,FAC_TOTALS_APTA!$A$4:$BT$126,$L19,FALSE))</f>
        <v>-1660021.74745343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4352854.2854169561</v>
      </c>
      <c r="AD19" s="36">
        <f>AC19/G25</f>
        <v>3.6674074993449388E-3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3.9039838032305898</v>
      </c>
      <c r="H20" s="37">
        <f>VLOOKUP(H11,FAC_TOTALS_APTA!$A$4:$BT$126,$F20,FALSE)</f>
        <v>4.8815823185081504</v>
      </c>
      <c r="I20" s="33">
        <f t="shared" si="1"/>
        <v>0.25041049465128085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0</v>
      </c>
      <c r="N20" s="32">
        <f>IF(N11=0,0,VLOOKUP(N11,FAC_TOTALS_APTA!$A$4:$BT$126,$L20,FALSE))</f>
        <v>0</v>
      </c>
      <c r="O20" s="32">
        <f>IF(O11=0,0,VLOOKUP(O11,FAC_TOTALS_APTA!$A$4:$BT$126,$L20,FALSE))</f>
        <v>0</v>
      </c>
      <c r="P20" s="32">
        <f>IF(P11=0,0,VLOOKUP(P11,FAC_TOTALS_APTA!$A$4:$BT$126,$L20,FALSE))</f>
        <v>-1942683.52066581</v>
      </c>
      <c r="Q20" s="32">
        <f>IF(Q11=0,0,VLOOKUP(Q11,FAC_TOTALS_APTA!$A$4:$BT$126,$L20,FALSE))</f>
        <v>-1622107.2129669799</v>
      </c>
      <c r="R20" s="32">
        <f>IF(R11=0,0,VLOOKUP(R11,FAC_TOTALS_APTA!$A$4:$BT$126,$L20,FALSE))</f>
        <v>-689241.96330945496</v>
      </c>
      <c r="S20" s="32">
        <f>IF(S11=0,0,VLOOKUP(S11,FAC_TOTALS_APTA!$A$4:$BT$126,$L20,FALSE))</f>
        <v>-1334908.7092919999</v>
      </c>
      <c r="T20" s="32">
        <f>IF(T11=0,0,VLOOKUP(T11,FAC_TOTALS_APTA!$A$4:$BT$126,$L20,FALSE))</f>
        <v>-1838433.44749042</v>
      </c>
      <c r="U20" s="32">
        <f>IF(U11=0,0,VLOOKUP(U11,FAC_TOTALS_APTA!$A$4:$BT$126,$L20,FALSE))</f>
        <v>315927.47990288498</v>
      </c>
      <c r="V20" s="32">
        <f>IF(V11=0,0,VLOOKUP(V11,FAC_TOTALS_APTA!$A$4:$BT$126,$L20,FALSE))</f>
        <v>-507648.799200362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-7619096.1730221417</v>
      </c>
      <c r="AD20" s="36">
        <f>AC20/G25</f>
        <v>-6.4193121595604152E-3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</v>
      </c>
      <c r="H21" s="37">
        <f>VLOOKUP(H11,FAC_TOTALS_APTA!$A$4:$BT$126,$F21,FALSE)</f>
        <v>0.617326143067772</v>
      </c>
      <c r="I21" s="33" t="str">
        <f t="shared" si="1"/>
        <v>-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0</v>
      </c>
      <c r="N21" s="32">
        <f>IF(N11=0,0,VLOOKUP(N11,FAC_TOTALS_APTA!$A$4:$BT$126,$L21,FALSE))</f>
        <v>0</v>
      </c>
      <c r="O21" s="32">
        <f>IF(O11=0,0,VLOOKUP(O11,FAC_TOTALS_APTA!$A$4:$BT$126,$L21,FALSE))</f>
        <v>0</v>
      </c>
      <c r="P21" s="32">
        <f>IF(P11=0,0,VLOOKUP(P11,FAC_TOTALS_APTA!$A$4:$BT$126,$L21,FALSE))</f>
        <v>0</v>
      </c>
      <c r="Q21" s="32">
        <f>IF(Q11=0,0,VLOOKUP(Q11,FAC_TOTALS_APTA!$A$4:$BT$126,$L21,FALSE))</f>
        <v>0</v>
      </c>
      <c r="R21" s="32">
        <f>IF(R11=0,0,VLOOKUP(R11,FAC_TOTALS_APTA!$A$4:$BT$126,$L21,FALSE))</f>
        <v>0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1922324.22197828</v>
      </c>
      <c r="V21" s="32">
        <f>IF(V11=0,0,VLOOKUP(V11,FAC_TOTALS_APTA!$A$4:$BT$126,$L21,FALSE))</f>
        <v>8306937.02037297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10229261.242351251</v>
      </c>
      <c r="AD21" s="36">
        <f>AC21/G25</f>
        <v>8.6184528433769954E-3</v>
      </c>
      <c r="AE21" s="9"/>
    </row>
    <row r="22" spans="1:31" s="16" customFormat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 t="e">
        <f>IF(S11=0,0,VLOOKUP(S11,FAC_TOTALS_APTA!$A$4:$BT$126,$L22,FALSE))</f>
        <v>#REF!</v>
      </c>
      <c r="T22" s="32" t="e">
        <f>IF(T11=0,0,VLOOKUP(T11,FAC_TOTALS_APTA!$A$4:$BT$126,$L22,FALSE))</f>
        <v>#REF!</v>
      </c>
      <c r="U22" s="32" t="e">
        <f>IF(U11=0,0,VLOOKUP(U11,FAC_TOTALS_APTA!$A$4:$BT$126,$L22,FALSE))</f>
        <v>#REF!</v>
      </c>
      <c r="V22" s="32" t="e">
        <f>IF(V11=0,0,VLOOKUP(V11,FAC_TOTALS_APTA!$A$4:$BT$126,$L22,FALSE))</f>
        <v>#REF!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 t="e">
        <f>IF(S11=0,0,VLOOKUP(S11,FAC_TOTALS_APTA!$A$4:$BT$126,$L23,FALSE))</f>
        <v>#REF!</v>
      </c>
      <c r="T23" s="41" t="e">
        <f>IF(T11=0,0,VLOOKUP(T11,FAC_TOTALS_APTA!$A$4:$BT$126,$L23,FALSE))</f>
        <v>#REF!</v>
      </c>
      <c r="U23" s="41" t="e">
        <f>IF(U11=0,0,VLOOKUP(U11,FAC_TOTALS_APTA!$A$4:$BT$126,$L23,FALSE))</f>
        <v>#REF!</v>
      </c>
      <c r="V23" s="41" t="e">
        <f>IF(V11=0,0,VLOOKUP(V11,FAC_TOTALS_APTA!$A$4:$BT$126,$L23,FALSE))</f>
        <v>#REF!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si="3"/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7695887</v>
      </c>
      <c r="O24" s="48">
        <f>IF(O11=0,0,VLOOKUP(O11,FAC_TOTALS_APTA!$A$4:$BT$126,$L24,FALSE))</f>
        <v>7901667.9999999898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11348341</v>
      </c>
      <c r="T24" s="48">
        <f>IF(T11=0,0,VLOOKUP(T11,FAC_TOTALS_APTA!$A$4:$BT$126,$L24,FALSE))</f>
        <v>29499578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56445473.999999985</v>
      </c>
      <c r="AD24" s="52">
        <f>AC24/G26</f>
        <v>4.3687900525753186E-2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1186902269.84442</v>
      </c>
      <c r="H25" s="113">
        <f>VLOOKUP(H11,FAC_TOTALS_APTA!$A$4:$BR$126,$F25,FALSE)</f>
        <v>1688592124.95439</v>
      </c>
      <c r="I25" s="115">
        <f t="shared" ref="I25:I26" si="5">H25/G25-1</f>
        <v>0.42268842840424603</v>
      </c>
      <c r="J25" s="34"/>
      <c r="K25" s="34"/>
      <c r="L25" s="9"/>
      <c r="M25" s="32" t="e">
        <f t="shared" ref="M25:AB25" si="6">SUM(M13:M18)</f>
        <v>#REF!</v>
      </c>
      <c r="N25" s="32" t="e">
        <f t="shared" si="6"/>
        <v>#REF!</v>
      </c>
      <c r="O25" s="32" t="e">
        <f t="shared" si="6"/>
        <v>#REF!</v>
      </c>
      <c r="P25" s="32" t="e">
        <f t="shared" si="6"/>
        <v>#REF!</v>
      </c>
      <c r="Q25" s="32" t="e">
        <f t="shared" si="6"/>
        <v>#REF!</v>
      </c>
      <c r="R25" s="32" t="e">
        <f t="shared" si="6"/>
        <v>#REF!</v>
      </c>
      <c r="S25" s="32" t="e">
        <f t="shared" si="6"/>
        <v>#REF!</v>
      </c>
      <c r="T25" s="32" t="e">
        <f t="shared" si="6"/>
        <v>#REF!</v>
      </c>
      <c r="U25" s="32" t="e">
        <f t="shared" si="6"/>
        <v>#REF!</v>
      </c>
      <c r="V25" s="32" t="e">
        <f t="shared" si="6"/>
        <v>#REF!</v>
      </c>
      <c r="W25" s="32">
        <f t="shared" si="6"/>
        <v>0</v>
      </c>
      <c r="X25" s="32">
        <f t="shared" si="6"/>
        <v>0</v>
      </c>
      <c r="Y25" s="32">
        <f t="shared" si="6"/>
        <v>0</v>
      </c>
      <c r="Z25" s="32">
        <f t="shared" si="6"/>
        <v>0</v>
      </c>
      <c r="AA25" s="32">
        <f t="shared" si="6"/>
        <v>0</v>
      </c>
      <c r="AB25" s="32">
        <f t="shared" si="6"/>
        <v>0</v>
      </c>
      <c r="AC25" s="35">
        <f>H25-G25</f>
        <v>501689855.10997009</v>
      </c>
      <c r="AD25" s="36">
        <f>I25</f>
        <v>0.42268842840424603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1292016171.99999</v>
      </c>
      <c r="H26" s="114">
        <f>VLOOKUP(H11,FAC_TOTALS_APTA!$A$4:$BR$126,$F26,FALSE)</f>
        <v>1684310471</v>
      </c>
      <c r="I26" s="116">
        <f t="shared" si="5"/>
        <v>0.30362955781950784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392294299.00001001</v>
      </c>
      <c r="AD26" s="55">
        <f>I26</f>
        <v>0.30362955781950784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-0.11905887058473819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1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1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1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2002</v>
      </c>
      <c r="H35" s="30">
        <f>$C$2</f>
        <v>2012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1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1" hidden="1" x14ac:dyDescent="0.25">
      <c r="B37" s="28"/>
      <c r="C37" s="31"/>
      <c r="D37" s="9"/>
      <c r="E37" s="9"/>
      <c r="F37" s="9"/>
      <c r="G37" s="9" t="str">
        <f>CONCATENATE($C32,"_",$C33,"_",G35)</f>
        <v>1_2_2002</v>
      </c>
      <c r="H37" s="9" t="str">
        <f>CONCATENATE($C32,"_",$C33,"_",H35)</f>
        <v>1_2_2012</v>
      </c>
      <c r="I37" s="31"/>
      <c r="J37" s="9"/>
      <c r="K37" s="9"/>
      <c r="L37" s="9"/>
      <c r="M37" s="9" t="str">
        <f>IF($G35+M36&gt;$H35,0,CONCATENATE($C32,"_",$C33,"_",$G35+M36))</f>
        <v>1_2_2003</v>
      </c>
      <c r="N37" s="9" t="str">
        <f t="shared" ref="N37:AB37" si="7">IF($G35+N36&gt;$H35,0,CONCATENATE($C32,"_",$C33,"_",$G35+N36))</f>
        <v>1_2_2004</v>
      </c>
      <c r="O37" s="9" t="str">
        <f t="shared" si="7"/>
        <v>1_2_2005</v>
      </c>
      <c r="P37" s="9" t="str">
        <f t="shared" si="7"/>
        <v>1_2_2006</v>
      </c>
      <c r="Q37" s="9" t="str">
        <f t="shared" si="7"/>
        <v>1_2_2007</v>
      </c>
      <c r="R37" s="9" t="str">
        <f t="shared" si="7"/>
        <v>1_2_2008</v>
      </c>
      <c r="S37" s="9" t="str">
        <f t="shared" si="7"/>
        <v>1_2_2009</v>
      </c>
      <c r="T37" s="9" t="str">
        <f t="shared" si="7"/>
        <v>1_2_2010</v>
      </c>
      <c r="U37" s="9" t="str">
        <f t="shared" si="7"/>
        <v>1_2_2011</v>
      </c>
      <c r="V37" s="9" t="str">
        <f t="shared" si="7"/>
        <v>1_2_2012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/>
      <c r="AD37" s="9"/>
    </row>
    <row r="38" spans="2:31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1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2983338.4139987798</v>
      </c>
      <c r="H39" s="32">
        <f>VLOOKUP(H37,FAC_TOTALS_APTA!$A$4:$BT$126,$F39,FALSE)</f>
        <v>4055905.8360014898</v>
      </c>
      <c r="I39" s="33">
        <f>IFERROR(H39/G39-1,"-")</f>
        <v>0.35951919399082577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823101.55385816202</v>
      </c>
      <c r="N39" s="32">
        <f>IF(N37=0,0,VLOOKUP(N37,FAC_TOTALS_APTA!$A$4:$BT$126,$L39,FALSE))</f>
        <v>916445.70328807004</v>
      </c>
      <c r="O39" s="32">
        <f>IF(O37=0,0,VLOOKUP(O37,FAC_TOTALS_APTA!$A$4:$BT$126,$L39,FALSE))</f>
        <v>2586304.3905464499</v>
      </c>
      <c r="P39" s="32">
        <f>IF(P37=0,0,VLOOKUP(P37,FAC_TOTALS_APTA!$A$4:$BT$126,$L39,FALSE))</f>
        <v>2761915.9555595401</v>
      </c>
      <c r="Q39" s="32">
        <f>IF(Q37=0,0,VLOOKUP(Q37,FAC_TOTALS_APTA!$A$4:$BT$126,$L39,FALSE))</f>
        <v>3690278.1812662398</v>
      </c>
      <c r="R39" s="32">
        <f>IF(R37=0,0,VLOOKUP(R37,FAC_TOTALS_APTA!$A$4:$BT$126,$L39,FALSE))</f>
        <v>7107844.2439615699</v>
      </c>
      <c r="S39" s="32">
        <f>IF(S37=0,0,VLOOKUP(S37,FAC_TOTALS_APTA!$A$4:$BT$126,$L39,FALSE))</f>
        <v>401598.43120462302</v>
      </c>
      <c r="T39" s="32">
        <f>IF(T37=0,0,VLOOKUP(T37,FAC_TOTALS_APTA!$A$4:$BT$126,$L39,FALSE))</f>
        <v>404963.74068398</v>
      </c>
      <c r="U39" s="32">
        <f>IF(U37=0,0,VLOOKUP(U37,FAC_TOTALS_APTA!$A$4:$BT$126,$L39,FALSE))</f>
        <v>3581588.3047012798</v>
      </c>
      <c r="V39" s="32">
        <f>IF(V37=0,0,VLOOKUP(V37,FAC_TOTALS_APTA!$A$4:$BT$126,$L39,FALSE))</f>
        <v>4284520.3863179097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26558560.891387824</v>
      </c>
      <c r="AD39" s="36">
        <f>AC39/G51</f>
        <v>0.62659564976620541</v>
      </c>
      <c r="AE39" s="105"/>
    </row>
    <row r="40" spans="2:31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1.22251354692463</v>
      </c>
      <c r="H40" s="57">
        <f>VLOOKUP(H37,FAC_TOTALS_APTA!$A$4:$BT$126,$F40,FALSE)</f>
        <v>1.2093936588409699</v>
      </c>
      <c r="I40" s="33">
        <f t="shared" ref="I40:I49" si="8">IFERROR(H40/G40-1,"-")</f>
        <v>-1.0731895868691721E-2</v>
      </c>
      <c r="J40" s="34" t="str">
        <f t="shared" ref="J40:J46" si="9">IF(C40="Log","_log","")</f>
        <v>_log</v>
      </c>
      <c r="K40" s="34" t="str">
        <f t="shared" ref="K40:K50" si="10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2780570.7275558398</v>
      </c>
      <c r="N40" s="32">
        <f>IF(N37=0,0,VLOOKUP(N37,FAC_TOTALS_APTA!$A$4:$BT$126,$L40,FALSE))</f>
        <v>824192.78135358705</v>
      </c>
      <c r="O40" s="32">
        <f>IF(O37=0,0,VLOOKUP(O37,FAC_TOTALS_APTA!$A$4:$BT$126,$L40,FALSE))</f>
        <v>493924.51274109102</v>
      </c>
      <c r="P40" s="32">
        <f>IF(P37=0,0,VLOOKUP(P37,FAC_TOTALS_APTA!$A$4:$BT$126,$L40,FALSE))</f>
        <v>371545.76614288602</v>
      </c>
      <c r="Q40" s="32">
        <f>IF(Q37=0,0,VLOOKUP(Q37,FAC_TOTALS_APTA!$A$4:$BT$126,$L40,FALSE))</f>
        <v>-1189398.05759191</v>
      </c>
      <c r="R40" s="32">
        <f>IF(R37=0,0,VLOOKUP(R37,FAC_TOTALS_APTA!$A$4:$BT$126,$L40,FALSE))</f>
        <v>-459685.22061791399</v>
      </c>
      <c r="S40" s="32">
        <f>IF(S37=0,0,VLOOKUP(S37,FAC_TOTALS_APTA!$A$4:$BT$126,$L40,FALSE))</f>
        <v>-3688706.7887031701</v>
      </c>
      <c r="T40" s="32">
        <f>IF(T37=0,0,VLOOKUP(T37,FAC_TOTALS_APTA!$A$4:$BT$126,$L40,FALSE))</f>
        <v>-377382.16165307298</v>
      </c>
      <c r="U40" s="32">
        <f>IF(U37=0,0,VLOOKUP(U37,FAC_TOTALS_APTA!$A$4:$BT$126,$L40,FALSE))</f>
        <v>-593557.25901157001</v>
      </c>
      <c r="V40" s="32">
        <f>IF(V37=0,0,VLOOKUP(V37,FAC_TOTALS_APTA!$A$4:$BT$126,$L40,FALSE))</f>
        <v>273684.27117705601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1">SUM(M40:AB40)</f>
        <v>-1564811.4286071777</v>
      </c>
      <c r="AD40" s="36">
        <f>AC40/G51</f>
        <v>-3.6918567910343661E-2</v>
      </c>
      <c r="AE40" s="105"/>
    </row>
    <row r="41" spans="2:31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2749422.81728487</v>
      </c>
      <c r="H41" s="32">
        <f>VLOOKUP(H37,FAC_TOTALS_APTA!$A$4:$BT$126,$F41,FALSE)</f>
        <v>2890718.4350246098</v>
      </c>
      <c r="I41" s="33">
        <f t="shared" si="8"/>
        <v>5.1391010815598381E-2</v>
      </c>
      <c r="J41" s="34" t="str">
        <f t="shared" si="9"/>
        <v>_log</v>
      </c>
      <c r="K41" s="34" t="str">
        <f t="shared" si="10"/>
        <v>POP_EMP_log_FAC</v>
      </c>
      <c r="L41" s="9">
        <f>MATCH($K41,FAC_TOTALS_APTA!$A$2:$BR$2,)</f>
        <v>28</v>
      </c>
      <c r="M41" s="32">
        <f>IF(M37=0,0,VLOOKUP(M37,FAC_TOTALS_APTA!$A$4:$BT$126,$L41,FALSE))</f>
        <v>268084.82766209298</v>
      </c>
      <c r="N41" s="32">
        <f>IF(N37=0,0,VLOOKUP(N37,FAC_TOTALS_APTA!$A$4:$BT$126,$L41,FALSE))</f>
        <v>290629.93112356099</v>
      </c>
      <c r="O41" s="32">
        <f>IF(O37=0,0,VLOOKUP(O37,FAC_TOTALS_APTA!$A$4:$BT$126,$L41,FALSE))</f>
        <v>373099.73611492099</v>
      </c>
      <c r="P41" s="32">
        <f>IF(P37=0,0,VLOOKUP(P37,FAC_TOTALS_APTA!$A$4:$BT$126,$L41,FALSE))</f>
        <v>484178.71401225397</v>
      </c>
      <c r="Q41" s="32">
        <f>IF(Q37=0,0,VLOOKUP(Q37,FAC_TOTALS_APTA!$A$4:$BT$126,$L41,FALSE))</f>
        <v>148014.23097288399</v>
      </c>
      <c r="R41" s="32">
        <f>IF(R37=0,0,VLOOKUP(R37,FAC_TOTALS_APTA!$A$4:$BT$126,$L41,FALSE))</f>
        <v>31366.463347684799</v>
      </c>
      <c r="S41" s="32">
        <f>IF(S37=0,0,VLOOKUP(S37,FAC_TOTALS_APTA!$A$4:$BT$126,$L41,FALSE))</f>
        <v>-167296.23032262301</v>
      </c>
      <c r="T41" s="32">
        <f>IF(T37=0,0,VLOOKUP(T37,FAC_TOTALS_APTA!$A$4:$BT$126,$L41,FALSE))</f>
        <v>64976.163677533601</v>
      </c>
      <c r="U41" s="32">
        <f>IF(U37=0,0,VLOOKUP(U37,FAC_TOTALS_APTA!$A$4:$BT$126,$L41,FALSE))</f>
        <v>146766.77717573801</v>
      </c>
      <c r="V41" s="32">
        <f>IF(V37=0,0,VLOOKUP(V37,FAC_TOTALS_APTA!$A$4:$BT$126,$L41,FALSE))</f>
        <v>234866.84260309799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1"/>
        <v>1874687.4563671444</v>
      </c>
      <c r="AD41" s="36">
        <f>AC41/G51</f>
        <v>4.422946746379762E-2</v>
      </c>
      <c r="AE41" s="105"/>
    </row>
    <row r="42" spans="2:3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8"/>
        <v>-</v>
      </c>
      <c r="J42" s="34" t="str">
        <f t="shared" si="9"/>
        <v/>
      </c>
      <c r="K42" s="34" t="str">
        <f t="shared" si="10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 t="e">
        <f>IF(S37=0,0,VLOOKUP(S37,FAC_TOTALS_APTA!$A$4:$BT$126,$L42,FALSE))</f>
        <v>#REF!</v>
      </c>
      <c r="T42" s="32" t="e">
        <f>IF(T37=0,0,VLOOKUP(T37,FAC_TOTALS_APTA!$A$4:$BT$126,$L42,FALSE))</f>
        <v>#REF!</v>
      </c>
      <c r="U42" s="32" t="e">
        <f>IF(U37=0,0,VLOOKUP(U37,FAC_TOTALS_APTA!$A$4:$BT$126,$L42,FALSE))</f>
        <v>#REF!</v>
      </c>
      <c r="V42" s="32" t="e">
        <f>IF(V37=0,0,VLOOKUP(V37,FAC_TOTALS_APTA!$A$4:$BT$126,$L42,FALSE))</f>
        <v>#REF!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1"/>
        <v>#REF!</v>
      </c>
      <c r="AD42" s="36" t="e">
        <f>AC42/G51</f>
        <v>#REF!</v>
      </c>
      <c r="AE42" s="105"/>
    </row>
    <row r="43" spans="2:31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1.95848349446336</v>
      </c>
      <c r="H43" s="37">
        <f>VLOOKUP(H37,FAC_TOTALS_APTA!$A$4:$BT$126,$F43,FALSE)</f>
        <v>4.0060224383444201</v>
      </c>
      <c r="I43" s="33">
        <f t="shared" si="8"/>
        <v>1.0454716364316883</v>
      </c>
      <c r="J43" s="34" t="str">
        <f t="shared" si="9"/>
        <v>_log</v>
      </c>
      <c r="K43" s="34" t="str">
        <f t="shared" si="10"/>
        <v>GAS_PRICE_2018_log_FAC</v>
      </c>
      <c r="L43" s="9">
        <f>MATCH($K43,FAC_TOTALS_APTA!$A$2:$BR$2,)</f>
        <v>29</v>
      </c>
      <c r="M43" s="32">
        <f>IF(M37=0,0,VLOOKUP(M37,FAC_TOTALS_APTA!$A$4:$BT$126,$L43,FALSE))</f>
        <v>728317.68493292702</v>
      </c>
      <c r="N43" s="32">
        <f>IF(N37=0,0,VLOOKUP(N37,FAC_TOTALS_APTA!$A$4:$BT$126,$L43,FALSE))</f>
        <v>776433.07979188894</v>
      </c>
      <c r="O43" s="32">
        <f>IF(O37=0,0,VLOOKUP(O37,FAC_TOTALS_APTA!$A$4:$BT$126,$L43,FALSE))</f>
        <v>1169016.4438810099</v>
      </c>
      <c r="P43" s="32">
        <f>IF(P37=0,0,VLOOKUP(P37,FAC_TOTALS_APTA!$A$4:$BT$126,$L43,FALSE))</f>
        <v>755813.67649842496</v>
      </c>
      <c r="Q43" s="32">
        <f>IF(Q37=0,0,VLOOKUP(Q37,FAC_TOTALS_APTA!$A$4:$BT$126,$L43,FALSE))</f>
        <v>569885.57481841603</v>
      </c>
      <c r="R43" s="32">
        <f>IF(R37=0,0,VLOOKUP(R37,FAC_TOTALS_APTA!$A$4:$BT$126,$L43,FALSE))</f>
        <v>1094804.4796319699</v>
      </c>
      <c r="S43" s="32">
        <f>IF(S37=0,0,VLOOKUP(S37,FAC_TOTALS_APTA!$A$4:$BT$126,$L43,FALSE))</f>
        <v>-3714717.6881108</v>
      </c>
      <c r="T43" s="32">
        <f>IF(T37=0,0,VLOOKUP(T37,FAC_TOTALS_APTA!$A$4:$BT$126,$L43,FALSE))</f>
        <v>1629646.99562797</v>
      </c>
      <c r="U43" s="32">
        <f>IF(U37=0,0,VLOOKUP(U37,FAC_TOTALS_APTA!$A$4:$BT$126,$L43,FALSE))</f>
        <v>2088968.06701153</v>
      </c>
      <c r="V43" s="32">
        <f>IF(V37=0,0,VLOOKUP(V37,FAC_TOTALS_APTA!$A$4:$BT$126,$L43,FALSE))</f>
        <v>35261.556130313002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1"/>
        <v>5133429.8702136511</v>
      </c>
      <c r="AD43" s="36">
        <f>AC43/G51</f>
        <v>0.12111291866340605</v>
      </c>
      <c r="AE43" s="105"/>
    </row>
    <row r="44" spans="2:31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35507.414986399701</v>
      </c>
      <c r="H44" s="57">
        <f>VLOOKUP(H37,FAC_TOTALS_APTA!$A$4:$BT$126,$F44,FALSE)</f>
        <v>29026.064510323398</v>
      </c>
      <c r="I44" s="33">
        <f t="shared" si="8"/>
        <v>-0.18253512621402701</v>
      </c>
      <c r="J44" s="34" t="str">
        <f t="shared" si="9"/>
        <v>_log</v>
      </c>
      <c r="K44" s="34" t="str">
        <f t="shared" si="10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182067.115831765</v>
      </c>
      <c r="N44" s="32">
        <f>IF(N37=0,0,VLOOKUP(N37,FAC_TOTALS_APTA!$A$4:$BT$126,$L44,FALSE))</f>
        <v>263638.37179597502</v>
      </c>
      <c r="O44" s="32">
        <f>IF(O37=0,0,VLOOKUP(O37,FAC_TOTALS_APTA!$A$4:$BT$126,$L44,FALSE))</f>
        <v>256800.522924052</v>
      </c>
      <c r="P44" s="32">
        <f>IF(P37=0,0,VLOOKUP(P37,FAC_TOTALS_APTA!$A$4:$BT$126,$L44,FALSE))</f>
        <v>489567.64953873702</v>
      </c>
      <c r="Q44" s="32">
        <f>IF(Q37=0,0,VLOOKUP(Q37,FAC_TOTALS_APTA!$A$4:$BT$126,$L44,FALSE))</f>
        <v>-206909.425234111</v>
      </c>
      <c r="R44" s="32">
        <f>IF(R37=0,0,VLOOKUP(R37,FAC_TOTALS_APTA!$A$4:$BT$126,$L44,FALSE))</f>
        <v>144997.31966953399</v>
      </c>
      <c r="S44" s="32">
        <f>IF(S37=0,0,VLOOKUP(S37,FAC_TOTALS_APTA!$A$4:$BT$126,$L44,FALSE))</f>
        <v>679310.69061094499</v>
      </c>
      <c r="T44" s="32">
        <f>IF(T37=0,0,VLOOKUP(T37,FAC_TOTALS_APTA!$A$4:$BT$126,$L44,FALSE))</f>
        <v>391850.47344274801</v>
      </c>
      <c r="U44" s="32">
        <f>IF(U37=0,0,VLOOKUP(U37,FAC_TOTALS_APTA!$A$4:$BT$126,$L44,FALSE))</f>
        <v>315482.14272246801</v>
      </c>
      <c r="V44" s="32">
        <f>IF(V37=0,0,VLOOKUP(V37,FAC_TOTALS_APTA!$A$4:$BT$126,$L44,FALSE))</f>
        <v>210072.33854538499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1"/>
        <v>2726877.1998474975</v>
      </c>
      <c r="AD44" s="36">
        <f>AC44/G51</f>
        <v>6.4335164765089339E-2</v>
      </c>
      <c r="AE44" s="105"/>
    </row>
    <row r="45" spans="2:31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7.6765085674610303</v>
      </c>
      <c r="H45" s="32">
        <f>VLOOKUP(H37,FAC_TOTALS_APTA!$A$4:$BT$126,$F45,FALSE)</f>
        <v>8.3613680927189407</v>
      </c>
      <c r="I45" s="33">
        <f t="shared" si="8"/>
        <v>8.9214975693621135E-2</v>
      </c>
      <c r="J45" s="34" t="str">
        <f t="shared" si="9"/>
        <v/>
      </c>
      <c r="K45" s="34" t="str">
        <f t="shared" si="10"/>
        <v>PCT_HH_NO_VEH_FAC</v>
      </c>
      <c r="L45" s="9">
        <f>MATCH($K45,FAC_TOTALS_APTA!$A$2:$BR$2,)</f>
        <v>31</v>
      </c>
      <c r="M45" s="32">
        <f>IF(M37=0,0,VLOOKUP(M37,FAC_TOTALS_APTA!$A$4:$BT$126,$L45,FALSE))</f>
        <v>18433.292715351399</v>
      </c>
      <c r="N45" s="32">
        <f>IF(N37=0,0,VLOOKUP(N37,FAC_TOTALS_APTA!$A$4:$BT$126,$L45,FALSE))</f>
        <v>19614.588605951099</v>
      </c>
      <c r="O45" s="32">
        <f>IF(O37=0,0,VLOOKUP(O37,FAC_TOTALS_APTA!$A$4:$BT$126,$L45,FALSE))</f>
        <v>7622.60943639786</v>
      </c>
      <c r="P45" s="32">
        <f>IF(P37=0,0,VLOOKUP(P37,FAC_TOTALS_APTA!$A$4:$BT$126,$L45,FALSE))</f>
        <v>58262.4272920859</v>
      </c>
      <c r="Q45" s="32">
        <f>IF(Q37=0,0,VLOOKUP(Q37,FAC_TOTALS_APTA!$A$4:$BT$126,$L45,FALSE))</f>
        <v>-156111.93344968199</v>
      </c>
      <c r="R45" s="32">
        <f>IF(R37=0,0,VLOOKUP(R37,FAC_TOTALS_APTA!$A$4:$BT$126,$L45,FALSE))</f>
        <v>104847.98499973</v>
      </c>
      <c r="S45" s="32">
        <f>IF(S37=0,0,VLOOKUP(S37,FAC_TOTALS_APTA!$A$4:$BT$126,$L45,FALSE))</f>
        <v>258956.91207132299</v>
      </c>
      <c r="T45" s="32">
        <f>IF(T37=0,0,VLOOKUP(T37,FAC_TOTALS_APTA!$A$4:$BT$126,$L45,FALSE))</f>
        <v>31277.147090731101</v>
      </c>
      <c r="U45" s="32">
        <f>IF(U37=0,0,VLOOKUP(U37,FAC_TOTALS_APTA!$A$4:$BT$126,$L45,FALSE))</f>
        <v>312828.76471997198</v>
      </c>
      <c r="V45" s="32">
        <f>IF(V37=0,0,VLOOKUP(V37,FAC_TOTALS_APTA!$A$4:$BT$126,$L45,FALSE))</f>
        <v>1052.9139894949799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1"/>
        <v>656784.70747135533</v>
      </c>
      <c r="AD45" s="36">
        <f>AC45/G51</f>
        <v>1.5495509798799796E-2</v>
      </c>
      <c r="AE45" s="105"/>
    </row>
    <row r="46" spans="2:31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3.55151869292839</v>
      </c>
      <c r="H46" s="37">
        <f>VLOOKUP(H37,FAC_TOTALS_APTA!$A$4:$BT$126,$F46,FALSE)</f>
        <v>4.3922807079810999</v>
      </c>
      <c r="I46" s="33">
        <f t="shared" si="8"/>
        <v>0.23673309582370883</v>
      </c>
      <c r="J46" s="34" t="str">
        <f t="shared" si="9"/>
        <v/>
      </c>
      <c r="K46" s="34" t="str">
        <f t="shared" si="10"/>
        <v>JTW_HOME_PCT_FAC</v>
      </c>
      <c r="L46" s="9">
        <f>MATCH($K46,FAC_TOTALS_APTA!$A$2:$BR$2,)</f>
        <v>32</v>
      </c>
      <c r="M46" s="32">
        <f>IF(M37=0,0,VLOOKUP(M37,FAC_TOTALS_APTA!$A$4:$BT$126,$L46,FALSE))</f>
        <v>0</v>
      </c>
      <c r="N46" s="32">
        <f>IF(N37=0,0,VLOOKUP(N37,FAC_TOTALS_APTA!$A$4:$BT$126,$L46,FALSE))</f>
        <v>0</v>
      </c>
      <c r="O46" s="32">
        <f>IF(O37=0,0,VLOOKUP(O37,FAC_TOTALS_APTA!$A$4:$BT$126,$L46,FALSE))</f>
        <v>0</v>
      </c>
      <c r="P46" s="32">
        <f>IF(P37=0,0,VLOOKUP(P37,FAC_TOTALS_APTA!$A$4:$BT$126,$L46,FALSE))</f>
        <v>-23616.491036232899</v>
      </c>
      <c r="Q46" s="32">
        <f>IF(Q37=0,0,VLOOKUP(Q37,FAC_TOTALS_APTA!$A$4:$BT$126,$L46,FALSE))</f>
        <v>-119106.066919195</v>
      </c>
      <c r="R46" s="32">
        <f>IF(R37=0,0,VLOOKUP(R37,FAC_TOTALS_APTA!$A$4:$BT$126,$L46,FALSE))</f>
        <v>5397.8596565259804</v>
      </c>
      <c r="S46" s="32">
        <f>IF(S37=0,0,VLOOKUP(S37,FAC_TOTALS_APTA!$A$4:$BT$126,$L46,FALSE))</f>
        <v>-32106.348227131799</v>
      </c>
      <c r="T46" s="32">
        <f>IF(T37=0,0,VLOOKUP(T37,FAC_TOTALS_APTA!$A$4:$BT$126,$L46,FALSE))</f>
        <v>32387.174548615199</v>
      </c>
      <c r="U46" s="32">
        <f>IF(U37=0,0,VLOOKUP(U37,FAC_TOTALS_APTA!$A$4:$BT$126,$L46,FALSE))</f>
        <v>-36194.704357794602</v>
      </c>
      <c r="V46" s="32">
        <f>IF(V37=0,0,VLOOKUP(V37,FAC_TOTALS_APTA!$A$4:$BT$126,$L46,FALSE))</f>
        <v>-114485.785410339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1"/>
        <v>-287724.3617455521</v>
      </c>
      <c r="AD46" s="36">
        <f>AC46/G51</f>
        <v>-6.7882756953138524E-3</v>
      </c>
      <c r="AE46" s="105"/>
    </row>
    <row r="47" spans="2:31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0</v>
      </c>
      <c r="I47" s="33" t="str">
        <f t="shared" si="8"/>
        <v>-</v>
      </c>
      <c r="J47" s="34"/>
      <c r="K47" s="34" t="str">
        <f t="shared" si="10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0</v>
      </c>
      <c r="O47" s="32">
        <f>IF(O37=0,0,VLOOKUP(O37,FAC_TOTALS_APTA!$A$4:$BT$126,$L47,FALSE))</f>
        <v>0</v>
      </c>
      <c r="P47" s="32">
        <f>IF(P37=0,0,VLOOKUP(P37,FAC_TOTALS_APTA!$A$4:$BT$126,$L47,FALSE))</f>
        <v>0</v>
      </c>
      <c r="Q47" s="32">
        <f>IF(Q37=0,0,VLOOKUP(Q37,FAC_TOTALS_APTA!$A$4:$BT$126,$L47,FALSE))</f>
        <v>0</v>
      </c>
      <c r="R47" s="32">
        <f>IF(R37=0,0,VLOOKUP(R37,FAC_TOTALS_APTA!$A$4:$BT$126,$L47,FALSE))</f>
        <v>0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1"/>
        <v>0</v>
      </c>
      <c r="AD47" s="36">
        <f>AC47/G51</f>
        <v>0</v>
      </c>
      <c r="AE47" s="105"/>
    </row>
    <row r="48" spans="2:3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8"/>
        <v>-</v>
      </c>
      <c r="J48" s="34" t="str">
        <f t="shared" ref="J48:J49" si="12">IF(C48="Log","_log","")</f>
        <v/>
      </c>
      <c r="K48" s="34" t="str">
        <f t="shared" si="10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 t="e">
        <f>IF(S37=0,0,VLOOKUP(S37,FAC_TOTALS_APTA!$A$4:$BT$126,$L48,FALSE))</f>
        <v>#REF!</v>
      </c>
      <c r="T48" s="32" t="e">
        <f>IF(T37=0,0,VLOOKUP(T37,FAC_TOTALS_APTA!$A$4:$BT$126,$L48,FALSE))</f>
        <v>#REF!</v>
      </c>
      <c r="U48" s="32" t="e">
        <f>IF(U37=0,0,VLOOKUP(U37,FAC_TOTALS_APTA!$A$4:$BT$126,$L48,FALSE))</f>
        <v>#REF!</v>
      </c>
      <c r="V48" s="32" t="e">
        <f>IF(V37=0,0,VLOOKUP(V37,FAC_TOTALS_APTA!$A$4:$BT$126,$L48,FALSE))</f>
        <v>#REF!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1"/>
        <v>#REF!</v>
      </c>
      <c r="AD48" s="36" t="e">
        <f>AC48/G51</f>
        <v>#REF!</v>
      </c>
      <c r="AE48" s="105"/>
    </row>
    <row r="49" spans="1:3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8"/>
        <v>-</v>
      </c>
      <c r="J49" s="40" t="str">
        <f t="shared" si="12"/>
        <v/>
      </c>
      <c r="K49" s="40" t="str">
        <f t="shared" si="10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 t="e">
        <f>IF(S37=0,0,VLOOKUP(S37,FAC_TOTALS_APTA!$A$4:$BT$126,$L49,FALSE))</f>
        <v>#REF!</v>
      </c>
      <c r="T49" s="41" t="e">
        <f>IF(T37=0,0,VLOOKUP(T37,FAC_TOTALS_APTA!$A$4:$BT$126,$L49,FALSE))</f>
        <v>#REF!</v>
      </c>
      <c r="U49" s="41" t="e">
        <f>IF(U37=0,0,VLOOKUP(U37,FAC_TOTALS_APTA!$A$4:$BT$126,$L49,FALSE))</f>
        <v>#REF!</v>
      </c>
      <c r="V49" s="41" t="e">
        <f>IF(V37=0,0,VLOOKUP(V37,FAC_TOTALS_APTA!$A$4:$BT$126,$L49,FALSE))</f>
        <v>#REF!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1"/>
        <v>#REF!</v>
      </c>
      <c r="AD49" s="43" t="e">
        <f>AC49/G51</f>
        <v>#REF!</v>
      </c>
      <c r="AE49" s="105"/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si="10"/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1593043.99999999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1817976</v>
      </c>
      <c r="R50" s="48">
        <f>IF(R37=0,0,VLOOKUP(R37,FAC_TOTALS_APTA!$A$4:$BT$126,$L50,FALSE))</f>
        <v>4486638.9999999898</v>
      </c>
      <c r="S50" s="48">
        <f>IF(S37=0,0,VLOOKUP(S37,FAC_TOTALS_APTA!$A$4:$BT$126,$L50,FALSE))</f>
        <v>1351087</v>
      </c>
      <c r="T50" s="48">
        <f>IF(T37=0,0,VLOOKUP(T37,FAC_TOTALS_APTA!$A$4:$BT$126,$L50,FALSE))</f>
        <v>0</v>
      </c>
      <c r="U50" s="48">
        <f>IF(U37=0,0,VLOOKUP(U37,FAC_TOTALS_APTA!$A$4:$BT$126,$L50,FALSE))</f>
        <v>469328</v>
      </c>
      <c r="V50" s="48">
        <f>IF(V37=0,0,VLOOKUP(V37,FAC_TOTALS_APTA!$A$4:$BT$126,$L50,FALSE))</f>
        <v>1651310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11369383.99999998</v>
      </c>
      <c r="AD50" s="52">
        <f>AC50/G52</f>
        <v>0.24098622927535973</v>
      </c>
      <c r="AE50" s="105"/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42385485.6019146</v>
      </c>
      <c r="H51" s="113">
        <f>VLOOKUP(H37,FAC_TOTALS_APTA!$A$4:$BR$126,$F51,FALSE)</f>
        <v>89749138.015698507</v>
      </c>
      <c r="I51" s="115">
        <f t="shared" ref="I51" si="13">H51/G51-1</f>
        <v>1.1174498001184734</v>
      </c>
      <c r="J51" s="34"/>
      <c r="K51" s="34"/>
      <c r="L51" s="9"/>
      <c r="M51" s="32" t="e">
        <f t="shared" ref="M51:AB51" si="14">SUM(M39:M44)</f>
        <v>#REF!</v>
      </c>
      <c r="N51" s="32" t="e">
        <f t="shared" si="14"/>
        <v>#REF!</v>
      </c>
      <c r="O51" s="32" t="e">
        <f t="shared" si="14"/>
        <v>#REF!</v>
      </c>
      <c r="P51" s="32" t="e">
        <f t="shared" si="14"/>
        <v>#REF!</v>
      </c>
      <c r="Q51" s="32" t="e">
        <f t="shared" si="14"/>
        <v>#REF!</v>
      </c>
      <c r="R51" s="32" t="e">
        <f t="shared" si="14"/>
        <v>#REF!</v>
      </c>
      <c r="S51" s="32" t="e">
        <f t="shared" si="14"/>
        <v>#REF!</v>
      </c>
      <c r="T51" s="32" t="e">
        <f t="shared" si="14"/>
        <v>#REF!</v>
      </c>
      <c r="U51" s="32" t="e">
        <f t="shared" si="14"/>
        <v>#REF!</v>
      </c>
      <c r="V51" s="32" t="e">
        <f t="shared" si="14"/>
        <v>#REF!</v>
      </c>
      <c r="W51" s="32">
        <f t="shared" si="14"/>
        <v>0</v>
      </c>
      <c r="X51" s="32">
        <f t="shared" si="14"/>
        <v>0</v>
      </c>
      <c r="Y51" s="32">
        <f t="shared" si="14"/>
        <v>0</v>
      </c>
      <c r="Z51" s="32">
        <f t="shared" si="14"/>
        <v>0</v>
      </c>
      <c r="AA51" s="32">
        <f t="shared" si="14"/>
        <v>0</v>
      </c>
      <c r="AB51" s="32">
        <f t="shared" si="14"/>
        <v>0</v>
      </c>
      <c r="AC51" s="35">
        <f>H51-G51</f>
        <v>47363652.413783908</v>
      </c>
      <c r="AD51" s="36">
        <f>I51</f>
        <v>1.1174498001184734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47178562.999999903</v>
      </c>
      <c r="H52" s="114">
        <f>VLOOKUP(H37,FAC_TOTALS_APTA!$A$4:$BR$126,$F52,FALSE)</f>
        <v>85082647</v>
      </c>
      <c r="I52" s="116">
        <f t="shared" ref="I52" si="15">H52/G52-1</f>
        <v>0.80341751824870489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37904084.000000097</v>
      </c>
      <c r="AD52" s="55">
        <f>I52</f>
        <v>0.80341751824870489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-0.3140322818697685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2002</v>
      </c>
      <c r="H61" s="88">
        <f>$C$2</f>
        <v>2012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1_3_2002</v>
      </c>
      <c r="H63" s="79" t="str">
        <f>CONCATENATE($C58,"_",$C59,"_",H61)</f>
        <v>1_3_2012</v>
      </c>
      <c r="I63" s="80"/>
      <c r="J63" s="79"/>
      <c r="K63" s="79"/>
      <c r="L63" s="79"/>
      <c r="M63" s="79" t="str">
        <f>IF($G61+M62&gt;$H61,0,CONCATENATE($C58,"_",$C59,"_",$G61+M62))</f>
        <v>1_3_2003</v>
      </c>
      <c r="N63" s="79" t="str">
        <f t="shared" ref="N63:AB63" si="16">IF($G61+N62&gt;$H61,0,CONCATENATE($C58,"_",$C59,"_",$G61+N62))</f>
        <v>1_3_2004</v>
      </c>
      <c r="O63" s="79" t="str">
        <f t="shared" si="16"/>
        <v>1_3_2005</v>
      </c>
      <c r="P63" s="79" t="str">
        <f t="shared" si="16"/>
        <v>1_3_2006</v>
      </c>
      <c r="Q63" s="79" t="str">
        <f t="shared" si="16"/>
        <v>1_3_2007</v>
      </c>
      <c r="R63" s="79" t="str">
        <f t="shared" si="16"/>
        <v>1_3_2008</v>
      </c>
      <c r="S63" s="79" t="str">
        <f t="shared" si="16"/>
        <v>1_3_2009</v>
      </c>
      <c r="T63" s="79" t="str">
        <f t="shared" si="16"/>
        <v>1_3_2010</v>
      </c>
      <c r="U63" s="79" t="str">
        <f t="shared" si="16"/>
        <v>1_3_2011</v>
      </c>
      <c r="V63" s="79" t="str">
        <f t="shared" si="16"/>
        <v>1_3_2012</v>
      </c>
      <c r="W63" s="79">
        <f t="shared" si="16"/>
        <v>0</v>
      </c>
      <c r="X63" s="79">
        <f t="shared" si="16"/>
        <v>0</v>
      </c>
      <c r="Y63" s="79">
        <f t="shared" si="16"/>
        <v>0</v>
      </c>
      <c r="Z63" s="79">
        <f t="shared" si="16"/>
        <v>0</v>
      </c>
      <c r="AA63" s="79">
        <f t="shared" si="16"/>
        <v>0</v>
      </c>
      <c r="AB63" s="79">
        <f t="shared" si="16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1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 t="e">
        <f>IF(S63=0,0,VLOOKUP(S63,FAC_TOTALS_APTA!$A$4:$BT$126,$L65,FALSE))</f>
        <v>#N/A</v>
      </c>
      <c r="T65" s="90" t="e">
        <f>IF(T63=0,0,VLOOKUP(T63,FAC_TOTALS_APTA!$A$4:$BT$126,$L65,FALSE))</f>
        <v>#N/A</v>
      </c>
      <c r="U65" s="90" t="e">
        <f>IF(U63=0,0,VLOOKUP(U63,FAC_TOTALS_APTA!$A$4:$BT$126,$L65,FALSE))</f>
        <v>#N/A</v>
      </c>
      <c r="V65" s="90" t="e">
        <f>IF(V63=0,0,VLOOKUP(V63,FAC_TOTALS_APTA!$A$4:$BT$126,$L65,FALSE))</f>
        <v>#N/A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1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7">IFERROR(H66/G66-1,"-")</f>
        <v>-</v>
      </c>
      <c r="J66" s="93" t="str">
        <f t="shared" ref="J66:J72" si="18">IF(C66="Log","_log","")</f>
        <v>_log</v>
      </c>
      <c r="K66" s="93" t="str">
        <f t="shared" ref="K66:K76" si="19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 t="e">
        <f>IF(S63=0,0,VLOOKUP(S63,FAC_TOTALS_APTA!$A$4:$BT$126,$L66,FALSE))</f>
        <v>#N/A</v>
      </c>
      <c r="T66" s="90" t="e">
        <f>IF(T63=0,0,VLOOKUP(T63,FAC_TOTALS_APTA!$A$4:$BT$126,$L66,FALSE))</f>
        <v>#N/A</v>
      </c>
      <c r="U66" s="90" t="e">
        <f>IF(U63=0,0,VLOOKUP(U63,FAC_TOTALS_APTA!$A$4:$BT$126,$L66,FALSE))</f>
        <v>#N/A</v>
      </c>
      <c r="V66" s="90" t="e">
        <f>IF(V63=0,0,VLOOKUP(V63,FAC_TOTALS_APTA!$A$4:$BT$126,$L66,FALSE))</f>
        <v>#N/A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0">SUM(M66:AB66)</f>
        <v>#N/A</v>
      </c>
      <c r="AD66" s="95" t="e">
        <f>AC66/G77</f>
        <v>#N/A</v>
      </c>
    </row>
    <row r="67" spans="1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7"/>
        <v>-</v>
      </c>
      <c r="J67" s="93" t="str">
        <f t="shared" si="18"/>
        <v>_log</v>
      </c>
      <c r="K67" s="93" t="str">
        <f t="shared" si="19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 t="e">
        <f>IF(S63=0,0,VLOOKUP(S63,FAC_TOTALS_APTA!$A$4:$BT$126,$L67,FALSE))</f>
        <v>#N/A</v>
      </c>
      <c r="T67" s="90" t="e">
        <f>IF(T63=0,0,VLOOKUP(T63,FAC_TOTALS_APTA!$A$4:$BT$126,$L67,FALSE))</f>
        <v>#N/A</v>
      </c>
      <c r="U67" s="90" t="e">
        <f>IF(U63=0,0,VLOOKUP(U63,FAC_TOTALS_APTA!$A$4:$BT$126,$L67,FALSE))</f>
        <v>#N/A</v>
      </c>
      <c r="V67" s="90" t="e">
        <f>IF(V63=0,0,VLOOKUP(V63,FAC_TOTALS_APTA!$A$4:$BT$126,$L67,FALSE))</f>
        <v>#N/A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0"/>
        <v>#N/A</v>
      </c>
      <c r="AD67" s="95" t="e">
        <f>AC67/G77</f>
        <v>#N/A</v>
      </c>
    </row>
    <row r="68" spans="1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7"/>
        <v>-</v>
      </c>
      <c r="J68" s="93" t="str">
        <f t="shared" si="18"/>
        <v/>
      </c>
      <c r="K68" s="93" t="str">
        <f t="shared" si="19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 t="e">
        <f>IF(S63=0,0,VLOOKUP(S63,FAC_TOTALS_APTA!$A$4:$BT$126,$L68,FALSE))</f>
        <v>#N/A</v>
      </c>
      <c r="T68" s="90" t="e">
        <f>IF(T63=0,0,VLOOKUP(T63,FAC_TOTALS_APTA!$A$4:$BT$126,$L68,FALSE))</f>
        <v>#N/A</v>
      </c>
      <c r="U68" s="90" t="e">
        <f>IF(U63=0,0,VLOOKUP(U63,FAC_TOTALS_APTA!$A$4:$BT$126,$L68,FALSE))</f>
        <v>#N/A</v>
      </c>
      <c r="V68" s="90" t="e">
        <f>IF(V63=0,0,VLOOKUP(V63,FAC_TOTALS_APTA!$A$4:$BT$126,$L68,FALSE))</f>
        <v>#N/A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0"/>
        <v>#N/A</v>
      </c>
      <c r="AD68" s="95" t="e">
        <f>AC68/G77</f>
        <v>#N/A</v>
      </c>
    </row>
    <row r="69" spans="1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7"/>
        <v>-</v>
      </c>
      <c r="J69" s="93" t="str">
        <f t="shared" si="18"/>
        <v>_log</v>
      </c>
      <c r="K69" s="93" t="str">
        <f t="shared" si="19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 t="e">
        <f>IF(S63=0,0,VLOOKUP(S63,FAC_TOTALS_APTA!$A$4:$BT$126,$L69,FALSE))</f>
        <v>#N/A</v>
      </c>
      <c r="T69" s="90" t="e">
        <f>IF(T63=0,0,VLOOKUP(T63,FAC_TOTALS_APTA!$A$4:$BT$126,$L69,FALSE))</f>
        <v>#N/A</v>
      </c>
      <c r="U69" s="90" t="e">
        <f>IF(U63=0,0,VLOOKUP(U63,FAC_TOTALS_APTA!$A$4:$BT$126,$L69,FALSE))</f>
        <v>#N/A</v>
      </c>
      <c r="V69" s="90" t="e">
        <f>IF(V63=0,0,VLOOKUP(V63,FAC_TOTALS_APTA!$A$4:$BT$126,$L69,FALSE))</f>
        <v>#N/A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0"/>
        <v>#N/A</v>
      </c>
      <c r="AD69" s="95" t="e">
        <f>AC69/G77</f>
        <v>#N/A</v>
      </c>
    </row>
    <row r="70" spans="1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7"/>
        <v>-</v>
      </c>
      <c r="J70" s="93" t="str">
        <f t="shared" si="18"/>
        <v>_log</v>
      </c>
      <c r="K70" s="93" t="str">
        <f t="shared" si="19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 t="e">
        <f>IF(S63=0,0,VLOOKUP(S63,FAC_TOTALS_APTA!$A$4:$BT$126,$L70,FALSE))</f>
        <v>#N/A</v>
      </c>
      <c r="T70" s="90" t="e">
        <f>IF(T63=0,0,VLOOKUP(T63,FAC_TOTALS_APTA!$A$4:$BT$126,$L70,FALSE))</f>
        <v>#N/A</v>
      </c>
      <c r="U70" s="90" t="e">
        <f>IF(U63=0,0,VLOOKUP(U63,FAC_TOTALS_APTA!$A$4:$BT$126,$L70,FALSE))</f>
        <v>#N/A</v>
      </c>
      <c r="V70" s="90" t="e">
        <f>IF(V63=0,0,VLOOKUP(V63,FAC_TOTALS_APTA!$A$4:$BT$126,$L70,FALSE))</f>
        <v>#N/A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0"/>
        <v>#N/A</v>
      </c>
      <c r="AD70" s="95" t="e">
        <f>AC70/G77</f>
        <v>#N/A</v>
      </c>
    </row>
    <row r="71" spans="1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7"/>
        <v>-</v>
      </c>
      <c r="J71" s="93" t="str">
        <f t="shared" si="18"/>
        <v/>
      </c>
      <c r="K71" s="93" t="str">
        <f t="shared" si="19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 t="e">
        <f>IF(S63=0,0,VLOOKUP(S63,FAC_TOTALS_APTA!$A$4:$BT$126,$L71,FALSE))</f>
        <v>#N/A</v>
      </c>
      <c r="T71" s="90" t="e">
        <f>IF(T63=0,0,VLOOKUP(T63,FAC_TOTALS_APTA!$A$4:$BT$126,$L71,FALSE))</f>
        <v>#N/A</v>
      </c>
      <c r="U71" s="90" t="e">
        <f>IF(U63=0,0,VLOOKUP(U63,FAC_TOTALS_APTA!$A$4:$BT$126,$L71,FALSE))</f>
        <v>#N/A</v>
      </c>
      <c r="V71" s="90" t="e">
        <f>IF(V63=0,0,VLOOKUP(V63,FAC_TOTALS_APTA!$A$4:$BT$126,$L71,FALSE))</f>
        <v>#N/A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0"/>
        <v>#N/A</v>
      </c>
      <c r="AD71" s="95" t="e">
        <f>AC71/G77</f>
        <v>#N/A</v>
      </c>
    </row>
    <row r="72" spans="1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7"/>
        <v>-</v>
      </c>
      <c r="J72" s="93" t="str">
        <f t="shared" si="18"/>
        <v/>
      </c>
      <c r="K72" s="93" t="str">
        <f t="shared" si="19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 t="e">
        <f>IF(S63=0,0,VLOOKUP(S63,FAC_TOTALS_APTA!$A$4:$BT$126,$L72,FALSE))</f>
        <v>#N/A</v>
      </c>
      <c r="T72" s="90" t="e">
        <f>IF(T63=0,0,VLOOKUP(T63,FAC_TOTALS_APTA!$A$4:$BT$126,$L72,FALSE))</f>
        <v>#N/A</v>
      </c>
      <c r="U72" s="90" t="e">
        <f>IF(U63=0,0,VLOOKUP(U63,FAC_TOTALS_APTA!$A$4:$BT$126,$L72,FALSE))</f>
        <v>#N/A</v>
      </c>
      <c r="V72" s="90" t="e">
        <f>IF(V63=0,0,VLOOKUP(V63,FAC_TOTALS_APTA!$A$4:$BT$126,$L72,FALSE))</f>
        <v>#N/A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0"/>
        <v>#N/A</v>
      </c>
      <c r="AD72" s="95" t="e">
        <f>AC72/G77</f>
        <v>#N/A</v>
      </c>
    </row>
    <row r="73" spans="1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7"/>
        <v>-</v>
      </c>
      <c r="J73" s="93"/>
      <c r="K73" s="93" t="str">
        <f t="shared" si="19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 t="e">
        <f>IF(S63=0,0,VLOOKUP(S63,FAC_TOTALS_APTA!$A$4:$BT$126,$L73,FALSE))</f>
        <v>#N/A</v>
      </c>
      <c r="T73" s="90" t="e">
        <f>IF(T63=0,0,VLOOKUP(T63,FAC_TOTALS_APTA!$A$4:$BT$126,$L73,FALSE))</f>
        <v>#N/A</v>
      </c>
      <c r="U73" s="90" t="e">
        <f>IF(U63=0,0,VLOOKUP(U63,FAC_TOTALS_APTA!$A$4:$BT$126,$L73,FALSE))</f>
        <v>#N/A</v>
      </c>
      <c r="V73" s="90" t="e">
        <f>IF(V63=0,0,VLOOKUP(V63,FAC_TOTALS_APTA!$A$4:$BT$126,$L73,FALSE))</f>
        <v>#N/A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0"/>
        <v>#N/A</v>
      </c>
      <c r="AD73" s="95" t="e">
        <f>AC73/G77</f>
        <v>#N/A</v>
      </c>
      <c r="AG73" s="56"/>
    </row>
    <row r="74" spans="1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7"/>
        <v>-</v>
      </c>
      <c r="J74" s="93" t="str">
        <f t="shared" ref="J74:J75" si="21">IF(C74="Log","_log","")</f>
        <v/>
      </c>
      <c r="K74" s="93" t="str">
        <f t="shared" si="19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 t="e">
        <f>IF(S63=0,0,VLOOKUP(S63,FAC_TOTALS_APTA!$A$4:$BT$126,$L74,FALSE))</f>
        <v>#N/A</v>
      </c>
      <c r="T74" s="90" t="e">
        <f>IF(T63=0,0,VLOOKUP(T63,FAC_TOTALS_APTA!$A$4:$BT$126,$L74,FALSE))</f>
        <v>#N/A</v>
      </c>
      <c r="U74" s="90" t="e">
        <f>IF(U63=0,0,VLOOKUP(U63,FAC_TOTALS_APTA!$A$4:$BT$126,$L74,FALSE))</f>
        <v>#N/A</v>
      </c>
      <c r="V74" s="90" t="e">
        <f>IF(V63=0,0,VLOOKUP(V63,FAC_TOTALS_APTA!$A$4:$BT$126,$L74,FALSE))</f>
        <v>#N/A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0"/>
        <v>#N/A</v>
      </c>
      <c r="AD74" s="95" t="e">
        <f>AC74/G77</f>
        <v>#N/A</v>
      </c>
      <c r="AG74" s="56"/>
    </row>
    <row r="75" spans="1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7"/>
        <v>-</v>
      </c>
      <c r="J75" s="101" t="str">
        <f t="shared" si="21"/>
        <v/>
      </c>
      <c r="K75" s="101" t="str">
        <f t="shared" si="19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 t="e">
        <f>IF(S63=0,0,VLOOKUP(S63,FAC_TOTALS_APTA!$A$4:$BT$126,$L75,FALSE))</f>
        <v>#N/A</v>
      </c>
      <c r="T75" s="102" t="e">
        <f>IF(T63=0,0,VLOOKUP(T63,FAC_TOTALS_APTA!$A$4:$BT$126,$L75,FALSE))</f>
        <v>#N/A</v>
      </c>
      <c r="U75" s="102" t="e">
        <f>IF(U63=0,0,VLOOKUP(U63,FAC_TOTALS_APTA!$A$4:$BT$126,$L75,FALSE))</f>
        <v>#N/A</v>
      </c>
      <c r="V75" s="102" t="e">
        <f>IF(V63=0,0,VLOOKUP(V63,FAC_TOTALS_APTA!$A$4:$BT$126,$L75,FALSE))</f>
        <v>#N/A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0"/>
        <v>#N/A</v>
      </c>
      <c r="AD75" s="104" t="e">
        <f>AC75/G77</f>
        <v>#N/A</v>
      </c>
      <c r="AG75" s="56"/>
    </row>
    <row r="76" spans="1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si="19"/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 t="e">
        <f>IF(S63=0,0,VLOOKUP(S63,FAC_TOTALS_APTA!$A$4:$BT$126,$L76,FALSE))</f>
        <v>#N/A</v>
      </c>
      <c r="T76" s="48" t="e">
        <f>IF(T63=0,0,VLOOKUP(T63,FAC_TOTALS_APTA!$A$4:$BT$126,$L76,FALSE))</f>
        <v>#N/A</v>
      </c>
      <c r="U76" s="48" t="e">
        <f>IF(U63=0,0,VLOOKUP(U63,FAC_TOTALS_APTA!$A$4:$BT$126,$L76,FALSE))</f>
        <v>#N/A</v>
      </c>
      <c r="V76" s="48" t="e">
        <f>IF(V63=0,0,VLOOKUP(V63,FAC_TOTALS_APTA!$A$4:$BT$126,$L76,FALSE))</f>
        <v>#N/A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1:33" s="110" customFormat="1" x14ac:dyDescent="0.25">
      <c r="A77" s="109"/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2">H77/G77-1</f>
        <v>#N/A</v>
      </c>
      <c r="J77" s="34"/>
      <c r="K77" s="34"/>
      <c r="L77" s="9"/>
      <c r="M77" s="32" t="e">
        <f t="shared" ref="M77:AB77" si="23">SUM(M65:M70)</f>
        <v>#N/A</v>
      </c>
      <c r="N77" s="32" t="e">
        <f t="shared" si="23"/>
        <v>#N/A</v>
      </c>
      <c r="O77" s="32" t="e">
        <f t="shared" si="23"/>
        <v>#N/A</v>
      </c>
      <c r="P77" s="32" t="e">
        <f t="shared" si="23"/>
        <v>#N/A</v>
      </c>
      <c r="Q77" s="32" t="e">
        <f t="shared" si="23"/>
        <v>#N/A</v>
      </c>
      <c r="R77" s="32" t="e">
        <f t="shared" si="23"/>
        <v>#N/A</v>
      </c>
      <c r="S77" s="32" t="e">
        <f t="shared" si="23"/>
        <v>#N/A</v>
      </c>
      <c r="T77" s="32" t="e">
        <f t="shared" si="23"/>
        <v>#N/A</v>
      </c>
      <c r="U77" s="32" t="e">
        <f t="shared" si="23"/>
        <v>#N/A</v>
      </c>
      <c r="V77" s="32" t="e">
        <f t="shared" si="23"/>
        <v>#N/A</v>
      </c>
      <c r="W77" s="32">
        <f t="shared" si="23"/>
        <v>0</v>
      </c>
      <c r="X77" s="32">
        <f t="shared" si="23"/>
        <v>0</v>
      </c>
      <c r="Y77" s="32">
        <f t="shared" si="23"/>
        <v>0</v>
      </c>
      <c r="Z77" s="32">
        <f t="shared" si="23"/>
        <v>0</v>
      </c>
      <c r="AA77" s="32">
        <f t="shared" si="23"/>
        <v>0</v>
      </c>
      <c r="AB77" s="32">
        <f t="shared" si="23"/>
        <v>0</v>
      </c>
      <c r="AC77" s="35" t="e">
        <f>H77-G77</f>
        <v>#N/A</v>
      </c>
      <c r="AD77" s="36" t="e">
        <f>I77</f>
        <v>#N/A</v>
      </c>
      <c r="AE77" s="109"/>
    </row>
    <row r="78" spans="1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4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1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1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2002</v>
      </c>
      <c r="H87" s="30">
        <f>$C$2</f>
        <v>2012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1_10_2002</v>
      </c>
      <c r="H89" s="9" t="str">
        <f>CONCATENATE($C84,"_",$C85,"_",H87)</f>
        <v>1_10_2012</v>
      </c>
      <c r="I89" s="31"/>
      <c r="J89" s="9"/>
      <c r="K89" s="9"/>
      <c r="L89" s="9"/>
      <c r="M89" s="9" t="str">
        <f>IF($G87+M88&gt;$H87,0,CONCATENATE($C84,"_",$C85,"_",$G87+M88))</f>
        <v>1_10_2003</v>
      </c>
      <c r="N89" s="9" t="str">
        <f t="shared" ref="N89:AB89" si="25">IF($G87+N88&gt;$H87,0,CONCATENATE($C84,"_",$C85,"_",$G87+N88))</f>
        <v>1_10_2004</v>
      </c>
      <c r="O89" s="9" t="str">
        <f t="shared" si="25"/>
        <v>1_10_2005</v>
      </c>
      <c r="P89" s="9" t="str">
        <f t="shared" si="25"/>
        <v>1_10_2006</v>
      </c>
      <c r="Q89" s="9" t="str">
        <f t="shared" si="25"/>
        <v>1_10_2007</v>
      </c>
      <c r="R89" s="9" t="str">
        <f t="shared" si="25"/>
        <v>1_10_2008</v>
      </c>
      <c r="S89" s="9" t="str">
        <f t="shared" si="25"/>
        <v>1_10_2009</v>
      </c>
      <c r="T89" s="9" t="str">
        <f t="shared" si="25"/>
        <v>1_10_2010</v>
      </c>
      <c r="U89" s="9" t="str">
        <f t="shared" si="25"/>
        <v>1_10_2011</v>
      </c>
      <c r="V89" s="9" t="str">
        <f t="shared" si="25"/>
        <v>1_10_2012</v>
      </c>
      <c r="W89" s="9">
        <f t="shared" si="25"/>
        <v>0</v>
      </c>
      <c r="X89" s="9">
        <f t="shared" si="25"/>
        <v>0</v>
      </c>
      <c r="Y89" s="9">
        <f t="shared" si="25"/>
        <v>0</v>
      </c>
      <c r="Z89" s="9">
        <f t="shared" si="25"/>
        <v>0</v>
      </c>
      <c r="AA89" s="9">
        <f t="shared" si="25"/>
        <v>0</v>
      </c>
      <c r="AB89" s="9">
        <f t="shared" si="25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474570591.99999899</v>
      </c>
      <c r="H91" s="32">
        <f>VLOOKUP(H89,FAC_TOTALS_APTA!$A$4:$BT$126,$F91,FALSE)</f>
        <v>542311539</v>
      </c>
      <c r="I91" s="33">
        <f>IFERROR(H91/G91-1,"-")</f>
        <v>0.14274156077501154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79228233.869190305</v>
      </c>
      <c r="N91" s="32">
        <f>IF(N89=0,0,VLOOKUP(N89,FAC_TOTALS_APTA!$A$4:$BT$126,$L91,FALSE))</f>
        <v>46698466.511696197</v>
      </c>
      <c r="O91" s="32">
        <f>IF(O89=0,0,VLOOKUP(O89,FAC_TOTALS_APTA!$A$4:$BT$126,$L91,FALSE))</f>
        <v>16047942.3040797</v>
      </c>
      <c r="P91" s="32">
        <f>IF(P89=0,0,VLOOKUP(P89,FAC_TOTALS_APTA!$A$4:$BT$126,$L91,FALSE))</f>
        <v>36573722.3029107</v>
      </c>
      <c r="Q91" s="32">
        <f>IF(Q89=0,0,VLOOKUP(Q89,FAC_TOTALS_APTA!$A$4:$BT$126,$L91,FALSE))</f>
        <v>9791124.4016835894</v>
      </c>
      <c r="R91" s="32">
        <f>IF(R89=0,0,VLOOKUP(R89,FAC_TOTALS_APTA!$A$4:$BT$126,$L91,FALSE))</f>
        <v>49849268.566947699</v>
      </c>
      <c r="S91" s="32">
        <f>IF(S89=0,0,VLOOKUP(S89,FAC_TOTALS_APTA!$A$4:$BT$126,$L91,FALSE))</f>
        <v>12279496.033159999</v>
      </c>
      <c r="T91" s="32">
        <f>IF(T89=0,0,VLOOKUP(T89,FAC_TOTALS_APTA!$A$4:$BT$126,$L91,FALSE))</f>
        <v>-30469826.811094102</v>
      </c>
      <c r="U91" s="32">
        <f>IF(U89=0,0,VLOOKUP(U89,FAC_TOTALS_APTA!$A$4:$BT$126,$L91,FALSE))</f>
        <v>-31919830.6384225</v>
      </c>
      <c r="V91" s="32">
        <f>IF(V89=0,0,VLOOKUP(V89,FAC_TOTALS_APTA!$A$4:$BT$126,$L91,FALSE))</f>
        <v>-1618827.0348922201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186459769.50525936</v>
      </c>
      <c r="AD91" s="36">
        <f>AC91/G103</f>
        <v>8.8069492449065534E-2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1.7610024585999999</v>
      </c>
      <c r="H92" s="57">
        <f>VLOOKUP(H89,FAC_TOTALS_APTA!$A$4:$BT$126,$F92,FALSE)</f>
        <v>1.6964752675200001</v>
      </c>
      <c r="I92" s="33">
        <f t="shared" ref="I92:I101" si="26">IFERROR(H92/G92-1,"-")</f>
        <v>-3.6642306071110853E-2</v>
      </c>
      <c r="J92" s="34" t="str">
        <f t="shared" ref="J92:J98" si="27">IF(C92="Log","_log","")</f>
        <v>_log</v>
      </c>
      <c r="K92" s="34" t="str">
        <f t="shared" ref="K92:K102" si="28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-57304977.095238999</v>
      </c>
      <c r="N92" s="32">
        <f>IF(N89=0,0,VLOOKUP(N89,FAC_TOTALS_APTA!$A$4:$BT$126,$L92,FALSE))</f>
        <v>9068704.6281563509</v>
      </c>
      <c r="O92" s="32">
        <f>IF(O89=0,0,VLOOKUP(O89,FAC_TOTALS_APTA!$A$4:$BT$126,$L92,FALSE))</f>
        <v>112068456.104873</v>
      </c>
      <c r="P92" s="32">
        <f>IF(P89=0,0,VLOOKUP(P89,FAC_TOTALS_APTA!$A$4:$BT$126,$L92,FALSE))</f>
        <v>9863608.9801134598</v>
      </c>
      <c r="Q92" s="32">
        <f>IF(Q89=0,0,VLOOKUP(Q89,FAC_TOTALS_APTA!$A$4:$BT$126,$L92,FALSE))</f>
        <v>31642356.5246659</v>
      </c>
      <c r="R92" s="32">
        <f>IF(R89=0,0,VLOOKUP(R89,FAC_TOTALS_APTA!$A$4:$BT$126,$L92,FALSE))</f>
        <v>-13106296.0192523</v>
      </c>
      <c r="S92" s="32">
        <f>IF(S89=0,0,VLOOKUP(S89,FAC_TOTALS_APTA!$A$4:$BT$126,$L92,FALSE))</f>
        <v>-43713740.5675947</v>
      </c>
      <c r="T92" s="32">
        <f>IF(T89=0,0,VLOOKUP(T89,FAC_TOTALS_APTA!$A$4:$BT$126,$L92,FALSE))</f>
        <v>-730472.93934662105</v>
      </c>
      <c r="U92" s="32">
        <f>IF(U89=0,0,VLOOKUP(U89,FAC_TOTALS_APTA!$A$4:$BT$126,$L92,FALSE))</f>
        <v>-52944773.717100598</v>
      </c>
      <c r="V92" s="32">
        <f>IF(V89=0,0,VLOOKUP(V89,FAC_TOTALS_APTA!$A$4:$BT$126,$L92,FALSE))</f>
        <v>22038022.9023894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29">SUM(M92:AB92)</f>
        <v>16880888.801664904</v>
      </c>
      <c r="AD92" s="36">
        <f>AC92/G103</f>
        <v>7.9732551037493792E-3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25697520.3899999</v>
      </c>
      <c r="H93" s="32">
        <f>VLOOKUP(H89,FAC_TOTALS_APTA!$A$4:$BT$126,$F93,FALSE)</f>
        <v>27909105.420000002</v>
      </c>
      <c r="I93" s="33">
        <f t="shared" si="26"/>
        <v>8.606219574635432E-2</v>
      </c>
      <c r="J93" s="34" t="str">
        <f t="shared" si="27"/>
        <v>_log</v>
      </c>
      <c r="K93" s="34" t="str">
        <f t="shared" si="28"/>
        <v>POP_EMP_log_FAC</v>
      </c>
      <c r="L93" s="9">
        <f>MATCH($K93,FAC_TOTALS_APTA!$A$2:$BR$2,)</f>
        <v>28</v>
      </c>
      <c r="M93" s="32">
        <f>IF(M89=0,0,VLOOKUP(M89,FAC_TOTALS_APTA!$A$4:$BT$126,$L93,FALSE))</f>
        <v>8403037.2548776604</v>
      </c>
      <c r="N93" s="32">
        <f>IF(N89=0,0,VLOOKUP(N89,FAC_TOTALS_APTA!$A$4:$BT$126,$L93,FALSE))</f>
        <v>12339808.5830894</v>
      </c>
      <c r="O93" s="32">
        <f>IF(O89=0,0,VLOOKUP(O89,FAC_TOTALS_APTA!$A$4:$BT$126,$L93,FALSE))</f>
        <v>12695714.3259356</v>
      </c>
      <c r="P93" s="32">
        <f>IF(P89=0,0,VLOOKUP(P89,FAC_TOTALS_APTA!$A$4:$BT$126,$L93,FALSE))</f>
        <v>16363170.1366034</v>
      </c>
      <c r="Q93" s="32">
        <f>IF(Q89=0,0,VLOOKUP(Q89,FAC_TOTALS_APTA!$A$4:$BT$126,$L93,FALSE))</f>
        <v>1725051.7447759199</v>
      </c>
      <c r="R93" s="32">
        <f>IF(R89=0,0,VLOOKUP(R89,FAC_TOTALS_APTA!$A$4:$BT$126,$L93,FALSE))</f>
        <v>7450817.4375467002</v>
      </c>
      <c r="S93" s="32">
        <f>IF(S89=0,0,VLOOKUP(S89,FAC_TOTALS_APTA!$A$4:$BT$126,$L93,FALSE))</f>
        <v>-6971045.0735130999</v>
      </c>
      <c r="T93" s="32">
        <f>IF(T89=0,0,VLOOKUP(T89,FAC_TOTALS_APTA!$A$4:$BT$126,$L93,FALSE))</f>
        <v>-5511971.7783515397</v>
      </c>
      <c r="U93" s="32">
        <f>IF(U89=0,0,VLOOKUP(U89,FAC_TOTALS_APTA!$A$4:$BT$126,$L93,FALSE))</f>
        <v>4079895.57305578</v>
      </c>
      <c r="V93" s="32">
        <f>IF(V89=0,0,VLOOKUP(V89,FAC_TOTALS_APTA!$A$4:$BT$126,$L93,FALSE))</f>
        <v>7277478.6488857605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29"/>
        <v>57851956.852905586</v>
      </c>
      <c r="AD93" s="36">
        <f>AC93/G103</f>
        <v>2.7324888852642941E-2</v>
      </c>
    </row>
    <row r="94" spans="2:30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6"/>
        <v>-</v>
      </c>
      <c r="J94" s="34" t="str">
        <f t="shared" si="27"/>
        <v/>
      </c>
      <c r="K94" s="34" t="str">
        <f t="shared" si="28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 t="e">
        <f>IF(S89=0,0,VLOOKUP(S89,FAC_TOTALS_APTA!$A$4:$BT$126,$L94,FALSE))</f>
        <v>#REF!</v>
      </c>
      <c r="T94" s="32" t="e">
        <f>IF(T89=0,0,VLOOKUP(T89,FAC_TOTALS_APTA!$A$4:$BT$126,$L94,FALSE))</f>
        <v>#REF!</v>
      </c>
      <c r="U94" s="32" t="e">
        <f>IF(U89=0,0,VLOOKUP(U89,FAC_TOTALS_APTA!$A$4:$BT$126,$L94,FALSE))</f>
        <v>#REF!</v>
      </c>
      <c r="V94" s="32" t="e">
        <f>IF(V89=0,0,VLOOKUP(V89,FAC_TOTALS_APTA!$A$4:$BT$126,$L94,FALSE))</f>
        <v>#REF!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29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1.974</v>
      </c>
      <c r="H95" s="37">
        <f>VLOOKUP(H89,FAC_TOTALS_APTA!$A$4:$BT$126,$F95,FALSE)</f>
        <v>4.1093000000000002</v>
      </c>
      <c r="I95" s="33">
        <f t="shared" si="26"/>
        <v>1.0817122593718338</v>
      </c>
      <c r="J95" s="34" t="str">
        <f t="shared" si="27"/>
        <v>_log</v>
      </c>
      <c r="K95" s="34" t="str">
        <f t="shared" si="28"/>
        <v>GAS_PRICE_2018_log_FAC</v>
      </c>
      <c r="L95" s="9">
        <f>MATCH($K95,FAC_TOTALS_APTA!$A$2:$BR$2,)</f>
        <v>29</v>
      </c>
      <c r="M95" s="32">
        <f>IF(M89=0,0,VLOOKUP(M89,FAC_TOTALS_APTA!$A$4:$BT$126,$L95,FALSE))</f>
        <v>31967649.846108399</v>
      </c>
      <c r="N95" s="32">
        <f>IF(N89=0,0,VLOOKUP(N89,FAC_TOTALS_APTA!$A$4:$BT$126,$L95,FALSE))</f>
        <v>33785545.2567119</v>
      </c>
      <c r="O95" s="32">
        <f>IF(O89=0,0,VLOOKUP(O89,FAC_TOTALS_APTA!$A$4:$BT$126,$L95,FALSE))</f>
        <v>46650338.392898798</v>
      </c>
      <c r="P95" s="32">
        <f>IF(P89=0,0,VLOOKUP(P89,FAC_TOTALS_APTA!$A$4:$BT$126,$L95,FALSE))</f>
        <v>34198032.892217398</v>
      </c>
      <c r="Q95" s="32">
        <f>IF(Q89=0,0,VLOOKUP(Q89,FAC_TOTALS_APTA!$A$4:$BT$126,$L95,FALSE))</f>
        <v>11673320.1116361</v>
      </c>
      <c r="R95" s="32">
        <f>IF(R89=0,0,VLOOKUP(R89,FAC_TOTALS_APTA!$A$4:$BT$126,$L95,FALSE))</f>
        <v>48418820.764875904</v>
      </c>
      <c r="S95" s="32">
        <f>IF(S89=0,0,VLOOKUP(S89,FAC_TOTALS_APTA!$A$4:$BT$126,$L95,FALSE))</f>
        <v>-121319789.741552</v>
      </c>
      <c r="T95" s="32">
        <f>IF(T89=0,0,VLOOKUP(T89,FAC_TOTALS_APTA!$A$4:$BT$126,$L95,FALSE))</f>
        <v>53669215.921631701</v>
      </c>
      <c r="U95" s="32">
        <f>IF(U89=0,0,VLOOKUP(U89,FAC_TOTALS_APTA!$A$4:$BT$126,$L95,FALSE))</f>
        <v>84650879.347722203</v>
      </c>
      <c r="V95" s="32">
        <f>IF(V89=0,0,VLOOKUP(V89,FAC_TOTALS_APTA!$A$4:$BT$126,$L95,FALSE))</f>
        <v>4404173.3521566698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29"/>
        <v>228098186.14440709</v>
      </c>
      <c r="AD95" s="36">
        <f>AC95/G103</f>
        <v>0.10773633119676135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42439.074999999903</v>
      </c>
      <c r="H96" s="57">
        <f>VLOOKUP(H89,FAC_TOTALS_APTA!$A$4:$BT$126,$F96,FALSE)</f>
        <v>33963.31</v>
      </c>
      <c r="I96" s="33">
        <f t="shared" si="26"/>
        <v>-0.19971606355699134</v>
      </c>
      <c r="J96" s="34" t="str">
        <f t="shared" si="27"/>
        <v>_log</v>
      </c>
      <c r="K96" s="34" t="str">
        <f t="shared" si="28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12642660.6397921</v>
      </c>
      <c r="N96" s="32">
        <f>IF(N89=0,0,VLOOKUP(N89,FAC_TOTALS_APTA!$A$4:$BT$126,$L96,FALSE))</f>
        <v>16197792.082269</v>
      </c>
      <c r="O96" s="32">
        <f>IF(O89=0,0,VLOOKUP(O89,FAC_TOTALS_APTA!$A$4:$BT$126,$L96,FALSE))</f>
        <v>15566714.867532499</v>
      </c>
      <c r="P96" s="32">
        <f>IF(P89=0,0,VLOOKUP(P89,FAC_TOTALS_APTA!$A$4:$BT$126,$L96,FALSE))</f>
        <v>28585208.5276426</v>
      </c>
      <c r="Q96" s="32">
        <f>IF(Q89=0,0,VLOOKUP(Q89,FAC_TOTALS_APTA!$A$4:$BT$126,$L96,FALSE))</f>
        <v>-9091894.3171917405</v>
      </c>
      <c r="R96" s="32">
        <f>IF(R89=0,0,VLOOKUP(R89,FAC_TOTALS_APTA!$A$4:$BT$126,$L96,FALSE))</f>
        <v>-850211.06172703195</v>
      </c>
      <c r="S96" s="32">
        <f>IF(S89=0,0,VLOOKUP(S89,FAC_TOTALS_APTA!$A$4:$BT$126,$L96,FALSE))</f>
        <v>19273163.170174401</v>
      </c>
      <c r="T96" s="32">
        <f>IF(T89=0,0,VLOOKUP(T89,FAC_TOTALS_APTA!$A$4:$BT$126,$L96,FALSE))</f>
        <v>4353749.7253978401</v>
      </c>
      <c r="U96" s="32">
        <f>IF(U89=0,0,VLOOKUP(U89,FAC_TOTALS_APTA!$A$4:$BT$126,$L96,FALSE))</f>
        <v>17440960.233208101</v>
      </c>
      <c r="V96" s="32">
        <f>IF(V89=0,0,VLOOKUP(V89,FAC_TOTALS_APTA!$A$4:$BT$126,$L96,FALSE))</f>
        <v>3134086.7901008599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29"/>
        <v>107252230.65719862</v>
      </c>
      <c r="AD96" s="36">
        <f>AC96/G103</f>
        <v>5.065784186622177E-2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31.71</v>
      </c>
      <c r="H97" s="32">
        <f>VLOOKUP(H89,FAC_TOTALS_APTA!$A$4:$BT$126,$F97,FALSE)</f>
        <v>31.51</v>
      </c>
      <c r="I97" s="33">
        <f t="shared" si="26"/>
        <v>-6.3071586250393885E-3</v>
      </c>
      <c r="J97" s="34" t="str">
        <f t="shared" si="27"/>
        <v/>
      </c>
      <c r="K97" s="34" t="str">
        <f t="shared" si="28"/>
        <v>PCT_HH_NO_VEH_FAC</v>
      </c>
      <c r="L97" s="9">
        <f>MATCH($K97,FAC_TOTALS_APTA!$A$2:$BR$2,)</f>
        <v>31</v>
      </c>
      <c r="M97" s="32">
        <f>IF(M89=0,0,VLOOKUP(M89,FAC_TOTALS_APTA!$A$4:$BT$126,$L97,FALSE))</f>
        <v>-6320604.4283235697</v>
      </c>
      <c r="N97" s="32">
        <f>IF(N89=0,0,VLOOKUP(N89,FAC_TOTALS_APTA!$A$4:$BT$126,$L97,FALSE))</f>
        <v>-6409220.0157655897</v>
      </c>
      <c r="O97" s="32">
        <f>IF(O89=0,0,VLOOKUP(O89,FAC_TOTALS_APTA!$A$4:$BT$126,$L97,FALSE))</f>
        <v>-6026627.7549306797</v>
      </c>
      <c r="P97" s="32">
        <f>IF(P89=0,0,VLOOKUP(P89,FAC_TOTALS_APTA!$A$4:$BT$126,$L97,FALSE))</f>
        <v>-11153093.749725999</v>
      </c>
      <c r="Q97" s="32">
        <f>IF(Q89=0,0,VLOOKUP(Q89,FAC_TOTALS_APTA!$A$4:$BT$126,$L97,FALSE))</f>
        <v>5112495.1171347201</v>
      </c>
      <c r="R97" s="32">
        <f>IF(R89=0,0,VLOOKUP(R89,FAC_TOTALS_APTA!$A$4:$BT$126,$L97,FALSE))</f>
        <v>490642.742357941</v>
      </c>
      <c r="S97" s="32">
        <f>IF(S89=0,0,VLOOKUP(S89,FAC_TOTALS_APTA!$A$4:$BT$126,$L97,FALSE))</f>
        <v>4779319.5083977496</v>
      </c>
      <c r="T97" s="32">
        <f>IF(T89=0,0,VLOOKUP(T89,FAC_TOTALS_APTA!$A$4:$BT$126,$L97,FALSE))</f>
        <v>7764336.8788530203</v>
      </c>
      <c r="U97" s="32">
        <f>IF(U89=0,0,VLOOKUP(U89,FAC_TOTALS_APTA!$A$4:$BT$126,$L97,FALSE))</f>
        <v>9295149.1333277207</v>
      </c>
      <c r="V97" s="32">
        <f>IF(V89=0,0,VLOOKUP(V89,FAC_TOTALS_APTA!$A$4:$BT$126,$L97,FALSE))</f>
        <v>5389370.4460731503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29"/>
        <v>2921767.8773984611</v>
      </c>
      <c r="AD97" s="36">
        <f>AC97/G103</f>
        <v>1.3800221608083023E-3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3.5</v>
      </c>
      <c r="H98" s="37">
        <f>VLOOKUP(H89,FAC_TOTALS_APTA!$A$4:$BT$126,$F98,FALSE)</f>
        <v>4.0999999999999996</v>
      </c>
      <c r="I98" s="33">
        <f t="shared" si="26"/>
        <v>0.17142857142857126</v>
      </c>
      <c r="J98" s="34" t="str">
        <f t="shared" si="27"/>
        <v/>
      </c>
      <c r="K98" s="34" t="str">
        <f t="shared" si="28"/>
        <v>JTW_HOME_PCT_FAC</v>
      </c>
      <c r="L98" s="9">
        <f>MATCH($K98,FAC_TOTALS_APTA!$A$2:$BR$2,)</f>
        <v>32</v>
      </c>
      <c r="M98" s="32">
        <f>IF(M89=0,0,VLOOKUP(M89,FAC_TOTALS_APTA!$A$4:$BT$126,$L98,FALSE))</f>
        <v>0</v>
      </c>
      <c r="N98" s="32">
        <f>IF(N89=0,0,VLOOKUP(N89,FAC_TOTALS_APTA!$A$4:$BT$126,$L98,FALSE))</f>
        <v>0</v>
      </c>
      <c r="O98" s="32">
        <f>IF(O89=0,0,VLOOKUP(O89,FAC_TOTALS_APTA!$A$4:$BT$126,$L98,FALSE))</f>
        <v>0</v>
      </c>
      <c r="P98" s="32">
        <f>IF(P89=0,0,VLOOKUP(P89,FAC_TOTALS_APTA!$A$4:$BT$126,$L98,FALSE))</f>
        <v>-2566374.9809217802</v>
      </c>
      <c r="Q98" s="32">
        <f>IF(Q89=0,0,VLOOKUP(Q89,FAC_TOTALS_APTA!$A$4:$BT$126,$L98,FALSE))</f>
        <v>1333566.7667282301</v>
      </c>
      <c r="R98" s="32">
        <f>IF(R89=0,0,VLOOKUP(R89,FAC_TOTALS_APTA!$A$4:$BT$126,$L98,FALSE))</f>
        <v>-1408331.3646808299</v>
      </c>
      <c r="S98" s="32">
        <f>IF(S89=0,0,VLOOKUP(S89,FAC_TOTALS_APTA!$A$4:$BT$126,$L98,FALSE))</f>
        <v>-2885170.8757652999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-2943330.8412685399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29"/>
        <v>-8469641.2959082201</v>
      </c>
      <c r="AD98" s="36">
        <f>AC98/G103</f>
        <v>-4.0004179568356862E-3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0</v>
      </c>
      <c r="H99" s="37">
        <f>VLOOKUP(H89,FAC_TOTALS_APTA!$A$4:$BT$126,$F99,FALSE)</f>
        <v>1</v>
      </c>
      <c r="I99" s="33" t="str">
        <f t="shared" si="26"/>
        <v>-</v>
      </c>
      <c r="J99" s="34"/>
      <c r="K99" s="34" t="str">
        <f t="shared" si="28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0</v>
      </c>
      <c r="N99" s="32">
        <f>IF(N89=0,0,VLOOKUP(N89,FAC_TOTALS_APTA!$A$4:$BT$126,$L99,FALSE))</f>
        <v>0</v>
      </c>
      <c r="O99" s="32">
        <f>IF(O89=0,0,VLOOKUP(O89,FAC_TOTALS_APTA!$A$4:$BT$126,$L99,FALSE))</f>
        <v>0</v>
      </c>
      <c r="P99" s="32">
        <f>IF(P89=0,0,VLOOKUP(P89,FAC_TOTALS_APTA!$A$4:$BT$126,$L99,FALSE))</f>
        <v>0</v>
      </c>
      <c r="Q99" s="32">
        <f>IF(Q89=0,0,VLOOKUP(Q89,FAC_TOTALS_APTA!$A$4:$BT$126,$L99,FALSE))</f>
        <v>0</v>
      </c>
      <c r="R99" s="32">
        <f>IF(R89=0,0,VLOOKUP(R89,FAC_TOTALS_APTA!$A$4:$BT$126,$L99,FALSE))</f>
        <v>0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99773536.648405999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29"/>
        <v>99773536.648405999</v>
      </c>
      <c r="AD99" s="36">
        <f>AC99/G103</f>
        <v>4.7125472458687694E-2</v>
      </c>
    </row>
    <row r="100" spans="1:3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6"/>
        <v>-</v>
      </c>
      <c r="J100" s="34" t="str">
        <f t="shared" ref="J100:J101" si="30">IF(C100="Log","_log","")</f>
        <v/>
      </c>
      <c r="K100" s="34" t="str">
        <f t="shared" si="28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 t="e">
        <f>IF(S89=0,0,VLOOKUP(S89,FAC_TOTALS_APTA!$A$4:$BT$126,$L100,FALSE))</f>
        <v>#REF!</v>
      </c>
      <c r="T100" s="32" t="e">
        <f>IF(T89=0,0,VLOOKUP(T89,FAC_TOTALS_APTA!$A$4:$BT$126,$L100,FALSE))</f>
        <v>#REF!</v>
      </c>
      <c r="U100" s="32" t="e">
        <f>IF(U89=0,0,VLOOKUP(U89,FAC_TOTALS_APTA!$A$4:$BT$126,$L100,FALSE))</f>
        <v>#REF!</v>
      </c>
      <c r="V100" s="32" t="e">
        <f>IF(V89=0,0,VLOOKUP(V89,FAC_TOTALS_APTA!$A$4:$BT$126,$L100,FALSE))</f>
        <v>#REF!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29"/>
        <v>#REF!</v>
      </c>
      <c r="AD100" s="36" t="e">
        <f>AC100/G103</f>
        <v>#REF!</v>
      </c>
    </row>
    <row r="101" spans="1:3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6"/>
        <v>-</v>
      </c>
      <c r="J101" s="40" t="str">
        <f t="shared" si="30"/>
        <v/>
      </c>
      <c r="K101" s="40" t="str">
        <f t="shared" si="28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 t="e">
        <f>IF(S89=0,0,VLOOKUP(S89,FAC_TOTALS_APTA!$A$4:$BT$126,$L101,FALSE))</f>
        <v>#REF!</v>
      </c>
      <c r="T101" s="41" t="e">
        <f>IF(T89=0,0,VLOOKUP(T89,FAC_TOTALS_APTA!$A$4:$BT$126,$L101,FALSE))</f>
        <v>#REF!</v>
      </c>
      <c r="U101" s="41" t="e">
        <f>IF(U89=0,0,VLOOKUP(U89,FAC_TOTALS_APTA!$A$4:$BT$126,$L101,FALSE))</f>
        <v>#REF!</v>
      </c>
      <c r="V101" s="41" t="e">
        <f>IF(V89=0,0,VLOOKUP(V89,FAC_TOTALS_APTA!$A$4:$BT$126,$L101,FALSE))</f>
        <v>#REF!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29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si="28"/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2117189100.5627999</v>
      </c>
      <c r="H103" s="113">
        <f>VLOOKUP(H89,FAC_TOTALS_APTA!$A$4:$BR$126,$F103,FALSE)</f>
        <v>2840286810.6765399</v>
      </c>
      <c r="I103" s="115">
        <f t="shared" ref="I103" si="31">H103/G103-1</f>
        <v>0.34153666761345169</v>
      </c>
      <c r="J103" s="34"/>
      <c r="K103" s="34"/>
      <c r="L103" s="9"/>
      <c r="M103" s="32" t="e">
        <f t="shared" ref="M103:AB103" si="32">SUM(M91:M96)</f>
        <v>#REF!</v>
      </c>
      <c r="N103" s="32" t="e">
        <f t="shared" si="32"/>
        <v>#REF!</v>
      </c>
      <c r="O103" s="32" t="e">
        <f t="shared" si="32"/>
        <v>#REF!</v>
      </c>
      <c r="P103" s="32" t="e">
        <f t="shared" si="32"/>
        <v>#REF!</v>
      </c>
      <c r="Q103" s="32" t="e">
        <f t="shared" si="32"/>
        <v>#REF!</v>
      </c>
      <c r="R103" s="32" t="e">
        <f t="shared" si="32"/>
        <v>#REF!</v>
      </c>
      <c r="S103" s="32" t="e">
        <f t="shared" si="32"/>
        <v>#REF!</v>
      </c>
      <c r="T103" s="32" t="e">
        <f t="shared" si="32"/>
        <v>#REF!</v>
      </c>
      <c r="U103" s="32" t="e">
        <f t="shared" si="32"/>
        <v>#REF!</v>
      </c>
      <c r="V103" s="32" t="e">
        <f t="shared" si="32"/>
        <v>#REF!</v>
      </c>
      <c r="W103" s="32">
        <f t="shared" si="32"/>
        <v>0</v>
      </c>
      <c r="X103" s="32">
        <f t="shared" si="32"/>
        <v>0</v>
      </c>
      <c r="Y103" s="32">
        <f t="shared" si="32"/>
        <v>0</v>
      </c>
      <c r="Z103" s="32">
        <f t="shared" si="32"/>
        <v>0</v>
      </c>
      <c r="AA103" s="32">
        <f t="shared" si="32"/>
        <v>0</v>
      </c>
      <c r="AB103" s="32">
        <f t="shared" si="32"/>
        <v>0</v>
      </c>
      <c r="AC103" s="35">
        <f>H103-G103</f>
        <v>723097710.11373997</v>
      </c>
      <c r="AD103" s="36">
        <f>I103</f>
        <v>0.34153666761345169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2028458449</v>
      </c>
      <c r="H104" s="114">
        <f>VLOOKUP(H89,FAC_TOTALS_APTA!$A$4:$BR$126,$F104,FALSE)</f>
        <v>2929500930.99999</v>
      </c>
      <c r="I104" s="116">
        <f t="shared" ref="I104" si="33">H104/G104-1</f>
        <v>0.44420061078608275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901042481.99998999</v>
      </c>
      <c r="AD104" s="55">
        <f>I104</f>
        <v>0.44420061078608275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0.10266394317263106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6"/>
  <sheetViews>
    <sheetView showGridLines="0" workbookViewId="0">
      <selection activeCell="D14" sqref="D14"/>
    </sheetView>
  </sheetViews>
  <sheetFormatPr defaultColWidth="11" defaultRowHeight="12.75" x14ac:dyDescent="0.25"/>
  <cols>
    <col min="1" max="1" width="11" style="13"/>
    <col min="2" max="2" width="32.625" style="14" bestFit="1" customWidth="1"/>
    <col min="3" max="3" width="5.375" style="15" customWidth="1"/>
    <col min="4" max="4" width="25.375" style="15" customWidth="1"/>
    <col min="5" max="5" width="5.25" style="16" bestFit="1" customWidth="1"/>
    <col min="6" max="6" width="11" style="15" hidden="1" customWidth="1"/>
    <col min="7" max="8" width="11.75" style="15" bestFit="1" customWidth="1"/>
    <col min="9" max="9" width="6.75" style="17" bestFit="1" customWidth="1"/>
    <col min="10" max="10" width="11" style="15" hidden="1" customWidth="1"/>
    <col min="11" max="11" width="24.625" style="15" hidden="1" customWidth="1"/>
    <col min="12" max="12" width="12.625" style="15" hidden="1" customWidth="1"/>
    <col min="13" max="13" width="13.625" style="15" hidden="1" customWidth="1"/>
    <col min="14" max="14" width="13.125" style="15" hidden="1" customWidth="1"/>
    <col min="15" max="15" width="11.125" style="15" hidden="1" customWidth="1"/>
    <col min="16" max="28" width="11.625" style="15" hidden="1" customWidth="1"/>
    <col min="29" max="29" width="16.5" style="15" hidden="1" customWidth="1"/>
    <col min="30" max="30" width="12.125" style="15" customWidth="1"/>
    <col min="31" max="31" width="15.375" style="13" customWidth="1"/>
    <col min="32" max="16384" width="11" style="15"/>
  </cols>
  <sheetData>
    <row r="1" spans="1:31" x14ac:dyDescent="0.25">
      <c r="B1" s="14" t="s">
        <v>41</v>
      </c>
      <c r="C1" s="15">
        <v>2012</v>
      </c>
    </row>
    <row r="2" spans="1:31" x14ac:dyDescent="0.25">
      <c r="B2" s="14" t="s">
        <v>42</v>
      </c>
      <c r="C2" s="15">
        <v>2018</v>
      </c>
      <c r="D2" s="13"/>
    </row>
    <row r="3" spans="1:31" s="13" customFormat="1" x14ac:dyDescent="0.25">
      <c r="B3" s="21" t="s">
        <v>29</v>
      </c>
      <c r="E3" s="9"/>
      <c r="I3" s="20"/>
    </row>
    <row r="4" spans="1:31" x14ac:dyDescent="0.25">
      <c r="B4" s="18" t="s">
        <v>20</v>
      </c>
      <c r="C4" s="19" t="s">
        <v>21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5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x14ac:dyDescent="0.25">
      <c r="B6" s="21" t="s">
        <v>19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3.5" thickBot="1" x14ac:dyDescent="0.3">
      <c r="B7" s="23" t="s">
        <v>37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3.5" thickTop="1" x14ac:dyDescent="0.25">
      <c r="B8" s="28"/>
      <c r="C8" s="9"/>
      <c r="D8" s="65"/>
      <c r="E8" s="9"/>
      <c r="F8" s="9"/>
      <c r="G8" s="162" t="s">
        <v>56</v>
      </c>
      <c r="H8" s="162"/>
      <c r="I8" s="162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162" t="s">
        <v>60</v>
      </c>
      <c r="AD8" s="162"/>
    </row>
    <row r="9" spans="1:31" x14ac:dyDescent="0.25">
      <c r="B9" s="11" t="s">
        <v>22</v>
      </c>
      <c r="C9" s="30" t="s">
        <v>23</v>
      </c>
      <c r="D9" s="10" t="s">
        <v>24</v>
      </c>
      <c r="E9" s="10"/>
      <c r="F9" s="10"/>
      <c r="G9" s="30">
        <f>$C$1</f>
        <v>2012</v>
      </c>
      <c r="H9" s="30">
        <f>$C$2</f>
        <v>2018</v>
      </c>
      <c r="I9" s="30" t="s">
        <v>26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 t="s">
        <v>28</v>
      </c>
      <c r="AD9" s="30" t="s">
        <v>26</v>
      </c>
    </row>
    <row r="10" spans="1:31" s="16" customFormat="1" hidden="1" x14ac:dyDescent="0.25">
      <c r="A10" s="9"/>
      <c r="B10" s="28"/>
      <c r="C10" s="31"/>
      <c r="D10" s="9"/>
      <c r="E10" s="9"/>
      <c r="F10" s="9"/>
      <c r="G10" s="9"/>
      <c r="H10" s="9"/>
      <c r="I10" s="31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hidden="1" x14ac:dyDescent="0.25">
      <c r="B11" s="28"/>
      <c r="C11" s="31"/>
      <c r="D11" s="107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1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hidden="1" x14ac:dyDescent="0.25">
      <c r="B12" s="28"/>
      <c r="C12" s="31"/>
      <c r="D12" s="107"/>
      <c r="E12" s="9"/>
      <c r="F12" s="9" t="s">
        <v>27</v>
      </c>
      <c r="G12" s="32"/>
      <c r="H12" s="32"/>
      <c r="I12" s="31"/>
      <c r="J12" s="9"/>
      <c r="K12" s="9"/>
      <c r="L12" s="9" t="s">
        <v>27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x14ac:dyDescent="0.25">
      <c r="A13" s="9"/>
      <c r="B13" s="28" t="s">
        <v>36</v>
      </c>
      <c r="C13" s="31" t="s">
        <v>25</v>
      </c>
      <c r="D13" s="107" t="s">
        <v>8</v>
      </c>
      <c r="E13" s="58"/>
      <c r="F13" s="9">
        <f>MATCH($D13,FAC_TOTALS_APTA!$A$2:$BT$2,)</f>
        <v>12</v>
      </c>
      <c r="G13" s="32">
        <f>VLOOKUP(G11,FAC_TOTALS_APTA!$A$4:$BT$126,$F13,FALSE)</f>
        <v>60620023.984365799</v>
      </c>
      <c r="H13" s="32">
        <f>VLOOKUP(H11,FAC_TOTALS_APTA!$A$4:$BT$126,$F13,FALSE)</f>
        <v>67730287.340106294</v>
      </c>
      <c r="I13" s="33">
        <f>IFERROR(H13/G13-1,"-")</f>
        <v>0.1172923217182209</v>
      </c>
      <c r="J13" s="34" t="str">
        <f>IF(C13="Log","_log","")</f>
        <v>_log</v>
      </c>
      <c r="K13" s="34" t="str">
        <f>CONCATENATE(D13,J13,"_FAC")</f>
        <v>VRM_ADJ_log_FAC</v>
      </c>
      <c r="L13" s="9">
        <f>MATCH($K13,FAC_TOTALS_APTA!$A$2:$BR$2,)</f>
        <v>26</v>
      </c>
      <c r="M13" s="32">
        <f>IF(M11=0,0,VLOOKUP(M11,FAC_TOTALS_APTA!$A$4:$BT$126,$L13,FALSE))</f>
        <v>30172783.1705826</v>
      </c>
      <c r="N13" s="32">
        <f>IF(N11=0,0,VLOOKUP(N11,FAC_TOTALS_APTA!$A$4:$BT$126,$L13,FALSE))</f>
        <v>41406802.085582599</v>
      </c>
      <c r="O13" s="32">
        <f>IF(O11=0,0,VLOOKUP(O11,FAC_TOTALS_APTA!$A$4:$BT$126,$L13,FALSE))</f>
        <v>20749308.798407499</v>
      </c>
      <c r="P13" s="32">
        <f>IF(P11=0,0,VLOOKUP(P11,FAC_TOTALS_APTA!$A$4:$BT$126,$L13,FALSE))</f>
        <v>26400427.087313902</v>
      </c>
      <c r="Q13" s="32">
        <f>IF(Q11=0,0,VLOOKUP(Q11,FAC_TOTALS_APTA!$A$4:$BT$126,$L13,FALSE))</f>
        <v>33670131.779373199</v>
      </c>
      <c r="R13" s="32">
        <f>IF(R11=0,0,VLOOKUP(R11,FAC_TOTALS_APTA!$A$4:$BT$126,$L13,FALSE))</f>
        <v>12594914.539959</v>
      </c>
      <c r="S13" s="32">
        <f>IF(S11=0,0,VLOOKUP(S11,FAC_TOTALS_APTA!$A$4:$BT$126,$L13,FALSE))</f>
        <v>0</v>
      </c>
      <c r="T13" s="32">
        <f>IF(T11=0,0,VLOOKUP(T11,FAC_TOTALS_APTA!$A$4:$BT$126,$L13,FALSE))</f>
        <v>0</v>
      </c>
      <c r="U13" s="32">
        <f>IF(U11=0,0,VLOOKUP(U11,FAC_TOTALS_APTA!$A$4:$BT$126,$L13,FALSE))</f>
        <v>0</v>
      </c>
      <c r="V13" s="32">
        <f>IF(V11=0,0,VLOOKUP(V11,FAC_TOTALS_APTA!$A$4:$BT$126,$L13,FALSE))</f>
        <v>0</v>
      </c>
      <c r="W13" s="32">
        <f>IF(W11=0,0,VLOOKUP(W11,FAC_TOTALS_APTA!$A$4:$BT$126,$L13,FALSE))</f>
        <v>0</v>
      </c>
      <c r="X13" s="32">
        <f>IF(X11=0,0,VLOOKUP(X11,FAC_TOTALS_APTA!$A$4:$BT$126,$L13,FALSE))</f>
        <v>0</v>
      </c>
      <c r="Y13" s="32">
        <f>IF(Y11=0,0,VLOOKUP(Y11,FAC_TOTALS_APTA!$A$4:$BT$126,$L13,FALSE))</f>
        <v>0</v>
      </c>
      <c r="Z13" s="32">
        <f>IF(Z11=0,0,VLOOKUP(Z11,FAC_TOTALS_APTA!$A$4:$BT$126,$L13,FALSE))</f>
        <v>0</v>
      </c>
      <c r="AA13" s="32">
        <f>IF(AA11=0,0,VLOOKUP(AA11,FAC_TOTALS_APTA!$A$4:$BT$126,$L13,FALSE))</f>
        <v>0</v>
      </c>
      <c r="AB13" s="32">
        <f>IF(AB11=0,0,VLOOKUP(AB11,FAC_TOTALS_APTA!$A$4:$BT$126,$L13,FALSE))</f>
        <v>0</v>
      </c>
      <c r="AC13" s="35">
        <f>SUM(M13:AB13)</f>
        <v>164994367.46121883</v>
      </c>
      <c r="AD13" s="36">
        <f>AC13/G25</f>
        <v>9.7711202736821615E-2</v>
      </c>
      <c r="AE13" s="9"/>
    </row>
    <row r="14" spans="1:31" s="16" customFormat="1" x14ac:dyDescent="0.25">
      <c r="A14" s="9"/>
      <c r="B14" s="28" t="s">
        <v>57</v>
      </c>
      <c r="C14" s="31" t="s">
        <v>25</v>
      </c>
      <c r="D14" s="107" t="s">
        <v>75</v>
      </c>
      <c r="E14" s="58"/>
      <c r="F14" s="9">
        <f>MATCH($D14,FAC_TOTALS_APTA!$A$2:$BT$2,)</f>
        <v>13</v>
      </c>
      <c r="G14" s="57">
        <f>VLOOKUP(G11,FAC_TOTALS_APTA!$A$4:$BT$126,$F14,FALSE)</f>
        <v>1.8698545848518999</v>
      </c>
      <c r="H14" s="57">
        <f>VLOOKUP(H11,FAC_TOTALS_APTA!$A$4:$BT$126,$F14,FALSE)</f>
        <v>2.11351107267995</v>
      </c>
      <c r="I14" s="33">
        <f t="shared" ref="I14:I23" si="1">IFERROR(H14/G14-1,"-")</f>
        <v>0.13030772007725333</v>
      </c>
      <c r="J14" s="34" t="str">
        <f t="shared" ref="J14:J23" si="2">IF(C14="Log","_log","")</f>
        <v>_log</v>
      </c>
      <c r="K14" s="34" t="str">
        <f t="shared" ref="K14:K23" si="3">CONCATENATE(D14,J14,"_FAC")</f>
        <v>FARE_per_UPT_cleaned_2018_log_FAC</v>
      </c>
      <c r="L14" s="9">
        <f>MATCH($K14,FAC_TOTALS_APTA!$A$2:$BR$2,)</f>
        <v>27</v>
      </c>
      <c r="M14" s="32">
        <f>IF(M11=0,0,VLOOKUP(M11,FAC_TOTALS_APTA!$A$4:$BT$126,$L14,FALSE))</f>
        <v>-35384003.717354201</v>
      </c>
      <c r="N14" s="32">
        <f>IF(N11=0,0,VLOOKUP(N11,FAC_TOTALS_APTA!$A$4:$BT$126,$L14,FALSE))</f>
        <v>6750866.0883604698</v>
      </c>
      <c r="O14" s="32">
        <f>IF(O11=0,0,VLOOKUP(O11,FAC_TOTALS_APTA!$A$4:$BT$126,$L14,FALSE))</f>
        <v>-34545826.205462903</v>
      </c>
      <c r="P14" s="32">
        <f>IF(P11=0,0,VLOOKUP(P11,FAC_TOTALS_APTA!$A$4:$BT$126,$L14,FALSE))</f>
        <v>-11016432.880638599</v>
      </c>
      <c r="Q14" s="32">
        <f>IF(Q11=0,0,VLOOKUP(Q11,FAC_TOTALS_APTA!$A$4:$BT$126,$L14,FALSE))</f>
        <v>8211648.3345415099</v>
      </c>
      <c r="R14" s="32">
        <f>IF(R11=0,0,VLOOKUP(R11,FAC_TOTALS_APTA!$A$4:$BT$126,$L14,FALSE))</f>
        <v>405770.23203810101</v>
      </c>
      <c r="S14" s="32">
        <f>IF(S11=0,0,VLOOKUP(S11,FAC_TOTALS_APTA!$A$4:$BT$126,$L14,FALSE))</f>
        <v>0</v>
      </c>
      <c r="T14" s="32">
        <f>IF(T11=0,0,VLOOKUP(T11,FAC_TOTALS_APTA!$A$4:$BT$126,$L14,FALSE))</f>
        <v>0</v>
      </c>
      <c r="U14" s="32">
        <f>IF(U11=0,0,VLOOKUP(U11,FAC_TOTALS_APTA!$A$4:$BT$126,$L14,FALSE))</f>
        <v>0</v>
      </c>
      <c r="V14" s="32">
        <f>IF(V11=0,0,VLOOKUP(V11,FAC_TOTALS_APTA!$A$4:$BT$126,$L14,FALSE))</f>
        <v>0</v>
      </c>
      <c r="W14" s="32">
        <f>IF(W11=0,0,VLOOKUP(W11,FAC_TOTALS_APTA!$A$4:$BT$126,$L14,FALSE))</f>
        <v>0</v>
      </c>
      <c r="X14" s="32">
        <f>IF(X11=0,0,VLOOKUP(X11,FAC_TOTALS_APTA!$A$4:$BT$126,$L14,FALSE))</f>
        <v>0</v>
      </c>
      <c r="Y14" s="32">
        <f>IF(Y11=0,0,VLOOKUP(Y11,FAC_TOTALS_APTA!$A$4:$BT$126,$L14,FALSE))</f>
        <v>0</v>
      </c>
      <c r="Z14" s="32">
        <f>IF(Z11=0,0,VLOOKUP(Z11,FAC_TOTALS_APTA!$A$4:$BT$126,$L14,FALSE))</f>
        <v>0</v>
      </c>
      <c r="AA14" s="32">
        <f>IF(AA11=0,0,VLOOKUP(AA11,FAC_TOTALS_APTA!$A$4:$BT$126,$L14,FALSE))</f>
        <v>0</v>
      </c>
      <c r="AB14" s="32">
        <f>IF(AB11=0,0,VLOOKUP(AB11,FAC_TOTALS_APTA!$A$4:$BT$126,$L14,FALSE))</f>
        <v>0</v>
      </c>
      <c r="AC14" s="35">
        <f t="shared" ref="AC14:AC23" si="4">SUM(M14:AB14)</f>
        <v>-65577978.148515627</v>
      </c>
      <c r="AD14" s="36">
        <f>AC14/G25</f>
        <v>-3.883589007634803E-2</v>
      </c>
      <c r="AE14" s="9"/>
    </row>
    <row r="15" spans="1:31" s="16" customFormat="1" x14ac:dyDescent="0.25">
      <c r="A15" s="9"/>
      <c r="B15" s="28" t="s">
        <v>53</v>
      </c>
      <c r="C15" s="31" t="s">
        <v>25</v>
      </c>
      <c r="D15" s="107" t="s">
        <v>9</v>
      </c>
      <c r="E15" s="58"/>
      <c r="F15" s="9">
        <f>MATCH($D15,FAC_TOTALS_APTA!$A$2:$BT$2,)</f>
        <v>14</v>
      </c>
      <c r="G15" s="32">
        <f>VLOOKUP(G11,FAC_TOTALS_APTA!$A$4:$BT$126,$F15,FALSE)</f>
        <v>9293102.7426205203</v>
      </c>
      <c r="H15" s="32">
        <f>VLOOKUP(H11,FAC_TOTALS_APTA!$A$4:$BT$126,$F15,FALSE)</f>
        <v>9850048.8443497792</v>
      </c>
      <c r="I15" s="33">
        <f t="shared" si="1"/>
        <v>5.9931124959478055E-2</v>
      </c>
      <c r="J15" s="34" t="str">
        <f t="shared" si="2"/>
        <v>_log</v>
      </c>
      <c r="K15" s="34" t="str">
        <f t="shared" si="3"/>
        <v>POP_EMP_log_FAC</v>
      </c>
      <c r="L15" s="9">
        <f>MATCH($K15,FAC_TOTALS_APTA!$A$2:$BR$2,)</f>
        <v>28</v>
      </c>
      <c r="M15" s="32">
        <f>IF(M11=0,0,VLOOKUP(M11,FAC_TOTALS_APTA!$A$4:$BT$126,$L15,FALSE))</f>
        <v>5828593.6995964404</v>
      </c>
      <c r="N15" s="32">
        <f>IF(N11=0,0,VLOOKUP(N11,FAC_TOTALS_APTA!$A$4:$BT$126,$L15,FALSE))</f>
        <v>6877910.5996795604</v>
      </c>
      <c r="O15" s="32">
        <f>IF(O11=0,0,VLOOKUP(O11,FAC_TOTALS_APTA!$A$4:$BT$126,$L15,FALSE))</f>
        <v>6369382.9043039205</v>
      </c>
      <c r="P15" s="32">
        <f>IF(P11=0,0,VLOOKUP(P11,FAC_TOTALS_APTA!$A$4:$BT$126,$L15,FALSE))</f>
        <v>4797912.4115504101</v>
      </c>
      <c r="Q15" s="32">
        <f>IF(Q11=0,0,VLOOKUP(Q11,FAC_TOTALS_APTA!$A$4:$BT$126,$L15,FALSE))</f>
        <v>5870829.1166660096</v>
      </c>
      <c r="R15" s="32">
        <f>IF(R11=0,0,VLOOKUP(R11,FAC_TOTALS_APTA!$A$4:$BT$126,$L15,FALSE))</f>
        <v>5122750.9553397996</v>
      </c>
      <c r="S15" s="32">
        <f>IF(S11=0,0,VLOOKUP(S11,FAC_TOTALS_APTA!$A$4:$BT$126,$L15,FALSE))</f>
        <v>0</v>
      </c>
      <c r="T15" s="32">
        <f>IF(T11=0,0,VLOOKUP(T11,FAC_TOTALS_APTA!$A$4:$BT$126,$L15,FALSE))</f>
        <v>0</v>
      </c>
      <c r="U15" s="32">
        <f>IF(U11=0,0,VLOOKUP(U11,FAC_TOTALS_APTA!$A$4:$BT$126,$L15,FALSE))</f>
        <v>0</v>
      </c>
      <c r="V15" s="32">
        <f>IF(V11=0,0,VLOOKUP(V11,FAC_TOTALS_APTA!$A$4:$BT$126,$L15,FALSE))</f>
        <v>0</v>
      </c>
      <c r="W15" s="32">
        <f>IF(W11=0,0,VLOOKUP(W11,FAC_TOTALS_APTA!$A$4:$BT$126,$L15,FALSE))</f>
        <v>0</v>
      </c>
      <c r="X15" s="32">
        <f>IF(X11=0,0,VLOOKUP(X11,FAC_TOTALS_APTA!$A$4:$BT$126,$L15,FALSE))</f>
        <v>0</v>
      </c>
      <c r="Y15" s="32">
        <f>IF(Y11=0,0,VLOOKUP(Y11,FAC_TOTALS_APTA!$A$4:$BT$126,$L15,FALSE))</f>
        <v>0</v>
      </c>
      <c r="Z15" s="32">
        <f>IF(Z11=0,0,VLOOKUP(Z11,FAC_TOTALS_APTA!$A$4:$BT$126,$L15,FALSE))</f>
        <v>0</v>
      </c>
      <c r="AA15" s="32">
        <f>IF(AA11=0,0,VLOOKUP(AA11,FAC_TOTALS_APTA!$A$4:$BT$126,$L15,FALSE))</f>
        <v>0</v>
      </c>
      <c r="AB15" s="32">
        <f>IF(AB11=0,0,VLOOKUP(AB11,FAC_TOTALS_APTA!$A$4:$BT$126,$L15,FALSE))</f>
        <v>0</v>
      </c>
      <c r="AC15" s="35">
        <f t="shared" si="4"/>
        <v>34867379.687136136</v>
      </c>
      <c r="AD15" s="36">
        <f>AC15/G25</f>
        <v>2.0648787337011847E-2</v>
      </c>
      <c r="AE15" s="9"/>
    </row>
    <row r="16" spans="1:31" s="16" customFormat="1" hidden="1" x14ac:dyDescent="0.25">
      <c r="A16" s="9"/>
      <c r="B16" s="28" t="s">
        <v>67</v>
      </c>
      <c r="C16" s="31"/>
      <c r="D16" s="107" t="s">
        <v>11</v>
      </c>
      <c r="E16" s="58"/>
      <c r="F16" s="9" t="e">
        <f>MATCH($D16,FAC_TOTALS_APTA!$A$2:$BT$2,)</f>
        <v>#N/A</v>
      </c>
      <c r="G16" s="57" t="e">
        <f>VLOOKUP(G11,FAC_TOTALS_APTA!$A$4:$BT$126,$F16,FALSE)</f>
        <v>#REF!</v>
      </c>
      <c r="H16" s="57" t="e">
        <f>VLOOKUP(H11,FAC_TOTALS_APTA!$A$4:$BT$126,$F16,FALSE)</f>
        <v>#REF!</v>
      </c>
      <c r="I16" s="33" t="str">
        <f t="shared" si="1"/>
        <v>-</v>
      </c>
      <c r="J16" s="34" t="str">
        <f t="shared" si="2"/>
        <v/>
      </c>
      <c r="K16" s="34" t="str">
        <f t="shared" si="3"/>
        <v>TSD_POP_PCT_FAC</v>
      </c>
      <c r="L16" s="9" t="e">
        <f>MATCH($K16,FAC_TOTALS_APTA!$A$2:$BR$2,)</f>
        <v>#N/A</v>
      </c>
      <c r="M16" s="32" t="e">
        <f>IF(M11=0,0,VLOOKUP(M11,FAC_TOTALS_APTA!$A$4:$BT$126,$L16,FALSE))</f>
        <v>#REF!</v>
      </c>
      <c r="N16" s="32" t="e">
        <f>IF(N11=0,0,VLOOKUP(N11,FAC_TOTALS_APTA!$A$4:$BT$126,$L16,FALSE))</f>
        <v>#REF!</v>
      </c>
      <c r="O16" s="32" t="e">
        <f>IF(O11=0,0,VLOOKUP(O11,FAC_TOTALS_APTA!$A$4:$BT$126,$L16,FALSE))</f>
        <v>#REF!</v>
      </c>
      <c r="P16" s="32" t="e">
        <f>IF(P11=0,0,VLOOKUP(P11,FAC_TOTALS_APTA!$A$4:$BT$126,$L16,FALSE))</f>
        <v>#REF!</v>
      </c>
      <c r="Q16" s="32" t="e">
        <f>IF(Q11=0,0,VLOOKUP(Q11,FAC_TOTALS_APTA!$A$4:$BT$126,$L16,FALSE))</f>
        <v>#REF!</v>
      </c>
      <c r="R16" s="32" t="e">
        <f>IF(R11=0,0,VLOOKUP(R11,FAC_TOTALS_APTA!$A$4:$BT$126,$L16,FALSE))</f>
        <v>#REF!</v>
      </c>
      <c r="S16" s="32">
        <f>IF(S11=0,0,VLOOKUP(S11,FAC_TOTALS_APTA!$A$4:$BT$126,$L16,FALSE))</f>
        <v>0</v>
      </c>
      <c r="T16" s="32">
        <f>IF(T11=0,0,VLOOKUP(T11,FAC_TOTALS_APTA!$A$4:$BT$126,$L16,FALSE))</f>
        <v>0</v>
      </c>
      <c r="U16" s="32">
        <f>IF(U11=0,0,VLOOKUP(U11,FAC_TOTALS_APTA!$A$4:$BT$126,$L16,FALSE))</f>
        <v>0</v>
      </c>
      <c r="V16" s="32">
        <f>IF(V11=0,0,VLOOKUP(V11,FAC_TOTALS_APTA!$A$4:$BT$126,$L16,FALSE))</f>
        <v>0</v>
      </c>
      <c r="W16" s="32">
        <f>IF(W11=0,0,VLOOKUP(W11,FAC_TOTALS_APTA!$A$4:$BT$126,$L16,FALSE))</f>
        <v>0</v>
      </c>
      <c r="X16" s="32">
        <f>IF(X11=0,0,VLOOKUP(X11,FAC_TOTALS_APTA!$A$4:$BT$126,$L16,FALSE))</f>
        <v>0</v>
      </c>
      <c r="Y16" s="32">
        <f>IF(Y11=0,0,VLOOKUP(Y11,FAC_TOTALS_APTA!$A$4:$BT$126,$L16,FALSE))</f>
        <v>0</v>
      </c>
      <c r="Z16" s="32">
        <f>IF(Z11=0,0,VLOOKUP(Z11,FAC_TOTALS_APTA!$A$4:$BT$126,$L16,FALSE))</f>
        <v>0</v>
      </c>
      <c r="AA16" s="32">
        <f>IF(AA11=0,0,VLOOKUP(AA11,FAC_TOTALS_APTA!$A$4:$BT$126,$L16,FALSE))</f>
        <v>0</v>
      </c>
      <c r="AB16" s="32">
        <f>IF(AB11=0,0,VLOOKUP(AB11,FAC_TOTALS_APTA!$A$4:$BT$126,$L16,FALSE))</f>
        <v>0</v>
      </c>
      <c r="AC16" s="35" t="e">
        <f t="shared" si="4"/>
        <v>#REF!</v>
      </c>
      <c r="AD16" s="36" t="e">
        <f>AC16/G25</f>
        <v>#REF!</v>
      </c>
      <c r="AE16" s="9"/>
    </row>
    <row r="17" spans="1:31" s="16" customFormat="1" x14ac:dyDescent="0.2">
      <c r="A17" s="9"/>
      <c r="B17" s="28" t="s">
        <v>54</v>
      </c>
      <c r="C17" s="31" t="s">
        <v>25</v>
      </c>
      <c r="D17" s="127" t="s">
        <v>18</v>
      </c>
      <c r="E17" s="58"/>
      <c r="F17" s="9">
        <f>MATCH($D17,FAC_TOTALS_APTA!$A$2:$BT$2,)</f>
        <v>15</v>
      </c>
      <c r="G17" s="37">
        <f>VLOOKUP(G11,FAC_TOTALS_APTA!$A$4:$BT$126,$F17,FALSE)</f>
        <v>4.08321637315274</v>
      </c>
      <c r="H17" s="37">
        <f>VLOOKUP(H11,FAC_TOTALS_APTA!$A$4:$BT$126,$F17,FALSE)</f>
        <v>2.9166976773397901</v>
      </c>
      <c r="I17" s="33">
        <f t="shared" si="1"/>
        <v>-0.28568623095333434</v>
      </c>
      <c r="J17" s="34" t="str">
        <f t="shared" si="2"/>
        <v>_log</v>
      </c>
      <c r="K17" s="34" t="str">
        <f t="shared" si="3"/>
        <v>GAS_PRICE_2018_log_FAC</v>
      </c>
      <c r="L17" s="9">
        <f>MATCH($K17,FAC_TOTALS_APTA!$A$2:$BR$2,)</f>
        <v>29</v>
      </c>
      <c r="M17" s="32">
        <f>IF(M11=0,0,VLOOKUP(M11,FAC_TOTALS_APTA!$A$4:$BT$126,$L17,FALSE))</f>
        <v>-9550550.4032311197</v>
      </c>
      <c r="N17" s="32">
        <f>IF(N11=0,0,VLOOKUP(N11,FAC_TOTALS_APTA!$A$4:$BT$126,$L17,FALSE))</f>
        <v>-13102119.175555401</v>
      </c>
      <c r="O17" s="32">
        <f>IF(O11=0,0,VLOOKUP(O11,FAC_TOTALS_APTA!$A$4:$BT$126,$L17,FALSE))</f>
        <v>-70065889.290575296</v>
      </c>
      <c r="P17" s="32">
        <f>IF(P11=0,0,VLOOKUP(P11,FAC_TOTALS_APTA!$A$4:$BT$126,$L17,FALSE))</f>
        <v>-25991105.8793764</v>
      </c>
      <c r="Q17" s="32">
        <f>IF(Q11=0,0,VLOOKUP(Q11,FAC_TOTALS_APTA!$A$4:$BT$126,$L17,FALSE))</f>
        <v>18425525.238621999</v>
      </c>
      <c r="R17" s="32">
        <f>IF(R11=0,0,VLOOKUP(R11,FAC_TOTALS_APTA!$A$4:$BT$126,$L17,FALSE))</f>
        <v>22048810.239208601</v>
      </c>
      <c r="S17" s="32">
        <f>IF(S11=0,0,VLOOKUP(S11,FAC_TOTALS_APTA!$A$4:$BT$126,$L17,FALSE))</f>
        <v>0</v>
      </c>
      <c r="T17" s="32">
        <f>IF(T11=0,0,VLOOKUP(T11,FAC_TOTALS_APTA!$A$4:$BT$126,$L17,FALSE))</f>
        <v>0</v>
      </c>
      <c r="U17" s="32">
        <f>IF(U11=0,0,VLOOKUP(U11,FAC_TOTALS_APTA!$A$4:$BT$126,$L17,FALSE))</f>
        <v>0</v>
      </c>
      <c r="V17" s="32">
        <f>IF(V11=0,0,VLOOKUP(V11,FAC_TOTALS_APTA!$A$4:$BT$126,$L17,FALSE))</f>
        <v>0</v>
      </c>
      <c r="W17" s="32">
        <f>IF(W11=0,0,VLOOKUP(W11,FAC_TOTALS_APTA!$A$4:$BT$126,$L17,FALSE))</f>
        <v>0</v>
      </c>
      <c r="X17" s="32">
        <f>IF(X11=0,0,VLOOKUP(X11,FAC_TOTALS_APTA!$A$4:$BT$126,$L17,FALSE))</f>
        <v>0</v>
      </c>
      <c r="Y17" s="32">
        <f>IF(Y11=0,0,VLOOKUP(Y11,FAC_TOTALS_APTA!$A$4:$BT$126,$L17,FALSE))</f>
        <v>0</v>
      </c>
      <c r="Z17" s="32">
        <f>IF(Z11=0,0,VLOOKUP(Z11,FAC_TOTALS_APTA!$A$4:$BT$126,$L17,FALSE))</f>
        <v>0</v>
      </c>
      <c r="AA17" s="32">
        <f>IF(AA11=0,0,VLOOKUP(AA11,FAC_TOTALS_APTA!$A$4:$BT$126,$L17,FALSE))</f>
        <v>0</v>
      </c>
      <c r="AB17" s="32">
        <f>IF(AB11=0,0,VLOOKUP(AB11,FAC_TOTALS_APTA!$A$4:$BT$126,$L17,FALSE))</f>
        <v>0</v>
      </c>
      <c r="AC17" s="35">
        <f t="shared" si="4"/>
        <v>-78235329.270907611</v>
      </c>
      <c r="AD17" s="36">
        <f>AC17/G25</f>
        <v>-4.6331691421941691E-2</v>
      </c>
      <c r="AE17" s="9"/>
    </row>
    <row r="18" spans="1:31" s="16" customFormat="1" x14ac:dyDescent="0.25">
      <c r="A18" s="9"/>
      <c r="B18" s="28" t="s">
        <v>51</v>
      </c>
      <c r="C18" s="31" t="s">
        <v>25</v>
      </c>
      <c r="D18" s="107" t="s">
        <v>17</v>
      </c>
      <c r="E18" s="58"/>
      <c r="F18" s="9">
        <f>MATCH($D18,FAC_TOTALS_APTA!$A$2:$BT$2,)</f>
        <v>16</v>
      </c>
      <c r="G18" s="57">
        <f>VLOOKUP(G11,FAC_TOTALS_APTA!$A$4:$BT$126,$F18,FALSE)</f>
        <v>35327.404692929696</v>
      </c>
      <c r="H18" s="57">
        <f>VLOOKUP(H11,FAC_TOTALS_APTA!$A$4:$BT$126,$F18,FALSE)</f>
        <v>39371.947471350803</v>
      </c>
      <c r="I18" s="33">
        <f t="shared" si="1"/>
        <v>0.11448740187898854</v>
      </c>
      <c r="J18" s="34" t="str">
        <f t="shared" si="2"/>
        <v>_log</v>
      </c>
      <c r="K18" s="34" t="str">
        <f t="shared" si="3"/>
        <v>TOTAL_MED_INC_INDIV_2018_log_FAC</v>
      </c>
      <c r="L18" s="9">
        <f>MATCH($K18,FAC_TOTALS_APTA!$A$2:$BR$2,)</f>
        <v>30</v>
      </c>
      <c r="M18" s="32">
        <f>IF(M11=0,0,VLOOKUP(M11,FAC_TOTALS_APTA!$A$4:$BT$126,$L18,FALSE))</f>
        <v>-2920216.2283002799</v>
      </c>
      <c r="N18" s="32">
        <f>IF(N11=0,0,VLOOKUP(N11,FAC_TOTALS_APTA!$A$4:$BT$126,$L18,FALSE))</f>
        <v>-1768074.08600602</v>
      </c>
      <c r="O18" s="32">
        <f>IF(O11=0,0,VLOOKUP(O11,FAC_TOTALS_APTA!$A$4:$BT$126,$L18,FALSE))</f>
        <v>-10237774.9278642</v>
      </c>
      <c r="P18" s="32">
        <f>IF(P11=0,0,VLOOKUP(P11,FAC_TOTALS_APTA!$A$4:$BT$126,$L18,FALSE))</f>
        <v>-7474655.5174797801</v>
      </c>
      <c r="Q18" s="32">
        <f>IF(Q11=0,0,VLOOKUP(Q11,FAC_TOTALS_APTA!$A$4:$BT$126,$L18,FALSE))</f>
        <v>-7562508.71595251</v>
      </c>
      <c r="R18" s="32">
        <f>IF(R11=0,0,VLOOKUP(R11,FAC_TOTALS_APTA!$A$4:$BT$126,$L18,FALSE))</f>
        <v>-7988893.6578079704</v>
      </c>
      <c r="S18" s="32">
        <f>IF(S11=0,0,VLOOKUP(S11,FAC_TOTALS_APTA!$A$4:$BT$126,$L18,FALSE))</f>
        <v>0</v>
      </c>
      <c r="T18" s="32">
        <f>IF(T11=0,0,VLOOKUP(T11,FAC_TOTALS_APTA!$A$4:$BT$126,$L18,FALSE))</f>
        <v>0</v>
      </c>
      <c r="U18" s="32">
        <f>IF(U11=0,0,VLOOKUP(U11,FAC_TOTALS_APTA!$A$4:$BT$126,$L18,FALSE))</f>
        <v>0</v>
      </c>
      <c r="V18" s="32">
        <f>IF(V11=0,0,VLOOKUP(V11,FAC_TOTALS_APTA!$A$4:$BT$126,$L18,FALSE))</f>
        <v>0</v>
      </c>
      <c r="W18" s="32">
        <f>IF(W11=0,0,VLOOKUP(W11,FAC_TOTALS_APTA!$A$4:$BT$126,$L18,FALSE))</f>
        <v>0</v>
      </c>
      <c r="X18" s="32">
        <f>IF(X11=0,0,VLOOKUP(X11,FAC_TOTALS_APTA!$A$4:$BT$126,$L18,FALSE))</f>
        <v>0</v>
      </c>
      <c r="Y18" s="32">
        <f>IF(Y11=0,0,VLOOKUP(Y11,FAC_TOTALS_APTA!$A$4:$BT$126,$L18,FALSE))</f>
        <v>0</v>
      </c>
      <c r="Z18" s="32">
        <f>IF(Z11=0,0,VLOOKUP(Z11,FAC_TOTALS_APTA!$A$4:$BT$126,$L18,FALSE))</f>
        <v>0</v>
      </c>
      <c r="AA18" s="32">
        <f>IF(AA11=0,0,VLOOKUP(AA11,FAC_TOTALS_APTA!$A$4:$BT$126,$L18,FALSE))</f>
        <v>0</v>
      </c>
      <c r="AB18" s="32">
        <f>IF(AB11=0,0,VLOOKUP(AB11,FAC_TOTALS_APTA!$A$4:$BT$126,$L18,FALSE))</f>
        <v>0</v>
      </c>
      <c r="AC18" s="35">
        <f t="shared" si="4"/>
        <v>-37952123.133410759</v>
      </c>
      <c r="AD18" s="36">
        <f>AC18/G25</f>
        <v>-2.2475601166525559E-2</v>
      </c>
      <c r="AE18" s="9"/>
    </row>
    <row r="19" spans="1:31" s="16" customFormat="1" x14ac:dyDescent="0.25">
      <c r="A19" s="9"/>
      <c r="B19" s="28" t="s">
        <v>68</v>
      </c>
      <c r="C19" s="31"/>
      <c r="D19" s="107" t="s">
        <v>10</v>
      </c>
      <c r="E19" s="58"/>
      <c r="F19" s="9">
        <f>MATCH($D19,FAC_TOTALS_APTA!$A$2:$BT$2,)</f>
        <v>17</v>
      </c>
      <c r="G19" s="32">
        <f>VLOOKUP(G11,FAC_TOTALS_APTA!$A$4:$BT$126,$F19,FALSE)</f>
        <v>11.2691753249984</v>
      </c>
      <c r="H19" s="32">
        <f>VLOOKUP(H11,FAC_TOTALS_APTA!$A$4:$BT$126,$F19,FALSE)</f>
        <v>10.470464082965799</v>
      </c>
      <c r="I19" s="33">
        <f t="shared" si="1"/>
        <v>-7.0875749023162404E-2</v>
      </c>
      <c r="J19" s="34" t="str">
        <f t="shared" si="2"/>
        <v/>
      </c>
      <c r="K19" s="34" t="str">
        <f t="shared" si="3"/>
        <v>PCT_HH_NO_VEH_FAC</v>
      </c>
      <c r="L19" s="9">
        <f>MATCH($K19,FAC_TOTALS_APTA!$A$2:$BR$2,)</f>
        <v>31</v>
      </c>
      <c r="M19" s="32">
        <f>IF(M11=0,0,VLOOKUP(M11,FAC_TOTALS_APTA!$A$4:$BT$126,$L19,FALSE))</f>
        <v>-5003136.1083146296</v>
      </c>
      <c r="N19" s="32">
        <f>IF(N11=0,0,VLOOKUP(N11,FAC_TOTALS_APTA!$A$4:$BT$126,$L19,FALSE))</f>
        <v>-564380.62249141303</v>
      </c>
      <c r="O19" s="32">
        <f>IF(O11=0,0,VLOOKUP(O11,FAC_TOTALS_APTA!$A$4:$BT$126,$L19,FALSE))</f>
        <v>-184592.51358902</v>
      </c>
      <c r="P19" s="32">
        <f>IF(P11=0,0,VLOOKUP(P11,FAC_TOTALS_APTA!$A$4:$BT$126,$L19,FALSE))</f>
        <v>-1523136.31731388</v>
      </c>
      <c r="Q19" s="32">
        <f>IF(Q11=0,0,VLOOKUP(Q11,FAC_TOTALS_APTA!$A$4:$BT$126,$L19,FALSE))</f>
        <v>-2521915.1547849998</v>
      </c>
      <c r="R19" s="32">
        <f>IF(R11=0,0,VLOOKUP(R11,FAC_TOTALS_APTA!$A$4:$BT$126,$L19,FALSE))</f>
        <v>-2164876.7335615102</v>
      </c>
      <c r="S19" s="32">
        <f>IF(S11=0,0,VLOOKUP(S11,FAC_TOTALS_APTA!$A$4:$BT$126,$L19,FALSE))</f>
        <v>0</v>
      </c>
      <c r="T19" s="32">
        <f>IF(T11=0,0,VLOOKUP(T11,FAC_TOTALS_APTA!$A$4:$BT$126,$L19,FALSE))</f>
        <v>0</v>
      </c>
      <c r="U19" s="32">
        <f>IF(U11=0,0,VLOOKUP(U11,FAC_TOTALS_APTA!$A$4:$BT$126,$L19,FALSE))</f>
        <v>0</v>
      </c>
      <c r="V19" s="32">
        <f>IF(V11=0,0,VLOOKUP(V11,FAC_TOTALS_APTA!$A$4:$BT$126,$L19,FALSE))</f>
        <v>0</v>
      </c>
      <c r="W19" s="32">
        <f>IF(W11=0,0,VLOOKUP(W11,FAC_TOTALS_APTA!$A$4:$BT$126,$L19,FALSE))</f>
        <v>0</v>
      </c>
      <c r="X19" s="32">
        <f>IF(X11=0,0,VLOOKUP(X11,FAC_TOTALS_APTA!$A$4:$BT$126,$L19,FALSE))</f>
        <v>0</v>
      </c>
      <c r="Y19" s="32">
        <f>IF(Y11=0,0,VLOOKUP(Y11,FAC_TOTALS_APTA!$A$4:$BT$126,$L19,FALSE))</f>
        <v>0</v>
      </c>
      <c r="Z19" s="32">
        <f>IF(Z11=0,0,VLOOKUP(Z11,FAC_TOTALS_APTA!$A$4:$BT$126,$L19,FALSE))</f>
        <v>0</v>
      </c>
      <c r="AA19" s="32">
        <f>IF(AA11=0,0,VLOOKUP(AA11,FAC_TOTALS_APTA!$A$4:$BT$126,$L19,FALSE))</f>
        <v>0</v>
      </c>
      <c r="AB19" s="32">
        <f>IF(AB11=0,0,VLOOKUP(AB11,FAC_TOTALS_APTA!$A$4:$BT$126,$L19,FALSE))</f>
        <v>0</v>
      </c>
      <c r="AC19" s="35">
        <f t="shared" si="4"/>
        <v>-11962037.450055452</v>
      </c>
      <c r="AD19" s="36">
        <f>AC19/G25</f>
        <v>-7.0840301060734572E-3</v>
      </c>
      <c r="AE19" s="9"/>
    </row>
    <row r="20" spans="1:31" s="16" customFormat="1" x14ac:dyDescent="0.25">
      <c r="A20" s="9"/>
      <c r="B20" s="28" t="s">
        <v>52</v>
      </c>
      <c r="C20" s="31"/>
      <c r="D20" s="107" t="s">
        <v>32</v>
      </c>
      <c r="E20" s="58"/>
      <c r="F20" s="9">
        <f>MATCH($D20,FAC_TOTALS_APTA!$A$2:$BT$2,)</f>
        <v>18</v>
      </c>
      <c r="G20" s="37">
        <f>VLOOKUP(G11,FAC_TOTALS_APTA!$A$4:$BT$126,$F20,FALSE)</f>
        <v>4.8815823185081504</v>
      </c>
      <c r="H20" s="37">
        <f>VLOOKUP(H11,FAC_TOTALS_APTA!$A$4:$BT$126,$F20,FALSE)</f>
        <v>6.0598776413956603</v>
      </c>
      <c r="I20" s="33">
        <f t="shared" si="1"/>
        <v>0.24137569460215635</v>
      </c>
      <c r="J20" s="34" t="str">
        <f t="shared" si="2"/>
        <v/>
      </c>
      <c r="K20" s="34" t="str">
        <f t="shared" si="3"/>
        <v>JTW_HOME_PCT_FAC</v>
      </c>
      <c r="L20" s="9">
        <f>MATCH($K20,FAC_TOTALS_APTA!$A$2:$BR$2,)</f>
        <v>32</v>
      </c>
      <c r="M20" s="32">
        <f>IF(M11=0,0,VLOOKUP(M11,FAC_TOTALS_APTA!$A$4:$BT$126,$L20,FALSE))</f>
        <v>-25422.654761283298</v>
      </c>
      <c r="N20" s="32">
        <f>IF(N11=0,0,VLOOKUP(N11,FAC_TOTALS_APTA!$A$4:$BT$126,$L20,FALSE))</f>
        <v>-2106565.6388594201</v>
      </c>
      <c r="O20" s="32">
        <f>IF(O11=0,0,VLOOKUP(O11,FAC_TOTALS_APTA!$A$4:$BT$126,$L20,FALSE))</f>
        <v>-277879.95318188699</v>
      </c>
      <c r="P20" s="32">
        <f>IF(P11=0,0,VLOOKUP(P11,FAC_TOTALS_APTA!$A$4:$BT$126,$L20,FALSE))</f>
        <v>-4399049.9041973697</v>
      </c>
      <c r="Q20" s="32">
        <f>IF(Q11=0,0,VLOOKUP(Q11,FAC_TOTALS_APTA!$A$4:$BT$126,$L20,FALSE))</f>
        <v>-1302323.4337929001</v>
      </c>
      <c r="R20" s="32">
        <f>IF(R11=0,0,VLOOKUP(R11,FAC_TOTALS_APTA!$A$4:$BT$126,$L20,FALSE))</f>
        <v>-2023426.60532287</v>
      </c>
      <c r="S20" s="32">
        <f>IF(S11=0,0,VLOOKUP(S11,FAC_TOTALS_APTA!$A$4:$BT$126,$L20,FALSE))</f>
        <v>0</v>
      </c>
      <c r="T20" s="32">
        <f>IF(T11=0,0,VLOOKUP(T11,FAC_TOTALS_APTA!$A$4:$BT$126,$L20,FALSE))</f>
        <v>0</v>
      </c>
      <c r="U20" s="32">
        <f>IF(U11=0,0,VLOOKUP(U11,FAC_TOTALS_APTA!$A$4:$BT$126,$L20,FALSE))</f>
        <v>0</v>
      </c>
      <c r="V20" s="32">
        <f>IF(V11=0,0,VLOOKUP(V11,FAC_TOTALS_APTA!$A$4:$BT$126,$L20,FALSE))</f>
        <v>0</v>
      </c>
      <c r="W20" s="32">
        <f>IF(W11=0,0,VLOOKUP(W11,FAC_TOTALS_APTA!$A$4:$BT$126,$L20,FALSE))</f>
        <v>0</v>
      </c>
      <c r="X20" s="32">
        <f>IF(X11=0,0,VLOOKUP(X11,FAC_TOTALS_APTA!$A$4:$BT$126,$L20,FALSE))</f>
        <v>0</v>
      </c>
      <c r="Y20" s="32">
        <f>IF(Y11=0,0,VLOOKUP(Y11,FAC_TOTALS_APTA!$A$4:$BT$126,$L20,FALSE))</f>
        <v>0</v>
      </c>
      <c r="Z20" s="32">
        <f>IF(Z11=0,0,VLOOKUP(Z11,FAC_TOTALS_APTA!$A$4:$BT$126,$L20,FALSE))</f>
        <v>0</v>
      </c>
      <c r="AA20" s="32">
        <f>IF(AA11=0,0,VLOOKUP(AA11,FAC_TOTALS_APTA!$A$4:$BT$126,$L20,FALSE))</f>
        <v>0</v>
      </c>
      <c r="AB20" s="32">
        <f>IF(AB11=0,0,VLOOKUP(AB11,FAC_TOTALS_APTA!$A$4:$BT$126,$L20,FALSE))</f>
        <v>0</v>
      </c>
      <c r="AC20" s="35">
        <f t="shared" si="4"/>
        <v>-10134668.190115729</v>
      </c>
      <c r="AD20" s="36">
        <f>AC20/G25</f>
        <v>-6.0018449928454292E-3</v>
      </c>
      <c r="AE20" s="9"/>
    </row>
    <row r="21" spans="1:31" s="16" customFormat="1" x14ac:dyDescent="0.25">
      <c r="A21" s="9"/>
      <c r="B21" s="28" t="s">
        <v>69</v>
      </c>
      <c r="C21" s="31"/>
      <c r="D21" s="129" t="s">
        <v>81</v>
      </c>
      <c r="E21" s="58"/>
      <c r="F21" s="9">
        <f>MATCH($D21,FAC_TOTALS_APTA!$A$2:$BT$2,)</f>
        <v>24</v>
      </c>
      <c r="G21" s="37">
        <f>VLOOKUP(G11,FAC_TOTALS_APTA!$A$4:$BT$126,$F21,FALSE)</f>
        <v>0.617326143067772</v>
      </c>
      <c r="H21" s="37">
        <f>VLOOKUP(H11,FAC_TOTALS_APTA!$A$4:$BT$126,$F21,FALSE)</f>
        <v>6.4930767871465296</v>
      </c>
      <c r="I21" s="33">
        <f t="shared" si="1"/>
        <v>9.5180654667879487</v>
      </c>
      <c r="J21" s="34"/>
      <c r="K21" s="34" t="str">
        <f t="shared" si="3"/>
        <v>YEARS_SINCE_TNC_RAIL_HI_FAC</v>
      </c>
      <c r="L21" s="9">
        <f>MATCH($K21,FAC_TOTALS_APTA!$A$2:$BR$2,)</f>
        <v>38</v>
      </c>
      <c r="M21" s="32">
        <f>IF(M11=0,0,VLOOKUP(M11,FAC_TOTALS_APTA!$A$4:$BT$126,$L21,FALSE))</f>
        <v>15950105.1662718</v>
      </c>
      <c r="N21" s="32">
        <f>IF(N11=0,0,VLOOKUP(N11,FAC_TOTALS_APTA!$A$4:$BT$126,$L21,FALSE))</f>
        <v>16582337.643601101</v>
      </c>
      <c r="O21" s="32">
        <f>IF(O11=0,0,VLOOKUP(O11,FAC_TOTALS_APTA!$A$4:$BT$126,$L21,FALSE))</f>
        <v>18108086.212712899</v>
      </c>
      <c r="P21" s="32">
        <f>IF(P11=0,0,VLOOKUP(P11,FAC_TOTALS_APTA!$A$4:$BT$126,$L21,FALSE))</f>
        <v>17919985.7208324</v>
      </c>
      <c r="Q21" s="32">
        <f>IF(Q11=0,0,VLOOKUP(Q11,FAC_TOTALS_APTA!$A$4:$BT$126,$L21,FALSE))</f>
        <v>17661092.036102898</v>
      </c>
      <c r="R21" s="32">
        <f>IF(R11=0,0,VLOOKUP(R11,FAC_TOTALS_APTA!$A$4:$BT$126,$L21,FALSE))</f>
        <v>17334035.3428168</v>
      </c>
      <c r="S21" s="32">
        <f>IF(S11=0,0,VLOOKUP(S11,FAC_TOTALS_APTA!$A$4:$BT$126,$L21,FALSE))</f>
        <v>0</v>
      </c>
      <c r="T21" s="32">
        <f>IF(T11=0,0,VLOOKUP(T11,FAC_TOTALS_APTA!$A$4:$BT$126,$L21,FALSE))</f>
        <v>0</v>
      </c>
      <c r="U21" s="32">
        <f>IF(U11=0,0,VLOOKUP(U11,FAC_TOTALS_APTA!$A$4:$BT$126,$L21,FALSE))</f>
        <v>0</v>
      </c>
      <c r="V21" s="32">
        <f>IF(V11=0,0,VLOOKUP(V11,FAC_TOTALS_APTA!$A$4:$BT$126,$L21,FALSE))</f>
        <v>0</v>
      </c>
      <c r="W21" s="32">
        <f>IF(W11=0,0,VLOOKUP(W11,FAC_TOTALS_APTA!$A$4:$BT$126,$L21,FALSE))</f>
        <v>0</v>
      </c>
      <c r="X21" s="32">
        <f>IF(X11=0,0,VLOOKUP(X11,FAC_TOTALS_APTA!$A$4:$BT$126,$L21,FALSE))</f>
        <v>0</v>
      </c>
      <c r="Y21" s="32">
        <f>IF(Y11=0,0,VLOOKUP(Y11,FAC_TOTALS_APTA!$A$4:$BT$126,$L21,FALSE))</f>
        <v>0</v>
      </c>
      <c r="Z21" s="32">
        <f>IF(Z11=0,0,VLOOKUP(Z11,FAC_TOTALS_APTA!$A$4:$BT$126,$L21,FALSE))</f>
        <v>0</v>
      </c>
      <c r="AA21" s="32">
        <f>IF(AA11=0,0,VLOOKUP(AA11,FAC_TOTALS_APTA!$A$4:$BT$126,$L21,FALSE))</f>
        <v>0</v>
      </c>
      <c r="AB21" s="32">
        <f>IF(AB11=0,0,VLOOKUP(AB11,FAC_TOTALS_APTA!$A$4:$BT$126,$L21,FALSE))</f>
        <v>0</v>
      </c>
      <c r="AC21" s="35">
        <f t="shared" si="4"/>
        <v>103555642.12233791</v>
      </c>
      <c r="AD21" s="36">
        <f>AC21/G25</f>
        <v>6.1326616766695513E-2</v>
      </c>
      <c r="AE21" s="9"/>
    </row>
    <row r="22" spans="1:31" s="16" customFormat="1" hidden="1" x14ac:dyDescent="0.25">
      <c r="A22" s="9"/>
      <c r="B22" s="28" t="s">
        <v>70</v>
      </c>
      <c r="C22" s="31"/>
      <c r="D22" s="107" t="s">
        <v>48</v>
      </c>
      <c r="E22" s="58"/>
      <c r="F22" s="9" t="e">
        <f>MATCH($D22,FAC_TOTALS_APTA!$A$2:$BT$2,)</f>
        <v>#N/A</v>
      </c>
      <c r="G22" s="37" t="e">
        <f>VLOOKUP(G11,FAC_TOTALS_APTA!$A$4:$BT$126,$F22,FALSE)</f>
        <v>#REF!</v>
      </c>
      <c r="H22" s="37" t="e">
        <f>VLOOKUP(H11,FAC_TOTALS_APTA!$A$4:$BT$126,$F22,FALSE)</f>
        <v>#REF!</v>
      </c>
      <c r="I22" s="33" t="str">
        <f t="shared" si="1"/>
        <v>-</v>
      </c>
      <c r="J22" s="34" t="str">
        <f t="shared" si="2"/>
        <v/>
      </c>
      <c r="K22" s="34" t="str">
        <f t="shared" si="3"/>
        <v>BIKE_SHARE_FAC</v>
      </c>
      <c r="L22" s="9" t="e">
        <f>MATCH($K22,FAC_TOTALS_APTA!$A$2:$BR$2,)</f>
        <v>#N/A</v>
      </c>
      <c r="M22" s="32" t="e">
        <f>IF(M11=0,0,VLOOKUP(M11,FAC_TOTALS_APTA!$A$4:$BT$126,$L22,FALSE))</f>
        <v>#REF!</v>
      </c>
      <c r="N22" s="32" t="e">
        <f>IF(N11=0,0,VLOOKUP(N11,FAC_TOTALS_APTA!$A$4:$BT$126,$L22,FALSE))</f>
        <v>#REF!</v>
      </c>
      <c r="O22" s="32" t="e">
        <f>IF(O11=0,0,VLOOKUP(O11,FAC_TOTALS_APTA!$A$4:$BT$126,$L22,FALSE))</f>
        <v>#REF!</v>
      </c>
      <c r="P22" s="32" t="e">
        <f>IF(P11=0,0,VLOOKUP(P11,FAC_TOTALS_APTA!$A$4:$BT$126,$L22,FALSE))</f>
        <v>#REF!</v>
      </c>
      <c r="Q22" s="32" t="e">
        <f>IF(Q11=0,0,VLOOKUP(Q11,FAC_TOTALS_APTA!$A$4:$BT$126,$L22,FALSE))</f>
        <v>#REF!</v>
      </c>
      <c r="R22" s="32" t="e">
        <f>IF(R11=0,0,VLOOKUP(R11,FAC_TOTALS_APTA!$A$4:$BT$126,$L22,FALSE))</f>
        <v>#REF!</v>
      </c>
      <c r="S22" s="32">
        <f>IF(S11=0,0,VLOOKUP(S11,FAC_TOTALS_APTA!$A$4:$BT$126,$L22,FALSE))</f>
        <v>0</v>
      </c>
      <c r="T22" s="32">
        <f>IF(T11=0,0,VLOOKUP(T11,FAC_TOTALS_APTA!$A$4:$BT$126,$L22,FALSE))</f>
        <v>0</v>
      </c>
      <c r="U22" s="32">
        <f>IF(U11=0,0,VLOOKUP(U11,FAC_TOTALS_APTA!$A$4:$BT$126,$L22,FALSE))</f>
        <v>0</v>
      </c>
      <c r="V22" s="32">
        <f>IF(V11=0,0,VLOOKUP(V11,FAC_TOTALS_APTA!$A$4:$BT$126,$L22,FALSE))</f>
        <v>0</v>
      </c>
      <c r="W22" s="32">
        <f>IF(W11=0,0,VLOOKUP(W11,FAC_TOTALS_APTA!$A$4:$BT$126,$L22,FALSE))</f>
        <v>0</v>
      </c>
      <c r="X22" s="32">
        <f>IF(X11=0,0,VLOOKUP(X11,FAC_TOTALS_APTA!$A$4:$BT$126,$L22,FALSE))</f>
        <v>0</v>
      </c>
      <c r="Y22" s="32">
        <f>IF(Y11=0,0,VLOOKUP(Y11,FAC_TOTALS_APTA!$A$4:$BT$126,$L22,FALSE))</f>
        <v>0</v>
      </c>
      <c r="Z22" s="32">
        <f>IF(Z11=0,0,VLOOKUP(Z11,FAC_TOTALS_APTA!$A$4:$BT$126,$L22,FALSE))</f>
        <v>0</v>
      </c>
      <c r="AA22" s="32">
        <f>IF(AA11=0,0,VLOOKUP(AA11,FAC_TOTALS_APTA!$A$4:$BT$126,$L22,FALSE))</f>
        <v>0</v>
      </c>
      <c r="AB22" s="32">
        <f>IF(AB11=0,0,VLOOKUP(AB11,FAC_TOTALS_APTA!$A$4:$BT$126,$L22,FALSE))</f>
        <v>0</v>
      </c>
      <c r="AC22" s="35" t="e">
        <f t="shared" si="4"/>
        <v>#REF!</v>
      </c>
      <c r="AD22" s="36" t="e">
        <f>AC22/G25</f>
        <v>#REF!</v>
      </c>
      <c r="AE22" s="9"/>
    </row>
    <row r="23" spans="1:31" s="16" customFormat="1" hidden="1" x14ac:dyDescent="0.25">
      <c r="A23" s="9"/>
      <c r="B23" s="11" t="s">
        <v>71</v>
      </c>
      <c r="C23" s="30"/>
      <c r="D23" s="132" t="s">
        <v>49</v>
      </c>
      <c r="E23" s="59"/>
      <c r="F23" s="10" t="e">
        <f>MATCH($D23,FAC_TOTALS_APTA!$A$2:$BT$2,)</f>
        <v>#N/A</v>
      </c>
      <c r="G23" s="38" t="e">
        <f>VLOOKUP(G11,FAC_TOTALS_APTA!$A$4:$BT$126,$F23,FALSE)</f>
        <v>#REF!</v>
      </c>
      <c r="H23" s="38" t="e">
        <f>VLOOKUP(H11,FAC_TOTALS_APTA!$A$4:$BT$126,$F23,FALSE)</f>
        <v>#REF!</v>
      </c>
      <c r="I23" s="39" t="str">
        <f t="shared" si="1"/>
        <v>-</v>
      </c>
      <c r="J23" s="40" t="str">
        <f t="shared" si="2"/>
        <v/>
      </c>
      <c r="K23" s="40" t="str">
        <f t="shared" si="3"/>
        <v>scooter_flag_FAC</v>
      </c>
      <c r="L23" s="10" t="e">
        <f>MATCH($K23,FAC_TOTALS_APTA!$A$2:$BR$2,)</f>
        <v>#N/A</v>
      </c>
      <c r="M23" s="41" t="e">
        <f>IF(M11=0,0,VLOOKUP(M11,FAC_TOTALS_APTA!$A$4:$BT$126,$L23,FALSE))</f>
        <v>#REF!</v>
      </c>
      <c r="N23" s="41" t="e">
        <f>IF(N11=0,0,VLOOKUP(N11,FAC_TOTALS_APTA!$A$4:$BT$126,$L23,FALSE))</f>
        <v>#REF!</v>
      </c>
      <c r="O23" s="41" t="e">
        <f>IF(O11=0,0,VLOOKUP(O11,FAC_TOTALS_APTA!$A$4:$BT$126,$L23,FALSE))</f>
        <v>#REF!</v>
      </c>
      <c r="P23" s="41" t="e">
        <f>IF(P11=0,0,VLOOKUP(P11,FAC_TOTALS_APTA!$A$4:$BT$126,$L23,FALSE))</f>
        <v>#REF!</v>
      </c>
      <c r="Q23" s="41" t="e">
        <f>IF(Q11=0,0,VLOOKUP(Q11,FAC_TOTALS_APTA!$A$4:$BT$126,$L23,FALSE))</f>
        <v>#REF!</v>
      </c>
      <c r="R23" s="41" t="e">
        <f>IF(R11=0,0,VLOOKUP(R11,FAC_TOTALS_APTA!$A$4:$BT$126,$L23,FALSE))</f>
        <v>#REF!</v>
      </c>
      <c r="S23" s="41">
        <f>IF(S11=0,0,VLOOKUP(S11,FAC_TOTALS_APTA!$A$4:$BT$126,$L23,FALSE))</f>
        <v>0</v>
      </c>
      <c r="T23" s="41">
        <f>IF(T11=0,0,VLOOKUP(T11,FAC_TOTALS_APTA!$A$4:$BT$126,$L23,FALSE))</f>
        <v>0</v>
      </c>
      <c r="U23" s="41">
        <f>IF(U11=0,0,VLOOKUP(U11,FAC_TOTALS_APTA!$A$4:$BT$126,$L23,FALSE))</f>
        <v>0</v>
      </c>
      <c r="V23" s="41">
        <f>IF(V11=0,0,VLOOKUP(V11,FAC_TOTALS_APTA!$A$4:$BT$126,$L23,FALSE))</f>
        <v>0</v>
      </c>
      <c r="W23" s="41">
        <f>IF(W11=0,0,VLOOKUP(W11,FAC_TOTALS_APTA!$A$4:$BT$126,$L23,FALSE))</f>
        <v>0</v>
      </c>
      <c r="X23" s="41">
        <f>IF(X11=0,0,VLOOKUP(X11,FAC_TOTALS_APTA!$A$4:$BT$126,$L23,FALSE))</f>
        <v>0</v>
      </c>
      <c r="Y23" s="41">
        <f>IF(Y11=0,0,VLOOKUP(Y11,FAC_TOTALS_APTA!$A$4:$BT$126,$L23,FALSE))</f>
        <v>0</v>
      </c>
      <c r="Z23" s="41">
        <f>IF(Z11=0,0,VLOOKUP(Z11,FAC_TOTALS_APTA!$A$4:$BT$126,$L23,FALSE))</f>
        <v>0</v>
      </c>
      <c r="AA23" s="41">
        <f>IF(AA11=0,0,VLOOKUP(AA11,FAC_TOTALS_APTA!$A$4:$BT$126,$L23,FALSE))</f>
        <v>0</v>
      </c>
      <c r="AB23" s="41">
        <f>IF(AB11=0,0,VLOOKUP(AB11,FAC_TOTALS_APTA!$A$4:$BT$126,$L23,FALSE))</f>
        <v>0</v>
      </c>
      <c r="AC23" s="42" t="e">
        <f t="shared" si="4"/>
        <v>#REF!</v>
      </c>
      <c r="AD23" s="43" t="e">
        <f>AC23/G25</f>
        <v>#REF!</v>
      </c>
      <c r="AE23" s="9"/>
    </row>
    <row r="24" spans="1:31" s="16" customFormat="1" x14ac:dyDescent="0.25">
      <c r="A24" s="9"/>
      <c r="B24" s="44" t="s">
        <v>58</v>
      </c>
      <c r="C24" s="45"/>
      <c r="D24" s="140" t="s">
        <v>50</v>
      </c>
      <c r="E24" s="46"/>
      <c r="F24" s="47"/>
      <c r="G24" s="48"/>
      <c r="H24" s="48"/>
      <c r="I24" s="49"/>
      <c r="J24" s="50"/>
      <c r="K24" s="50" t="str">
        <f t="shared" ref="K24" si="5">CONCATENATE(D24,J24,"_FAC")</f>
        <v>New_Reporter_FAC</v>
      </c>
      <c r="L24" s="47">
        <f>MATCH($K24,FAC_TOTALS_APTA!$A$2:$BR$2,)</f>
        <v>43</v>
      </c>
      <c r="M24" s="48">
        <f>IF(M11=0,0,VLOOKUP(M11,FAC_TOTALS_APTA!$A$4:$BT$126,$L24,FALSE))</f>
        <v>0</v>
      </c>
      <c r="N24" s="48">
        <f>IF(N11=0,0,VLOOKUP(N11,FAC_TOTALS_APTA!$A$4:$BT$126,$L24,FALSE))</f>
        <v>0</v>
      </c>
      <c r="O24" s="48">
        <f>IF(O11=0,0,VLOOKUP(O11,FAC_TOTALS_APTA!$A$4:$BT$126,$L24,FALSE))</f>
        <v>0</v>
      </c>
      <c r="P24" s="48">
        <f>IF(P11=0,0,VLOOKUP(P11,FAC_TOTALS_APTA!$A$4:$BT$126,$L24,FALSE))</f>
        <v>0</v>
      </c>
      <c r="Q24" s="48">
        <f>IF(Q11=0,0,VLOOKUP(Q11,FAC_TOTALS_APTA!$A$4:$BT$126,$L24,FALSE))</f>
        <v>0</v>
      </c>
      <c r="R24" s="48">
        <f>IF(R11=0,0,VLOOKUP(R11,FAC_TOTALS_APTA!$A$4:$BT$126,$L24,FALSE))</f>
        <v>0</v>
      </c>
      <c r="S24" s="48">
        <f>IF(S11=0,0,VLOOKUP(S11,FAC_TOTALS_APTA!$A$4:$BT$126,$L24,FALSE))</f>
        <v>0</v>
      </c>
      <c r="T24" s="48">
        <f>IF(T11=0,0,VLOOKUP(T11,FAC_TOTALS_APTA!$A$4:$BT$126,$L24,FALSE))</f>
        <v>0</v>
      </c>
      <c r="U24" s="48">
        <f>IF(U11=0,0,VLOOKUP(U11,FAC_TOTALS_APTA!$A$4:$BT$126,$L24,FALSE))</f>
        <v>0</v>
      </c>
      <c r="V24" s="48">
        <f>IF(V11=0,0,VLOOKUP(V11,FAC_TOTALS_APTA!$A$4:$BT$126,$L24,FALSE))</f>
        <v>0</v>
      </c>
      <c r="W24" s="48">
        <f>IF(W11=0,0,VLOOKUP(W11,FAC_TOTALS_APTA!$A$4:$BT$126,$L24,FALSE))</f>
        <v>0</v>
      </c>
      <c r="X24" s="48">
        <f>IF(X11=0,0,VLOOKUP(X11,FAC_TOTALS_APTA!$A$4:$BT$126,$L24,FALSE))</f>
        <v>0</v>
      </c>
      <c r="Y24" s="48">
        <f>IF(Y11=0,0,VLOOKUP(Y11,FAC_TOTALS_APTA!$A$4:$BT$126,$L24,FALSE))</f>
        <v>0</v>
      </c>
      <c r="Z24" s="48">
        <f>IF(Z11=0,0,VLOOKUP(Z11,FAC_TOTALS_APTA!$A$4:$BT$126,$L24,FALSE))</f>
        <v>0</v>
      </c>
      <c r="AA24" s="48">
        <f>IF(AA11=0,0,VLOOKUP(AA11,FAC_TOTALS_APTA!$A$4:$BT$126,$L24,FALSE))</f>
        <v>0</v>
      </c>
      <c r="AB24" s="48">
        <f>IF(AB11=0,0,VLOOKUP(AB11,FAC_TOTALS_APTA!$A$4:$BT$126,$L24,FALSE))</f>
        <v>0</v>
      </c>
      <c r="AC24" s="51">
        <f>SUM(M24:AB24)</f>
        <v>0</v>
      </c>
      <c r="AD24" s="52">
        <f>AC24/G26</f>
        <v>0</v>
      </c>
      <c r="AE24" s="9"/>
    </row>
    <row r="25" spans="1:31" s="108" customFormat="1" x14ac:dyDescent="0.25">
      <c r="A25" s="107"/>
      <c r="B25" s="28" t="s">
        <v>72</v>
      </c>
      <c r="C25" s="31"/>
      <c r="D25" s="107" t="s">
        <v>6</v>
      </c>
      <c r="E25" s="58"/>
      <c r="F25" s="9">
        <f>MATCH($D25,FAC_TOTALS_APTA!$A$2:$BR$2,)</f>
        <v>10</v>
      </c>
      <c r="G25" s="113">
        <f>VLOOKUP(G11,FAC_TOTALS_APTA!$A$4:$BT$126,$F25,FALSE)</f>
        <v>1688592124.95439</v>
      </c>
      <c r="H25" s="113">
        <f>VLOOKUP(H11,FAC_TOTALS_APTA!$A$4:$BR$126,$F25,FALSE)</f>
        <v>1791525113.3431599</v>
      </c>
      <c r="I25" s="115">
        <f t="shared" ref="I25:I26" si="6">H25/G25-1</f>
        <v>6.0957875420359464E-2</v>
      </c>
      <c r="J25" s="34"/>
      <c r="K25" s="34"/>
      <c r="L25" s="9"/>
      <c r="M25" s="32" t="e">
        <f t="shared" ref="M25:AB25" si="7">SUM(M13:M18)</f>
        <v>#REF!</v>
      </c>
      <c r="N25" s="32" t="e">
        <f t="shared" si="7"/>
        <v>#REF!</v>
      </c>
      <c r="O25" s="32" t="e">
        <f t="shared" si="7"/>
        <v>#REF!</v>
      </c>
      <c r="P25" s="32" t="e">
        <f t="shared" si="7"/>
        <v>#REF!</v>
      </c>
      <c r="Q25" s="32" t="e">
        <f t="shared" si="7"/>
        <v>#REF!</v>
      </c>
      <c r="R25" s="32" t="e">
        <f t="shared" si="7"/>
        <v>#REF!</v>
      </c>
      <c r="S25" s="32">
        <f t="shared" si="7"/>
        <v>0</v>
      </c>
      <c r="T25" s="32">
        <f t="shared" si="7"/>
        <v>0</v>
      </c>
      <c r="U25" s="32">
        <f t="shared" si="7"/>
        <v>0</v>
      </c>
      <c r="V25" s="32">
        <f t="shared" si="7"/>
        <v>0</v>
      </c>
      <c r="W25" s="32">
        <f t="shared" si="7"/>
        <v>0</v>
      </c>
      <c r="X25" s="32">
        <f t="shared" si="7"/>
        <v>0</v>
      </c>
      <c r="Y25" s="32">
        <f t="shared" si="7"/>
        <v>0</v>
      </c>
      <c r="Z25" s="32">
        <f t="shared" si="7"/>
        <v>0</v>
      </c>
      <c r="AA25" s="32">
        <f t="shared" si="7"/>
        <v>0</v>
      </c>
      <c r="AB25" s="32">
        <f t="shared" si="7"/>
        <v>0</v>
      </c>
      <c r="AC25" s="35">
        <f>H25-G25</f>
        <v>102932988.38876987</v>
      </c>
      <c r="AD25" s="36">
        <f>I25</f>
        <v>6.0957875420359464E-2</v>
      </c>
      <c r="AE25" s="107"/>
    </row>
    <row r="26" spans="1:31" ht="13.5" thickBot="1" x14ac:dyDescent="0.3">
      <c r="B26" s="12" t="s">
        <v>55</v>
      </c>
      <c r="C26" s="26"/>
      <c r="D26" s="151" t="s">
        <v>4</v>
      </c>
      <c r="E26" s="26"/>
      <c r="F26" s="26">
        <f>MATCH($D26,FAC_TOTALS_APTA!$A$2:$BR$2,)</f>
        <v>8</v>
      </c>
      <c r="G26" s="114">
        <f>VLOOKUP(G11,FAC_TOTALS_APTA!$A$4:$BR$126,$F26,FALSE)</f>
        <v>1684310471</v>
      </c>
      <c r="H26" s="114">
        <f>VLOOKUP(H11,FAC_TOTALS_APTA!$A$4:$BR$126,$F26,FALSE)</f>
        <v>1636184632.99999</v>
      </c>
      <c r="I26" s="116">
        <f t="shared" si="6"/>
        <v>-2.85730207278454E-2</v>
      </c>
      <c r="J26" s="53"/>
      <c r="K26" s="53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54">
        <f>H26-G26</f>
        <v>-48125838.000010014</v>
      </c>
      <c r="AD26" s="55">
        <f>I26</f>
        <v>-2.85730207278454E-2</v>
      </c>
    </row>
    <row r="27" spans="1:31" ht="14.25" thickTop="1" thickBot="1" x14ac:dyDescent="0.3">
      <c r="B27" s="60" t="s">
        <v>73</v>
      </c>
      <c r="C27" s="61"/>
      <c r="D27" s="157"/>
      <c r="E27" s="62"/>
      <c r="F27" s="61"/>
      <c r="G27" s="61"/>
      <c r="H27" s="61"/>
      <c r="I27" s="63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55">
        <f>AD26-AD25</f>
        <v>-8.9530896148204864E-2</v>
      </c>
    </row>
    <row r="28" spans="1:31" ht="13.5" thickTop="1" x14ac:dyDescent="0.25"/>
    <row r="29" spans="1:31" s="13" customFormat="1" x14ac:dyDescent="0.25">
      <c r="B29" s="21" t="s">
        <v>29</v>
      </c>
      <c r="E29" s="9"/>
      <c r="I29" s="20"/>
    </row>
    <row r="30" spans="1:31" x14ac:dyDescent="0.25">
      <c r="B30" s="18" t="s">
        <v>20</v>
      </c>
      <c r="C30" s="19" t="s">
        <v>21</v>
      </c>
      <c r="D30" s="13"/>
      <c r="E30" s="9"/>
      <c r="F30" s="13"/>
      <c r="G30" s="13"/>
      <c r="H30" s="13"/>
      <c r="I30" s="20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1" x14ac:dyDescent="0.25">
      <c r="B31" s="18"/>
      <c r="C31" s="19"/>
      <c r="D31" s="13"/>
      <c r="E31" s="9"/>
      <c r="F31" s="13"/>
      <c r="G31" s="13"/>
      <c r="H31" s="13"/>
      <c r="I31" s="20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1" x14ac:dyDescent="0.25">
      <c r="B32" s="21" t="s">
        <v>19</v>
      </c>
      <c r="C32" s="22">
        <v>1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2:30" ht="13.5" thickBot="1" x14ac:dyDescent="0.3">
      <c r="B33" s="23" t="s">
        <v>38</v>
      </c>
      <c r="C33" s="24">
        <v>2</v>
      </c>
      <c r="D33" s="25"/>
      <c r="E33" s="26"/>
      <c r="F33" s="25"/>
      <c r="G33" s="25"/>
      <c r="H33" s="25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 spans="2:30" ht="13.5" thickTop="1" x14ac:dyDescent="0.25">
      <c r="B34" s="28"/>
      <c r="C34" s="9"/>
      <c r="D34" s="65"/>
      <c r="E34" s="9"/>
      <c r="F34" s="9"/>
      <c r="G34" s="162" t="s">
        <v>56</v>
      </c>
      <c r="H34" s="162"/>
      <c r="I34" s="16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162" t="s">
        <v>60</v>
      </c>
      <c r="AD34" s="162"/>
    </row>
    <row r="35" spans="2:30" x14ac:dyDescent="0.25">
      <c r="B35" s="11" t="s">
        <v>22</v>
      </c>
      <c r="C35" s="30" t="s">
        <v>23</v>
      </c>
      <c r="D35" s="10" t="s">
        <v>24</v>
      </c>
      <c r="E35" s="10"/>
      <c r="F35" s="10"/>
      <c r="G35" s="30">
        <f>$C$1</f>
        <v>2012</v>
      </c>
      <c r="H35" s="30">
        <f>$C$2</f>
        <v>2018</v>
      </c>
      <c r="I35" s="30" t="s">
        <v>26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 t="s">
        <v>28</v>
      </c>
      <c r="AD35" s="30" t="s">
        <v>26</v>
      </c>
    </row>
    <row r="36" spans="2:30" hidden="1" x14ac:dyDescent="0.25">
      <c r="B36" s="28"/>
      <c r="C36" s="31"/>
      <c r="D36" s="9"/>
      <c r="E36" s="9"/>
      <c r="F36" s="9"/>
      <c r="G36" s="9"/>
      <c r="H36" s="9"/>
      <c r="I36" s="31"/>
      <c r="J36" s="9"/>
      <c r="K36" s="9"/>
      <c r="L36" s="9"/>
      <c r="M36" s="9">
        <v>1</v>
      </c>
      <c r="N36" s="9">
        <v>2</v>
      </c>
      <c r="O36" s="9">
        <v>3</v>
      </c>
      <c r="P36" s="9">
        <v>4</v>
      </c>
      <c r="Q36" s="9">
        <v>5</v>
      </c>
      <c r="R36" s="9">
        <v>6</v>
      </c>
      <c r="S36" s="9">
        <v>7</v>
      </c>
      <c r="T36" s="9">
        <v>8</v>
      </c>
      <c r="U36" s="9">
        <v>9</v>
      </c>
      <c r="V36" s="9">
        <v>10</v>
      </c>
      <c r="W36" s="9">
        <v>11</v>
      </c>
      <c r="X36" s="9">
        <v>12</v>
      </c>
      <c r="Y36" s="9">
        <v>13</v>
      </c>
      <c r="Z36" s="9">
        <v>14</v>
      </c>
      <c r="AA36" s="9">
        <v>15</v>
      </c>
      <c r="AB36" s="9">
        <v>16</v>
      </c>
      <c r="AC36" s="9"/>
      <c r="AD36" s="9"/>
    </row>
    <row r="37" spans="2:30" hidden="1" x14ac:dyDescent="0.25">
      <c r="B37" s="28"/>
      <c r="C37" s="31"/>
      <c r="D37" s="9"/>
      <c r="E37" s="9"/>
      <c r="F37" s="9"/>
      <c r="G37" s="9" t="str">
        <f>CONCATENATE($C32,"_",$C33,"_",G35)</f>
        <v>1_2_2012</v>
      </c>
      <c r="H37" s="9" t="str">
        <f>CONCATENATE($C32,"_",$C33,"_",H35)</f>
        <v>1_2_2018</v>
      </c>
      <c r="I37" s="31"/>
      <c r="J37" s="9"/>
      <c r="K37" s="9"/>
      <c r="L37" s="9"/>
      <c r="M37" s="9" t="str">
        <f>IF($G35+M36&gt;$H35,0,CONCATENATE($C32,"_",$C33,"_",$G35+M36))</f>
        <v>1_2_2013</v>
      </c>
      <c r="N37" s="9" t="str">
        <f t="shared" ref="N37:AB37" si="8">IF($G35+N36&gt;$H35,0,CONCATENATE($C32,"_",$C33,"_",$G35+N36))</f>
        <v>1_2_2014</v>
      </c>
      <c r="O37" s="9" t="str">
        <f t="shared" si="8"/>
        <v>1_2_2015</v>
      </c>
      <c r="P37" s="9" t="str">
        <f t="shared" si="8"/>
        <v>1_2_2016</v>
      </c>
      <c r="Q37" s="9" t="str">
        <f t="shared" si="8"/>
        <v>1_2_2017</v>
      </c>
      <c r="R37" s="9" t="str">
        <f t="shared" si="8"/>
        <v>1_2_2018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/>
      <c r="AD37" s="9"/>
    </row>
    <row r="38" spans="2:30" hidden="1" x14ac:dyDescent="0.25">
      <c r="B38" s="28"/>
      <c r="C38" s="31"/>
      <c r="D38" s="9"/>
      <c r="E38" s="9"/>
      <c r="F38" s="9" t="s">
        <v>27</v>
      </c>
      <c r="G38" s="32"/>
      <c r="H38" s="32"/>
      <c r="I38" s="31"/>
      <c r="J38" s="9"/>
      <c r="K38" s="9"/>
      <c r="L38" s="9" t="s">
        <v>27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2:30" x14ac:dyDescent="0.25">
      <c r="B39" s="28" t="s">
        <v>36</v>
      </c>
      <c r="C39" s="31" t="s">
        <v>25</v>
      </c>
      <c r="D39" s="107" t="s">
        <v>8</v>
      </c>
      <c r="E39" s="58"/>
      <c r="F39" s="9">
        <f>MATCH($D39,FAC_TOTALS_APTA!$A$2:$BT$2,)</f>
        <v>12</v>
      </c>
      <c r="G39" s="32">
        <f>VLOOKUP(G37,FAC_TOTALS_APTA!$A$4:$BT$126,$F39,FALSE)</f>
        <v>4055905.8360014898</v>
      </c>
      <c r="H39" s="32">
        <f>VLOOKUP(H37,FAC_TOTALS_APTA!$A$4:$BT$126,$F39,FALSE)</f>
        <v>4980651.9330921499</v>
      </c>
      <c r="I39" s="33">
        <f>IFERROR(H39/G39-1,"-")</f>
        <v>0.22799989311446156</v>
      </c>
      <c r="J39" s="34" t="str">
        <f>IF(C39="Log","_log","")</f>
        <v>_log</v>
      </c>
      <c r="K39" s="34" t="str">
        <f>CONCATENATE(D39,J39,"_FAC")</f>
        <v>VRM_ADJ_log_FAC</v>
      </c>
      <c r="L39" s="9">
        <f>MATCH($K39,FAC_TOTALS_APTA!$A$2:$BR$2,)</f>
        <v>26</v>
      </c>
      <c r="M39" s="32">
        <f>IF(M37=0,0,VLOOKUP(M37,FAC_TOTALS_APTA!$A$4:$BT$126,$L39,FALSE))</f>
        <v>7086680.9772830997</v>
      </c>
      <c r="N39" s="32">
        <f>IF(N37=0,0,VLOOKUP(N37,FAC_TOTALS_APTA!$A$4:$BT$126,$L39,FALSE))</f>
        <v>1582692.8242661201</v>
      </c>
      <c r="O39" s="32">
        <f>IF(O37=0,0,VLOOKUP(O37,FAC_TOTALS_APTA!$A$4:$BT$126,$L39,FALSE))</f>
        <v>783927.161659581</v>
      </c>
      <c r="P39" s="32">
        <f>IF(P37=0,0,VLOOKUP(P37,FAC_TOTALS_APTA!$A$4:$BT$126,$L39,FALSE))</f>
        <v>1910716.45394566</v>
      </c>
      <c r="Q39" s="32">
        <f>IF(Q37=0,0,VLOOKUP(Q37,FAC_TOTALS_APTA!$A$4:$BT$126,$L39,FALSE))</f>
        <v>468813.246402391</v>
      </c>
      <c r="R39" s="32">
        <f>IF(R37=0,0,VLOOKUP(R37,FAC_TOTALS_APTA!$A$4:$BT$126,$L39,FALSE))</f>
        <v>2024006.05802306</v>
      </c>
      <c r="S39" s="32">
        <f>IF(S37=0,0,VLOOKUP(S37,FAC_TOTALS_APTA!$A$4:$BT$126,$L39,FALSE))</f>
        <v>0</v>
      </c>
      <c r="T39" s="32">
        <f>IF(T37=0,0,VLOOKUP(T37,FAC_TOTALS_APTA!$A$4:$BT$126,$L39,FALSE))</f>
        <v>0</v>
      </c>
      <c r="U39" s="32">
        <f>IF(U37=0,0,VLOOKUP(U37,FAC_TOTALS_APTA!$A$4:$BT$126,$L39,FALSE))</f>
        <v>0</v>
      </c>
      <c r="V39" s="32">
        <f>IF(V37=0,0,VLOOKUP(V37,FAC_TOTALS_APTA!$A$4:$BT$126,$L39,FALSE))</f>
        <v>0</v>
      </c>
      <c r="W39" s="32">
        <f>IF(W37=0,0,VLOOKUP(W37,FAC_TOTALS_APTA!$A$4:$BT$126,$L39,FALSE))</f>
        <v>0</v>
      </c>
      <c r="X39" s="32">
        <f>IF(X37=0,0,VLOOKUP(X37,FAC_TOTALS_APTA!$A$4:$BT$126,$L39,FALSE))</f>
        <v>0</v>
      </c>
      <c r="Y39" s="32">
        <f>IF(Y37=0,0,VLOOKUP(Y37,FAC_TOTALS_APTA!$A$4:$BT$126,$L39,FALSE))</f>
        <v>0</v>
      </c>
      <c r="Z39" s="32">
        <f>IF(Z37=0,0,VLOOKUP(Z37,FAC_TOTALS_APTA!$A$4:$BT$126,$L39,FALSE))</f>
        <v>0</v>
      </c>
      <c r="AA39" s="32">
        <f>IF(AA37=0,0,VLOOKUP(AA37,FAC_TOTALS_APTA!$A$4:$BT$126,$L39,FALSE))</f>
        <v>0</v>
      </c>
      <c r="AB39" s="32">
        <f>IF(AB37=0,0,VLOOKUP(AB37,FAC_TOTALS_APTA!$A$4:$BT$126,$L39,FALSE))</f>
        <v>0</v>
      </c>
      <c r="AC39" s="35">
        <f>SUM(M39:AB39)</f>
        <v>13856836.721579911</v>
      </c>
      <c r="AD39" s="36">
        <f>AC39/G51</f>
        <v>0.15439520677241644</v>
      </c>
    </row>
    <row r="40" spans="2:30" x14ac:dyDescent="0.25">
      <c r="B40" s="28" t="s">
        <v>57</v>
      </c>
      <c r="C40" s="31" t="s">
        <v>25</v>
      </c>
      <c r="D40" s="107" t="s">
        <v>75</v>
      </c>
      <c r="E40" s="58"/>
      <c r="F40" s="9">
        <f>MATCH($D40,FAC_TOTALS_APTA!$A$2:$BT$2,)</f>
        <v>13</v>
      </c>
      <c r="G40" s="57">
        <f>VLOOKUP(G37,FAC_TOTALS_APTA!$A$4:$BT$126,$F40,FALSE)</f>
        <v>1.2093936588409699</v>
      </c>
      <c r="H40" s="57">
        <f>VLOOKUP(H37,FAC_TOTALS_APTA!$A$4:$BT$126,$F40,FALSE)</f>
        <v>1.3074118019554899</v>
      </c>
      <c r="I40" s="33">
        <f t="shared" ref="I40:I49" si="9">IFERROR(H40/G40-1,"-")</f>
        <v>8.1047343350928669E-2</v>
      </c>
      <c r="J40" s="34" t="str">
        <f t="shared" ref="J40:J46" si="10">IF(C40="Log","_log","")</f>
        <v>_log</v>
      </c>
      <c r="K40" s="34" t="str">
        <f t="shared" ref="K40:K49" si="11">CONCATENATE(D40,J40,"_FAC")</f>
        <v>FARE_per_UPT_cleaned_2018_log_FAC</v>
      </c>
      <c r="L40" s="9">
        <f>MATCH($K40,FAC_TOTALS_APTA!$A$2:$BR$2,)</f>
        <v>27</v>
      </c>
      <c r="M40" s="32">
        <f>IF(M37=0,0,VLOOKUP(M37,FAC_TOTALS_APTA!$A$4:$BT$126,$L40,FALSE))</f>
        <v>-1471044.2718157</v>
      </c>
      <c r="N40" s="32">
        <f>IF(N37=0,0,VLOOKUP(N37,FAC_TOTALS_APTA!$A$4:$BT$126,$L40,FALSE))</f>
        <v>84961.575063428201</v>
      </c>
      <c r="O40" s="32">
        <f>IF(O37=0,0,VLOOKUP(O37,FAC_TOTALS_APTA!$A$4:$BT$126,$L40,FALSE))</f>
        <v>-538866.14315026905</v>
      </c>
      <c r="P40" s="32">
        <f>IF(P37=0,0,VLOOKUP(P37,FAC_TOTALS_APTA!$A$4:$BT$126,$L40,FALSE))</f>
        <v>992164.86837124696</v>
      </c>
      <c r="Q40" s="32">
        <f>IF(Q37=0,0,VLOOKUP(Q37,FAC_TOTALS_APTA!$A$4:$BT$126,$L40,FALSE))</f>
        <v>-208777.94888667201</v>
      </c>
      <c r="R40" s="32">
        <f>IF(R37=0,0,VLOOKUP(R37,FAC_TOTALS_APTA!$A$4:$BT$126,$L40,FALSE))</f>
        <v>286028.40143106499</v>
      </c>
      <c r="S40" s="32">
        <f>IF(S37=0,0,VLOOKUP(S37,FAC_TOTALS_APTA!$A$4:$BT$126,$L40,FALSE))</f>
        <v>0</v>
      </c>
      <c r="T40" s="32">
        <f>IF(T37=0,0,VLOOKUP(T37,FAC_TOTALS_APTA!$A$4:$BT$126,$L40,FALSE))</f>
        <v>0</v>
      </c>
      <c r="U40" s="32">
        <f>IF(U37=0,0,VLOOKUP(U37,FAC_TOTALS_APTA!$A$4:$BT$126,$L40,FALSE))</f>
        <v>0</v>
      </c>
      <c r="V40" s="32">
        <f>IF(V37=0,0,VLOOKUP(V37,FAC_TOTALS_APTA!$A$4:$BT$126,$L40,FALSE))</f>
        <v>0</v>
      </c>
      <c r="W40" s="32">
        <f>IF(W37=0,0,VLOOKUP(W37,FAC_TOTALS_APTA!$A$4:$BT$126,$L40,FALSE))</f>
        <v>0</v>
      </c>
      <c r="X40" s="32">
        <f>IF(X37=0,0,VLOOKUP(X37,FAC_TOTALS_APTA!$A$4:$BT$126,$L40,FALSE))</f>
        <v>0</v>
      </c>
      <c r="Y40" s="32">
        <f>IF(Y37=0,0,VLOOKUP(Y37,FAC_TOTALS_APTA!$A$4:$BT$126,$L40,FALSE))</f>
        <v>0</v>
      </c>
      <c r="Z40" s="32">
        <f>IF(Z37=0,0,VLOOKUP(Z37,FAC_TOTALS_APTA!$A$4:$BT$126,$L40,FALSE))</f>
        <v>0</v>
      </c>
      <c r="AA40" s="32">
        <f>IF(AA37=0,0,VLOOKUP(AA37,FAC_TOTALS_APTA!$A$4:$BT$126,$L40,FALSE))</f>
        <v>0</v>
      </c>
      <c r="AB40" s="32">
        <f>IF(AB37=0,0,VLOOKUP(AB37,FAC_TOTALS_APTA!$A$4:$BT$126,$L40,FALSE))</f>
        <v>0</v>
      </c>
      <c r="AC40" s="35">
        <f t="shared" ref="AC40:AC49" si="12">SUM(M40:AB40)</f>
        <v>-855533.5189869008</v>
      </c>
      <c r="AD40" s="36">
        <f>AC40/G51</f>
        <v>-9.5324984495924053E-3</v>
      </c>
    </row>
    <row r="41" spans="2:30" x14ac:dyDescent="0.25">
      <c r="B41" s="28" t="s">
        <v>53</v>
      </c>
      <c r="C41" s="31" t="s">
        <v>25</v>
      </c>
      <c r="D41" s="107" t="s">
        <v>9</v>
      </c>
      <c r="E41" s="58"/>
      <c r="F41" s="9">
        <f>MATCH($D41,FAC_TOTALS_APTA!$A$2:$BT$2,)</f>
        <v>14</v>
      </c>
      <c r="G41" s="32">
        <f>VLOOKUP(G37,FAC_TOTALS_APTA!$A$4:$BT$126,$F41,FALSE)</f>
        <v>2890718.4350246098</v>
      </c>
      <c r="H41" s="32">
        <f>VLOOKUP(H37,FAC_TOTALS_APTA!$A$4:$BT$126,$F41,FALSE)</f>
        <v>3060973.7249468202</v>
      </c>
      <c r="I41" s="33">
        <f t="shared" si="9"/>
        <v>5.8897223561920731E-2</v>
      </c>
      <c r="J41" s="34" t="str">
        <f t="shared" si="10"/>
        <v>_log</v>
      </c>
      <c r="K41" s="34" t="str">
        <f t="shared" si="11"/>
        <v>POP_EMP_log_FAC</v>
      </c>
      <c r="L41" s="9">
        <f>MATCH($K41,FAC_TOTALS_APTA!$A$2:$BR$2,)</f>
        <v>28</v>
      </c>
      <c r="M41" s="32">
        <f>IF(M37=0,0,VLOOKUP(M37,FAC_TOTALS_APTA!$A$4:$BT$126,$L41,FALSE))</f>
        <v>350948.54278417601</v>
      </c>
      <c r="N41" s="32">
        <f>IF(N37=0,0,VLOOKUP(N37,FAC_TOTALS_APTA!$A$4:$BT$126,$L41,FALSE))</f>
        <v>295311.36419982201</v>
      </c>
      <c r="O41" s="32">
        <f>IF(O37=0,0,VLOOKUP(O37,FAC_TOTALS_APTA!$A$4:$BT$126,$L41,FALSE))</f>
        <v>325135.09301076399</v>
      </c>
      <c r="P41" s="32">
        <f>IF(P37=0,0,VLOOKUP(P37,FAC_TOTALS_APTA!$A$4:$BT$126,$L41,FALSE))</f>
        <v>271197.55489919899</v>
      </c>
      <c r="Q41" s="32">
        <f>IF(Q37=0,0,VLOOKUP(Q37,FAC_TOTALS_APTA!$A$4:$BT$126,$L41,FALSE))</f>
        <v>281448.78186221299</v>
      </c>
      <c r="R41" s="32">
        <f>IF(R37=0,0,VLOOKUP(R37,FAC_TOTALS_APTA!$A$4:$BT$126,$L41,FALSE))</f>
        <v>246312.42652649601</v>
      </c>
      <c r="S41" s="32">
        <f>IF(S37=0,0,VLOOKUP(S37,FAC_TOTALS_APTA!$A$4:$BT$126,$L41,FALSE))</f>
        <v>0</v>
      </c>
      <c r="T41" s="32">
        <f>IF(T37=0,0,VLOOKUP(T37,FAC_TOTALS_APTA!$A$4:$BT$126,$L41,FALSE))</f>
        <v>0</v>
      </c>
      <c r="U41" s="32">
        <f>IF(U37=0,0,VLOOKUP(U37,FAC_TOTALS_APTA!$A$4:$BT$126,$L41,FALSE))</f>
        <v>0</v>
      </c>
      <c r="V41" s="32">
        <f>IF(V37=0,0,VLOOKUP(V37,FAC_TOTALS_APTA!$A$4:$BT$126,$L41,FALSE))</f>
        <v>0</v>
      </c>
      <c r="W41" s="32">
        <f>IF(W37=0,0,VLOOKUP(W37,FAC_TOTALS_APTA!$A$4:$BT$126,$L41,FALSE))</f>
        <v>0</v>
      </c>
      <c r="X41" s="32">
        <f>IF(X37=0,0,VLOOKUP(X37,FAC_TOTALS_APTA!$A$4:$BT$126,$L41,FALSE))</f>
        <v>0</v>
      </c>
      <c r="Y41" s="32">
        <f>IF(Y37=0,0,VLOOKUP(Y37,FAC_TOTALS_APTA!$A$4:$BT$126,$L41,FALSE))</f>
        <v>0</v>
      </c>
      <c r="Z41" s="32">
        <f>IF(Z37=0,0,VLOOKUP(Z37,FAC_TOTALS_APTA!$A$4:$BT$126,$L41,FALSE))</f>
        <v>0</v>
      </c>
      <c r="AA41" s="32">
        <f>IF(AA37=0,0,VLOOKUP(AA37,FAC_TOTALS_APTA!$A$4:$BT$126,$L41,FALSE))</f>
        <v>0</v>
      </c>
      <c r="AB41" s="32">
        <f>IF(AB37=0,0,VLOOKUP(AB37,FAC_TOTALS_APTA!$A$4:$BT$126,$L41,FALSE))</f>
        <v>0</v>
      </c>
      <c r="AC41" s="35">
        <f t="shared" si="12"/>
        <v>1770353.7632826699</v>
      </c>
      <c r="AD41" s="36">
        <f>AC41/G51</f>
        <v>1.9725579570168215E-2</v>
      </c>
    </row>
    <row r="42" spans="2:30" hidden="1" x14ac:dyDescent="0.25">
      <c r="B42" s="28" t="s">
        <v>67</v>
      </c>
      <c r="C42" s="31"/>
      <c r="D42" s="107" t="s">
        <v>11</v>
      </c>
      <c r="E42" s="58"/>
      <c r="F42" s="9" t="e">
        <f>MATCH($D42,FAC_TOTALS_APTA!$A$2:$BT$2,)</f>
        <v>#N/A</v>
      </c>
      <c r="G42" s="57" t="e">
        <f>VLOOKUP(G37,FAC_TOTALS_APTA!$A$4:$BT$126,$F42,FALSE)</f>
        <v>#REF!</v>
      </c>
      <c r="H42" s="57" t="e">
        <f>VLOOKUP(H37,FAC_TOTALS_APTA!$A$4:$BT$126,$F42,FALSE)</f>
        <v>#REF!</v>
      </c>
      <c r="I42" s="33" t="str">
        <f t="shared" si="9"/>
        <v>-</v>
      </c>
      <c r="J42" s="34" t="str">
        <f t="shared" si="10"/>
        <v/>
      </c>
      <c r="K42" s="34" t="str">
        <f t="shared" si="11"/>
        <v>TSD_POP_PCT_FAC</v>
      </c>
      <c r="L42" s="9" t="e">
        <f>MATCH($K42,FAC_TOTALS_APTA!$A$2:$BR$2,)</f>
        <v>#N/A</v>
      </c>
      <c r="M42" s="32" t="e">
        <f>IF(M37=0,0,VLOOKUP(M37,FAC_TOTALS_APTA!$A$4:$BT$126,$L42,FALSE))</f>
        <v>#REF!</v>
      </c>
      <c r="N42" s="32" t="e">
        <f>IF(N37=0,0,VLOOKUP(N37,FAC_TOTALS_APTA!$A$4:$BT$126,$L42,FALSE))</f>
        <v>#REF!</v>
      </c>
      <c r="O42" s="32" t="e">
        <f>IF(O37=0,0,VLOOKUP(O37,FAC_TOTALS_APTA!$A$4:$BT$126,$L42,FALSE))</f>
        <v>#REF!</v>
      </c>
      <c r="P42" s="32" t="e">
        <f>IF(P37=0,0,VLOOKUP(P37,FAC_TOTALS_APTA!$A$4:$BT$126,$L42,FALSE))</f>
        <v>#REF!</v>
      </c>
      <c r="Q42" s="32" t="e">
        <f>IF(Q37=0,0,VLOOKUP(Q37,FAC_TOTALS_APTA!$A$4:$BT$126,$L42,FALSE))</f>
        <v>#REF!</v>
      </c>
      <c r="R42" s="32" t="e">
        <f>IF(R37=0,0,VLOOKUP(R37,FAC_TOTALS_APTA!$A$4:$BT$126,$L42,FALSE))</f>
        <v>#REF!</v>
      </c>
      <c r="S42" s="32">
        <f>IF(S37=0,0,VLOOKUP(S37,FAC_TOTALS_APTA!$A$4:$BT$126,$L42,FALSE))</f>
        <v>0</v>
      </c>
      <c r="T42" s="32">
        <f>IF(T37=0,0,VLOOKUP(T37,FAC_TOTALS_APTA!$A$4:$BT$126,$L42,FALSE))</f>
        <v>0</v>
      </c>
      <c r="U42" s="32">
        <f>IF(U37=0,0,VLOOKUP(U37,FAC_TOTALS_APTA!$A$4:$BT$126,$L42,FALSE))</f>
        <v>0</v>
      </c>
      <c r="V42" s="32">
        <f>IF(V37=0,0,VLOOKUP(V37,FAC_TOTALS_APTA!$A$4:$BT$126,$L42,FALSE))</f>
        <v>0</v>
      </c>
      <c r="W42" s="32">
        <f>IF(W37=0,0,VLOOKUP(W37,FAC_TOTALS_APTA!$A$4:$BT$126,$L42,FALSE))</f>
        <v>0</v>
      </c>
      <c r="X42" s="32">
        <f>IF(X37=0,0,VLOOKUP(X37,FAC_TOTALS_APTA!$A$4:$BT$126,$L42,FALSE))</f>
        <v>0</v>
      </c>
      <c r="Y42" s="32">
        <f>IF(Y37=0,0,VLOOKUP(Y37,FAC_TOTALS_APTA!$A$4:$BT$126,$L42,FALSE))</f>
        <v>0</v>
      </c>
      <c r="Z42" s="32">
        <f>IF(Z37=0,0,VLOOKUP(Z37,FAC_TOTALS_APTA!$A$4:$BT$126,$L42,FALSE))</f>
        <v>0</v>
      </c>
      <c r="AA42" s="32">
        <f>IF(AA37=0,0,VLOOKUP(AA37,FAC_TOTALS_APTA!$A$4:$BT$126,$L42,FALSE))</f>
        <v>0</v>
      </c>
      <c r="AB42" s="32">
        <f>IF(AB37=0,0,VLOOKUP(AB37,FAC_TOTALS_APTA!$A$4:$BT$126,$L42,FALSE))</f>
        <v>0</v>
      </c>
      <c r="AC42" s="35" t="e">
        <f t="shared" si="12"/>
        <v>#REF!</v>
      </c>
      <c r="AD42" s="36" t="e">
        <f>AC42/G51</f>
        <v>#REF!</v>
      </c>
    </row>
    <row r="43" spans="2:30" x14ac:dyDescent="0.2">
      <c r="B43" s="28" t="s">
        <v>54</v>
      </c>
      <c r="C43" s="31" t="s">
        <v>25</v>
      </c>
      <c r="D43" s="127" t="s">
        <v>18</v>
      </c>
      <c r="E43" s="58"/>
      <c r="F43" s="9">
        <f>MATCH($D43,FAC_TOTALS_APTA!$A$2:$BT$2,)</f>
        <v>15</v>
      </c>
      <c r="G43" s="37">
        <f>VLOOKUP(G37,FAC_TOTALS_APTA!$A$4:$BT$126,$F43,FALSE)</f>
        <v>4.0060224383444201</v>
      </c>
      <c r="H43" s="37">
        <f>VLOOKUP(H37,FAC_TOTALS_APTA!$A$4:$BT$126,$F43,FALSE)</f>
        <v>2.8706486977246102</v>
      </c>
      <c r="I43" s="33">
        <f t="shared" si="9"/>
        <v>-0.28341672022412057</v>
      </c>
      <c r="J43" s="34" t="str">
        <f t="shared" si="10"/>
        <v>_log</v>
      </c>
      <c r="K43" s="34" t="str">
        <f t="shared" si="11"/>
        <v>GAS_PRICE_2018_log_FAC</v>
      </c>
      <c r="L43" s="9">
        <f>MATCH($K43,FAC_TOTALS_APTA!$A$2:$BR$2,)</f>
        <v>29</v>
      </c>
      <c r="M43" s="32">
        <f>IF(M37=0,0,VLOOKUP(M37,FAC_TOTALS_APTA!$A$4:$BT$126,$L43,FALSE))</f>
        <v>-459576.356731874</v>
      </c>
      <c r="N43" s="32">
        <f>IF(N37=0,0,VLOOKUP(N37,FAC_TOTALS_APTA!$A$4:$BT$126,$L43,FALSE))</f>
        <v>-685216.40864303196</v>
      </c>
      <c r="O43" s="32">
        <f>IF(O37=0,0,VLOOKUP(O37,FAC_TOTALS_APTA!$A$4:$BT$126,$L43,FALSE))</f>
        <v>-3623408.4401713898</v>
      </c>
      <c r="P43" s="32">
        <f>IF(P37=0,0,VLOOKUP(P37,FAC_TOTALS_APTA!$A$4:$BT$126,$L43,FALSE))</f>
        <v>-1317293.5116571099</v>
      </c>
      <c r="Q43" s="32">
        <f>IF(Q37=0,0,VLOOKUP(Q37,FAC_TOTALS_APTA!$A$4:$BT$126,$L43,FALSE))</f>
        <v>960399.29196348495</v>
      </c>
      <c r="R43" s="32">
        <f>IF(R37=0,0,VLOOKUP(R37,FAC_TOTALS_APTA!$A$4:$BT$126,$L43,FALSE))</f>
        <v>1172958.7987625201</v>
      </c>
      <c r="S43" s="32">
        <f>IF(S37=0,0,VLOOKUP(S37,FAC_TOTALS_APTA!$A$4:$BT$126,$L43,FALSE))</f>
        <v>0</v>
      </c>
      <c r="T43" s="32">
        <f>IF(T37=0,0,VLOOKUP(T37,FAC_TOTALS_APTA!$A$4:$BT$126,$L43,FALSE))</f>
        <v>0</v>
      </c>
      <c r="U43" s="32">
        <f>IF(U37=0,0,VLOOKUP(U37,FAC_TOTALS_APTA!$A$4:$BT$126,$L43,FALSE))</f>
        <v>0</v>
      </c>
      <c r="V43" s="32">
        <f>IF(V37=0,0,VLOOKUP(V37,FAC_TOTALS_APTA!$A$4:$BT$126,$L43,FALSE))</f>
        <v>0</v>
      </c>
      <c r="W43" s="32">
        <f>IF(W37=0,0,VLOOKUP(W37,FAC_TOTALS_APTA!$A$4:$BT$126,$L43,FALSE))</f>
        <v>0</v>
      </c>
      <c r="X43" s="32">
        <f>IF(X37=0,0,VLOOKUP(X37,FAC_TOTALS_APTA!$A$4:$BT$126,$L43,FALSE))</f>
        <v>0</v>
      </c>
      <c r="Y43" s="32">
        <f>IF(Y37=0,0,VLOOKUP(Y37,FAC_TOTALS_APTA!$A$4:$BT$126,$L43,FALSE))</f>
        <v>0</v>
      </c>
      <c r="Z43" s="32">
        <f>IF(Z37=0,0,VLOOKUP(Z37,FAC_TOTALS_APTA!$A$4:$BT$126,$L43,FALSE))</f>
        <v>0</v>
      </c>
      <c r="AA43" s="32">
        <f>IF(AA37=0,0,VLOOKUP(AA37,FAC_TOTALS_APTA!$A$4:$BT$126,$L43,FALSE))</f>
        <v>0</v>
      </c>
      <c r="AB43" s="32">
        <f>IF(AB37=0,0,VLOOKUP(AB37,FAC_TOTALS_APTA!$A$4:$BT$126,$L43,FALSE))</f>
        <v>0</v>
      </c>
      <c r="AC43" s="35">
        <f t="shared" si="12"/>
        <v>-3952136.6264773998</v>
      </c>
      <c r="AD43" s="36">
        <f>AC43/G51</f>
        <v>-4.4035371412548943E-2</v>
      </c>
    </row>
    <row r="44" spans="2:30" x14ac:dyDescent="0.25">
      <c r="B44" s="28" t="s">
        <v>51</v>
      </c>
      <c r="C44" s="31" t="s">
        <v>25</v>
      </c>
      <c r="D44" s="107" t="s">
        <v>17</v>
      </c>
      <c r="E44" s="58"/>
      <c r="F44" s="9">
        <f>MATCH($D44,FAC_TOTALS_APTA!$A$2:$BT$2,)</f>
        <v>16</v>
      </c>
      <c r="G44" s="57">
        <f>VLOOKUP(G37,FAC_TOTALS_APTA!$A$4:$BT$126,$F44,FALSE)</f>
        <v>29026.064510323398</v>
      </c>
      <c r="H44" s="57">
        <f>VLOOKUP(H37,FAC_TOTALS_APTA!$A$4:$BT$126,$F44,FALSE)</f>
        <v>31812.7231586532</v>
      </c>
      <c r="I44" s="33">
        <f t="shared" si="9"/>
        <v>9.6005390167127169E-2</v>
      </c>
      <c r="J44" s="34" t="str">
        <f t="shared" si="10"/>
        <v>_log</v>
      </c>
      <c r="K44" s="34" t="str">
        <f t="shared" si="11"/>
        <v>TOTAL_MED_INC_INDIV_2018_log_FAC</v>
      </c>
      <c r="L44" s="9">
        <f>MATCH($K44,FAC_TOTALS_APTA!$A$2:$BR$2,)</f>
        <v>30</v>
      </c>
      <c r="M44" s="32">
        <f>IF(M37=0,0,VLOOKUP(M37,FAC_TOTALS_APTA!$A$4:$BT$126,$L44,FALSE))</f>
        <v>-349625.31579235999</v>
      </c>
      <c r="N44" s="32">
        <f>IF(N37=0,0,VLOOKUP(N37,FAC_TOTALS_APTA!$A$4:$BT$126,$L44,FALSE))</f>
        <v>-45305.468606845898</v>
      </c>
      <c r="O44" s="32">
        <f>IF(O37=0,0,VLOOKUP(O37,FAC_TOTALS_APTA!$A$4:$BT$126,$L44,FALSE))</f>
        <v>-900776.66088295204</v>
      </c>
      <c r="P44" s="32">
        <f>IF(P37=0,0,VLOOKUP(P37,FAC_TOTALS_APTA!$A$4:$BT$126,$L44,FALSE))</f>
        <v>-343265.21077501797</v>
      </c>
      <c r="Q44" s="32">
        <f>IF(Q37=0,0,VLOOKUP(Q37,FAC_TOTALS_APTA!$A$4:$BT$126,$L44,FALSE))</f>
        <v>71071.005864444407</v>
      </c>
      <c r="R44" s="32">
        <f>IF(R37=0,0,VLOOKUP(R37,FAC_TOTALS_APTA!$A$4:$BT$126,$L44,FALSE))</f>
        <v>-92806.127368099202</v>
      </c>
      <c r="S44" s="32">
        <f>IF(S37=0,0,VLOOKUP(S37,FAC_TOTALS_APTA!$A$4:$BT$126,$L44,FALSE))</f>
        <v>0</v>
      </c>
      <c r="T44" s="32">
        <f>IF(T37=0,0,VLOOKUP(T37,FAC_TOTALS_APTA!$A$4:$BT$126,$L44,FALSE))</f>
        <v>0</v>
      </c>
      <c r="U44" s="32">
        <f>IF(U37=0,0,VLOOKUP(U37,FAC_TOTALS_APTA!$A$4:$BT$126,$L44,FALSE))</f>
        <v>0</v>
      </c>
      <c r="V44" s="32">
        <f>IF(V37=0,0,VLOOKUP(V37,FAC_TOTALS_APTA!$A$4:$BT$126,$L44,FALSE))</f>
        <v>0</v>
      </c>
      <c r="W44" s="32">
        <f>IF(W37=0,0,VLOOKUP(W37,FAC_TOTALS_APTA!$A$4:$BT$126,$L44,FALSE))</f>
        <v>0</v>
      </c>
      <c r="X44" s="32">
        <f>IF(X37=0,0,VLOOKUP(X37,FAC_TOTALS_APTA!$A$4:$BT$126,$L44,FALSE))</f>
        <v>0</v>
      </c>
      <c r="Y44" s="32">
        <f>IF(Y37=0,0,VLOOKUP(Y37,FAC_TOTALS_APTA!$A$4:$BT$126,$L44,FALSE))</f>
        <v>0</v>
      </c>
      <c r="Z44" s="32">
        <f>IF(Z37=0,0,VLOOKUP(Z37,FAC_TOTALS_APTA!$A$4:$BT$126,$L44,FALSE))</f>
        <v>0</v>
      </c>
      <c r="AA44" s="32">
        <f>IF(AA37=0,0,VLOOKUP(AA37,FAC_TOTALS_APTA!$A$4:$BT$126,$L44,FALSE))</f>
        <v>0</v>
      </c>
      <c r="AB44" s="32">
        <f>IF(AB37=0,0,VLOOKUP(AB37,FAC_TOTALS_APTA!$A$4:$BT$126,$L44,FALSE))</f>
        <v>0</v>
      </c>
      <c r="AC44" s="35">
        <f t="shared" si="12"/>
        <v>-1660707.7775608308</v>
      </c>
      <c r="AD44" s="36">
        <f>AC44/G51</f>
        <v>-1.8503885544509047E-2</v>
      </c>
    </row>
    <row r="45" spans="2:30" x14ac:dyDescent="0.25">
      <c r="B45" s="28" t="s">
        <v>68</v>
      </c>
      <c r="C45" s="31"/>
      <c r="D45" s="107" t="s">
        <v>10</v>
      </c>
      <c r="E45" s="58"/>
      <c r="F45" s="9">
        <f>MATCH($D45,FAC_TOTALS_APTA!$A$2:$BT$2,)</f>
        <v>17</v>
      </c>
      <c r="G45" s="32">
        <f>VLOOKUP(G37,FAC_TOTALS_APTA!$A$4:$BT$126,$F45,FALSE)</f>
        <v>8.3613680927189407</v>
      </c>
      <c r="H45" s="32">
        <f>VLOOKUP(H37,FAC_TOTALS_APTA!$A$4:$BT$126,$F45,FALSE)</f>
        <v>7.1973304570354903</v>
      </c>
      <c r="I45" s="33">
        <f t="shared" si="9"/>
        <v>-0.1392161692650622</v>
      </c>
      <c r="J45" s="34" t="str">
        <f t="shared" si="10"/>
        <v/>
      </c>
      <c r="K45" s="34" t="str">
        <f t="shared" si="11"/>
        <v>PCT_HH_NO_VEH_FAC</v>
      </c>
      <c r="L45" s="9">
        <f>MATCH($K45,FAC_TOTALS_APTA!$A$2:$BR$2,)</f>
        <v>31</v>
      </c>
      <c r="M45" s="32">
        <f>IF(M37=0,0,VLOOKUP(M37,FAC_TOTALS_APTA!$A$4:$BT$126,$L45,FALSE))</f>
        <v>-121734.93257114</v>
      </c>
      <c r="N45" s="32">
        <f>IF(N37=0,0,VLOOKUP(N37,FAC_TOTALS_APTA!$A$4:$BT$126,$L45,FALSE))</f>
        <v>-9328.1582538091297</v>
      </c>
      <c r="O45" s="32">
        <f>IF(O37=0,0,VLOOKUP(O37,FAC_TOTALS_APTA!$A$4:$BT$126,$L45,FALSE))</f>
        <v>-167398.75546539499</v>
      </c>
      <c r="P45" s="32">
        <f>IF(P37=0,0,VLOOKUP(P37,FAC_TOTALS_APTA!$A$4:$BT$126,$L45,FALSE))</f>
        <v>-240810.211549297</v>
      </c>
      <c r="Q45" s="32">
        <f>IF(Q37=0,0,VLOOKUP(Q37,FAC_TOTALS_APTA!$A$4:$BT$126,$L45,FALSE))</f>
        <v>-188096.21105366899</v>
      </c>
      <c r="R45" s="32">
        <f>IF(R37=0,0,VLOOKUP(R37,FAC_TOTALS_APTA!$A$4:$BT$126,$L45,FALSE))</f>
        <v>-192570.42788454899</v>
      </c>
      <c r="S45" s="32">
        <f>IF(S37=0,0,VLOOKUP(S37,FAC_TOTALS_APTA!$A$4:$BT$126,$L45,FALSE))</f>
        <v>0</v>
      </c>
      <c r="T45" s="32">
        <f>IF(T37=0,0,VLOOKUP(T37,FAC_TOTALS_APTA!$A$4:$BT$126,$L45,FALSE))</f>
        <v>0</v>
      </c>
      <c r="U45" s="32">
        <f>IF(U37=0,0,VLOOKUP(U37,FAC_TOTALS_APTA!$A$4:$BT$126,$L45,FALSE))</f>
        <v>0</v>
      </c>
      <c r="V45" s="32">
        <f>IF(V37=0,0,VLOOKUP(V37,FAC_TOTALS_APTA!$A$4:$BT$126,$L45,FALSE))</f>
        <v>0</v>
      </c>
      <c r="W45" s="32">
        <f>IF(W37=0,0,VLOOKUP(W37,FAC_TOTALS_APTA!$A$4:$BT$126,$L45,FALSE))</f>
        <v>0</v>
      </c>
      <c r="X45" s="32">
        <f>IF(X37=0,0,VLOOKUP(X37,FAC_TOTALS_APTA!$A$4:$BT$126,$L45,FALSE))</f>
        <v>0</v>
      </c>
      <c r="Y45" s="32">
        <f>IF(Y37=0,0,VLOOKUP(Y37,FAC_TOTALS_APTA!$A$4:$BT$126,$L45,FALSE))</f>
        <v>0</v>
      </c>
      <c r="Z45" s="32">
        <f>IF(Z37=0,0,VLOOKUP(Z37,FAC_TOTALS_APTA!$A$4:$BT$126,$L45,FALSE))</f>
        <v>0</v>
      </c>
      <c r="AA45" s="32">
        <f>IF(AA37=0,0,VLOOKUP(AA37,FAC_TOTALS_APTA!$A$4:$BT$126,$L45,FALSE))</f>
        <v>0</v>
      </c>
      <c r="AB45" s="32">
        <f>IF(AB37=0,0,VLOOKUP(AB37,FAC_TOTALS_APTA!$A$4:$BT$126,$L45,FALSE))</f>
        <v>0</v>
      </c>
      <c r="AC45" s="35">
        <f t="shared" si="12"/>
        <v>-919938.69677785912</v>
      </c>
      <c r="AD45" s="36">
        <f>AC45/G51</f>
        <v>-1.0250111779535394E-2</v>
      </c>
    </row>
    <row r="46" spans="2:30" x14ac:dyDescent="0.25">
      <c r="B46" s="28" t="s">
        <v>52</v>
      </c>
      <c r="C46" s="31"/>
      <c r="D46" s="107" t="s">
        <v>32</v>
      </c>
      <c r="E46" s="58"/>
      <c r="F46" s="9">
        <f>MATCH($D46,FAC_TOTALS_APTA!$A$2:$BT$2,)</f>
        <v>18</v>
      </c>
      <c r="G46" s="37">
        <f>VLOOKUP(G37,FAC_TOTALS_APTA!$A$4:$BT$126,$F46,FALSE)</f>
        <v>4.3922807079810999</v>
      </c>
      <c r="H46" s="37">
        <f>VLOOKUP(H37,FAC_TOTALS_APTA!$A$4:$BT$126,$F46,FALSE)</f>
        <v>5.7996856999101896</v>
      </c>
      <c r="I46" s="33">
        <f t="shared" si="9"/>
        <v>0.32042692293589758</v>
      </c>
      <c r="J46" s="34" t="str">
        <f t="shared" si="10"/>
        <v/>
      </c>
      <c r="K46" s="34" t="str">
        <f t="shared" si="11"/>
        <v>JTW_HOME_PCT_FAC</v>
      </c>
      <c r="L46" s="9">
        <f>MATCH($K46,FAC_TOTALS_APTA!$A$2:$BR$2,)</f>
        <v>32</v>
      </c>
      <c r="M46" s="32">
        <f>IF(M37=0,0,VLOOKUP(M37,FAC_TOTALS_APTA!$A$4:$BT$126,$L46,FALSE))</f>
        <v>-6068.4179930407599</v>
      </c>
      <c r="N46" s="32">
        <f>IF(N37=0,0,VLOOKUP(N37,FAC_TOTALS_APTA!$A$4:$BT$126,$L46,FALSE))</f>
        <v>-29826.853095287799</v>
      </c>
      <c r="O46" s="32">
        <f>IF(O37=0,0,VLOOKUP(O37,FAC_TOTALS_APTA!$A$4:$BT$126,$L46,FALSE))</f>
        <v>-86301.0161552442</v>
      </c>
      <c r="P46" s="32">
        <f>IF(P37=0,0,VLOOKUP(P37,FAC_TOTALS_APTA!$A$4:$BT$126,$L46,FALSE))</f>
        <v>-290670.279494291</v>
      </c>
      <c r="Q46" s="32">
        <f>IF(Q37=0,0,VLOOKUP(Q37,FAC_TOTALS_APTA!$A$4:$BT$126,$L46,FALSE))</f>
        <v>-142542.14144898401</v>
      </c>
      <c r="R46" s="32">
        <f>IF(R37=0,0,VLOOKUP(R37,FAC_TOTALS_APTA!$A$4:$BT$126,$L46,FALSE))</f>
        <v>-176193.65011404801</v>
      </c>
      <c r="S46" s="32">
        <f>IF(S37=0,0,VLOOKUP(S37,FAC_TOTALS_APTA!$A$4:$BT$126,$L46,FALSE))</f>
        <v>0</v>
      </c>
      <c r="T46" s="32">
        <f>IF(T37=0,0,VLOOKUP(T37,FAC_TOTALS_APTA!$A$4:$BT$126,$L46,FALSE))</f>
        <v>0</v>
      </c>
      <c r="U46" s="32">
        <f>IF(U37=0,0,VLOOKUP(U37,FAC_TOTALS_APTA!$A$4:$BT$126,$L46,FALSE))</f>
        <v>0</v>
      </c>
      <c r="V46" s="32">
        <f>IF(V37=0,0,VLOOKUP(V37,FAC_TOTALS_APTA!$A$4:$BT$126,$L46,FALSE))</f>
        <v>0</v>
      </c>
      <c r="W46" s="32">
        <f>IF(W37=0,0,VLOOKUP(W37,FAC_TOTALS_APTA!$A$4:$BT$126,$L46,FALSE))</f>
        <v>0</v>
      </c>
      <c r="X46" s="32">
        <f>IF(X37=0,0,VLOOKUP(X37,FAC_TOTALS_APTA!$A$4:$BT$126,$L46,FALSE))</f>
        <v>0</v>
      </c>
      <c r="Y46" s="32">
        <f>IF(Y37=0,0,VLOOKUP(Y37,FAC_TOTALS_APTA!$A$4:$BT$126,$L46,FALSE))</f>
        <v>0</v>
      </c>
      <c r="Z46" s="32">
        <f>IF(Z37=0,0,VLOOKUP(Z37,FAC_TOTALS_APTA!$A$4:$BT$126,$L46,FALSE))</f>
        <v>0</v>
      </c>
      <c r="AA46" s="32">
        <f>IF(AA37=0,0,VLOOKUP(AA37,FAC_TOTALS_APTA!$A$4:$BT$126,$L46,FALSE))</f>
        <v>0</v>
      </c>
      <c r="AB46" s="32">
        <f>IF(AB37=0,0,VLOOKUP(AB37,FAC_TOTALS_APTA!$A$4:$BT$126,$L46,FALSE))</f>
        <v>0</v>
      </c>
      <c r="AC46" s="35">
        <f t="shared" si="12"/>
        <v>-731602.35830089578</v>
      </c>
      <c r="AD46" s="36">
        <f>AC46/G51</f>
        <v>-8.151636600375229E-3</v>
      </c>
    </row>
    <row r="47" spans="2:30" x14ac:dyDescent="0.25">
      <c r="B47" s="28" t="s">
        <v>69</v>
      </c>
      <c r="C47" s="31"/>
      <c r="D47" s="14" t="s">
        <v>82</v>
      </c>
      <c r="E47" s="58"/>
      <c r="F47" s="9">
        <f>MATCH($D47,FAC_TOTALS_APTA!$A$2:$BT$2,)</f>
        <v>25</v>
      </c>
      <c r="G47" s="37">
        <f>VLOOKUP(G37,FAC_TOTALS_APTA!$A$4:$BT$126,$F47,FALSE)</f>
        <v>0</v>
      </c>
      <c r="H47" s="37">
        <f>VLOOKUP(H37,FAC_TOTALS_APTA!$A$4:$BT$126,$F47,FALSE)</f>
        <v>4.2220682989960299</v>
      </c>
      <c r="I47" s="33" t="str">
        <f t="shared" si="9"/>
        <v>-</v>
      </c>
      <c r="J47" s="34"/>
      <c r="K47" s="34" t="str">
        <f t="shared" si="11"/>
        <v>YEARS_SINCE_TNC_RAIL_MID_FAC</v>
      </c>
      <c r="L47" s="9">
        <f>MATCH($K47,FAC_TOTALS_APTA!$A$2:$BR$2,)</f>
        <v>39</v>
      </c>
      <c r="M47" s="32">
        <f>IF(M37=0,0,VLOOKUP(M37,FAC_TOTALS_APTA!$A$4:$BT$126,$L47,FALSE))</f>
        <v>0</v>
      </c>
      <c r="N47" s="32">
        <f>IF(N37=0,0,VLOOKUP(N37,FAC_TOTALS_APTA!$A$4:$BT$126,$L47,FALSE))</f>
        <v>-423367.45061252598</v>
      </c>
      <c r="O47" s="32">
        <f>IF(O37=0,0,VLOOKUP(O37,FAC_TOTALS_APTA!$A$4:$BT$126,$L47,FALSE))</f>
        <v>-1677934.8662079601</v>
      </c>
      <c r="P47" s="32">
        <f>IF(P37=0,0,VLOOKUP(P37,FAC_TOTALS_APTA!$A$4:$BT$126,$L47,FALSE))</f>
        <v>-1808709.0152117801</v>
      </c>
      <c r="Q47" s="32">
        <f>IF(Q37=0,0,VLOOKUP(Q37,FAC_TOTALS_APTA!$A$4:$BT$126,$L47,FALSE))</f>
        <v>-1781504.0842993101</v>
      </c>
      <c r="R47" s="32">
        <f>IF(R37=0,0,VLOOKUP(R37,FAC_TOTALS_APTA!$A$4:$BT$126,$L47,FALSE))</f>
        <v>-1736323.8536632999</v>
      </c>
      <c r="S47" s="32">
        <f>IF(S37=0,0,VLOOKUP(S37,FAC_TOTALS_APTA!$A$4:$BT$126,$L47,FALSE))</f>
        <v>0</v>
      </c>
      <c r="T47" s="32">
        <f>IF(T37=0,0,VLOOKUP(T37,FAC_TOTALS_APTA!$A$4:$BT$126,$L47,FALSE))</f>
        <v>0</v>
      </c>
      <c r="U47" s="32">
        <f>IF(U37=0,0,VLOOKUP(U37,FAC_TOTALS_APTA!$A$4:$BT$126,$L47,FALSE))</f>
        <v>0</v>
      </c>
      <c r="V47" s="32">
        <f>IF(V37=0,0,VLOOKUP(V37,FAC_TOTALS_APTA!$A$4:$BT$126,$L47,FALSE))</f>
        <v>0</v>
      </c>
      <c r="W47" s="32">
        <f>IF(W37=0,0,VLOOKUP(W37,FAC_TOTALS_APTA!$A$4:$BT$126,$L47,FALSE))</f>
        <v>0</v>
      </c>
      <c r="X47" s="32">
        <f>IF(X37=0,0,VLOOKUP(X37,FAC_TOTALS_APTA!$A$4:$BT$126,$L47,FALSE))</f>
        <v>0</v>
      </c>
      <c r="Y47" s="32">
        <f>IF(Y37=0,0,VLOOKUP(Y37,FAC_TOTALS_APTA!$A$4:$BT$126,$L47,FALSE))</f>
        <v>0</v>
      </c>
      <c r="Z47" s="32">
        <f>IF(Z37=0,0,VLOOKUP(Z37,FAC_TOTALS_APTA!$A$4:$BT$126,$L47,FALSE))</f>
        <v>0</v>
      </c>
      <c r="AA47" s="32">
        <f>IF(AA37=0,0,VLOOKUP(AA37,FAC_TOTALS_APTA!$A$4:$BT$126,$L47,FALSE))</f>
        <v>0</v>
      </c>
      <c r="AB47" s="32">
        <f>IF(AB37=0,0,VLOOKUP(AB37,FAC_TOTALS_APTA!$A$4:$BT$126,$L47,FALSE))</f>
        <v>0</v>
      </c>
      <c r="AC47" s="35">
        <f t="shared" si="12"/>
        <v>-7427839.2699948763</v>
      </c>
      <c r="AD47" s="36">
        <f>AC47/G51</f>
        <v>-8.2762235206043241E-2</v>
      </c>
    </row>
    <row r="48" spans="2:30" hidden="1" x14ac:dyDescent="0.25">
      <c r="B48" s="28" t="s">
        <v>70</v>
      </c>
      <c r="C48" s="31"/>
      <c r="D48" s="9" t="s">
        <v>48</v>
      </c>
      <c r="E48" s="58"/>
      <c r="F48" s="9" t="e">
        <f>MATCH($D48,FAC_TOTALS_APTA!$A$2:$BT$2,)</f>
        <v>#N/A</v>
      </c>
      <c r="G48" s="37" t="e">
        <f>VLOOKUP(G37,FAC_TOTALS_APTA!$A$4:$BT$126,$F48,FALSE)</f>
        <v>#REF!</v>
      </c>
      <c r="H48" s="37" t="e">
        <f>VLOOKUP(H37,FAC_TOTALS_APTA!$A$4:$BT$126,$F48,FALSE)</f>
        <v>#REF!</v>
      </c>
      <c r="I48" s="33" t="str">
        <f t="shared" si="9"/>
        <v>-</v>
      </c>
      <c r="J48" s="34" t="str">
        <f t="shared" ref="J48:J49" si="13">IF(C48="Log","_log","")</f>
        <v/>
      </c>
      <c r="K48" s="34" t="str">
        <f t="shared" si="11"/>
        <v>BIKE_SHARE_FAC</v>
      </c>
      <c r="L48" s="9" t="e">
        <f>MATCH($K48,FAC_TOTALS_APTA!$A$2:$BR$2,)</f>
        <v>#N/A</v>
      </c>
      <c r="M48" s="32" t="e">
        <f>IF(M37=0,0,VLOOKUP(M37,FAC_TOTALS_APTA!$A$4:$BT$126,$L48,FALSE))</f>
        <v>#REF!</v>
      </c>
      <c r="N48" s="32" t="e">
        <f>IF(N37=0,0,VLOOKUP(N37,FAC_TOTALS_APTA!$A$4:$BT$126,$L48,FALSE))</f>
        <v>#REF!</v>
      </c>
      <c r="O48" s="32" t="e">
        <f>IF(O37=0,0,VLOOKUP(O37,FAC_TOTALS_APTA!$A$4:$BT$126,$L48,FALSE))</f>
        <v>#REF!</v>
      </c>
      <c r="P48" s="32" t="e">
        <f>IF(P37=0,0,VLOOKUP(P37,FAC_TOTALS_APTA!$A$4:$BT$126,$L48,FALSE))</f>
        <v>#REF!</v>
      </c>
      <c r="Q48" s="32" t="e">
        <f>IF(Q37=0,0,VLOOKUP(Q37,FAC_TOTALS_APTA!$A$4:$BT$126,$L48,FALSE))</f>
        <v>#REF!</v>
      </c>
      <c r="R48" s="32" t="e">
        <f>IF(R37=0,0,VLOOKUP(R37,FAC_TOTALS_APTA!$A$4:$BT$126,$L48,FALSE))</f>
        <v>#REF!</v>
      </c>
      <c r="S48" s="32">
        <f>IF(S37=0,0,VLOOKUP(S37,FAC_TOTALS_APTA!$A$4:$BT$126,$L48,FALSE))</f>
        <v>0</v>
      </c>
      <c r="T48" s="32">
        <f>IF(T37=0,0,VLOOKUP(T37,FAC_TOTALS_APTA!$A$4:$BT$126,$L48,FALSE))</f>
        <v>0</v>
      </c>
      <c r="U48" s="32">
        <f>IF(U37=0,0,VLOOKUP(U37,FAC_TOTALS_APTA!$A$4:$BT$126,$L48,FALSE))</f>
        <v>0</v>
      </c>
      <c r="V48" s="32">
        <f>IF(V37=0,0,VLOOKUP(V37,FAC_TOTALS_APTA!$A$4:$BT$126,$L48,FALSE))</f>
        <v>0</v>
      </c>
      <c r="W48" s="32">
        <f>IF(W37=0,0,VLOOKUP(W37,FAC_TOTALS_APTA!$A$4:$BT$126,$L48,FALSE))</f>
        <v>0</v>
      </c>
      <c r="X48" s="32">
        <f>IF(X37=0,0,VLOOKUP(X37,FAC_TOTALS_APTA!$A$4:$BT$126,$L48,FALSE))</f>
        <v>0</v>
      </c>
      <c r="Y48" s="32">
        <f>IF(Y37=0,0,VLOOKUP(Y37,FAC_TOTALS_APTA!$A$4:$BT$126,$L48,FALSE))</f>
        <v>0</v>
      </c>
      <c r="Z48" s="32">
        <f>IF(Z37=0,0,VLOOKUP(Z37,FAC_TOTALS_APTA!$A$4:$BT$126,$L48,FALSE))</f>
        <v>0</v>
      </c>
      <c r="AA48" s="32">
        <f>IF(AA37=0,0,VLOOKUP(AA37,FAC_TOTALS_APTA!$A$4:$BT$126,$L48,FALSE))</f>
        <v>0</v>
      </c>
      <c r="AB48" s="32">
        <f>IF(AB37=0,0,VLOOKUP(AB37,FAC_TOTALS_APTA!$A$4:$BT$126,$L48,FALSE))</f>
        <v>0</v>
      </c>
      <c r="AC48" s="35" t="e">
        <f t="shared" si="12"/>
        <v>#REF!</v>
      </c>
      <c r="AD48" s="36" t="e">
        <f>AC48/G51</f>
        <v>#REF!</v>
      </c>
    </row>
    <row r="49" spans="1:31" hidden="1" x14ac:dyDescent="0.25">
      <c r="B49" s="11" t="s">
        <v>71</v>
      </c>
      <c r="C49" s="30"/>
      <c r="D49" s="10" t="s">
        <v>49</v>
      </c>
      <c r="E49" s="59"/>
      <c r="F49" s="10" t="e">
        <f>MATCH($D49,FAC_TOTALS_APTA!$A$2:$BT$2,)</f>
        <v>#N/A</v>
      </c>
      <c r="G49" s="38" t="e">
        <f>VLOOKUP(G37,FAC_TOTALS_APTA!$A$4:$BT$126,$F49,FALSE)</f>
        <v>#REF!</v>
      </c>
      <c r="H49" s="38" t="e">
        <f>VLOOKUP(H37,FAC_TOTALS_APTA!$A$4:$BT$126,$F49,FALSE)</f>
        <v>#REF!</v>
      </c>
      <c r="I49" s="39" t="str">
        <f t="shared" si="9"/>
        <v>-</v>
      </c>
      <c r="J49" s="40" t="str">
        <f t="shared" si="13"/>
        <v/>
      </c>
      <c r="K49" s="40" t="str">
        <f t="shared" si="11"/>
        <v>scooter_flag_FAC</v>
      </c>
      <c r="L49" s="10" t="e">
        <f>MATCH($K49,FAC_TOTALS_APTA!$A$2:$BR$2,)</f>
        <v>#N/A</v>
      </c>
      <c r="M49" s="41" t="e">
        <f>IF(M37=0,0,VLOOKUP(M37,FAC_TOTALS_APTA!$A$4:$BT$126,$L49,FALSE))</f>
        <v>#REF!</v>
      </c>
      <c r="N49" s="41" t="e">
        <f>IF(N37=0,0,VLOOKUP(N37,FAC_TOTALS_APTA!$A$4:$BT$126,$L49,FALSE))</f>
        <v>#REF!</v>
      </c>
      <c r="O49" s="41" t="e">
        <f>IF(O37=0,0,VLOOKUP(O37,FAC_TOTALS_APTA!$A$4:$BT$126,$L49,FALSE))</f>
        <v>#REF!</v>
      </c>
      <c r="P49" s="41" t="e">
        <f>IF(P37=0,0,VLOOKUP(P37,FAC_TOTALS_APTA!$A$4:$BT$126,$L49,FALSE))</f>
        <v>#REF!</v>
      </c>
      <c r="Q49" s="41" t="e">
        <f>IF(Q37=0,0,VLOOKUP(Q37,FAC_TOTALS_APTA!$A$4:$BT$126,$L49,FALSE))</f>
        <v>#REF!</v>
      </c>
      <c r="R49" s="41" t="e">
        <f>IF(R37=0,0,VLOOKUP(R37,FAC_TOTALS_APTA!$A$4:$BT$126,$L49,FALSE))</f>
        <v>#REF!</v>
      </c>
      <c r="S49" s="41">
        <f>IF(S37=0,0,VLOOKUP(S37,FAC_TOTALS_APTA!$A$4:$BT$126,$L49,FALSE))</f>
        <v>0</v>
      </c>
      <c r="T49" s="41">
        <f>IF(T37=0,0,VLOOKUP(T37,FAC_TOTALS_APTA!$A$4:$BT$126,$L49,FALSE))</f>
        <v>0</v>
      </c>
      <c r="U49" s="41">
        <f>IF(U37=0,0,VLOOKUP(U37,FAC_TOTALS_APTA!$A$4:$BT$126,$L49,FALSE))</f>
        <v>0</v>
      </c>
      <c r="V49" s="41">
        <f>IF(V37=0,0,VLOOKUP(V37,FAC_TOTALS_APTA!$A$4:$BT$126,$L49,FALSE))</f>
        <v>0</v>
      </c>
      <c r="W49" s="41">
        <f>IF(W37=0,0,VLOOKUP(W37,FAC_TOTALS_APTA!$A$4:$BT$126,$L49,FALSE))</f>
        <v>0</v>
      </c>
      <c r="X49" s="41">
        <f>IF(X37=0,0,VLOOKUP(X37,FAC_TOTALS_APTA!$A$4:$BT$126,$L49,FALSE))</f>
        <v>0</v>
      </c>
      <c r="Y49" s="41">
        <f>IF(Y37=0,0,VLOOKUP(Y37,FAC_TOTALS_APTA!$A$4:$BT$126,$L49,FALSE))</f>
        <v>0</v>
      </c>
      <c r="Z49" s="41">
        <f>IF(Z37=0,0,VLOOKUP(Z37,FAC_TOTALS_APTA!$A$4:$BT$126,$L49,FALSE))</f>
        <v>0</v>
      </c>
      <c r="AA49" s="41">
        <f>IF(AA37=0,0,VLOOKUP(AA37,FAC_TOTALS_APTA!$A$4:$BT$126,$L49,FALSE))</f>
        <v>0</v>
      </c>
      <c r="AB49" s="41">
        <f>IF(AB37=0,0,VLOOKUP(AB37,FAC_TOTALS_APTA!$A$4:$BT$126,$L49,FALSE))</f>
        <v>0</v>
      </c>
      <c r="AC49" s="42" t="e">
        <f t="shared" si="12"/>
        <v>#REF!</v>
      </c>
      <c r="AD49" s="43" t="e">
        <f>AC49/G51</f>
        <v>#REF!</v>
      </c>
    </row>
    <row r="50" spans="1:31" x14ac:dyDescent="0.25">
      <c r="B50" s="44" t="s">
        <v>58</v>
      </c>
      <c r="C50" s="45"/>
      <c r="D50" s="44" t="s">
        <v>50</v>
      </c>
      <c r="E50" s="46"/>
      <c r="F50" s="47"/>
      <c r="G50" s="48"/>
      <c r="H50" s="48"/>
      <c r="I50" s="49"/>
      <c r="J50" s="50"/>
      <c r="K50" s="50" t="str">
        <f t="shared" ref="K50" si="14">CONCATENATE(D50,J50,"_FAC")</f>
        <v>New_Reporter_FAC</v>
      </c>
      <c r="L50" s="47">
        <f>MATCH($K50,FAC_TOTALS_APTA!$A$2:$BR$2,)</f>
        <v>43</v>
      </c>
      <c r="M50" s="48">
        <f>IF(M37=0,0,VLOOKUP(M37,FAC_TOTALS_APTA!$A$4:$BT$126,$L50,FALSE))</f>
        <v>0</v>
      </c>
      <c r="N50" s="48">
        <f>IF(N37=0,0,VLOOKUP(N37,FAC_TOTALS_APTA!$A$4:$BT$126,$L50,FALSE))</f>
        <v>0</v>
      </c>
      <c r="O50" s="48">
        <f>IF(O37=0,0,VLOOKUP(O37,FAC_TOTALS_APTA!$A$4:$BT$126,$L50,FALSE))</f>
        <v>0</v>
      </c>
      <c r="P50" s="48">
        <f>IF(P37=0,0,VLOOKUP(P37,FAC_TOTALS_APTA!$A$4:$BT$126,$L50,FALSE))</f>
        <v>0</v>
      </c>
      <c r="Q50" s="48">
        <f>IF(Q37=0,0,VLOOKUP(Q37,FAC_TOTALS_APTA!$A$4:$BT$126,$L50,FALSE))</f>
        <v>0</v>
      </c>
      <c r="R50" s="48">
        <f>IF(R37=0,0,VLOOKUP(R37,FAC_TOTALS_APTA!$A$4:$BT$126,$L50,FALSE))</f>
        <v>0</v>
      </c>
      <c r="S50" s="48">
        <f>IF(S37=0,0,VLOOKUP(S37,FAC_TOTALS_APTA!$A$4:$BT$126,$L50,FALSE))</f>
        <v>0</v>
      </c>
      <c r="T50" s="48">
        <f>IF(T37=0,0,VLOOKUP(T37,FAC_TOTALS_APTA!$A$4:$BT$126,$L50,FALSE))</f>
        <v>0</v>
      </c>
      <c r="U50" s="48">
        <f>IF(U37=0,0,VLOOKUP(U37,FAC_TOTALS_APTA!$A$4:$BT$126,$L50,FALSE))</f>
        <v>0</v>
      </c>
      <c r="V50" s="48">
        <f>IF(V37=0,0,VLOOKUP(V37,FAC_TOTALS_APTA!$A$4:$BT$126,$L50,FALSE))</f>
        <v>0</v>
      </c>
      <c r="W50" s="48">
        <f>IF(W37=0,0,VLOOKUP(W37,FAC_TOTALS_APTA!$A$4:$BT$126,$L50,FALSE))</f>
        <v>0</v>
      </c>
      <c r="X50" s="48">
        <f>IF(X37=0,0,VLOOKUP(X37,FAC_TOTALS_APTA!$A$4:$BT$126,$L50,FALSE))</f>
        <v>0</v>
      </c>
      <c r="Y50" s="48">
        <f>IF(Y37=0,0,VLOOKUP(Y37,FAC_TOTALS_APTA!$A$4:$BT$126,$L50,FALSE))</f>
        <v>0</v>
      </c>
      <c r="Z50" s="48">
        <f>IF(Z37=0,0,VLOOKUP(Z37,FAC_TOTALS_APTA!$A$4:$BT$126,$L50,FALSE))</f>
        <v>0</v>
      </c>
      <c r="AA50" s="48">
        <f>IF(AA37=0,0,VLOOKUP(AA37,FAC_TOTALS_APTA!$A$4:$BT$126,$L50,FALSE))</f>
        <v>0</v>
      </c>
      <c r="AB50" s="48">
        <f>IF(AB37=0,0,VLOOKUP(AB37,FAC_TOTALS_APTA!$A$4:$BT$126,$L50,FALSE))</f>
        <v>0</v>
      </c>
      <c r="AC50" s="51">
        <f>SUM(M50:AB50)</f>
        <v>0</v>
      </c>
      <c r="AD50" s="52">
        <f>AC50/G52</f>
        <v>0</v>
      </c>
    </row>
    <row r="51" spans="1:31" s="110" customFormat="1" ht="15.75" customHeight="1" x14ac:dyDescent="0.25">
      <c r="A51" s="109"/>
      <c r="B51" s="28" t="s">
        <v>72</v>
      </c>
      <c r="C51" s="31"/>
      <c r="D51" s="9" t="s">
        <v>6</v>
      </c>
      <c r="E51" s="58"/>
      <c r="F51" s="9">
        <f>MATCH($D51,FAC_TOTALS_APTA!$A$2:$BR$2,)</f>
        <v>10</v>
      </c>
      <c r="G51" s="113">
        <f>VLOOKUP(G37,FAC_TOTALS_APTA!$A$4:$BT$126,$F51,FALSE)</f>
        <v>89749138.015698507</v>
      </c>
      <c r="H51" s="113">
        <f>VLOOKUP(H37,FAC_TOTALS_APTA!$A$4:$BR$126,$F51,FALSE)</f>
        <v>89517076.105522797</v>
      </c>
      <c r="I51" s="115">
        <f t="shared" ref="I51" si="15">H51/G51-1</f>
        <v>-2.5856728577730026E-3</v>
      </c>
      <c r="J51" s="34"/>
      <c r="K51" s="34"/>
      <c r="L51" s="9"/>
      <c r="M51" s="32" t="e">
        <f t="shared" ref="M51:AB51" si="16">SUM(M39:M44)</f>
        <v>#REF!</v>
      </c>
      <c r="N51" s="32" t="e">
        <f t="shared" si="16"/>
        <v>#REF!</v>
      </c>
      <c r="O51" s="32" t="e">
        <f t="shared" si="16"/>
        <v>#REF!</v>
      </c>
      <c r="P51" s="32" t="e">
        <f t="shared" si="16"/>
        <v>#REF!</v>
      </c>
      <c r="Q51" s="32" t="e">
        <f t="shared" si="16"/>
        <v>#REF!</v>
      </c>
      <c r="R51" s="32" t="e">
        <f t="shared" si="16"/>
        <v>#REF!</v>
      </c>
      <c r="S51" s="32">
        <f t="shared" si="16"/>
        <v>0</v>
      </c>
      <c r="T51" s="32">
        <f t="shared" si="16"/>
        <v>0</v>
      </c>
      <c r="U51" s="32">
        <f t="shared" si="16"/>
        <v>0</v>
      </c>
      <c r="V51" s="32">
        <f t="shared" si="16"/>
        <v>0</v>
      </c>
      <c r="W51" s="32">
        <f t="shared" si="16"/>
        <v>0</v>
      </c>
      <c r="X51" s="32">
        <f t="shared" si="16"/>
        <v>0</v>
      </c>
      <c r="Y51" s="32">
        <f t="shared" si="16"/>
        <v>0</v>
      </c>
      <c r="Z51" s="32">
        <f t="shared" si="16"/>
        <v>0</v>
      </c>
      <c r="AA51" s="32">
        <f t="shared" si="16"/>
        <v>0</v>
      </c>
      <c r="AB51" s="32">
        <f t="shared" si="16"/>
        <v>0</v>
      </c>
      <c r="AC51" s="35">
        <f>H51-G51</f>
        <v>-232061.91017571092</v>
      </c>
      <c r="AD51" s="36">
        <f>I51</f>
        <v>-2.5856728577730026E-3</v>
      </c>
      <c r="AE51" s="109"/>
    </row>
    <row r="52" spans="1:31" ht="13.5" thickBot="1" x14ac:dyDescent="0.3">
      <c r="B52" s="12" t="s">
        <v>55</v>
      </c>
      <c r="C52" s="26"/>
      <c r="D52" s="26" t="s">
        <v>4</v>
      </c>
      <c r="E52" s="26"/>
      <c r="F52" s="26">
        <f>MATCH($D52,FAC_TOTALS_APTA!$A$2:$BR$2,)</f>
        <v>8</v>
      </c>
      <c r="G52" s="114">
        <f>VLOOKUP(G37,FAC_TOTALS_APTA!$A$4:$BR$126,$F52,FALSE)</f>
        <v>85082647</v>
      </c>
      <c r="H52" s="114">
        <f>VLOOKUP(H37,FAC_TOTALS_APTA!$A$4:$BR$126,$F52,FALSE)</f>
        <v>81764133</v>
      </c>
      <c r="I52" s="116">
        <f t="shared" ref="I52" si="17">H52/G52-1</f>
        <v>-3.9003417465373391E-2</v>
      </c>
      <c r="J52" s="53"/>
      <c r="K52" s="53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54">
        <f>H52-G52</f>
        <v>-3318514</v>
      </c>
      <c r="AD52" s="55">
        <f>I52</f>
        <v>-3.9003417465373391E-2</v>
      </c>
    </row>
    <row r="53" spans="1:31" ht="14.25" thickTop="1" thickBot="1" x14ac:dyDescent="0.3">
      <c r="B53" s="60" t="s">
        <v>73</v>
      </c>
      <c r="C53" s="61"/>
      <c r="D53" s="61"/>
      <c r="E53" s="62"/>
      <c r="F53" s="61"/>
      <c r="G53" s="61"/>
      <c r="H53" s="61"/>
      <c r="I53" s="63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55">
        <f>AD52-AD51</f>
        <v>-3.6417744607600389E-2</v>
      </c>
    </row>
    <row r="54" spans="1:31" ht="13.5" thickTop="1" x14ac:dyDescent="0.25"/>
    <row r="55" spans="1:31" s="13" customFormat="1" x14ac:dyDescent="0.25">
      <c r="B55" s="81" t="s">
        <v>29</v>
      </c>
      <c r="C55" s="79"/>
      <c r="E55" s="79"/>
      <c r="F55" s="79"/>
      <c r="G55" s="79"/>
      <c r="H55" s="79"/>
      <c r="I55" s="80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</row>
    <row r="56" spans="1:31" x14ac:dyDescent="0.25">
      <c r="B56" s="77" t="s">
        <v>20</v>
      </c>
      <c r="C56" s="78" t="s">
        <v>21</v>
      </c>
      <c r="D56" s="13"/>
      <c r="E56" s="79"/>
      <c r="F56" s="79"/>
      <c r="G56" s="79"/>
      <c r="H56" s="79"/>
      <c r="I56" s="80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</row>
    <row r="57" spans="1:31" x14ac:dyDescent="0.25">
      <c r="B57" s="77"/>
      <c r="C57" s="78"/>
      <c r="D57" s="13"/>
      <c r="E57" s="79"/>
      <c r="F57" s="79"/>
      <c r="G57" s="79"/>
      <c r="H57" s="79"/>
      <c r="I57" s="80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</row>
    <row r="58" spans="1:31" x14ac:dyDescent="0.25">
      <c r="B58" s="81" t="s">
        <v>19</v>
      </c>
      <c r="C58" s="82">
        <v>1</v>
      </c>
      <c r="D58" s="13"/>
      <c r="E58" s="79"/>
      <c r="F58" s="79"/>
      <c r="G58" s="79"/>
      <c r="H58" s="79"/>
      <c r="I58" s="80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</row>
    <row r="59" spans="1:31" ht="13.5" thickBot="1" x14ac:dyDescent="0.3">
      <c r="B59" s="83" t="s">
        <v>39</v>
      </c>
      <c r="C59" s="84">
        <v>3</v>
      </c>
      <c r="D59" s="25"/>
      <c r="E59" s="85"/>
      <c r="F59" s="85"/>
      <c r="G59" s="85"/>
      <c r="H59" s="85"/>
      <c r="I59" s="86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</row>
    <row r="60" spans="1:31" ht="13.5" thickTop="1" x14ac:dyDescent="0.25">
      <c r="B60" s="77"/>
      <c r="C60" s="79"/>
      <c r="D60" s="65"/>
      <c r="E60" s="79"/>
      <c r="F60" s="79"/>
      <c r="G60" s="163" t="s">
        <v>56</v>
      </c>
      <c r="H60" s="163"/>
      <c r="I60" s="163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163" t="s">
        <v>60</v>
      </c>
      <c r="AD60" s="163"/>
    </row>
    <row r="61" spans="1:31" x14ac:dyDescent="0.25">
      <c r="B61" s="87" t="s">
        <v>22</v>
      </c>
      <c r="C61" s="88" t="s">
        <v>23</v>
      </c>
      <c r="D61" s="10" t="s">
        <v>24</v>
      </c>
      <c r="E61" s="89"/>
      <c r="F61" s="89"/>
      <c r="G61" s="88">
        <f>$C$1</f>
        <v>2012</v>
      </c>
      <c r="H61" s="88">
        <f>$C$2</f>
        <v>2018</v>
      </c>
      <c r="I61" s="88" t="s">
        <v>26</v>
      </c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 t="s">
        <v>28</v>
      </c>
      <c r="AD61" s="88" t="s">
        <v>26</v>
      </c>
    </row>
    <row r="62" spans="1:31" ht="14.1" hidden="1" customHeight="1" x14ac:dyDescent="0.25">
      <c r="B62" s="77"/>
      <c r="C62" s="80"/>
      <c r="D62" s="9"/>
      <c r="E62" s="79"/>
      <c r="F62" s="79"/>
      <c r="G62" s="79"/>
      <c r="H62" s="79"/>
      <c r="I62" s="80"/>
      <c r="J62" s="79"/>
      <c r="K62" s="79"/>
      <c r="L62" s="79"/>
      <c r="M62" s="79">
        <v>1</v>
      </c>
      <c r="N62" s="79">
        <v>2</v>
      </c>
      <c r="O62" s="79">
        <v>3</v>
      </c>
      <c r="P62" s="79">
        <v>4</v>
      </c>
      <c r="Q62" s="79">
        <v>5</v>
      </c>
      <c r="R62" s="79">
        <v>6</v>
      </c>
      <c r="S62" s="79">
        <v>7</v>
      </c>
      <c r="T62" s="79">
        <v>8</v>
      </c>
      <c r="U62" s="79">
        <v>9</v>
      </c>
      <c r="V62" s="79">
        <v>10</v>
      </c>
      <c r="W62" s="79">
        <v>11</v>
      </c>
      <c r="X62" s="79">
        <v>12</v>
      </c>
      <c r="Y62" s="79">
        <v>13</v>
      </c>
      <c r="Z62" s="79">
        <v>14</v>
      </c>
      <c r="AA62" s="79">
        <v>15</v>
      </c>
      <c r="AB62" s="79">
        <v>16</v>
      </c>
      <c r="AC62" s="79"/>
      <c r="AD62" s="79"/>
    </row>
    <row r="63" spans="1:31" ht="14.1" hidden="1" customHeight="1" x14ac:dyDescent="0.25">
      <c r="B63" s="77"/>
      <c r="C63" s="80"/>
      <c r="D63" s="9"/>
      <c r="E63" s="79"/>
      <c r="F63" s="79"/>
      <c r="G63" s="79" t="str">
        <f>CONCATENATE($C58,"_",$C59,"_",G61)</f>
        <v>1_3_2012</v>
      </c>
      <c r="H63" s="79" t="str">
        <f>CONCATENATE($C58,"_",$C59,"_",H61)</f>
        <v>1_3_2018</v>
      </c>
      <c r="I63" s="80"/>
      <c r="J63" s="79"/>
      <c r="K63" s="79"/>
      <c r="L63" s="79"/>
      <c r="M63" s="79" t="str">
        <f>IF($G61+M62&gt;$H61,0,CONCATENATE($C58,"_",$C59,"_",$G61+M62))</f>
        <v>1_3_2013</v>
      </c>
      <c r="N63" s="79" t="str">
        <f t="shared" ref="N63:AB63" si="18">IF($G61+N62&gt;$H61,0,CONCATENATE($C58,"_",$C59,"_",$G61+N62))</f>
        <v>1_3_2014</v>
      </c>
      <c r="O63" s="79" t="str">
        <f t="shared" si="18"/>
        <v>1_3_2015</v>
      </c>
      <c r="P63" s="79" t="str">
        <f t="shared" si="18"/>
        <v>1_3_2016</v>
      </c>
      <c r="Q63" s="79" t="str">
        <f t="shared" si="18"/>
        <v>1_3_2017</v>
      </c>
      <c r="R63" s="79" t="str">
        <f t="shared" si="18"/>
        <v>1_3_2018</v>
      </c>
      <c r="S63" s="79">
        <f t="shared" si="18"/>
        <v>0</v>
      </c>
      <c r="T63" s="79">
        <f t="shared" si="18"/>
        <v>0</v>
      </c>
      <c r="U63" s="79">
        <f t="shared" si="18"/>
        <v>0</v>
      </c>
      <c r="V63" s="79">
        <f t="shared" si="18"/>
        <v>0</v>
      </c>
      <c r="W63" s="79">
        <f t="shared" si="18"/>
        <v>0</v>
      </c>
      <c r="X63" s="79">
        <f t="shared" si="18"/>
        <v>0</v>
      </c>
      <c r="Y63" s="79">
        <f t="shared" si="18"/>
        <v>0</v>
      </c>
      <c r="Z63" s="79">
        <f t="shared" si="18"/>
        <v>0</v>
      </c>
      <c r="AA63" s="79">
        <f t="shared" si="18"/>
        <v>0</v>
      </c>
      <c r="AB63" s="79">
        <f t="shared" si="18"/>
        <v>0</v>
      </c>
      <c r="AC63" s="79"/>
      <c r="AD63" s="79"/>
    </row>
    <row r="64" spans="1:31" ht="14.1" hidden="1" customHeight="1" x14ac:dyDescent="0.25">
      <c r="B64" s="77"/>
      <c r="C64" s="80"/>
      <c r="D64" s="9"/>
      <c r="E64" s="79"/>
      <c r="F64" s="79" t="s">
        <v>27</v>
      </c>
      <c r="G64" s="90"/>
      <c r="H64" s="90"/>
      <c r="I64" s="80"/>
      <c r="J64" s="79"/>
      <c r="K64" s="79"/>
      <c r="L64" s="79" t="s">
        <v>27</v>
      </c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</row>
    <row r="65" spans="2:33" x14ac:dyDescent="0.25">
      <c r="B65" s="77" t="s">
        <v>36</v>
      </c>
      <c r="C65" s="80" t="s">
        <v>25</v>
      </c>
      <c r="D65" s="107" t="s">
        <v>8</v>
      </c>
      <c r="E65" s="91"/>
      <c r="F65" s="79">
        <f>MATCH($D65,FAC_TOTALS_APTA!$A$2:$BT$2,)</f>
        <v>12</v>
      </c>
      <c r="G65" s="90" t="e">
        <f>VLOOKUP(G63,FAC_TOTALS_APTA!$A$4:$BT$126,$F65,FALSE)</f>
        <v>#N/A</v>
      </c>
      <c r="H65" s="90" t="e">
        <f>VLOOKUP(H63,FAC_TOTALS_APTA!$A$4:$BT$126,$F65,FALSE)</f>
        <v>#N/A</v>
      </c>
      <c r="I65" s="92" t="str">
        <f>IFERROR(H65/G65-1,"-")</f>
        <v>-</v>
      </c>
      <c r="J65" s="93" t="str">
        <f>IF(C65="Log","_log","")</f>
        <v>_log</v>
      </c>
      <c r="K65" s="93" t="str">
        <f>CONCATENATE(D65,J65,"_FAC")</f>
        <v>VRM_ADJ_log_FAC</v>
      </c>
      <c r="L65" s="79">
        <f>MATCH($K65,FAC_TOTALS_APTA!$A$2:$BR$2,)</f>
        <v>26</v>
      </c>
      <c r="M65" s="90" t="e">
        <f>IF(M63=0,0,VLOOKUP(M63,FAC_TOTALS_APTA!$A$4:$BT$126,$L65,FALSE))</f>
        <v>#N/A</v>
      </c>
      <c r="N65" s="90" t="e">
        <f>IF(N63=0,0,VLOOKUP(N63,FAC_TOTALS_APTA!$A$4:$BT$126,$L65,FALSE))</f>
        <v>#N/A</v>
      </c>
      <c r="O65" s="90" t="e">
        <f>IF(O63=0,0,VLOOKUP(O63,FAC_TOTALS_APTA!$A$4:$BT$126,$L65,FALSE))</f>
        <v>#N/A</v>
      </c>
      <c r="P65" s="90" t="e">
        <f>IF(P63=0,0,VLOOKUP(P63,FAC_TOTALS_APTA!$A$4:$BT$126,$L65,FALSE))</f>
        <v>#N/A</v>
      </c>
      <c r="Q65" s="90" t="e">
        <f>IF(Q63=0,0,VLOOKUP(Q63,FAC_TOTALS_APTA!$A$4:$BT$126,$L65,FALSE))</f>
        <v>#N/A</v>
      </c>
      <c r="R65" s="90" t="e">
        <f>IF(R63=0,0,VLOOKUP(R63,FAC_TOTALS_APTA!$A$4:$BT$126,$L65,FALSE))</f>
        <v>#N/A</v>
      </c>
      <c r="S65" s="90">
        <f>IF(S63=0,0,VLOOKUP(S63,FAC_TOTALS_APTA!$A$4:$BT$126,$L65,FALSE))</f>
        <v>0</v>
      </c>
      <c r="T65" s="90">
        <f>IF(T63=0,0,VLOOKUP(T63,FAC_TOTALS_APTA!$A$4:$BT$126,$L65,FALSE))</f>
        <v>0</v>
      </c>
      <c r="U65" s="90">
        <f>IF(U63=0,0,VLOOKUP(U63,FAC_TOTALS_APTA!$A$4:$BT$126,$L65,FALSE))</f>
        <v>0</v>
      </c>
      <c r="V65" s="90">
        <f>IF(V63=0,0,VLOOKUP(V63,FAC_TOTALS_APTA!$A$4:$BT$126,$L65,FALSE))</f>
        <v>0</v>
      </c>
      <c r="W65" s="90">
        <f>IF(W63=0,0,VLOOKUP(W63,FAC_TOTALS_APTA!$A$4:$BT$126,$L65,FALSE))</f>
        <v>0</v>
      </c>
      <c r="X65" s="90">
        <f>IF(X63=0,0,VLOOKUP(X63,FAC_TOTALS_APTA!$A$4:$BT$126,$L65,FALSE))</f>
        <v>0</v>
      </c>
      <c r="Y65" s="90">
        <f>IF(Y63=0,0,VLOOKUP(Y63,FAC_TOTALS_APTA!$A$4:$BT$126,$L65,FALSE))</f>
        <v>0</v>
      </c>
      <c r="Z65" s="90">
        <f>IF(Z63=0,0,VLOOKUP(Z63,FAC_TOTALS_APTA!$A$4:$BT$126,$L65,FALSE))</f>
        <v>0</v>
      </c>
      <c r="AA65" s="90">
        <f>IF(AA63=0,0,VLOOKUP(AA63,FAC_TOTALS_APTA!$A$4:$BT$126,$L65,FALSE))</f>
        <v>0</v>
      </c>
      <c r="AB65" s="90">
        <f>IF(AB63=0,0,VLOOKUP(AB63,FAC_TOTALS_APTA!$A$4:$BT$126,$L65,FALSE))</f>
        <v>0</v>
      </c>
      <c r="AC65" s="94" t="e">
        <f>SUM(M65:AB65)</f>
        <v>#N/A</v>
      </c>
      <c r="AD65" s="95" t="e">
        <f>AC65/G77</f>
        <v>#N/A</v>
      </c>
    </row>
    <row r="66" spans="2:33" x14ac:dyDescent="0.25">
      <c r="B66" s="77" t="s">
        <v>57</v>
      </c>
      <c r="C66" s="80" t="s">
        <v>25</v>
      </c>
      <c r="D66" s="107" t="s">
        <v>75</v>
      </c>
      <c r="E66" s="91"/>
      <c r="F66" s="79">
        <f>MATCH($D66,FAC_TOTALS_APTA!$A$2:$BT$2,)</f>
        <v>13</v>
      </c>
      <c r="G66" s="96" t="e">
        <f>VLOOKUP(G63,FAC_TOTALS_APTA!$A$4:$BT$126,$F66,FALSE)</f>
        <v>#N/A</v>
      </c>
      <c r="H66" s="96" t="e">
        <f>VLOOKUP(H63,FAC_TOTALS_APTA!$A$4:$BT$126,$F66,FALSE)</f>
        <v>#N/A</v>
      </c>
      <c r="I66" s="92" t="str">
        <f t="shared" ref="I66:I75" si="19">IFERROR(H66/G66-1,"-")</f>
        <v>-</v>
      </c>
      <c r="J66" s="93" t="str">
        <f t="shared" ref="J66:J72" si="20">IF(C66="Log","_log","")</f>
        <v>_log</v>
      </c>
      <c r="K66" s="93" t="str">
        <f t="shared" ref="K66:K75" si="21">CONCATENATE(D66,J66,"_FAC")</f>
        <v>FARE_per_UPT_cleaned_2018_log_FAC</v>
      </c>
      <c r="L66" s="79">
        <f>MATCH($K66,FAC_TOTALS_APTA!$A$2:$BR$2,)</f>
        <v>27</v>
      </c>
      <c r="M66" s="90" t="e">
        <f>IF(M63=0,0,VLOOKUP(M63,FAC_TOTALS_APTA!$A$4:$BT$126,$L66,FALSE))</f>
        <v>#N/A</v>
      </c>
      <c r="N66" s="90" t="e">
        <f>IF(N63=0,0,VLOOKUP(N63,FAC_TOTALS_APTA!$A$4:$BT$126,$L66,FALSE))</f>
        <v>#N/A</v>
      </c>
      <c r="O66" s="90" t="e">
        <f>IF(O63=0,0,VLOOKUP(O63,FAC_TOTALS_APTA!$A$4:$BT$126,$L66,FALSE))</f>
        <v>#N/A</v>
      </c>
      <c r="P66" s="90" t="e">
        <f>IF(P63=0,0,VLOOKUP(P63,FAC_TOTALS_APTA!$A$4:$BT$126,$L66,FALSE))</f>
        <v>#N/A</v>
      </c>
      <c r="Q66" s="90" t="e">
        <f>IF(Q63=0,0,VLOOKUP(Q63,FAC_TOTALS_APTA!$A$4:$BT$126,$L66,FALSE))</f>
        <v>#N/A</v>
      </c>
      <c r="R66" s="90" t="e">
        <f>IF(R63=0,0,VLOOKUP(R63,FAC_TOTALS_APTA!$A$4:$BT$126,$L66,FALSE))</f>
        <v>#N/A</v>
      </c>
      <c r="S66" s="90">
        <f>IF(S63=0,0,VLOOKUP(S63,FAC_TOTALS_APTA!$A$4:$BT$126,$L66,FALSE))</f>
        <v>0</v>
      </c>
      <c r="T66" s="90">
        <f>IF(T63=0,0,VLOOKUP(T63,FAC_TOTALS_APTA!$A$4:$BT$126,$L66,FALSE))</f>
        <v>0</v>
      </c>
      <c r="U66" s="90">
        <f>IF(U63=0,0,VLOOKUP(U63,FAC_TOTALS_APTA!$A$4:$BT$126,$L66,FALSE))</f>
        <v>0</v>
      </c>
      <c r="V66" s="90">
        <f>IF(V63=0,0,VLOOKUP(V63,FAC_TOTALS_APTA!$A$4:$BT$126,$L66,FALSE))</f>
        <v>0</v>
      </c>
      <c r="W66" s="90">
        <f>IF(W63=0,0,VLOOKUP(W63,FAC_TOTALS_APTA!$A$4:$BT$126,$L66,FALSE))</f>
        <v>0</v>
      </c>
      <c r="X66" s="90">
        <f>IF(X63=0,0,VLOOKUP(X63,FAC_TOTALS_APTA!$A$4:$BT$126,$L66,FALSE))</f>
        <v>0</v>
      </c>
      <c r="Y66" s="90">
        <f>IF(Y63=0,0,VLOOKUP(Y63,FAC_TOTALS_APTA!$A$4:$BT$126,$L66,FALSE))</f>
        <v>0</v>
      </c>
      <c r="Z66" s="90">
        <f>IF(Z63=0,0,VLOOKUP(Z63,FAC_TOTALS_APTA!$A$4:$BT$126,$L66,FALSE))</f>
        <v>0</v>
      </c>
      <c r="AA66" s="90">
        <f>IF(AA63=0,0,VLOOKUP(AA63,FAC_TOTALS_APTA!$A$4:$BT$126,$L66,FALSE))</f>
        <v>0</v>
      </c>
      <c r="AB66" s="90">
        <f>IF(AB63=0,0,VLOOKUP(AB63,FAC_TOTALS_APTA!$A$4:$BT$126,$L66,FALSE))</f>
        <v>0</v>
      </c>
      <c r="AC66" s="94" t="e">
        <f t="shared" ref="AC66:AC75" si="22">SUM(M66:AB66)</f>
        <v>#N/A</v>
      </c>
      <c r="AD66" s="95" t="e">
        <f>AC66/G77</f>
        <v>#N/A</v>
      </c>
    </row>
    <row r="67" spans="2:33" x14ac:dyDescent="0.25">
      <c r="B67" s="77" t="s">
        <v>53</v>
      </c>
      <c r="C67" s="80" t="s">
        <v>25</v>
      </c>
      <c r="D67" s="107" t="s">
        <v>9</v>
      </c>
      <c r="E67" s="91"/>
      <c r="F67" s="79">
        <f>MATCH($D67,FAC_TOTALS_APTA!$A$2:$BT$2,)</f>
        <v>14</v>
      </c>
      <c r="G67" s="90" t="e">
        <f>VLOOKUP(G63,FAC_TOTALS_APTA!$A$4:$BT$126,$F67,FALSE)</f>
        <v>#N/A</v>
      </c>
      <c r="H67" s="90" t="e">
        <f>VLOOKUP(H63,FAC_TOTALS_APTA!$A$4:$BT$126,$F67,FALSE)</f>
        <v>#N/A</v>
      </c>
      <c r="I67" s="92" t="str">
        <f t="shared" si="19"/>
        <v>-</v>
      </c>
      <c r="J67" s="93" t="str">
        <f t="shared" si="20"/>
        <v>_log</v>
      </c>
      <c r="K67" s="93" t="str">
        <f t="shared" si="21"/>
        <v>POP_EMP_log_FAC</v>
      </c>
      <c r="L67" s="79">
        <f>MATCH($K67,FAC_TOTALS_APTA!$A$2:$BR$2,)</f>
        <v>28</v>
      </c>
      <c r="M67" s="90" t="e">
        <f>IF(M63=0,0,VLOOKUP(M63,FAC_TOTALS_APTA!$A$4:$BT$126,$L67,FALSE))</f>
        <v>#N/A</v>
      </c>
      <c r="N67" s="90" t="e">
        <f>IF(N63=0,0,VLOOKUP(N63,FAC_TOTALS_APTA!$A$4:$BT$126,$L67,FALSE))</f>
        <v>#N/A</v>
      </c>
      <c r="O67" s="90" t="e">
        <f>IF(O63=0,0,VLOOKUP(O63,FAC_TOTALS_APTA!$A$4:$BT$126,$L67,FALSE))</f>
        <v>#N/A</v>
      </c>
      <c r="P67" s="90" t="e">
        <f>IF(P63=0,0,VLOOKUP(P63,FAC_TOTALS_APTA!$A$4:$BT$126,$L67,FALSE))</f>
        <v>#N/A</v>
      </c>
      <c r="Q67" s="90" t="e">
        <f>IF(Q63=0,0,VLOOKUP(Q63,FAC_TOTALS_APTA!$A$4:$BT$126,$L67,FALSE))</f>
        <v>#N/A</v>
      </c>
      <c r="R67" s="90" t="e">
        <f>IF(R63=0,0,VLOOKUP(R63,FAC_TOTALS_APTA!$A$4:$BT$126,$L67,FALSE))</f>
        <v>#N/A</v>
      </c>
      <c r="S67" s="90">
        <f>IF(S63=0,0,VLOOKUP(S63,FAC_TOTALS_APTA!$A$4:$BT$126,$L67,FALSE))</f>
        <v>0</v>
      </c>
      <c r="T67" s="90">
        <f>IF(T63=0,0,VLOOKUP(T63,FAC_TOTALS_APTA!$A$4:$BT$126,$L67,FALSE))</f>
        <v>0</v>
      </c>
      <c r="U67" s="90">
        <f>IF(U63=0,0,VLOOKUP(U63,FAC_TOTALS_APTA!$A$4:$BT$126,$L67,FALSE))</f>
        <v>0</v>
      </c>
      <c r="V67" s="90">
        <f>IF(V63=0,0,VLOOKUP(V63,FAC_TOTALS_APTA!$A$4:$BT$126,$L67,FALSE))</f>
        <v>0</v>
      </c>
      <c r="W67" s="90">
        <f>IF(W63=0,0,VLOOKUP(W63,FAC_TOTALS_APTA!$A$4:$BT$126,$L67,FALSE))</f>
        <v>0</v>
      </c>
      <c r="X67" s="90">
        <f>IF(X63=0,0,VLOOKUP(X63,FAC_TOTALS_APTA!$A$4:$BT$126,$L67,FALSE))</f>
        <v>0</v>
      </c>
      <c r="Y67" s="90">
        <f>IF(Y63=0,0,VLOOKUP(Y63,FAC_TOTALS_APTA!$A$4:$BT$126,$L67,FALSE))</f>
        <v>0</v>
      </c>
      <c r="Z67" s="90">
        <f>IF(Z63=0,0,VLOOKUP(Z63,FAC_TOTALS_APTA!$A$4:$BT$126,$L67,FALSE))</f>
        <v>0</v>
      </c>
      <c r="AA67" s="90">
        <f>IF(AA63=0,0,VLOOKUP(AA63,FAC_TOTALS_APTA!$A$4:$BT$126,$L67,FALSE))</f>
        <v>0</v>
      </c>
      <c r="AB67" s="90">
        <f>IF(AB63=0,0,VLOOKUP(AB63,FAC_TOTALS_APTA!$A$4:$BT$126,$L67,FALSE))</f>
        <v>0</v>
      </c>
      <c r="AC67" s="94" t="e">
        <f t="shared" si="22"/>
        <v>#N/A</v>
      </c>
      <c r="AD67" s="95" t="e">
        <f>AC67/G77</f>
        <v>#N/A</v>
      </c>
    </row>
    <row r="68" spans="2:33" x14ac:dyDescent="0.25">
      <c r="B68" s="77" t="s">
        <v>67</v>
      </c>
      <c r="C68" s="80"/>
      <c r="D68" s="107" t="s">
        <v>11</v>
      </c>
      <c r="E68" s="91"/>
      <c r="F68" s="79" t="e">
        <f>MATCH($D68,FAC_TOTALS_APTA!$A$2:$BT$2,)</f>
        <v>#N/A</v>
      </c>
      <c r="G68" s="96" t="e">
        <f>VLOOKUP(G63,FAC_TOTALS_APTA!$A$4:$BT$126,$F68,FALSE)</f>
        <v>#N/A</v>
      </c>
      <c r="H68" s="96" t="e">
        <f>VLOOKUP(H63,FAC_TOTALS_APTA!$A$4:$BT$126,$F68,FALSE)</f>
        <v>#N/A</v>
      </c>
      <c r="I68" s="92" t="str">
        <f t="shared" si="19"/>
        <v>-</v>
      </c>
      <c r="J68" s="93" t="str">
        <f t="shared" si="20"/>
        <v/>
      </c>
      <c r="K68" s="93" t="str">
        <f t="shared" si="21"/>
        <v>TSD_POP_PCT_FAC</v>
      </c>
      <c r="L68" s="79" t="e">
        <f>MATCH($K68,FAC_TOTALS_APTA!$A$2:$BR$2,)</f>
        <v>#N/A</v>
      </c>
      <c r="M68" s="90" t="e">
        <f>IF(M63=0,0,VLOOKUP(M63,FAC_TOTALS_APTA!$A$4:$BT$126,$L68,FALSE))</f>
        <v>#N/A</v>
      </c>
      <c r="N68" s="90" t="e">
        <f>IF(N63=0,0,VLOOKUP(N63,FAC_TOTALS_APTA!$A$4:$BT$126,$L68,FALSE))</f>
        <v>#N/A</v>
      </c>
      <c r="O68" s="90" t="e">
        <f>IF(O63=0,0,VLOOKUP(O63,FAC_TOTALS_APTA!$A$4:$BT$126,$L68,FALSE))</f>
        <v>#N/A</v>
      </c>
      <c r="P68" s="90" t="e">
        <f>IF(P63=0,0,VLOOKUP(P63,FAC_TOTALS_APTA!$A$4:$BT$126,$L68,FALSE))</f>
        <v>#N/A</v>
      </c>
      <c r="Q68" s="90" t="e">
        <f>IF(Q63=0,0,VLOOKUP(Q63,FAC_TOTALS_APTA!$A$4:$BT$126,$L68,FALSE))</f>
        <v>#N/A</v>
      </c>
      <c r="R68" s="90" t="e">
        <f>IF(R63=0,0,VLOOKUP(R63,FAC_TOTALS_APTA!$A$4:$BT$126,$L68,FALSE))</f>
        <v>#N/A</v>
      </c>
      <c r="S68" s="90">
        <f>IF(S63=0,0,VLOOKUP(S63,FAC_TOTALS_APTA!$A$4:$BT$126,$L68,FALSE))</f>
        <v>0</v>
      </c>
      <c r="T68" s="90">
        <f>IF(T63=0,0,VLOOKUP(T63,FAC_TOTALS_APTA!$A$4:$BT$126,$L68,FALSE))</f>
        <v>0</v>
      </c>
      <c r="U68" s="90">
        <f>IF(U63=0,0,VLOOKUP(U63,FAC_TOTALS_APTA!$A$4:$BT$126,$L68,FALSE))</f>
        <v>0</v>
      </c>
      <c r="V68" s="90">
        <f>IF(V63=0,0,VLOOKUP(V63,FAC_TOTALS_APTA!$A$4:$BT$126,$L68,FALSE))</f>
        <v>0</v>
      </c>
      <c r="W68" s="90">
        <f>IF(W63=0,0,VLOOKUP(W63,FAC_TOTALS_APTA!$A$4:$BT$126,$L68,FALSE))</f>
        <v>0</v>
      </c>
      <c r="X68" s="90">
        <f>IF(X63=0,0,VLOOKUP(X63,FAC_TOTALS_APTA!$A$4:$BT$126,$L68,FALSE))</f>
        <v>0</v>
      </c>
      <c r="Y68" s="90">
        <f>IF(Y63=0,0,VLOOKUP(Y63,FAC_TOTALS_APTA!$A$4:$BT$126,$L68,FALSE))</f>
        <v>0</v>
      </c>
      <c r="Z68" s="90">
        <f>IF(Z63=0,0,VLOOKUP(Z63,FAC_TOTALS_APTA!$A$4:$BT$126,$L68,FALSE))</f>
        <v>0</v>
      </c>
      <c r="AA68" s="90">
        <f>IF(AA63=0,0,VLOOKUP(AA63,FAC_TOTALS_APTA!$A$4:$BT$126,$L68,FALSE))</f>
        <v>0</v>
      </c>
      <c r="AB68" s="90">
        <f>IF(AB63=0,0,VLOOKUP(AB63,FAC_TOTALS_APTA!$A$4:$BT$126,$L68,FALSE))</f>
        <v>0</v>
      </c>
      <c r="AC68" s="94" t="e">
        <f t="shared" si="22"/>
        <v>#N/A</v>
      </c>
      <c r="AD68" s="95" t="e">
        <f>AC68/G77</f>
        <v>#N/A</v>
      </c>
    </row>
    <row r="69" spans="2:33" x14ac:dyDescent="0.2">
      <c r="B69" s="77" t="s">
        <v>54</v>
      </c>
      <c r="C69" s="80" t="s">
        <v>25</v>
      </c>
      <c r="D69" s="127" t="s">
        <v>18</v>
      </c>
      <c r="E69" s="91"/>
      <c r="F69" s="79">
        <f>MATCH($D69,FAC_TOTALS_APTA!$A$2:$BT$2,)</f>
        <v>15</v>
      </c>
      <c r="G69" s="97" t="e">
        <f>VLOOKUP(G63,FAC_TOTALS_APTA!$A$4:$BT$126,$F69,FALSE)</f>
        <v>#N/A</v>
      </c>
      <c r="H69" s="97" t="e">
        <f>VLOOKUP(H63,FAC_TOTALS_APTA!$A$4:$BT$126,$F69,FALSE)</f>
        <v>#N/A</v>
      </c>
      <c r="I69" s="92" t="str">
        <f t="shared" si="19"/>
        <v>-</v>
      </c>
      <c r="J69" s="93" t="str">
        <f t="shared" si="20"/>
        <v>_log</v>
      </c>
      <c r="K69" s="93" t="str">
        <f t="shared" si="21"/>
        <v>GAS_PRICE_2018_log_FAC</v>
      </c>
      <c r="L69" s="79">
        <f>MATCH($K69,FAC_TOTALS_APTA!$A$2:$BR$2,)</f>
        <v>29</v>
      </c>
      <c r="M69" s="90" t="e">
        <f>IF(M63=0,0,VLOOKUP(M63,FAC_TOTALS_APTA!$A$4:$BT$126,$L69,FALSE))</f>
        <v>#N/A</v>
      </c>
      <c r="N69" s="90" t="e">
        <f>IF(N63=0,0,VLOOKUP(N63,FAC_TOTALS_APTA!$A$4:$BT$126,$L69,FALSE))</f>
        <v>#N/A</v>
      </c>
      <c r="O69" s="90" t="e">
        <f>IF(O63=0,0,VLOOKUP(O63,FAC_TOTALS_APTA!$A$4:$BT$126,$L69,FALSE))</f>
        <v>#N/A</v>
      </c>
      <c r="P69" s="90" t="e">
        <f>IF(P63=0,0,VLOOKUP(P63,FAC_TOTALS_APTA!$A$4:$BT$126,$L69,FALSE))</f>
        <v>#N/A</v>
      </c>
      <c r="Q69" s="90" t="e">
        <f>IF(Q63=0,0,VLOOKUP(Q63,FAC_TOTALS_APTA!$A$4:$BT$126,$L69,FALSE))</f>
        <v>#N/A</v>
      </c>
      <c r="R69" s="90" t="e">
        <f>IF(R63=0,0,VLOOKUP(R63,FAC_TOTALS_APTA!$A$4:$BT$126,$L69,FALSE))</f>
        <v>#N/A</v>
      </c>
      <c r="S69" s="90">
        <f>IF(S63=0,0,VLOOKUP(S63,FAC_TOTALS_APTA!$A$4:$BT$126,$L69,FALSE))</f>
        <v>0</v>
      </c>
      <c r="T69" s="90">
        <f>IF(T63=0,0,VLOOKUP(T63,FAC_TOTALS_APTA!$A$4:$BT$126,$L69,FALSE))</f>
        <v>0</v>
      </c>
      <c r="U69" s="90">
        <f>IF(U63=0,0,VLOOKUP(U63,FAC_TOTALS_APTA!$A$4:$BT$126,$L69,FALSE))</f>
        <v>0</v>
      </c>
      <c r="V69" s="90">
        <f>IF(V63=0,0,VLOOKUP(V63,FAC_TOTALS_APTA!$A$4:$BT$126,$L69,FALSE))</f>
        <v>0</v>
      </c>
      <c r="W69" s="90">
        <f>IF(W63=0,0,VLOOKUP(W63,FAC_TOTALS_APTA!$A$4:$BT$126,$L69,FALSE))</f>
        <v>0</v>
      </c>
      <c r="X69" s="90">
        <f>IF(X63=0,0,VLOOKUP(X63,FAC_TOTALS_APTA!$A$4:$BT$126,$L69,FALSE))</f>
        <v>0</v>
      </c>
      <c r="Y69" s="90">
        <f>IF(Y63=0,0,VLOOKUP(Y63,FAC_TOTALS_APTA!$A$4:$BT$126,$L69,FALSE))</f>
        <v>0</v>
      </c>
      <c r="Z69" s="90">
        <f>IF(Z63=0,0,VLOOKUP(Z63,FAC_TOTALS_APTA!$A$4:$BT$126,$L69,FALSE))</f>
        <v>0</v>
      </c>
      <c r="AA69" s="90">
        <f>IF(AA63=0,0,VLOOKUP(AA63,FAC_TOTALS_APTA!$A$4:$BT$126,$L69,FALSE))</f>
        <v>0</v>
      </c>
      <c r="AB69" s="90">
        <f>IF(AB63=0,0,VLOOKUP(AB63,FAC_TOTALS_APTA!$A$4:$BT$126,$L69,FALSE))</f>
        <v>0</v>
      </c>
      <c r="AC69" s="94" t="e">
        <f t="shared" si="22"/>
        <v>#N/A</v>
      </c>
      <c r="AD69" s="95" t="e">
        <f>AC69/G77</f>
        <v>#N/A</v>
      </c>
    </row>
    <row r="70" spans="2:33" x14ac:dyDescent="0.25">
      <c r="B70" s="77" t="s">
        <v>51</v>
      </c>
      <c r="C70" s="80" t="s">
        <v>25</v>
      </c>
      <c r="D70" s="107" t="s">
        <v>17</v>
      </c>
      <c r="E70" s="91"/>
      <c r="F70" s="79">
        <f>MATCH($D70,FAC_TOTALS_APTA!$A$2:$BT$2,)</f>
        <v>16</v>
      </c>
      <c r="G70" s="96" t="e">
        <f>VLOOKUP(G63,FAC_TOTALS_APTA!$A$4:$BT$126,$F70,FALSE)</f>
        <v>#N/A</v>
      </c>
      <c r="H70" s="96" t="e">
        <f>VLOOKUP(H63,FAC_TOTALS_APTA!$A$4:$BT$126,$F70,FALSE)</f>
        <v>#N/A</v>
      </c>
      <c r="I70" s="92" t="str">
        <f t="shared" si="19"/>
        <v>-</v>
      </c>
      <c r="J70" s="93" t="str">
        <f t="shared" si="20"/>
        <v>_log</v>
      </c>
      <c r="K70" s="93" t="str">
        <f t="shared" si="21"/>
        <v>TOTAL_MED_INC_INDIV_2018_log_FAC</v>
      </c>
      <c r="L70" s="79">
        <f>MATCH($K70,FAC_TOTALS_APTA!$A$2:$BR$2,)</f>
        <v>30</v>
      </c>
      <c r="M70" s="90" t="e">
        <f>IF(M63=0,0,VLOOKUP(M63,FAC_TOTALS_APTA!$A$4:$BT$126,$L70,FALSE))</f>
        <v>#N/A</v>
      </c>
      <c r="N70" s="90" t="e">
        <f>IF(N63=0,0,VLOOKUP(N63,FAC_TOTALS_APTA!$A$4:$BT$126,$L70,FALSE))</f>
        <v>#N/A</v>
      </c>
      <c r="O70" s="90" t="e">
        <f>IF(O63=0,0,VLOOKUP(O63,FAC_TOTALS_APTA!$A$4:$BT$126,$L70,FALSE))</f>
        <v>#N/A</v>
      </c>
      <c r="P70" s="90" t="e">
        <f>IF(P63=0,0,VLOOKUP(P63,FAC_TOTALS_APTA!$A$4:$BT$126,$L70,FALSE))</f>
        <v>#N/A</v>
      </c>
      <c r="Q70" s="90" t="e">
        <f>IF(Q63=0,0,VLOOKUP(Q63,FAC_TOTALS_APTA!$A$4:$BT$126,$L70,FALSE))</f>
        <v>#N/A</v>
      </c>
      <c r="R70" s="90" t="e">
        <f>IF(R63=0,0,VLOOKUP(R63,FAC_TOTALS_APTA!$A$4:$BT$126,$L70,FALSE))</f>
        <v>#N/A</v>
      </c>
      <c r="S70" s="90">
        <f>IF(S63=0,0,VLOOKUP(S63,FAC_TOTALS_APTA!$A$4:$BT$126,$L70,FALSE))</f>
        <v>0</v>
      </c>
      <c r="T70" s="90">
        <f>IF(T63=0,0,VLOOKUP(T63,FAC_TOTALS_APTA!$A$4:$BT$126,$L70,FALSE))</f>
        <v>0</v>
      </c>
      <c r="U70" s="90">
        <f>IF(U63=0,0,VLOOKUP(U63,FAC_TOTALS_APTA!$A$4:$BT$126,$L70,FALSE))</f>
        <v>0</v>
      </c>
      <c r="V70" s="90">
        <f>IF(V63=0,0,VLOOKUP(V63,FAC_TOTALS_APTA!$A$4:$BT$126,$L70,FALSE))</f>
        <v>0</v>
      </c>
      <c r="W70" s="90">
        <f>IF(W63=0,0,VLOOKUP(W63,FAC_TOTALS_APTA!$A$4:$BT$126,$L70,FALSE))</f>
        <v>0</v>
      </c>
      <c r="X70" s="90">
        <f>IF(X63=0,0,VLOOKUP(X63,FAC_TOTALS_APTA!$A$4:$BT$126,$L70,FALSE))</f>
        <v>0</v>
      </c>
      <c r="Y70" s="90">
        <f>IF(Y63=0,0,VLOOKUP(Y63,FAC_TOTALS_APTA!$A$4:$BT$126,$L70,FALSE))</f>
        <v>0</v>
      </c>
      <c r="Z70" s="90">
        <f>IF(Z63=0,0,VLOOKUP(Z63,FAC_TOTALS_APTA!$A$4:$BT$126,$L70,FALSE))</f>
        <v>0</v>
      </c>
      <c r="AA70" s="90">
        <f>IF(AA63=0,0,VLOOKUP(AA63,FAC_TOTALS_APTA!$A$4:$BT$126,$L70,FALSE))</f>
        <v>0</v>
      </c>
      <c r="AB70" s="90">
        <f>IF(AB63=0,0,VLOOKUP(AB63,FAC_TOTALS_APTA!$A$4:$BT$126,$L70,FALSE))</f>
        <v>0</v>
      </c>
      <c r="AC70" s="94" t="e">
        <f t="shared" si="22"/>
        <v>#N/A</v>
      </c>
      <c r="AD70" s="95" t="e">
        <f>AC70/G77</f>
        <v>#N/A</v>
      </c>
    </row>
    <row r="71" spans="2:33" x14ac:dyDescent="0.25">
      <c r="B71" s="77" t="s">
        <v>68</v>
      </c>
      <c r="C71" s="80"/>
      <c r="D71" s="107" t="s">
        <v>10</v>
      </c>
      <c r="E71" s="91"/>
      <c r="F71" s="79">
        <f>MATCH($D71,FAC_TOTALS_APTA!$A$2:$BT$2,)</f>
        <v>17</v>
      </c>
      <c r="G71" s="90" t="e">
        <f>VLOOKUP(G63,FAC_TOTALS_APTA!$A$4:$BT$126,$F71,FALSE)</f>
        <v>#N/A</v>
      </c>
      <c r="H71" s="90" t="e">
        <f>VLOOKUP(H63,FAC_TOTALS_APTA!$A$4:$BT$126,$F71,FALSE)</f>
        <v>#N/A</v>
      </c>
      <c r="I71" s="92" t="str">
        <f t="shared" si="19"/>
        <v>-</v>
      </c>
      <c r="J71" s="93" t="str">
        <f t="shared" si="20"/>
        <v/>
      </c>
      <c r="K71" s="93" t="str">
        <f t="shared" si="21"/>
        <v>PCT_HH_NO_VEH_FAC</v>
      </c>
      <c r="L71" s="79">
        <f>MATCH($K71,FAC_TOTALS_APTA!$A$2:$BR$2,)</f>
        <v>31</v>
      </c>
      <c r="M71" s="90" t="e">
        <f>IF(M63=0,0,VLOOKUP(M63,FAC_TOTALS_APTA!$A$4:$BT$126,$L71,FALSE))</f>
        <v>#N/A</v>
      </c>
      <c r="N71" s="90" t="e">
        <f>IF(N63=0,0,VLOOKUP(N63,FAC_TOTALS_APTA!$A$4:$BT$126,$L71,FALSE))</f>
        <v>#N/A</v>
      </c>
      <c r="O71" s="90" t="e">
        <f>IF(O63=0,0,VLOOKUP(O63,FAC_TOTALS_APTA!$A$4:$BT$126,$L71,FALSE))</f>
        <v>#N/A</v>
      </c>
      <c r="P71" s="90" t="e">
        <f>IF(P63=0,0,VLOOKUP(P63,FAC_TOTALS_APTA!$A$4:$BT$126,$L71,FALSE))</f>
        <v>#N/A</v>
      </c>
      <c r="Q71" s="90" t="e">
        <f>IF(Q63=0,0,VLOOKUP(Q63,FAC_TOTALS_APTA!$A$4:$BT$126,$L71,FALSE))</f>
        <v>#N/A</v>
      </c>
      <c r="R71" s="90" t="e">
        <f>IF(R63=0,0,VLOOKUP(R63,FAC_TOTALS_APTA!$A$4:$BT$126,$L71,FALSE))</f>
        <v>#N/A</v>
      </c>
      <c r="S71" s="90">
        <f>IF(S63=0,0,VLOOKUP(S63,FAC_TOTALS_APTA!$A$4:$BT$126,$L71,FALSE))</f>
        <v>0</v>
      </c>
      <c r="T71" s="90">
        <f>IF(T63=0,0,VLOOKUP(T63,FAC_TOTALS_APTA!$A$4:$BT$126,$L71,FALSE))</f>
        <v>0</v>
      </c>
      <c r="U71" s="90">
        <f>IF(U63=0,0,VLOOKUP(U63,FAC_TOTALS_APTA!$A$4:$BT$126,$L71,FALSE))</f>
        <v>0</v>
      </c>
      <c r="V71" s="90">
        <f>IF(V63=0,0,VLOOKUP(V63,FAC_TOTALS_APTA!$A$4:$BT$126,$L71,FALSE))</f>
        <v>0</v>
      </c>
      <c r="W71" s="90">
        <f>IF(W63=0,0,VLOOKUP(W63,FAC_TOTALS_APTA!$A$4:$BT$126,$L71,FALSE))</f>
        <v>0</v>
      </c>
      <c r="X71" s="90">
        <f>IF(X63=0,0,VLOOKUP(X63,FAC_TOTALS_APTA!$A$4:$BT$126,$L71,FALSE))</f>
        <v>0</v>
      </c>
      <c r="Y71" s="90">
        <f>IF(Y63=0,0,VLOOKUP(Y63,FAC_TOTALS_APTA!$A$4:$BT$126,$L71,FALSE))</f>
        <v>0</v>
      </c>
      <c r="Z71" s="90">
        <f>IF(Z63=0,0,VLOOKUP(Z63,FAC_TOTALS_APTA!$A$4:$BT$126,$L71,FALSE))</f>
        <v>0</v>
      </c>
      <c r="AA71" s="90">
        <f>IF(AA63=0,0,VLOOKUP(AA63,FAC_TOTALS_APTA!$A$4:$BT$126,$L71,FALSE))</f>
        <v>0</v>
      </c>
      <c r="AB71" s="90">
        <f>IF(AB63=0,0,VLOOKUP(AB63,FAC_TOTALS_APTA!$A$4:$BT$126,$L71,FALSE))</f>
        <v>0</v>
      </c>
      <c r="AC71" s="94" t="e">
        <f t="shared" si="22"/>
        <v>#N/A</v>
      </c>
      <c r="AD71" s="95" t="e">
        <f>AC71/G77</f>
        <v>#N/A</v>
      </c>
    </row>
    <row r="72" spans="2:33" x14ac:dyDescent="0.25">
      <c r="B72" s="77" t="s">
        <v>52</v>
      </c>
      <c r="C72" s="80"/>
      <c r="D72" s="107" t="s">
        <v>32</v>
      </c>
      <c r="E72" s="91"/>
      <c r="F72" s="79">
        <f>MATCH($D72,FAC_TOTALS_APTA!$A$2:$BT$2,)</f>
        <v>18</v>
      </c>
      <c r="G72" s="97" t="e">
        <f>VLOOKUP(G63,FAC_TOTALS_APTA!$A$4:$BT$126,$F72,FALSE)</f>
        <v>#N/A</v>
      </c>
      <c r="H72" s="97" t="e">
        <f>VLOOKUP(H63,FAC_TOTALS_APTA!$A$4:$BT$126,$F72,FALSE)</f>
        <v>#N/A</v>
      </c>
      <c r="I72" s="92" t="str">
        <f t="shared" si="19"/>
        <v>-</v>
      </c>
      <c r="J72" s="93" t="str">
        <f t="shared" si="20"/>
        <v/>
      </c>
      <c r="K72" s="93" t="str">
        <f t="shared" si="21"/>
        <v>JTW_HOME_PCT_FAC</v>
      </c>
      <c r="L72" s="79">
        <f>MATCH($K72,FAC_TOTALS_APTA!$A$2:$BR$2,)</f>
        <v>32</v>
      </c>
      <c r="M72" s="90" t="e">
        <f>IF(M63=0,0,VLOOKUP(M63,FAC_TOTALS_APTA!$A$4:$BT$126,$L72,FALSE))</f>
        <v>#N/A</v>
      </c>
      <c r="N72" s="90" t="e">
        <f>IF(N63=0,0,VLOOKUP(N63,FAC_TOTALS_APTA!$A$4:$BT$126,$L72,FALSE))</f>
        <v>#N/A</v>
      </c>
      <c r="O72" s="90" t="e">
        <f>IF(O63=0,0,VLOOKUP(O63,FAC_TOTALS_APTA!$A$4:$BT$126,$L72,FALSE))</f>
        <v>#N/A</v>
      </c>
      <c r="P72" s="90" t="e">
        <f>IF(P63=0,0,VLOOKUP(P63,FAC_TOTALS_APTA!$A$4:$BT$126,$L72,FALSE))</f>
        <v>#N/A</v>
      </c>
      <c r="Q72" s="90" t="e">
        <f>IF(Q63=0,0,VLOOKUP(Q63,FAC_TOTALS_APTA!$A$4:$BT$126,$L72,FALSE))</f>
        <v>#N/A</v>
      </c>
      <c r="R72" s="90" t="e">
        <f>IF(R63=0,0,VLOOKUP(R63,FAC_TOTALS_APTA!$A$4:$BT$126,$L72,FALSE))</f>
        <v>#N/A</v>
      </c>
      <c r="S72" s="90">
        <f>IF(S63=0,0,VLOOKUP(S63,FAC_TOTALS_APTA!$A$4:$BT$126,$L72,FALSE))</f>
        <v>0</v>
      </c>
      <c r="T72" s="90">
        <f>IF(T63=0,0,VLOOKUP(T63,FAC_TOTALS_APTA!$A$4:$BT$126,$L72,FALSE))</f>
        <v>0</v>
      </c>
      <c r="U72" s="90">
        <f>IF(U63=0,0,VLOOKUP(U63,FAC_TOTALS_APTA!$A$4:$BT$126,$L72,FALSE))</f>
        <v>0</v>
      </c>
      <c r="V72" s="90">
        <f>IF(V63=0,0,VLOOKUP(V63,FAC_TOTALS_APTA!$A$4:$BT$126,$L72,FALSE))</f>
        <v>0</v>
      </c>
      <c r="W72" s="90">
        <f>IF(W63=0,0,VLOOKUP(W63,FAC_TOTALS_APTA!$A$4:$BT$126,$L72,FALSE))</f>
        <v>0</v>
      </c>
      <c r="X72" s="90">
        <f>IF(X63=0,0,VLOOKUP(X63,FAC_TOTALS_APTA!$A$4:$BT$126,$L72,FALSE))</f>
        <v>0</v>
      </c>
      <c r="Y72" s="90">
        <f>IF(Y63=0,0,VLOOKUP(Y63,FAC_TOTALS_APTA!$A$4:$BT$126,$L72,FALSE))</f>
        <v>0</v>
      </c>
      <c r="Z72" s="90">
        <f>IF(Z63=0,0,VLOOKUP(Z63,FAC_TOTALS_APTA!$A$4:$BT$126,$L72,FALSE))</f>
        <v>0</v>
      </c>
      <c r="AA72" s="90">
        <f>IF(AA63=0,0,VLOOKUP(AA63,FAC_TOTALS_APTA!$A$4:$BT$126,$L72,FALSE))</f>
        <v>0</v>
      </c>
      <c r="AB72" s="90">
        <f>IF(AB63=0,0,VLOOKUP(AB63,FAC_TOTALS_APTA!$A$4:$BT$126,$L72,FALSE))</f>
        <v>0</v>
      </c>
      <c r="AC72" s="94" t="e">
        <f t="shared" si="22"/>
        <v>#N/A</v>
      </c>
      <c r="AD72" s="95" t="e">
        <f>AC72/G77</f>
        <v>#N/A</v>
      </c>
    </row>
    <row r="73" spans="2:33" x14ac:dyDescent="0.25">
      <c r="B73" s="77" t="s">
        <v>69</v>
      </c>
      <c r="C73" s="80"/>
      <c r="D73" s="14" t="s">
        <v>91</v>
      </c>
      <c r="E73" s="91"/>
      <c r="F73" s="79" t="e">
        <f>MATCH($D73,FAC_TOTALS_APTA!$A$2:$BT$2,)</f>
        <v>#N/A</v>
      </c>
      <c r="G73" s="97" t="e">
        <f>VLOOKUP(G63,FAC_TOTALS_APTA!$A$4:$BT$126,$F73,FALSE)</f>
        <v>#N/A</v>
      </c>
      <c r="H73" s="97" t="e">
        <f>VLOOKUP(H63,FAC_TOTALS_APTA!$A$4:$BT$126,$F73,FALSE)</f>
        <v>#N/A</v>
      </c>
      <c r="I73" s="92" t="str">
        <f t="shared" si="19"/>
        <v>-</v>
      </c>
      <c r="J73" s="93"/>
      <c r="K73" s="93" t="str">
        <f t="shared" si="21"/>
        <v>YEARS_SINCE_TNC_RAIL_LOW_FAC</v>
      </c>
      <c r="L73" s="79" t="e">
        <f>MATCH($K73,FAC_TOTALS_APTA!$A$2:$BR$2,)</f>
        <v>#N/A</v>
      </c>
      <c r="M73" s="90" t="e">
        <f>IF(M63=0,0,VLOOKUP(M63,FAC_TOTALS_APTA!$A$4:$BT$126,$L73,FALSE))</f>
        <v>#N/A</v>
      </c>
      <c r="N73" s="90" t="e">
        <f>IF(N63=0,0,VLOOKUP(N63,FAC_TOTALS_APTA!$A$4:$BT$126,$L73,FALSE))</f>
        <v>#N/A</v>
      </c>
      <c r="O73" s="90" t="e">
        <f>IF(O63=0,0,VLOOKUP(O63,FAC_TOTALS_APTA!$A$4:$BT$126,$L73,FALSE))</f>
        <v>#N/A</v>
      </c>
      <c r="P73" s="90" t="e">
        <f>IF(P63=0,0,VLOOKUP(P63,FAC_TOTALS_APTA!$A$4:$BT$126,$L73,FALSE))</f>
        <v>#N/A</v>
      </c>
      <c r="Q73" s="90" t="e">
        <f>IF(Q63=0,0,VLOOKUP(Q63,FAC_TOTALS_APTA!$A$4:$BT$126,$L73,FALSE))</f>
        <v>#N/A</v>
      </c>
      <c r="R73" s="90" t="e">
        <f>IF(R63=0,0,VLOOKUP(R63,FAC_TOTALS_APTA!$A$4:$BT$126,$L73,FALSE))</f>
        <v>#N/A</v>
      </c>
      <c r="S73" s="90">
        <f>IF(S63=0,0,VLOOKUP(S63,FAC_TOTALS_APTA!$A$4:$BT$126,$L73,FALSE))</f>
        <v>0</v>
      </c>
      <c r="T73" s="90">
        <f>IF(T63=0,0,VLOOKUP(T63,FAC_TOTALS_APTA!$A$4:$BT$126,$L73,FALSE))</f>
        <v>0</v>
      </c>
      <c r="U73" s="90">
        <f>IF(U63=0,0,VLOOKUP(U63,FAC_TOTALS_APTA!$A$4:$BT$126,$L73,FALSE))</f>
        <v>0</v>
      </c>
      <c r="V73" s="90">
        <f>IF(V63=0,0,VLOOKUP(V63,FAC_TOTALS_APTA!$A$4:$BT$126,$L73,FALSE))</f>
        <v>0</v>
      </c>
      <c r="W73" s="90">
        <f>IF(W63=0,0,VLOOKUP(W63,FAC_TOTALS_APTA!$A$4:$BT$126,$L73,FALSE))</f>
        <v>0</v>
      </c>
      <c r="X73" s="90">
        <f>IF(X63=0,0,VLOOKUP(X63,FAC_TOTALS_APTA!$A$4:$BT$126,$L73,FALSE))</f>
        <v>0</v>
      </c>
      <c r="Y73" s="90">
        <f>IF(Y63=0,0,VLOOKUP(Y63,FAC_TOTALS_APTA!$A$4:$BT$126,$L73,FALSE))</f>
        <v>0</v>
      </c>
      <c r="Z73" s="90">
        <f>IF(Z63=0,0,VLOOKUP(Z63,FAC_TOTALS_APTA!$A$4:$BT$126,$L73,FALSE))</f>
        <v>0</v>
      </c>
      <c r="AA73" s="90">
        <f>IF(AA63=0,0,VLOOKUP(AA63,FAC_TOTALS_APTA!$A$4:$BT$126,$L73,FALSE))</f>
        <v>0</v>
      </c>
      <c r="AB73" s="90">
        <f>IF(AB63=0,0,VLOOKUP(AB63,FAC_TOTALS_APTA!$A$4:$BT$126,$L73,FALSE))</f>
        <v>0</v>
      </c>
      <c r="AC73" s="94" t="e">
        <f t="shared" si="22"/>
        <v>#N/A</v>
      </c>
      <c r="AD73" s="95" t="e">
        <f>AC73/G77</f>
        <v>#N/A</v>
      </c>
      <c r="AG73" s="56"/>
    </row>
    <row r="74" spans="2:33" x14ac:dyDescent="0.25">
      <c r="B74" s="77" t="s">
        <v>70</v>
      </c>
      <c r="C74" s="80"/>
      <c r="D74" s="9" t="s">
        <v>48</v>
      </c>
      <c r="E74" s="91"/>
      <c r="F74" s="79" t="e">
        <f>MATCH($D74,FAC_TOTALS_APTA!$A$2:$BT$2,)</f>
        <v>#N/A</v>
      </c>
      <c r="G74" s="97" t="e">
        <f>VLOOKUP(G63,FAC_TOTALS_APTA!$A$4:$BT$126,$F74,FALSE)</f>
        <v>#N/A</v>
      </c>
      <c r="H74" s="97" t="e">
        <f>VLOOKUP(H63,FAC_TOTALS_APTA!$A$4:$BT$126,$F74,FALSE)</f>
        <v>#N/A</v>
      </c>
      <c r="I74" s="92" t="str">
        <f t="shared" si="19"/>
        <v>-</v>
      </c>
      <c r="J74" s="93" t="str">
        <f t="shared" ref="J74:J75" si="23">IF(C74="Log","_log","")</f>
        <v/>
      </c>
      <c r="K74" s="93" t="str">
        <f t="shared" si="21"/>
        <v>BIKE_SHARE_FAC</v>
      </c>
      <c r="L74" s="79" t="e">
        <f>MATCH($K74,FAC_TOTALS_APTA!$A$2:$BR$2,)</f>
        <v>#N/A</v>
      </c>
      <c r="M74" s="90" t="e">
        <f>IF(M63=0,0,VLOOKUP(M63,FAC_TOTALS_APTA!$A$4:$BT$126,$L74,FALSE))</f>
        <v>#N/A</v>
      </c>
      <c r="N74" s="90" t="e">
        <f>IF(N63=0,0,VLOOKUP(N63,FAC_TOTALS_APTA!$A$4:$BT$126,$L74,FALSE))</f>
        <v>#N/A</v>
      </c>
      <c r="O74" s="90" t="e">
        <f>IF(O63=0,0,VLOOKUP(O63,FAC_TOTALS_APTA!$A$4:$BT$126,$L74,FALSE))</f>
        <v>#N/A</v>
      </c>
      <c r="P74" s="90" t="e">
        <f>IF(P63=0,0,VLOOKUP(P63,FAC_TOTALS_APTA!$A$4:$BT$126,$L74,FALSE))</f>
        <v>#N/A</v>
      </c>
      <c r="Q74" s="90" t="e">
        <f>IF(Q63=0,0,VLOOKUP(Q63,FAC_TOTALS_APTA!$A$4:$BT$126,$L74,FALSE))</f>
        <v>#N/A</v>
      </c>
      <c r="R74" s="90" t="e">
        <f>IF(R63=0,0,VLOOKUP(R63,FAC_TOTALS_APTA!$A$4:$BT$126,$L74,FALSE))</f>
        <v>#N/A</v>
      </c>
      <c r="S74" s="90">
        <f>IF(S63=0,0,VLOOKUP(S63,FAC_TOTALS_APTA!$A$4:$BT$126,$L74,FALSE))</f>
        <v>0</v>
      </c>
      <c r="T74" s="90">
        <f>IF(T63=0,0,VLOOKUP(T63,FAC_TOTALS_APTA!$A$4:$BT$126,$L74,FALSE))</f>
        <v>0</v>
      </c>
      <c r="U74" s="90">
        <f>IF(U63=0,0,VLOOKUP(U63,FAC_TOTALS_APTA!$A$4:$BT$126,$L74,FALSE))</f>
        <v>0</v>
      </c>
      <c r="V74" s="90">
        <f>IF(V63=0,0,VLOOKUP(V63,FAC_TOTALS_APTA!$A$4:$BT$126,$L74,FALSE))</f>
        <v>0</v>
      </c>
      <c r="W74" s="90">
        <f>IF(W63=0,0,VLOOKUP(W63,FAC_TOTALS_APTA!$A$4:$BT$126,$L74,FALSE))</f>
        <v>0</v>
      </c>
      <c r="X74" s="90">
        <f>IF(X63=0,0,VLOOKUP(X63,FAC_TOTALS_APTA!$A$4:$BT$126,$L74,FALSE))</f>
        <v>0</v>
      </c>
      <c r="Y74" s="90">
        <f>IF(Y63=0,0,VLOOKUP(Y63,FAC_TOTALS_APTA!$A$4:$BT$126,$L74,FALSE))</f>
        <v>0</v>
      </c>
      <c r="Z74" s="90">
        <f>IF(Z63=0,0,VLOOKUP(Z63,FAC_TOTALS_APTA!$A$4:$BT$126,$L74,FALSE))</f>
        <v>0</v>
      </c>
      <c r="AA74" s="90">
        <f>IF(AA63=0,0,VLOOKUP(AA63,FAC_TOTALS_APTA!$A$4:$BT$126,$L74,FALSE))</f>
        <v>0</v>
      </c>
      <c r="AB74" s="90">
        <f>IF(AB63=0,0,VLOOKUP(AB63,FAC_TOTALS_APTA!$A$4:$BT$126,$L74,FALSE))</f>
        <v>0</v>
      </c>
      <c r="AC74" s="94" t="e">
        <f t="shared" si="22"/>
        <v>#N/A</v>
      </c>
      <c r="AD74" s="95" t="e">
        <f>AC74/G77</f>
        <v>#N/A</v>
      </c>
      <c r="AG74" s="56"/>
    </row>
    <row r="75" spans="2:33" x14ac:dyDescent="0.25">
      <c r="B75" s="87" t="s">
        <v>71</v>
      </c>
      <c r="C75" s="88"/>
      <c r="D75" s="10" t="s">
        <v>49</v>
      </c>
      <c r="E75" s="98"/>
      <c r="F75" s="89" t="e">
        <f>MATCH($D75,FAC_TOTALS_APTA!$A$2:$BT$2,)</f>
        <v>#N/A</v>
      </c>
      <c r="G75" s="99" t="e">
        <f>VLOOKUP(G63,FAC_TOTALS_APTA!$A$4:$BT$126,$F75,FALSE)</f>
        <v>#N/A</v>
      </c>
      <c r="H75" s="99" t="e">
        <f>VLOOKUP(H63,FAC_TOTALS_APTA!$A$4:$BT$126,$F75,FALSE)</f>
        <v>#N/A</v>
      </c>
      <c r="I75" s="100" t="str">
        <f t="shared" si="19"/>
        <v>-</v>
      </c>
      <c r="J75" s="101" t="str">
        <f t="shared" si="23"/>
        <v/>
      </c>
      <c r="K75" s="101" t="str">
        <f t="shared" si="21"/>
        <v>scooter_flag_FAC</v>
      </c>
      <c r="L75" s="89" t="e">
        <f>MATCH($K75,FAC_TOTALS_APTA!$A$2:$BR$2,)</f>
        <v>#N/A</v>
      </c>
      <c r="M75" s="102" t="e">
        <f>IF(M63=0,0,VLOOKUP(M63,FAC_TOTALS_APTA!$A$4:$BT$126,$L75,FALSE))</f>
        <v>#N/A</v>
      </c>
      <c r="N75" s="102" t="e">
        <f>IF(N63=0,0,VLOOKUP(N63,FAC_TOTALS_APTA!$A$4:$BT$126,$L75,FALSE))</f>
        <v>#N/A</v>
      </c>
      <c r="O75" s="102" t="e">
        <f>IF(O63=0,0,VLOOKUP(O63,FAC_TOTALS_APTA!$A$4:$BT$126,$L75,FALSE))</f>
        <v>#N/A</v>
      </c>
      <c r="P75" s="102" t="e">
        <f>IF(P63=0,0,VLOOKUP(P63,FAC_TOTALS_APTA!$A$4:$BT$126,$L75,FALSE))</f>
        <v>#N/A</v>
      </c>
      <c r="Q75" s="102" t="e">
        <f>IF(Q63=0,0,VLOOKUP(Q63,FAC_TOTALS_APTA!$A$4:$BT$126,$L75,FALSE))</f>
        <v>#N/A</v>
      </c>
      <c r="R75" s="102" t="e">
        <f>IF(R63=0,0,VLOOKUP(R63,FAC_TOTALS_APTA!$A$4:$BT$126,$L75,FALSE))</f>
        <v>#N/A</v>
      </c>
      <c r="S75" s="102">
        <f>IF(S63=0,0,VLOOKUP(S63,FAC_TOTALS_APTA!$A$4:$BT$126,$L75,FALSE))</f>
        <v>0</v>
      </c>
      <c r="T75" s="102">
        <f>IF(T63=0,0,VLOOKUP(T63,FAC_TOTALS_APTA!$A$4:$BT$126,$L75,FALSE))</f>
        <v>0</v>
      </c>
      <c r="U75" s="102">
        <f>IF(U63=0,0,VLOOKUP(U63,FAC_TOTALS_APTA!$A$4:$BT$126,$L75,FALSE))</f>
        <v>0</v>
      </c>
      <c r="V75" s="102">
        <f>IF(V63=0,0,VLOOKUP(V63,FAC_TOTALS_APTA!$A$4:$BT$126,$L75,FALSE))</f>
        <v>0</v>
      </c>
      <c r="W75" s="102">
        <f>IF(W63=0,0,VLOOKUP(W63,FAC_TOTALS_APTA!$A$4:$BT$126,$L75,FALSE))</f>
        <v>0</v>
      </c>
      <c r="X75" s="102">
        <f>IF(X63=0,0,VLOOKUP(X63,FAC_TOTALS_APTA!$A$4:$BT$126,$L75,FALSE))</f>
        <v>0</v>
      </c>
      <c r="Y75" s="102">
        <f>IF(Y63=0,0,VLOOKUP(Y63,FAC_TOTALS_APTA!$A$4:$BT$126,$L75,FALSE))</f>
        <v>0</v>
      </c>
      <c r="Z75" s="102">
        <f>IF(Z63=0,0,VLOOKUP(Z63,FAC_TOTALS_APTA!$A$4:$BT$126,$L75,FALSE))</f>
        <v>0</v>
      </c>
      <c r="AA75" s="102">
        <f>IF(AA63=0,0,VLOOKUP(AA63,FAC_TOTALS_APTA!$A$4:$BT$126,$L75,FALSE))</f>
        <v>0</v>
      </c>
      <c r="AB75" s="102">
        <f>IF(AB63=0,0,VLOOKUP(AB63,FAC_TOTALS_APTA!$A$4:$BT$126,$L75,FALSE))</f>
        <v>0</v>
      </c>
      <c r="AC75" s="103" t="e">
        <f t="shared" si="22"/>
        <v>#N/A</v>
      </c>
      <c r="AD75" s="104" t="e">
        <f>AC75/G77</f>
        <v>#N/A</v>
      </c>
      <c r="AG75" s="56"/>
    </row>
    <row r="76" spans="2:33" x14ac:dyDescent="0.25">
      <c r="B76" s="44" t="s">
        <v>58</v>
      </c>
      <c r="C76" s="45"/>
      <c r="D76" s="44" t="s">
        <v>50</v>
      </c>
      <c r="E76" s="46"/>
      <c r="F76" s="47"/>
      <c r="G76" s="48"/>
      <c r="H76" s="48"/>
      <c r="I76" s="49"/>
      <c r="J76" s="50"/>
      <c r="K76" s="50" t="str">
        <f t="shared" ref="K76" si="24">CONCATENATE(D76,J76,"_FAC")</f>
        <v>New_Reporter_FAC</v>
      </c>
      <c r="L76" s="47">
        <f>MATCH($K76,FAC_TOTALS_APTA!$A$2:$BR$2,)</f>
        <v>43</v>
      </c>
      <c r="M76" s="48" t="e">
        <f>IF(M63=0,0,VLOOKUP(M63,FAC_TOTALS_APTA!$A$4:$BT$126,$L76,FALSE))</f>
        <v>#N/A</v>
      </c>
      <c r="N76" s="48" t="e">
        <f>IF(N63=0,0,VLOOKUP(N63,FAC_TOTALS_APTA!$A$4:$BT$126,$L76,FALSE))</f>
        <v>#N/A</v>
      </c>
      <c r="O76" s="48" t="e">
        <f>IF(O63=0,0,VLOOKUP(O63,FAC_TOTALS_APTA!$A$4:$BT$126,$L76,FALSE))</f>
        <v>#N/A</v>
      </c>
      <c r="P76" s="48" t="e">
        <f>IF(P63=0,0,VLOOKUP(P63,FAC_TOTALS_APTA!$A$4:$BT$126,$L76,FALSE))</f>
        <v>#N/A</v>
      </c>
      <c r="Q76" s="48" t="e">
        <f>IF(Q63=0,0,VLOOKUP(Q63,FAC_TOTALS_APTA!$A$4:$BT$126,$L76,FALSE))</f>
        <v>#N/A</v>
      </c>
      <c r="R76" s="48" t="e">
        <f>IF(R63=0,0,VLOOKUP(R63,FAC_TOTALS_APTA!$A$4:$BT$126,$L76,FALSE))</f>
        <v>#N/A</v>
      </c>
      <c r="S76" s="48">
        <f>IF(S63=0,0,VLOOKUP(S63,FAC_TOTALS_APTA!$A$4:$BT$126,$L76,FALSE))</f>
        <v>0</v>
      </c>
      <c r="T76" s="48">
        <f>IF(T63=0,0,VLOOKUP(T63,FAC_TOTALS_APTA!$A$4:$BT$126,$L76,FALSE))</f>
        <v>0</v>
      </c>
      <c r="U76" s="48">
        <f>IF(U63=0,0,VLOOKUP(U63,FAC_TOTALS_APTA!$A$4:$BT$126,$L76,FALSE))</f>
        <v>0</v>
      </c>
      <c r="V76" s="48">
        <f>IF(V63=0,0,VLOOKUP(V63,FAC_TOTALS_APTA!$A$4:$BT$126,$L76,FALSE))</f>
        <v>0</v>
      </c>
      <c r="W76" s="48">
        <f>IF(W63=0,0,VLOOKUP(W63,FAC_TOTALS_APTA!$A$4:$BT$126,$L76,FALSE))</f>
        <v>0</v>
      </c>
      <c r="X76" s="48">
        <f>IF(X63=0,0,VLOOKUP(X63,FAC_TOTALS_APTA!$A$4:$BT$126,$L76,FALSE))</f>
        <v>0</v>
      </c>
      <c r="Y76" s="48">
        <f>IF(Y63=0,0,VLOOKUP(Y63,FAC_TOTALS_APTA!$A$4:$BT$126,$L76,FALSE))</f>
        <v>0</v>
      </c>
      <c r="Z76" s="48">
        <f>IF(Z63=0,0,VLOOKUP(Z63,FAC_TOTALS_APTA!$A$4:$BT$126,$L76,FALSE))</f>
        <v>0</v>
      </c>
      <c r="AA76" s="48">
        <f>IF(AA63=0,0,VLOOKUP(AA63,FAC_TOTALS_APTA!$A$4:$BT$126,$L76,FALSE))</f>
        <v>0</v>
      </c>
      <c r="AB76" s="48">
        <f>IF(AB63=0,0,VLOOKUP(AB63,FAC_TOTALS_APTA!$A$4:$BT$126,$L76,FALSE))</f>
        <v>0</v>
      </c>
      <c r="AC76" s="51" t="e">
        <f>SUM(M76:AB76)</f>
        <v>#N/A</v>
      </c>
      <c r="AD76" s="52" t="e">
        <f>AC76/G78</f>
        <v>#N/A</v>
      </c>
    </row>
    <row r="77" spans="2:33" x14ac:dyDescent="0.25">
      <c r="B77" s="28" t="s">
        <v>72</v>
      </c>
      <c r="C77" s="31"/>
      <c r="D77" s="9" t="s">
        <v>6</v>
      </c>
      <c r="E77" s="58"/>
      <c r="F77" s="9">
        <f>MATCH($D77,FAC_TOTALS_APTA!$A$2:$BR$2,)</f>
        <v>10</v>
      </c>
      <c r="G77" s="113" t="e">
        <f>VLOOKUP(G63,FAC_TOTALS_APTA!$A$4:$BT$126,$F77,FALSE)</f>
        <v>#N/A</v>
      </c>
      <c r="H77" s="113" t="e">
        <f>VLOOKUP(H63,FAC_TOTALS_APTA!$A$4:$BR$126,$F77,FALSE)</f>
        <v>#N/A</v>
      </c>
      <c r="I77" s="115" t="e">
        <f t="shared" ref="I77" si="25">H77/G77-1</f>
        <v>#N/A</v>
      </c>
      <c r="J77" s="34"/>
      <c r="K77" s="34"/>
      <c r="L77" s="9"/>
      <c r="M77" s="32" t="e">
        <f t="shared" ref="M77:AB77" si="26">SUM(M65:M70)</f>
        <v>#N/A</v>
      </c>
      <c r="N77" s="32" t="e">
        <f t="shared" si="26"/>
        <v>#N/A</v>
      </c>
      <c r="O77" s="32" t="e">
        <f t="shared" si="26"/>
        <v>#N/A</v>
      </c>
      <c r="P77" s="32" t="e">
        <f t="shared" si="26"/>
        <v>#N/A</v>
      </c>
      <c r="Q77" s="32" t="e">
        <f t="shared" si="26"/>
        <v>#N/A</v>
      </c>
      <c r="R77" s="32" t="e">
        <f t="shared" si="26"/>
        <v>#N/A</v>
      </c>
      <c r="S77" s="32">
        <f t="shared" si="26"/>
        <v>0</v>
      </c>
      <c r="T77" s="32">
        <f t="shared" si="26"/>
        <v>0</v>
      </c>
      <c r="U77" s="32">
        <f t="shared" si="26"/>
        <v>0</v>
      </c>
      <c r="V77" s="32">
        <f t="shared" si="26"/>
        <v>0</v>
      </c>
      <c r="W77" s="32">
        <f t="shared" si="26"/>
        <v>0</v>
      </c>
      <c r="X77" s="32">
        <f t="shared" si="26"/>
        <v>0</v>
      </c>
      <c r="Y77" s="32">
        <f t="shared" si="26"/>
        <v>0</v>
      </c>
      <c r="Z77" s="32">
        <f t="shared" si="26"/>
        <v>0</v>
      </c>
      <c r="AA77" s="32">
        <f t="shared" si="26"/>
        <v>0</v>
      </c>
      <c r="AB77" s="32">
        <f t="shared" si="26"/>
        <v>0</v>
      </c>
      <c r="AC77" s="35" t="e">
        <f>H77-G77</f>
        <v>#N/A</v>
      </c>
      <c r="AD77" s="36" t="e">
        <f>I77</f>
        <v>#N/A</v>
      </c>
    </row>
    <row r="78" spans="2:33" ht="13.5" thickBot="1" x14ac:dyDescent="0.3">
      <c r="B78" s="12" t="s">
        <v>55</v>
      </c>
      <c r="C78" s="26"/>
      <c r="D78" s="26" t="s">
        <v>4</v>
      </c>
      <c r="E78" s="26"/>
      <c r="F78" s="26">
        <f>MATCH($D78,FAC_TOTALS_APTA!$A$2:$BR$2,)</f>
        <v>8</v>
      </c>
      <c r="G78" s="114" t="e">
        <f>VLOOKUP(G63,FAC_TOTALS_APTA!$A$4:$BR$126,$F78,FALSE)</f>
        <v>#N/A</v>
      </c>
      <c r="H78" s="114" t="e">
        <f>VLOOKUP(H63,FAC_TOTALS_APTA!$A$4:$BR$126,$F78,FALSE)</f>
        <v>#N/A</v>
      </c>
      <c r="I78" s="116" t="e">
        <f t="shared" ref="I78" si="27">H78/G78-1</f>
        <v>#N/A</v>
      </c>
      <c r="J78" s="53"/>
      <c r="K78" s="53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54" t="e">
        <f>H78-G78</f>
        <v>#N/A</v>
      </c>
      <c r="AD78" s="55" t="e">
        <f>I78</f>
        <v>#N/A</v>
      </c>
    </row>
    <row r="79" spans="2:33" ht="14.25" thickTop="1" thickBot="1" x14ac:dyDescent="0.3">
      <c r="B79" s="60" t="s">
        <v>73</v>
      </c>
      <c r="C79" s="61"/>
      <c r="D79" s="61"/>
      <c r="E79" s="62"/>
      <c r="F79" s="61"/>
      <c r="G79" s="61"/>
      <c r="H79" s="61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55" t="e">
        <f>AD78-AD77</f>
        <v>#N/A</v>
      </c>
    </row>
    <row r="80" spans="2:33" ht="13.5" thickTop="1" x14ac:dyDescent="0.25"/>
    <row r="81" spans="2:30" s="13" customFormat="1" x14ac:dyDescent="0.25">
      <c r="B81" s="21" t="s">
        <v>29</v>
      </c>
      <c r="E81" s="9"/>
      <c r="I81" s="20"/>
    </row>
    <row r="82" spans="2:30" x14ac:dyDescent="0.25">
      <c r="B82" s="18" t="s">
        <v>20</v>
      </c>
      <c r="C82" s="19" t="s">
        <v>21</v>
      </c>
      <c r="D82" s="13"/>
      <c r="E82" s="9"/>
      <c r="F82" s="13"/>
      <c r="G82" s="13"/>
      <c r="H82" s="13"/>
      <c r="I82" s="20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2:30" x14ac:dyDescent="0.25">
      <c r="B83" s="18"/>
      <c r="C83" s="19"/>
      <c r="D83" s="13"/>
      <c r="E83" s="9"/>
      <c r="F83" s="13"/>
      <c r="G83" s="13"/>
      <c r="H83" s="13"/>
      <c r="I83" s="20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2:30" x14ac:dyDescent="0.25">
      <c r="B84" s="21" t="s">
        <v>19</v>
      </c>
      <c r="C84" s="22">
        <v>1</v>
      </c>
      <c r="D84" s="13"/>
      <c r="E84" s="9"/>
      <c r="F84" s="13"/>
      <c r="G84" s="13"/>
      <c r="H84" s="13"/>
      <c r="I84" s="20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2:30" ht="13.5" thickBot="1" x14ac:dyDescent="0.3">
      <c r="B85" s="23" t="s">
        <v>40</v>
      </c>
      <c r="C85" s="24">
        <v>10</v>
      </c>
      <c r="D85" s="25"/>
      <c r="E85" s="26"/>
      <c r="F85" s="25"/>
      <c r="G85" s="25"/>
      <c r="H85" s="25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 spans="2:30" ht="13.5" thickTop="1" x14ac:dyDescent="0.25">
      <c r="B86" s="28"/>
      <c r="C86" s="9"/>
      <c r="D86" s="65"/>
      <c r="E86" s="9"/>
      <c r="F86" s="9"/>
      <c r="G86" s="162" t="s">
        <v>56</v>
      </c>
      <c r="H86" s="162"/>
      <c r="I86" s="162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162" t="s">
        <v>60</v>
      </c>
      <c r="AD86" s="162"/>
    </row>
    <row r="87" spans="2:30" x14ac:dyDescent="0.25">
      <c r="B87" s="11" t="s">
        <v>22</v>
      </c>
      <c r="C87" s="30" t="s">
        <v>23</v>
      </c>
      <c r="D87" s="10" t="s">
        <v>24</v>
      </c>
      <c r="E87" s="10"/>
      <c r="F87" s="10"/>
      <c r="G87" s="30">
        <f>$C$1</f>
        <v>2012</v>
      </c>
      <c r="H87" s="30">
        <f>$C$2</f>
        <v>2018</v>
      </c>
      <c r="I87" s="30" t="s">
        <v>26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 t="s">
        <v>28</v>
      </c>
      <c r="AD87" s="30" t="s">
        <v>26</v>
      </c>
    </row>
    <row r="88" spans="2:30" hidden="1" x14ac:dyDescent="0.25">
      <c r="B88" s="28"/>
      <c r="C88" s="31"/>
      <c r="D88" s="9"/>
      <c r="E88" s="9"/>
      <c r="F88" s="9"/>
      <c r="G88" s="9"/>
      <c r="H88" s="9"/>
      <c r="I88" s="31"/>
      <c r="J88" s="9"/>
      <c r="K88" s="9"/>
      <c r="L88" s="9"/>
      <c r="M88" s="9">
        <v>1</v>
      </c>
      <c r="N88" s="9">
        <v>2</v>
      </c>
      <c r="O88" s="9">
        <v>3</v>
      </c>
      <c r="P88" s="9">
        <v>4</v>
      </c>
      <c r="Q88" s="9">
        <v>5</v>
      </c>
      <c r="R88" s="9">
        <v>6</v>
      </c>
      <c r="S88" s="9">
        <v>7</v>
      </c>
      <c r="T88" s="9">
        <v>8</v>
      </c>
      <c r="U88" s="9">
        <v>9</v>
      </c>
      <c r="V88" s="9">
        <v>10</v>
      </c>
      <c r="W88" s="9">
        <v>11</v>
      </c>
      <c r="X88" s="9">
        <v>12</v>
      </c>
      <c r="Y88" s="9">
        <v>13</v>
      </c>
      <c r="Z88" s="9">
        <v>14</v>
      </c>
      <c r="AA88" s="9">
        <v>15</v>
      </c>
      <c r="AB88" s="9">
        <v>16</v>
      </c>
      <c r="AC88" s="9"/>
      <c r="AD88" s="9"/>
    </row>
    <row r="89" spans="2:30" hidden="1" x14ac:dyDescent="0.25">
      <c r="B89" s="28"/>
      <c r="C89" s="31"/>
      <c r="D89" s="9"/>
      <c r="E89" s="9"/>
      <c r="F89" s="9"/>
      <c r="G89" s="9" t="str">
        <f>CONCATENATE($C84,"_",$C85,"_",G87)</f>
        <v>1_10_2012</v>
      </c>
      <c r="H89" s="9" t="str">
        <f>CONCATENATE($C84,"_",$C85,"_",H87)</f>
        <v>1_10_2018</v>
      </c>
      <c r="I89" s="31"/>
      <c r="J89" s="9"/>
      <c r="K89" s="9"/>
      <c r="L89" s="9"/>
      <c r="M89" s="9" t="str">
        <f>IF($G87+M88&gt;$H87,0,CONCATENATE($C84,"_",$C85,"_",$G87+M88))</f>
        <v>1_10_2013</v>
      </c>
      <c r="N89" s="9" t="str">
        <f t="shared" ref="N89:AB89" si="28">IF($G87+N88&gt;$H87,0,CONCATENATE($C84,"_",$C85,"_",$G87+N88))</f>
        <v>1_10_2014</v>
      </c>
      <c r="O89" s="9" t="str">
        <f t="shared" si="28"/>
        <v>1_10_2015</v>
      </c>
      <c r="P89" s="9" t="str">
        <f t="shared" si="28"/>
        <v>1_10_2016</v>
      </c>
      <c r="Q89" s="9" t="str">
        <f t="shared" si="28"/>
        <v>1_10_2017</v>
      </c>
      <c r="R89" s="9" t="str">
        <f t="shared" si="28"/>
        <v>1_10_2018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/>
      <c r="AD89" s="9"/>
    </row>
    <row r="90" spans="2:30" hidden="1" x14ac:dyDescent="0.25">
      <c r="B90" s="28"/>
      <c r="C90" s="31"/>
      <c r="D90" s="9"/>
      <c r="E90" s="9"/>
      <c r="F90" s="9" t="s">
        <v>27</v>
      </c>
      <c r="G90" s="32"/>
      <c r="H90" s="32"/>
      <c r="I90" s="31"/>
      <c r="J90" s="9"/>
      <c r="K90" s="9"/>
      <c r="L90" s="9" t="s">
        <v>27</v>
      </c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spans="2:30" x14ac:dyDescent="0.25">
      <c r="B91" s="28" t="s">
        <v>36</v>
      </c>
      <c r="C91" s="31" t="s">
        <v>25</v>
      </c>
      <c r="D91" s="107" t="s">
        <v>8</v>
      </c>
      <c r="E91" s="58"/>
      <c r="F91" s="9">
        <f>MATCH($D91,FAC_TOTALS_APTA!$A$2:$BT$2,)</f>
        <v>12</v>
      </c>
      <c r="G91" s="32">
        <f>VLOOKUP(G89,FAC_TOTALS_APTA!$A$4:$BT$126,$F91,FALSE)</f>
        <v>542311539</v>
      </c>
      <c r="H91" s="32">
        <f>VLOOKUP(H89,FAC_TOTALS_APTA!$A$4:$BT$126,$F91,FALSE)</f>
        <v>560645668</v>
      </c>
      <c r="I91" s="33">
        <f>IFERROR(H91/G91-1,"-")</f>
        <v>3.3807373956687981E-2</v>
      </c>
      <c r="J91" s="34" t="str">
        <f>IF(C91="Log","_log","")</f>
        <v>_log</v>
      </c>
      <c r="K91" s="34" t="str">
        <f>CONCATENATE(D91,J91,"_FAC")</f>
        <v>VRM_ADJ_log_FAC</v>
      </c>
      <c r="L91" s="9">
        <f>MATCH($K91,FAC_TOTALS_APTA!$A$2:$BR$2,)</f>
        <v>26</v>
      </c>
      <c r="M91" s="32">
        <f>IF(M89=0,0,VLOOKUP(M89,FAC_TOTALS_APTA!$A$4:$BT$126,$L91,FALSE))</f>
        <v>42103116.112558998</v>
      </c>
      <c r="N91" s="32">
        <f>IF(N89=0,0,VLOOKUP(N89,FAC_TOTALS_APTA!$A$4:$BT$126,$L91,FALSE))</f>
        <v>24413110.588423502</v>
      </c>
      <c r="O91" s="32">
        <f>IF(O89=0,0,VLOOKUP(O89,FAC_TOTALS_APTA!$A$4:$BT$126,$L91,FALSE))</f>
        <v>4312906.51744413</v>
      </c>
      <c r="P91" s="32">
        <f>IF(P89=0,0,VLOOKUP(P89,FAC_TOTALS_APTA!$A$4:$BT$126,$L91,FALSE))</f>
        <v>-1830350.95834623</v>
      </c>
      <c r="Q91" s="32">
        <f>IF(Q89=0,0,VLOOKUP(Q89,FAC_TOTALS_APTA!$A$4:$BT$126,$L91,FALSE))</f>
        <v>11411867.608504901</v>
      </c>
      <c r="R91" s="32">
        <f>IF(R89=0,0,VLOOKUP(R89,FAC_TOTALS_APTA!$A$4:$BT$126,$L91,FALSE))</f>
        <v>-16316125.717044</v>
      </c>
      <c r="S91" s="32">
        <f>IF(S89=0,0,VLOOKUP(S89,FAC_TOTALS_APTA!$A$4:$BT$126,$L91,FALSE))</f>
        <v>0</v>
      </c>
      <c r="T91" s="32">
        <f>IF(T89=0,0,VLOOKUP(T89,FAC_TOTALS_APTA!$A$4:$BT$126,$L91,FALSE))</f>
        <v>0</v>
      </c>
      <c r="U91" s="32">
        <f>IF(U89=0,0,VLOOKUP(U89,FAC_TOTALS_APTA!$A$4:$BT$126,$L91,FALSE))</f>
        <v>0</v>
      </c>
      <c r="V91" s="32">
        <f>IF(V89=0,0,VLOOKUP(V89,FAC_TOTALS_APTA!$A$4:$BT$126,$L91,FALSE))</f>
        <v>0</v>
      </c>
      <c r="W91" s="32">
        <f>IF(W89=0,0,VLOOKUP(W89,FAC_TOTALS_APTA!$A$4:$BT$126,$L91,FALSE))</f>
        <v>0</v>
      </c>
      <c r="X91" s="32">
        <f>IF(X89=0,0,VLOOKUP(X89,FAC_TOTALS_APTA!$A$4:$BT$126,$L91,FALSE))</f>
        <v>0</v>
      </c>
      <c r="Y91" s="32">
        <f>IF(Y89=0,0,VLOOKUP(Y89,FAC_TOTALS_APTA!$A$4:$BT$126,$L91,FALSE))</f>
        <v>0</v>
      </c>
      <c r="Z91" s="32">
        <f>IF(Z89=0,0,VLOOKUP(Z89,FAC_TOTALS_APTA!$A$4:$BT$126,$L91,FALSE))</f>
        <v>0</v>
      </c>
      <c r="AA91" s="32">
        <f>IF(AA89=0,0,VLOOKUP(AA89,FAC_TOTALS_APTA!$A$4:$BT$126,$L91,FALSE))</f>
        <v>0</v>
      </c>
      <c r="AB91" s="32">
        <f>IF(AB89=0,0,VLOOKUP(AB89,FAC_TOTALS_APTA!$A$4:$BT$126,$L91,FALSE))</f>
        <v>0</v>
      </c>
      <c r="AC91" s="35">
        <f>SUM(M91:AB91)</f>
        <v>64094524.151541308</v>
      </c>
      <c r="AD91" s="36">
        <f>AC91/G103</f>
        <v>2.2566215464794686E-2</v>
      </c>
    </row>
    <row r="92" spans="2:30" x14ac:dyDescent="0.25">
      <c r="B92" s="28" t="s">
        <v>57</v>
      </c>
      <c r="C92" s="31" t="s">
        <v>25</v>
      </c>
      <c r="D92" s="107" t="s">
        <v>75</v>
      </c>
      <c r="E92" s="58"/>
      <c r="F92" s="9">
        <f>MATCH($D92,FAC_TOTALS_APTA!$A$2:$BT$2,)</f>
        <v>13</v>
      </c>
      <c r="G92" s="57">
        <f>VLOOKUP(G89,FAC_TOTALS_APTA!$A$4:$BT$126,$F92,FALSE)</f>
        <v>1.6964752675200001</v>
      </c>
      <c r="H92" s="57">
        <f>VLOOKUP(H89,FAC_TOTALS_APTA!$A$4:$BT$126,$F92,FALSE)</f>
        <v>1.9555512669999999</v>
      </c>
      <c r="I92" s="33">
        <f t="shared" ref="I92:I101" si="29">IFERROR(H92/G92-1,"-")</f>
        <v>0.15271428027284539</v>
      </c>
      <c r="J92" s="34" t="str">
        <f t="shared" ref="J92:J98" si="30">IF(C92="Log","_log","")</f>
        <v>_log</v>
      </c>
      <c r="K92" s="34" t="str">
        <f t="shared" ref="K92:K101" si="31">CONCATENATE(D92,J92,"_FAC")</f>
        <v>FARE_per_UPT_cleaned_2018_log_FAC</v>
      </c>
      <c r="L92" s="9">
        <f>MATCH($K92,FAC_TOTALS_APTA!$A$2:$BR$2,)</f>
        <v>27</v>
      </c>
      <c r="M92" s="32">
        <f>IF(M89=0,0,VLOOKUP(M89,FAC_TOTALS_APTA!$A$4:$BT$126,$L92,FALSE))</f>
        <v>-31711706.976015899</v>
      </c>
      <c r="N92" s="32">
        <f>IF(N89=0,0,VLOOKUP(N89,FAC_TOTALS_APTA!$A$4:$BT$126,$L92,FALSE))</f>
        <v>4877014.6448810501</v>
      </c>
      <c r="O92" s="32">
        <f>IF(O89=0,0,VLOOKUP(O89,FAC_TOTALS_APTA!$A$4:$BT$126,$L92,FALSE))</f>
        <v>-72301593.1527652</v>
      </c>
      <c r="P92" s="32">
        <f>IF(P89=0,0,VLOOKUP(P89,FAC_TOTALS_APTA!$A$4:$BT$126,$L92,FALSE))</f>
        <v>-5022692.8278679904</v>
      </c>
      <c r="Q92" s="32">
        <f>IF(Q89=0,0,VLOOKUP(Q89,FAC_TOTALS_APTA!$A$4:$BT$126,$L92,FALSE))</f>
        <v>-2024505.4210808501</v>
      </c>
      <c r="R92" s="32">
        <f>IF(R89=0,0,VLOOKUP(R89,FAC_TOTALS_APTA!$A$4:$BT$126,$L92,FALSE))</f>
        <v>-29419680.338839401</v>
      </c>
      <c r="S92" s="32">
        <f>IF(S89=0,0,VLOOKUP(S89,FAC_TOTALS_APTA!$A$4:$BT$126,$L92,FALSE))</f>
        <v>0</v>
      </c>
      <c r="T92" s="32">
        <f>IF(T89=0,0,VLOOKUP(T89,FAC_TOTALS_APTA!$A$4:$BT$126,$L92,FALSE))</f>
        <v>0</v>
      </c>
      <c r="U92" s="32">
        <f>IF(U89=0,0,VLOOKUP(U89,FAC_TOTALS_APTA!$A$4:$BT$126,$L92,FALSE))</f>
        <v>0</v>
      </c>
      <c r="V92" s="32">
        <f>IF(V89=0,0,VLOOKUP(V89,FAC_TOTALS_APTA!$A$4:$BT$126,$L92,FALSE))</f>
        <v>0</v>
      </c>
      <c r="W92" s="32">
        <f>IF(W89=0,0,VLOOKUP(W89,FAC_TOTALS_APTA!$A$4:$BT$126,$L92,FALSE))</f>
        <v>0</v>
      </c>
      <c r="X92" s="32">
        <f>IF(X89=0,0,VLOOKUP(X89,FAC_TOTALS_APTA!$A$4:$BT$126,$L92,FALSE))</f>
        <v>0</v>
      </c>
      <c r="Y92" s="32">
        <f>IF(Y89=0,0,VLOOKUP(Y89,FAC_TOTALS_APTA!$A$4:$BT$126,$L92,FALSE))</f>
        <v>0</v>
      </c>
      <c r="Z92" s="32">
        <f>IF(Z89=0,0,VLOOKUP(Z89,FAC_TOTALS_APTA!$A$4:$BT$126,$L92,FALSE))</f>
        <v>0</v>
      </c>
      <c r="AA92" s="32">
        <f>IF(AA89=0,0,VLOOKUP(AA89,FAC_TOTALS_APTA!$A$4:$BT$126,$L92,FALSE))</f>
        <v>0</v>
      </c>
      <c r="AB92" s="32">
        <f>IF(AB89=0,0,VLOOKUP(AB89,FAC_TOTALS_APTA!$A$4:$BT$126,$L92,FALSE))</f>
        <v>0</v>
      </c>
      <c r="AC92" s="35">
        <f t="shared" ref="AC92:AC101" si="32">SUM(M92:AB92)</f>
        <v>-135603164.07168829</v>
      </c>
      <c r="AD92" s="36">
        <f>AC92/G103</f>
        <v>-4.7742771456023625E-2</v>
      </c>
    </row>
    <row r="93" spans="2:30" x14ac:dyDescent="0.25">
      <c r="B93" s="28" t="s">
        <v>53</v>
      </c>
      <c r="C93" s="31" t="s">
        <v>25</v>
      </c>
      <c r="D93" s="107" t="s">
        <v>9</v>
      </c>
      <c r="E93" s="58"/>
      <c r="F93" s="9">
        <f>MATCH($D93,FAC_TOTALS_APTA!$A$2:$BT$2,)</f>
        <v>14</v>
      </c>
      <c r="G93" s="32">
        <f>VLOOKUP(G89,FAC_TOTALS_APTA!$A$4:$BT$126,$F93,FALSE)</f>
        <v>27909105.420000002</v>
      </c>
      <c r="H93" s="32">
        <f>VLOOKUP(H89,FAC_TOTALS_APTA!$A$4:$BT$126,$F93,FALSE)</f>
        <v>29807700.839999899</v>
      </c>
      <c r="I93" s="33">
        <f t="shared" si="29"/>
        <v>6.8027813555046501E-2</v>
      </c>
      <c r="J93" s="34" t="str">
        <f t="shared" si="30"/>
        <v>_log</v>
      </c>
      <c r="K93" s="34" t="str">
        <f t="shared" si="31"/>
        <v>POP_EMP_log_FAC</v>
      </c>
      <c r="L93" s="9">
        <f>MATCH($K93,FAC_TOTALS_APTA!$A$2:$BR$2,)</f>
        <v>28</v>
      </c>
      <c r="M93" s="32">
        <f>IF(M89=0,0,VLOOKUP(M89,FAC_TOTALS_APTA!$A$4:$BT$126,$L93,FALSE))</f>
        <v>29272185.873666901</v>
      </c>
      <c r="N93" s="32">
        <f>IF(N89=0,0,VLOOKUP(N89,FAC_TOTALS_APTA!$A$4:$BT$126,$L93,FALSE))</f>
        <v>9505798.0113320705</v>
      </c>
      <c r="O93" s="32">
        <f>IF(O89=0,0,VLOOKUP(O89,FAC_TOTALS_APTA!$A$4:$BT$126,$L93,FALSE))</f>
        <v>8922553.1416584104</v>
      </c>
      <c r="P93" s="32">
        <f>IF(P89=0,0,VLOOKUP(P89,FAC_TOTALS_APTA!$A$4:$BT$126,$L93,FALSE))</f>
        <v>1911142.49659271</v>
      </c>
      <c r="Q93" s="32">
        <f>IF(Q89=0,0,VLOOKUP(Q89,FAC_TOTALS_APTA!$A$4:$BT$126,$L93,FALSE))</f>
        <v>7449492.9024499999</v>
      </c>
      <c r="R93" s="32">
        <f>IF(R89=0,0,VLOOKUP(R89,FAC_TOTALS_APTA!$A$4:$BT$126,$L93,FALSE))</f>
        <v>4498721.0018258505</v>
      </c>
      <c r="S93" s="32">
        <f>IF(S89=0,0,VLOOKUP(S89,FAC_TOTALS_APTA!$A$4:$BT$126,$L93,FALSE))</f>
        <v>0</v>
      </c>
      <c r="T93" s="32">
        <f>IF(T89=0,0,VLOOKUP(T89,FAC_TOTALS_APTA!$A$4:$BT$126,$L93,FALSE))</f>
        <v>0</v>
      </c>
      <c r="U93" s="32">
        <f>IF(U89=0,0,VLOOKUP(U89,FAC_TOTALS_APTA!$A$4:$BT$126,$L93,FALSE))</f>
        <v>0</v>
      </c>
      <c r="V93" s="32">
        <f>IF(V89=0,0,VLOOKUP(V89,FAC_TOTALS_APTA!$A$4:$BT$126,$L93,FALSE))</f>
        <v>0</v>
      </c>
      <c r="W93" s="32">
        <f>IF(W89=0,0,VLOOKUP(W89,FAC_TOTALS_APTA!$A$4:$BT$126,$L93,FALSE))</f>
        <v>0</v>
      </c>
      <c r="X93" s="32">
        <f>IF(X89=0,0,VLOOKUP(X89,FAC_TOTALS_APTA!$A$4:$BT$126,$L93,FALSE))</f>
        <v>0</v>
      </c>
      <c r="Y93" s="32">
        <f>IF(Y89=0,0,VLOOKUP(Y89,FAC_TOTALS_APTA!$A$4:$BT$126,$L93,FALSE))</f>
        <v>0</v>
      </c>
      <c r="Z93" s="32">
        <f>IF(Z89=0,0,VLOOKUP(Z89,FAC_TOTALS_APTA!$A$4:$BT$126,$L93,FALSE))</f>
        <v>0</v>
      </c>
      <c r="AA93" s="32">
        <f>IF(AA89=0,0,VLOOKUP(AA89,FAC_TOTALS_APTA!$A$4:$BT$126,$L93,FALSE))</f>
        <v>0</v>
      </c>
      <c r="AB93" s="32">
        <f>IF(AB89=0,0,VLOOKUP(AB89,FAC_TOTALS_APTA!$A$4:$BT$126,$L93,FALSE))</f>
        <v>0</v>
      </c>
      <c r="AC93" s="35">
        <f t="shared" si="32"/>
        <v>61559893.427525938</v>
      </c>
      <c r="AD93" s="36">
        <f>AC93/G103</f>
        <v>2.1673829979467013E-2</v>
      </c>
    </row>
    <row r="94" spans="2:30" hidden="1" x14ac:dyDescent="0.25">
      <c r="B94" s="28" t="s">
        <v>67</v>
      </c>
      <c r="C94" s="31"/>
      <c r="D94" s="107" t="s">
        <v>11</v>
      </c>
      <c r="E94" s="58"/>
      <c r="F94" s="9" t="e">
        <f>MATCH($D94,FAC_TOTALS_APTA!$A$2:$BT$2,)</f>
        <v>#N/A</v>
      </c>
      <c r="G94" s="57" t="e">
        <f>VLOOKUP(G89,FAC_TOTALS_APTA!$A$4:$BT$126,$F94,FALSE)</f>
        <v>#REF!</v>
      </c>
      <c r="H94" s="57" t="e">
        <f>VLOOKUP(H89,FAC_TOTALS_APTA!$A$4:$BT$126,$F94,FALSE)</f>
        <v>#REF!</v>
      </c>
      <c r="I94" s="33" t="str">
        <f t="shared" si="29"/>
        <v>-</v>
      </c>
      <c r="J94" s="34" t="str">
        <f t="shared" si="30"/>
        <v/>
      </c>
      <c r="K94" s="34" t="str">
        <f t="shared" si="31"/>
        <v>TSD_POP_PCT_FAC</v>
      </c>
      <c r="L94" s="9" t="e">
        <f>MATCH($K94,FAC_TOTALS_APTA!$A$2:$BR$2,)</f>
        <v>#N/A</v>
      </c>
      <c r="M94" s="32" t="e">
        <f>IF(M89=0,0,VLOOKUP(M89,FAC_TOTALS_APTA!$A$4:$BT$126,$L94,FALSE))</f>
        <v>#REF!</v>
      </c>
      <c r="N94" s="32" t="e">
        <f>IF(N89=0,0,VLOOKUP(N89,FAC_TOTALS_APTA!$A$4:$BT$126,$L94,FALSE))</f>
        <v>#REF!</v>
      </c>
      <c r="O94" s="32" t="e">
        <f>IF(O89=0,0,VLOOKUP(O89,FAC_TOTALS_APTA!$A$4:$BT$126,$L94,FALSE))</f>
        <v>#REF!</v>
      </c>
      <c r="P94" s="32" t="e">
        <f>IF(P89=0,0,VLOOKUP(P89,FAC_TOTALS_APTA!$A$4:$BT$126,$L94,FALSE))</f>
        <v>#REF!</v>
      </c>
      <c r="Q94" s="32" t="e">
        <f>IF(Q89=0,0,VLOOKUP(Q89,FAC_TOTALS_APTA!$A$4:$BT$126,$L94,FALSE))</f>
        <v>#REF!</v>
      </c>
      <c r="R94" s="32" t="e">
        <f>IF(R89=0,0,VLOOKUP(R89,FAC_TOTALS_APTA!$A$4:$BT$126,$L94,FALSE))</f>
        <v>#REF!</v>
      </c>
      <c r="S94" s="32">
        <f>IF(S89=0,0,VLOOKUP(S89,FAC_TOTALS_APTA!$A$4:$BT$126,$L94,FALSE))</f>
        <v>0</v>
      </c>
      <c r="T94" s="32">
        <f>IF(T89=0,0,VLOOKUP(T89,FAC_TOTALS_APTA!$A$4:$BT$126,$L94,FALSE))</f>
        <v>0</v>
      </c>
      <c r="U94" s="32">
        <f>IF(U89=0,0,VLOOKUP(U89,FAC_TOTALS_APTA!$A$4:$BT$126,$L94,FALSE))</f>
        <v>0</v>
      </c>
      <c r="V94" s="32">
        <f>IF(V89=0,0,VLOOKUP(V89,FAC_TOTALS_APTA!$A$4:$BT$126,$L94,FALSE))</f>
        <v>0</v>
      </c>
      <c r="W94" s="32">
        <f>IF(W89=0,0,VLOOKUP(W89,FAC_TOTALS_APTA!$A$4:$BT$126,$L94,FALSE))</f>
        <v>0</v>
      </c>
      <c r="X94" s="32">
        <f>IF(X89=0,0,VLOOKUP(X89,FAC_TOTALS_APTA!$A$4:$BT$126,$L94,FALSE))</f>
        <v>0</v>
      </c>
      <c r="Y94" s="32">
        <f>IF(Y89=0,0,VLOOKUP(Y89,FAC_TOTALS_APTA!$A$4:$BT$126,$L94,FALSE))</f>
        <v>0</v>
      </c>
      <c r="Z94" s="32">
        <f>IF(Z89=0,0,VLOOKUP(Z89,FAC_TOTALS_APTA!$A$4:$BT$126,$L94,FALSE))</f>
        <v>0</v>
      </c>
      <c r="AA94" s="32">
        <f>IF(AA89=0,0,VLOOKUP(AA89,FAC_TOTALS_APTA!$A$4:$BT$126,$L94,FALSE))</f>
        <v>0</v>
      </c>
      <c r="AB94" s="32">
        <f>IF(AB89=0,0,VLOOKUP(AB89,FAC_TOTALS_APTA!$A$4:$BT$126,$L94,FALSE))</f>
        <v>0</v>
      </c>
      <c r="AC94" s="35" t="e">
        <f t="shared" si="32"/>
        <v>#REF!</v>
      </c>
      <c r="AD94" s="36" t="e">
        <f>AC94/G103</f>
        <v>#REF!</v>
      </c>
    </row>
    <row r="95" spans="2:30" x14ac:dyDescent="0.2">
      <c r="B95" s="28" t="s">
        <v>54</v>
      </c>
      <c r="C95" s="31" t="s">
        <v>25</v>
      </c>
      <c r="D95" s="127" t="s">
        <v>18</v>
      </c>
      <c r="E95" s="58"/>
      <c r="F95" s="9">
        <f>MATCH($D95,FAC_TOTALS_APTA!$A$2:$BT$2,)</f>
        <v>15</v>
      </c>
      <c r="G95" s="37">
        <f>VLOOKUP(G89,FAC_TOTALS_APTA!$A$4:$BT$126,$F95,FALSE)</f>
        <v>4.1093000000000002</v>
      </c>
      <c r="H95" s="37">
        <f>VLOOKUP(H89,FAC_TOTALS_APTA!$A$4:$BT$126,$F95,FALSE)</f>
        <v>2.9199999999999902</v>
      </c>
      <c r="I95" s="33">
        <f t="shared" si="29"/>
        <v>-0.28941668897379358</v>
      </c>
      <c r="J95" s="34" t="str">
        <f t="shared" si="30"/>
        <v>_log</v>
      </c>
      <c r="K95" s="34" t="str">
        <f t="shared" si="31"/>
        <v>GAS_PRICE_2018_log_FAC</v>
      </c>
      <c r="L95" s="9">
        <f>MATCH($K95,FAC_TOTALS_APTA!$A$2:$BR$2,)</f>
        <v>29</v>
      </c>
      <c r="M95" s="32">
        <f>IF(M89=0,0,VLOOKUP(M89,FAC_TOTALS_APTA!$A$4:$BT$126,$L95,FALSE))</f>
        <v>-17325588.146354701</v>
      </c>
      <c r="N95" s="32">
        <f>IF(N89=0,0,VLOOKUP(N89,FAC_TOTALS_APTA!$A$4:$BT$126,$L95,FALSE))</f>
        <v>-21037243.5456082</v>
      </c>
      <c r="O95" s="32">
        <f>IF(O89=0,0,VLOOKUP(O89,FAC_TOTALS_APTA!$A$4:$BT$126,$L95,FALSE))</f>
        <v>-136417448.27843899</v>
      </c>
      <c r="P95" s="32">
        <f>IF(P89=0,0,VLOOKUP(P89,FAC_TOTALS_APTA!$A$4:$BT$126,$L95,FALSE))</f>
        <v>-42037722.707292199</v>
      </c>
      <c r="Q95" s="32">
        <f>IF(Q89=0,0,VLOOKUP(Q89,FAC_TOTALS_APTA!$A$4:$BT$126,$L95,FALSE))</f>
        <v>41407220.152446501</v>
      </c>
      <c r="R95" s="32">
        <f>IF(R89=0,0,VLOOKUP(R89,FAC_TOTALS_APTA!$A$4:$BT$126,$L95,FALSE))</f>
        <v>33082634.736839201</v>
      </c>
      <c r="S95" s="32">
        <f>IF(S89=0,0,VLOOKUP(S89,FAC_TOTALS_APTA!$A$4:$BT$126,$L95,FALSE))</f>
        <v>0</v>
      </c>
      <c r="T95" s="32">
        <f>IF(T89=0,0,VLOOKUP(T89,FAC_TOTALS_APTA!$A$4:$BT$126,$L95,FALSE))</f>
        <v>0</v>
      </c>
      <c r="U95" s="32">
        <f>IF(U89=0,0,VLOOKUP(U89,FAC_TOTALS_APTA!$A$4:$BT$126,$L95,FALSE))</f>
        <v>0</v>
      </c>
      <c r="V95" s="32">
        <f>IF(V89=0,0,VLOOKUP(V89,FAC_TOTALS_APTA!$A$4:$BT$126,$L95,FALSE))</f>
        <v>0</v>
      </c>
      <c r="W95" s="32">
        <f>IF(W89=0,0,VLOOKUP(W89,FAC_TOTALS_APTA!$A$4:$BT$126,$L95,FALSE))</f>
        <v>0</v>
      </c>
      <c r="X95" s="32">
        <f>IF(X89=0,0,VLOOKUP(X89,FAC_TOTALS_APTA!$A$4:$BT$126,$L95,FALSE))</f>
        <v>0</v>
      </c>
      <c r="Y95" s="32">
        <f>IF(Y89=0,0,VLOOKUP(Y89,FAC_TOTALS_APTA!$A$4:$BT$126,$L95,FALSE))</f>
        <v>0</v>
      </c>
      <c r="Z95" s="32">
        <f>IF(Z89=0,0,VLOOKUP(Z89,FAC_TOTALS_APTA!$A$4:$BT$126,$L95,FALSE))</f>
        <v>0</v>
      </c>
      <c r="AA95" s="32">
        <f>IF(AA89=0,0,VLOOKUP(AA89,FAC_TOTALS_APTA!$A$4:$BT$126,$L95,FALSE))</f>
        <v>0</v>
      </c>
      <c r="AB95" s="32">
        <f>IF(AB89=0,0,VLOOKUP(AB89,FAC_TOTALS_APTA!$A$4:$BT$126,$L95,FALSE))</f>
        <v>0</v>
      </c>
      <c r="AC95" s="35">
        <f t="shared" si="32"/>
        <v>-142328147.78840837</v>
      </c>
      <c r="AD95" s="36">
        <f>AC95/G103</f>
        <v>-5.0110484354397515E-2</v>
      </c>
    </row>
    <row r="96" spans="2:30" x14ac:dyDescent="0.25">
      <c r="B96" s="28" t="s">
        <v>51</v>
      </c>
      <c r="C96" s="31" t="s">
        <v>25</v>
      </c>
      <c r="D96" s="107" t="s">
        <v>17</v>
      </c>
      <c r="E96" s="58"/>
      <c r="F96" s="9">
        <f>MATCH($D96,FAC_TOTALS_APTA!$A$2:$BT$2,)</f>
        <v>16</v>
      </c>
      <c r="G96" s="57">
        <f>VLOOKUP(G89,FAC_TOTALS_APTA!$A$4:$BT$126,$F96,FALSE)</f>
        <v>33963.31</v>
      </c>
      <c r="H96" s="57">
        <f>VLOOKUP(H89,FAC_TOTALS_APTA!$A$4:$BT$126,$F96,FALSE)</f>
        <v>36801.5</v>
      </c>
      <c r="I96" s="33">
        <f t="shared" si="29"/>
        <v>8.3566354398319831E-2</v>
      </c>
      <c r="J96" s="34" t="str">
        <f t="shared" si="30"/>
        <v>_log</v>
      </c>
      <c r="K96" s="34" t="str">
        <f t="shared" si="31"/>
        <v>TOTAL_MED_INC_INDIV_2018_log_FAC</v>
      </c>
      <c r="L96" s="9">
        <f>MATCH($K96,FAC_TOTALS_APTA!$A$2:$BR$2,)</f>
        <v>30</v>
      </c>
      <c r="M96" s="32">
        <f>IF(M89=0,0,VLOOKUP(M89,FAC_TOTALS_APTA!$A$4:$BT$126,$L96,FALSE))</f>
        <v>4585741.6921357801</v>
      </c>
      <c r="N96" s="32">
        <f>IF(N89=0,0,VLOOKUP(N89,FAC_TOTALS_APTA!$A$4:$BT$126,$L96,FALSE))</f>
        <v>2165977.2611150402</v>
      </c>
      <c r="O96" s="32">
        <f>IF(O89=0,0,VLOOKUP(O89,FAC_TOTALS_APTA!$A$4:$BT$126,$L96,FALSE))</f>
        <v>-11022667.466499301</v>
      </c>
      <c r="P96" s="32">
        <f>IF(P89=0,0,VLOOKUP(P89,FAC_TOTALS_APTA!$A$4:$BT$126,$L96,FALSE))</f>
        <v>-19877333.9231412</v>
      </c>
      <c r="Q96" s="32">
        <f>IF(Q89=0,0,VLOOKUP(Q89,FAC_TOTALS_APTA!$A$4:$BT$126,$L96,FALSE))</f>
        <v>-11151749.027362101</v>
      </c>
      <c r="R96" s="32">
        <f>IF(R89=0,0,VLOOKUP(R89,FAC_TOTALS_APTA!$A$4:$BT$126,$L96,FALSE))</f>
        <v>-14608482.1060878</v>
      </c>
      <c r="S96" s="32">
        <f>IF(S89=0,0,VLOOKUP(S89,FAC_TOTALS_APTA!$A$4:$BT$126,$L96,FALSE))</f>
        <v>0</v>
      </c>
      <c r="T96" s="32">
        <f>IF(T89=0,0,VLOOKUP(T89,FAC_TOTALS_APTA!$A$4:$BT$126,$L96,FALSE))</f>
        <v>0</v>
      </c>
      <c r="U96" s="32">
        <f>IF(U89=0,0,VLOOKUP(U89,FAC_TOTALS_APTA!$A$4:$BT$126,$L96,FALSE))</f>
        <v>0</v>
      </c>
      <c r="V96" s="32">
        <f>IF(V89=0,0,VLOOKUP(V89,FAC_TOTALS_APTA!$A$4:$BT$126,$L96,FALSE))</f>
        <v>0</v>
      </c>
      <c r="W96" s="32">
        <f>IF(W89=0,0,VLOOKUP(W89,FAC_TOTALS_APTA!$A$4:$BT$126,$L96,FALSE))</f>
        <v>0</v>
      </c>
      <c r="X96" s="32">
        <f>IF(X89=0,0,VLOOKUP(X89,FAC_TOTALS_APTA!$A$4:$BT$126,$L96,FALSE))</f>
        <v>0</v>
      </c>
      <c r="Y96" s="32">
        <f>IF(Y89=0,0,VLOOKUP(Y89,FAC_TOTALS_APTA!$A$4:$BT$126,$L96,FALSE))</f>
        <v>0</v>
      </c>
      <c r="Z96" s="32">
        <f>IF(Z89=0,0,VLOOKUP(Z89,FAC_TOTALS_APTA!$A$4:$BT$126,$L96,FALSE))</f>
        <v>0</v>
      </c>
      <c r="AA96" s="32">
        <f>IF(AA89=0,0,VLOOKUP(AA89,FAC_TOTALS_APTA!$A$4:$BT$126,$L96,FALSE))</f>
        <v>0</v>
      </c>
      <c r="AB96" s="32">
        <f>IF(AB89=0,0,VLOOKUP(AB89,FAC_TOTALS_APTA!$A$4:$BT$126,$L96,FALSE))</f>
        <v>0</v>
      </c>
      <c r="AC96" s="35">
        <f t="shared" si="32"/>
        <v>-49908513.569839582</v>
      </c>
      <c r="AD96" s="36">
        <f>AC96/G103</f>
        <v>-1.7571645716283019E-2</v>
      </c>
    </row>
    <row r="97" spans="1:31" x14ac:dyDescent="0.25">
      <c r="B97" s="28" t="s">
        <v>68</v>
      </c>
      <c r="C97" s="31"/>
      <c r="D97" s="107" t="s">
        <v>10</v>
      </c>
      <c r="E97" s="58"/>
      <c r="F97" s="9">
        <f>MATCH($D97,FAC_TOTALS_APTA!$A$2:$BT$2,)</f>
        <v>17</v>
      </c>
      <c r="G97" s="32">
        <f>VLOOKUP(G89,FAC_TOTALS_APTA!$A$4:$BT$126,$F97,FALSE)</f>
        <v>31.51</v>
      </c>
      <c r="H97" s="32">
        <f>VLOOKUP(H89,FAC_TOTALS_APTA!$A$4:$BT$126,$F97,FALSE)</f>
        <v>30.01</v>
      </c>
      <c r="I97" s="33">
        <f t="shared" si="29"/>
        <v>-4.7603935258648034E-2</v>
      </c>
      <c r="J97" s="34" t="str">
        <f t="shared" si="30"/>
        <v/>
      </c>
      <c r="K97" s="34" t="str">
        <f t="shared" si="31"/>
        <v>PCT_HH_NO_VEH_FAC</v>
      </c>
      <c r="L97" s="9">
        <f>MATCH($K97,FAC_TOTALS_APTA!$A$2:$BR$2,)</f>
        <v>31</v>
      </c>
      <c r="M97" s="32">
        <f>IF(M89=0,0,VLOOKUP(M89,FAC_TOTALS_APTA!$A$4:$BT$126,$L97,FALSE))</f>
        <v>-40982366.628699303</v>
      </c>
      <c r="N97" s="32">
        <f>IF(N89=0,0,VLOOKUP(N89,FAC_TOTALS_APTA!$A$4:$BT$126,$L97,FALSE))</f>
        <v>7300445.6299784202</v>
      </c>
      <c r="O97" s="32">
        <f>IF(O89=0,0,VLOOKUP(O89,FAC_TOTALS_APTA!$A$4:$BT$126,$L97,FALSE))</f>
        <v>-839136.87860681198</v>
      </c>
      <c r="P97" s="32">
        <f>IF(P89=0,0,VLOOKUP(P89,FAC_TOTALS_APTA!$A$4:$BT$126,$L97,FALSE))</f>
        <v>-7876543.9359953599</v>
      </c>
      <c r="Q97" s="32">
        <f>IF(Q89=0,0,VLOOKUP(Q89,FAC_TOTALS_APTA!$A$4:$BT$126,$L97,FALSE))</f>
        <v>3289171.3021133398</v>
      </c>
      <c r="R97" s="32">
        <f>IF(R89=0,0,VLOOKUP(R89,FAC_TOTALS_APTA!$A$4:$BT$126,$L97,FALSE))</f>
        <v>275834.44061375299</v>
      </c>
      <c r="S97" s="32">
        <f>IF(S89=0,0,VLOOKUP(S89,FAC_TOTALS_APTA!$A$4:$BT$126,$L97,FALSE))</f>
        <v>0</v>
      </c>
      <c r="T97" s="32">
        <f>IF(T89=0,0,VLOOKUP(T89,FAC_TOTALS_APTA!$A$4:$BT$126,$L97,FALSE))</f>
        <v>0</v>
      </c>
      <c r="U97" s="32">
        <f>IF(U89=0,0,VLOOKUP(U89,FAC_TOTALS_APTA!$A$4:$BT$126,$L97,FALSE))</f>
        <v>0</v>
      </c>
      <c r="V97" s="32">
        <f>IF(V89=0,0,VLOOKUP(V89,FAC_TOTALS_APTA!$A$4:$BT$126,$L97,FALSE))</f>
        <v>0</v>
      </c>
      <c r="W97" s="32">
        <f>IF(W89=0,0,VLOOKUP(W89,FAC_TOTALS_APTA!$A$4:$BT$126,$L97,FALSE))</f>
        <v>0</v>
      </c>
      <c r="X97" s="32">
        <f>IF(X89=0,0,VLOOKUP(X89,FAC_TOTALS_APTA!$A$4:$BT$126,$L97,FALSE))</f>
        <v>0</v>
      </c>
      <c r="Y97" s="32">
        <f>IF(Y89=0,0,VLOOKUP(Y89,FAC_TOTALS_APTA!$A$4:$BT$126,$L97,FALSE))</f>
        <v>0</v>
      </c>
      <c r="Z97" s="32">
        <f>IF(Z89=0,0,VLOOKUP(Z89,FAC_TOTALS_APTA!$A$4:$BT$126,$L97,FALSE))</f>
        <v>0</v>
      </c>
      <c r="AA97" s="32">
        <f>IF(AA89=0,0,VLOOKUP(AA89,FAC_TOTALS_APTA!$A$4:$BT$126,$L97,FALSE))</f>
        <v>0</v>
      </c>
      <c r="AB97" s="32">
        <f>IF(AB89=0,0,VLOOKUP(AB89,FAC_TOTALS_APTA!$A$4:$BT$126,$L97,FALSE))</f>
        <v>0</v>
      </c>
      <c r="AC97" s="35">
        <f t="shared" si="32"/>
        <v>-38832596.070595965</v>
      </c>
      <c r="AD97" s="36">
        <f>AC97/G103</f>
        <v>-1.3672068582871835E-2</v>
      </c>
    </row>
    <row r="98" spans="1:31" x14ac:dyDescent="0.25">
      <c r="B98" s="28" t="s">
        <v>52</v>
      </c>
      <c r="C98" s="31"/>
      <c r="D98" s="107" t="s">
        <v>32</v>
      </c>
      <c r="E98" s="58"/>
      <c r="F98" s="9">
        <f>MATCH($D98,FAC_TOTALS_APTA!$A$2:$BT$2,)</f>
        <v>18</v>
      </c>
      <c r="G98" s="37">
        <f>VLOOKUP(G89,FAC_TOTALS_APTA!$A$4:$BT$126,$F98,FALSE)</f>
        <v>4.0999999999999996</v>
      </c>
      <c r="H98" s="37">
        <f>VLOOKUP(H89,FAC_TOTALS_APTA!$A$4:$BT$126,$F98,FALSE)</f>
        <v>4.5999999999999996</v>
      </c>
      <c r="I98" s="33">
        <f t="shared" si="29"/>
        <v>0.12195121951219523</v>
      </c>
      <c r="J98" s="34" t="str">
        <f t="shared" si="30"/>
        <v/>
      </c>
      <c r="K98" s="34" t="str">
        <f t="shared" si="31"/>
        <v>JTW_HOME_PCT_FAC</v>
      </c>
      <c r="L98" s="9">
        <f>MATCH($K98,FAC_TOTALS_APTA!$A$2:$BR$2,)</f>
        <v>32</v>
      </c>
      <c r="M98" s="32">
        <f>IF(M89=0,0,VLOOKUP(M89,FAC_TOTALS_APTA!$A$4:$BT$126,$L98,FALSE))</f>
        <v>-1499697.91416261</v>
      </c>
      <c r="N98" s="32">
        <f>IF(N89=0,0,VLOOKUP(N89,FAC_TOTALS_APTA!$A$4:$BT$126,$L98,FALSE))</f>
        <v>0</v>
      </c>
      <c r="O98" s="32">
        <f>IF(O89=0,0,VLOOKUP(O89,FAC_TOTALS_APTA!$A$4:$BT$126,$L98,FALSE))</f>
        <v>1606942.05608417</v>
      </c>
      <c r="P98" s="32">
        <f>IF(P89=0,0,VLOOKUP(P89,FAC_TOTALS_APTA!$A$4:$BT$126,$L98,FALSE))</f>
        <v>-6240706.5953502199</v>
      </c>
      <c r="Q98" s="32">
        <f>IF(Q89=0,0,VLOOKUP(Q89,FAC_TOTALS_APTA!$A$4:$BT$126,$L98,FALSE))</f>
        <v>0</v>
      </c>
      <c r="R98" s="32">
        <f>IF(R89=0,0,VLOOKUP(R89,FAC_TOTALS_APTA!$A$4:$BT$126,$L98,FALSE))</f>
        <v>-1583570.20499419</v>
      </c>
      <c r="S98" s="32">
        <f>IF(S89=0,0,VLOOKUP(S89,FAC_TOTALS_APTA!$A$4:$BT$126,$L98,FALSE))</f>
        <v>0</v>
      </c>
      <c r="T98" s="32">
        <f>IF(T89=0,0,VLOOKUP(T89,FAC_TOTALS_APTA!$A$4:$BT$126,$L98,FALSE))</f>
        <v>0</v>
      </c>
      <c r="U98" s="32">
        <f>IF(U89=0,0,VLOOKUP(U89,FAC_TOTALS_APTA!$A$4:$BT$126,$L98,FALSE))</f>
        <v>0</v>
      </c>
      <c r="V98" s="32">
        <f>IF(V89=0,0,VLOOKUP(V89,FAC_TOTALS_APTA!$A$4:$BT$126,$L98,FALSE))</f>
        <v>0</v>
      </c>
      <c r="W98" s="32">
        <f>IF(W89=0,0,VLOOKUP(W89,FAC_TOTALS_APTA!$A$4:$BT$126,$L98,FALSE))</f>
        <v>0</v>
      </c>
      <c r="X98" s="32">
        <f>IF(X89=0,0,VLOOKUP(X89,FAC_TOTALS_APTA!$A$4:$BT$126,$L98,FALSE))</f>
        <v>0</v>
      </c>
      <c r="Y98" s="32">
        <f>IF(Y89=0,0,VLOOKUP(Y89,FAC_TOTALS_APTA!$A$4:$BT$126,$L98,FALSE))</f>
        <v>0</v>
      </c>
      <c r="Z98" s="32">
        <f>IF(Z89=0,0,VLOOKUP(Z89,FAC_TOTALS_APTA!$A$4:$BT$126,$L98,FALSE))</f>
        <v>0</v>
      </c>
      <c r="AA98" s="32">
        <f>IF(AA89=0,0,VLOOKUP(AA89,FAC_TOTALS_APTA!$A$4:$BT$126,$L98,FALSE))</f>
        <v>0</v>
      </c>
      <c r="AB98" s="32">
        <f>IF(AB89=0,0,VLOOKUP(AB89,FAC_TOTALS_APTA!$A$4:$BT$126,$L98,FALSE))</f>
        <v>0</v>
      </c>
      <c r="AC98" s="35">
        <f t="shared" si="32"/>
        <v>-7717032.6584228501</v>
      </c>
      <c r="AD98" s="36">
        <f>AC98/G103</f>
        <v>-2.7169906325709048E-3</v>
      </c>
    </row>
    <row r="99" spans="1:31" x14ac:dyDescent="0.25">
      <c r="B99" s="28" t="s">
        <v>69</v>
      </c>
      <c r="C99" s="31"/>
      <c r="D99" s="14" t="s">
        <v>80</v>
      </c>
      <c r="E99" s="58"/>
      <c r="F99" s="9">
        <f>MATCH($D99,FAC_TOTALS_APTA!$A$2:$BT$2,)</f>
        <v>23</v>
      </c>
      <c r="G99" s="37">
        <f>VLOOKUP(G89,FAC_TOTALS_APTA!$A$4:$BT$126,$F99,FALSE)</f>
        <v>1</v>
      </c>
      <c r="H99" s="37">
        <f>VLOOKUP(H89,FAC_TOTALS_APTA!$A$4:$BT$126,$F99,FALSE)</f>
        <v>7</v>
      </c>
      <c r="I99" s="33">
        <f t="shared" si="29"/>
        <v>6</v>
      </c>
      <c r="J99" s="34"/>
      <c r="K99" s="34" t="str">
        <f t="shared" si="31"/>
        <v>YEARS_SINCE_TNC_RAIL_NY_FAC</v>
      </c>
      <c r="L99" s="9">
        <f>MATCH($K99,FAC_TOTALS_APTA!$A$2:$BR$2,)</f>
        <v>37</v>
      </c>
      <c r="M99" s="32">
        <f>IF(M89=0,0,VLOOKUP(M89,FAC_TOTALS_APTA!$A$4:$BT$126,$L99,FALSE))</f>
        <v>101648012.283177</v>
      </c>
      <c r="N99" s="32">
        <f>IF(N89=0,0,VLOOKUP(N89,FAC_TOTALS_APTA!$A$4:$BT$126,$L99,FALSE))</f>
        <v>105091119.093914</v>
      </c>
      <c r="O99" s="32">
        <f>IF(O89=0,0,VLOOKUP(O89,FAC_TOTALS_APTA!$A$4:$BT$126,$L99,FALSE))</f>
        <v>108861154.295375</v>
      </c>
      <c r="P99" s="32">
        <f>IF(P89=0,0,VLOOKUP(P89,FAC_TOTALS_APTA!$A$4:$BT$126,$L99,FALSE))</f>
        <v>105828437.246508</v>
      </c>
      <c r="Q99" s="32">
        <f>IF(Q89=0,0,VLOOKUP(Q89,FAC_TOTALS_APTA!$A$4:$BT$126,$L99,FALSE))</f>
        <v>106604656.37076899</v>
      </c>
      <c r="R99" s="32">
        <f>IF(R89=0,0,VLOOKUP(R89,FAC_TOTALS_APTA!$A$4:$BT$126,$L99,FALSE))</f>
        <v>107332791.576497</v>
      </c>
      <c r="S99" s="32">
        <f>IF(S89=0,0,VLOOKUP(S89,FAC_TOTALS_APTA!$A$4:$BT$126,$L99,FALSE))</f>
        <v>0</v>
      </c>
      <c r="T99" s="32">
        <f>IF(T89=0,0,VLOOKUP(T89,FAC_TOTALS_APTA!$A$4:$BT$126,$L99,FALSE))</f>
        <v>0</v>
      </c>
      <c r="U99" s="32">
        <f>IF(U89=0,0,VLOOKUP(U89,FAC_TOTALS_APTA!$A$4:$BT$126,$L99,FALSE))</f>
        <v>0</v>
      </c>
      <c r="V99" s="32">
        <f>IF(V89=0,0,VLOOKUP(V89,FAC_TOTALS_APTA!$A$4:$BT$126,$L99,FALSE))</f>
        <v>0</v>
      </c>
      <c r="W99" s="32">
        <f>IF(W89=0,0,VLOOKUP(W89,FAC_TOTALS_APTA!$A$4:$BT$126,$L99,FALSE))</f>
        <v>0</v>
      </c>
      <c r="X99" s="32">
        <f>IF(X89=0,0,VLOOKUP(X89,FAC_TOTALS_APTA!$A$4:$BT$126,$L99,FALSE))</f>
        <v>0</v>
      </c>
      <c r="Y99" s="32">
        <f>IF(Y89=0,0,VLOOKUP(Y89,FAC_TOTALS_APTA!$A$4:$BT$126,$L99,FALSE))</f>
        <v>0</v>
      </c>
      <c r="Z99" s="32">
        <f>IF(Z89=0,0,VLOOKUP(Z89,FAC_TOTALS_APTA!$A$4:$BT$126,$L99,FALSE))</f>
        <v>0</v>
      </c>
      <c r="AA99" s="32">
        <f>IF(AA89=0,0,VLOOKUP(AA89,FAC_TOTALS_APTA!$A$4:$BT$126,$L99,FALSE))</f>
        <v>0</v>
      </c>
      <c r="AB99" s="32">
        <f>IF(AB89=0,0,VLOOKUP(AB89,FAC_TOTALS_APTA!$A$4:$BT$126,$L99,FALSE))</f>
        <v>0</v>
      </c>
      <c r="AC99" s="35">
        <f t="shared" si="32"/>
        <v>635366170.86623991</v>
      </c>
      <c r="AD99" s="36">
        <f>AC99/G103</f>
        <v>0.22369789152205349</v>
      </c>
    </row>
    <row r="100" spans="1:31" hidden="1" x14ac:dyDescent="0.25">
      <c r="B100" s="28" t="s">
        <v>70</v>
      </c>
      <c r="C100" s="31"/>
      <c r="D100" s="9" t="s">
        <v>48</v>
      </c>
      <c r="E100" s="58"/>
      <c r="F100" s="9" t="e">
        <f>MATCH($D100,FAC_TOTALS_APTA!$A$2:$BT$2,)</f>
        <v>#N/A</v>
      </c>
      <c r="G100" s="37" t="e">
        <f>VLOOKUP(G89,FAC_TOTALS_APTA!$A$4:$BT$126,$F100,FALSE)</f>
        <v>#REF!</v>
      </c>
      <c r="H100" s="37" t="e">
        <f>VLOOKUP(H89,FAC_TOTALS_APTA!$A$4:$BT$126,$F100,FALSE)</f>
        <v>#REF!</v>
      </c>
      <c r="I100" s="33" t="str">
        <f t="shared" si="29"/>
        <v>-</v>
      </c>
      <c r="J100" s="34" t="str">
        <f t="shared" ref="J100:J101" si="33">IF(C100="Log","_log","")</f>
        <v/>
      </c>
      <c r="K100" s="34" t="str">
        <f t="shared" si="31"/>
        <v>BIKE_SHARE_FAC</v>
      </c>
      <c r="L100" s="9" t="e">
        <f>MATCH($K100,FAC_TOTALS_APTA!$A$2:$BR$2,)</f>
        <v>#N/A</v>
      </c>
      <c r="M100" s="32" t="e">
        <f>IF(M89=0,0,VLOOKUP(M89,FAC_TOTALS_APTA!$A$4:$BT$126,$L100,FALSE))</f>
        <v>#REF!</v>
      </c>
      <c r="N100" s="32" t="e">
        <f>IF(N89=0,0,VLOOKUP(N89,FAC_TOTALS_APTA!$A$4:$BT$126,$L100,FALSE))</f>
        <v>#REF!</v>
      </c>
      <c r="O100" s="32" t="e">
        <f>IF(O89=0,0,VLOOKUP(O89,FAC_TOTALS_APTA!$A$4:$BT$126,$L100,FALSE))</f>
        <v>#REF!</v>
      </c>
      <c r="P100" s="32" t="e">
        <f>IF(P89=0,0,VLOOKUP(P89,FAC_TOTALS_APTA!$A$4:$BT$126,$L100,FALSE))</f>
        <v>#REF!</v>
      </c>
      <c r="Q100" s="32" t="e">
        <f>IF(Q89=0,0,VLOOKUP(Q89,FAC_TOTALS_APTA!$A$4:$BT$126,$L100,FALSE))</f>
        <v>#REF!</v>
      </c>
      <c r="R100" s="32" t="e">
        <f>IF(R89=0,0,VLOOKUP(R89,FAC_TOTALS_APTA!$A$4:$BT$126,$L100,FALSE))</f>
        <v>#REF!</v>
      </c>
      <c r="S100" s="32">
        <f>IF(S89=0,0,VLOOKUP(S89,FAC_TOTALS_APTA!$A$4:$BT$126,$L100,FALSE))</f>
        <v>0</v>
      </c>
      <c r="T100" s="32">
        <f>IF(T89=0,0,VLOOKUP(T89,FAC_TOTALS_APTA!$A$4:$BT$126,$L100,FALSE))</f>
        <v>0</v>
      </c>
      <c r="U100" s="32">
        <f>IF(U89=0,0,VLOOKUP(U89,FAC_TOTALS_APTA!$A$4:$BT$126,$L100,FALSE))</f>
        <v>0</v>
      </c>
      <c r="V100" s="32">
        <f>IF(V89=0,0,VLOOKUP(V89,FAC_TOTALS_APTA!$A$4:$BT$126,$L100,FALSE))</f>
        <v>0</v>
      </c>
      <c r="W100" s="32">
        <f>IF(W89=0,0,VLOOKUP(W89,FAC_TOTALS_APTA!$A$4:$BT$126,$L100,FALSE))</f>
        <v>0</v>
      </c>
      <c r="X100" s="32">
        <f>IF(X89=0,0,VLOOKUP(X89,FAC_TOTALS_APTA!$A$4:$BT$126,$L100,FALSE))</f>
        <v>0</v>
      </c>
      <c r="Y100" s="32">
        <f>IF(Y89=0,0,VLOOKUP(Y89,FAC_TOTALS_APTA!$A$4:$BT$126,$L100,FALSE))</f>
        <v>0</v>
      </c>
      <c r="Z100" s="32">
        <f>IF(Z89=0,0,VLOOKUP(Z89,FAC_TOTALS_APTA!$A$4:$BT$126,$L100,FALSE))</f>
        <v>0</v>
      </c>
      <c r="AA100" s="32">
        <f>IF(AA89=0,0,VLOOKUP(AA89,FAC_TOTALS_APTA!$A$4:$BT$126,$L100,FALSE))</f>
        <v>0</v>
      </c>
      <c r="AB100" s="32">
        <f>IF(AB89=0,0,VLOOKUP(AB89,FAC_TOTALS_APTA!$A$4:$BT$126,$L100,FALSE))</f>
        <v>0</v>
      </c>
      <c r="AC100" s="35" t="e">
        <f t="shared" si="32"/>
        <v>#REF!</v>
      </c>
      <c r="AD100" s="36" t="e">
        <f>AC100/G103</f>
        <v>#REF!</v>
      </c>
    </row>
    <row r="101" spans="1:31" hidden="1" x14ac:dyDescent="0.25">
      <c r="B101" s="11" t="s">
        <v>71</v>
      </c>
      <c r="C101" s="30"/>
      <c r="D101" s="10" t="s">
        <v>49</v>
      </c>
      <c r="E101" s="59"/>
      <c r="F101" s="10" t="e">
        <f>MATCH($D101,FAC_TOTALS_APTA!$A$2:$BT$2,)</f>
        <v>#N/A</v>
      </c>
      <c r="G101" s="38" t="e">
        <f>VLOOKUP(G89,FAC_TOTALS_APTA!$A$4:$BT$126,$F101,FALSE)</f>
        <v>#REF!</v>
      </c>
      <c r="H101" s="38" t="e">
        <f>VLOOKUP(H89,FAC_TOTALS_APTA!$A$4:$BT$126,$F101,FALSE)</f>
        <v>#REF!</v>
      </c>
      <c r="I101" s="39" t="str">
        <f t="shared" si="29"/>
        <v>-</v>
      </c>
      <c r="J101" s="40" t="str">
        <f t="shared" si="33"/>
        <v/>
      </c>
      <c r="K101" s="40" t="str">
        <f t="shared" si="31"/>
        <v>scooter_flag_FAC</v>
      </c>
      <c r="L101" s="10" t="e">
        <f>MATCH($K101,FAC_TOTALS_APTA!$A$2:$BR$2,)</f>
        <v>#N/A</v>
      </c>
      <c r="M101" s="41" t="e">
        <f>IF(M89=0,0,VLOOKUP(M89,FAC_TOTALS_APTA!$A$4:$BT$126,$L101,FALSE))</f>
        <v>#REF!</v>
      </c>
      <c r="N101" s="41" t="e">
        <f>IF(N89=0,0,VLOOKUP(N89,FAC_TOTALS_APTA!$A$4:$BT$126,$L101,FALSE))</f>
        <v>#REF!</v>
      </c>
      <c r="O101" s="41" t="e">
        <f>IF(O89=0,0,VLOOKUP(O89,FAC_TOTALS_APTA!$A$4:$BT$126,$L101,FALSE))</f>
        <v>#REF!</v>
      </c>
      <c r="P101" s="41" t="e">
        <f>IF(P89=0,0,VLOOKUP(P89,FAC_TOTALS_APTA!$A$4:$BT$126,$L101,FALSE))</f>
        <v>#REF!</v>
      </c>
      <c r="Q101" s="41" t="e">
        <f>IF(Q89=0,0,VLOOKUP(Q89,FAC_TOTALS_APTA!$A$4:$BT$126,$L101,FALSE))</f>
        <v>#REF!</v>
      </c>
      <c r="R101" s="41" t="e">
        <f>IF(R89=0,0,VLOOKUP(R89,FAC_TOTALS_APTA!$A$4:$BT$126,$L101,FALSE))</f>
        <v>#REF!</v>
      </c>
      <c r="S101" s="41">
        <f>IF(S89=0,0,VLOOKUP(S89,FAC_TOTALS_APTA!$A$4:$BT$126,$L101,FALSE))</f>
        <v>0</v>
      </c>
      <c r="T101" s="41">
        <f>IF(T89=0,0,VLOOKUP(T89,FAC_TOTALS_APTA!$A$4:$BT$126,$L101,FALSE))</f>
        <v>0</v>
      </c>
      <c r="U101" s="41">
        <f>IF(U89=0,0,VLOOKUP(U89,FAC_TOTALS_APTA!$A$4:$BT$126,$L101,FALSE))</f>
        <v>0</v>
      </c>
      <c r="V101" s="41">
        <f>IF(V89=0,0,VLOOKUP(V89,FAC_TOTALS_APTA!$A$4:$BT$126,$L101,FALSE))</f>
        <v>0</v>
      </c>
      <c r="W101" s="41">
        <f>IF(W89=0,0,VLOOKUP(W89,FAC_TOTALS_APTA!$A$4:$BT$126,$L101,FALSE))</f>
        <v>0</v>
      </c>
      <c r="X101" s="41">
        <f>IF(X89=0,0,VLOOKUP(X89,FAC_TOTALS_APTA!$A$4:$BT$126,$L101,FALSE))</f>
        <v>0</v>
      </c>
      <c r="Y101" s="41">
        <f>IF(Y89=0,0,VLOOKUP(Y89,FAC_TOTALS_APTA!$A$4:$BT$126,$L101,FALSE))</f>
        <v>0</v>
      </c>
      <c r="Z101" s="41">
        <f>IF(Z89=0,0,VLOOKUP(Z89,FAC_TOTALS_APTA!$A$4:$BT$126,$L101,FALSE))</f>
        <v>0</v>
      </c>
      <c r="AA101" s="41">
        <f>IF(AA89=0,0,VLOOKUP(AA89,FAC_TOTALS_APTA!$A$4:$BT$126,$L101,FALSE))</f>
        <v>0</v>
      </c>
      <c r="AB101" s="41">
        <f>IF(AB89=0,0,VLOOKUP(AB89,FAC_TOTALS_APTA!$A$4:$BT$126,$L101,FALSE))</f>
        <v>0</v>
      </c>
      <c r="AC101" s="42" t="e">
        <f t="shared" si="32"/>
        <v>#REF!</v>
      </c>
      <c r="AD101" s="43" t="e">
        <f>AC101/G103</f>
        <v>#REF!</v>
      </c>
    </row>
    <row r="102" spans="1:31" x14ac:dyDescent="0.25">
      <c r="B102" s="44" t="s">
        <v>58</v>
      </c>
      <c r="C102" s="45"/>
      <c r="D102" s="44" t="s">
        <v>50</v>
      </c>
      <c r="E102" s="46"/>
      <c r="F102" s="47"/>
      <c r="G102" s="48"/>
      <c r="H102" s="48"/>
      <c r="I102" s="49"/>
      <c r="J102" s="50"/>
      <c r="K102" s="50" t="str">
        <f t="shared" ref="K102" si="34">CONCATENATE(D102,J102,"_FAC")</f>
        <v>New_Reporter_FAC</v>
      </c>
      <c r="L102" s="47">
        <f>MATCH($K102,FAC_TOTALS_APTA!$A$2:$BR$2,)</f>
        <v>43</v>
      </c>
      <c r="M102" s="48">
        <f>IF(M89=0,0,VLOOKUP(M89,FAC_TOTALS_APTA!$A$4:$BT$126,$L102,FALSE))</f>
        <v>0</v>
      </c>
      <c r="N102" s="48">
        <f>IF(N89=0,0,VLOOKUP(N89,FAC_TOTALS_APTA!$A$4:$BT$126,$L102,FALSE))</f>
        <v>0</v>
      </c>
      <c r="O102" s="48">
        <f>IF(O89=0,0,VLOOKUP(O89,FAC_TOTALS_APTA!$A$4:$BT$126,$L102,FALSE))</f>
        <v>0</v>
      </c>
      <c r="P102" s="48">
        <f>IF(P89=0,0,VLOOKUP(P89,FAC_TOTALS_APTA!$A$4:$BT$126,$L102,FALSE))</f>
        <v>0</v>
      </c>
      <c r="Q102" s="48">
        <f>IF(Q89=0,0,VLOOKUP(Q89,FAC_TOTALS_APTA!$A$4:$BT$126,$L102,FALSE))</f>
        <v>0</v>
      </c>
      <c r="R102" s="48">
        <f>IF(R89=0,0,VLOOKUP(R89,FAC_TOTALS_APTA!$A$4:$BT$126,$L102,FALSE))</f>
        <v>0</v>
      </c>
      <c r="S102" s="48">
        <f>IF(S89=0,0,VLOOKUP(S89,FAC_TOTALS_APTA!$A$4:$BT$126,$L102,FALSE))</f>
        <v>0</v>
      </c>
      <c r="T102" s="48">
        <f>IF(T89=0,0,VLOOKUP(T89,FAC_TOTALS_APTA!$A$4:$BT$126,$L102,FALSE))</f>
        <v>0</v>
      </c>
      <c r="U102" s="48">
        <f>IF(U89=0,0,VLOOKUP(U89,FAC_TOTALS_APTA!$A$4:$BT$126,$L102,FALSE))</f>
        <v>0</v>
      </c>
      <c r="V102" s="48">
        <f>IF(V89=0,0,VLOOKUP(V89,FAC_TOTALS_APTA!$A$4:$BT$126,$L102,FALSE))</f>
        <v>0</v>
      </c>
      <c r="W102" s="48">
        <f>IF(W89=0,0,VLOOKUP(W89,FAC_TOTALS_APTA!$A$4:$BT$126,$L102,FALSE))</f>
        <v>0</v>
      </c>
      <c r="X102" s="48">
        <f>IF(X89=0,0,VLOOKUP(X89,FAC_TOTALS_APTA!$A$4:$BT$126,$L102,FALSE))</f>
        <v>0</v>
      </c>
      <c r="Y102" s="48">
        <f>IF(Y89=0,0,VLOOKUP(Y89,FAC_TOTALS_APTA!$A$4:$BT$126,$L102,FALSE))</f>
        <v>0</v>
      </c>
      <c r="Z102" s="48">
        <f>IF(Z89=0,0,VLOOKUP(Z89,FAC_TOTALS_APTA!$A$4:$BT$126,$L102,FALSE))</f>
        <v>0</v>
      </c>
      <c r="AA102" s="48">
        <f>IF(AA89=0,0,VLOOKUP(AA89,FAC_TOTALS_APTA!$A$4:$BT$126,$L102,FALSE))</f>
        <v>0</v>
      </c>
      <c r="AB102" s="48">
        <f>IF(AB89=0,0,VLOOKUP(AB89,FAC_TOTALS_APTA!$A$4:$BT$126,$L102,FALSE))</f>
        <v>0</v>
      </c>
      <c r="AC102" s="51">
        <f>SUM(M102:AB102)</f>
        <v>0</v>
      </c>
      <c r="AD102" s="52">
        <f>AC102/G104</f>
        <v>0</v>
      </c>
    </row>
    <row r="103" spans="1:31" s="110" customFormat="1" ht="15.75" customHeight="1" x14ac:dyDescent="0.25">
      <c r="A103" s="109"/>
      <c r="B103" s="28" t="s">
        <v>72</v>
      </c>
      <c r="C103" s="31"/>
      <c r="D103" s="9" t="s">
        <v>6</v>
      </c>
      <c r="E103" s="58"/>
      <c r="F103" s="9">
        <f>MATCH($D103,FAC_TOTALS_APTA!$A$2:$BR$2,)</f>
        <v>10</v>
      </c>
      <c r="G103" s="113">
        <f>VLOOKUP(G89,FAC_TOTALS_APTA!$A$4:$BT$126,$F103,FALSE)</f>
        <v>2840286810.6765399</v>
      </c>
      <c r="H103" s="113">
        <f>VLOOKUP(H89,FAC_TOTALS_APTA!$A$4:$BR$126,$F103,FALSE)</f>
        <v>3211451459.5964799</v>
      </c>
      <c r="I103" s="115">
        <f t="shared" ref="I103" si="35">H103/G103-1</f>
        <v>0.13067858060134796</v>
      </c>
      <c r="J103" s="34"/>
      <c r="K103" s="34"/>
      <c r="L103" s="9"/>
      <c r="M103" s="32" t="e">
        <f t="shared" ref="M103:AB103" si="36">SUM(M91:M96)</f>
        <v>#REF!</v>
      </c>
      <c r="N103" s="32" t="e">
        <f t="shared" si="36"/>
        <v>#REF!</v>
      </c>
      <c r="O103" s="32" t="e">
        <f t="shared" si="36"/>
        <v>#REF!</v>
      </c>
      <c r="P103" s="32" t="e">
        <f t="shared" si="36"/>
        <v>#REF!</v>
      </c>
      <c r="Q103" s="32" t="e">
        <f t="shared" si="36"/>
        <v>#REF!</v>
      </c>
      <c r="R103" s="32" t="e">
        <f t="shared" si="36"/>
        <v>#REF!</v>
      </c>
      <c r="S103" s="32">
        <f t="shared" si="36"/>
        <v>0</v>
      </c>
      <c r="T103" s="32">
        <f t="shared" si="36"/>
        <v>0</v>
      </c>
      <c r="U103" s="32">
        <f t="shared" si="36"/>
        <v>0</v>
      </c>
      <c r="V103" s="32">
        <f t="shared" si="36"/>
        <v>0</v>
      </c>
      <c r="W103" s="32">
        <f t="shared" si="36"/>
        <v>0</v>
      </c>
      <c r="X103" s="32">
        <f t="shared" si="36"/>
        <v>0</v>
      </c>
      <c r="Y103" s="32">
        <f t="shared" si="36"/>
        <v>0</v>
      </c>
      <c r="Z103" s="32">
        <f t="shared" si="36"/>
        <v>0</v>
      </c>
      <c r="AA103" s="32">
        <f t="shared" si="36"/>
        <v>0</v>
      </c>
      <c r="AB103" s="32">
        <f t="shared" si="36"/>
        <v>0</v>
      </c>
      <c r="AC103" s="35">
        <f>H103-G103</f>
        <v>371164648.91993999</v>
      </c>
      <c r="AD103" s="36">
        <f>I103</f>
        <v>0.13067858060134796</v>
      </c>
      <c r="AE103" s="109"/>
    </row>
    <row r="104" spans="1:31" ht="13.5" thickBot="1" x14ac:dyDescent="0.3">
      <c r="B104" s="12" t="s">
        <v>55</v>
      </c>
      <c r="C104" s="26"/>
      <c r="D104" s="26" t="s">
        <v>4</v>
      </c>
      <c r="E104" s="26"/>
      <c r="F104" s="26">
        <f>MATCH($D104,FAC_TOTALS_APTA!$A$2:$BR$2,)</f>
        <v>8</v>
      </c>
      <c r="G104" s="114">
        <f>VLOOKUP(G89,FAC_TOTALS_APTA!$A$4:$BR$126,$F104,FALSE)</f>
        <v>2929500930.99999</v>
      </c>
      <c r="H104" s="114">
        <f>VLOOKUP(H89,FAC_TOTALS_APTA!$A$4:$BR$126,$F104,FALSE)</f>
        <v>3028681761</v>
      </c>
      <c r="I104" s="116">
        <f t="shared" ref="I104" si="37">H104/G104-1</f>
        <v>3.3855879324180549E-2</v>
      </c>
      <c r="J104" s="53"/>
      <c r="K104" s="53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54">
        <f>H104-G104</f>
        <v>99180830.000010014</v>
      </c>
      <c r="AD104" s="55">
        <f>I104</f>
        <v>3.3855879324180549E-2</v>
      </c>
    </row>
    <row r="105" spans="1:31" ht="14.25" thickTop="1" thickBot="1" x14ac:dyDescent="0.3">
      <c r="B105" s="60" t="s">
        <v>73</v>
      </c>
      <c r="C105" s="61"/>
      <c r="D105" s="61"/>
      <c r="E105" s="62"/>
      <c r="F105" s="61"/>
      <c r="G105" s="61"/>
      <c r="H105" s="61"/>
      <c r="I105" s="63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55">
        <f>AD104-AD103</f>
        <v>-9.6822701277167411E-2</v>
      </c>
    </row>
    <row r="106" spans="1:31" ht="13.5" thickTop="1" x14ac:dyDescent="0.25"/>
  </sheetData>
  <mergeCells count="8">
    <mergeCell ref="G86:I86"/>
    <mergeCell ref="AC86:AD86"/>
    <mergeCell ref="G8:I8"/>
    <mergeCell ref="AC8:AD8"/>
    <mergeCell ref="G34:I34"/>
    <mergeCell ref="AC34:AD34"/>
    <mergeCell ref="G60:I60"/>
    <mergeCell ref="AC60:AD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26"/>
  <sheetViews>
    <sheetView workbookViewId="0">
      <pane xSplit="4" ySplit="3" topLeftCell="E68" activePane="bottomRight" state="frozen"/>
      <selection pane="topRight" activeCell="E1" sqref="E1"/>
      <selection pane="bottomLeft" activeCell="A4" sqref="A4"/>
      <selection pane="bottomRight" activeCell="H71" sqref="H71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6.5" bestFit="1" customWidth="1"/>
    <col min="5" max="5" width="11.875" bestFit="1" customWidth="1"/>
    <col min="6" max="6" width="11.875" customWidth="1"/>
    <col min="7" max="8" width="16.125" style="2" bestFit="1" customWidth="1"/>
    <col min="9" max="9" width="15.375" style="2" customWidth="1"/>
    <col min="10" max="10" width="16.125" style="2" customWidth="1"/>
    <col min="11" max="11" width="15.375" style="2" bestFit="1" customWidth="1"/>
    <col min="12" max="12" width="14.625" style="2" bestFit="1" customWidth="1"/>
    <col min="13" max="13" width="15.125" style="4" bestFit="1" customWidth="1"/>
    <col min="14" max="14" width="11.875" style="2" bestFit="1" customWidth="1"/>
    <col min="15" max="15" width="11.875" style="4" bestFit="1" customWidth="1"/>
    <col min="16" max="16" width="16.625" style="4" bestFit="1" customWidth="1"/>
    <col min="17" max="17" width="14.375" style="4" bestFit="1" customWidth="1"/>
    <col min="18" max="18" width="12.5" style="4" bestFit="1" customWidth="1"/>
    <col min="19" max="19" width="13.75" style="4" bestFit="1" customWidth="1"/>
    <col min="20" max="20" width="13.875" style="4" bestFit="1" customWidth="1"/>
    <col min="21" max="21" width="13.875" style="4" customWidth="1"/>
    <col min="22" max="22" width="13.875" style="4" bestFit="1" customWidth="1"/>
    <col min="23" max="23" width="13.875" style="4" customWidth="1"/>
    <col min="24" max="24" width="14" style="4" bestFit="1" customWidth="1"/>
    <col min="25" max="25" width="14" style="4" customWidth="1"/>
    <col min="26" max="26" width="14.25" style="4" bestFit="1" customWidth="1"/>
    <col min="27" max="28" width="11.875" style="4" bestFit="1" customWidth="1"/>
    <col min="29" max="29" width="14.25" style="4" bestFit="1" customWidth="1"/>
    <col min="30" max="30" width="14" style="4" bestFit="1" customWidth="1"/>
    <col min="31" max="31" width="16.625" style="2" bestFit="1" customWidth="1"/>
    <col min="32" max="32" width="21.75" bestFit="1" customWidth="1"/>
    <col min="33" max="33" width="22" style="2" bestFit="1" customWidth="1"/>
    <col min="34" max="34" width="27" bestFit="1" customWidth="1"/>
    <col min="35" max="35" width="18.625" style="2" bestFit="1" customWidth="1"/>
    <col min="36" max="36" width="22.875" bestFit="1" customWidth="1"/>
    <col min="37" max="37" width="17.625" style="2" bestFit="1" customWidth="1"/>
    <col min="38" max="38" width="22" bestFit="1" customWidth="1"/>
    <col min="39" max="40" width="22" customWidth="1"/>
    <col min="41" max="41" width="21.875" style="2" bestFit="1" customWidth="1"/>
    <col min="42" max="42" width="26.125" bestFit="1" customWidth="1"/>
    <col min="43" max="43" width="18.625" style="2" bestFit="1" customWidth="1"/>
    <col min="44" max="44" width="23" bestFit="1" customWidth="1"/>
    <col min="45" max="64" width="23" customWidth="1"/>
    <col min="65" max="65" width="15.375" style="2" bestFit="1" customWidth="1"/>
    <col min="66" max="69" width="25.125" style="2" customWidth="1"/>
    <col min="70" max="70" width="17.5" style="2" bestFit="1" customWidth="1"/>
  </cols>
  <sheetData>
    <row r="1" spans="1:74" s="6" customFormat="1" x14ac:dyDescent="0.25">
      <c r="C1" s="75" t="s">
        <v>15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W1" s="7"/>
      <c r="AX1" s="7"/>
      <c r="AY1" s="7"/>
      <c r="AZ1" s="7"/>
      <c r="BM1" s="76"/>
      <c r="BN1" s="76"/>
      <c r="BO1" s="76"/>
      <c r="BP1" s="76"/>
      <c r="BQ1" s="76"/>
      <c r="BR1" s="76"/>
    </row>
    <row r="2" spans="1:74" s="6" customFormat="1" x14ac:dyDescent="0.25">
      <c r="B2" s="6" t="s">
        <v>0</v>
      </c>
      <c r="C2" s="6" t="s">
        <v>2</v>
      </c>
      <c r="D2" s="6" t="s">
        <v>1</v>
      </c>
      <c r="E2" t="s">
        <v>59</v>
      </c>
      <c r="F2" t="s">
        <v>74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75</v>
      </c>
      <c r="N2" t="s">
        <v>9</v>
      </c>
      <c r="O2" t="s">
        <v>18</v>
      </c>
      <c r="P2" t="s">
        <v>17</v>
      </c>
      <c r="Q2" t="s">
        <v>10</v>
      </c>
      <c r="R2" t="s">
        <v>32</v>
      </c>
      <c r="S2" t="s">
        <v>76</v>
      </c>
      <c r="T2" t="s">
        <v>77</v>
      </c>
      <c r="U2" t="s">
        <v>78</v>
      </c>
      <c r="V2" t="s">
        <v>79</v>
      </c>
      <c r="W2" t="s">
        <v>80</v>
      </c>
      <c r="X2" t="s">
        <v>81</v>
      </c>
      <c r="Y2" t="s">
        <v>82</v>
      </c>
      <c r="Z2" t="s">
        <v>12</v>
      </c>
      <c r="AA2" t="s">
        <v>83</v>
      </c>
      <c r="AB2" t="s">
        <v>13</v>
      </c>
      <c r="AC2" t="s">
        <v>33</v>
      </c>
      <c r="AD2" t="s">
        <v>34</v>
      </c>
      <c r="AE2" t="s">
        <v>14</v>
      </c>
      <c r="AF2" t="s">
        <v>35</v>
      </c>
      <c r="AG2" t="s">
        <v>84</v>
      </c>
      <c r="AH2" t="s">
        <v>85</v>
      </c>
      <c r="AI2" t="s">
        <v>86</v>
      </c>
      <c r="AJ2" t="s">
        <v>87</v>
      </c>
      <c r="AK2" t="s">
        <v>88</v>
      </c>
      <c r="AL2" t="s">
        <v>89</v>
      </c>
      <c r="AM2" t="s">
        <v>90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BN2" s="8"/>
      <c r="BO2" s="8"/>
      <c r="BP2" s="8"/>
      <c r="BQ2" s="8"/>
      <c r="BR2" s="8"/>
    </row>
    <row r="3" spans="1:74" x14ac:dyDescent="0.25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>
        <v>42</v>
      </c>
      <c r="AQ3" s="5">
        <v>43</v>
      </c>
      <c r="AR3" s="5">
        <v>44</v>
      </c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</row>
    <row r="4" spans="1:74" x14ac:dyDescent="0.25">
      <c r="A4" t="str">
        <f>CONCATENATE(B4,"_",C4,"_",D4)</f>
        <v>0_1_2002</v>
      </c>
      <c r="B4">
        <v>0</v>
      </c>
      <c r="C4">
        <v>1</v>
      </c>
      <c r="D4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2037392237.3475201</v>
      </c>
      <c r="K4">
        <v>0</v>
      </c>
      <c r="L4">
        <v>69431799.636510193</v>
      </c>
      <c r="M4">
        <v>0.91027864284140703</v>
      </c>
      <c r="N4">
        <v>9573567.1438265797</v>
      </c>
      <c r="O4">
        <v>1.99892297215457</v>
      </c>
      <c r="P4">
        <v>39381.469965213502</v>
      </c>
      <c r="Q4">
        <v>9.9176880297119094</v>
      </c>
      <c r="R4">
        <v>3.9438940773070499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2217749582</v>
      </c>
      <c r="AR4">
        <v>2217749582</v>
      </c>
      <c r="BM4"/>
      <c r="BN4"/>
      <c r="BO4"/>
      <c r="BP4"/>
      <c r="BQ4"/>
      <c r="BR4"/>
    </row>
    <row r="5" spans="1:74" x14ac:dyDescent="0.25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2086907161.31375</v>
      </c>
      <c r="K5">
        <v>49514923.9662311</v>
      </c>
      <c r="L5">
        <v>69475683.838446796</v>
      </c>
      <c r="M5">
        <v>0.91687073440147104</v>
      </c>
      <c r="N5">
        <v>9715711.2025870793</v>
      </c>
      <c r="O5">
        <v>2.3077092528229799</v>
      </c>
      <c r="P5">
        <v>38481.401179127999</v>
      </c>
      <c r="Q5">
        <v>9.8266441604857402</v>
      </c>
      <c r="R5">
        <v>3.9438940773070499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-2127883.51200293</v>
      </c>
      <c r="AA5">
        <v>-2957396.35912898</v>
      </c>
      <c r="AB5">
        <v>11902578.423973501</v>
      </c>
      <c r="AC5">
        <v>38728524.678847998</v>
      </c>
      <c r="AD5">
        <v>9861190.6633273493</v>
      </c>
      <c r="AE5">
        <v>-1796087.7597900501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53610926.135227002</v>
      </c>
      <c r="AO5">
        <v>54581038.686279401</v>
      </c>
      <c r="AP5">
        <v>-121828021.686279</v>
      </c>
      <c r="AQ5">
        <v>0</v>
      </c>
      <c r="AR5">
        <v>-67246983.000000104</v>
      </c>
      <c r="AS5" s="3"/>
      <c r="AU5" s="3"/>
      <c r="AW5" s="3"/>
      <c r="AY5" s="3"/>
      <c r="BA5" s="3"/>
      <c r="BC5" s="3"/>
      <c r="BE5" s="3"/>
      <c r="BH5" s="3"/>
      <c r="BJ5" s="3"/>
      <c r="BL5" s="3"/>
      <c r="BM5"/>
      <c r="BN5"/>
      <c r="BO5"/>
      <c r="BP5"/>
      <c r="BQ5"/>
      <c r="BR5"/>
    </row>
    <row r="6" spans="1:74" x14ac:dyDescent="0.25">
      <c r="A6" t="str">
        <f t="shared" si="0"/>
        <v>0_1_2004</v>
      </c>
      <c r="B6">
        <v>0</v>
      </c>
      <c r="C6">
        <v>1</v>
      </c>
      <c r="D6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2382305033.8530598</v>
      </c>
      <c r="K6">
        <v>115117813.671019</v>
      </c>
      <c r="L6">
        <v>71765534.239041999</v>
      </c>
      <c r="M6">
        <v>0.88111629180226403</v>
      </c>
      <c r="N6">
        <v>9734314.7826844901</v>
      </c>
      <c r="O6">
        <v>2.60745949407365</v>
      </c>
      <c r="P6">
        <v>38183.589923807398</v>
      </c>
      <c r="Q6">
        <v>9.7869676092694604</v>
      </c>
      <c r="R6">
        <v>3.9555663396720502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33146244.373773899</v>
      </c>
      <c r="AA6">
        <v>19791583.282379299</v>
      </c>
      <c r="AB6">
        <v>14131966.91234</v>
      </c>
      <c r="AC6">
        <v>34969286.214052401</v>
      </c>
      <c r="AD6">
        <v>13452054.3476728</v>
      </c>
      <c r="AE6">
        <v>-1713089.73854592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113778045.391672</v>
      </c>
      <c r="AO6">
        <v>116630831.35542101</v>
      </c>
      <c r="AP6">
        <v>-35388643.355420701</v>
      </c>
      <c r="AQ6">
        <v>179225222.99999899</v>
      </c>
      <c r="AR6">
        <v>260467411</v>
      </c>
      <c r="AS6" s="3"/>
      <c r="AU6" s="3"/>
      <c r="AW6" s="3"/>
      <c r="AY6" s="3"/>
      <c r="BA6" s="3"/>
      <c r="BC6" s="3"/>
      <c r="BE6" s="3"/>
      <c r="BH6" s="3"/>
      <c r="BJ6" s="3"/>
      <c r="BL6" s="3"/>
      <c r="BM6"/>
      <c r="BN6"/>
      <c r="BO6"/>
      <c r="BP6"/>
      <c r="BQ6"/>
      <c r="BR6"/>
    </row>
    <row r="7" spans="1:74" x14ac:dyDescent="0.25">
      <c r="A7" t="str">
        <f t="shared" si="0"/>
        <v>0_1_2005</v>
      </c>
      <c r="B7">
        <v>0</v>
      </c>
      <c r="C7">
        <v>1</v>
      </c>
      <c r="D7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2588689452.2684798</v>
      </c>
      <c r="K7">
        <v>40743009.166772597</v>
      </c>
      <c r="L7">
        <v>70767074.604147598</v>
      </c>
      <c r="M7">
        <v>0.908709006019361</v>
      </c>
      <c r="N7">
        <v>9670224.8115459997</v>
      </c>
      <c r="O7">
        <v>3.0629169958820901</v>
      </c>
      <c r="P7">
        <v>37264.378431327401</v>
      </c>
      <c r="Q7">
        <v>9.5820881245511096</v>
      </c>
      <c r="R7">
        <v>3.9826876644648799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-26118646.0839631</v>
      </c>
      <c r="AA7">
        <v>-9212924.2181824502</v>
      </c>
      <c r="AB7">
        <v>16308186.884034401</v>
      </c>
      <c r="AC7">
        <v>51024304.8934604</v>
      </c>
      <c r="AD7">
        <v>12990580.6896319</v>
      </c>
      <c r="AE7">
        <v>-2553953.12806415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42437549.036917001</v>
      </c>
      <c r="AO7">
        <v>42000894.392235398</v>
      </c>
      <c r="AP7">
        <v>-9884483.3922368605</v>
      </c>
      <c r="AQ7">
        <v>125667082.999999</v>
      </c>
      <c r="AR7">
        <v>157783493.999998</v>
      </c>
      <c r="AS7" s="3"/>
      <c r="AU7" s="3"/>
      <c r="AW7" s="3"/>
      <c r="AY7" s="3"/>
      <c r="BA7" s="3"/>
      <c r="BC7" s="3"/>
      <c r="BE7" s="3"/>
      <c r="BH7" s="3"/>
      <c r="BJ7" s="3"/>
      <c r="BL7" s="3"/>
      <c r="BM7"/>
      <c r="BN7"/>
      <c r="BO7"/>
      <c r="BP7"/>
      <c r="BQ7"/>
      <c r="BR7"/>
    </row>
    <row r="8" spans="1:74" x14ac:dyDescent="0.25">
      <c r="A8" t="str">
        <f t="shared" si="0"/>
        <v>0_1_2006</v>
      </c>
      <c r="B8">
        <v>0</v>
      </c>
      <c r="C8">
        <v>1</v>
      </c>
      <c r="D8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2655204991.5049901</v>
      </c>
      <c r="K8">
        <v>66515539.236509196</v>
      </c>
      <c r="L8">
        <v>70624705.906152099</v>
      </c>
      <c r="M8">
        <v>0.897836833845017</v>
      </c>
      <c r="N8">
        <v>9915449.72303918</v>
      </c>
      <c r="O8">
        <v>3.3556920653326898</v>
      </c>
      <c r="P8">
        <v>35771.540827119403</v>
      </c>
      <c r="Q8">
        <v>9.4619485484100494</v>
      </c>
      <c r="R8">
        <v>4.3015517876788696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-6173286.5247158501</v>
      </c>
      <c r="AA8">
        <v>6645053.5583936004</v>
      </c>
      <c r="AB8">
        <v>22097828.071777102</v>
      </c>
      <c r="AC8">
        <v>32074856.860085301</v>
      </c>
      <c r="AD8">
        <v>21033593.9884221</v>
      </c>
      <c r="AE8">
        <v>-2849825.4981768699</v>
      </c>
      <c r="AF8">
        <v>-4126164.0729459301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68702056.382839605</v>
      </c>
      <c r="AO8">
        <v>69103834.574274898</v>
      </c>
      <c r="AP8">
        <v>-38748521.5742722</v>
      </c>
      <c r="AQ8">
        <v>0</v>
      </c>
      <c r="AR8">
        <v>30355313.0000026</v>
      </c>
      <c r="AS8" s="3"/>
      <c r="AU8" s="3"/>
      <c r="AW8" s="3"/>
      <c r="AY8" s="3"/>
      <c r="BA8" s="3"/>
      <c r="BC8" s="3"/>
      <c r="BE8" s="3"/>
      <c r="BH8" s="3"/>
      <c r="BJ8" s="3"/>
      <c r="BL8" s="3"/>
      <c r="BM8"/>
      <c r="BN8"/>
      <c r="BO8"/>
      <c r="BP8"/>
      <c r="BQ8"/>
      <c r="BR8"/>
    </row>
    <row r="9" spans="1:74" x14ac:dyDescent="0.25">
      <c r="A9" t="str">
        <f t="shared" si="0"/>
        <v>0_1_2007</v>
      </c>
      <c r="B9">
        <v>0</v>
      </c>
      <c r="C9">
        <v>1</v>
      </c>
      <c r="D9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2676941584.9997602</v>
      </c>
      <c r="K9">
        <v>21736593.494772401</v>
      </c>
      <c r="L9">
        <v>71582714.355237693</v>
      </c>
      <c r="M9">
        <v>0.92086023061058198</v>
      </c>
      <c r="N9">
        <v>9964969.7656980809</v>
      </c>
      <c r="O9">
        <v>3.5310062793786798</v>
      </c>
      <c r="P9">
        <v>36276.706108743201</v>
      </c>
      <c r="Q9">
        <v>9.2945652359991193</v>
      </c>
      <c r="R9">
        <v>4.4274885399032797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27744932.706812002</v>
      </c>
      <c r="AA9">
        <v>-16304924.9603117</v>
      </c>
      <c r="AB9">
        <v>6087527.9576712297</v>
      </c>
      <c r="AC9">
        <v>18316595.997227099</v>
      </c>
      <c r="AD9">
        <v>-7274586.14338852</v>
      </c>
      <c r="AE9">
        <v>-3786007.8312903098</v>
      </c>
      <c r="AF9">
        <v>-1777819.4863362501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23005718.240383498</v>
      </c>
      <c r="AO9">
        <v>22939889.292357899</v>
      </c>
      <c r="AP9">
        <v>-13184565.292360401</v>
      </c>
      <c r="AQ9">
        <v>0</v>
      </c>
      <c r="AR9">
        <v>9755323.9999974594</v>
      </c>
      <c r="AS9" s="3"/>
      <c r="AU9" s="3"/>
      <c r="AW9" s="3"/>
      <c r="AY9" s="3"/>
      <c r="BA9" s="3"/>
      <c r="BC9" s="3"/>
      <c r="BE9" s="3"/>
      <c r="BH9" s="3"/>
      <c r="BJ9" s="3"/>
      <c r="BL9" s="3"/>
      <c r="BM9"/>
      <c r="BN9"/>
      <c r="BO9"/>
      <c r="BP9"/>
      <c r="BQ9"/>
      <c r="BR9"/>
    </row>
    <row r="10" spans="1:74" x14ac:dyDescent="0.25">
      <c r="A10" t="str">
        <f t="shared" si="0"/>
        <v>0_1_2008</v>
      </c>
      <c r="B10">
        <v>0</v>
      </c>
      <c r="C10">
        <v>1</v>
      </c>
      <c r="D10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2755510282.5764599</v>
      </c>
      <c r="K10">
        <v>78568697.576699406</v>
      </c>
      <c r="L10">
        <v>71889164.491291001</v>
      </c>
      <c r="M10">
        <v>0.90104162550678502</v>
      </c>
      <c r="N10">
        <v>9988399.3974122796</v>
      </c>
      <c r="O10">
        <v>3.9554554445044898</v>
      </c>
      <c r="P10">
        <v>36238.918817514997</v>
      </c>
      <c r="Q10">
        <v>9.4554621860263008</v>
      </c>
      <c r="R10">
        <v>4.5087477278502996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13212786.5995706</v>
      </c>
      <c r="AA10">
        <v>12196968.8635756</v>
      </c>
      <c r="AB10">
        <v>4025302.59964188</v>
      </c>
      <c r="AC10">
        <v>41997448.1751009</v>
      </c>
      <c r="AD10">
        <v>682015.94462052896</v>
      </c>
      <c r="AE10">
        <v>3745548.9442988602</v>
      </c>
      <c r="AF10">
        <v>-1078907.87420897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74781163.252599493</v>
      </c>
      <c r="AO10">
        <v>75672180.244203806</v>
      </c>
      <c r="AP10">
        <v>7772027.7557972297</v>
      </c>
      <c r="AQ10">
        <v>0</v>
      </c>
      <c r="AR10">
        <v>83444208.000000998</v>
      </c>
      <c r="AS10" s="3"/>
      <c r="AU10" s="3"/>
      <c r="AW10" s="3"/>
      <c r="AY10" s="3"/>
      <c r="BA10" s="3"/>
      <c r="BC10" s="3"/>
      <c r="BE10" s="3"/>
      <c r="BH10" s="3"/>
      <c r="BJ10" s="3"/>
      <c r="BL10" s="3"/>
      <c r="BM10"/>
      <c r="BN10"/>
      <c r="BO10"/>
      <c r="BP10"/>
      <c r="BQ10"/>
      <c r="BR10"/>
    </row>
    <row r="11" spans="1:74" x14ac:dyDescent="0.25">
      <c r="A11" t="str">
        <f t="shared" si="0"/>
        <v>0_1_2009</v>
      </c>
      <c r="B11">
        <v>0</v>
      </c>
      <c r="C11">
        <v>1</v>
      </c>
      <c r="D11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2587729245.7283301</v>
      </c>
      <c r="K11">
        <v>-167781036.848129</v>
      </c>
      <c r="L11">
        <v>70967398.250165403</v>
      </c>
      <c r="M11">
        <v>0.99318691376596602</v>
      </c>
      <c r="N11">
        <v>9910892.7921914905</v>
      </c>
      <c r="O11">
        <v>2.9101362046971899</v>
      </c>
      <c r="P11">
        <v>34545.635455789001</v>
      </c>
      <c r="Q11">
        <v>9.5671246893685105</v>
      </c>
      <c r="R11">
        <v>4.7193406660422497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-17704472.703704599</v>
      </c>
      <c r="AA11">
        <v>-60849360.305588499</v>
      </c>
      <c r="AB11">
        <v>-3801895.2742257798</v>
      </c>
      <c r="AC11">
        <v>-111447033.243752</v>
      </c>
      <c r="AD11">
        <v>27003383.443017401</v>
      </c>
      <c r="AE11">
        <v>2662232.9305453198</v>
      </c>
      <c r="AF11">
        <v>-2901706.2613145001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-167038851.41502199</v>
      </c>
      <c r="AO11">
        <v>-165020081.78366801</v>
      </c>
      <c r="AP11">
        <v>36822953.783668503</v>
      </c>
      <c r="AQ11">
        <v>0</v>
      </c>
      <c r="AR11">
        <v>-128197127.999999</v>
      </c>
      <c r="AS11" s="3"/>
      <c r="AU11" s="3"/>
      <c r="AW11" s="3"/>
      <c r="AY11" s="3"/>
      <c r="BA11" s="3"/>
      <c r="BC11" s="3"/>
      <c r="BE11" s="3"/>
      <c r="BH11" s="3"/>
      <c r="BJ11" s="3"/>
      <c r="BL11" s="3"/>
      <c r="BM11"/>
      <c r="BN11"/>
      <c r="BO11"/>
      <c r="BP11"/>
      <c r="BQ11"/>
      <c r="BR11"/>
    </row>
    <row r="12" spans="1:74" x14ac:dyDescent="0.25">
      <c r="A12" t="str">
        <f t="shared" si="0"/>
        <v>0_1_2010</v>
      </c>
      <c r="B12">
        <v>0</v>
      </c>
      <c r="C12">
        <v>1</v>
      </c>
      <c r="D1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2562997851.2966299</v>
      </c>
      <c r="K12">
        <v>-24731394.4317022</v>
      </c>
      <c r="L12">
        <v>67087317.041166797</v>
      </c>
      <c r="M12">
        <v>1.0111597906565399</v>
      </c>
      <c r="N12">
        <v>9893600.1005124096</v>
      </c>
      <c r="O12">
        <v>3.3619635552803002</v>
      </c>
      <c r="P12">
        <v>33716.160475015902</v>
      </c>
      <c r="Q12">
        <v>9.7777681153092697</v>
      </c>
      <c r="R12">
        <v>4.9479701995259902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-77331718.047307804</v>
      </c>
      <c r="AA12">
        <v>-10802084.2967555</v>
      </c>
      <c r="AB12">
        <v>440143.58428029099</v>
      </c>
      <c r="AC12">
        <v>50564269.981620498</v>
      </c>
      <c r="AD12">
        <v>12853323.1358355</v>
      </c>
      <c r="AE12">
        <v>4964019.7595630297</v>
      </c>
      <c r="AF12">
        <v>-3000659.4268861301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-22312705.30965</v>
      </c>
      <c r="AO12">
        <v>-23335842.592849001</v>
      </c>
      <c r="AP12">
        <v>-63405889.407149702</v>
      </c>
      <c r="AQ12">
        <v>0</v>
      </c>
      <c r="AR12">
        <v>-86741731.999998793</v>
      </c>
      <c r="AS12" s="3"/>
      <c r="AU12" s="3"/>
      <c r="AW12" s="3"/>
      <c r="AY12" s="3"/>
      <c r="BA12" s="3"/>
      <c r="BC12" s="3"/>
      <c r="BE12" s="3"/>
      <c r="BH12" s="3"/>
      <c r="BJ12" s="3"/>
      <c r="BL12" s="3"/>
      <c r="BM12"/>
      <c r="BN12"/>
      <c r="BO12"/>
      <c r="BP12"/>
      <c r="BQ12"/>
      <c r="BR12"/>
    </row>
    <row r="13" spans="1:74" x14ac:dyDescent="0.25">
      <c r="A13" t="str">
        <f t="shared" si="0"/>
        <v>0_1_2011</v>
      </c>
      <c r="B13">
        <v>0</v>
      </c>
      <c r="C13">
        <v>1</v>
      </c>
      <c r="D13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2587208057.0191002</v>
      </c>
      <c r="K13">
        <v>24210205.722467601</v>
      </c>
      <c r="L13">
        <v>64589050.378745601</v>
      </c>
      <c r="M13">
        <v>1.0324809727559301</v>
      </c>
      <c r="N13">
        <v>9986664.0981256608</v>
      </c>
      <c r="O13">
        <v>4.09287732495845</v>
      </c>
      <c r="P13">
        <v>33057.754898560801</v>
      </c>
      <c r="Q13">
        <v>10.065434436475099</v>
      </c>
      <c r="R13">
        <v>4.8950368235540802</v>
      </c>
      <c r="S13">
        <v>0</v>
      </c>
      <c r="T13">
        <v>0.12496612797067699</v>
      </c>
      <c r="U13">
        <v>0</v>
      </c>
      <c r="V13">
        <v>0</v>
      </c>
      <c r="W13">
        <v>0</v>
      </c>
      <c r="X13">
        <v>0</v>
      </c>
      <c r="Y13">
        <v>0</v>
      </c>
      <c r="Z13">
        <v>-51694441.861267999</v>
      </c>
      <c r="AA13">
        <v>-11903979.431237999</v>
      </c>
      <c r="AB13">
        <v>8042804.23087251</v>
      </c>
      <c r="AC13">
        <v>69488990.961033002</v>
      </c>
      <c r="AD13">
        <v>10010749.151074599</v>
      </c>
      <c r="AE13">
        <v>6455170.6187708201</v>
      </c>
      <c r="AF13">
        <v>709961.14584880904</v>
      </c>
      <c r="AG13">
        <v>0</v>
      </c>
      <c r="AH13">
        <v>-5045689.3030362697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26063565.512057401</v>
      </c>
      <c r="AO13">
        <v>24504928.934770301</v>
      </c>
      <c r="AP13">
        <v>6037084.0652294103</v>
      </c>
      <c r="AQ13">
        <v>0</v>
      </c>
      <c r="AR13">
        <v>30542012.999999698</v>
      </c>
      <c r="AS13" s="3"/>
      <c r="AU13" s="3"/>
      <c r="AW13" s="3"/>
      <c r="AY13" s="3"/>
      <c r="BA13" s="3"/>
      <c r="BC13" s="3"/>
      <c r="BE13" s="3"/>
      <c r="BH13" s="3"/>
      <c r="BJ13" s="3"/>
      <c r="BL13" s="3"/>
      <c r="BM13"/>
      <c r="BN13"/>
      <c r="BO13"/>
      <c r="BP13"/>
      <c r="BQ13"/>
      <c r="BR13"/>
    </row>
    <row r="14" spans="1:74" x14ac:dyDescent="0.25">
      <c r="A14" t="str">
        <f t="shared" si="0"/>
        <v>0_1_2012</v>
      </c>
      <c r="B14">
        <v>0</v>
      </c>
      <c r="C14">
        <v>1</v>
      </c>
      <c r="D14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2562823362.5261102</v>
      </c>
      <c r="K14">
        <v>-24384694.4929915</v>
      </c>
      <c r="L14">
        <v>63654979.010831997</v>
      </c>
      <c r="M14">
        <v>1.03319372827068</v>
      </c>
      <c r="N14">
        <v>10106162.1305601</v>
      </c>
      <c r="O14">
        <v>4.1402142572755398</v>
      </c>
      <c r="P14">
        <v>32885.708578535901</v>
      </c>
      <c r="Q14">
        <v>9.9589405328228597</v>
      </c>
      <c r="R14">
        <v>4.9873568486467601</v>
      </c>
      <c r="S14">
        <v>0</v>
      </c>
      <c r="T14">
        <v>0.50499774940706799</v>
      </c>
      <c r="U14">
        <v>0</v>
      </c>
      <c r="V14">
        <v>0</v>
      </c>
      <c r="W14">
        <v>0</v>
      </c>
      <c r="X14">
        <v>0</v>
      </c>
      <c r="Y14">
        <v>0</v>
      </c>
      <c r="Z14">
        <v>-19979186.517437201</v>
      </c>
      <c r="AA14">
        <v>413340.68719140498</v>
      </c>
      <c r="AB14">
        <v>10160433.512354899</v>
      </c>
      <c r="AC14">
        <v>3982853.0275931498</v>
      </c>
      <c r="AD14">
        <v>3017734.5963281998</v>
      </c>
      <c r="AE14">
        <v>-2456761.3385426202</v>
      </c>
      <c r="AF14">
        <v>-1324073.3765706499</v>
      </c>
      <c r="AG14">
        <v>0</v>
      </c>
      <c r="AH14">
        <v>-17589201.5890988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-23774860.998181701</v>
      </c>
      <c r="AO14">
        <v>-23754816.638053499</v>
      </c>
      <c r="AP14">
        <v>56900345.638052501</v>
      </c>
      <c r="AQ14">
        <v>0</v>
      </c>
      <c r="AR14">
        <v>33145528.999999002</v>
      </c>
      <c r="AS14" s="3"/>
      <c r="AU14" s="3"/>
      <c r="AW14" s="3"/>
      <c r="AY14" s="3"/>
      <c r="BA14" s="3"/>
      <c r="BC14" s="3"/>
      <c r="BE14" s="3"/>
      <c r="BH14" s="3"/>
      <c r="BJ14" s="3"/>
      <c r="BL14" s="3"/>
      <c r="BM14"/>
      <c r="BN14"/>
      <c r="BO14"/>
      <c r="BP14"/>
      <c r="BQ14"/>
      <c r="BR14"/>
    </row>
    <row r="15" spans="1:74" x14ac:dyDescent="0.25">
      <c r="A15" t="str">
        <f t="shared" si="0"/>
        <v>0_1_2013</v>
      </c>
      <c r="B15">
        <v>0</v>
      </c>
      <c r="C15">
        <v>1</v>
      </c>
      <c r="D15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2520863481.94172</v>
      </c>
      <c r="K15">
        <v>-41959880.584389098</v>
      </c>
      <c r="L15">
        <v>64440490.501856402</v>
      </c>
      <c r="M15">
        <v>1.0525608051525199</v>
      </c>
      <c r="N15">
        <v>10218543.9397672</v>
      </c>
      <c r="O15">
        <v>3.9654549378235</v>
      </c>
      <c r="P15">
        <v>33089.926406244202</v>
      </c>
      <c r="Q15">
        <v>9.6952007021101192</v>
      </c>
      <c r="R15">
        <v>4.99002797712998</v>
      </c>
      <c r="S15">
        <v>0</v>
      </c>
      <c r="T15">
        <v>1.3142978187952701</v>
      </c>
      <c r="U15">
        <v>0</v>
      </c>
      <c r="V15">
        <v>0</v>
      </c>
      <c r="W15">
        <v>0</v>
      </c>
      <c r="X15">
        <v>0</v>
      </c>
      <c r="Y15">
        <v>0</v>
      </c>
      <c r="Z15">
        <v>22080990.276966799</v>
      </c>
      <c r="AA15">
        <v>-10297200.008918701</v>
      </c>
      <c r="AB15">
        <v>9507465.2652658001</v>
      </c>
      <c r="AC15">
        <v>-15448619.557945499</v>
      </c>
      <c r="AD15">
        <v>-2995973.7880200101</v>
      </c>
      <c r="AE15">
        <v>-5754795.3518300699</v>
      </c>
      <c r="AF15">
        <v>-20218.152343364902</v>
      </c>
      <c r="AG15">
        <v>0</v>
      </c>
      <c r="AH15">
        <v>-38450222.193360597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-41378573.5101858</v>
      </c>
      <c r="AO15">
        <v>-41379579.974037997</v>
      </c>
      <c r="AP15">
        <v>38890098.974038899</v>
      </c>
      <c r="AQ15">
        <v>0</v>
      </c>
      <c r="AR15">
        <v>-2489480.9999990901</v>
      </c>
      <c r="AS15" s="3"/>
      <c r="AU15" s="3"/>
      <c r="AW15" s="3"/>
      <c r="AY15" s="3"/>
      <c r="BA15" s="3"/>
      <c r="BC15" s="3"/>
      <c r="BE15" s="3"/>
      <c r="BH15" s="3"/>
      <c r="BJ15" s="3"/>
      <c r="BL15" s="3"/>
      <c r="BM15"/>
      <c r="BN15"/>
      <c r="BO15"/>
      <c r="BP15"/>
      <c r="BQ15"/>
      <c r="BR15"/>
    </row>
    <row r="16" spans="1:74" x14ac:dyDescent="0.25">
      <c r="A16" t="str">
        <f t="shared" si="0"/>
        <v>0_1_2014</v>
      </c>
      <c r="B16">
        <v>0</v>
      </c>
      <c r="C16">
        <v>1</v>
      </c>
      <c r="D16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2466025579.4008002</v>
      </c>
      <c r="K16">
        <v>-54837902.540914997</v>
      </c>
      <c r="L16">
        <v>64472290.625995196</v>
      </c>
      <c r="M16">
        <v>1.0552857020000399</v>
      </c>
      <c r="N16">
        <v>10358402.7220985</v>
      </c>
      <c r="O16">
        <v>3.7576320769069</v>
      </c>
      <c r="P16">
        <v>33372.446493620198</v>
      </c>
      <c r="Q16">
        <v>9.6436540883721307</v>
      </c>
      <c r="R16">
        <v>5.14302810748379</v>
      </c>
      <c r="S16">
        <v>0</v>
      </c>
      <c r="T16">
        <v>2.1833497858733701</v>
      </c>
      <c r="U16">
        <v>0</v>
      </c>
      <c r="V16">
        <v>0</v>
      </c>
      <c r="W16">
        <v>0</v>
      </c>
      <c r="X16">
        <v>0</v>
      </c>
      <c r="Y16">
        <v>0</v>
      </c>
      <c r="Z16">
        <v>4059522.4570240602</v>
      </c>
      <c r="AA16">
        <v>-2945342.0958228</v>
      </c>
      <c r="AB16">
        <v>11285077.486008801</v>
      </c>
      <c r="AC16">
        <v>-19256018.263737299</v>
      </c>
      <c r="AD16">
        <v>-4359875.0718524503</v>
      </c>
      <c r="AE16">
        <v>-1416885.8763024199</v>
      </c>
      <c r="AF16">
        <v>-2104377.5185574498</v>
      </c>
      <c r="AG16">
        <v>0</v>
      </c>
      <c r="AH16">
        <v>-41156827.580617599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-55894726.463857099</v>
      </c>
      <c r="AO16">
        <v>-55607551.383554898</v>
      </c>
      <c r="AP16">
        <v>27963487.383552801</v>
      </c>
      <c r="AQ16">
        <v>0</v>
      </c>
      <c r="AR16">
        <v>-27644064.000002</v>
      </c>
      <c r="AS16" s="3"/>
      <c r="AU16" s="3"/>
      <c r="AW16" s="3"/>
      <c r="AY16" s="3"/>
      <c r="BA16" s="3"/>
      <c r="BC16" s="3"/>
      <c r="BE16" s="3"/>
      <c r="BH16" s="3"/>
      <c r="BJ16" s="3"/>
      <c r="BL16" s="3"/>
      <c r="BM16"/>
      <c r="BN16"/>
      <c r="BO16"/>
      <c r="BP16"/>
      <c r="BQ16"/>
      <c r="BR16"/>
    </row>
    <row r="17" spans="1:70" x14ac:dyDescent="0.25">
      <c r="A17" t="str">
        <f t="shared" si="0"/>
        <v>0_1_2015</v>
      </c>
      <c r="B17">
        <v>0</v>
      </c>
      <c r="C17">
        <v>1</v>
      </c>
      <c r="D17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2325837227.3698101</v>
      </c>
      <c r="K17">
        <v>-140188352.03099</v>
      </c>
      <c r="L17">
        <v>65239258.512049802</v>
      </c>
      <c r="M17">
        <v>1.0818127292498301</v>
      </c>
      <c r="N17">
        <v>10472818.6457387</v>
      </c>
      <c r="O17">
        <v>2.85766669283365</v>
      </c>
      <c r="P17">
        <v>34516.890531118501</v>
      </c>
      <c r="Q17">
        <v>9.5105274519725995</v>
      </c>
      <c r="R17">
        <v>5.28422265336616</v>
      </c>
      <c r="S17">
        <v>0</v>
      </c>
      <c r="T17">
        <v>3.1833497858733701</v>
      </c>
      <c r="U17">
        <v>0</v>
      </c>
      <c r="V17">
        <v>0</v>
      </c>
      <c r="W17">
        <v>0</v>
      </c>
      <c r="X17">
        <v>0</v>
      </c>
      <c r="Y17">
        <v>0</v>
      </c>
      <c r="Z17">
        <v>23302155.492691498</v>
      </c>
      <c r="AA17">
        <v>-16833091.112574</v>
      </c>
      <c r="AB17">
        <v>9739672.1558973994</v>
      </c>
      <c r="AC17">
        <v>-93227046.055978298</v>
      </c>
      <c r="AD17">
        <v>-16846907.855439</v>
      </c>
      <c r="AE17">
        <v>-2837562.4781367802</v>
      </c>
      <c r="AF17">
        <v>-1728524.74581434</v>
      </c>
      <c r="AG17">
        <v>0</v>
      </c>
      <c r="AH17">
        <v>-46509106.383270398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-144940410.98262301</v>
      </c>
      <c r="AO17">
        <v>-143082767.11295599</v>
      </c>
      <c r="AP17">
        <v>77847398.112958699</v>
      </c>
      <c r="AQ17">
        <v>0</v>
      </c>
      <c r="AR17">
        <v>-65235368.999997698</v>
      </c>
      <c r="AS17" s="3"/>
      <c r="AU17" s="3"/>
      <c r="AW17" s="3"/>
      <c r="AY17" s="3"/>
      <c r="BA17" s="3"/>
      <c r="BC17" s="3"/>
      <c r="BE17" s="3"/>
      <c r="BH17" s="3"/>
      <c r="BJ17" s="3"/>
      <c r="BL17" s="3"/>
      <c r="BM17"/>
      <c r="BN17"/>
      <c r="BO17"/>
      <c r="BP17"/>
      <c r="BQ17"/>
      <c r="BR17"/>
    </row>
    <row r="18" spans="1:70" x14ac:dyDescent="0.25">
      <c r="A18" t="str">
        <f t="shared" si="0"/>
        <v>0_1_2016</v>
      </c>
      <c r="B18">
        <v>0</v>
      </c>
      <c r="C18">
        <v>1</v>
      </c>
      <c r="D18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2243210564.43853</v>
      </c>
      <c r="K18">
        <v>-82626662.931276798</v>
      </c>
      <c r="L18">
        <v>66113243.246801101</v>
      </c>
      <c r="M18">
        <v>1.1047173026228101</v>
      </c>
      <c r="N18">
        <v>10554924.899873899</v>
      </c>
      <c r="O18">
        <v>2.5185717610537002</v>
      </c>
      <c r="P18">
        <v>35303.229511006401</v>
      </c>
      <c r="Q18">
        <v>9.3812591235224794</v>
      </c>
      <c r="R18">
        <v>5.7157851486528504</v>
      </c>
      <c r="S18">
        <v>0</v>
      </c>
      <c r="T18">
        <v>4.1833497858733697</v>
      </c>
      <c r="U18">
        <v>0</v>
      </c>
      <c r="V18">
        <v>0</v>
      </c>
      <c r="W18">
        <v>0</v>
      </c>
      <c r="X18">
        <v>0</v>
      </c>
      <c r="Y18">
        <v>0</v>
      </c>
      <c r="Z18">
        <v>22327181.897095501</v>
      </c>
      <c r="AA18">
        <v>-13375355.756291701</v>
      </c>
      <c r="AB18">
        <v>7342704.4687741697</v>
      </c>
      <c r="AC18">
        <v>-39225725.493866801</v>
      </c>
      <c r="AD18">
        <v>-10837360.5662007</v>
      </c>
      <c r="AE18">
        <v>-2864234.21030406</v>
      </c>
      <c r="AF18">
        <v>-5432392.9644360701</v>
      </c>
      <c r="AG18">
        <v>0</v>
      </c>
      <c r="AH18">
        <v>-45300770.592200004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-87365953.217429802</v>
      </c>
      <c r="AO18">
        <v>-86577646.374111101</v>
      </c>
      <c r="AP18">
        <v>-35603587.625889502</v>
      </c>
      <c r="AQ18">
        <v>0</v>
      </c>
      <c r="AR18">
        <v>-122181234</v>
      </c>
      <c r="AS18" s="3"/>
      <c r="AU18" s="3"/>
      <c r="AW18" s="3"/>
      <c r="AY18" s="3"/>
      <c r="BA18" s="3"/>
      <c r="BC18" s="3"/>
      <c r="BE18" s="3"/>
      <c r="BH18" s="3"/>
      <c r="BJ18" s="3"/>
      <c r="BL18" s="3"/>
      <c r="BM18"/>
      <c r="BN18"/>
      <c r="BO18"/>
      <c r="BP18"/>
      <c r="BQ18"/>
      <c r="BR18"/>
    </row>
    <row r="19" spans="1:70" x14ac:dyDescent="0.25">
      <c r="A19" t="str">
        <f t="shared" si="0"/>
        <v>0_1_2017</v>
      </c>
      <c r="B19">
        <v>0</v>
      </c>
      <c r="C19">
        <v>1</v>
      </c>
      <c r="D19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2250110073.9478998</v>
      </c>
      <c r="K19">
        <v>6899509.5093671102</v>
      </c>
      <c r="L19">
        <v>66222639.767624497</v>
      </c>
      <c r="M19">
        <v>1.06543147344353</v>
      </c>
      <c r="N19">
        <v>10662889.4121828</v>
      </c>
      <c r="O19">
        <v>2.7392459466138002</v>
      </c>
      <c r="P19">
        <v>36103.068578746301</v>
      </c>
      <c r="Q19">
        <v>9.2334461909402794</v>
      </c>
      <c r="R19">
        <v>5.8844236677877504</v>
      </c>
      <c r="S19">
        <v>0</v>
      </c>
      <c r="T19">
        <v>5.1833497858733697</v>
      </c>
      <c r="U19">
        <v>0</v>
      </c>
      <c r="V19">
        <v>0</v>
      </c>
      <c r="W19">
        <v>0</v>
      </c>
      <c r="X19">
        <v>0</v>
      </c>
      <c r="Y19">
        <v>0</v>
      </c>
      <c r="Z19">
        <v>11370591.339554301</v>
      </c>
      <c r="AA19">
        <v>20384951.951014001</v>
      </c>
      <c r="AB19">
        <v>8525328.9463927504</v>
      </c>
      <c r="AC19">
        <v>25405883.716806501</v>
      </c>
      <c r="AD19">
        <v>-10721116.3448031</v>
      </c>
      <c r="AE19">
        <v>-2988783.5597356502</v>
      </c>
      <c r="AF19">
        <v>-2004265.3057371399</v>
      </c>
      <c r="AG19">
        <v>0</v>
      </c>
      <c r="AH19">
        <v>-43037643.084799297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6934947.6586925201</v>
      </c>
      <c r="AO19">
        <v>6394139.6045599002</v>
      </c>
      <c r="AP19">
        <v>-99098925.604560494</v>
      </c>
      <c r="AQ19">
        <v>0</v>
      </c>
      <c r="AR19">
        <v>-92704786.000000596</v>
      </c>
      <c r="AS19" s="3"/>
      <c r="AU19" s="3"/>
      <c r="AW19" s="3"/>
      <c r="AY19" s="3"/>
      <c r="BA19" s="3"/>
      <c r="BC19" s="3"/>
      <c r="BE19" s="3"/>
      <c r="BH19" s="3"/>
      <c r="BJ19" s="3"/>
      <c r="BL19" s="3"/>
      <c r="BM19"/>
      <c r="BN19"/>
      <c r="BO19"/>
      <c r="BP19"/>
      <c r="BQ19"/>
      <c r="BR19"/>
    </row>
    <row r="20" spans="1:70" x14ac:dyDescent="0.25">
      <c r="A20" t="str">
        <f t="shared" si="0"/>
        <v>0_1_2018</v>
      </c>
      <c r="B20">
        <v>0</v>
      </c>
      <c r="C20">
        <v>1</v>
      </c>
      <c r="D20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2255283406.0467701</v>
      </c>
      <c r="K20">
        <v>5173332.0988723896</v>
      </c>
      <c r="L20">
        <v>66335689.749269299</v>
      </c>
      <c r="M20">
        <v>1.03280582691442</v>
      </c>
      <c r="N20">
        <v>10741812.069976499</v>
      </c>
      <c r="O20">
        <v>3.0460655824605101</v>
      </c>
      <c r="P20">
        <v>36989.701487673403</v>
      </c>
      <c r="Q20">
        <v>9.0962859730607892</v>
      </c>
      <c r="R20">
        <v>6.1187931809606004</v>
      </c>
      <c r="S20">
        <v>0</v>
      </c>
      <c r="T20">
        <v>6.1833497858733697</v>
      </c>
      <c r="U20">
        <v>0</v>
      </c>
      <c r="V20">
        <v>0</v>
      </c>
      <c r="W20">
        <v>0</v>
      </c>
      <c r="X20">
        <v>0</v>
      </c>
      <c r="Y20">
        <v>0</v>
      </c>
      <c r="Z20">
        <v>8757865.4368370306</v>
      </c>
      <c r="AA20">
        <v>16745338.3408983</v>
      </c>
      <c r="AB20">
        <v>6600046.7705402598</v>
      </c>
      <c r="AC20">
        <v>31193620.899896599</v>
      </c>
      <c r="AD20">
        <v>-10895603.6664938</v>
      </c>
      <c r="AE20">
        <v>-2730107.7103676898</v>
      </c>
      <c r="AF20">
        <v>-2693483.1562491199</v>
      </c>
      <c r="AG20">
        <v>0</v>
      </c>
      <c r="AH20">
        <v>-41320499.261679001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5657177.6533825696</v>
      </c>
      <c r="AO20">
        <v>4893673.6959447702</v>
      </c>
      <c r="AP20">
        <v>-59309167.695943996</v>
      </c>
      <c r="AQ20">
        <v>0</v>
      </c>
      <c r="AR20">
        <v>-54415493.999999203</v>
      </c>
      <c r="AS20" s="3"/>
      <c r="AU20" s="3"/>
      <c r="AW20" s="3"/>
      <c r="AY20" s="3"/>
      <c r="BA20" s="3"/>
      <c r="BC20" s="3"/>
      <c r="BE20" s="3"/>
      <c r="BH20" s="3"/>
      <c r="BJ20" s="3"/>
      <c r="BL20" s="3"/>
      <c r="BM20"/>
      <c r="BN20"/>
      <c r="BO20"/>
      <c r="BP20"/>
      <c r="BQ20"/>
      <c r="BR20"/>
    </row>
    <row r="21" spans="1:70" x14ac:dyDescent="0.25">
      <c r="A21" t="str">
        <f t="shared" si="0"/>
        <v>0_2_2002</v>
      </c>
      <c r="B21">
        <v>0</v>
      </c>
      <c r="C21">
        <v>2</v>
      </c>
      <c r="D21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675566451.50569999</v>
      </c>
      <c r="K21">
        <v>0</v>
      </c>
      <c r="L21">
        <v>13378352.2086371</v>
      </c>
      <c r="M21">
        <v>0.92425916812859699</v>
      </c>
      <c r="N21">
        <v>2412902.98573989</v>
      </c>
      <c r="O21">
        <v>1.9468195567767399</v>
      </c>
      <c r="P21">
        <v>35715.451599492502</v>
      </c>
      <c r="Q21">
        <v>7.8156462434034699</v>
      </c>
      <c r="R21">
        <v>3.29893510953965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692881970</v>
      </c>
      <c r="AR21">
        <v>692881970</v>
      </c>
      <c r="AS21" s="3"/>
      <c r="AU21" s="3"/>
      <c r="AW21" s="3"/>
      <c r="AY21" s="3"/>
      <c r="BA21" s="3"/>
      <c r="BC21" s="3"/>
      <c r="BE21" s="3"/>
      <c r="BH21" s="3"/>
      <c r="BJ21" s="3"/>
      <c r="BL21" s="3"/>
      <c r="BM21"/>
      <c r="BN21"/>
      <c r="BO21"/>
      <c r="BP21"/>
      <c r="BQ21"/>
      <c r="BR21"/>
    </row>
    <row r="22" spans="1:70" x14ac:dyDescent="0.25">
      <c r="A22" t="str">
        <f t="shared" si="0"/>
        <v>0_2_2003</v>
      </c>
      <c r="B22">
        <v>0</v>
      </c>
      <c r="C22">
        <v>2</v>
      </c>
      <c r="D2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758582855.32915103</v>
      </c>
      <c r="K22">
        <v>18644182.1085549</v>
      </c>
      <c r="L22">
        <v>13026932.796544701</v>
      </c>
      <c r="M22">
        <v>0.87267615679307897</v>
      </c>
      <c r="N22">
        <v>2374560.0640381798</v>
      </c>
      <c r="O22">
        <v>2.2027861871074199</v>
      </c>
      <c r="P22">
        <v>35129.657977308299</v>
      </c>
      <c r="Q22">
        <v>7.6032487138457299</v>
      </c>
      <c r="R22">
        <v>3.3806762574596898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785995.14690868498</v>
      </c>
      <c r="AA22">
        <v>507261.39571109798</v>
      </c>
      <c r="AB22">
        <v>5439061.1051509399</v>
      </c>
      <c r="AC22">
        <v>10669058.952571699</v>
      </c>
      <c r="AD22">
        <v>2807035.6451575798</v>
      </c>
      <c r="AE22">
        <v>-230091.44747934301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19978320.798020702</v>
      </c>
      <c r="AO22">
        <v>19897636.971924201</v>
      </c>
      <c r="AP22">
        <v>-6386482.9719243301</v>
      </c>
      <c r="AQ22">
        <v>64490437</v>
      </c>
      <c r="AR22">
        <v>78001591</v>
      </c>
      <c r="AS22" s="3"/>
      <c r="AU22" s="3"/>
      <c r="AW22" s="3"/>
      <c r="AY22" s="3"/>
      <c r="BA22" s="3"/>
      <c r="BC22" s="3"/>
      <c r="BE22" s="3"/>
      <c r="BH22" s="3"/>
      <c r="BJ22" s="3"/>
      <c r="BL22" s="3"/>
      <c r="BM22"/>
      <c r="BN22"/>
      <c r="BO22"/>
      <c r="BP22"/>
      <c r="BQ22"/>
      <c r="BR22"/>
    </row>
    <row r="23" spans="1:70" x14ac:dyDescent="0.25">
      <c r="A23" t="str">
        <f t="shared" si="0"/>
        <v>0_2_2004</v>
      </c>
      <c r="B23">
        <v>0</v>
      </c>
      <c r="C23">
        <v>2</v>
      </c>
      <c r="D23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811256958.52672195</v>
      </c>
      <c r="K23">
        <v>27301911.325081099</v>
      </c>
      <c r="L23">
        <v>12498024.033456299</v>
      </c>
      <c r="M23">
        <v>0.857865434554824</v>
      </c>
      <c r="N23">
        <v>2380930.3377387198</v>
      </c>
      <c r="O23">
        <v>2.5257419598212101</v>
      </c>
      <c r="P23">
        <v>34149.207747186898</v>
      </c>
      <c r="Q23">
        <v>7.5174288730388703</v>
      </c>
      <c r="R23">
        <v>3.4095997197652399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-1323876.7649906101</v>
      </c>
      <c r="AA23">
        <v>3614281.6299438099</v>
      </c>
      <c r="AB23">
        <v>6902576.6174419196</v>
      </c>
      <c r="AC23">
        <v>13085354.515723299</v>
      </c>
      <c r="AD23">
        <v>4740262.0957569797</v>
      </c>
      <c r="AE23">
        <v>-247335.879815141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26771262.214060299</v>
      </c>
      <c r="AO23">
        <v>27152345.262315501</v>
      </c>
      <c r="AP23">
        <v>-13819949.2623157</v>
      </c>
      <c r="AQ23">
        <v>27575194</v>
      </c>
      <c r="AR23">
        <v>40907589.999999799</v>
      </c>
      <c r="AS23" s="3"/>
      <c r="AU23" s="3"/>
      <c r="AW23" s="3"/>
      <c r="AY23" s="3"/>
      <c r="BA23" s="3"/>
      <c r="BC23" s="3"/>
      <c r="BE23" s="3"/>
      <c r="BH23" s="3"/>
      <c r="BJ23" s="3"/>
      <c r="BL23" s="3"/>
      <c r="BM23"/>
      <c r="BN23"/>
      <c r="BO23"/>
      <c r="BP23"/>
      <c r="BQ23"/>
      <c r="BR23"/>
    </row>
    <row r="24" spans="1:70" x14ac:dyDescent="0.25">
      <c r="A24" t="str">
        <f t="shared" si="0"/>
        <v>0_2_2005</v>
      </c>
      <c r="B24">
        <v>0</v>
      </c>
      <c r="C24">
        <v>2</v>
      </c>
      <c r="D24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866802452.54455495</v>
      </c>
      <c r="K24">
        <v>30806079.548773501</v>
      </c>
      <c r="L24">
        <v>12247363.8094016</v>
      </c>
      <c r="M24">
        <v>0.87014836008015595</v>
      </c>
      <c r="N24">
        <v>2431976.7748505399</v>
      </c>
      <c r="O24">
        <v>2.9854155094792598</v>
      </c>
      <c r="P24">
        <v>33180.000316564903</v>
      </c>
      <c r="Q24">
        <v>7.4922899329385704</v>
      </c>
      <c r="R24">
        <v>3.4123453178573202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1800526.98638091</v>
      </c>
      <c r="AA24">
        <v>-1455986.90989394</v>
      </c>
      <c r="AB24">
        <v>7154831.9138589296</v>
      </c>
      <c r="AC24">
        <v>18000144.9073052</v>
      </c>
      <c r="AD24">
        <v>4606008.77403796</v>
      </c>
      <c r="AE24">
        <v>-194786.88335877599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29910738.788330302</v>
      </c>
      <c r="AO24">
        <v>30220044.469200101</v>
      </c>
      <c r="AP24">
        <v>-9490245.4691997096</v>
      </c>
      <c r="AQ24">
        <v>22919974</v>
      </c>
      <c r="AR24">
        <v>43649773.000000402</v>
      </c>
      <c r="AS24" s="3"/>
      <c r="AU24" s="3"/>
      <c r="AW24" s="3"/>
      <c r="AY24" s="3"/>
      <c r="BA24" s="3"/>
      <c r="BC24" s="3"/>
      <c r="BE24" s="3"/>
      <c r="BH24" s="3"/>
      <c r="BJ24" s="3"/>
      <c r="BL24" s="3"/>
      <c r="BM24"/>
      <c r="BN24"/>
      <c r="BO24"/>
      <c r="BP24"/>
      <c r="BQ24"/>
      <c r="BR24"/>
    </row>
    <row r="25" spans="1:70" x14ac:dyDescent="0.25">
      <c r="A25" t="str">
        <f t="shared" si="0"/>
        <v>0_2_2006</v>
      </c>
      <c r="B25">
        <v>0</v>
      </c>
      <c r="C25">
        <v>2</v>
      </c>
      <c r="D25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911493686.30596006</v>
      </c>
      <c r="K25">
        <v>28175819.919148501</v>
      </c>
      <c r="L25">
        <v>12189060.458303699</v>
      </c>
      <c r="M25">
        <v>0.87453611440325896</v>
      </c>
      <c r="N25">
        <v>2489143.47111732</v>
      </c>
      <c r="O25">
        <v>3.2678900407111202</v>
      </c>
      <c r="P25">
        <v>31707.039385882101</v>
      </c>
      <c r="Q25">
        <v>7.5260429450324597</v>
      </c>
      <c r="R25">
        <v>3.5735851352236199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3779986.2634159499</v>
      </c>
      <c r="AA25">
        <v>-3116881.91486722</v>
      </c>
      <c r="AB25">
        <v>8670310.0358824302</v>
      </c>
      <c r="AC25">
        <v>10563209.966745401</v>
      </c>
      <c r="AD25">
        <v>7621099.70714851</v>
      </c>
      <c r="AE25">
        <v>40158.964909125301</v>
      </c>
      <c r="AF25">
        <v>-816793.55657299701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26741089.4666612</v>
      </c>
      <c r="AO25">
        <v>27091851.194754001</v>
      </c>
      <c r="AP25">
        <v>15651525.8052458</v>
      </c>
      <c r="AQ25">
        <v>15747264</v>
      </c>
      <c r="AR25">
        <v>58490640.999999799</v>
      </c>
      <c r="AS25" s="3"/>
      <c r="AU25" s="3"/>
      <c r="AW25" s="3"/>
      <c r="AY25" s="3"/>
      <c r="BA25" s="3"/>
      <c r="BC25" s="3"/>
      <c r="BE25" s="3"/>
      <c r="BH25" s="3"/>
      <c r="BJ25" s="3"/>
      <c r="BL25" s="3"/>
      <c r="BM25"/>
      <c r="BN25"/>
      <c r="BO25"/>
      <c r="BP25"/>
      <c r="BQ25"/>
      <c r="BR25"/>
    </row>
    <row r="26" spans="1:70" x14ac:dyDescent="0.25">
      <c r="A26" t="str">
        <f t="shared" si="0"/>
        <v>0_2_2007</v>
      </c>
      <c r="B26">
        <v>0</v>
      </c>
      <c r="C26">
        <v>2</v>
      </c>
      <c r="D26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928177067.01887703</v>
      </c>
      <c r="K26">
        <v>7558445.5686296597</v>
      </c>
      <c r="L26">
        <v>12139213.002662901</v>
      </c>
      <c r="M26">
        <v>0.89575729761823097</v>
      </c>
      <c r="N26">
        <v>2506046.0194194601</v>
      </c>
      <c r="O26">
        <v>3.4551355017601701</v>
      </c>
      <c r="P26">
        <v>31993.077300879799</v>
      </c>
      <c r="Q26">
        <v>7.4289218051663397</v>
      </c>
      <c r="R26">
        <v>3.74734725518692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4786231.4137647003</v>
      </c>
      <c r="AA26">
        <v>-4030378.6741741202</v>
      </c>
      <c r="AB26">
        <v>3611194.0246752901</v>
      </c>
      <c r="AC26">
        <v>7014187.6117522996</v>
      </c>
      <c r="AD26">
        <v>-2049078.7699438999</v>
      </c>
      <c r="AE26">
        <v>-705986.56873958895</v>
      </c>
      <c r="AF26">
        <v>-845686.88124091504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7780482.15609378</v>
      </c>
      <c r="AO26">
        <v>7661165.3458996899</v>
      </c>
      <c r="AP26">
        <v>-5354443.3458998604</v>
      </c>
      <c r="AQ26">
        <v>8688267.9999999907</v>
      </c>
      <c r="AR26">
        <v>10994989.999999801</v>
      </c>
      <c r="AS26" s="3"/>
      <c r="AU26" s="3"/>
      <c r="AW26" s="3"/>
      <c r="AY26" s="3"/>
      <c r="BA26" s="3"/>
      <c r="BC26" s="3"/>
      <c r="BE26" s="3"/>
      <c r="BH26" s="3"/>
      <c r="BJ26" s="3"/>
      <c r="BL26" s="3"/>
      <c r="BM26"/>
      <c r="BN26"/>
      <c r="BO26"/>
      <c r="BP26"/>
      <c r="BQ26"/>
      <c r="BR26"/>
    </row>
    <row r="27" spans="1:70" x14ac:dyDescent="0.25">
      <c r="A27" t="str">
        <f t="shared" si="0"/>
        <v>0_2_2008</v>
      </c>
      <c r="B27">
        <v>0</v>
      </c>
      <c r="C27">
        <v>2</v>
      </c>
      <c r="D27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959420153.66423595</v>
      </c>
      <c r="K27">
        <v>31243086.645358901</v>
      </c>
      <c r="L27">
        <v>12290406.974323301</v>
      </c>
      <c r="M27">
        <v>0.89493191570186303</v>
      </c>
      <c r="N27">
        <v>2511974.24835356</v>
      </c>
      <c r="O27">
        <v>3.8651958319828799</v>
      </c>
      <c r="P27">
        <v>31801.154273996501</v>
      </c>
      <c r="Q27">
        <v>7.6059558929172697</v>
      </c>
      <c r="R27">
        <v>3.8012413147221298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10432549.3237279</v>
      </c>
      <c r="AA27">
        <v>1247662.84029716</v>
      </c>
      <c r="AB27">
        <v>1626136.5508760801</v>
      </c>
      <c r="AC27">
        <v>14740205.722391199</v>
      </c>
      <c r="AD27">
        <v>1279863.2559030701</v>
      </c>
      <c r="AE27">
        <v>1424950.25437161</v>
      </c>
      <c r="AF27">
        <v>-187624.466953836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30563743.480613299</v>
      </c>
      <c r="AO27">
        <v>31196003.3307813</v>
      </c>
      <c r="AP27">
        <v>32406844.669218801</v>
      </c>
      <c r="AQ27">
        <v>0</v>
      </c>
      <c r="AR27">
        <v>63602848.000000201</v>
      </c>
      <c r="AS27" s="3"/>
      <c r="AU27" s="3"/>
      <c r="AW27" s="3"/>
      <c r="AY27" s="3"/>
      <c r="BA27" s="3"/>
      <c r="BC27" s="3"/>
      <c r="BE27" s="3"/>
      <c r="BH27" s="3"/>
      <c r="BJ27" s="3"/>
      <c r="BL27" s="3"/>
      <c r="BM27"/>
      <c r="BN27"/>
      <c r="BO27"/>
      <c r="BP27"/>
      <c r="BQ27"/>
      <c r="BR27"/>
    </row>
    <row r="28" spans="1:70" x14ac:dyDescent="0.25">
      <c r="A28" t="str">
        <f t="shared" si="0"/>
        <v>0_2_2009</v>
      </c>
      <c r="B28">
        <v>0</v>
      </c>
      <c r="C28">
        <v>2</v>
      </c>
      <c r="D28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891658655.106637</v>
      </c>
      <c r="K28">
        <v>-67761498.557599694</v>
      </c>
      <c r="L28">
        <v>11963645.855133699</v>
      </c>
      <c r="M28">
        <v>1.0103714186644599</v>
      </c>
      <c r="N28">
        <v>2493193.30275037</v>
      </c>
      <c r="O28">
        <v>2.8103374921298898</v>
      </c>
      <c r="P28">
        <v>30173.234862315599</v>
      </c>
      <c r="Q28">
        <v>7.7096809882267996</v>
      </c>
      <c r="R28">
        <v>4.0092201872556501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-9751540.8090117704</v>
      </c>
      <c r="AA28">
        <v>-28250687.779578801</v>
      </c>
      <c r="AB28">
        <v>-1516158.4496122999</v>
      </c>
      <c r="AC28">
        <v>-42123545.223006099</v>
      </c>
      <c r="AD28">
        <v>10348074.426219</v>
      </c>
      <c r="AE28">
        <v>806152.22404352296</v>
      </c>
      <c r="AF28">
        <v>-1093491.8623961599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-71581197.473342597</v>
      </c>
      <c r="AO28">
        <v>-69997880.156503603</v>
      </c>
      <c r="AP28">
        <v>-9651729.8434967194</v>
      </c>
      <c r="AQ28">
        <v>0</v>
      </c>
      <c r="AR28">
        <v>-79649610.000000298</v>
      </c>
      <c r="AS28" s="3"/>
      <c r="AU28" s="3"/>
      <c r="AW28" s="3"/>
      <c r="AY28" s="3"/>
      <c r="BA28" s="3"/>
      <c r="BC28" s="3"/>
      <c r="BE28" s="3"/>
      <c r="BH28" s="3"/>
      <c r="BJ28" s="3"/>
      <c r="BL28" s="3"/>
      <c r="BM28"/>
      <c r="BN28"/>
      <c r="BO28"/>
      <c r="BP28"/>
      <c r="BQ28"/>
      <c r="BR28"/>
    </row>
    <row r="29" spans="1:70" x14ac:dyDescent="0.25">
      <c r="A29" t="str">
        <f t="shared" si="0"/>
        <v>0_2_2010</v>
      </c>
      <c r="B29">
        <v>0</v>
      </c>
      <c r="C29">
        <v>2</v>
      </c>
      <c r="D29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911947069.19724095</v>
      </c>
      <c r="K29">
        <v>17949840.309770402</v>
      </c>
      <c r="L29">
        <v>11662173.301157</v>
      </c>
      <c r="M29">
        <v>1.0147581535574</v>
      </c>
      <c r="N29">
        <v>2506860.1969974199</v>
      </c>
      <c r="O29">
        <v>3.2698495335109898</v>
      </c>
      <c r="P29">
        <v>29669.122375049599</v>
      </c>
      <c r="Q29">
        <v>7.9259908324617898</v>
      </c>
      <c r="R29">
        <v>4.0278793298481501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-8655582.0756416209</v>
      </c>
      <c r="AA29">
        <v>557561.85498048703</v>
      </c>
      <c r="AB29">
        <v>2706460.6726835198</v>
      </c>
      <c r="AC29">
        <v>18570663.6249585</v>
      </c>
      <c r="AD29">
        <v>2970545.7692749002</v>
      </c>
      <c r="AE29">
        <v>2058324.8602660501</v>
      </c>
      <c r="AF29">
        <v>-6733.6688131994797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18201241.0377087</v>
      </c>
      <c r="AO29">
        <v>18534044.246219501</v>
      </c>
      <c r="AP29">
        <v>-31018212.2462194</v>
      </c>
      <c r="AQ29">
        <v>2308521.9999999902</v>
      </c>
      <c r="AR29">
        <v>-10175645.999999801</v>
      </c>
      <c r="AS29" s="3"/>
      <c r="AU29" s="3"/>
      <c r="AW29" s="3"/>
      <c r="AY29" s="3"/>
      <c r="BA29" s="3"/>
      <c r="BC29" s="3"/>
      <c r="BE29" s="3"/>
      <c r="BH29" s="3"/>
      <c r="BJ29" s="3"/>
      <c r="BL29" s="3"/>
      <c r="BM29"/>
      <c r="BN29"/>
      <c r="BO29"/>
      <c r="BP29"/>
      <c r="BQ29"/>
      <c r="BR29"/>
    </row>
    <row r="30" spans="1:70" x14ac:dyDescent="0.25">
      <c r="A30" t="str">
        <f t="shared" si="0"/>
        <v>0_2_2011</v>
      </c>
      <c r="B30">
        <v>0</v>
      </c>
      <c r="C30">
        <v>2</v>
      </c>
      <c r="D30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941266283.260764</v>
      </c>
      <c r="K30">
        <v>29319214.0635227</v>
      </c>
      <c r="L30">
        <v>11462779.6350004</v>
      </c>
      <c r="M30">
        <v>0.99742845238218503</v>
      </c>
      <c r="N30">
        <v>2526455.28324511</v>
      </c>
      <c r="O30">
        <v>4.0111020093806999</v>
      </c>
      <c r="P30">
        <v>29100.830016762298</v>
      </c>
      <c r="Q30">
        <v>8.2132553545452698</v>
      </c>
      <c r="R30">
        <v>4.1277261650759902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-8349507.0644353302</v>
      </c>
      <c r="AA30">
        <v>3356567.1087268498</v>
      </c>
      <c r="AB30">
        <v>2202769.9828647999</v>
      </c>
      <c r="AC30">
        <v>25974899.5535057</v>
      </c>
      <c r="AD30">
        <v>3631193.0056210901</v>
      </c>
      <c r="AE30">
        <v>2119302.3030079501</v>
      </c>
      <c r="AF30">
        <v>-556119.35026568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28379105.5390254</v>
      </c>
      <c r="AO30">
        <v>28391991.146231599</v>
      </c>
      <c r="AP30">
        <v>8962212.8537683096</v>
      </c>
      <c r="AQ30">
        <v>0</v>
      </c>
      <c r="AR30">
        <v>37354203.999999903</v>
      </c>
      <c r="AS30" s="3"/>
      <c r="AU30" s="3"/>
      <c r="AW30" s="3"/>
      <c r="AY30" s="3"/>
      <c r="BA30" s="3"/>
      <c r="BC30" s="3"/>
      <c r="BE30" s="3"/>
      <c r="BH30" s="3"/>
      <c r="BJ30" s="3"/>
      <c r="BL30" s="3"/>
      <c r="BM30"/>
      <c r="BN30"/>
      <c r="BO30"/>
      <c r="BP30"/>
      <c r="BQ30"/>
      <c r="BR30"/>
    </row>
    <row r="31" spans="1:70" x14ac:dyDescent="0.25">
      <c r="A31" t="str">
        <f t="shared" si="0"/>
        <v>0_2_2012</v>
      </c>
      <c r="B31">
        <v>0</v>
      </c>
      <c r="C31">
        <v>2</v>
      </c>
      <c r="D31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942088862.58279598</v>
      </c>
      <c r="K31">
        <v>822579.32203183603</v>
      </c>
      <c r="L31">
        <v>11264859.978528</v>
      </c>
      <c r="M31">
        <v>0.99257439422925597</v>
      </c>
      <c r="N31">
        <v>2552570.2182420199</v>
      </c>
      <c r="O31">
        <v>4.0256358420234699</v>
      </c>
      <c r="P31">
        <v>28874.309502126802</v>
      </c>
      <c r="Q31">
        <v>8.2569154106646199</v>
      </c>
      <c r="R31">
        <v>4.1251469761152801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-4786504.5308837397</v>
      </c>
      <c r="AA31">
        <v>-11451.054239482301</v>
      </c>
      <c r="AB31">
        <v>2975285.1746582901</v>
      </c>
      <c r="AC31">
        <v>497051.203094078</v>
      </c>
      <c r="AD31">
        <v>1823923.65449431</v>
      </c>
      <c r="AE31">
        <v>237648.855433927</v>
      </c>
      <c r="AF31">
        <v>10278.3684136798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746231.67097107205</v>
      </c>
      <c r="AO31">
        <v>704965.29391889903</v>
      </c>
      <c r="AP31">
        <v>24453201.706080701</v>
      </c>
      <c r="AQ31">
        <v>0</v>
      </c>
      <c r="AR31">
        <v>25158166.999999601</v>
      </c>
      <c r="AS31" s="3"/>
      <c r="AU31" s="3"/>
      <c r="AW31" s="3"/>
      <c r="AY31" s="3"/>
      <c r="BA31" s="3"/>
      <c r="BC31" s="3"/>
      <c r="BE31" s="3"/>
      <c r="BH31" s="3"/>
      <c r="BJ31" s="3"/>
      <c r="BL31" s="3"/>
      <c r="BM31"/>
      <c r="BN31"/>
      <c r="BO31"/>
      <c r="BP31"/>
      <c r="BQ31"/>
      <c r="BR31"/>
    </row>
    <row r="32" spans="1:70" x14ac:dyDescent="0.25">
      <c r="A32" t="str">
        <f t="shared" si="0"/>
        <v>0_2_2013</v>
      </c>
      <c r="B32">
        <v>0</v>
      </c>
      <c r="C32">
        <v>2</v>
      </c>
      <c r="D3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936462080.62778795</v>
      </c>
      <c r="K32">
        <v>-5626781.9550082805</v>
      </c>
      <c r="L32">
        <v>11263611.059694201</v>
      </c>
      <c r="M32">
        <v>1.0208482016625799</v>
      </c>
      <c r="N32">
        <v>2586254.4538099999</v>
      </c>
      <c r="O32">
        <v>3.8688140678341698</v>
      </c>
      <c r="P32">
        <v>29012.009098915601</v>
      </c>
      <c r="Q32">
        <v>8.0614106631504807</v>
      </c>
      <c r="R32">
        <v>4.2099835744081098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4179079.6509027402</v>
      </c>
      <c r="AA32">
        <v>-6545735.5277346503</v>
      </c>
      <c r="AB32">
        <v>5104668.8746103402</v>
      </c>
      <c r="AC32">
        <v>-5422070.5456190398</v>
      </c>
      <c r="AD32">
        <v>-857076.594166753</v>
      </c>
      <c r="AE32">
        <v>-1535452.09885936</v>
      </c>
      <c r="AF32">
        <v>-328932.82002299197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-5405519.06088972</v>
      </c>
      <c r="AO32">
        <v>-5370954.42934989</v>
      </c>
      <c r="AP32">
        <v>-12415645.5706497</v>
      </c>
      <c r="AQ32">
        <v>0</v>
      </c>
      <c r="AR32">
        <v>-17786599.999999601</v>
      </c>
      <c r="AS32" s="3"/>
      <c r="AU32" s="3"/>
      <c r="AW32" s="3"/>
      <c r="AY32" s="3"/>
      <c r="BA32" s="3"/>
      <c r="BC32" s="3"/>
      <c r="BE32" s="3"/>
      <c r="BH32" s="3"/>
      <c r="BJ32" s="3"/>
      <c r="BL32" s="3"/>
      <c r="BM32"/>
      <c r="BN32"/>
      <c r="BO32"/>
      <c r="BP32"/>
      <c r="BQ32"/>
      <c r="BR32"/>
    </row>
    <row r="33" spans="1:70" x14ac:dyDescent="0.25">
      <c r="A33" t="str">
        <f t="shared" si="0"/>
        <v>0_2_2014</v>
      </c>
      <c r="B33">
        <v>0</v>
      </c>
      <c r="C33">
        <v>2</v>
      </c>
      <c r="D33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939624885.11767399</v>
      </c>
      <c r="K33">
        <v>3162804.4898864301</v>
      </c>
      <c r="L33">
        <v>11419119.683224799</v>
      </c>
      <c r="M33">
        <v>1.00169303980737</v>
      </c>
      <c r="N33">
        <v>2619700.4193235799</v>
      </c>
      <c r="O33">
        <v>3.64891258968906</v>
      </c>
      <c r="P33">
        <v>29100.5921407038</v>
      </c>
      <c r="Q33">
        <v>8.1039332362453802</v>
      </c>
      <c r="R33">
        <v>4.2869099312537804</v>
      </c>
      <c r="S33">
        <v>0</v>
      </c>
      <c r="T33">
        <v>0</v>
      </c>
      <c r="U33">
        <v>0.161617672595357</v>
      </c>
      <c r="V33">
        <v>0</v>
      </c>
      <c r="W33">
        <v>0</v>
      </c>
      <c r="X33">
        <v>0</v>
      </c>
      <c r="Y33">
        <v>0</v>
      </c>
      <c r="Z33">
        <v>9403329.0257214103</v>
      </c>
      <c r="AA33">
        <v>2889582.5442281701</v>
      </c>
      <c r="AB33">
        <v>3853156.7550646099</v>
      </c>
      <c r="AC33">
        <v>-7673719.0117980801</v>
      </c>
      <c r="AD33">
        <v>-656719.39920845802</v>
      </c>
      <c r="AE33">
        <v>314110.28252798098</v>
      </c>
      <c r="AF33">
        <v>-412024.55412908801</v>
      </c>
      <c r="AG33">
        <v>0</v>
      </c>
      <c r="AH33">
        <v>0</v>
      </c>
      <c r="AI33">
        <v>-4509919.3937107604</v>
      </c>
      <c r="AJ33">
        <v>0</v>
      </c>
      <c r="AK33">
        <v>0</v>
      </c>
      <c r="AL33">
        <v>0</v>
      </c>
      <c r="AM33">
        <v>0</v>
      </c>
      <c r="AN33">
        <v>3207796.2486957898</v>
      </c>
      <c r="AO33">
        <v>3144340.3362855702</v>
      </c>
      <c r="AP33">
        <v>-7258524.3362853304</v>
      </c>
      <c r="AQ33">
        <v>0</v>
      </c>
      <c r="AR33">
        <v>-4114183.9999997602</v>
      </c>
      <c r="AS33" s="3"/>
      <c r="AU33" s="3"/>
      <c r="AW33" s="3"/>
      <c r="AY33" s="3"/>
      <c r="BA33" s="3"/>
      <c r="BC33" s="3"/>
      <c r="BE33" s="3"/>
      <c r="BH33" s="3"/>
      <c r="BJ33" s="3"/>
      <c r="BL33" s="3"/>
      <c r="BM33"/>
      <c r="BN33"/>
      <c r="BO33"/>
      <c r="BP33"/>
      <c r="BQ33"/>
      <c r="BR33"/>
    </row>
    <row r="34" spans="1:70" x14ac:dyDescent="0.25">
      <c r="A34" t="str">
        <f t="shared" si="0"/>
        <v>0_2_2015</v>
      </c>
      <c r="B34">
        <v>0</v>
      </c>
      <c r="C34">
        <v>2</v>
      </c>
      <c r="D34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887598941.80645895</v>
      </c>
      <c r="K34">
        <v>-52025943.311214499</v>
      </c>
      <c r="L34">
        <v>11782498.880544901</v>
      </c>
      <c r="M34">
        <v>1.0041721746130801</v>
      </c>
      <c r="N34">
        <v>2653957.9308234402</v>
      </c>
      <c r="O34">
        <v>2.6811130935646199</v>
      </c>
      <c r="P34">
        <v>30303.426469331898</v>
      </c>
      <c r="Q34">
        <v>7.8985869256322099</v>
      </c>
      <c r="R34">
        <v>4.4359767146259097</v>
      </c>
      <c r="S34">
        <v>0</v>
      </c>
      <c r="T34">
        <v>0</v>
      </c>
      <c r="U34">
        <v>1.0007329349109699</v>
      </c>
      <c r="V34">
        <v>0</v>
      </c>
      <c r="W34">
        <v>0</v>
      </c>
      <c r="X34">
        <v>0</v>
      </c>
      <c r="Y34">
        <v>0</v>
      </c>
      <c r="Z34">
        <v>18516327.4345567</v>
      </c>
      <c r="AA34">
        <v>-1650690.0734763299</v>
      </c>
      <c r="AB34">
        <v>3775599.7152990899</v>
      </c>
      <c r="AC34">
        <v>-38448601.392727703</v>
      </c>
      <c r="AD34">
        <v>-7319529.7227358799</v>
      </c>
      <c r="AE34">
        <v>-1731946.9019790201</v>
      </c>
      <c r="AF34">
        <v>-715848.11129588401</v>
      </c>
      <c r="AG34">
        <v>0</v>
      </c>
      <c r="AH34">
        <v>0</v>
      </c>
      <c r="AI34">
        <v>-24390998.650924399</v>
      </c>
      <c r="AJ34">
        <v>0</v>
      </c>
      <c r="AK34">
        <v>0</v>
      </c>
      <c r="AL34">
        <v>0</v>
      </c>
      <c r="AM34">
        <v>0</v>
      </c>
      <c r="AN34">
        <v>-51965687.703283504</v>
      </c>
      <c r="AO34">
        <v>-51855922.736757502</v>
      </c>
      <c r="AP34">
        <v>26239697.736757401</v>
      </c>
      <c r="AQ34">
        <v>0</v>
      </c>
      <c r="AR34">
        <v>-25616225.000000101</v>
      </c>
      <c r="AS34" s="3"/>
      <c r="AU34" s="3"/>
      <c r="AW34" s="3"/>
      <c r="AY34" s="3"/>
      <c r="BA34" s="3"/>
      <c r="BC34" s="3"/>
      <c r="BE34" s="3"/>
      <c r="BH34" s="3"/>
      <c r="BJ34" s="3"/>
      <c r="BL34" s="3"/>
      <c r="BM34"/>
      <c r="BN34"/>
      <c r="BO34"/>
      <c r="BP34"/>
      <c r="BQ34"/>
      <c r="BR34"/>
    </row>
    <row r="35" spans="1:70" x14ac:dyDescent="0.25">
      <c r="A35" t="str">
        <f t="shared" si="0"/>
        <v>0_2_2016</v>
      </c>
      <c r="B35">
        <v>0</v>
      </c>
      <c r="C35">
        <v>2</v>
      </c>
      <c r="D35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858382996.30208504</v>
      </c>
      <c r="K35">
        <v>-29215945.504374702</v>
      </c>
      <c r="L35">
        <v>12159503.951854199</v>
      </c>
      <c r="M35">
        <v>1.01846091725655</v>
      </c>
      <c r="N35">
        <v>2686779.4906811798</v>
      </c>
      <c r="O35">
        <v>2.3755801694335101</v>
      </c>
      <c r="P35">
        <v>31096.219490803</v>
      </c>
      <c r="Q35">
        <v>7.72797644755798</v>
      </c>
      <c r="R35">
        <v>4.9466887498879997</v>
      </c>
      <c r="S35">
        <v>0</v>
      </c>
      <c r="T35">
        <v>0</v>
      </c>
      <c r="U35">
        <v>1.9321347378446301</v>
      </c>
      <c r="V35">
        <v>0</v>
      </c>
      <c r="W35">
        <v>0</v>
      </c>
      <c r="X35">
        <v>0</v>
      </c>
      <c r="Y35">
        <v>0</v>
      </c>
      <c r="Z35">
        <v>17803063.7222859</v>
      </c>
      <c r="AA35">
        <v>-3023703.8664844101</v>
      </c>
      <c r="AB35">
        <v>3517040.2571068099</v>
      </c>
      <c r="AC35">
        <v>-13819199.336566901</v>
      </c>
      <c r="AD35">
        <v>-4484268.6622551298</v>
      </c>
      <c r="AE35">
        <v>-1082464.6836298399</v>
      </c>
      <c r="AF35">
        <v>-2371600.2628169502</v>
      </c>
      <c r="AG35">
        <v>0</v>
      </c>
      <c r="AH35">
        <v>0</v>
      </c>
      <c r="AI35">
        <v>-26935951.459430501</v>
      </c>
      <c r="AJ35">
        <v>0</v>
      </c>
      <c r="AK35">
        <v>0</v>
      </c>
      <c r="AL35">
        <v>0</v>
      </c>
      <c r="AM35">
        <v>0</v>
      </c>
      <c r="AN35">
        <v>-30397084.291790999</v>
      </c>
      <c r="AO35">
        <v>-30488833.806272</v>
      </c>
      <c r="AP35">
        <v>-11852760.193727899</v>
      </c>
      <c r="AQ35">
        <v>0</v>
      </c>
      <c r="AR35">
        <v>-42341593.999999903</v>
      </c>
      <c r="AS35" s="3"/>
      <c r="AU35" s="3"/>
      <c r="AW35" s="3"/>
      <c r="AY35" s="3"/>
      <c r="BA35" s="3"/>
      <c r="BC35" s="3"/>
      <c r="BE35" s="3"/>
      <c r="BH35" s="3"/>
      <c r="BJ35" s="3"/>
      <c r="BL35" s="3"/>
      <c r="BM35"/>
      <c r="BN35"/>
      <c r="BO35"/>
      <c r="BP35"/>
      <c r="BQ35"/>
      <c r="BR35"/>
    </row>
    <row r="36" spans="1:70" x14ac:dyDescent="0.25">
      <c r="A36" t="str">
        <f t="shared" si="0"/>
        <v>0_2_2017</v>
      </c>
      <c r="B36">
        <v>0</v>
      </c>
      <c r="C36">
        <v>2</v>
      </c>
      <c r="D36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848840742.26302695</v>
      </c>
      <c r="K36">
        <v>-9542254.0390581694</v>
      </c>
      <c r="L36">
        <v>12281198.976827201</v>
      </c>
      <c r="M36">
        <v>1.0133404202490499</v>
      </c>
      <c r="N36">
        <v>2723302.83405361</v>
      </c>
      <c r="O36">
        <v>2.58711112807655</v>
      </c>
      <c r="P36">
        <v>31229.150292567101</v>
      </c>
      <c r="Q36">
        <v>7.4478462005949302</v>
      </c>
      <c r="R36">
        <v>5.1713650493599799</v>
      </c>
      <c r="S36">
        <v>0</v>
      </c>
      <c r="T36">
        <v>0</v>
      </c>
      <c r="U36">
        <v>2.8696980053701102</v>
      </c>
      <c r="V36">
        <v>0</v>
      </c>
      <c r="W36">
        <v>0</v>
      </c>
      <c r="X36">
        <v>0</v>
      </c>
      <c r="Y36">
        <v>0</v>
      </c>
      <c r="Z36">
        <v>5457687.2110644598</v>
      </c>
      <c r="AA36">
        <v>2316701.36612402</v>
      </c>
      <c r="AB36">
        <v>3565987.7111898498</v>
      </c>
      <c r="AC36">
        <v>9483859.6766742002</v>
      </c>
      <c r="AD36">
        <v>-877832.30103694496</v>
      </c>
      <c r="AE36">
        <v>-2254989.0024007098</v>
      </c>
      <c r="AF36">
        <v>-1007140.1003372</v>
      </c>
      <c r="AG36">
        <v>0</v>
      </c>
      <c r="AH36">
        <v>0</v>
      </c>
      <c r="AI36">
        <v>-25841155.995100699</v>
      </c>
      <c r="AJ36">
        <v>0</v>
      </c>
      <c r="AK36">
        <v>0</v>
      </c>
      <c r="AL36">
        <v>0</v>
      </c>
      <c r="AM36">
        <v>0</v>
      </c>
      <c r="AN36">
        <v>-9156881.4338230491</v>
      </c>
      <c r="AO36">
        <v>-9569712.4329185691</v>
      </c>
      <c r="AP36">
        <v>-30235860.5670815</v>
      </c>
      <c r="AQ36">
        <v>0</v>
      </c>
      <c r="AR36">
        <v>-39805573</v>
      </c>
      <c r="AS36" s="3"/>
      <c r="AU36" s="3"/>
      <c r="AW36" s="3"/>
      <c r="AY36" s="3"/>
      <c r="BA36" s="3"/>
      <c r="BC36" s="3"/>
      <c r="BE36" s="3"/>
      <c r="BH36" s="3"/>
      <c r="BJ36" s="3"/>
      <c r="BL36" s="3"/>
      <c r="BM36"/>
      <c r="BN36"/>
      <c r="BO36"/>
      <c r="BP36"/>
      <c r="BQ36"/>
      <c r="BR36"/>
    </row>
    <row r="37" spans="1:70" x14ac:dyDescent="0.25">
      <c r="A37" t="str">
        <f t="shared" si="0"/>
        <v>0_2_2018</v>
      </c>
      <c r="B37">
        <v>0</v>
      </c>
      <c r="C37">
        <v>2</v>
      </c>
      <c r="D37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844713357.607759</v>
      </c>
      <c r="K37">
        <v>-4127384.6552677099</v>
      </c>
      <c r="L37">
        <v>12605880.249967899</v>
      </c>
      <c r="M37">
        <v>1.0085579264681701</v>
      </c>
      <c r="N37">
        <v>2755043.8205972002</v>
      </c>
      <c r="O37">
        <v>2.86612689037909</v>
      </c>
      <c r="P37">
        <v>31624.666409858299</v>
      </c>
      <c r="Q37">
        <v>7.1994298882696199</v>
      </c>
      <c r="R37">
        <v>5.4675502827794897</v>
      </c>
      <c r="S37">
        <v>0</v>
      </c>
      <c r="T37">
        <v>0</v>
      </c>
      <c r="U37">
        <v>3.85967537363417</v>
      </c>
      <c r="V37">
        <v>0</v>
      </c>
      <c r="W37">
        <v>0</v>
      </c>
      <c r="X37">
        <v>0</v>
      </c>
      <c r="Y37">
        <v>0</v>
      </c>
      <c r="Z37">
        <v>10098173.7304109</v>
      </c>
      <c r="AA37">
        <v>3113149.7889317698</v>
      </c>
      <c r="AB37">
        <v>3095957.4420210598</v>
      </c>
      <c r="AC37">
        <v>11017827.380927401</v>
      </c>
      <c r="AD37">
        <v>-2086050.6365978499</v>
      </c>
      <c r="AE37">
        <v>-1829727.3687897001</v>
      </c>
      <c r="AF37">
        <v>-1250781.50518447</v>
      </c>
      <c r="AG37">
        <v>0</v>
      </c>
      <c r="AH37">
        <v>0</v>
      </c>
      <c r="AI37">
        <v>-26276582.4354214</v>
      </c>
      <c r="AJ37">
        <v>0</v>
      </c>
      <c r="AK37">
        <v>0</v>
      </c>
      <c r="AL37">
        <v>0</v>
      </c>
      <c r="AM37">
        <v>0</v>
      </c>
      <c r="AN37">
        <v>-4118033.6037022802</v>
      </c>
      <c r="AO37">
        <v>-4543724.5936315898</v>
      </c>
      <c r="AP37">
        <v>-17476834.4063683</v>
      </c>
      <c r="AQ37">
        <v>0</v>
      </c>
      <c r="AR37">
        <v>-22020558.999999899</v>
      </c>
      <c r="AS37" s="3"/>
      <c r="AU37" s="3"/>
      <c r="AW37" s="3"/>
      <c r="AY37" s="3"/>
      <c r="BA37" s="3"/>
      <c r="BC37" s="3"/>
      <c r="BE37" s="3"/>
      <c r="BH37" s="3"/>
      <c r="BJ37" s="3"/>
      <c r="BL37" s="3"/>
      <c r="BM37"/>
      <c r="BN37"/>
      <c r="BO37"/>
      <c r="BP37"/>
      <c r="BQ37"/>
      <c r="BR37"/>
    </row>
    <row r="38" spans="1:70" x14ac:dyDescent="0.25">
      <c r="A38" t="str">
        <f t="shared" si="0"/>
        <v>0_3_2002</v>
      </c>
      <c r="B38">
        <v>0</v>
      </c>
      <c r="C38">
        <v>3</v>
      </c>
      <c r="D38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90460434.166979402</v>
      </c>
      <c r="K38">
        <v>0</v>
      </c>
      <c r="L38">
        <v>2436593.4779696302</v>
      </c>
      <c r="M38">
        <v>0.90327811224383903</v>
      </c>
      <c r="N38">
        <v>625427.99872995203</v>
      </c>
      <c r="O38">
        <v>1.9327110653241599</v>
      </c>
      <c r="P38">
        <v>34213.9259747588</v>
      </c>
      <c r="Q38">
        <v>6.6866462964353799</v>
      </c>
      <c r="R38">
        <v>3.3043487636261699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93361892</v>
      </c>
      <c r="AR38">
        <v>93361892</v>
      </c>
      <c r="AS38" s="3"/>
      <c r="AU38" s="3"/>
      <c r="AW38" s="3"/>
      <c r="AY38" s="3"/>
      <c r="BA38" s="3"/>
      <c r="BC38" s="3"/>
      <c r="BE38" s="3"/>
      <c r="BH38" s="3"/>
      <c r="BJ38" s="3"/>
      <c r="BL38" s="3"/>
      <c r="BM38"/>
      <c r="BN38"/>
      <c r="BO38"/>
      <c r="BP38"/>
      <c r="BQ38"/>
      <c r="BR38"/>
    </row>
    <row r="39" spans="1:70" x14ac:dyDescent="0.25">
      <c r="A39" t="str">
        <f t="shared" si="0"/>
        <v>0_3_2003</v>
      </c>
      <c r="B39">
        <v>0</v>
      </c>
      <c r="C39">
        <v>3</v>
      </c>
      <c r="D39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107555527.644169</v>
      </c>
      <c r="K39">
        <v>4232607.0446594702</v>
      </c>
      <c r="L39">
        <v>2233198.89111595</v>
      </c>
      <c r="M39">
        <v>0.85839124566602198</v>
      </c>
      <c r="N39">
        <v>606473.78608284402</v>
      </c>
      <c r="O39">
        <v>2.1754289026257698</v>
      </c>
      <c r="P39">
        <v>33123.494929623899</v>
      </c>
      <c r="Q39">
        <v>6.8276570740113396</v>
      </c>
      <c r="R39">
        <v>3.1964995583905602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354039.17889410601</v>
      </c>
      <c r="AA39">
        <v>617907.29244607699</v>
      </c>
      <c r="AB39">
        <v>860515.853077707</v>
      </c>
      <c r="AC39">
        <v>1362822.6377834601</v>
      </c>
      <c r="AD39">
        <v>679108.52860500198</v>
      </c>
      <c r="AE39">
        <v>122324.257649837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3996717.7484561899</v>
      </c>
      <c r="AO39">
        <v>4146247.5182920699</v>
      </c>
      <c r="AP39">
        <v>-4454155.5182920601</v>
      </c>
      <c r="AQ39">
        <v>13655748</v>
      </c>
      <c r="AR39">
        <v>13347840</v>
      </c>
      <c r="AS39" s="3"/>
      <c r="AU39" s="3"/>
      <c r="AW39" s="3"/>
      <c r="AY39" s="3"/>
      <c r="BA39" s="3"/>
      <c r="BC39" s="3"/>
      <c r="BE39" s="3"/>
      <c r="BH39" s="3"/>
      <c r="BJ39" s="3"/>
      <c r="BL39" s="3"/>
      <c r="BM39"/>
      <c r="BN39"/>
      <c r="BO39"/>
      <c r="BP39"/>
      <c r="BQ39"/>
      <c r="BR39"/>
    </row>
    <row r="40" spans="1:70" x14ac:dyDescent="0.25">
      <c r="A40" t="str">
        <f t="shared" si="0"/>
        <v>0_3_2004</v>
      </c>
      <c r="B40">
        <v>0</v>
      </c>
      <c r="C40">
        <v>3</v>
      </c>
      <c r="D40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157144656.02624401</v>
      </c>
      <c r="K40">
        <v>5932798.5407590196</v>
      </c>
      <c r="L40">
        <v>2306245.5779373501</v>
      </c>
      <c r="M40">
        <v>0.85328878782394602</v>
      </c>
      <c r="N40">
        <v>611693.84004382696</v>
      </c>
      <c r="O40">
        <v>2.4979813251360601</v>
      </c>
      <c r="P40">
        <v>30558.561992458999</v>
      </c>
      <c r="Q40">
        <v>7.0669842761828701</v>
      </c>
      <c r="R40">
        <v>3.1096136229761302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1649223.5374910301</v>
      </c>
      <c r="AA40">
        <v>182710.16317829699</v>
      </c>
      <c r="AB40">
        <v>1138206.81597982</v>
      </c>
      <c r="AC40">
        <v>1844900.0841955501</v>
      </c>
      <c r="AD40">
        <v>1040725.12689422</v>
      </c>
      <c r="AE40">
        <v>101181.099193117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5956946.8269320503</v>
      </c>
      <c r="AO40">
        <v>6125437.5319106504</v>
      </c>
      <c r="AP40">
        <v>-5301644.53191067</v>
      </c>
      <c r="AQ40">
        <v>44950739</v>
      </c>
      <c r="AR40">
        <v>45774531.999999903</v>
      </c>
      <c r="AS40" s="3"/>
      <c r="AU40" s="3"/>
      <c r="AW40" s="3"/>
      <c r="AY40" s="3"/>
      <c r="BA40" s="3"/>
      <c r="BC40" s="3"/>
      <c r="BE40" s="3"/>
      <c r="BH40" s="3"/>
      <c r="BJ40" s="3"/>
      <c r="BL40" s="3"/>
      <c r="BM40"/>
      <c r="BN40"/>
      <c r="BO40"/>
      <c r="BP40"/>
      <c r="BQ40"/>
      <c r="BR40"/>
    </row>
    <row r="41" spans="1:70" x14ac:dyDescent="0.25">
      <c r="A41" t="str">
        <f t="shared" si="0"/>
        <v>0_3_2005</v>
      </c>
      <c r="B41">
        <v>0</v>
      </c>
      <c r="C41">
        <v>3</v>
      </c>
      <c r="D41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190682984.54182699</v>
      </c>
      <c r="K41">
        <v>5365612.8545667604</v>
      </c>
      <c r="L41">
        <v>2099012.64537337</v>
      </c>
      <c r="M41">
        <v>0.83291999374987302</v>
      </c>
      <c r="N41">
        <v>623605.49709429301</v>
      </c>
      <c r="O41">
        <v>2.9636798654038801</v>
      </c>
      <c r="P41">
        <v>29296.885264873199</v>
      </c>
      <c r="Q41">
        <v>7.0451785115968599</v>
      </c>
      <c r="R41">
        <v>3.1541646759211899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-1983805.6976143101</v>
      </c>
      <c r="AA41">
        <v>436790.10098914901</v>
      </c>
      <c r="AB41">
        <v>1779182.3774145299</v>
      </c>
      <c r="AC41">
        <v>3485841.79829909</v>
      </c>
      <c r="AD41">
        <v>1304155.49034593</v>
      </c>
      <c r="AE41">
        <v>142991.89352715301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5165155.9629615396</v>
      </c>
      <c r="AO41">
        <v>5240299.8028712198</v>
      </c>
      <c r="AP41">
        <v>-1331854.80287122</v>
      </c>
      <c r="AQ41">
        <v>27514218</v>
      </c>
      <c r="AR41">
        <v>31422662.999999899</v>
      </c>
      <c r="AS41" s="3"/>
      <c r="AU41" s="3"/>
      <c r="AW41" s="3"/>
      <c r="AY41" s="3"/>
      <c r="BA41" s="3"/>
      <c r="BC41" s="3"/>
      <c r="BE41" s="3"/>
      <c r="BH41" s="3"/>
      <c r="BJ41" s="3"/>
      <c r="BL41" s="3"/>
      <c r="BM41"/>
      <c r="BN41"/>
      <c r="BO41"/>
      <c r="BP41"/>
      <c r="BQ41"/>
      <c r="BR41"/>
    </row>
    <row r="42" spans="1:70" x14ac:dyDescent="0.25">
      <c r="A42" t="str">
        <f t="shared" si="0"/>
        <v>0_3_2006</v>
      </c>
      <c r="B42">
        <v>0</v>
      </c>
      <c r="C42">
        <v>3</v>
      </c>
      <c r="D42">
        <v>2006</v>
      </c>
      <c r="E42">
        <v>206305653</v>
      </c>
      <c r="F42">
        <v>264927924</v>
      </c>
      <c r="G42">
        <v>183906927</v>
      </c>
      <c r="H42">
        <v>223482220</v>
      </c>
      <c r="I42">
        <v>12752237</v>
      </c>
      <c r="J42">
        <v>231215228.27590501</v>
      </c>
      <c r="K42">
        <v>12320715.6619612</v>
      </c>
      <c r="L42">
        <v>1994867.2206890499</v>
      </c>
      <c r="M42">
        <v>0.85985319975830499</v>
      </c>
      <c r="N42">
        <v>624576.59353600303</v>
      </c>
      <c r="O42">
        <v>3.2554371481522102</v>
      </c>
      <c r="P42">
        <v>27812.631649513001</v>
      </c>
      <c r="Q42">
        <v>7.0280888683646401</v>
      </c>
      <c r="R42">
        <v>3.58794887845366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4285180.95123058</v>
      </c>
      <c r="AA42">
        <v>-255438.08521431201</v>
      </c>
      <c r="AB42">
        <v>2285885.8755437601</v>
      </c>
      <c r="AC42">
        <v>2277739.6266701501</v>
      </c>
      <c r="AD42">
        <v>2190445.1959850602</v>
      </c>
      <c r="AE42">
        <v>210829.70700723899</v>
      </c>
      <c r="AF42">
        <v>-313111.32956872002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10681531.941653701</v>
      </c>
      <c r="AO42">
        <v>11039896.800725101</v>
      </c>
      <c r="AP42">
        <v>1712340.1992748899</v>
      </c>
      <c r="AQ42">
        <v>26823055.999999899</v>
      </c>
      <c r="AR42">
        <v>39575293</v>
      </c>
      <c r="AS42" s="3"/>
      <c r="AU42" s="3"/>
      <c r="AW42" s="3"/>
      <c r="AY42" s="3"/>
      <c r="BA42" s="3"/>
      <c r="BC42" s="3"/>
      <c r="BE42" s="3"/>
      <c r="BH42" s="3"/>
      <c r="BJ42" s="3"/>
      <c r="BL42" s="3"/>
      <c r="BM42"/>
      <c r="BN42"/>
      <c r="BO42"/>
      <c r="BP42"/>
      <c r="BQ42"/>
      <c r="BR42"/>
    </row>
    <row r="43" spans="1:70" x14ac:dyDescent="0.25">
      <c r="A43" t="str">
        <f t="shared" si="0"/>
        <v>0_3_2007</v>
      </c>
      <c r="B43">
        <v>0</v>
      </c>
      <c r="C43">
        <v>3</v>
      </c>
      <c r="D43">
        <v>2007</v>
      </c>
      <c r="E43">
        <v>218489202</v>
      </c>
      <c r="F43">
        <v>278498538</v>
      </c>
      <c r="G43">
        <v>223482220</v>
      </c>
      <c r="H43">
        <v>244298135</v>
      </c>
      <c r="I43">
        <v>8632365.9999999795</v>
      </c>
      <c r="J43">
        <v>251318798.97017601</v>
      </c>
      <c r="K43">
        <v>7094346.00286924</v>
      </c>
      <c r="L43">
        <v>2002264.2045116499</v>
      </c>
      <c r="M43">
        <v>0.85666202235898503</v>
      </c>
      <c r="N43">
        <v>622412.95875180897</v>
      </c>
      <c r="O43">
        <v>3.4335223169166</v>
      </c>
      <c r="P43">
        <v>28095.980275884998</v>
      </c>
      <c r="Q43">
        <v>7.1771777676225801</v>
      </c>
      <c r="R43">
        <v>3.7174019808081802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4391905.7518923301</v>
      </c>
      <c r="AA43">
        <v>232772.59790845899</v>
      </c>
      <c r="AB43">
        <v>894666.54266527295</v>
      </c>
      <c r="AC43">
        <v>1650489.9210552799</v>
      </c>
      <c r="AD43">
        <v>-523204.242647473</v>
      </c>
      <c r="AE43">
        <v>196884.763754043</v>
      </c>
      <c r="AF43">
        <v>-161559.650869409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6681955.6837585103</v>
      </c>
      <c r="AO43">
        <v>6718514.0889873002</v>
      </c>
      <c r="AP43">
        <v>1913851.91101267</v>
      </c>
      <c r="AQ43">
        <v>12183549</v>
      </c>
      <c r="AR43">
        <v>20815914.999999899</v>
      </c>
      <c r="AS43" s="3"/>
      <c r="AU43" s="3"/>
      <c r="AW43" s="3"/>
      <c r="AY43" s="3"/>
      <c r="BA43" s="3"/>
      <c r="BC43" s="3"/>
      <c r="BE43" s="3"/>
      <c r="BH43" s="3"/>
      <c r="BJ43" s="3"/>
      <c r="BL43" s="3"/>
      <c r="BM43"/>
      <c r="BN43"/>
      <c r="BO43"/>
      <c r="BP43"/>
      <c r="BQ43"/>
      <c r="BR43"/>
    </row>
    <row r="44" spans="1:70" x14ac:dyDescent="0.25">
      <c r="A44" t="str">
        <f t="shared" si="0"/>
        <v>0_3_2008</v>
      </c>
      <c r="B44">
        <v>0</v>
      </c>
      <c r="C44">
        <v>3</v>
      </c>
      <c r="D44">
        <v>2008</v>
      </c>
      <c r="E44">
        <v>222504801</v>
      </c>
      <c r="F44">
        <v>283358427</v>
      </c>
      <c r="G44">
        <v>244298135</v>
      </c>
      <c r="H44">
        <v>266268449</v>
      </c>
      <c r="I44">
        <v>17954715</v>
      </c>
      <c r="J44">
        <v>263894938.60200101</v>
      </c>
      <c r="K44">
        <v>7934190.9599867901</v>
      </c>
      <c r="L44">
        <v>2043877.3988092099</v>
      </c>
      <c r="M44">
        <v>0.83787691740589298</v>
      </c>
      <c r="N44">
        <v>630690.23519125197</v>
      </c>
      <c r="O44">
        <v>3.8554379981724498</v>
      </c>
      <c r="P44">
        <v>28302.044798954201</v>
      </c>
      <c r="Q44">
        <v>7.1385488749970802</v>
      </c>
      <c r="R44">
        <v>3.7214675866701801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2432571.31250314</v>
      </c>
      <c r="AA44">
        <v>960881.59165636997</v>
      </c>
      <c r="AB44">
        <v>320942.81794933602</v>
      </c>
      <c r="AC44">
        <v>3974895.3501063301</v>
      </c>
      <c r="AD44">
        <v>-340938.42036327999</v>
      </c>
      <c r="AE44">
        <v>-50821.411623164902</v>
      </c>
      <c r="AF44">
        <v>34323.825281983802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7331855.06551072</v>
      </c>
      <c r="AO44">
        <v>7416477.8660984198</v>
      </c>
      <c r="AP44">
        <v>10538237.133901499</v>
      </c>
      <c r="AQ44">
        <v>4015598.9999999902</v>
      </c>
      <c r="AR44">
        <v>21970314</v>
      </c>
      <c r="AS44" s="3"/>
      <c r="AU44" s="3"/>
      <c r="AW44" s="3"/>
      <c r="AY44" s="3"/>
      <c r="BA44" s="3"/>
      <c r="BC44" s="3"/>
      <c r="BE44" s="3"/>
      <c r="BH44" s="3"/>
      <c r="BJ44" s="3"/>
      <c r="BL44" s="3"/>
      <c r="BM44"/>
      <c r="BN44"/>
      <c r="BO44"/>
      <c r="BP44"/>
      <c r="BQ44"/>
      <c r="BR44"/>
    </row>
    <row r="45" spans="1:70" x14ac:dyDescent="0.25">
      <c r="A45" t="str">
        <f t="shared" si="0"/>
        <v>0_3_2009</v>
      </c>
      <c r="B45">
        <v>0</v>
      </c>
      <c r="C45">
        <v>3</v>
      </c>
      <c r="D45">
        <v>2009</v>
      </c>
      <c r="E45">
        <v>235753142</v>
      </c>
      <c r="F45">
        <v>298346450</v>
      </c>
      <c r="G45">
        <v>266268449</v>
      </c>
      <c r="H45">
        <v>271376506.99999899</v>
      </c>
      <c r="I45">
        <v>-8140283.0000000196</v>
      </c>
      <c r="J45">
        <v>266039773.590639</v>
      </c>
      <c r="K45">
        <v>-10110509.525590699</v>
      </c>
      <c r="L45">
        <v>2018013.1308673299</v>
      </c>
      <c r="M45">
        <v>0.88153538546764498</v>
      </c>
      <c r="N45">
        <v>608955.89356684894</v>
      </c>
      <c r="O45">
        <v>2.7864478449351799</v>
      </c>
      <c r="P45">
        <v>26718.864503713601</v>
      </c>
      <c r="Q45">
        <v>7.1806015035846196</v>
      </c>
      <c r="R45">
        <v>3.7166074079301099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2029224.1456434501</v>
      </c>
      <c r="AA45">
        <v>-3461376.3319643699</v>
      </c>
      <c r="AB45">
        <v>-319507.59941134602</v>
      </c>
      <c r="AC45">
        <v>-11520888.869518301</v>
      </c>
      <c r="AD45">
        <v>2798715.0107795801</v>
      </c>
      <c r="AE45">
        <v>216880.051561859</v>
      </c>
      <c r="AF45">
        <v>53029.045824423702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-10203924.5470847</v>
      </c>
      <c r="AO45">
        <v>-10282741.4812172</v>
      </c>
      <c r="AP45">
        <v>2142458.48121724</v>
      </c>
      <c r="AQ45">
        <v>13248340.999999899</v>
      </c>
      <c r="AR45">
        <v>5108057.99999996</v>
      </c>
      <c r="AS45" s="3"/>
      <c r="AU45" s="3"/>
      <c r="AW45" s="3"/>
      <c r="AY45" s="3"/>
      <c r="BA45" s="3"/>
      <c r="BC45" s="3"/>
      <c r="BE45" s="3"/>
      <c r="BH45" s="3"/>
      <c r="BJ45" s="3"/>
      <c r="BL45" s="3"/>
      <c r="BM45"/>
      <c r="BN45"/>
      <c r="BO45"/>
      <c r="BP45"/>
      <c r="BQ45"/>
      <c r="BR45"/>
    </row>
    <row r="46" spans="1:70" x14ac:dyDescent="0.25">
      <c r="A46" t="str">
        <f t="shared" si="0"/>
        <v>0_3_2010</v>
      </c>
      <c r="B46">
        <v>0</v>
      </c>
      <c r="C46">
        <v>3</v>
      </c>
      <c r="D46">
        <v>2010</v>
      </c>
      <c r="E46">
        <v>237523679</v>
      </c>
      <c r="F46">
        <v>301325760</v>
      </c>
      <c r="G46">
        <v>271376506.99999899</v>
      </c>
      <c r="H46">
        <v>276204837</v>
      </c>
      <c r="I46">
        <v>3057793.0000000098</v>
      </c>
      <c r="J46">
        <v>276547917.3829</v>
      </c>
      <c r="K46">
        <v>8291713.0681374297</v>
      </c>
      <c r="L46">
        <v>1977429.9075925199</v>
      </c>
      <c r="M46">
        <v>0.86449321384127498</v>
      </c>
      <c r="N46">
        <v>612226.75254239398</v>
      </c>
      <c r="O46">
        <v>3.2463705376591099</v>
      </c>
      <c r="P46">
        <v>26691.780523765301</v>
      </c>
      <c r="Q46">
        <v>7.4340346032615896</v>
      </c>
      <c r="R46">
        <v>4.0765096018068903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901031.94292219705</v>
      </c>
      <c r="AA46">
        <v>1177340.02927986</v>
      </c>
      <c r="AB46">
        <v>693803.18989067303</v>
      </c>
      <c r="AC46">
        <v>5580852.2210512599</v>
      </c>
      <c r="AD46">
        <v>-169061.88004253601</v>
      </c>
      <c r="AE46">
        <v>656086.73911093699</v>
      </c>
      <c r="AF46">
        <v>-420255.35519662302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8419796.8870157804</v>
      </c>
      <c r="AO46">
        <v>8474785.8581720293</v>
      </c>
      <c r="AP46">
        <v>-5416992.8581720097</v>
      </c>
      <c r="AQ46">
        <v>1770537</v>
      </c>
      <c r="AR46">
        <v>4828330.0000000102</v>
      </c>
      <c r="AS46" s="3"/>
      <c r="AU46" s="3"/>
      <c r="AW46" s="3"/>
      <c r="AY46" s="3"/>
      <c r="BA46" s="3"/>
      <c r="BC46" s="3"/>
      <c r="BE46" s="3"/>
      <c r="BH46" s="3"/>
      <c r="BJ46" s="3"/>
      <c r="BL46" s="3"/>
      <c r="BM46"/>
      <c r="BN46"/>
      <c r="BO46"/>
      <c r="BP46"/>
      <c r="BQ46"/>
      <c r="BR46"/>
    </row>
    <row r="47" spans="1:70" x14ac:dyDescent="0.25">
      <c r="A47" t="str">
        <f t="shared" si="0"/>
        <v>0_3_2011</v>
      </c>
      <c r="B47">
        <v>0</v>
      </c>
      <c r="C47">
        <v>3</v>
      </c>
      <c r="D47">
        <v>2011</v>
      </c>
      <c r="E47">
        <v>238796693</v>
      </c>
      <c r="F47">
        <v>302572791</v>
      </c>
      <c r="G47">
        <v>276204837</v>
      </c>
      <c r="H47">
        <v>294177993</v>
      </c>
      <c r="I47">
        <v>16700142</v>
      </c>
      <c r="J47">
        <v>288990640.499129</v>
      </c>
      <c r="K47">
        <v>11168308.7420539</v>
      </c>
      <c r="L47">
        <v>1945079.0714277299</v>
      </c>
      <c r="M47">
        <v>0.82972923961336897</v>
      </c>
      <c r="N47">
        <v>614002.27904349403</v>
      </c>
      <c r="O47">
        <v>3.9900012410573802</v>
      </c>
      <c r="P47">
        <v>26428.1052956042</v>
      </c>
      <c r="Q47">
        <v>7.4920278188693299</v>
      </c>
      <c r="R47">
        <v>3.9425615504650202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-327673.46552762599</v>
      </c>
      <c r="AA47">
        <v>2140642.88328683</v>
      </c>
      <c r="AB47">
        <v>527892.86233822</v>
      </c>
      <c r="AC47">
        <v>8068572.6553142797</v>
      </c>
      <c r="AD47">
        <v>341090.76426357997</v>
      </c>
      <c r="AE47">
        <v>249495.80437061901</v>
      </c>
      <c r="AF47">
        <v>124584.636299481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11124606.1403454</v>
      </c>
      <c r="AO47">
        <v>11230440.866497399</v>
      </c>
      <c r="AP47">
        <v>5469701.13350257</v>
      </c>
      <c r="AQ47">
        <v>1273013.99999999</v>
      </c>
      <c r="AR47">
        <v>17973156</v>
      </c>
      <c r="AS47" s="3"/>
      <c r="AU47" s="3"/>
      <c r="AW47" s="3"/>
      <c r="AY47" s="3"/>
      <c r="BA47" s="3"/>
      <c r="BC47" s="3"/>
      <c r="BE47" s="3"/>
      <c r="BH47" s="3"/>
      <c r="BJ47" s="3"/>
      <c r="BL47" s="3"/>
      <c r="BM47"/>
      <c r="BN47"/>
      <c r="BO47"/>
      <c r="BP47"/>
      <c r="BQ47"/>
      <c r="BR47"/>
    </row>
    <row r="48" spans="1:70" x14ac:dyDescent="0.25">
      <c r="A48" t="str">
        <f t="shared" si="0"/>
        <v>0_3_2012</v>
      </c>
      <c r="B48">
        <v>0</v>
      </c>
      <c r="C48">
        <v>3</v>
      </c>
      <c r="D48">
        <v>2012</v>
      </c>
      <c r="E48">
        <v>245006021</v>
      </c>
      <c r="F48">
        <v>308782119</v>
      </c>
      <c r="G48">
        <v>294177993</v>
      </c>
      <c r="H48">
        <v>308782118.99999899</v>
      </c>
      <c r="I48">
        <v>8394797.9999998994</v>
      </c>
      <c r="J48">
        <v>297515785.90012401</v>
      </c>
      <c r="K48">
        <v>1621448.90585501</v>
      </c>
      <c r="L48">
        <v>1934144.30171931</v>
      </c>
      <c r="M48">
        <v>0.83112427188883597</v>
      </c>
      <c r="N48">
        <v>607605.48608507996</v>
      </c>
      <c r="O48">
        <v>3.9969276241235701</v>
      </c>
      <c r="P48">
        <v>25927.182576073501</v>
      </c>
      <c r="Q48">
        <v>7.3287065777456899</v>
      </c>
      <c r="R48">
        <v>3.7956103931829501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664175.37578011595</v>
      </c>
      <c r="AA48">
        <v>-342597.19978570001</v>
      </c>
      <c r="AB48">
        <v>698543.28663420002</v>
      </c>
      <c r="AC48">
        <v>85267.682747238505</v>
      </c>
      <c r="AD48">
        <v>975539.52266336395</v>
      </c>
      <c r="AE48">
        <v>-297080.33292203699</v>
      </c>
      <c r="AF48">
        <v>177624.733728969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1961473.0688461501</v>
      </c>
      <c r="AO48">
        <v>2040786.0736029299</v>
      </c>
      <c r="AP48">
        <v>6354011.9263969697</v>
      </c>
      <c r="AQ48">
        <v>6209327.9999999898</v>
      </c>
      <c r="AR48">
        <v>14604125.999999899</v>
      </c>
      <c r="AS48" s="3"/>
      <c r="AU48" s="3"/>
      <c r="AW48" s="3"/>
      <c r="AY48" s="3"/>
      <c r="BA48" s="3"/>
      <c r="BC48" s="3"/>
      <c r="BE48" s="3"/>
      <c r="BH48" s="3"/>
      <c r="BJ48" s="3"/>
      <c r="BL48" s="3"/>
      <c r="BM48"/>
      <c r="BN48"/>
      <c r="BO48"/>
      <c r="BP48"/>
      <c r="BQ48"/>
      <c r="BR48"/>
    </row>
    <row r="49" spans="1:70" x14ac:dyDescent="0.25">
      <c r="A49" t="str">
        <f t="shared" si="0"/>
        <v>0_3_2013</v>
      </c>
      <c r="B49">
        <v>0</v>
      </c>
      <c r="C49">
        <v>3</v>
      </c>
      <c r="D49">
        <v>2013</v>
      </c>
      <c r="E49">
        <v>245006021</v>
      </c>
      <c r="F49">
        <v>308782119</v>
      </c>
      <c r="G49">
        <v>308782118.99999899</v>
      </c>
      <c r="H49">
        <v>305945778</v>
      </c>
      <c r="I49">
        <v>-2836340.9999998701</v>
      </c>
      <c r="J49">
        <v>293821003.402955</v>
      </c>
      <c r="K49">
        <v>-3694782.4971694802</v>
      </c>
      <c r="L49">
        <v>1944682.98017049</v>
      </c>
      <c r="M49">
        <v>0.889581848521658</v>
      </c>
      <c r="N49">
        <v>617643.38038786303</v>
      </c>
      <c r="O49">
        <v>3.8468884198792801</v>
      </c>
      <c r="P49">
        <v>25948.630139507099</v>
      </c>
      <c r="Q49">
        <v>7.3374186598060804</v>
      </c>
      <c r="R49">
        <v>3.7098654885709901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1528364.2763487201</v>
      </c>
      <c r="AA49">
        <v>-5215900.6618832601</v>
      </c>
      <c r="AB49">
        <v>1291585.9614393001</v>
      </c>
      <c r="AC49">
        <v>-1667620.0946250099</v>
      </c>
      <c r="AD49">
        <v>-22155.479175127701</v>
      </c>
      <c r="AE49">
        <v>87193.600453841296</v>
      </c>
      <c r="AF49">
        <v>149005.95205505801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-3849526.4453864698</v>
      </c>
      <c r="AO49">
        <v>-3857291.8656824902</v>
      </c>
      <c r="AP49">
        <v>1020950.86568261</v>
      </c>
      <c r="AQ49">
        <v>0</v>
      </c>
      <c r="AR49">
        <v>-2836340.9999998701</v>
      </c>
      <c r="AS49" s="3"/>
      <c r="AU49" s="3"/>
      <c r="AW49" s="3"/>
      <c r="AY49" s="3"/>
      <c r="BA49" s="3"/>
      <c r="BC49" s="3"/>
      <c r="BE49" s="3"/>
      <c r="BH49" s="3"/>
      <c r="BJ49" s="3"/>
      <c r="BL49" s="3"/>
      <c r="BM49"/>
      <c r="BN49"/>
      <c r="BO49"/>
      <c r="BP49"/>
      <c r="BQ49"/>
      <c r="BR49"/>
    </row>
    <row r="50" spans="1:70" x14ac:dyDescent="0.25">
      <c r="A50" t="str">
        <f t="shared" si="0"/>
        <v>0_3_2014</v>
      </c>
      <c r="B50">
        <v>0</v>
      </c>
      <c r="C50">
        <v>3</v>
      </c>
      <c r="D50">
        <v>2014</v>
      </c>
      <c r="E50">
        <v>245006021</v>
      </c>
      <c r="F50">
        <v>308782119</v>
      </c>
      <c r="G50">
        <v>305945778</v>
      </c>
      <c r="H50">
        <v>305688281</v>
      </c>
      <c r="I50">
        <v>-257497.00000005399</v>
      </c>
      <c r="J50">
        <v>296008108.65277803</v>
      </c>
      <c r="K50">
        <v>2187105.2498233598</v>
      </c>
      <c r="L50">
        <v>1978028.35459487</v>
      </c>
      <c r="M50">
        <v>0.878105326338942</v>
      </c>
      <c r="N50">
        <v>622559.67348427803</v>
      </c>
      <c r="O50">
        <v>3.63397824206695</v>
      </c>
      <c r="P50">
        <v>26289.1736683702</v>
      </c>
      <c r="Q50">
        <v>7.4425381802472304</v>
      </c>
      <c r="R50">
        <v>3.87703598108717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4548354.9752781</v>
      </c>
      <c r="AA50">
        <v>360309.54291768</v>
      </c>
      <c r="AB50">
        <v>732203.22387439001</v>
      </c>
      <c r="AC50">
        <v>-2448056.84547156</v>
      </c>
      <c r="AD50">
        <v>-853073.65781465604</v>
      </c>
      <c r="AE50">
        <v>102978.586852591</v>
      </c>
      <c r="AF50">
        <v>-265591.79877771199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2177124.0268588299</v>
      </c>
      <c r="AO50">
        <v>2265749.06624845</v>
      </c>
      <c r="AP50">
        <v>-2523246.06624851</v>
      </c>
      <c r="AQ50">
        <v>0</v>
      </c>
      <c r="AR50">
        <v>-257497.00000005399</v>
      </c>
      <c r="AS50" s="3"/>
      <c r="AU50" s="3"/>
      <c r="AW50" s="3"/>
      <c r="AY50" s="3"/>
      <c r="BA50" s="3"/>
      <c r="BC50" s="3"/>
      <c r="BE50" s="3"/>
      <c r="BH50" s="3"/>
      <c r="BJ50" s="3"/>
      <c r="BL50" s="3"/>
      <c r="BM50"/>
      <c r="BN50"/>
      <c r="BO50"/>
      <c r="BP50"/>
      <c r="BQ50"/>
      <c r="BR50"/>
    </row>
    <row r="51" spans="1:70" x14ac:dyDescent="0.25">
      <c r="A51" t="str">
        <f t="shared" si="0"/>
        <v>0_3_2015</v>
      </c>
      <c r="B51">
        <v>0</v>
      </c>
      <c r="C51">
        <v>3</v>
      </c>
      <c r="D51">
        <v>2015</v>
      </c>
      <c r="E51">
        <v>245006021</v>
      </c>
      <c r="F51">
        <v>308782119</v>
      </c>
      <c r="G51">
        <v>305688281</v>
      </c>
      <c r="H51">
        <v>294101975</v>
      </c>
      <c r="I51">
        <v>-11586306</v>
      </c>
      <c r="J51">
        <v>280056452.24524403</v>
      </c>
      <c r="K51">
        <v>-15951656.4075337</v>
      </c>
      <c r="L51">
        <v>2030305.60295735</v>
      </c>
      <c r="M51">
        <v>0.927557585050649</v>
      </c>
      <c r="N51">
        <v>628132.50805914297</v>
      </c>
      <c r="O51">
        <v>2.63421070447979</v>
      </c>
      <c r="P51">
        <v>27175.607052001698</v>
      </c>
      <c r="Q51">
        <v>7.2610798178534699</v>
      </c>
      <c r="R51">
        <v>3.90231908259919</v>
      </c>
      <c r="S51">
        <v>0</v>
      </c>
      <c r="T51">
        <v>0</v>
      </c>
      <c r="U51">
        <v>0</v>
      </c>
      <c r="V51">
        <v>0.58767226377673298</v>
      </c>
      <c r="W51">
        <v>0</v>
      </c>
      <c r="X51">
        <v>0</v>
      </c>
      <c r="Y51">
        <v>0</v>
      </c>
      <c r="Z51">
        <v>4377527.9753846703</v>
      </c>
      <c r="AA51">
        <v>-3220973.6803561701</v>
      </c>
      <c r="AB51">
        <v>839562.70021943201</v>
      </c>
      <c r="AC51">
        <v>-13009842.4026269</v>
      </c>
      <c r="AD51">
        <v>-1920840.5924343001</v>
      </c>
      <c r="AE51">
        <v>-415786.16528460401</v>
      </c>
      <c r="AF51">
        <v>16237.4633672697</v>
      </c>
      <c r="AG51">
        <v>0</v>
      </c>
      <c r="AH51">
        <v>0</v>
      </c>
      <c r="AI51">
        <v>0</v>
      </c>
      <c r="AJ51">
        <v>-3396626.89550272</v>
      </c>
      <c r="AK51">
        <v>0</v>
      </c>
      <c r="AL51">
        <v>0</v>
      </c>
      <c r="AM51">
        <v>0</v>
      </c>
      <c r="AN51">
        <v>-16730741.5972334</v>
      </c>
      <c r="AO51">
        <v>-16568051.5373984</v>
      </c>
      <c r="AP51">
        <v>4981745.5373984203</v>
      </c>
      <c r="AQ51">
        <v>0</v>
      </c>
      <c r="AR51">
        <v>-11586306</v>
      </c>
      <c r="AS51" s="3"/>
      <c r="AU51" s="3"/>
      <c r="AW51" s="3"/>
      <c r="AY51" s="3"/>
      <c r="BA51" s="3"/>
      <c r="BC51" s="3"/>
      <c r="BE51" s="3"/>
      <c r="BH51" s="3"/>
      <c r="BJ51" s="3"/>
      <c r="BL51" s="3"/>
      <c r="BM51"/>
      <c r="BN51"/>
      <c r="BO51"/>
      <c r="BP51"/>
      <c r="BQ51"/>
      <c r="BR51"/>
    </row>
    <row r="52" spans="1:70" x14ac:dyDescent="0.25">
      <c r="A52" t="str">
        <f t="shared" si="0"/>
        <v>0_3_2016</v>
      </c>
      <c r="B52">
        <v>0</v>
      </c>
      <c r="C52">
        <v>3</v>
      </c>
      <c r="D52">
        <v>2016</v>
      </c>
      <c r="E52">
        <v>245006021</v>
      </c>
      <c r="F52">
        <v>308782119</v>
      </c>
      <c r="G52">
        <v>294101975</v>
      </c>
      <c r="H52">
        <v>275538089</v>
      </c>
      <c r="I52">
        <v>-18563885.999999899</v>
      </c>
      <c r="J52">
        <v>269963302.88143599</v>
      </c>
      <c r="K52">
        <v>-10093149.3638085</v>
      </c>
      <c r="L52">
        <v>2068534.2051490501</v>
      </c>
      <c r="M52">
        <v>0.98381957575400003</v>
      </c>
      <c r="N52">
        <v>632947.59882227401</v>
      </c>
      <c r="O52">
        <v>2.34878707737349</v>
      </c>
      <c r="P52">
        <v>27563.425390712298</v>
      </c>
      <c r="Q52">
        <v>7.0895924032279201</v>
      </c>
      <c r="R52">
        <v>4.4604879885788602</v>
      </c>
      <c r="S52">
        <v>0</v>
      </c>
      <c r="T52">
        <v>0</v>
      </c>
      <c r="U52">
        <v>0</v>
      </c>
      <c r="V52">
        <v>1.3874901466197</v>
      </c>
      <c r="W52">
        <v>0</v>
      </c>
      <c r="X52">
        <v>0</v>
      </c>
      <c r="Y52">
        <v>0</v>
      </c>
      <c r="Z52">
        <v>2901396.64189015</v>
      </c>
      <c r="AA52">
        <v>-3585144.28477829</v>
      </c>
      <c r="AB52">
        <v>772256.80279361305</v>
      </c>
      <c r="AC52">
        <v>-4233925.8711776799</v>
      </c>
      <c r="AD52">
        <v>-741776.59610578697</v>
      </c>
      <c r="AE52">
        <v>-319920.409874962</v>
      </c>
      <c r="AF52">
        <v>-852673.584349724</v>
      </c>
      <c r="AG52">
        <v>0</v>
      </c>
      <c r="AH52">
        <v>0</v>
      </c>
      <c r="AI52">
        <v>0</v>
      </c>
      <c r="AJ52">
        <v>-4582756.8479858302</v>
      </c>
      <c r="AK52">
        <v>0</v>
      </c>
      <c r="AL52">
        <v>0</v>
      </c>
      <c r="AM52">
        <v>0</v>
      </c>
      <c r="AN52">
        <v>-10642544.149588499</v>
      </c>
      <c r="AO52">
        <v>-10444217.3097283</v>
      </c>
      <c r="AP52">
        <v>-8119668.6902716402</v>
      </c>
      <c r="AQ52">
        <v>0</v>
      </c>
      <c r="AR52">
        <v>-18563885.999999899</v>
      </c>
      <c r="AS52" s="3"/>
      <c r="AU52" s="3"/>
      <c r="AW52" s="3"/>
      <c r="AY52" s="3"/>
      <c r="BA52" s="3"/>
      <c r="BC52" s="3"/>
      <c r="BE52" s="3"/>
      <c r="BH52" s="3"/>
      <c r="BJ52" s="3"/>
      <c r="BL52" s="3"/>
      <c r="BM52"/>
      <c r="BN52"/>
      <c r="BO52"/>
      <c r="BP52"/>
      <c r="BQ52"/>
      <c r="BR52"/>
    </row>
    <row r="53" spans="1:70" x14ac:dyDescent="0.25">
      <c r="A53" t="str">
        <f t="shared" si="0"/>
        <v>0_3_2017</v>
      </c>
      <c r="B53">
        <v>0</v>
      </c>
      <c r="C53">
        <v>3</v>
      </c>
      <c r="D53">
        <v>2017</v>
      </c>
      <c r="E53">
        <v>245006021</v>
      </c>
      <c r="F53">
        <v>308782119</v>
      </c>
      <c r="G53">
        <v>275538089</v>
      </c>
      <c r="H53">
        <v>267025343</v>
      </c>
      <c r="I53">
        <v>-8512745.9999999907</v>
      </c>
      <c r="J53">
        <v>270198201.25510901</v>
      </c>
      <c r="K53">
        <v>234898.37367281999</v>
      </c>
      <c r="L53">
        <v>2090913.9298707</v>
      </c>
      <c r="M53">
        <v>0.97634557960715196</v>
      </c>
      <c r="N53">
        <v>637687.32210449199</v>
      </c>
      <c r="O53">
        <v>2.5617378365652401</v>
      </c>
      <c r="P53">
        <v>27768.434369664399</v>
      </c>
      <c r="Q53">
        <v>7.05080140121526</v>
      </c>
      <c r="R53">
        <v>4.7637089151372303</v>
      </c>
      <c r="S53">
        <v>0</v>
      </c>
      <c r="T53">
        <v>0</v>
      </c>
      <c r="U53">
        <v>0</v>
      </c>
      <c r="V53">
        <v>2.2741751354755402</v>
      </c>
      <c r="W53">
        <v>0</v>
      </c>
      <c r="X53">
        <v>0</v>
      </c>
      <c r="Y53">
        <v>0</v>
      </c>
      <c r="Z53">
        <v>2300594.6170861502</v>
      </c>
      <c r="AA53">
        <v>414661.40896952798</v>
      </c>
      <c r="AB53">
        <v>655923.89709256496</v>
      </c>
      <c r="AC53">
        <v>3046568.2648951998</v>
      </c>
      <c r="AD53">
        <v>-619977.78774149297</v>
      </c>
      <c r="AE53">
        <v>-98751.788164923797</v>
      </c>
      <c r="AF53">
        <v>-417309.74248362199</v>
      </c>
      <c r="AG53">
        <v>0</v>
      </c>
      <c r="AH53">
        <v>0</v>
      </c>
      <c r="AI53">
        <v>0</v>
      </c>
      <c r="AJ53">
        <v>-4879479.5320883896</v>
      </c>
      <c r="AK53">
        <v>0</v>
      </c>
      <c r="AL53">
        <v>0</v>
      </c>
      <c r="AM53">
        <v>0</v>
      </c>
      <c r="AN53">
        <v>402229.33756502502</v>
      </c>
      <c r="AO53">
        <v>316895.23758181999</v>
      </c>
      <c r="AP53">
        <v>-8829641.23758181</v>
      </c>
      <c r="AQ53">
        <v>0</v>
      </c>
      <c r="AR53">
        <v>-8512745.9999999907</v>
      </c>
      <c r="AS53" s="3"/>
      <c r="AU53" s="3"/>
      <c r="AW53" s="3"/>
      <c r="AY53" s="3"/>
      <c r="BA53" s="3"/>
      <c r="BC53" s="3"/>
      <c r="BE53" s="3"/>
      <c r="BH53" s="3"/>
      <c r="BJ53" s="3"/>
      <c r="BL53" s="3"/>
      <c r="BM53"/>
      <c r="BN53"/>
      <c r="BO53"/>
      <c r="BP53"/>
      <c r="BQ53"/>
      <c r="BR53"/>
    </row>
    <row r="54" spans="1:70" x14ac:dyDescent="0.25">
      <c r="A54" t="str">
        <f t="shared" si="0"/>
        <v>0_3_2018</v>
      </c>
      <c r="B54">
        <v>0</v>
      </c>
      <c r="C54">
        <v>3</v>
      </c>
      <c r="D54">
        <v>2018</v>
      </c>
      <c r="E54">
        <v>245006021</v>
      </c>
      <c r="F54">
        <v>308782119</v>
      </c>
      <c r="G54">
        <v>267025343</v>
      </c>
      <c r="H54">
        <v>263669464</v>
      </c>
      <c r="I54">
        <v>-3355879.00000002</v>
      </c>
      <c r="J54">
        <v>270893108.25272101</v>
      </c>
      <c r="K54">
        <v>694906.99761214596</v>
      </c>
      <c r="L54">
        <v>2108999.0445781299</v>
      </c>
      <c r="M54">
        <v>0.97653568269397395</v>
      </c>
      <c r="N54">
        <v>643007.99436560797</v>
      </c>
      <c r="O54">
        <v>2.8184908122727301</v>
      </c>
      <c r="P54">
        <v>28107.1397645662</v>
      </c>
      <c r="Q54">
        <v>6.97719114249543</v>
      </c>
      <c r="R54">
        <v>5.1306668365509198</v>
      </c>
      <c r="S54">
        <v>0</v>
      </c>
      <c r="T54">
        <v>0</v>
      </c>
      <c r="U54">
        <v>0</v>
      </c>
      <c r="V54">
        <v>3.2602955704504901</v>
      </c>
      <c r="W54">
        <v>0</v>
      </c>
      <c r="X54">
        <v>0</v>
      </c>
      <c r="Y54">
        <v>0</v>
      </c>
      <c r="Z54">
        <v>2435254.3802790502</v>
      </c>
      <c r="AA54">
        <v>713568.15073316405</v>
      </c>
      <c r="AB54">
        <v>689872.06072896405</v>
      </c>
      <c r="AC54">
        <v>3339603.33275131</v>
      </c>
      <c r="AD54">
        <v>-721476.80944815394</v>
      </c>
      <c r="AE54">
        <v>-132087.199765678</v>
      </c>
      <c r="AF54">
        <v>-511713.64052145701</v>
      </c>
      <c r="AG54">
        <v>0</v>
      </c>
      <c r="AH54">
        <v>0</v>
      </c>
      <c r="AI54">
        <v>0</v>
      </c>
      <c r="AJ54">
        <v>-5273021.4267446296</v>
      </c>
      <c r="AK54">
        <v>0</v>
      </c>
      <c r="AL54">
        <v>0</v>
      </c>
      <c r="AM54">
        <v>0</v>
      </c>
      <c r="AN54">
        <v>539998.84801257495</v>
      </c>
      <c r="AO54">
        <v>509570.298691626</v>
      </c>
      <c r="AP54">
        <v>-3865449.2986916401</v>
      </c>
      <c r="AQ54">
        <v>0</v>
      </c>
      <c r="AR54">
        <v>-3355879.00000002</v>
      </c>
      <c r="AS54" s="3"/>
      <c r="AU54" s="3"/>
      <c r="AW54" s="3"/>
      <c r="AY54" s="3"/>
      <c r="BA54" s="3"/>
      <c r="BC54" s="3"/>
      <c r="BE54" s="3"/>
      <c r="BH54" s="3"/>
      <c r="BJ54" s="3"/>
      <c r="BL54" s="3"/>
      <c r="BM54"/>
      <c r="BN54"/>
      <c r="BO54"/>
      <c r="BP54"/>
      <c r="BQ54"/>
      <c r="BR54"/>
    </row>
    <row r="55" spans="1:70" x14ac:dyDescent="0.25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1092299924.7532799</v>
      </c>
      <c r="K55">
        <v>0</v>
      </c>
      <c r="L55">
        <v>253905652</v>
      </c>
      <c r="M55">
        <v>0.97956348559999995</v>
      </c>
      <c r="N55">
        <v>25697520.3899999</v>
      </c>
      <c r="O55">
        <v>1.974</v>
      </c>
      <c r="P55">
        <v>42439.074999999903</v>
      </c>
      <c r="Q55">
        <v>31.709999999999901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1201007994</v>
      </c>
      <c r="AR55">
        <v>1201007994</v>
      </c>
      <c r="AS55" s="3"/>
      <c r="AU55" s="3"/>
      <c r="AW55" s="3"/>
      <c r="AY55" s="3"/>
      <c r="BA55" s="3"/>
      <c r="BC55" s="3"/>
      <c r="BE55" s="3"/>
      <c r="BH55" s="3"/>
      <c r="BJ55" s="3"/>
      <c r="BL55" s="3"/>
      <c r="BM55"/>
      <c r="BN55"/>
      <c r="BO55"/>
      <c r="BP55"/>
      <c r="BQ55"/>
      <c r="BR55"/>
    </row>
    <row r="56" spans="1:70" x14ac:dyDescent="0.25">
      <c r="A56" t="str">
        <f t="shared" si="1"/>
        <v>0_10_2003</v>
      </c>
      <c r="B56">
        <v>0</v>
      </c>
      <c r="C56">
        <v>10</v>
      </c>
      <c r="D56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1014124761.1521</v>
      </c>
      <c r="K56">
        <v>-78175163.601176605</v>
      </c>
      <c r="L56">
        <v>232535028.99999899</v>
      </c>
      <c r="M56">
        <v>1.1512130358199999</v>
      </c>
      <c r="N56">
        <v>26042245.269999899</v>
      </c>
      <c r="O56">
        <v>2.2467999999999901</v>
      </c>
      <c r="P56">
        <v>41148.635000000002</v>
      </c>
      <c r="Q56">
        <v>31.36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-66348854.774976298</v>
      </c>
      <c r="AA56">
        <v>-47431194.4128602</v>
      </c>
      <c r="AB56">
        <v>4975263.3197703203</v>
      </c>
      <c r="AC56">
        <v>18927379.574127499</v>
      </c>
      <c r="AD56">
        <v>7485456.01281852</v>
      </c>
      <c r="AE56">
        <v>-3742298.2211298002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-86134248.502250001</v>
      </c>
      <c r="AO56">
        <v>-85955326.270371601</v>
      </c>
      <c r="AP56">
        <v>12638485.270369699</v>
      </c>
      <c r="AQ56">
        <v>0</v>
      </c>
      <c r="AR56">
        <v>-73316841.000001907</v>
      </c>
      <c r="AS56" s="3"/>
      <c r="AU56" s="3"/>
      <c r="AW56" s="3"/>
      <c r="AY56" s="3"/>
      <c r="BA56" s="3"/>
      <c r="BC56" s="3"/>
      <c r="BE56" s="3"/>
      <c r="BH56" s="3"/>
      <c r="BJ56" s="3"/>
      <c r="BL56" s="3"/>
      <c r="BM56"/>
      <c r="BN56"/>
      <c r="BO56"/>
      <c r="BP56"/>
      <c r="BQ56"/>
      <c r="BR56"/>
    </row>
    <row r="57" spans="1:70" x14ac:dyDescent="0.25">
      <c r="A57" t="str">
        <f t="shared" si="1"/>
        <v>0_10_2004</v>
      </c>
      <c r="B57">
        <v>0</v>
      </c>
      <c r="C57">
        <v>10</v>
      </c>
      <c r="D57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1060080250.84242</v>
      </c>
      <c r="K57">
        <v>45955489.690312199</v>
      </c>
      <c r="L57">
        <v>243107286.99999899</v>
      </c>
      <c r="M57">
        <v>1.20597552096</v>
      </c>
      <c r="N57">
        <v>26563773.749999899</v>
      </c>
      <c r="O57">
        <v>2.5669</v>
      </c>
      <c r="P57">
        <v>39531.589999999997</v>
      </c>
      <c r="Q57">
        <v>31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32878104.125396799</v>
      </c>
      <c r="AA57">
        <v>-13652897.740259601</v>
      </c>
      <c r="AB57">
        <v>6958265.8146008002</v>
      </c>
      <c r="AC57">
        <v>19051252.132840499</v>
      </c>
      <c r="AD57">
        <v>9133735.1109741107</v>
      </c>
      <c r="AE57">
        <v>-3614080.0915723201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50754379.351980299</v>
      </c>
      <c r="AO57">
        <v>51101798.457887001</v>
      </c>
      <c r="AP57">
        <v>-69555917.457884803</v>
      </c>
      <c r="AQ57">
        <v>0</v>
      </c>
      <c r="AR57">
        <v>-18454118.999997798</v>
      </c>
      <c r="AS57" s="3"/>
      <c r="AU57" s="3"/>
      <c r="AW57" s="3"/>
      <c r="AY57" s="3"/>
      <c r="BA57" s="3"/>
      <c r="BC57" s="3"/>
      <c r="BE57" s="3"/>
      <c r="BH57" s="3"/>
      <c r="BJ57" s="3"/>
      <c r="BL57" s="3"/>
      <c r="BM57"/>
      <c r="BN57"/>
      <c r="BO57"/>
      <c r="BP57"/>
      <c r="BQ57"/>
      <c r="BR57"/>
    </row>
    <row r="58" spans="1:70" x14ac:dyDescent="0.25">
      <c r="A58" t="str">
        <f t="shared" si="1"/>
        <v>0_10_2005</v>
      </c>
      <c r="B58">
        <v>0</v>
      </c>
      <c r="C58">
        <v>10</v>
      </c>
      <c r="D58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1135515087.33674</v>
      </c>
      <c r="K58">
        <v>75434836.494327694</v>
      </c>
      <c r="L58">
        <v>254087770.99999899</v>
      </c>
      <c r="M58">
        <v>1.1702642381999999</v>
      </c>
      <c r="N58">
        <v>27081157.499999899</v>
      </c>
      <c r="O58">
        <v>3.0314999999999901</v>
      </c>
      <c r="P58">
        <v>38116.919999999896</v>
      </c>
      <c r="Q58">
        <v>30.68</v>
      </c>
      <c r="R58">
        <v>3.5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32129742.867583498</v>
      </c>
      <c r="AA58">
        <v>8807124.2719199304</v>
      </c>
      <c r="AB58">
        <v>6657936.0897415401</v>
      </c>
      <c r="AC58">
        <v>24464552.652246699</v>
      </c>
      <c r="AD58">
        <v>8163557.4064181503</v>
      </c>
      <c r="AE58">
        <v>-3160507.6641509798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77062405.623758897</v>
      </c>
      <c r="AO58">
        <v>78932811.196839705</v>
      </c>
      <c r="AP58">
        <v>-2755876.1968421</v>
      </c>
      <c r="AQ58">
        <v>0</v>
      </c>
      <c r="AR58">
        <v>76176934.999997601</v>
      </c>
      <c r="AS58" s="3"/>
      <c r="AU58" s="3"/>
      <c r="AW58" s="3"/>
      <c r="AY58" s="3"/>
      <c r="BA58" s="3"/>
      <c r="BC58" s="3"/>
      <c r="BE58" s="3"/>
      <c r="BH58" s="3"/>
      <c r="BJ58" s="3"/>
      <c r="BL58" s="3"/>
      <c r="BM58"/>
      <c r="BN58"/>
      <c r="BO58"/>
      <c r="BP58"/>
      <c r="BQ58"/>
      <c r="BR58"/>
    </row>
    <row r="59" spans="1:70" x14ac:dyDescent="0.25">
      <c r="A59" t="str">
        <f t="shared" si="1"/>
        <v>0_10_2006</v>
      </c>
      <c r="B59">
        <v>0</v>
      </c>
      <c r="C59">
        <v>10</v>
      </c>
      <c r="D59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1151576813.7432699</v>
      </c>
      <c r="K59">
        <v>16061726.406527501</v>
      </c>
      <c r="L59">
        <v>252268421</v>
      </c>
      <c r="M59">
        <v>1.202828105</v>
      </c>
      <c r="N59">
        <v>27655014.75</v>
      </c>
      <c r="O59">
        <v>3.3499999999999899</v>
      </c>
      <c r="P59">
        <v>36028.75</v>
      </c>
      <c r="Q59">
        <v>30.18</v>
      </c>
      <c r="R59">
        <v>3.7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-5493210.3520956598</v>
      </c>
      <c r="AA59">
        <v>-8523866.0754263494</v>
      </c>
      <c r="AB59">
        <v>7736532.2162014898</v>
      </c>
      <c r="AC59">
        <v>16168882.9849371</v>
      </c>
      <c r="AD59">
        <v>13515130.921131499</v>
      </c>
      <c r="AE59">
        <v>-5273200.02082323</v>
      </c>
      <c r="AF59">
        <v>-1213386.07085315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16916883.603071801</v>
      </c>
      <c r="AO59">
        <v>16767540.177039901</v>
      </c>
      <c r="AP59">
        <v>-42640840.1770394</v>
      </c>
      <c r="AQ59">
        <v>0</v>
      </c>
      <c r="AR59">
        <v>-25873299.999999501</v>
      </c>
      <c r="AS59" s="3"/>
      <c r="AU59" s="3"/>
      <c r="AW59" s="3"/>
      <c r="AY59" s="3"/>
      <c r="BA59" s="3"/>
      <c r="BC59" s="3"/>
      <c r="BE59" s="3"/>
      <c r="BH59" s="3"/>
      <c r="BJ59" s="3"/>
      <c r="BL59" s="3"/>
      <c r="BM59"/>
      <c r="BN59"/>
      <c r="BO59"/>
      <c r="BP59"/>
      <c r="BQ59"/>
      <c r="BR59"/>
    </row>
    <row r="60" spans="1:70" x14ac:dyDescent="0.25">
      <c r="A60" t="str">
        <f t="shared" si="0"/>
        <v>0_10_2007</v>
      </c>
      <c r="B60">
        <v>0</v>
      </c>
      <c r="C60">
        <v>10</v>
      </c>
      <c r="D60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1160951959.24001</v>
      </c>
      <c r="K60">
        <v>9375145.4967346191</v>
      </c>
      <c r="L60">
        <v>256261700.99999899</v>
      </c>
      <c r="M60">
        <v>1.2309854982699999</v>
      </c>
      <c r="N60">
        <v>27714120</v>
      </c>
      <c r="O60">
        <v>3.4605999999999901</v>
      </c>
      <c r="P60">
        <v>36660.58</v>
      </c>
      <c r="Q60">
        <v>30.4</v>
      </c>
      <c r="R60">
        <v>3.6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11830867.686141299</v>
      </c>
      <c r="AA60">
        <v>-7114566.2160671502</v>
      </c>
      <c r="AB60">
        <v>768255.85757162899</v>
      </c>
      <c r="AC60">
        <v>5198740.6060321303</v>
      </c>
      <c r="AD60">
        <v>-4049096.5484122802</v>
      </c>
      <c r="AE60">
        <v>2276861.7419388099</v>
      </c>
      <c r="AF60">
        <v>593907.10052868805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9504970.2277331408</v>
      </c>
      <c r="AO60">
        <v>9439980.3395827692</v>
      </c>
      <c r="AP60">
        <v>-68268682.339583203</v>
      </c>
      <c r="AQ60">
        <v>0</v>
      </c>
      <c r="AR60">
        <v>-58828702.000000402</v>
      </c>
      <c r="AS60" s="3"/>
      <c r="AU60" s="3"/>
      <c r="AW60" s="3"/>
      <c r="AY60" s="3"/>
      <c r="BA60" s="3"/>
      <c r="BC60" s="3"/>
      <c r="BE60" s="3"/>
      <c r="BH60" s="3"/>
      <c r="BJ60" s="3"/>
      <c r="BL60" s="3"/>
      <c r="BM60"/>
      <c r="BN60"/>
      <c r="BO60"/>
      <c r="BP60"/>
      <c r="BQ60"/>
      <c r="BR60"/>
    </row>
    <row r="61" spans="1:70" x14ac:dyDescent="0.25">
      <c r="A61" t="str">
        <f t="shared" si="0"/>
        <v>0_10_2008</v>
      </c>
      <c r="B61">
        <v>0</v>
      </c>
      <c r="C61">
        <v>10</v>
      </c>
      <c r="D61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1194867979.03213</v>
      </c>
      <c r="K61">
        <v>33916019.792127997</v>
      </c>
      <c r="L61">
        <v>260943221</v>
      </c>
      <c r="M61">
        <v>1.24213280256</v>
      </c>
      <c r="N61">
        <v>27956797.669999901</v>
      </c>
      <c r="O61">
        <v>3.91949999999999</v>
      </c>
      <c r="P61">
        <v>36716.94</v>
      </c>
      <c r="Q61">
        <v>30.42</v>
      </c>
      <c r="R61">
        <v>3.7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12955542.128233301</v>
      </c>
      <c r="AA61">
        <v>-2655137.8891463699</v>
      </c>
      <c r="AB61">
        <v>2981143.6673340402</v>
      </c>
      <c r="AC61">
        <v>19372835.546285901</v>
      </c>
      <c r="AD61">
        <v>-340177.61726281798</v>
      </c>
      <c r="AE61">
        <v>196310.87683519899</v>
      </c>
      <c r="AF61">
        <v>-563486.91462618695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31947029.797653101</v>
      </c>
      <c r="AO61">
        <v>32156170.254144199</v>
      </c>
      <c r="AP61">
        <v>-20300963.2541437</v>
      </c>
      <c r="AQ61">
        <v>0</v>
      </c>
      <c r="AR61">
        <v>11855207.0000004</v>
      </c>
      <c r="AS61" s="3"/>
      <c r="AU61" s="3"/>
      <c r="AW61" s="3"/>
      <c r="AY61" s="3"/>
      <c r="BA61" s="3"/>
      <c r="BC61" s="3"/>
      <c r="BE61" s="3"/>
      <c r="BH61" s="3"/>
      <c r="BJ61" s="3"/>
      <c r="BL61" s="3"/>
      <c r="BM61"/>
      <c r="BN61"/>
      <c r="BO61"/>
      <c r="BP61"/>
      <c r="BQ61"/>
      <c r="BR61"/>
    </row>
    <row r="62" spans="1:70" x14ac:dyDescent="0.25">
      <c r="A62" t="str">
        <f t="shared" si="0"/>
        <v>0_10_2009</v>
      </c>
      <c r="B62">
        <v>0</v>
      </c>
      <c r="C62">
        <v>10</v>
      </c>
      <c r="D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1136186505.75565</v>
      </c>
      <c r="K62">
        <v>-58681473.276488498</v>
      </c>
      <c r="L62">
        <v>261208990.99999899</v>
      </c>
      <c r="M62">
        <v>1.2984894877499999</v>
      </c>
      <c r="N62">
        <v>27734538</v>
      </c>
      <c r="O62">
        <v>2.84309999999999</v>
      </c>
      <c r="P62">
        <v>35494.29</v>
      </c>
      <c r="Q62">
        <v>30.61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732285.43982355297</v>
      </c>
      <c r="AA62">
        <v>-13302905.687729901</v>
      </c>
      <c r="AB62">
        <v>-2751576.2849065298</v>
      </c>
      <c r="AC62">
        <v>-47886744.788249202</v>
      </c>
      <c r="AD62">
        <v>7607407.2330535697</v>
      </c>
      <c r="AE62">
        <v>1886469.2565631301</v>
      </c>
      <c r="AF62">
        <v>-1138820.3168880099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-54853885.1483334</v>
      </c>
      <c r="AO62">
        <v>-54639576.953315698</v>
      </c>
      <c r="AP62">
        <v>21083676.9533142</v>
      </c>
      <c r="AQ62">
        <v>0</v>
      </c>
      <c r="AR62">
        <v>-33555900.000001401</v>
      </c>
      <c r="AS62" s="3"/>
      <c r="AU62" s="3"/>
      <c r="AW62" s="3"/>
      <c r="AY62" s="3"/>
      <c r="BA62" s="3"/>
      <c r="BC62" s="3"/>
      <c r="BE62" s="3"/>
      <c r="BH62" s="3"/>
      <c r="BJ62" s="3"/>
      <c r="BL62" s="3"/>
      <c r="BM62"/>
      <c r="BN62"/>
      <c r="BO62"/>
      <c r="BP62"/>
      <c r="BQ62"/>
      <c r="BR62"/>
    </row>
    <row r="63" spans="1:70" x14ac:dyDescent="0.25">
      <c r="A63" t="str">
        <f t="shared" si="0"/>
        <v>0_10_2010</v>
      </c>
      <c r="B63">
        <v>0</v>
      </c>
      <c r="C63">
        <v>10</v>
      </c>
      <c r="D63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1075281873.39518</v>
      </c>
      <c r="K63">
        <v>-60904632.360469103</v>
      </c>
      <c r="L63">
        <v>234440206.99999899</v>
      </c>
      <c r="M63">
        <v>1.3328625246499901</v>
      </c>
      <c r="N63">
        <v>27553600.749999899</v>
      </c>
      <c r="O63">
        <v>3.2889999999999899</v>
      </c>
      <c r="P63">
        <v>35213</v>
      </c>
      <c r="Q63">
        <v>30.93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-72831390.165511206</v>
      </c>
      <c r="AA63">
        <v>-7733221.8433173802</v>
      </c>
      <c r="AB63">
        <v>-2188770.7162238401</v>
      </c>
      <c r="AC63">
        <v>21311721.6298762</v>
      </c>
      <c r="AD63">
        <v>1728847.73143166</v>
      </c>
      <c r="AE63">
        <v>3083171.29962026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-56629642.064124301</v>
      </c>
      <c r="AO63">
        <v>-57839786.534046702</v>
      </c>
      <c r="AP63">
        <v>34632575.534046598</v>
      </c>
      <c r="AQ63">
        <v>0</v>
      </c>
      <c r="AR63">
        <v>-23207211.000000101</v>
      </c>
      <c r="AS63" s="3"/>
      <c r="AU63" s="3"/>
      <c r="AW63" s="3"/>
      <c r="AY63" s="3"/>
      <c r="BA63" s="3"/>
      <c r="BC63" s="3"/>
      <c r="BE63" s="3"/>
      <c r="BH63" s="3"/>
      <c r="BJ63" s="3"/>
      <c r="BL63" s="3"/>
      <c r="BM63"/>
      <c r="BN63"/>
      <c r="BO63"/>
      <c r="BP63"/>
      <c r="BQ63"/>
      <c r="BR63"/>
    </row>
    <row r="64" spans="1:70" x14ac:dyDescent="0.25">
      <c r="A64" t="str">
        <f t="shared" si="0"/>
        <v>0_10_2011</v>
      </c>
      <c r="B64">
        <v>0</v>
      </c>
      <c r="C64">
        <v>10</v>
      </c>
      <c r="D64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1084132385.3157301</v>
      </c>
      <c r="K64">
        <v>8850511.9205524903</v>
      </c>
      <c r="L64">
        <v>228510747.99999899</v>
      </c>
      <c r="M64">
        <v>1.4103132355200001</v>
      </c>
      <c r="N64">
        <v>27682634.670000002</v>
      </c>
      <c r="O64">
        <v>4.0655999999999999</v>
      </c>
      <c r="P64">
        <v>34147.68</v>
      </c>
      <c r="Q64">
        <v>31.299999999999901</v>
      </c>
      <c r="R64">
        <v>3.8999999999999901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-17338000.6311494</v>
      </c>
      <c r="AA64">
        <v>-16577667.5359926</v>
      </c>
      <c r="AB64">
        <v>1531426.9765041301</v>
      </c>
      <c r="AC64">
        <v>31774499.591125999</v>
      </c>
      <c r="AD64">
        <v>6546627.6082320502</v>
      </c>
      <c r="AE64">
        <v>3489021.1963796299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9425907.2050998192</v>
      </c>
      <c r="AO64">
        <v>8690192.4756198898</v>
      </c>
      <c r="AP64">
        <v>-40426522.475618698</v>
      </c>
      <c r="AQ64">
        <v>0</v>
      </c>
      <c r="AR64">
        <v>-31736329.9999988</v>
      </c>
      <c r="AS64" s="3"/>
      <c r="AU64" s="3"/>
      <c r="AW64" s="3"/>
      <c r="AY64" s="3"/>
      <c r="BA64" s="3"/>
      <c r="BC64" s="3"/>
      <c r="BE64" s="3"/>
      <c r="BH64" s="3"/>
      <c r="BJ64" s="3"/>
      <c r="BL64" s="3"/>
      <c r="BM64"/>
      <c r="BN64"/>
      <c r="BO64"/>
      <c r="BP64"/>
      <c r="BQ64"/>
      <c r="BR64"/>
    </row>
    <row r="65" spans="1:70" x14ac:dyDescent="0.25">
      <c r="A65" t="str">
        <f t="shared" si="0"/>
        <v>0_10_2012</v>
      </c>
      <c r="B65">
        <v>0</v>
      </c>
      <c r="C65">
        <v>10</v>
      </c>
      <c r="D65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1094840114.7637601</v>
      </c>
      <c r="K65">
        <v>10707729.4480357</v>
      </c>
      <c r="L65">
        <v>227959423.99999899</v>
      </c>
      <c r="M65">
        <v>1.36910030643</v>
      </c>
      <c r="N65">
        <v>27909105.420000002</v>
      </c>
      <c r="O65">
        <v>4.1093000000000002</v>
      </c>
      <c r="P65">
        <v>33963.31</v>
      </c>
      <c r="Q65">
        <v>31.51</v>
      </c>
      <c r="R65">
        <v>4.0999999999999996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-1597668.93505098</v>
      </c>
      <c r="AA65">
        <v>8593926.1750724707</v>
      </c>
      <c r="AB65">
        <v>2591788.18387448</v>
      </c>
      <c r="AC65">
        <v>1568494.3927114301</v>
      </c>
      <c r="AD65">
        <v>1116168.0441431699</v>
      </c>
      <c r="AE65">
        <v>1919360.71743657</v>
      </c>
      <c r="AF65">
        <v>-1048232.56290846</v>
      </c>
      <c r="AG65">
        <v>-3029960.6638033702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10113875.3514753</v>
      </c>
      <c r="AO65">
        <v>10114484.513101</v>
      </c>
      <c r="AP65">
        <v>-1520918.5130994599</v>
      </c>
      <c r="AQ65">
        <v>0</v>
      </c>
      <c r="AR65">
        <v>8593566.0000015497</v>
      </c>
      <c r="AS65" s="3"/>
      <c r="AU65" s="3"/>
      <c r="AW65" s="3"/>
      <c r="AY65" s="3"/>
      <c r="BA65" s="3"/>
      <c r="BC65" s="3"/>
      <c r="BE65" s="3"/>
      <c r="BH65" s="3"/>
      <c r="BJ65" s="3"/>
      <c r="BL65" s="3"/>
      <c r="BM65"/>
      <c r="BN65"/>
      <c r="BO65"/>
      <c r="BP65"/>
      <c r="BQ65"/>
      <c r="BR65"/>
    </row>
    <row r="66" spans="1:70" x14ac:dyDescent="0.25">
      <c r="A66" t="str">
        <f t="shared" si="0"/>
        <v>0_10_2013</v>
      </c>
      <c r="B66">
        <v>0</v>
      </c>
      <c r="C66">
        <v>10</v>
      </c>
      <c r="D66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1039924923.82113</v>
      </c>
      <c r="K66">
        <v>-54915190.942632698</v>
      </c>
      <c r="L66">
        <v>232024740.99999899</v>
      </c>
      <c r="M66">
        <v>1.6314814637999999</v>
      </c>
      <c r="N66">
        <v>28818049.079999998</v>
      </c>
      <c r="O66">
        <v>3.9420000000000002</v>
      </c>
      <c r="P66">
        <v>33700.32</v>
      </c>
      <c r="Q66">
        <v>29.93</v>
      </c>
      <c r="R66">
        <v>4.2</v>
      </c>
      <c r="S66">
        <v>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11866057.9245543</v>
      </c>
      <c r="AA66">
        <v>-51243787.111878797</v>
      </c>
      <c r="AB66">
        <v>10318567.6334814</v>
      </c>
      <c r="AC66">
        <v>-6107342.0977020804</v>
      </c>
      <c r="AD66">
        <v>1616493.07654014</v>
      </c>
      <c r="AE66">
        <v>-14446455.200285699</v>
      </c>
      <c r="AF66">
        <v>-528649.77094173897</v>
      </c>
      <c r="AG66">
        <v>-3055386.8793775402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-51580502.425609998</v>
      </c>
      <c r="AO66">
        <v>-51796414.516550802</v>
      </c>
      <c r="AP66">
        <v>50646927.516550899</v>
      </c>
      <c r="AQ66">
        <v>0</v>
      </c>
      <c r="AR66">
        <v>-1149486.9999998801</v>
      </c>
      <c r="AS66" s="3"/>
      <c r="AU66" s="3"/>
      <c r="AW66" s="3"/>
      <c r="AY66" s="3"/>
      <c r="BA66" s="3"/>
      <c r="BC66" s="3"/>
      <c r="BE66" s="3"/>
      <c r="BH66" s="3"/>
      <c r="BJ66" s="3"/>
      <c r="BL66" s="3"/>
      <c r="BM66"/>
      <c r="BN66"/>
      <c r="BO66"/>
      <c r="BP66"/>
      <c r="BQ66"/>
      <c r="BR66"/>
    </row>
    <row r="67" spans="1:70" x14ac:dyDescent="0.25">
      <c r="A67" t="str">
        <f t="shared" si="0"/>
        <v>0_10_2014</v>
      </c>
      <c r="B67">
        <v>0</v>
      </c>
      <c r="C67">
        <v>10</v>
      </c>
      <c r="D67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1036782407.7093199</v>
      </c>
      <c r="K67">
        <v>-3142516.1118143699</v>
      </c>
      <c r="L67">
        <v>232003465</v>
      </c>
      <c r="M67">
        <v>1.62762807398</v>
      </c>
      <c r="N67">
        <v>29110612.079999998</v>
      </c>
      <c r="O67">
        <v>3.75239999999999</v>
      </c>
      <c r="P67">
        <v>33580.799999999901</v>
      </c>
      <c r="Q67">
        <v>30.2</v>
      </c>
      <c r="R67">
        <v>4.2</v>
      </c>
      <c r="S67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-61137.733704826402</v>
      </c>
      <c r="AA67">
        <v>732717.50050139695</v>
      </c>
      <c r="AB67">
        <v>3237442.1786800898</v>
      </c>
      <c r="AC67">
        <v>-7164770.3324356396</v>
      </c>
      <c r="AD67">
        <v>737678.849775307</v>
      </c>
      <c r="AE67">
        <v>2486353.1265315502</v>
      </c>
      <c r="AF67">
        <v>0</v>
      </c>
      <c r="AG67">
        <v>-3051985.8344258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-3083702.2450779201</v>
      </c>
      <c r="AO67">
        <v>-3117092.79630112</v>
      </c>
      <c r="AP67">
        <v>-7444993.2037014896</v>
      </c>
      <c r="AQ67">
        <v>0</v>
      </c>
      <c r="AR67">
        <v>-10562086.0000026</v>
      </c>
      <c r="AS67" s="3"/>
      <c r="AU67" s="3"/>
      <c r="AW67" s="3"/>
      <c r="AY67" s="3"/>
      <c r="BA67" s="3"/>
      <c r="BC67" s="3"/>
      <c r="BE67" s="3"/>
      <c r="BH67" s="3"/>
      <c r="BJ67" s="3"/>
      <c r="BL67" s="3"/>
      <c r="BM67"/>
      <c r="BN67"/>
      <c r="BO67"/>
      <c r="BP67"/>
      <c r="BQ67"/>
      <c r="BR67"/>
    </row>
    <row r="68" spans="1:70" x14ac:dyDescent="0.25">
      <c r="A68" t="str">
        <f t="shared" si="0"/>
        <v>0_10_2015</v>
      </c>
      <c r="B68">
        <v>0</v>
      </c>
      <c r="C68">
        <v>10</v>
      </c>
      <c r="D68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980791141.13671696</v>
      </c>
      <c r="K68">
        <v>-55991266.572604701</v>
      </c>
      <c r="L68">
        <v>232760765</v>
      </c>
      <c r="M68">
        <v>1.6811518782799999</v>
      </c>
      <c r="N68">
        <v>29378317.829999901</v>
      </c>
      <c r="O68">
        <v>2.7029999999999998</v>
      </c>
      <c r="P68">
        <v>34173.339999999902</v>
      </c>
      <c r="Q68">
        <v>30.169999999999899</v>
      </c>
      <c r="R68">
        <v>4.0999999999999996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2152781.1289249798</v>
      </c>
      <c r="AA68">
        <v>-9927242.46705647</v>
      </c>
      <c r="AB68">
        <v>2903526.6414331598</v>
      </c>
      <c r="AC68">
        <v>-44392192.362909101</v>
      </c>
      <c r="AD68">
        <v>-3586933.93477405</v>
      </c>
      <c r="AE68">
        <v>-273067.164091004</v>
      </c>
      <c r="AF68">
        <v>522921.97053954098</v>
      </c>
      <c r="AG68">
        <v>-3020735.2598041799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-55620941.447737098</v>
      </c>
      <c r="AO68">
        <v>-55136225.1525786</v>
      </c>
      <c r="AP68">
        <v>31517665.152579799</v>
      </c>
      <c r="AQ68">
        <v>0</v>
      </c>
      <c r="AR68">
        <v>-23618559.9999988</v>
      </c>
      <c r="AS68" s="3"/>
      <c r="AU68" s="3"/>
      <c r="AW68" s="3"/>
      <c r="AY68" s="3"/>
      <c r="BA68" s="3"/>
      <c r="BC68" s="3"/>
      <c r="BE68" s="3"/>
      <c r="BH68" s="3"/>
      <c r="BJ68" s="3"/>
      <c r="BL68" s="3"/>
      <c r="BM68"/>
      <c r="BN68"/>
      <c r="BO68"/>
      <c r="BP68"/>
      <c r="BQ68"/>
      <c r="BR68"/>
    </row>
    <row r="69" spans="1:70" x14ac:dyDescent="0.25">
      <c r="A69" t="str">
        <f t="shared" si="0"/>
        <v>0_10_2016</v>
      </c>
      <c r="B69">
        <v>0</v>
      </c>
      <c r="C69">
        <v>10</v>
      </c>
      <c r="D69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951459703.77902901</v>
      </c>
      <c r="K69">
        <v>-29331437.357687902</v>
      </c>
      <c r="L69">
        <v>232107588.99999899</v>
      </c>
      <c r="M69">
        <v>1.6875652615500001</v>
      </c>
      <c r="N69">
        <v>29437697.499999899</v>
      </c>
      <c r="O69">
        <v>2.4255</v>
      </c>
      <c r="P69">
        <v>35302.049999999901</v>
      </c>
      <c r="Q69">
        <v>29.8799999999999</v>
      </c>
      <c r="R69">
        <v>4.5</v>
      </c>
      <c r="S69">
        <v>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-1809872.38321524</v>
      </c>
      <c r="AA69">
        <v>-1153937.41079669</v>
      </c>
      <c r="AB69">
        <v>624935.68940052798</v>
      </c>
      <c r="AC69">
        <v>-13746161.4022748</v>
      </c>
      <c r="AD69">
        <v>-6499805.9542129701</v>
      </c>
      <c r="AE69">
        <v>-2575597.27938163</v>
      </c>
      <c r="AF69">
        <v>-2040685.23695371</v>
      </c>
      <c r="AG69">
        <v>-2950853.83943559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-30151977.816870101</v>
      </c>
      <c r="AO69">
        <v>-29826081.6125388</v>
      </c>
      <c r="AP69">
        <v>31750485.612540498</v>
      </c>
      <c r="AQ69">
        <v>0</v>
      </c>
      <c r="AR69">
        <v>1924404.0000016601</v>
      </c>
      <c r="AS69" s="3"/>
      <c r="AU69" s="3"/>
      <c r="AW69" s="3"/>
      <c r="AY69" s="3"/>
      <c r="BA69" s="3"/>
      <c r="BC69" s="3"/>
      <c r="BE69" s="3"/>
      <c r="BH69" s="3"/>
      <c r="BJ69" s="3"/>
      <c r="BL69" s="3"/>
      <c r="BM69"/>
      <c r="BN69"/>
      <c r="BO69"/>
      <c r="BP69"/>
      <c r="BQ69"/>
      <c r="BR69"/>
    </row>
    <row r="70" spans="1:70" x14ac:dyDescent="0.25">
      <c r="A70" t="str">
        <f t="shared" si="0"/>
        <v>0_10_2017</v>
      </c>
      <c r="B70">
        <v>0</v>
      </c>
      <c r="C70">
        <v>10</v>
      </c>
      <c r="D70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950264658.06544101</v>
      </c>
      <c r="K70">
        <v>-1195045.7135875199</v>
      </c>
      <c r="L70">
        <v>230935446.99999899</v>
      </c>
      <c r="M70">
        <v>1.7337943710599999</v>
      </c>
      <c r="N70">
        <v>29668394.669999901</v>
      </c>
      <c r="O70">
        <v>2.6928000000000001</v>
      </c>
      <c r="P70">
        <v>35945.819999999898</v>
      </c>
      <c r="Q70">
        <v>30</v>
      </c>
      <c r="R70">
        <v>4.5</v>
      </c>
      <c r="S70">
        <v>6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-3264588.0260106898</v>
      </c>
      <c r="AA70">
        <v>-8223912.4114085604</v>
      </c>
      <c r="AB70">
        <v>2422882.5606068699</v>
      </c>
      <c r="AC70">
        <v>13467337.0260648</v>
      </c>
      <c r="AD70">
        <v>-3627009.0585325998</v>
      </c>
      <c r="AE70">
        <v>1069774.2639794999</v>
      </c>
      <c r="AF70">
        <v>0</v>
      </c>
      <c r="AG70">
        <v>-2956547.6702569099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-1112063.3155575399</v>
      </c>
      <c r="AO70">
        <v>-1255077.9407304099</v>
      </c>
      <c r="AP70">
        <v>-55338906.059271798</v>
      </c>
      <c r="AQ70">
        <v>0</v>
      </c>
      <c r="AR70">
        <v>-56593984.000002198</v>
      </c>
      <c r="AS70" s="3"/>
      <c r="AU70" s="3"/>
      <c r="AW70" s="3"/>
      <c r="AY70" s="3"/>
      <c r="BA70" s="3"/>
      <c r="BC70" s="3"/>
      <c r="BE70" s="3"/>
      <c r="BH70" s="3"/>
      <c r="BJ70" s="3"/>
      <c r="BL70" s="3"/>
      <c r="BM70"/>
      <c r="BN70"/>
      <c r="BO70"/>
      <c r="BP70"/>
      <c r="BQ70"/>
      <c r="BR70"/>
    </row>
    <row r="71" spans="1:70" x14ac:dyDescent="0.25">
      <c r="A71" t="str">
        <f t="shared" si="0"/>
        <v>0_10_2018</v>
      </c>
      <c r="B71">
        <v>0</v>
      </c>
      <c r="C71">
        <v>10</v>
      </c>
      <c r="D71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955105379.15860105</v>
      </c>
      <c r="K71">
        <v>4840721.0931600304</v>
      </c>
      <c r="L71">
        <v>230662402</v>
      </c>
      <c r="M71">
        <v>1.7232403279999999</v>
      </c>
      <c r="N71">
        <v>29807700.839999899</v>
      </c>
      <c r="O71">
        <v>2.9199999999999902</v>
      </c>
      <c r="P71">
        <v>36801.5</v>
      </c>
      <c r="Q71">
        <v>30.01</v>
      </c>
      <c r="R71">
        <v>4.5999999999999996</v>
      </c>
      <c r="S71">
        <v>7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-720547.60050482396</v>
      </c>
      <c r="AA71">
        <v>1768491.2356101</v>
      </c>
      <c r="AB71">
        <v>1370937.62335734</v>
      </c>
      <c r="AC71">
        <v>10081582.8814709</v>
      </c>
      <c r="AD71">
        <v>-4451780.3462917702</v>
      </c>
      <c r="AE71">
        <v>84057.627112604896</v>
      </c>
      <c r="AF71">
        <v>-482576.26386991702</v>
      </c>
      <c r="AG71">
        <v>-2789100.2057951698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4861064.9510893403</v>
      </c>
      <c r="AO71">
        <v>4801990.4605856398</v>
      </c>
      <c r="AP71">
        <v>-11655513.4605854</v>
      </c>
      <c r="AQ71">
        <v>0</v>
      </c>
      <c r="AR71">
        <v>-6853522.9999997597</v>
      </c>
      <c r="AS71" s="3"/>
      <c r="AU71" s="3"/>
      <c r="AW71" s="3"/>
      <c r="AY71" s="3"/>
      <c r="BA71" s="3"/>
      <c r="BC71" s="3"/>
      <c r="BE71" s="3"/>
      <c r="BH71" s="3"/>
      <c r="BJ71" s="3"/>
      <c r="BL71" s="3"/>
      <c r="BM71"/>
      <c r="BN71"/>
      <c r="BO71"/>
      <c r="BP71"/>
      <c r="BQ71"/>
      <c r="BR71"/>
    </row>
    <row r="72" spans="1:70" x14ac:dyDescent="0.25"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G72"/>
      <c r="AI72"/>
      <c r="AK72"/>
      <c r="AO72"/>
      <c r="AQ72"/>
      <c r="AS72" s="3"/>
      <c r="AU72" s="3"/>
      <c r="AW72" s="3"/>
      <c r="AY72" s="3"/>
      <c r="BA72" s="3"/>
      <c r="BC72" s="3"/>
      <c r="BE72" s="3"/>
      <c r="BH72" s="3"/>
      <c r="BJ72" s="3"/>
      <c r="BL72" s="3"/>
      <c r="BM72"/>
      <c r="BN72"/>
      <c r="BO72"/>
      <c r="BP72"/>
      <c r="BQ72"/>
      <c r="BR72"/>
    </row>
    <row r="73" spans="1:70" x14ac:dyDescent="0.25"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G73"/>
      <c r="AI73"/>
      <c r="AK73"/>
      <c r="AO73"/>
      <c r="AQ7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H73" s="3"/>
      <c r="BJ73" s="3"/>
      <c r="BL73" s="3"/>
      <c r="BM73"/>
      <c r="BN73"/>
      <c r="BO73"/>
      <c r="BP73"/>
      <c r="BQ73"/>
    </row>
    <row r="74" spans="1:70" x14ac:dyDescent="0.25">
      <c r="C74" s="1" t="s">
        <v>16</v>
      </c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G74"/>
      <c r="AI74"/>
      <c r="AK74"/>
      <c r="AO74"/>
      <c r="AQ74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H74" s="3"/>
      <c r="BJ74" s="3"/>
      <c r="BL74" s="3"/>
      <c r="BM74"/>
      <c r="BN74"/>
      <c r="BO74"/>
      <c r="BP74"/>
      <c r="BQ74"/>
    </row>
    <row r="75" spans="1:70" s="6" customFormat="1" x14ac:dyDescent="0.25">
      <c r="B75" s="6" t="s">
        <v>0</v>
      </c>
      <c r="C75" s="6" t="s">
        <v>2</v>
      </c>
      <c r="D75" s="6" t="s">
        <v>1</v>
      </c>
      <c r="E75" t="s">
        <v>59</v>
      </c>
      <c r="F75" t="s">
        <v>74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</v>
      </c>
      <c r="M75" t="s">
        <v>75</v>
      </c>
      <c r="N75" t="s">
        <v>9</v>
      </c>
      <c r="O75" t="s">
        <v>18</v>
      </c>
      <c r="P75" t="s">
        <v>17</v>
      </c>
      <c r="Q75" t="s">
        <v>10</v>
      </c>
      <c r="R75" t="s">
        <v>32</v>
      </c>
      <c r="S75" t="s">
        <v>76</v>
      </c>
      <c r="T75" t="s">
        <v>77</v>
      </c>
      <c r="U75" t="s">
        <v>78</v>
      </c>
      <c r="V75" t="s">
        <v>79</v>
      </c>
      <c r="W75" t="s">
        <v>80</v>
      </c>
      <c r="X75" t="s">
        <v>81</v>
      </c>
      <c r="Y75" t="s">
        <v>82</v>
      </c>
      <c r="Z75" t="s">
        <v>12</v>
      </c>
      <c r="AA75" t="s">
        <v>83</v>
      </c>
      <c r="AB75" t="s">
        <v>13</v>
      </c>
      <c r="AC75" t="s">
        <v>33</v>
      </c>
      <c r="AD75" t="s">
        <v>34</v>
      </c>
      <c r="AE75" t="s">
        <v>14</v>
      </c>
      <c r="AF75" t="s">
        <v>35</v>
      </c>
      <c r="AG75" t="s">
        <v>84</v>
      </c>
      <c r="AH75" t="s">
        <v>85</v>
      </c>
      <c r="AI75" t="s">
        <v>86</v>
      </c>
      <c r="AJ75" t="s">
        <v>87</v>
      </c>
      <c r="AK75" t="s">
        <v>88</v>
      </c>
      <c r="AL75" t="s">
        <v>89</v>
      </c>
      <c r="AM75" t="s">
        <v>90</v>
      </c>
      <c r="AN75" t="s">
        <v>43</v>
      </c>
      <c r="AO75" t="s">
        <v>44</v>
      </c>
      <c r="AP75" t="s">
        <v>45</v>
      </c>
      <c r="AQ75" t="s">
        <v>46</v>
      </c>
      <c r="AR75" t="s">
        <v>47</v>
      </c>
      <c r="BN75" s="8"/>
      <c r="BO75" s="8"/>
      <c r="BP75" s="8"/>
      <c r="BQ75" s="8"/>
      <c r="BR75" s="8"/>
    </row>
    <row r="76" spans="1:70" x14ac:dyDescent="0.25">
      <c r="A76" t="str">
        <f t="shared" ref="A76:A126" si="2">CONCATENATE(B76,"_",C76,"_",D76)</f>
        <v>1_1_2002</v>
      </c>
      <c r="B76">
        <v>1</v>
      </c>
      <c r="C76">
        <v>1</v>
      </c>
      <c r="D76">
        <v>2002</v>
      </c>
      <c r="E76" s="160">
        <v>1292016171.99999</v>
      </c>
      <c r="F76" s="160">
        <v>1615530131</v>
      </c>
      <c r="G76" s="160">
        <v>0</v>
      </c>
      <c r="H76" s="160">
        <v>1292016171.99999</v>
      </c>
      <c r="I76" s="160">
        <v>0</v>
      </c>
      <c r="J76" s="160">
        <v>1186902269.84442</v>
      </c>
      <c r="K76" s="160">
        <v>0</v>
      </c>
      <c r="L76" s="160">
        <v>49814785.827601902</v>
      </c>
      <c r="M76" s="160">
        <v>1.6449755572275599</v>
      </c>
      <c r="N76" s="160">
        <v>8445944.2099834904</v>
      </c>
      <c r="O76" s="160">
        <v>1.9566243795576801</v>
      </c>
      <c r="P76" s="160">
        <v>43672.133831359701</v>
      </c>
      <c r="Q76" s="160">
        <v>11.080959921196699</v>
      </c>
      <c r="R76" s="160">
        <v>3.9039838032305898</v>
      </c>
      <c r="S76" s="160">
        <v>0</v>
      </c>
      <c r="T76" s="160">
        <v>0</v>
      </c>
      <c r="U76" s="160">
        <v>0</v>
      </c>
      <c r="V76" s="160">
        <v>0</v>
      </c>
      <c r="W76" s="160">
        <v>0</v>
      </c>
      <c r="X76" s="160">
        <v>0</v>
      </c>
      <c r="Y76" s="160">
        <v>0</v>
      </c>
      <c r="Z76" s="160">
        <v>0</v>
      </c>
      <c r="AA76" s="160">
        <v>0</v>
      </c>
      <c r="AB76" s="160">
        <v>0</v>
      </c>
      <c r="AC76" s="160">
        <v>0</v>
      </c>
      <c r="AD76" s="160">
        <v>0</v>
      </c>
      <c r="AE76" s="160">
        <v>0</v>
      </c>
      <c r="AF76" s="160">
        <v>0</v>
      </c>
      <c r="AG76" s="160">
        <v>0</v>
      </c>
      <c r="AH76" s="160">
        <v>0</v>
      </c>
      <c r="AI76" s="160">
        <v>0</v>
      </c>
      <c r="AJ76" s="160">
        <v>0</v>
      </c>
      <c r="AK76" s="160">
        <v>0</v>
      </c>
      <c r="AL76" s="160">
        <v>0</v>
      </c>
      <c r="AM76" s="160">
        <v>0</v>
      </c>
      <c r="AN76" s="160">
        <v>0</v>
      </c>
      <c r="AO76" s="160">
        <v>0</v>
      </c>
      <c r="AP76" s="160">
        <v>0</v>
      </c>
      <c r="AQ76" s="160">
        <v>1292016171.99999</v>
      </c>
      <c r="AR76" s="160">
        <v>1292016171.99999</v>
      </c>
      <c r="BM76"/>
      <c r="BN76"/>
      <c r="BO76"/>
      <c r="BP76"/>
      <c r="BQ76"/>
      <c r="BR76"/>
    </row>
    <row r="77" spans="1:70" x14ac:dyDescent="0.25">
      <c r="A77" t="str">
        <f t="shared" si="2"/>
        <v>1_1_2003</v>
      </c>
      <c r="B77">
        <v>1</v>
      </c>
      <c r="C77">
        <v>1</v>
      </c>
      <c r="D77">
        <v>2003</v>
      </c>
      <c r="E77" s="160">
        <v>1292016171.99999</v>
      </c>
      <c r="F77" s="160">
        <v>1615530131</v>
      </c>
      <c r="G77" s="160">
        <v>1292016171.99999</v>
      </c>
      <c r="H77" s="160">
        <v>1278422089.99999</v>
      </c>
      <c r="I77" s="160">
        <v>-13594081.999999501</v>
      </c>
      <c r="J77" s="160">
        <v>1265728231.9380901</v>
      </c>
      <c r="K77" s="160">
        <v>78825962.093675599</v>
      </c>
      <c r="L77" s="160">
        <v>53476957.519653298</v>
      </c>
      <c r="M77" s="160">
        <v>1.63477406438543</v>
      </c>
      <c r="N77" s="160">
        <v>8588747.4397300407</v>
      </c>
      <c r="O77" s="160">
        <v>2.2347407564421702</v>
      </c>
      <c r="P77" s="160">
        <v>42662.3778793827</v>
      </c>
      <c r="Q77" s="160">
        <v>10.9928921766545</v>
      </c>
      <c r="R77" s="160">
        <v>3.9039838032305898</v>
      </c>
      <c r="S77" s="160">
        <v>0</v>
      </c>
      <c r="T77" s="160">
        <v>0</v>
      </c>
      <c r="U77" s="160">
        <v>0</v>
      </c>
      <c r="V77" s="160">
        <v>0</v>
      </c>
      <c r="W77" s="160">
        <v>0</v>
      </c>
      <c r="X77" s="160">
        <v>0</v>
      </c>
      <c r="Y77" s="160">
        <v>0</v>
      </c>
      <c r="Z77" s="160">
        <v>52137065.5478964</v>
      </c>
      <c r="AA77" s="160">
        <v>1525418.9378325299</v>
      </c>
      <c r="AB77" s="160">
        <v>7310361.4030684298</v>
      </c>
      <c r="AC77" s="160">
        <v>20718484.166568901</v>
      </c>
      <c r="AD77" s="160">
        <v>6189662.4439452998</v>
      </c>
      <c r="AE77" s="160">
        <v>-1011591.15022136</v>
      </c>
      <c r="AF77" s="160">
        <v>0</v>
      </c>
      <c r="AG77" s="160">
        <v>0</v>
      </c>
      <c r="AH77" s="160">
        <v>0</v>
      </c>
      <c r="AI77" s="160">
        <v>0</v>
      </c>
      <c r="AJ77" s="160">
        <v>0</v>
      </c>
      <c r="AK77" s="160">
        <v>0</v>
      </c>
      <c r="AL77" s="160">
        <v>0</v>
      </c>
      <c r="AM77" s="160">
        <v>0</v>
      </c>
      <c r="AN77" s="160">
        <v>86869401.349090293</v>
      </c>
      <c r="AO77" s="160">
        <v>88351893.331263006</v>
      </c>
      <c r="AP77" s="160">
        <v>-101945975.33126201</v>
      </c>
      <c r="AQ77" s="160">
        <v>0</v>
      </c>
      <c r="AR77" s="160">
        <v>-13594081.999999501</v>
      </c>
      <c r="AS77" s="3"/>
      <c r="AU77" s="3"/>
      <c r="AW77" s="3"/>
      <c r="AY77" s="3"/>
      <c r="BA77" s="3"/>
      <c r="BC77" s="3"/>
      <c r="BE77" s="3"/>
      <c r="BH77" s="3"/>
      <c r="BJ77" s="3"/>
      <c r="BL77" s="3"/>
      <c r="BM77"/>
      <c r="BN77"/>
      <c r="BO77"/>
      <c r="BP77"/>
      <c r="BQ77"/>
      <c r="BR77"/>
    </row>
    <row r="78" spans="1:70" x14ac:dyDescent="0.25">
      <c r="A78" t="str">
        <f t="shared" si="2"/>
        <v>1_1_2004</v>
      </c>
      <c r="B78">
        <v>1</v>
      </c>
      <c r="C78">
        <v>1</v>
      </c>
      <c r="D78">
        <v>2004</v>
      </c>
      <c r="E78" s="160">
        <v>1299712058.99999</v>
      </c>
      <c r="F78" s="160">
        <v>1626917221</v>
      </c>
      <c r="G78" s="160">
        <v>1278422089.99999</v>
      </c>
      <c r="H78" s="160">
        <v>1357509238</v>
      </c>
      <c r="I78" s="160">
        <v>71391261.000000805</v>
      </c>
      <c r="J78" s="160">
        <v>1339628883.3645201</v>
      </c>
      <c r="K78" s="160">
        <v>65890154.1439652</v>
      </c>
      <c r="L78" s="160">
        <v>53624570.0609565</v>
      </c>
      <c r="M78" s="160">
        <v>1.6039997652573901</v>
      </c>
      <c r="N78" s="160">
        <v>8759934.6714768</v>
      </c>
      <c r="O78" s="160">
        <v>2.55672892248112</v>
      </c>
      <c r="P78" s="160">
        <v>41255.156164403401</v>
      </c>
      <c r="Q78" s="160">
        <v>10.8848475131367</v>
      </c>
      <c r="R78" s="160">
        <v>3.89803898964978</v>
      </c>
      <c r="S78" s="160">
        <v>0</v>
      </c>
      <c r="T78" s="160">
        <v>0</v>
      </c>
      <c r="U78" s="160">
        <v>0</v>
      </c>
      <c r="V78" s="160">
        <v>0</v>
      </c>
      <c r="W78" s="160">
        <v>0</v>
      </c>
      <c r="X78" s="160">
        <v>0</v>
      </c>
      <c r="Y78" s="160">
        <v>0</v>
      </c>
      <c r="Z78" s="160">
        <v>19533781.092014998</v>
      </c>
      <c r="AA78" s="160">
        <v>9239710.8915114198</v>
      </c>
      <c r="AB78" s="160">
        <v>8766437.7739733793</v>
      </c>
      <c r="AC78" s="160">
        <v>21958730.364755802</v>
      </c>
      <c r="AD78" s="160">
        <v>8409772.4079849198</v>
      </c>
      <c r="AE78" s="160">
        <v>-999895.63155637099</v>
      </c>
      <c r="AF78" s="160">
        <v>0</v>
      </c>
      <c r="AG78" s="160">
        <v>0</v>
      </c>
      <c r="AH78" s="160">
        <v>0</v>
      </c>
      <c r="AI78" s="160">
        <v>0</v>
      </c>
      <c r="AJ78" s="160">
        <v>0</v>
      </c>
      <c r="AK78" s="160">
        <v>0</v>
      </c>
      <c r="AL78" s="160">
        <v>0</v>
      </c>
      <c r="AM78" s="160">
        <v>0</v>
      </c>
      <c r="AN78" s="160">
        <v>66908536.8986843</v>
      </c>
      <c r="AO78" s="160">
        <v>68897818.689149603</v>
      </c>
      <c r="AP78" s="160">
        <v>2493442.3108511502</v>
      </c>
      <c r="AQ78" s="160">
        <v>7695887</v>
      </c>
      <c r="AR78" s="160">
        <v>79087148.000000805</v>
      </c>
      <c r="AS78" s="3"/>
      <c r="AU78" s="3"/>
      <c r="AW78" s="3"/>
      <c r="AY78" s="3"/>
      <c r="BA78" s="3"/>
      <c r="BC78" s="3"/>
      <c r="BE78" s="3"/>
      <c r="BH78" s="3"/>
      <c r="BJ78" s="3"/>
      <c r="BL78" s="3"/>
      <c r="BM78"/>
      <c r="BN78"/>
      <c r="BO78"/>
      <c r="BP78"/>
      <c r="BQ78"/>
      <c r="BR78"/>
    </row>
    <row r="79" spans="1:70" x14ac:dyDescent="0.25">
      <c r="A79" t="str">
        <f t="shared" si="2"/>
        <v>1_1_2005</v>
      </c>
      <c r="B79">
        <v>1</v>
      </c>
      <c r="C79">
        <v>1</v>
      </c>
      <c r="D79">
        <v>2005</v>
      </c>
      <c r="E79" s="160">
        <v>1307613726.99999</v>
      </c>
      <c r="F79" s="160">
        <v>1638115735</v>
      </c>
      <c r="G79" s="160">
        <v>1357509238</v>
      </c>
      <c r="H79" s="160">
        <v>1408403510.99999</v>
      </c>
      <c r="I79" s="160">
        <v>42992604.999998502</v>
      </c>
      <c r="J79" s="160">
        <v>1398114799.2251699</v>
      </c>
      <c r="K79" s="160">
        <v>50257912.973083198</v>
      </c>
      <c r="L79" s="160">
        <v>53761949.449261203</v>
      </c>
      <c r="M79" s="160">
        <v>1.6174486989549699</v>
      </c>
      <c r="N79" s="160">
        <v>8923104.8121413607</v>
      </c>
      <c r="O79" s="160">
        <v>3.0157989098701101</v>
      </c>
      <c r="P79" s="160">
        <v>40064.462040692903</v>
      </c>
      <c r="Q79" s="160">
        <v>10.7637173728522</v>
      </c>
      <c r="R79" s="160">
        <v>3.8998636842086301</v>
      </c>
      <c r="S79" s="160">
        <v>0</v>
      </c>
      <c r="T79" s="160">
        <v>0</v>
      </c>
      <c r="U79" s="160">
        <v>0</v>
      </c>
      <c r="V79" s="160">
        <v>0</v>
      </c>
      <c r="W79" s="160">
        <v>0</v>
      </c>
      <c r="X79" s="160">
        <v>0</v>
      </c>
      <c r="Y79" s="160">
        <v>0</v>
      </c>
      <c r="Z79" s="160">
        <v>8073681.7550671902</v>
      </c>
      <c r="AA79" s="160">
        <v>-4258819.4335741904</v>
      </c>
      <c r="AB79" s="160">
        <v>9514039.1007284708</v>
      </c>
      <c r="AC79" s="160">
        <v>29756811.705792401</v>
      </c>
      <c r="AD79" s="160">
        <v>8196096.3344100099</v>
      </c>
      <c r="AE79" s="160">
        <v>-1114254.27457367</v>
      </c>
      <c r="AF79" s="160">
        <v>0</v>
      </c>
      <c r="AG79" s="160">
        <v>0</v>
      </c>
      <c r="AH79" s="160">
        <v>0</v>
      </c>
      <c r="AI79" s="160">
        <v>0</v>
      </c>
      <c r="AJ79" s="160">
        <v>0</v>
      </c>
      <c r="AK79" s="160">
        <v>0</v>
      </c>
      <c r="AL79" s="160">
        <v>0</v>
      </c>
      <c r="AM79" s="160">
        <v>0</v>
      </c>
      <c r="AN79" s="160">
        <v>50167555.1878502</v>
      </c>
      <c r="AO79" s="160">
        <v>50580160.893502302</v>
      </c>
      <c r="AP79" s="160">
        <v>-7587555.8935037497</v>
      </c>
      <c r="AQ79" s="160">
        <v>7901667.9999999898</v>
      </c>
      <c r="AR79" s="160">
        <v>50894272.999998502</v>
      </c>
      <c r="AS79" s="3"/>
      <c r="AU79" s="3"/>
      <c r="AW79" s="3"/>
      <c r="AY79" s="3"/>
      <c r="BA79" s="3"/>
      <c r="BC79" s="3"/>
      <c r="BE79" s="3"/>
      <c r="BH79" s="3"/>
      <c r="BJ79" s="3"/>
      <c r="BL79" s="3"/>
      <c r="BM79"/>
      <c r="BN79"/>
      <c r="BO79"/>
      <c r="BP79"/>
      <c r="BQ79"/>
      <c r="BR79"/>
    </row>
    <row r="80" spans="1:70" x14ac:dyDescent="0.25">
      <c r="A80" t="str">
        <f t="shared" si="2"/>
        <v>1_1_2006</v>
      </c>
      <c r="B80">
        <v>1</v>
      </c>
      <c r="C80">
        <v>1</v>
      </c>
      <c r="D80">
        <v>2006</v>
      </c>
      <c r="E80" s="160">
        <v>1307613726.99999</v>
      </c>
      <c r="F80" s="160">
        <v>1638115735</v>
      </c>
      <c r="G80" s="160">
        <v>1408403510.99999</v>
      </c>
      <c r="H80" s="160">
        <v>1469130430</v>
      </c>
      <c r="I80" s="160">
        <v>60726919.000001803</v>
      </c>
      <c r="J80" s="160">
        <v>1464943473.34742</v>
      </c>
      <c r="K80" s="160">
        <v>66828674.122243203</v>
      </c>
      <c r="L80" s="160">
        <v>55473498.633775398</v>
      </c>
      <c r="M80" s="160">
        <v>1.65989734756735</v>
      </c>
      <c r="N80" s="160">
        <v>9174149.7475559302</v>
      </c>
      <c r="O80" s="160">
        <v>3.30744520275673</v>
      </c>
      <c r="P80" s="160">
        <v>38281.879250446204</v>
      </c>
      <c r="Q80" s="160">
        <v>10.6937486709559</v>
      </c>
      <c r="R80" s="160">
        <v>4.1667720405477198</v>
      </c>
      <c r="S80" s="160">
        <v>0</v>
      </c>
      <c r="T80" s="160">
        <v>0</v>
      </c>
      <c r="U80" s="160">
        <v>0</v>
      </c>
      <c r="V80" s="160">
        <v>0</v>
      </c>
      <c r="W80" s="160">
        <v>0</v>
      </c>
      <c r="X80" s="160">
        <v>0</v>
      </c>
      <c r="Y80" s="160">
        <v>0</v>
      </c>
      <c r="Z80" s="160">
        <v>37209010.9035431</v>
      </c>
      <c r="AA80" s="160">
        <v>-9620376.6769031398</v>
      </c>
      <c r="AB80" s="160">
        <v>12559674.934324199</v>
      </c>
      <c r="AC80" s="160">
        <v>17717285.061840199</v>
      </c>
      <c r="AD80" s="160">
        <v>13111151.0427897</v>
      </c>
      <c r="AE80" s="160">
        <v>-900759.55332895298</v>
      </c>
      <c r="AF80" s="160">
        <v>-1942683.52066581</v>
      </c>
      <c r="AG80" s="160">
        <v>0</v>
      </c>
      <c r="AH80" s="160">
        <v>0</v>
      </c>
      <c r="AI80" s="160">
        <v>0</v>
      </c>
      <c r="AJ80" s="160">
        <v>0</v>
      </c>
      <c r="AK80" s="160">
        <v>0</v>
      </c>
      <c r="AL80" s="160">
        <v>0</v>
      </c>
      <c r="AM80" s="160">
        <v>0</v>
      </c>
      <c r="AN80" s="160">
        <v>68133302.191599399</v>
      </c>
      <c r="AO80" s="160">
        <v>68721553.264634907</v>
      </c>
      <c r="AP80" s="160">
        <v>-7994634.2646330902</v>
      </c>
      <c r="AQ80" s="160">
        <v>0</v>
      </c>
      <c r="AR80" s="160">
        <v>60726919.000001803</v>
      </c>
      <c r="AS80" s="3"/>
      <c r="AU80" s="3"/>
      <c r="AW80" s="3"/>
      <c r="AY80" s="3"/>
      <c r="BA80" s="3"/>
      <c r="BC80" s="3"/>
      <c r="BE80" s="3"/>
      <c r="BH80" s="3"/>
      <c r="BJ80" s="3"/>
      <c r="BL80" s="3"/>
      <c r="BM80"/>
      <c r="BN80"/>
      <c r="BO80"/>
      <c r="BP80"/>
      <c r="BQ80"/>
      <c r="BR80"/>
    </row>
    <row r="81" spans="1:70" x14ac:dyDescent="0.25">
      <c r="A81" t="str">
        <f t="shared" si="2"/>
        <v>1_1_2007</v>
      </c>
      <c r="B81">
        <v>1</v>
      </c>
      <c r="C81">
        <v>1</v>
      </c>
      <c r="D81">
        <v>2007</v>
      </c>
      <c r="E81" s="160">
        <v>1307613726.99999</v>
      </c>
      <c r="F81" s="160">
        <v>1638115735</v>
      </c>
      <c r="G81" s="160">
        <v>1469130430</v>
      </c>
      <c r="H81" s="160">
        <v>1495052844</v>
      </c>
      <c r="I81" s="160">
        <v>25922413.9999994</v>
      </c>
      <c r="J81" s="160">
        <v>1529617806.5716701</v>
      </c>
      <c r="K81" s="160">
        <v>64674333.224250302</v>
      </c>
      <c r="L81" s="160">
        <v>59233535.894104697</v>
      </c>
      <c r="M81" s="160">
        <v>1.6705105768762201</v>
      </c>
      <c r="N81" s="160">
        <v>9238295.0831263307</v>
      </c>
      <c r="O81" s="160">
        <v>3.4721448447248502</v>
      </c>
      <c r="P81" s="160">
        <v>38811.654393435099</v>
      </c>
      <c r="Q81" s="160">
        <v>10.5528566382356</v>
      </c>
      <c r="R81" s="160">
        <v>4.3817532843932803</v>
      </c>
      <c r="S81" s="160">
        <v>0</v>
      </c>
      <c r="T81" s="160">
        <v>0</v>
      </c>
      <c r="U81" s="160">
        <v>0</v>
      </c>
      <c r="V81" s="160">
        <v>0</v>
      </c>
      <c r="W81" s="160">
        <v>0</v>
      </c>
      <c r="X81" s="160">
        <v>0</v>
      </c>
      <c r="Y81" s="160">
        <v>0</v>
      </c>
      <c r="Z81" s="160">
        <v>65232841.714831002</v>
      </c>
      <c r="AA81" s="160">
        <v>-3552614.2620496699</v>
      </c>
      <c r="AB81" s="160">
        <v>3602164.0742455898</v>
      </c>
      <c r="AC81" s="160">
        <v>9817494.6645966303</v>
      </c>
      <c r="AD81" s="160">
        <v>-3947069.7568728002</v>
      </c>
      <c r="AE81" s="160">
        <v>-1782713.52477256</v>
      </c>
      <c r="AF81" s="160">
        <v>-1622107.2129669799</v>
      </c>
      <c r="AG81" s="160">
        <v>0</v>
      </c>
      <c r="AH81" s="160">
        <v>0</v>
      </c>
      <c r="AI81" s="160">
        <v>0</v>
      </c>
      <c r="AJ81" s="160">
        <v>0</v>
      </c>
      <c r="AK81" s="160">
        <v>0</v>
      </c>
      <c r="AL81" s="160">
        <v>0</v>
      </c>
      <c r="AM81" s="160">
        <v>0</v>
      </c>
      <c r="AN81" s="160">
        <v>67747995.697011203</v>
      </c>
      <c r="AO81" s="160">
        <v>67764820.100717396</v>
      </c>
      <c r="AP81" s="160">
        <v>-41842406.100717999</v>
      </c>
      <c r="AQ81" s="160">
        <v>0</v>
      </c>
      <c r="AR81" s="160">
        <v>25922413.9999994</v>
      </c>
      <c r="AS81" s="3"/>
      <c r="AU81" s="3"/>
      <c r="AW81" s="3"/>
      <c r="AY81" s="3"/>
      <c r="BA81" s="3"/>
      <c r="BC81" s="3"/>
      <c r="BE81" s="3"/>
      <c r="BH81" s="3"/>
      <c r="BJ81" s="3"/>
      <c r="BL81" s="3"/>
      <c r="BM81"/>
      <c r="BN81"/>
      <c r="BO81"/>
      <c r="BP81"/>
      <c r="BQ81"/>
      <c r="BR81"/>
    </row>
    <row r="82" spans="1:70" x14ac:dyDescent="0.25">
      <c r="A82" t="str">
        <f t="shared" si="2"/>
        <v>1_1_2008</v>
      </c>
      <c r="B82">
        <v>1</v>
      </c>
      <c r="C82">
        <v>1</v>
      </c>
      <c r="D82">
        <v>2008</v>
      </c>
      <c r="E82" s="160">
        <v>1307613726.99999</v>
      </c>
      <c r="F82" s="160">
        <v>1638115735</v>
      </c>
      <c r="G82" s="160">
        <v>1495052844</v>
      </c>
      <c r="H82" s="160">
        <v>1569203376</v>
      </c>
      <c r="I82" s="160">
        <v>74150532.000000596</v>
      </c>
      <c r="J82" s="160">
        <v>1573096882.7211599</v>
      </c>
      <c r="K82" s="160">
        <v>43479076.1494914</v>
      </c>
      <c r="L82" s="160">
        <v>60581042.589064397</v>
      </c>
      <c r="M82" s="160">
        <v>1.72393728577326</v>
      </c>
      <c r="N82" s="160">
        <v>9282061.6386980992</v>
      </c>
      <c r="O82" s="160">
        <v>3.9052019498353698</v>
      </c>
      <c r="P82" s="160">
        <v>38751.552879671501</v>
      </c>
      <c r="Q82" s="160">
        <v>10.697540509767</v>
      </c>
      <c r="R82" s="160">
        <v>4.4775093495175504</v>
      </c>
      <c r="S82" s="160">
        <v>0</v>
      </c>
      <c r="T82" s="160">
        <v>0</v>
      </c>
      <c r="U82" s="160">
        <v>0</v>
      </c>
      <c r="V82" s="160">
        <v>0</v>
      </c>
      <c r="W82" s="160">
        <v>0</v>
      </c>
      <c r="X82" s="160">
        <v>0</v>
      </c>
      <c r="Y82" s="160">
        <v>0</v>
      </c>
      <c r="Z82" s="160">
        <v>29065225.174493</v>
      </c>
      <c r="AA82" s="160">
        <v>-15396440.417868899</v>
      </c>
      <c r="AB82" s="160">
        <v>3050051.0046495199</v>
      </c>
      <c r="AC82" s="160">
        <v>24855919.2660839</v>
      </c>
      <c r="AD82" s="160">
        <v>214063.91410127599</v>
      </c>
      <c r="AE82" s="160">
        <v>1928646.3328080999</v>
      </c>
      <c r="AF82" s="160">
        <v>-689241.96330945496</v>
      </c>
      <c r="AG82" s="160">
        <v>0</v>
      </c>
      <c r="AH82" s="160">
        <v>0</v>
      </c>
      <c r="AI82" s="160">
        <v>0</v>
      </c>
      <c r="AJ82" s="160">
        <v>0</v>
      </c>
      <c r="AK82" s="160">
        <v>0</v>
      </c>
      <c r="AL82" s="160">
        <v>0</v>
      </c>
      <c r="AM82" s="160">
        <v>0</v>
      </c>
      <c r="AN82" s="160">
        <v>43028223.310957499</v>
      </c>
      <c r="AO82" s="160">
        <v>42983978.295186304</v>
      </c>
      <c r="AP82" s="160">
        <v>31166553.7048143</v>
      </c>
      <c r="AQ82" s="160">
        <v>0</v>
      </c>
      <c r="AR82" s="160">
        <v>74150532.000000596</v>
      </c>
      <c r="AS82" s="3"/>
      <c r="AU82" s="3"/>
      <c r="AW82" s="3"/>
      <c r="AY82" s="3"/>
      <c r="BA82" s="3"/>
      <c r="BC82" s="3"/>
      <c r="BE82" s="3"/>
      <c r="BH82" s="3"/>
      <c r="BJ82" s="3"/>
      <c r="BL82" s="3"/>
      <c r="BM82"/>
      <c r="BN82"/>
      <c r="BO82"/>
      <c r="BP82"/>
      <c r="BQ82"/>
      <c r="BR82"/>
    </row>
    <row r="83" spans="1:70" x14ac:dyDescent="0.25">
      <c r="A83" t="str">
        <f t="shared" si="2"/>
        <v>1_1_2009</v>
      </c>
      <c r="B83">
        <v>1</v>
      </c>
      <c r="C83">
        <v>1</v>
      </c>
      <c r="D83">
        <v>2009</v>
      </c>
      <c r="E83" s="160">
        <v>1318962067.99999</v>
      </c>
      <c r="F83" s="160">
        <v>1652157743</v>
      </c>
      <c r="G83" s="160">
        <v>1569203376</v>
      </c>
      <c r="H83" s="160">
        <v>1550224962.99999</v>
      </c>
      <c r="I83" s="160">
        <v>-30326754.000001501</v>
      </c>
      <c r="J83" s="160">
        <v>1510495129.37848</v>
      </c>
      <c r="K83" s="160">
        <v>-78035009.365026906</v>
      </c>
      <c r="L83" s="160">
        <v>60094979.920444697</v>
      </c>
      <c r="M83" s="160">
        <v>1.8300204332162899</v>
      </c>
      <c r="N83" s="160">
        <v>9213955.7715363298</v>
      </c>
      <c r="O83" s="160">
        <v>2.8468452607200301</v>
      </c>
      <c r="P83" s="160">
        <v>37106.287685291798</v>
      </c>
      <c r="Q83" s="160">
        <v>10.7946765710247</v>
      </c>
      <c r="R83" s="160">
        <v>4.6405117032524004</v>
      </c>
      <c r="S83" s="160">
        <v>0</v>
      </c>
      <c r="T83" s="160">
        <v>0</v>
      </c>
      <c r="U83" s="160">
        <v>0</v>
      </c>
      <c r="V83" s="160">
        <v>0</v>
      </c>
      <c r="W83" s="160">
        <v>0</v>
      </c>
      <c r="X83" s="160">
        <v>0</v>
      </c>
      <c r="Y83" s="160">
        <v>0</v>
      </c>
      <c r="Z83" s="160">
        <v>7142811.9669953296</v>
      </c>
      <c r="AA83" s="160">
        <v>-32676036.246417198</v>
      </c>
      <c r="AB83" s="160">
        <v>-985865.89546055696</v>
      </c>
      <c r="AC83" s="160">
        <v>-66662887.413681202</v>
      </c>
      <c r="AD83" s="160">
        <v>14001386.362495299</v>
      </c>
      <c r="AE83" s="160">
        <v>1707591.74155406</v>
      </c>
      <c r="AF83" s="160">
        <v>-1334908.7092919999</v>
      </c>
      <c r="AG83" s="160">
        <v>0</v>
      </c>
      <c r="AH83" s="160">
        <v>0</v>
      </c>
      <c r="AI83" s="160">
        <v>0</v>
      </c>
      <c r="AJ83" s="160">
        <v>0</v>
      </c>
      <c r="AK83" s="160">
        <v>0</v>
      </c>
      <c r="AL83" s="160">
        <v>0</v>
      </c>
      <c r="AM83" s="160">
        <v>0</v>
      </c>
      <c r="AN83" s="160">
        <v>-78807908.193806306</v>
      </c>
      <c r="AO83" s="160">
        <v>-78585218.225505993</v>
      </c>
      <c r="AP83" s="160">
        <v>48258464.225504503</v>
      </c>
      <c r="AQ83" s="160">
        <v>11348341</v>
      </c>
      <c r="AR83" s="160">
        <v>-18978413.000001501</v>
      </c>
      <c r="AS83" s="3"/>
      <c r="AU83" s="3"/>
      <c r="AW83" s="3"/>
      <c r="AY83" s="3"/>
      <c r="BA83" s="3"/>
      <c r="BC83" s="3"/>
      <c r="BE83" s="3"/>
      <c r="BH83" s="3"/>
      <c r="BJ83" s="3"/>
      <c r="BL83" s="3"/>
      <c r="BM83"/>
      <c r="BN83"/>
      <c r="BO83"/>
      <c r="BP83"/>
      <c r="BQ83"/>
      <c r="BR83"/>
    </row>
    <row r="84" spans="1:70" x14ac:dyDescent="0.25">
      <c r="A84" t="str">
        <f t="shared" si="2"/>
        <v>1_1_2010</v>
      </c>
      <c r="B84">
        <v>1</v>
      </c>
      <c r="C84">
        <v>1</v>
      </c>
      <c r="D84">
        <v>2010</v>
      </c>
      <c r="E84" s="160">
        <v>1348461645.99999</v>
      </c>
      <c r="F84" s="160">
        <v>1684310471</v>
      </c>
      <c r="G84" s="160">
        <v>1550224962.99999</v>
      </c>
      <c r="H84" s="160">
        <v>1584263533</v>
      </c>
      <c r="I84" s="160">
        <v>4538992.00000061</v>
      </c>
      <c r="J84" s="160">
        <v>1579146190.0603199</v>
      </c>
      <c r="K84" s="160">
        <v>40837282.120155796</v>
      </c>
      <c r="L84" s="160">
        <v>58921440.617594697</v>
      </c>
      <c r="M84" s="160">
        <v>1.8402475882898399</v>
      </c>
      <c r="N84" s="160">
        <v>9102911.0181594603</v>
      </c>
      <c r="O84" s="160">
        <v>3.3032801750955398</v>
      </c>
      <c r="P84" s="160">
        <v>36265.8085243354</v>
      </c>
      <c r="Q84" s="160">
        <v>11.0848252453225</v>
      </c>
      <c r="R84" s="160">
        <v>4.8605585541437</v>
      </c>
      <c r="S84" s="160">
        <v>0</v>
      </c>
      <c r="T84" s="160">
        <v>0</v>
      </c>
      <c r="U84" s="160">
        <v>0</v>
      </c>
      <c r="V84" s="160">
        <v>0</v>
      </c>
      <c r="W84" s="160">
        <v>0</v>
      </c>
      <c r="X84" s="160">
        <v>0</v>
      </c>
      <c r="Y84" s="160">
        <v>0</v>
      </c>
      <c r="Z84" s="160">
        <v>-894767.92231728497</v>
      </c>
      <c r="AA84" s="160">
        <v>-508108.557370678</v>
      </c>
      <c r="AB84" s="160">
        <v>1325034.1006171899</v>
      </c>
      <c r="AC84" s="160">
        <v>31296076.447255298</v>
      </c>
      <c r="AD84" s="160">
        <v>7622354.8945646202</v>
      </c>
      <c r="AE84" s="160">
        <v>3958119.72749939</v>
      </c>
      <c r="AF84" s="160">
        <v>-1838433.44749042</v>
      </c>
      <c r="AG84" s="160">
        <v>0</v>
      </c>
      <c r="AH84" s="160">
        <v>0</v>
      </c>
      <c r="AI84" s="160">
        <v>0</v>
      </c>
      <c r="AJ84" s="160">
        <v>0</v>
      </c>
      <c r="AK84" s="160">
        <v>0</v>
      </c>
      <c r="AL84" s="160">
        <v>0</v>
      </c>
      <c r="AM84" s="160">
        <v>0</v>
      </c>
      <c r="AN84" s="160">
        <v>40960275.2427582</v>
      </c>
      <c r="AO84" s="160">
        <v>41245208.238235898</v>
      </c>
      <c r="AP84" s="160">
        <v>-36706216.238235302</v>
      </c>
      <c r="AQ84" s="160">
        <v>29499578</v>
      </c>
      <c r="AR84" s="160">
        <v>34038570.000000603</v>
      </c>
      <c r="AS84" s="3"/>
      <c r="AU84" s="3"/>
      <c r="AW84" s="3"/>
      <c r="AY84" s="3"/>
      <c r="BA84" s="3"/>
      <c r="BC84" s="3"/>
      <c r="BE84" s="3"/>
      <c r="BH84" s="3"/>
      <c r="BJ84" s="3"/>
      <c r="BL84" s="3"/>
      <c r="BM84"/>
      <c r="BN84"/>
      <c r="BO84"/>
      <c r="BP84"/>
      <c r="BQ84"/>
      <c r="BR84"/>
    </row>
    <row r="85" spans="1:70" x14ac:dyDescent="0.25">
      <c r="A85" t="str">
        <f t="shared" si="2"/>
        <v>1_1_2011</v>
      </c>
      <c r="B85">
        <v>1</v>
      </c>
      <c r="C85">
        <v>1</v>
      </c>
      <c r="D85">
        <v>2011</v>
      </c>
      <c r="E85" s="160">
        <v>1348461645.99999</v>
      </c>
      <c r="F85" s="160">
        <v>1684310471</v>
      </c>
      <c r="G85" s="160">
        <v>1584263533</v>
      </c>
      <c r="H85" s="160">
        <v>1649966415</v>
      </c>
      <c r="I85" s="160">
        <v>65702881.999999799</v>
      </c>
      <c r="J85" s="160">
        <v>1643498281.36271</v>
      </c>
      <c r="K85" s="160">
        <v>64352091.302395299</v>
      </c>
      <c r="L85" s="160">
        <v>59029313.630040102</v>
      </c>
      <c r="M85" s="160">
        <v>1.85648633936772</v>
      </c>
      <c r="N85" s="160">
        <v>9187108.4648355693</v>
      </c>
      <c r="O85" s="160">
        <v>4.05484602852931</v>
      </c>
      <c r="P85" s="160">
        <v>35665.449243729599</v>
      </c>
      <c r="Q85" s="160">
        <v>11.381459884458501</v>
      </c>
      <c r="R85" s="160">
        <v>4.8247493441129699</v>
      </c>
      <c r="S85" s="160">
        <v>0</v>
      </c>
      <c r="T85" s="160">
        <v>0</v>
      </c>
      <c r="U85" s="160">
        <v>0</v>
      </c>
      <c r="V85" s="160">
        <v>0</v>
      </c>
      <c r="W85" s="160">
        <v>0</v>
      </c>
      <c r="X85" s="160">
        <v>0.121694376318953</v>
      </c>
      <c r="Y85" s="160">
        <v>0</v>
      </c>
      <c r="Z85" s="160">
        <v>4970406.7241877103</v>
      </c>
      <c r="AA85" s="160">
        <v>-4390905.2227717498</v>
      </c>
      <c r="AB85" s="160">
        <v>5070818.25119182</v>
      </c>
      <c r="AC85" s="160">
        <v>45958511.637081899</v>
      </c>
      <c r="AD85" s="160">
        <v>5355524.8390161796</v>
      </c>
      <c r="AE85" s="160">
        <v>4227732.36546175</v>
      </c>
      <c r="AF85" s="160">
        <v>315927.47990288498</v>
      </c>
      <c r="AG85" s="160">
        <v>0</v>
      </c>
      <c r="AH85" s="160">
        <v>0</v>
      </c>
      <c r="AI85" s="160">
        <v>0</v>
      </c>
      <c r="AJ85" s="160">
        <v>0</v>
      </c>
      <c r="AK85" s="160">
        <v>0</v>
      </c>
      <c r="AL85" s="160">
        <v>1922324.22197828</v>
      </c>
      <c r="AM85" s="160">
        <v>0</v>
      </c>
      <c r="AN85" s="160">
        <v>63430340.296048798</v>
      </c>
      <c r="AO85" s="160">
        <v>64184952.776902601</v>
      </c>
      <c r="AP85" s="160">
        <v>1517929.2230972799</v>
      </c>
      <c r="AQ85" s="160">
        <v>0</v>
      </c>
      <c r="AR85" s="160">
        <v>65702881.999999799</v>
      </c>
      <c r="AS85" s="3"/>
      <c r="AU85" s="3"/>
      <c r="AW85" s="3"/>
      <c r="AY85" s="3"/>
      <c r="BA85" s="3"/>
      <c r="BC85" s="3"/>
      <c r="BE85" s="3"/>
      <c r="BH85" s="3"/>
      <c r="BJ85" s="3"/>
      <c r="BL85" s="3"/>
      <c r="BM85"/>
      <c r="BN85"/>
      <c r="BO85"/>
      <c r="BP85"/>
      <c r="BQ85"/>
      <c r="BR85"/>
    </row>
    <row r="86" spans="1:70" x14ac:dyDescent="0.25">
      <c r="A86" t="str">
        <f t="shared" si="2"/>
        <v>1_1_2012</v>
      </c>
      <c r="B86">
        <v>1</v>
      </c>
      <c r="C86">
        <v>1</v>
      </c>
      <c r="D86">
        <v>2012</v>
      </c>
      <c r="E86" s="160">
        <v>1348461645.99999</v>
      </c>
      <c r="F86" s="160">
        <v>1684310471</v>
      </c>
      <c r="G86" s="160">
        <v>1649966415</v>
      </c>
      <c r="H86" s="160">
        <v>1684310471</v>
      </c>
      <c r="I86" s="160">
        <v>34344055.999999903</v>
      </c>
      <c r="J86" s="160">
        <v>1688592124.95439</v>
      </c>
      <c r="K86" s="160">
        <v>45093843.591679901</v>
      </c>
      <c r="L86" s="160">
        <v>60620023.984365799</v>
      </c>
      <c r="M86" s="160">
        <v>1.8698545848518999</v>
      </c>
      <c r="N86" s="160">
        <v>9293102.7426205203</v>
      </c>
      <c r="O86" s="160">
        <v>4.08321637315274</v>
      </c>
      <c r="P86" s="160">
        <v>35327.404692929696</v>
      </c>
      <c r="Q86" s="160">
        <v>11.2691753249984</v>
      </c>
      <c r="R86" s="160">
        <v>4.8815823185081504</v>
      </c>
      <c r="S86" s="160">
        <v>0</v>
      </c>
      <c r="T86" s="160">
        <v>0</v>
      </c>
      <c r="U86" s="160">
        <v>0</v>
      </c>
      <c r="V86" s="160">
        <v>0</v>
      </c>
      <c r="W86" s="160">
        <v>0</v>
      </c>
      <c r="X86" s="160">
        <v>0.617326143067772</v>
      </c>
      <c r="Y86" s="160">
        <v>0</v>
      </c>
      <c r="Z86" s="160">
        <v>32316714.600940999</v>
      </c>
      <c r="AA86" s="160">
        <v>-2735464.6291993698</v>
      </c>
      <c r="AB86" s="160">
        <v>6432947.0954643004</v>
      </c>
      <c r="AC86" s="160">
        <v>1701830.56521186</v>
      </c>
      <c r="AD86" s="160">
        <v>3038514.1926413798</v>
      </c>
      <c r="AE86" s="160">
        <v>-1660021.74745343</v>
      </c>
      <c r="AF86" s="160">
        <v>-507648.799200362</v>
      </c>
      <c r="AG86" s="160">
        <v>0</v>
      </c>
      <c r="AH86" s="160">
        <v>0</v>
      </c>
      <c r="AI86" s="160">
        <v>0</v>
      </c>
      <c r="AJ86" s="160">
        <v>0</v>
      </c>
      <c r="AK86" s="160">
        <v>0</v>
      </c>
      <c r="AL86" s="160">
        <v>8306937.02037297</v>
      </c>
      <c r="AM86" s="160">
        <v>0</v>
      </c>
      <c r="AN86" s="160">
        <v>46893808.2987784</v>
      </c>
      <c r="AO86" s="160">
        <v>47511996.567202397</v>
      </c>
      <c r="AP86" s="160">
        <v>-13167940.567202499</v>
      </c>
      <c r="AQ86" s="160">
        <v>0</v>
      </c>
      <c r="AR86" s="160">
        <v>34344055.999999903</v>
      </c>
      <c r="AS86" s="3"/>
      <c r="AU86" s="3"/>
      <c r="AW86" s="3"/>
      <c r="AY86" s="3"/>
      <c r="BA86" s="3"/>
      <c r="BC86" s="3"/>
      <c r="BE86" s="3"/>
      <c r="BH86" s="3"/>
      <c r="BJ86" s="3"/>
      <c r="BL86" s="3"/>
      <c r="BM86"/>
      <c r="BN86"/>
      <c r="BO86"/>
      <c r="BP86"/>
      <c r="BQ86"/>
      <c r="BR86"/>
    </row>
    <row r="87" spans="1:70" x14ac:dyDescent="0.25">
      <c r="A87" t="str">
        <f t="shared" si="2"/>
        <v>1_1_2013</v>
      </c>
      <c r="B87">
        <v>1</v>
      </c>
      <c r="C87">
        <v>1</v>
      </c>
      <c r="D87">
        <v>2013</v>
      </c>
      <c r="E87" s="160">
        <v>1348461645.99999</v>
      </c>
      <c r="F87" s="160">
        <v>1684310471</v>
      </c>
      <c r="G87" s="160">
        <v>1684310471</v>
      </c>
      <c r="H87" s="160">
        <v>1692923428</v>
      </c>
      <c r="I87" s="160">
        <v>8612957.0000004098</v>
      </c>
      <c r="J87" s="160">
        <v>1686372946.02912</v>
      </c>
      <c r="K87" s="160">
        <v>-2219178.9252741402</v>
      </c>
      <c r="L87" s="160">
        <v>61912327.9651917</v>
      </c>
      <c r="M87" s="160">
        <v>2.0023978015123198</v>
      </c>
      <c r="N87" s="160">
        <v>9387755.4966509305</v>
      </c>
      <c r="O87" s="160">
        <v>3.9249606180582401</v>
      </c>
      <c r="P87" s="160">
        <v>35621.551276388702</v>
      </c>
      <c r="Q87" s="160">
        <v>10.9305916687006</v>
      </c>
      <c r="R87" s="160">
        <v>4.8838862169610398</v>
      </c>
      <c r="S87" s="160">
        <v>0</v>
      </c>
      <c r="T87" s="160">
        <v>0</v>
      </c>
      <c r="U87" s="160">
        <v>0</v>
      </c>
      <c r="V87" s="160">
        <v>0</v>
      </c>
      <c r="W87" s="160">
        <v>0</v>
      </c>
      <c r="X87" s="160">
        <v>1.54039834070297</v>
      </c>
      <c r="Y87" s="160">
        <v>0</v>
      </c>
      <c r="Z87" s="160">
        <v>30172783.1705826</v>
      </c>
      <c r="AA87" s="160">
        <v>-35384003.717354201</v>
      </c>
      <c r="AB87" s="160">
        <v>5828593.6995964404</v>
      </c>
      <c r="AC87" s="160">
        <v>-9550550.4032311197</v>
      </c>
      <c r="AD87" s="160">
        <v>-2920216.2283002799</v>
      </c>
      <c r="AE87" s="160">
        <v>-5003136.1083146296</v>
      </c>
      <c r="AF87" s="160">
        <v>-25422.654761283298</v>
      </c>
      <c r="AG87" s="160">
        <v>0</v>
      </c>
      <c r="AH87" s="160">
        <v>0</v>
      </c>
      <c r="AI87" s="160">
        <v>0</v>
      </c>
      <c r="AJ87" s="160">
        <v>0</v>
      </c>
      <c r="AK87" s="160">
        <v>0</v>
      </c>
      <c r="AL87" s="160">
        <v>15950105.1662718</v>
      </c>
      <c r="AM87" s="160">
        <v>0</v>
      </c>
      <c r="AN87" s="160">
        <v>-931847.07551067998</v>
      </c>
      <c r="AO87" s="160">
        <v>-1554722.73341288</v>
      </c>
      <c r="AP87" s="160">
        <v>10167679.733413201</v>
      </c>
      <c r="AQ87" s="160">
        <v>0</v>
      </c>
      <c r="AR87" s="160">
        <v>8612957.0000004098</v>
      </c>
      <c r="AS87" s="3"/>
      <c r="AU87" s="3"/>
      <c r="AW87" s="3"/>
      <c r="AY87" s="3"/>
      <c r="BA87" s="3"/>
      <c r="BC87" s="3"/>
      <c r="BE87" s="3"/>
      <c r="BH87" s="3"/>
      <c r="BJ87" s="3"/>
      <c r="BL87" s="3"/>
      <c r="BM87"/>
      <c r="BN87"/>
      <c r="BO87"/>
      <c r="BP87"/>
      <c r="BQ87"/>
      <c r="BR87"/>
    </row>
    <row r="88" spans="1:70" x14ac:dyDescent="0.25">
      <c r="A88" t="str">
        <f t="shared" si="2"/>
        <v>1_1_2014</v>
      </c>
      <c r="B88">
        <v>1</v>
      </c>
      <c r="C88">
        <v>1</v>
      </c>
      <c r="D88">
        <v>2014</v>
      </c>
      <c r="E88" s="160">
        <v>1348461645.99999</v>
      </c>
      <c r="F88" s="160">
        <v>1684310471</v>
      </c>
      <c r="G88" s="160">
        <v>1692923428</v>
      </c>
      <c r="H88" s="160">
        <v>1741056553</v>
      </c>
      <c r="I88" s="160">
        <v>48133124.999999397</v>
      </c>
      <c r="J88" s="160">
        <v>1740980543.07445</v>
      </c>
      <c r="K88" s="160">
        <v>54607597.045333602</v>
      </c>
      <c r="L88" s="160">
        <v>63808073.878680401</v>
      </c>
      <c r="M88" s="160">
        <v>1.97437898713241</v>
      </c>
      <c r="N88" s="160">
        <v>9499424.7345857695</v>
      </c>
      <c r="O88" s="160">
        <v>3.7144731767193302</v>
      </c>
      <c r="P88" s="160">
        <v>35751.001409943201</v>
      </c>
      <c r="Q88" s="160">
        <v>10.899748533767299</v>
      </c>
      <c r="R88" s="160">
        <v>5.1363096295287498</v>
      </c>
      <c r="S88" s="160">
        <v>0</v>
      </c>
      <c r="T88" s="160">
        <v>0</v>
      </c>
      <c r="U88" s="160">
        <v>0</v>
      </c>
      <c r="V88" s="160">
        <v>0</v>
      </c>
      <c r="W88" s="160">
        <v>0</v>
      </c>
      <c r="X88" s="160">
        <v>2.4930767871465198</v>
      </c>
      <c r="Y88" s="160">
        <v>0</v>
      </c>
      <c r="Z88" s="160">
        <v>41406802.085582599</v>
      </c>
      <c r="AA88" s="160">
        <v>6750866.0883604698</v>
      </c>
      <c r="AB88" s="160">
        <v>6877910.5996795604</v>
      </c>
      <c r="AC88" s="160">
        <v>-13102119.175555401</v>
      </c>
      <c r="AD88" s="160">
        <v>-1768074.08600602</v>
      </c>
      <c r="AE88" s="160">
        <v>-564380.62249141303</v>
      </c>
      <c r="AF88" s="160">
        <v>-2106565.6388594201</v>
      </c>
      <c r="AG88" s="160">
        <v>0</v>
      </c>
      <c r="AH88" s="160">
        <v>0</v>
      </c>
      <c r="AI88" s="160">
        <v>0</v>
      </c>
      <c r="AJ88" s="160">
        <v>0</v>
      </c>
      <c r="AK88" s="160">
        <v>0</v>
      </c>
      <c r="AL88" s="160">
        <v>16582337.643601101</v>
      </c>
      <c r="AM88" s="160">
        <v>0</v>
      </c>
      <c r="AN88" s="160">
        <v>54076776.894311503</v>
      </c>
      <c r="AO88" s="160">
        <v>54681146.769047201</v>
      </c>
      <c r="AP88" s="160">
        <v>-6548021.7690477399</v>
      </c>
      <c r="AQ88" s="160">
        <v>0</v>
      </c>
      <c r="AR88" s="160">
        <v>48133124.999999397</v>
      </c>
      <c r="AS88" s="3"/>
      <c r="AU88" s="3"/>
      <c r="AW88" s="3"/>
      <c r="AY88" s="3"/>
      <c r="BA88" s="3"/>
      <c r="BC88" s="3"/>
      <c r="BE88" s="3"/>
      <c r="BH88" s="3"/>
      <c r="BJ88" s="3"/>
      <c r="BL88" s="3"/>
      <c r="BM88"/>
      <c r="BN88"/>
      <c r="BO88"/>
      <c r="BP88"/>
      <c r="BQ88"/>
      <c r="BR88"/>
    </row>
    <row r="89" spans="1:70" x14ac:dyDescent="0.25">
      <c r="A89" t="str">
        <f t="shared" si="2"/>
        <v>1_1_2015</v>
      </c>
      <c r="B89">
        <v>1</v>
      </c>
      <c r="C89">
        <v>1</v>
      </c>
      <c r="D89">
        <v>2015</v>
      </c>
      <c r="E89" s="160">
        <v>1348461645.99999</v>
      </c>
      <c r="F89" s="160">
        <v>1684310471</v>
      </c>
      <c r="G89" s="160">
        <v>1741056553</v>
      </c>
      <c r="H89" s="160">
        <v>1722971063.99999</v>
      </c>
      <c r="I89" s="160">
        <v>-18085489.000000302</v>
      </c>
      <c r="J89" s="160">
        <v>1671654302.5216801</v>
      </c>
      <c r="K89" s="160">
        <v>-69326240.552772895</v>
      </c>
      <c r="L89" s="160">
        <v>64475637.401056699</v>
      </c>
      <c r="M89" s="160">
        <v>2.1168833723129099</v>
      </c>
      <c r="N89" s="160">
        <v>9597316.0393252391</v>
      </c>
      <c r="O89" s="160">
        <v>2.73275402862396</v>
      </c>
      <c r="P89" s="160">
        <v>36768.102004864297</v>
      </c>
      <c r="Q89" s="160">
        <v>10.9063403568839</v>
      </c>
      <c r="R89" s="160">
        <v>5.1597966592073101</v>
      </c>
      <c r="S89" s="160">
        <v>0</v>
      </c>
      <c r="T89" s="160">
        <v>0</v>
      </c>
      <c r="U89" s="160">
        <v>0</v>
      </c>
      <c r="V89" s="160">
        <v>0</v>
      </c>
      <c r="W89" s="160">
        <v>0</v>
      </c>
      <c r="X89" s="160">
        <v>3.4930767871465198</v>
      </c>
      <c r="Y89" s="160">
        <v>0</v>
      </c>
      <c r="Z89" s="160">
        <v>20749308.798407499</v>
      </c>
      <c r="AA89" s="160">
        <v>-34545826.205462903</v>
      </c>
      <c r="AB89" s="160">
        <v>6369382.9043039205</v>
      </c>
      <c r="AC89" s="160">
        <v>-70065889.290575296</v>
      </c>
      <c r="AD89" s="160">
        <v>-10237774.9278642</v>
      </c>
      <c r="AE89" s="160">
        <v>-184592.51358902</v>
      </c>
      <c r="AF89" s="160">
        <v>-277879.95318188699</v>
      </c>
      <c r="AG89" s="160">
        <v>0</v>
      </c>
      <c r="AH89" s="160">
        <v>0</v>
      </c>
      <c r="AI89" s="160">
        <v>0</v>
      </c>
      <c r="AJ89" s="160">
        <v>0</v>
      </c>
      <c r="AK89" s="160">
        <v>0</v>
      </c>
      <c r="AL89" s="160">
        <v>18108086.212712899</v>
      </c>
      <c r="AM89" s="160">
        <v>0</v>
      </c>
      <c r="AN89" s="160">
        <v>-70085184.975249007</v>
      </c>
      <c r="AO89" s="160">
        <v>-70441000.195295706</v>
      </c>
      <c r="AP89" s="160">
        <v>52355511.195295297</v>
      </c>
      <c r="AQ89" s="160">
        <v>0</v>
      </c>
      <c r="AR89" s="160">
        <v>-18085489.000000302</v>
      </c>
      <c r="AS89" s="3"/>
      <c r="AU89" s="3"/>
      <c r="AW89" s="3"/>
      <c r="AY89" s="3"/>
      <c r="BA89" s="3"/>
      <c r="BC89" s="3"/>
      <c r="BE89" s="3"/>
      <c r="BH89" s="3"/>
      <c r="BJ89" s="3"/>
      <c r="BL89" s="3"/>
      <c r="BM89"/>
      <c r="BN89"/>
      <c r="BO89"/>
      <c r="BP89"/>
      <c r="BQ89"/>
      <c r="BR89"/>
    </row>
    <row r="90" spans="1:70" x14ac:dyDescent="0.25">
      <c r="A90" t="str">
        <f t="shared" si="2"/>
        <v>1_1_2016</v>
      </c>
      <c r="B90">
        <v>1</v>
      </c>
      <c r="C90">
        <v>1</v>
      </c>
      <c r="D90">
        <v>2016</v>
      </c>
      <c r="E90" s="160">
        <v>1348461645.99999</v>
      </c>
      <c r="F90" s="160">
        <v>1684310471</v>
      </c>
      <c r="G90" s="160">
        <v>1722971063.99999</v>
      </c>
      <c r="H90" s="160">
        <v>1698078949.99999</v>
      </c>
      <c r="I90" s="160">
        <v>-24892114.0000007</v>
      </c>
      <c r="J90" s="160">
        <v>1668177138.6173999</v>
      </c>
      <c r="K90" s="160">
        <v>-3477163.90428408</v>
      </c>
      <c r="L90" s="160">
        <v>64972951.721614502</v>
      </c>
      <c r="M90" s="160">
        <v>2.1670947321894301</v>
      </c>
      <c r="N90" s="160">
        <v>9670646.8315011896</v>
      </c>
      <c r="O90" s="160">
        <v>2.4309537042598199</v>
      </c>
      <c r="P90" s="160">
        <v>37585.313674696801</v>
      </c>
      <c r="Q90" s="160">
        <v>10.821973808181999</v>
      </c>
      <c r="R90" s="160">
        <v>5.6674323375601503</v>
      </c>
      <c r="S90" s="160">
        <v>0</v>
      </c>
      <c r="T90" s="160">
        <v>0</v>
      </c>
      <c r="U90" s="160">
        <v>0</v>
      </c>
      <c r="V90" s="160">
        <v>0</v>
      </c>
      <c r="W90" s="160">
        <v>0</v>
      </c>
      <c r="X90" s="160">
        <v>4.4930767871465198</v>
      </c>
      <c r="Y90" s="160">
        <v>0</v>
      </c>
      <c r="Z90" s="160">
        <v>26400427.087313902</v>
      </c>
      <c r="AA90" s="160">
        <v>-11016432.880638599</v>
      </c>
      <c r="AB90" s="160">
        <v>4797912.4115504101</v>
      </c>
      <c r="AC90" s="160">
        <v>-25991105.8793764</v>
      </c>
      <c r="AD90" s="160">
        <v>-7474655.5174797801</v>
      </c>
      <c r="AE90" s="160">
        <v>-1523136.31731388</v>
      </c>
      <c r="AF90" s="160">
        <v>-4399049.9041973697</v>
      </c>
      <c r="AG90" s="160">
        <v>0</v>
      </c>
      <c r="AH90" s="160">
        <v>0</v>
      </c>
      <c r="AI90" s="160">
        <v>0</v>
      </c>
      <c r="AJ90" s="160">
        <v>0</v>
      </c>
      <c r="AK90" s="160">
        <v>0</v>
      </c>
      <c r="AL90" s="160">
        <v>17919985.7208324</v>
      </c>
      <c r="AM90" s="160">
        <v>0</v>
      </c>
      <c r="AN90" s="160">
        <v>-1286055.2793092399</v>
      </c>
      <c r="AO90" s="160">
        <v>-2004795.78629794</v>
      </c>
      <c r="AP90" s="160">
        <v>-22887318.213702701</v>
      </c>
      <c r="AQ90" s="160">
        <v>0</v>
      </c>
      <c r="AR90" s="160">
        <v>-24892114.0000007</v>
      </c>
      <c r="AS90" s="3"/>
      <c r="AU90" s="3"/>
      <c r="AW90" s="3"/>
      <c r="AY90" s="3"/>
      <c r="BA90" s="3"/>
      <c r="BC90" s="3"/>
      <c r="BE90" s="3"/>
      <c r="BH90" s="3"/>
      <c r="BJ90" s="3"/>
      <c r="BL90" s="3"/>
      <c r="BM90"/>
      <c r="BN90"/>
      <c r="BO90"/>
      <c r="BP90"/>
      <c r="BQ90"/>
      <c r="BR90"/>
    </row>
    <row r="91" spans="1:70" x14ac:dyDescent="0.25">
      <c r="A91" t="str">
        <f t="shared" si="2"/>
        <v>1_1_2017</v>
      </c>
      <c r="B91">
        <v>1</v>
      </c>
      <c r="C91">
        <v>1</v>
      </c>
      <c r="D91">
        <v>2017</v>
      </c>
      <c r="E91" s="160">
        <v>1348461645.99999</v>
      </c>
      <c r="F91" s="160">
        <v>1684310471</v>
      </c>
      <c r="G91" s="160">
        <v>1698078949.99999</v>
      </c>
      <c r="H91" s="160">
        <v>1666633098</v>
      </c>
      <c r="I91" s="160">
        <v>-31445851.999998201</v>
      </c>
      <c r="J91" s="160">
        <v>1740681687.4584</v>
      </c>
      <c r="K91" s="160">
        <v>72504548.841008306</v>
      </c>
      <c r="L91" s="160">
        <v>66908995.533109598</v>
      </c>
      <c r="M91" s="160">
        <v>2.1253750250760302</v>
      </c>
      <c r="N91" s="160">
        <v>9766946.3240716998</v>
      </c>
      <c r="O91" s="160">
        <v>2.6448248546655302</v>
      </c>
      <c r="P91" s="160">
        <v>38434.438182861901</v>
      </c>
      <c r="Q91" s="160">
        <v>10.630065689936499</v>
      </c>
      <c r="R91" s="160">
        <v>5.8191674142728997</v>
      </c>
      <c r="S91" s="160">
        <v>0</v>
      </c>
      <c r="T91" s="160">
        <v>0</v>
      </c>
      <c r="U91" s="160">
        <v>0</v>
      </c>
      <c r="V91" s="160">
        <v>0</v>
      </c>
      <c r="W91" s="160">
        <v>0</v>
      </c>
      <c r="X91" s="160">
        <v>5.4930767871465198</v>
      </c>
      <c r="Y91" s="160">
        <v>0</v>
      </c>
      <c r="Z91" s="160">
        <v>33670131.779373199</v>
      </c>
      <c r="AA91" s="160">
        <v>8211648.3345415099</v>
      </c>
      <c r="AB91" s="160">
        <v>5870829.1166660096</v>
      </c>
      <c r="AC91" s="160">
        <v>18425525.238621999</v>
      </c>
      <c r="AD91" s="160">
        <v>-7562508.71595251</v>
      </c>
      <c r="AE91" s="160">
        <v>-2521915.1547849998</v>
      </c>
      <c r="AF91" s="160">
        <v>-1302323.4337929001</v>
      </c>
      <c r="AG91" s="160">
        <v>0</v>
      </c>
      <c r="AH91" s="160">
        <v>0</v>
      </c>
      <c r="AI91" s="160">
        <v>0</v>
      </c>
      <c r="AJ91" s="160">
        <v>0</v>
      </c>
      <c r="AK91" s="160">
        <v>0</v>
      </c>
      <c r="AL91" s="160">
        <v>17661092.036102898</v>
      </c>
      <c r="AM91" s="160">
        <v>0</v>
      </c>
      <c r="AN91" s="160">
        <v>72452479.200775295</v>
      </c>
      <c r="AO91" s="160">
        <v>73433005.961783096</v>
      </c>
      <c r="AP91" s="160">
        <v>-104878857.961781</v>
      </c>
      <c r="AQ91" s="160">
        <v>0</v>
      </c>
      <c r="AR91" s="160">
        <v>-31445851.999998201</v>
      </c>
      <c r="AS91" s="3"/>
      <c r="AU91" s="3"/>
      <c r="AW91" s="3"/>
      <c r="AY91" s="3"/>
      <c r="BA91" s="3"/>
      <c r="BC91" s="3"/>
      <c r="BE91" s="3"/>
      <c r="BH91" s="3"/>
      <c r="BJ91" s="3"/>
      <c r="BL91" s="3"/>
      <c r="BM91"/>
      <c r="BN91"/>
      <c r="BO91"/>
      <c r="BP91"/>
      <c r="BQ91"/>
      <c r="BR91"/>
    </row>
    <row r="92" spans="1:70" x14ac:dyDescent="0.25">
      <c r="A92" t="str">
        <f t="shared" si="2"/>
        <v>1_1_2018</v>
      </c>
      <c r="B92">
        <v>1</v>
      </c>
      <c r="C92">
        <v>1</v>
      </c>
      <c r="D92">
        <v>2018</v>
      </c>
      <c r="E92" s="160">
        <v>1348461645.99999</v>
      </c>
      <c r="F92" s="160">
        <v>1684310471</v>
      </c>
      <c r="G92" s="160">
        <v>1666633098</v>
      </c>
      <c r="H92" s="160">
        <v>1636184632.99999</v>
      </c>
      <c r="I92" s="160">
        <v>-30448465.0000006</v>
      </c>
      <c r="J92" s="160">
        <v>1791525113.3431599</v>
      </c>
      <c r="K92" s="160">
        <v>50843425.884753697</v>
      </c>
      <c r="L92" s="160">
        <v>67730287.340106294</v>
      </c>
      <c r="M92" s="160">
        <v>2.11351107267995</v>
      </c>
      <c r="N92" s="160">
        <v>9850048.8443497792</v>
      </c>
      <c r="O92" s="160">
        <v>2.9166976773397901</v>
      </c>
      <c r="P92" s="160">
        <v>39371.947471350803</v>
      </c>
      <c r="Q92" s="160">
        <v>10.470464082965799</v>
      </c>
      <c r="R92" s="160">
        <v>6.0598776413956603</v>
      </c>
      <c r="S92" s="160">
        <v>0</v>
      </c>
      <c r="T92" s="160">
        <v>0</v>
      </c>
      <c r="U92" s="160">
        <v>0</v>
      </c>
      <c r="V92" s="160">
        <v>0</v>
      </c>
      <c r="W92" s="160">
        <v>0</v>
      </c>
      <c r="X92" s="160">
        <v>6.4930767871465296</v>
      </c>
      <c r="Y92" s="160">
        <v>0</v>
      </c>
      <c r="Z92" s="160">
        <v>12594914.539959</v>
      </c>
      <c r="AA92" s="160">
        <v>405770.23203810101</v>
      </c>
      <c r="AB92" s="160">
        <v>5122750.9553397996</v>
      </c>
      <c r="AC92" s="160">
        <v>22048810.239208601</v>
      </c>
      <c r="AD92" s="160">
        <v>-7988893.6578079704</v>
      </c>
      <c r="AE92" s="160">
        <v>-2164876.7335615102</v>
      </c>
      <c r="AF92" s="160">
        <v>-2023426.60532287</v>
      </c>
      <c r="AG92" s="160">
        <v>0</v>
      </c>
      <c r="AH92" s="160">
        <v>0</v>
      </c>
      <c r="AI92" s="160">
        <v>0</v>
      </c>
      <c r="AJ92" s="160">
        <v>0</v>
      </c>
      <c r="AK92" s="160">
        <v>0</v>
      </c>
      <c r="AL92" s="160">
        <v>17334035.3428168</v>
      </c>
      <c r="AM92" s="160">
        <v>0</v>
      </c>
      <c r="AN92" s="160">
        <v>45329084.312670097</v>
      </c>
      <c r="AO92" s="160">
        <v>45738102.001986302</v>
      </c>
      <c r="AP92" s="160">
        <v>-76186567.001986995</v>
      </c>
      <c r="AQ92" s="160">
        <v>0</v>
      </c>
      <c r="AR92" s="160">
        <v>-30448465.0000006</v>
      </c>
      <c r="AS92" s="3"/>
      <c r="AU92" s="3"/>
      <c r="AW92" s="3"/>
      <c r="AY92" s="3"/>
      <c r="BA92" s="3"/>
      <c r="BC92" s="3"/>
      <c r="BE92" s="3"/>
      <c r="BH92" s="3"/>
      <c r="BJ92" s="3"/>
      <c r="BL92" s="3"/>
      <c r="BM92"/>
      <c r="BN92"/>
      <c r="BO92"/>
      <c r="BP92"/>
      <c r="BQ92"/>
      <c r="BR92"/>
    </row>
    <row r="93" spans="1:70" x14ac:dyDescent="0.25">
      <c r="A93" t="str">
        <f t="shared" si="2"/>
        <v>1_2_2002</v>
      </c>
      <c r="B93">
        <v>1</v>
      </c>
      <c r="C93">
        <v>2</v>
      </c>
      <c r="D93">
        <v>2002</v>
      </c>
      <c r="E93" s="160">
        <v>47178562.999999903</v>
      </c>
      <c r="F93" s="160">
        <v>66035486</v>
      </c>
      <c r="G93" s="160">
        <v>0</v>
      </c>
      <c r="H93" s="160">
        <v>47178562.999999903</v>
      </c>
      <c r="I93" s="160">
        <v>0</v>
      </c>
      <c r="J93" s="160">
        <v>42385485.6019146</v>
      </c>
      <c r="K93" s="160">
        <v>0</v>
      </c>
      <c r="L93" s="160">
        <v>2983338.4139987798</v>
      </c>
      <c r="M93" s="160">
        <v>1.22251354692463</v>
      </c>
      <c r="N93" s="160">
        <v>2749422.81728487</v>
      </c>
      <c r="O93" s="160">
        <v>1.95848349446336</v>
      </c>
      <c r="P93" s="160">
        <v>35507.414986399701</v>
      </c>
      <c r="Q93" s="160">
        <v>7.6765085674610303</v>
      </c>
      <c r="R93" s="160">
        <v>3.55151869292839</v>
      </c>
      <c r="S93" s="160">
        <v>0</v>
      </c>
      <c r="T93" s="160">
        <v>0</v>
      </c>
      <c r="U93" s="160">
        <v>0</v>
      </c>
      <c r="V93" s="160">
        <v>0</v>
      </c>
      <c r="W93" s="160">
        <v>0</v>
      </c>
      <c r="X93" s="160">
        <v>0</v>
      </c>
      <c r="Y93" s="160">
        <v>0</v>
      </c>
      <c r="Z93" s="160">
        <v>0</v>
      </c>
      <c r="AA93" s="160">
        <v>0</v>
      </c>
      <c r="AB93" s="160">
        <v>0</v>
      </c>
      <c r="AC93" s="160">
        <v>0</v>
      </c>
      <c r="AD93" s="160">
        <v>0</v>
      </c>
      <c r="AE93" s="160">
        <v>0</v>
      </c>
      <c r="AF93" s="160">
        <v>0</v>
      </c>
      <c r="AG93" s="160">
        <v>0</v>
      </c>
      <c r="AH93" s="160">
        <v>0</v>
      </c>
      <c r="AI93" s="160">
        <v>0</v>
      </c>
      <c r="AJ93" s="160">
        <v>0</v>
      </c>
      <c r="AK93" s="160">
        <v>0</v>
      </c>
      <c r="AL93" s="160">
        <v>0</v>
      </c>
      <c r="AM93" s="160">
        <v>0</v>
      </c>
      <c r="AN93" s="160">
        <v>0</v>
      </c>
      <c r="AO93" s="160">
        <v>0</v>
      </c>
      <c r="AP93" s="160">
        <v>0</v>
      </c>
      <c r="AQ93" s="160">
        <v>47178562.999999903</v>
      </c>
      <c r="AR93" s="160">
        <v>47178562.999999903</v>
      </c>
      <c r="AS93" s="3"/>
      <c r="AU93" s="3"/>
      <c r="AW93" s="3"/>
      <c r="AY93" s="3"/>
      <c r="BA93" s="3"/>
      <c r="BC93" s="3"/>
      <c r="BE93" s="3"/>
      <c r="BH93" s="3"/>
      <c r="BJ93" s="3"/>
      <c r="BL93" s="3"/>
      <c r="BM93"/>
      <c r="BN93"/>
      <c r="BO93"/>
      <c r="BP93"/>
      <c r="BQ93"/>
      <c r="BR93"/>
    </row>
    <row r="94" spans="1:70" x14ac:dyDescent="0.25">
      <c r="A94" t="str">
        <f t="shared" si="2"/>
        <v>1_2_2003</v>
      </c>
      <c r="B94">
        <v>1</v>
      </c>
      <c r="C94">
        <v>2</v>
      </c>
      <c r="D94">
        <v>2003</v>
      </c>
      <c r="E94" s="160">
        <v>47178562.999999903</v>
      </c>
      <c r="F94" s="160">
        <v>66035486</v>
      </c>
      <c r="G94" s="160">
        <v>47178562.999999903</v>
      </c>
      <c r="H94" s="160">
        <v>47597707.999999903</v>
      </c>
      <c r="I94" s="160">
        <v>419144.99999998801</v>
      </c>
      <c r="J94" s="160">
        <v>46419494.944777504</v>
      </c>
      <c r="K94" s="160">
        <v>4034009.3428628799</v>
      </c>
      <c r="L94" s="160">
        <v>3091491.7078865599</v>
      </c>
      <c r="M94" s="160">
        <v>0.95213523871460104</v>
      </c>
      <c r="N94" s="160">
        <v>2793986.2170423502</v>
      </c>
      <c r="O94" s="160">
        <v>2.2258796030625101</v>
      </c>
      <c r="P94" s="160">
        <v>34819.634861482999</v>
      </c>
      <c r="Q94" s="160">
        <v>7.71996505658724</v>
      </c>
      <c r="R94" s="160">
        <v>3.55151869292839</v>
      </c>
      <c r="S94" s="160">
        <v>0</v>
      </c>
      <c r="T94" s="160">
        <v>0</v>
      </c>
      <c r="U94" s="160">
        <v>0</v>
      </c>
      <c r="V94" s="160">
        <v>0</v>
      </c>
      <c r="W94" s="160">
        <v>0</v>
      </c>
      <c r="X94" s="160">
        <v>0</v>
      </c>
      <c r="Y94" s="160">
        <v>0</v>
      </c>
      <c r="Z94" s="160">
        <v>823101.55385816202</v>
      </c>
      <c r="AA94" s="160">
        <v>2780570.7275558398</v>
      </c>
      <c r="AB94" s="160">
        <v>268084.82766209298</v>
      </c>
      <c r="AC94" s="160">
        <v>728317.68493292702</v>
      </c>
      <c r="AD94" s="160">
        <v>182067.115831765</v>
      </c>
      <c r="AE94" s="160">
        <v>18433.292715351399</v>
      </c>
      <c r="AF94" s="160">
        <v>0</v>
      </c>
      <c r="AG94" s="160">
        <v>0</v>
      </c>
      <c r="AH94" s="160">
        <v>0</v>
      </c>
      <c r="AI94" s="160">
        <v>0</v>
      </c>
      <c r="AJ94" s="160">
        <v>0</v>
      </c>
      <c r="AK94" s="160">
        <v>0</v>
      </c>
      <c r="AL94" s="160">
        <v>0</v>
      </c>
      <c r="AM94" s="160">
        <v>0</v>
      </c>
      <c r="AN94" s="160">
        <v>4800575.2025561398</v>
      </c>
      <c r="AO94" s="160">
        <v>5027355.71557419</v>
      </c>
      <c r="AP94" s="160">
        <v>-4608210.7155742003</v>
      </c>
      <c r="AQ94" s="160">
        <v>0</v>
      </c>
      <c r="AR94" s="160">
        <v>419144.99999998801</v>
      </c>
      <c r="AS94" s="3"/>
      <c r="AU94" s="3"/>
      <c r="AW94" s="3"/>
      <c r="AY94" s="3"/>
      <c r="BA94" s="3"/>
      <c r="BC94" s="3"/>
      <c r="BE94" s="3"/>
      <c r="BH94" s="3"/>
      <c r="BJ94" s="3"/>
      <c r="BL94" s="3"/>
      <c r="BM94"/>
      <c r="BN94"/>
      <c r="BO94"/>
      <c r="BP94"/>
      <c r="BQ94"/>
      <c r="BR94"/>
    </row>
    <row r="95" spans="1:70" x14ac:dyDescent="0.25">
      <c r="A95" t="str">
        <f t="shared" si="2"/>
        <v>1_2_2004</v>
      </c>
      <c r="B95">
        <v>1</v>
      </c>
      <c r="C95">
        <v>2</v>
      </c>
      <c r="D95">
        <v>2004</v>
      </c>
      <c r="E95" s="160">
        <v>48771606.999999903</v>
      </c>
      <c r="F95" s="160">
        <v>69179572</v>
      </c>
      <c r="G95" s="160">
        <v>47597707.999999903</v>
      </c>
      <c r="H95" s="160">
        <v>53869703</v>
      </c>
      <c r="I95" s="160">
        <v>4678951.0000000298</v>
      </c>
      <c r="J95" s="160">
        <v>51232903.187445097</v>
      </c>
      <c r="K95" s="160">
        <v>2887941.0171466102</v>
      </c>
      <c r="L95" s="160">
        <v>2896229.9687280701</v>
      </c>
      <c r="M95" s="160">
        <v>0.93210011130174197</v>
      </c>
      <c r="N95" s="160">
        <v>2884138.0613772701</v>
      </c>
      <c r="O95" s="160">
        <v>2.5337972587636899</v>
      </c>
      <c r="P95" s="160">
        <v>33830.3690260726</v>
      </c>
      <c r="Q95" s="160">
        <v>7.7587953294218899</v>
      </c>
      <c r="R95" s="160">
        <v>3.5237052410432099</v>
      </c>
      <c r="S95" s="160">
        <v>0</v>
      </c>
      <c r="T95" s="160">
        <v>0</v>
      </c>
      <c r="U95" s="160">
        <v>0</v>
      </c>
      <c r="V95" s="160">
        <v>0</v>
      </c>
      <c r="W95" s="160">
        <v>0</v>
      </c>
      <c r="X95" s="160">
        <v>0</v>
      </c>
      <c r="Y95" s="160">
        <v>0</v>
      </c>
      <c r="Z95" s="160">
        <v>916445.70328807004</v>
      </c>
      <c r="AA95" s="160">
        <v>824192.78135358705</v>
      </c>
      <c r="AB95" s="160">
        <v>290629.93112356099</v>
      </c>
      <c r="AC95" s="160">
        <v>776433.07979188894</v>
      </c>
      <c r="AD95" s="160">
        <v>263638.37179597502</v>
      </c>
      <c r="AE95" s="160">
        <v>19614.588605951099</v>
      </c>
      <c r="AF95" s="160">
        <v>0</v>
      </c>
      <c r="AG95" s="160">
        <v>0</v>
      </c>
      <c r="AH95" s="160">
        <v>0</v>
      </c>
      <c r="AI95" s="160">
        <v>0</v>
      </c>
      <c r="AJ95" s="160">
        <v>0</v>
      </c>
      <c r="AK95" s="160">
        <v>0</v>
      </c>
      <c r="AL95" s="160">
        <v>0</v>
      </c>
      <c r="AM95" s="160">
        <v>0</v>
      </c>
      <c r="AN95" s="160">
        <v>3090954.45595903</v>
      </c>
      <c r="AO95" s="160">
        <v>3171287.0341930799</v>
      </c>
      <c r="AP95" s="160">
        <v>1507663.9658069401</v>
      </c>
      <c r="AQ95" s="160">
        <v>1593043.99999999</v>
      </c>
      <c r="AR95" s="160">
        <v>6271995.0000000298</v>
      </c>
      <c r="AS95" s="3"/>
      <c r="AU95" s="3"/>
      <c r="AW95" s="3"/>
      <c r="AY95" s="3"/>
      <c r="BA95" s="3"/>
      <c r="BC95" s="3"/>
      <c r="BE95" s="3"/>
      <c r="BH95" s="3"/>
      <c r="BJ95" s="3"/>
      <c r="BL95" s="3"/>
      <c r="BM95"/>
      <c r="BN95"/>
      <c r="BO95"/>
      <c r="BP95"/>
      <c r="BQ95"/>
      <c r="BR95"/>
    </row>
    <row r="96" spans="1:70" x14ac:dyDescent="0.25">
      <c r="A96" t="str">
        <f t="shared" si="2"/>
        <v>1_2_2005</v>
      </c>
      <c r="B96">
        <v>1</v>
      </c>
      <c r="C96">
        <v>2</v>
      </c>
      <c r="D96">
        <v>2005</v>
      </c>
      <c r="E96" s="160">
        <v>48771606.999999903</v>
      </c>
      <c r="F96" s="160">
        <v>69179572</v>
      </c>
      <c r="G96" s="160">
        <v>53869703</v>
      </c>
      <c r="H96" s="160">
        <v>61106762</v>
      </c>
      <c r="I96" s="160">
        <v>7237058.9999999898</v>
      </c>
      <c r="J96" s="160">
        <v>56429324.072213598</v>
      </c>
      <c r="K96" s="160">
        <v>5196420.8847685196</v>
      </c>
      <c r="L96" s="160">
        <v>3046508.4153566798</v>
      </c>
      <c r="M96" s="160">
        <v>0.89584983419289999</v>
      </c>
      <c r="N96" s="160">
        <v>2936588.9781834302</v>
      </c>
      <c r="O96" s="160">
        <v>2.9891709052092499</v>
      </c>
      <c r="P96" s="160">
        <v>32976.151417225301</v>
      </c>
      <c r="Q96" s="160">
        <v>7.7747751760568402</v>
      </c>
      <c r="R96" s="160">
        <v>3.5237052410432099</v>
      </c>
      <c r="S96" s="160">
        <v>0</v>
      </c>
      <c r="T96" s="160">
        <v>0</v>
      </c>
      <c r="U96" s="160">
        <v>0</v>
      </c>
      <c r="V96" s="160">
        <v>0</v>
      </c>
      <c r="W96" s="160">
        <v>0</v>
      </c>
      <c r="X96" s="160">
        <v>0</v>
      </c>
      <c r="Y96" s="160">
        <v>0</v>
      </c>
      <c r="Z96" s="160">
        <v>2586304.3905464499</v>
      </c>
      <c r="AA96" s="160">
        <v>493924.51274109102</v>
      </c>
      <c r="AB96" s="160">
        <v>373099.73611492099</v>
      </c>
      <c r="AC96" s="160">
        <v>1169016.4438810099</v>
      </c>
      <c r="AD96" s="160">
        <v>256800.522924052</v>
      </c>
      <c r="AE96" s="160">
        <v>7622.60943639786</v>
      </c>
      <c r="AF96" s="160">
        <v>0</v>
      </c>
      <c r="AG96" s="160">
        <v>0</v>
      </c>
      <c r="AH96" s="160">
        <v>0</v>
      </c>
      <c r="AI96" s="160">
        <v>0</v>
      </c>
      <c r="AJ96" s="160">
        <v>0</v>
      </c>
      <c r="AK96" s="160">
        <v>0</v>
      </c>
      <c r="AL96" s="160">
        <v>0</v>
      </c>
      <c r="AM96" s="160">
        <v>0</v>
      </c>
      <c r="AN96" s="160">
        <v>4886768.2156439302</v>
      </c>
      <c r="AO96" s="160">
        <v>5019010.69486563</v>
      </c>
      <c r="AP96" s="160">
        <v>2218048.30513435</v>
      </c>
      <c r="AQ96" s="160">
        <v>0</v>
      </c>
      <c r="AR96" s="160">
        <v>7237058.9999999898</v>
      </c>
      <c r="AS96" s="3"/>
      <c r="AU96" s="3"/>
      <c r="AW96" s="3"/>
      <c r="AY96" s="3"/>
      <c r="BA96" s="3"/>
      <c r="BC96" s="3"/>
      <c r="BE96" s="3"/>
      <c r="BH96" s="3"/>
      <c r="BJ96" s="3"/>
      <c r="BL96" s="3"/>
      <c r="BM96"/>
      <c r="BN96"/>
      <c r="BO96"/>
      <c r="BP96"/>
      <c r="BQ96"/>
      <c r="BR96"/>
    </row>
    <row r="97" spans="1:70" x14ac:dyDescent="0.25">
      <c r="A97" t="str">
        <f t="shared" si="2"/>
        <v>1_2_2006</v>
      </c>
      <c r="B97">
        <v>1</v>
      </c>
      <c r="C97">
        <v>2</v>
      </c>
      <c r="D97">
        <v>2006</v>
      </c>
      <c r="E97" s="160">
        <v>48771606.999999903</v>
      </c>
      <c r="F97" s="160">
        <v>69179572</v>
      </c>
      <c r="G97" s="160">
        <v>61106762</v>
      </c>
      <c r="H97" s="160">
        <v>67460493.999999896</v>
      </c>
      <c r="I97" s="160">
        <v>6353731.9999999497</v>
      </c>
      <c r="J97" s="160">
        <v>61016010.451318003</v>
      </c>
      <c r="K97" s="160">
        <v>4586686.3791044401</v>
      </c>
      <c r="L97" s="160">
        <v>3302780.49930835</v>
      </c>
      <c r="M97" s="160">
        <v>0.87900020036859206</v>
      </c>
      <c r="N97" s="160">
        <v>3002673.65013324</v>
      </c>
      <c r="O97" s="160">
        <v>3.2749902197194301</v>
      </c>
      <c r="P97" s="160">
        <v>31657.323087462501</v>
      </c>
      <c r="Q97" s="160">
        <v>7.8666543232828001</v>
      </c>
      <c r="R97" s="160">
        <v>3.5814538282488799</v>
      </c>
      <c r="S97" s="160">
        <v>0</v>
      </c>
      <c r="T97" s="160">
        <v>0</v>
      </c>
      <c r="U97" s="160">
        <v>0</v>
      </c>
      <c r="V97" s="160">
        <v>0</v>
      </c>
      <c r="W97" s="160">
        <v>0</v>
      </c>
      <c r="X97" s="160">
        <v>0</v>
      </c>
      <c r="Y97" s="160">
        <v>0</v>
      </c>
      <c r="Z97" s="160">
        <v>2761915.9555595401</v>
      </c>
      <c r="AA97" s="160">
        <v>371545.76614288602</v>
      </c>
      <c r="AB97" s="160">
        <v>484178.71401225397</v>
      </c>
      <c r="AC97" s="160">
        <v>755813.67649842496</v>
      </c>
      <c r="AD97" s="160">
        <v>489567.64953873702</v>
      </c>
      <c r="AE97" s="160">
        <v>58262.4272920859</v>
      </c>
      <c r="AF97" s="160">
        <v>-23616.491036232899</v>
      </c>
      <c r="AG97" s="160">
        <v>0</v>
      </c>
      <c r="AH97" s="160">
        <v>0</v>
      </c>
      <c r="AI97" s="160">
        <v>0</v>
      </c>
      <c r="AJ97" s="160">
        <v>0</v>
      </c>
      <c r="AK97" s="160">
        <v>0</v>
      </c>
      <c r="AL97" s="160">
        <v>0</v>
      </c>
      <c r="AM97" s="160">
        <v>0</v>
      </c>
      <c r="AN97" s="160">
        <v>4897667.6980077</v>
      </c>
      <c r="AO97" s="160">
        <v>5002692.4730898999</v>
      </c>
      <c r="AP97" s="160">
        <v>1351039.5269100501</v>
      </c>
      <c r="AQ97" s="160">
        <v>0</v>
      </c>
      <c r="AR97" s="160">
        <v>6353731.9999999497</v>
      </c>
      <c r="AS97" s="3"/>
      <c r="AU97" s="3"/>
      <c r="AW97" s="3"/>
      <c r="AY97" s="3"/>
      <c r="BA97" s="3"/>
      <c r="BC97" s="3"/>
      <c r="BE97" s="3"/>
      <c r="BH97" s="3"/>
      <c r="BJ97" s="3"/>
      <c r="BL97" s="3"/>
      <c r="BM97"/>
      <c r="BN97"/>
      <c r="BO97"/>
      <c r="BP97"/>
      <c r="BQ97"/>
      <c r="BR97"/>
    </row>
    <row r="98" spans="1:70" x14ac:dyDescent="0.25">
      <c r="A98" t="str">
        <f t="shared" si="2"/>
        <v>1_2_2007</v>
      </c>
      <c r="B98">
        <v>1</v>
      </c>
      <c r="C98">
        <v>2</v>
      </c>
      <c r="D98">
        <v>2007</v>
      </c>
      <c r="E98" s="160">
        <v>50589582.999999903</v>
      </c>
      <c r="F98" s="160">
        <v>77227194</v>
      </c>
      <c r="G98" s="160">
        <v>67460493.999999896</v>
      </c>
      <c r="H98" s="160">
        <v>73228318</v>
      </c>
      <c r="I98" s="160">
        <v>3949848.0000000498</v>
      </c>
      <c r="J98" s="160">
        <v>66193717.644537598</v>
      </c>
      <c r="K98" s="160">
        <v>2365317.7575877002</v>
      </c>
      <c r="L98" s="160">
        <v>3656908.9076589099</v>
      </c>
      <c r="M98" s="160">
        <v>1.0531231772917899</v>
      </c>
      <c r="N98" s="160">
        <v>2960410.5104645798</v>
      </c>
      <c r="O98" s="160">
        <v>3.4737772568830998</v>
      </c>
      <c r="P98" s="160">
        <v>31985.6632686577</v>
      </c>
      <c r="Q98" s="160">
        <v>7.6552460819848998</v>
      </c>
      <c r="R98" s="160">
        <v>3.9312332639705598</v>
      </c>
      <c r="S98" s="160">
        <v>0</v>
      </c>
      <c r="T98" s="160">
        <v>0</v>
      </c>
      <c r="U98" s="160">
        <v>0</v>
      </c>
      <c r="V98" s="160">
        <v>0</v>
      </c>
      <c r="W98" s="160">
        <v>0</v>
      </c>
      <c r="X98" s="160">
        <v>0</v>
      </c>
      <c r="Y98" s="160">
        <v>0</v>
      </c>
      <c r="Z98" s="160">
        <v>3690278.1812662398</v>
      </c>
      <c r="AA98" s="160">
        <v>-1189398.05759191</v>
      </c>
      <c r="AB98" s="160">
        <v>148014.23097288399</v>
      </c>
      <c r="AC98" s="160">
        <v>569885.57481841603</v>
      </c>
      <c r="AD98" s="160">
        <v>-206909.425234111</v>
      </c>
      <c r="AE98" s="160">
        <v>-156111.93344968199</v>
      </c>
      <c r="AF98" s="160">
        <v>-119106.066919195</v>
      </c>
      <c r="AG98" s="160">
        <v>0</v>
      </c>
      <c r="AH98" s="160">
        <v>0</v>
      </c>
      <c r="AI98" s="160">
        <v>0</v>
      </c>
      <c r="AJ98" s="160">
        <v>0</v>
      </c>
      <c r="AK98" s="160">
        <v>0</v>
      </c>
      <c r="AL98" s="160">
        <v>0</v>
      </c>
      <c r="AM98" s="160">
        <v>0</v>
      </c>
      <c r="AN98" s="160">
        <v>2736652.5038626301</v>
      </c>
      <c r="AO98" s="160">
        <v>2762587.9011792601</v>
      </c>
      <c r="AP98" s="160">
        <v>1187260.0988207799</v>
      </c>
      <c r="AQ98" s="160">
        <v>1817976</v>
      </c>
      <c r="AR98" s="160">
        <v>5767824.0000000503</v>
      </c>
      <c r="AS98" s="3"/>
      <c r="AU98" s="3"/>
      <c r="AW98" s="3"/>
      <c r="AY98" s="3"/>
      <c r="BA98" s="3"/>
      <c r="BC98" s="3"/>
      <c r="BE98" s="3"/>
      <c r="BH98" s="3"/>
      <c r="BJ98" s="3"/>
      <c r="BL98" s="3"/>
      <c r="BM98"/>
      <c r="BN98"/>
      <c r="BO98"/>
      <c r="BP98"/>
      <c r="BQ98"/>
      <c r="BR98"/>
    </row>
    <row r="99" spans="1:70" x14ac:dyDescent="0.25">
      <c r="A99" t="str">
        <f t="shared" si="2"/>
        <v>1_2_2008</v>
      </c>
      <c r="B99">
        <v>1</v>
      </c>
      <c r="C99">
        <v>2</v>
      </c>
      <c r="D99">
        <v>2008</v>
      </c>
      <c r="E99" s="160">
        <v>55076221.999999903</v>
      </c>
      <c r="F99" s="160">
        <v>81700280</v>
      </c>
      <c r="G99" s="160">
        <v>73228318</v>
      </c>
      <c r="H99" s="160">
        <v>86665208.999999896</v>
      </c>
      <c r="I99" s="160">
        <v>8950251.9999999292</v>
      </c>
      <c r="J99" s="160">
        <v>78850610.535796493</v>
      </c>
      <c r="K99" s="160">
        <v>8773466.2981551997</v>
      </c>
      <c r="L99" s="160">
        <v>3812614.81857108</v>
      </c>
      <c r="M99" s="160">
        <v>0.98407387252579903</v>
      </c>
      <c r="N99" s="160">
        <v>2923237.3368473998</v>
      </c>
      <c r="O99" s="160">
        <v>3.8650720439303101</v>
      </c>
      <c r="P99" s="160">
        <v>31971.510669302399</v>
      </c>
      <c r="Q99" s="160">
        <v>7.6396311624279498</v>
      </c>
      <c r="R99" s="160">
        <v>3.96819347921141</v>
      </c>
      <c r="S99" s="160">
        <v>0</v>
      </c>
      <c r="T99" s="160">
        <v>0</v>
      </c>
      <c r="U99" s="160">
        <v>0</v>
      </c>
      <c r="V99" s="160">
        <v>0</v>
      </c>
      <c r="W99" s="160">
        <v>0</v>
      </c>
      <c r="X99" s="160">
        <v>0</v>
      </c>
      <c r="Y99" s="160">
        <v>0</v>
      </c>
      <c r="Z99" s="160">
        <v>7107844.2439615699</v>
      </c>
      <c r="AA99" s="160">
        <v>-459685.22061791399</v>
      </c>
      <c r="AB99" s="160">
        <v>31366.463347684799</v>
      </c>
      <c r="AC99" s="160">
        <v>1094804.4796319699</v>
      </c>
      <c r="AD99" s="160">
        <v>144997.31966953399</v>
      </c>
      <c r="AE99" s="160">
        <v>104847.98499973</v>
      </c>
      <c r="AF99" s="160">
        <v>5397.8596565259804</v>
      </c>
      <c r="AG99" s="160">
        <v>0</v>
      </c>
      <c r="AH99" s="160">
        <v>0</v>
      </c>
      <c r="AI99" s="160">
        <v>0</v>
      </c>
      <c r="AJ99" s="160">
        <v>0</v>
      </c>
      <c r="AK99" s="160">
        <v>0</v>
      </c>
      <c r="AL99" s="160">
        <v>0</v>
      </c>
      <c r="AM99" s="160">
        <v>0</v>
      </c>
      <c r="AN99" s="160">
        <v>8029573.1306491001</v>
      </c>
      <c r="AO99" s="160">
        <v>8064883.0040722396</v>
      </c>
      <c r="AP99" s="160">
        <v>885368.99592768704</v>
      </c>
      <c r="AQ99" s="160">
        <v>4486638.9999999898</v>
      </c>
      <c r="AR99" s="160">
        <v>13436890.999999899</v>
      </c>
      <c r="AS99" s="3"/>
      <c r="AU99" s="3"/>
      <c r="AW99" s="3"/>
      <c r="AY99" s="3"/>
      <c r="BA99" s="3"/>
      <c r="BC99" s="3"/>
      <c r="BE99" s="3"/>
      <c r="BH99" s="3"/>
      <c r="BJ99" s="3"/>
      <c r="BL99" s="3"/>
      <c r="BM99"/>
      <c r="BN99"/>
      <c r="BO99"/>
      <c r="BP99"/>
      <c r="BQ99"/>
      <c r="BR99"/>
    </row>
    <row r="100" spans="1:70" x14ac:dyDescent="0.25">
      <c r="A100" t="str">
        <f t="shared" si="2"/>
        <v>1_2_2009</v>
      </c>
      <c r="B100">
        <v>1</v>
      </c>
      <c r="C100">
        <v>2</v>
      </c>
      <c r="D100">
        <v>2009</v>
      </c>
      <c r="E100" s="160">
        <v>56427308.999999903</v>
      </c>
      <c r="F100" s="160">
        <v>82829583</v>
      </c>
      <c r="G100" s="160">
        <v>86665208.999999896</v>
      </c>
      <c r="H100" s="160">
        <v>78047143</v>
      </c>
      <c r="I100" s="160">
        <v>-9969152.9999999404</v>
      </c>
      <c r="J100" s="160">
        <v>74457890.127450794</v>
      </c>
      <c r="K100" s="160">
        <v>-5169267.3795831902</v>
      </c>
      <c r="L100" s="160">
        <v>3707858.8640000299</v>
      </c>
      <c r="M100" s="160">
        <v>1.2262722444865399</v>
      </c>
      <c r="N100" s="160">
        <v>2859400.3000248699</v>
      </c>
      <c r="O100" s="160">
        <v>2.7993771030548298</v>
      </c>
      <c r="P100" s="160">
        <v>30635.963736629499</v>
      </c>
      <c r="Q100" s="160">
        <v>7.9046071938323301</v>
      </c>
      <c r="R100" s="160">
        <v>4.04996805536127</v>
      </c>
      <c r="S100" s="160">
        <v>0</v>
      </c>
      <c r="T100" s="160">
        <v>0</v>
      </c>
      <c r="U100" s="160">
        <v>0</v>
      </c>
      <c r="V100" s="160">
        <v>0</v>
      </c>
      <c r="W100" s="160">
        <v>0</v>
      </c>
      <c r="X100" s="160">
        <v>0</v>
      </c>
      <c r="Y100" s="160">
        <v>0</v>
      </c>
      <c r="Z100" s="160">
        <v>401598.43120462302</v>
      </c>
      <c r="AA100" s="160">
        <v>-3688706.7887031701</v>
      </c>
      <c r="AB100" s="160">
        <v>-167296.23032262301</v>
      </c>
      <c r="AC100" s="160">
        <v>-3714717.6881108</v>
      </c>
      <c r="AD100" s="160">
        <v>679310.69061094499</v>
      </c>
      <c r="AE100" s="160">
        <v>258956.91207132299</v>
      </c>
      <c r="AF100" s="160">
        <v>-32106.348227131799</v>
      </c>
      <c r="AG100" s="160">
        <v>0</v>
      </c>
      <c r="AH100" s="160">
        <v>0</v>
      </c>
      <c r="AI100" s="160">
        <v>0</v>
      </c>
      <c r="AJ100" s="160">
        <v>0</v>
      </c>
      <c r="AK100" s="160">
        <v>0</v>
      </c>
      <c r="AL100" s="160">
        <v>0</v>
      </c>
      <c r="AM100" s="160">
        <v>0</v>
      </c>
      <c r="AN100" s="160">
        <v>-6262961.0214768397</v>
      </c>
      <c r="AO100" s="160">
        <v>-6090750.05038865</v>
      </c>
      <c r="AP100" s="160">
        <v>-3878402.9496112899</v>
      </c>
      <c r="AQ100" s="160">
        <v>1351087</v>
      </c>
      <c r="AR100" s="160">
        <v>-8618065.9999999404</v>
      </c>
      <c r="AS100" s="3"/>
      <c r="AU100" s="3"/>
      <c r="AW100" s="3"/>
      <c r="AY100" s="3"/>
      <c r="BA100" s="3"/>
      <c r="BC100" s="3"/>
      <c r="BE100" s="3"/>
      <c r="BH100" s="3"/>
      <c r="BJ100" s="3"/>
      <c r="BL100" s="3"/>
      <c r="BM100"/>
      <c r="BN100"/>
      <c r="BO100"/>
      <c r="BP100"/>
      <c r="BQ100"/>
      <c r="BR100"/>
    </row>
    <row r="101" spans="1:70" x14ac:dyDescent="0.25">
      <c r="A101" t="str">
        <f t="shared" si="2"/>
        <v>1_2_2010</v>
      </c>
      <c r="B101">
        <v>1</v>
      </c>
      <c r="C101">
        <v>2</v>
      </c>
      <c r="D101">
        <v>2010</v>
      </c>
      <c r="E101" s="160">
        <v>56427308.999999903</v>
      </c>
      <c r="F101" s="160">
        <v>82829583</v>
      </c>
      <c r="G101" s="160">
        <v>78047143</v>
      </c>
      <c r="H101" s="160">
        <v>73994753.999999896</v>
      </c>
      <c r="I101" s="160">
        <v>-4052389.00000002</v>
      </c>
      <c r="J101" s="160">
        <v>76095887.6044036</v>
      </c>
      <c r="K101" s="160">
        <v>1637997.47695278</v>
      </c>
      <c r="L101" s="160">
        <v>3570552.0467144102</v>
      </c>
      <c r="M101" s="160">
        <v>1.2194090351872</v>
      </c>
      <c r="N101" s="160">
        <v>2870003.0320191202</v>
      </c>
      <c r="O101" s="160">
        <v>3.2677661049634601</v>
      </c>
      <c r="P101" s="160">
        <v>29910.287590214499</v>
      </c>
      <c r="Q101" s="160">
        <v>7.9210724628034201</v>
      </c>
      <c r="R101" s="160">
        <v>4.0016641587497999</v>
      </c>
      <c r="S101" s="160">
        <v>0</v>
      </c>
      <c r="T101" s="160">
        <v>0</v>
      </c>
      <c r="U101" s="160">
        <v>0</v>
      </c>
      <c r="V101" s="160">
        <v>0</v>
      </c>
      <c r="W101" s="160">
        <v>0</v>
      </c>
      <c r="X101" s="160">
        <v>0</v>
      </c>
      <c r="Y101" s="160">
        <v>0</v>
      </c>
      <c r="Z101" s="160">
        <v>404963.74068398</v>
      </c>
      <c r="AA101" s="160">
        <v>-377382.16165307298</v>
      </c>
      <c r="AB101" s="160">
        <v>64976.163677533601</v>
      </c>
      <c r="AC101" s="160">
        <v>1629646.99562797</v>
      </c>
      <c r="AD101" s="160">
        <v>391850.47344274801</v>
      </c>
      <c r="AE101" s="160">
        <v>31277.147090731101</v>
      </c>
      <c r="AF101" s="160">
        <v>32387.174548615199</v>
      </c>
      <c r="AG101" s="160">
        <v>0</v>
      </c>
      <c r="AH101" s="160">
        <v>0</v>
      </c>
      <c r="AI101" s="160">
        <v>0</v>
      </c>
      <c r="AJ101" s="160">
        <v>0</v>
      </c>
      <c r="AK101" s="160">
        <v>0</v>
      </c>
      <c r="AL101" s="160">
        <v>0</v>
      </c>
      <c r="AM101" s="160">
        <v>0</v>
      </c>
      <c r="AN101" s="160">
        <v>2177719.5334185101</v>
      </c>
      <c r="AO101" s="160">
        <v>2330310.1344781602</v>
      </c>
      <c r="AP101" s="160">
        <v>-6382699.1344781797</v>
      </c>
      <c r="AQ101" s="160">
        <v>0</v>
      </c>
      <c r="AR101" s="160">
        <v>-4052389.00000002</v>
      </c>
      <c r="AS101" s="3"/>
      <c r="AU101" s="3"/>
      <c r="AW101" s="3"/>
      <c r="AY101" s="3"/>
      <c r="BA101" s="3"/>
      <c r="BC101" s="3"/>
      <c r="BE101" s="3"/>
      <c r="BH101" s="3"/>
      <c r="BJ101" s="3"/>
      <c r="BL101" s="3"/>
      <c r="BM101"/>
      <c r="BN101"/>
      <c r="BO101"/>
      <c r="BP101"/>
      <c r="BQ101"/>
      <c r="BR101"/>
    </row>
    <row r="102" spans="1:70" x14ac:dyDescent="0.25">
      <c r="A102" t="str">
        <f t="shared" si="2"/>
        <v>1_2_2011</v>
      </c>
      <c r="B102">
        <v>1</v>
      </c>
      <c r="C102">
        <v>2</v>
      </c>
      <c r="D102">
        <v>2011</v>
      </c>
      <c r="E102" s="160">
        <v>56896636.999999903</v>
      </c>
      <c r="F102" s="160">
        <v>83431337</v>
      </c>
      <c r="G102" s="160">
        <v>73994753.999999896</v>
      </c>
      <c r="H102" s="160">
        <v>78590941.999999896</v>
      </c>
      <c r="I102" s="160">
        <v>4126859.99999998</v>
      </c>
      <c r="J102" s="160">
        <v>82825769.024201304</v>
      </c>
      <c r="K102" s="160">
        <v>6042093.1146586901</v>
      </c>
      <c r="L102" s="160">
        <v>3792981.8469562898</v>
      </c>
      <c r="M102" s="160">
        <v>1.2466382031955401</v>
      </c>
      <c r="N102" s="160">
        <v>2882364.73810934</v>
      </c>
      <c r="O102" s="160">
        <v>3.99461155954085</v>
      </c>
      <c r="P102" s="160">
        <v>29364.1905614885</v>
      </c>
      <c r="Q102" s="160">
        <v>8.3495069703328806</v>
      </c>
      <c r="R102" s="160">
        <v>4.0609398706640603</v>
      </c>
      <c r="S102" s="160">
        <v>0</v>
      </c>
      <c r="T102" s="160">
        <v>0</v>
      </c>
      <c r="U102" s="160">
        <v>0</v>
      </c>
      <c r="V102" s="160">
        <v>0</v>
      </c>
      <c r="W102" s="160">
        <v>0</v>
      </c>
      <c r="X102" s="160">
        <v>0</v>
      </c>
      <c r="Y102" s="160">
        <v>0</v>
      </c>
      <c r="Z102" s="160">
        <v>3581588.3047012798</v>
      </c>
      <c r="AA102" s="160">
        <v>-593557.25901157001</v>
      </c>
      <c r="AB102" s="160">
        <v>146766.77717573801</v>
      </c>
      <c r="AC102" s="160">
        <v>2088968.06701153</v>
      </c>
      <c r="AD102" s="160">
        <v>315482.14272246801</v>
      </c>
      <c r="AE102" s="160">
        <v>312828.76471997198</v>
      </c>
      <c r="AF102" s="160">
        <v>-36194.704357794602</v>
      </c>
      <c r="AG102" s="160">
        <v>0</v>
      </c>
      <c r="AH102" s="160">
        <v>0</v>
      </c>
      <c r="AI102" s="160">
        <v>0</v>
      </c>
      <c r="AJ102" s="160">
        <v>0</v>
      </c>
      <c r="AK102" s="160">
        <v>0</v>
      </c>
      <c r="AL102" s="160">
        <v>0</v>
      </c>
      <c r="AM102" s="160">
        <v>0</v>
      </c>
      <c r="AN102" s="160">
        <v>5815882.0929616299</v>
      </c>
      <c r="AO102" s="160">
        <v>5917473.2511151899</v>
      </c>
      <c r="AP102" s="160">
        <v>-1790613.2511152099</v>
      </c>
      <c r="AQ102" s="160">
        <v>469328</v>
      </c>
      <c r="AR102" s="160">
        <v>4596187.9999999702</v>
      </c>
      <c r="AS102" s="3"/>
      <c r="AU102" s="3"/>
      <c r="AW102" s="3"/>
      <c r="AY102" s="3"/>
      <c r="BA102" s="3"/>
      <c r="BC102" s="3"/>
      <c r="BE102" s="3"/>
      <c r="BH102" s="3"/>
      <c r="BJ102" s="3"/>
      <c r="BL102" s="3"/>
      <c r="BM102"/>
      <c r="BN102"/>
      <c r="BO102"/>
      <c r="BP102"/>
      <c r="BQ102"/>
      <c r="BR102"/>
    </row>
    <row r="103" spans="1:70" x14ac:dyDescent="0.25">
      <c r="A103" t="str">
        <f t="shared" si="2"/>
        <v>1_2_2012</v>
      </c>
      <c r="B103">
        <v>1</v>
      </c>
      <c r="C103">
        <v>2</v>
      </c>
      <c r="D103">
        <v>2012</v>
      </c>
      <c r="E103" s="160">
        <v>58547946.999999903</v>
      </c>
      <c r="F103" s="160">
        <v>85082647</v>
      </c>
      <c r="G103" s="160">
        <v>78590941.999999896</v>
      </c>
      <c r="H103" s="160">
        <v>85082647</v>
      </c>
      <c r="I103" s="160">
        <v>4840395.0000000596</v>
      </c>
      <c r="J103" s="160">
        <v>89749138.015698507</v>
      </c>
      <c r="K103" s="160">
        <v>5152526.5695576398</v>
      </c>
      <c r="L103" s="160">
        <v>4055905.8360014898</v>
      </c>
      <c r="M103" s="160">
        <v>1.2093936588409699</v>
      </c>
      <c r="N103" s="160">
        <v>2890718.4350246098</v>
      </c>
      <c r="O103" s="160">
        <v>4.0060224383444201</v>
      </c>
      <c r="P103" s="160">
        <v>29026.064510323398</v>
      </c>
      <c r="Q103" s="160">
        <v>8.3613680927189407</v>
      </c>
      <c r="R103" s="160">
        <v>4.3922807079810999</v>
      </c>
      <c r="S103" s="160">
        <v>0</v>
      </c>
      <c r="T103" s="160">
        <v>0</v>
      </c>
      <c r="U103" s="160">
        <v>0</v>
      </c>
      <c r="V103" s="160">
        <v>0</v>
      </c>
      <c r="W103" s="160">
        <v>0</v>
      </c>
      <c r="X103" s="160">
        <v>0</v>
      </c>
      <c r="Y103" s="160">
        <v>0</v>
      </c>
      <c r="Z103" s="160">
        <v>4284520.3863179097</v>
      </c>
      <c r="AA103" s="160">
        <v>273684.27117705601</v>
      </c>
      <c r="AB103" s="160">
        <v>234866.84260309799</v>
      </c>
      <c r="AC103" s="160">
        <v>35261.556130313002</v>
      </c>
      <c r="AD103" s="160">
        <v>210072.33854538499</v>
      </c>
      <c r="AE103" s="160">
        <v>1052.9139894949799</v>
      </c>
      <c r="AF103" s="160">
        <v>-114485.785410339</v>
      </c>
      <c r="AG103" s="160">
        <v>0</v>
      </c>
      <c r="AH103" s="160">
        <v>0</v>
      </c>
      <c r="AI103" s="160">
        <v>0</v>
      </c>
      <c r="AJ103" s="160">
        <v>0</v>
      </c>
      <c r="AK103" s="160">
        <v>0</v>
      </c>
      <c r="AL103" s="160">
        <v>0</v>
      </c>
      <c r="AM103" s="160">
        <v>0</v>
      </c>
      <c r="AN103" s="160">
        <v>4924972.5233529201</v>
      </c>
      <c r="AO103" s="160">
        <v>4863376.9049885599</v>
      </c>
      <c r="AP103" s="160">
        <v>-22981.9049884919</v>
      </c>
      <c r="AQ103" s="160">
        <v>1651310</v>
      </c>
      <c r="AR103" s="160">
        <v>6491705.0000000596</v>
      </c>
      <c r="AS103" s="3"/>
      <c r="AU103" s="3"/>
      <c r="AW103" s="3"/>
      <c r="AY103" s="3"/>
      <c r="BA103" s="3"/>
      <c r="BC103" s="3"/>
      <c r="BE103" s="3"/>
      <c r="BH103" s="3"/>
      <c r="BJ103" s="3"/>
      <c r="BL103" s="3"/>
      <c r="BM103"/>
      <c r="BN103"/>
      <c r="BO103"/>
      <c r="BP103"/>
      <c r="BQ103"/>
      <c r="BR103"/>
    </row>
    <row r="104" spans="1:70" x14ac:dyDescent="0.25">
      <c r="A104" t="str">
        <f t="shared" si="2"/>
        <v>1_2_2013</v>
      </c>
      <c r="B104">
        <v>1</v>
      </c>
      <c r="C104">
        <v>2</v>
      </c>
      <c r="D104">
        <v>2013</v>
      </c>
      <c r="E104" s="160">
        <v>58547946.999999903</v>
      </c>
      <c r="F104" s="160">
        <v>85082647</v>
      </c>
      <c r="G104" s="160">
        <v>85082647</v>
      </c>
      <c r="H104" s="160">
        <v>89235247.999999896</v>
      </c>
      <c r="I104" s="160">
        <v>4152600.9999999399</v>
      </c>
      <c r="J104" s="160">
        <v>94987646.028083906</v>
      </c>
      <c r="K104" s="160">
        <v>5238508.0123853702</v>
      </c>
      <c r="L104" s="160">
        <v>4759016.3725200798</v>
      </c>
      <c r="M104" s="160">
        <v>1.3025512331592299</v>
      </c>
      <c r="N104" s="160">
        <v>2933920.51637627</v>
      </c>
      <c r="O104" s="160">
        <v>3.8564354344721901</v>
      </c>
      <c r="P104" s="160">
        <v>29651.6940313913</v>
      </c>
      <c r="Q104" s="160">
        <v>8.1912344244965496</v>
      </c>
      <c r="R104" s="160">
        <v>4.3543768084643499</v>
      </c>
      <c r="S104" s="160">
        <v>0</v>
      </c>
      <c r="T104" s="160">
        <v>0</v>
      </c>
      <c r="U104" s="160">
        <v>0</v>
      </c>
      <c r="V104" s="160">
        <v>0</v>
      </c>
      <c r="W104" s="160">
        <v>0</v>
      </c>
      <c r="X104" s="160">
        <v>0</v>
      </c>
      <c r="Y104" s="160">
        <v>0</v>
      </c>
      <c r="Z104" s="160">
        <v>7086680.9772830997</v>
      </c>
      <c r="AA104" s="160">
        <v>-1471044.2718157</v>
      </c>
      <c r="AB104" s="160">
        <v>350948.54278417601</v>
      </c>
      <c r="AC104" s="160">
        <v>-459576.356731874</v>
      </c>
      <c r="AD104" s="160">
        <v>-349625.31579235999</v>
      </c>
      <c r="AE104" s="160">
        <v>-121734.93257114</v>
      </c>
      <c r="AF104" s="160">
        <v>-6068.4179930407599</v>
      </c>
      <c r="AG104" s="160">
        <v>0</v>
      </c>
      <c r="AH104" s="160">
        <v>0</v>
      </c>
      <c r="AI104" s="160">
        <v>0</v>
      </c>
      <c r="AJ104" s="160">
        <v>0</v>
      </c>
      <c r="AK104" s="160">
        <v>0</v>
      </c>
      <c r="AL104" s="160">
        <v>0</v>
      </c>
      <c r="AM104" s="160">
        <v>0</v>
      </c>
      <c r="AN104" s="160">
        <v>5029580.2251631496</v>
      </c>
      <c r="AO104" s="160">
        <v>4821400.9714955399</v>
      </c>
      <c r="AP104" s="160">
        <v>-668799.97149559902</v>
      </c>
      <c r="AQ104" s="160">
        <v>0</v>
      </c>
      <c r="AR104" s="160">
        <v>4152600.9999999399</v>
      </c>
      <c r="AS104" s="3"/>
      <c r="AU104" s="3"/>
      <c r="AW104" s="3"/>
      <c r="AY104" s="3"/>
      <c r="BA104" s="3"/>
      <c r="BC104" s="3"/>
      <c r="BE104" s="3"/>
      <c r="BH104" s="3"/>
      <c r="BJ104" s="3"/>
      <c r="BL104" s="3"/>
      <c r="BM104"/>
      <c r="BN104"/>
      <c r="BO104"/>
      <c r="BP104"/>
      <c r="BQ104"/>
      <c r="BR104"/>
    </row>
    <row r="105" spans="1:70" x14ac:dyDescent="0.25">
      <c r="A105" t="str">
        <f t="shared" si="2"/>
        <v>1_2_2014</v>
      </c>
      <c r="B105">
        <v>1</v>
      </c>
      <c r="C105">
        <v>2</v>
      </c>
      <c r="D105">
        <v>2014</v>
      </c>
      <c r="E105" s="160">
        <v>58547946.999999903</v>
      </c>
      <c r="F105" s="160">
        <v>85082647</v>
      </c>
      <c r="G105" s="160">
        <v>89235247.999999896</v>
      </c>
      <c r="H105" s="160">
        <v>87881509.999999896</v>
      </c>
      <c r="I105" s="160">
        <v>-1353737.99999997</v>
      </c>
      <c r="J105" s="160">
        <v>95612624.454885602</v>
      </c>
      <c r="K105" s="160">
        <v>624978.42680167605</v>
      </c>
      <c r="L105" s="160">
        <v>4799895.8776813801</v>
      </c>
      <c r="M105" s="160">
        <v>1.3144270607834301</v>
      </c>
      <c r="N105" s="160">
        <v>2960982.0707136299</v>
      </c>
      <c r="O105" s="160">
        <v>3.6467656461976299</v>
      </c>
      <c r="P105" s="160">
        <v>29616.615171667399</v>
      </c>
      <c r="Q105" s="160">
        <v>8.1964333994495107</v>
      </c>
      <c r="R105" s="160">
        <v>4.4018660585997997</v>
      </c>
      <c r="S105" s="160">
        <v>0</v>
      </c>
      <c r="T105" s="160">
        <v>0</v>
      </c>
      <c r="U105" s="160">
        <v>0</v>
      </c>
      <c r="V105" s="160">
        <v>0</v>
      </c>
      <c r="W105" s="160">
        <v>0</v>
      </c>
      <c r="X105" s="160">
        <v>0</v>
      </c>
      <c r="Y105" s="160">
        <v>0.24738525844467199</v>
      </c>
      <c r="Z105" s="160">
        <v>1582692.8242661201</v>
      </c>
      <c r="AA105" s="160">
        <v>84961.575063428201</v>
      </c>
      <c r="AB105" s="160">
        <v>295311.36419982201</v>
      </c>
      <c r="AC105" s="160">
        <v>-685216.40864303196</v>
      </c>
      <c r="AD105" s="160">
        <v>-45305.468606845898</v>
      </c>
      <c r="AE105" s="160">
        <v>-9328.1582538091297</v>
      </c>
      <c r="AF105" s="160">
        <v>-29826.853095287799</v>
      </c>
      <c r="AG105" s="160">
        <v>0</v>
      </c>
      <c r="AH105" s="160">
        <v>0</v>
      </c>
      <c r="AI105" s="160">
        <v>0</v>
      </c>
      <c r="AJ105" s="160">
        <v>0</v>
      </c>
      <c r="AK105" s="160">
        <v>0</v>
      </c>
      <c r="AL105" s="160">
        <v>0</v>
      </c>
      <c r="AM105" s="160">
        <v>-423367.45061252598</v>
      </c>
      <c r="AN105" s="160">
        <v>769921.42431787297</v>
      </c>
      <c r="AO105" s="160">
        <v>741818.13162754604</v>
      </c>
      <c r="AP105" s="160">
        <v>-2095556.1316275201</v>
      </c>
      <c r="AQ105" s="160">
        <v>0</v>
      </c>
      <c r="AR105" s="160">
        <v>-1353737.99999997</v>
      </c>
      <c r="AS105" s="3"/>
      <c r="AU105" s="3"/>
      <c r="AW105" s="3"/>
      <c r="AY105" s="3"/>
      <c r="BA105" s="3"/>
      <c r="BC105" s="3"/>
      <c r="BE105" s="3"/>
      <c r="BH105" s="3"/>
      <c r="BJ105" s="3"/>
      <c r="BL105" s="3"/>
      <c r="BM105"/>
      <c r="BN105"/>
      <c r="BO105"/>
      <c r="BP105"/>
      <c r="BQ105"/>
      <c r="BR105"/>
    </row>
    <row r="106" spans="1:70" x14ac:dyDescent="0.25">
      <c r="A106" t="str">
        <f t="shared" si="2"/>
        <v>1_2_2015</v>
      </c>
      <c r="B106">
        <v>1</v>
      </c>
      <c r="C106">
        <v>2</v>
      </c>
      <c r="D106">
        <v>2015</v>
      </c>
      <c r="E106" s="160">
        <v>58547946.999999903</v>
      </c>
      <c r="F106" s="160">
        <v>85082647</v>
      </c>
      <c r="G106" s="160">
        <v>87881509.999999896</v>
      </c>
      <c r="H106" s="160">
        <v>86693927</v>
      </c>
      <c r="I106" s="160">
        <v>-1187582.99999997</v>
      </c>
      <c r="J106" s="160">
        <v>89448095.331938803</v>
      </c>
      <c r="K106" s="160">
        <v>-6164529.1229467401</v>
      </c>
      <c r="L106" s="160">
        <v>4871498.1007872196</v>
      </c>
      <c r="M106" s="160">
        <v>1.33197285420914</v>
      </c>
      <c r="N106" s="160">
        <v>2991780.5651158602</v>
      </c>
      <c r="O106" s="160">
        <v>2.6737722461831099</v>
      </c>
      <c r="P106" s="160">
        <v>31135.318346373399</v>
      </c>
      <c r="Q106" s="160">
        <v>7.9606179919511</v>
      </c>
      <c r="R106" s="160">
        <v>4.5505309502995797</v>
      </c>
      <c r="S106" s="160">
        <v>0</v>
      </c>
      <c r="T106" s="160">
        <v>0</v>
      </c>
      <c r="U106" s="160">
        <v>0</v>
      </c>
      <c r="V106" s="160">
        <v>0</v>
      </c>
      <c r="W106" s="160">
        <v>0</v>
      </c>
      <c r="X106" s="160">
        <v>0</v>
      </c>
      <c r="Y106" s="160">
        <v>1.2220682989960301</v>
      </c>
      <c r="Z106" s="160">
        <v>783927.161659581</v>
      </c>
      <c r="AA106" s="160">
        <v>-538866.14315026905</v>
      </c>
      <c r="AB106" s="160">
        <v>325135.09301076399</v>
      </c>
      <c r="AC106" s="160">
        <v>-3623408.4401713898</v>
      </c>
      <c r="AD106" s="160">
        <v>-900776.66088295204</v>
      </c>
      <c r="AE106" s="160">
        <v>-167398.75546539499</v>
      </c>
      <c r="AF106" s="160">
        <v>-86301.0161552442</v>
      </c>
      <c r="AG106" s="160">
        <v>0</v>
      </c>
      <c r="AH106" s="160">
        <v>0</v>
      </c>
      <c r="AI106" s="160">
        <v>0</v>
      </c>
      <c r="AJ106" s="160">
        <v>0</v>
      </c>
      <c r="AK106" s="160">
        <v>0</v>
      </c>
      <c r="AL106" s="160">
        <v>0</v>
      </c>
      <c r="AM106" s="160">
        <v>-1677934.8662079601</v>
      </c>
      <c r="AN106" s="160">
        <v>-5885623.6273628697</v>
      </c>
      <c r="AO106" s="160">
        <v>-5769216.59954728</v>
      </c>
      <c r="AP106" s="160">
        <v>4581633.5995473098</v>
      </c>
      <c r="AQ106" s="160">
        <v>0</v>
      </c>
      <c r="AR106" s="160">
        <v>-1187582.99999997</v>
      </c>
      <c r="AS106" s="3"/>
      <c r="AU106" s="3"/>
      <c r="AW106" s="3"/>
      <c r="AY106" s="3"/>
      <c r="BA106" s="3"/>
      <c r="BC106" s="3"/>
      <c r="BE106" s="3"/>
      <c r="BH106" s="3"/>
      <c r="BJ106" s="3"/>
      <c r="BL106" s="3"/>
      <c r="BM106"/>
      <c r="BN106"/>
      <c r="BO106"/>
      <c r="BP106"/>
      <c r="BQ106"/>
      <c r="BR106"/>
    </row>
    <row r="107" spans="1:70" x14ac:dyDescent="0.25">
      <c r="A107" t="str">
        <f t="shared" si="2"/>
        <v>1_2_2016</v>
      </c>
      <c r="B107">
        <v>1</v>
      </c>
      <c r="C107">
        <v>2</v>
      </c>
      <c r="D107">
        <v>2016</v>
      </c>
      <c r="E107" s="160">
        <v>58547946.999999903</v>
      </c>
      <c r="F107" s="160">
        <v>85082647</v>
      </c>
      <c r="G107" s="160">
        <v>86693927</v>
      </c>
      <c r="H107" s="160">
        <v>85389957</v>
      </c>
      <c r="I107" s="160">
        <v>-1303970</v>
      </c>
      <c r="J107" s="160">
        <v>88368169.960776106</v>
      </c>
      <c r="K107" s="160">
        <v>-1079925.37116274</v>
      </c>
      <c r="L107" s="160">
        <v>4942688.8515519202</v>
      </c>
      <c r="M107" s="160">
        <v>1.28417229233317</v>
      </c>
      <c r="N107" s="160">
        <v>3014227.83755079</v>
      </c>
      <c r="O107" s="160">
        <v>2.3705148254045501</v>
      </c>
      <c r="P107" s="160">
        <v>31918.622884406101</v>
      </c>
      <c r="Q107" s="160">
        <v>7.4848797214016702</v>
      </c>
      <c r="R107" s="160">
        <v>5.21917101209372</v>
      </c>
      <c r="S107" s="160">
        <v>0</v>
      </c>
      <c r="T107" s="160">
        <v>0</v>
      </c>
      <c r="U107" s="160">
        <v>0</v>
      </c>
      <c r="V107" s="160">
        <v>0</v>
      </c>
      <c r="W107" s="160">
        <v>0</v>
      </c>
      <c r="X107" s="160">
        <v>0</v>
      </c>
      <c r="Y107" s="160">
        <v>2.2220682989960299</v>
      </c>
      <c r="Z107" s="160">
        <v>1910716.45394566</v>
      </c>
      <c r="AA107" s="160">
        <v>992164.86837124696</v>
      </c>
      <c r="AB107" s="160">
        <v>271197.55489919899</v>
      </c>
      <c r="AC107" s="160">
        <v>-1317293.5116571099</v>
      </c>
      <c r="AD107" s="160">
        <v>-343265.21077501797</v>
      </c>
      <c r="AE107" s="160">
        <v>-240810.211549297</v>
      </c>
      <c r="AF107" s="160">
        <v>-290670.279494291</v>
      </c>
      <c r="AG107" s="160">
        <v>0</v>
      </c>
      <c r="AH107" s="160">
        <v>0</v>
      </c>
      <c r="AI107" s="160">
        <v>0</v>
      </c>
      <c r="AJ107" s="160">
        <v>0</v>
      </c>
      <c r="AK107" s="160">
        <v>0</v>
      </c>
      <c r="AL107" s="160">
        <v>0</v>
      </c>
      <c r="AM107" s="160">
        <v>-1808709.0152117801</v>
      </c>
      <c r="AN107" s="160">
        <v>-826669.35147138999</v>
      </c>
      <c r="AO107" s="160">
        <v>-851239.37331940595</v>
      </c>
      <c r="AP107" s="160">
        <v>-452730.62668059499</v>
      </c>
      <c r="AQ107" s="160">
        <v>0</v>
      </c>
      <c r="AR107" s="160">
        <v>-1303970</v>
      </c>
      <c r="AS107" s="3"/>
      <c r="AU107" s="3"/>
      <c r="AW107" s="3"/>
      <c r="AY107" s="3"/>
      <c r="BA107" s="3"/>
      <c r="BC107" s="3"/>
      <c r="BE107" s="3"/>
      <c r="BH107" s="3"/>
      <c r="BJ107" s="3"/>
      <c r="BL107" s="3"/>
      <c r="BM107"/>
      <c r="BN107"/>
      <c r="BO107"/>
      <c r="BP107"/>
      <c r="BQ107"/>
      <c r="BR107"/>
    </row>
    <row r="108" spans="1:70" x14ac:dyDescent="0.25">
      <c r="A108" t="str">
        <f t="shared" si="2"/>
        <v>1_2_2017</v>
      </c>
      <c r="B108">
        <v>1</v>
      </c>
      <c r="C108">
        <v>2</v>
      </c>
      <c r="D108">
        <v>2017</v>
      </c>
      <c r="E108" s="160">
        <v>58547946.999999903</v>
      </c>
      <c r="F108" s="160">
        <v>85082647</v>
      </c>
      <c r="G108" s="160">
        <v>85389957</v>
      </c>
      <c r="H108" s="160">
        <v>83224405.999999896</v>
      </c>
      <c r="I108" s="160">
        <v>-2165551.00000004</v>
      </c>
      <c r="J108" s="160">
        <v>87599312.7921606</v>
      </c>
      <c r="K108" s="160">
        <v>-768857.168615476</v>
      </c>
      <c r="L108" s="160">
        <v>4935648.1575116497</v>
      </c>
      <c r="M108" s="160">
        <v>1.3113509443510001</v>
      </c>
      <c r="N108" s="160">
        <v>3037335.40319514</v>
      </c>
      <c r="O108" s="160">
        <v>2.5862265193790601</v>
      </c>
      <c r="P108" s="160">
        <v>31681.376517337401</v>
      </c>
      <c r="Q108" s="160">
        <v>7.38554308266351</v>
      </c>
      <c r="R108" s="160">
        <v>5.4553736820182603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0</v>
      </c>
      <c r="Y108" s="160">
        <v>3.2220682989960299</v>
      </c>
      <c r="Z108" s="160">
        <v>468813.246402391</v>
      </c>
      <c r="AA108" s="160">
        <v>-208777.94888667201</v>
      </c>
      <c r="AB108" s="160">
        <v>281448.78186221299</v>
      </c>
      <c r="AC108" s="160">
        <v>960399.29196348495</v>
      </c>
      <c r="AD108" s="160">
        <v>71071.005864444407</v>
      </c>
      <c r="AE108" s="160">
        <v>-188096.21105366899</v>
      </c>
      <c r="AF108" s="160">
        <v>-142542.14144898401</v>
      </c>
      <c r="AG108" s="160">
        <v>0</v>
      </c>
      <c r="AH108" s="160">
        <v>0</v>
      </c>
      <c r="AI108" s="160">
        <v>0</v>
      </c>
      <c r="AJ108" s="160">
        <v>0</v>
      </c>
      <c r="AK108" s="160">
        <v>0</v>
      </c>
      <c r="AL108" s="160">
        <v>0</v>
      </c>
      <c r="AM108" s="160">
        <v>-1781504.0842993101</v>
      </c>
      <c r="AN108" s="160">
        <v>-539188.05959610397</v>
      </c>
      <c r="AO108" s="160">
        <v>-533953.95199704706</v>
      </c>
      <c r="AP108" s="160">
        <v>-1631597.04800299</v>
      </c>
      <c r="AQ108" s="160">
        <v>0</v>
      </c>
      <c r="AR108" s="160">
        <v>-2165551.00000004</v>
      </c>
      <c r="AS108" s="3"/>
      <c r="AU108" s="3"/>
      <c r="AW108" s="3"/>
      <c r="AY108" s="3"/>
      <c r="BA108" s="3"/>
      <c r="BC108" s="3"/>
      <c r="BE108" s="3"/>
      <c r="BH108" s="3"/>
      <c r="BJ108" s="3"/>
      <c r="BL108" s="3"/>
      <c r="BM108"/>
      <c r="BN108"/>
      <c r="BO108"/>
      <c r="BP108"/>
      <c r="BQ108"/>
      <c r="BR108"/>
    </row>
    <row r="109" spans="1:70" x14ac:dyDescent="0.25">
      <c r="A109" t="str">
        <f t="shared" si="2"/>
        <v>1_2_2018</v>
      </c>
      <c r="B109">
        <v>1</v>
      </c>
      <c r="C109">
        <v>2</v>
      </c>
      <c r="D109">
        <v>2018</v>
      </c>
      <c r="E109" s="160">
        <v>58547946.999999903</v>
      </c>
      <c r="F109" s="160">
        <v>85082647</v>
      </c>
      <c r="G109" s="160">
        <v>83224405.999999896</v>
      </c>
      <c r="H109" s="160">
        <v>81764133</v>
      </c>
      <c r="I109" s="160">
        <v>-1460272.9999999399</v>
      </c>
      <c r="J109" s="160">
        <v>89517076.105522797</v>
      </c>
      <c r="K109" s="160">
        <v>1917763.3133622301</v>
      </c>
      <c r="L109" s="160">
        <v>4980651.9330921499</v>
      </c>
      <c r="M109" s="160">
        <v>1.3074118019554899</v>
      </c>
      <c r="N109" s="160">
        <v>3060973.7249468202</v>
      </c>
      <c r="O109" s="160">
        <v>2.8706486977246102</v>
      </c>
      <c r="P109" s="160">
        <v>31812.7231586532</v>
      </c>
      <c r="Q109" s="160">
        <v>7.1973304570354903</v>
      </c>
      <c r="R109" s="160">
        <v>5.7996856999101896</v>
      </c>
      <c r="S109" s="160">
        <v>0</v>
      </c>
      <c r="T109" s="160">
        <v>0</v>
      </c>
      <c r="U109" s="160">
        <v>0</v>
      </c>
      <c r="V109" s="160">
        <v>0</v>
      </c>
      <c r="W109" s="160">
        <v>0</v>
      </c>
      <c r="X109" s="160">
        <v>0</v>
      </c>
      <c r="Y109" s="160">
        <v>4.2220682989960299</v>
      </c>
      <c r="Z109" s="160">
        <v>2024006.05802306</v>
      </c>
      <c r="AA109" s="160">
        <v>286028.40143106499</v>
      </c>
      <c r="AB109" s="160">
        <v>246312.42652649601</v>
      </c>
      <c r="AC109" s="160">
        <v>1172958.7987625201</v>
      </c>
      <c r="AD109" s="160">
        <v>-92806.127368099202</v>
      </c>
      <c r="AE109" s="160">
        <v>-192570.42788454899</v>
      </c>
      <c r="AF109" s="160">
        <v>-176193.65011404801</v>
      </c>
      <c r="AG109" s="160">
        <v>0</v>
      </c>
      <c r="AH109" s="160">
        <v>0</v>
      </c>
      <c r="AI109" s="160">
        <v>0</v>
      </c>
      <c r="AJ109" s="160">
        <v>0</v>
      </c>
      <c r="AK109" s="160">
        <v>0</v>
      </c>
      <c r="AL109" s="160">
        <v>0</v>
      </c>
      <c r="AM109" s="160">
        <v>-1736323.8536632999</v>
      </c>
      <c r="AN109" s="160">
        <v>1531411.62571314</v>
      </c>
      <c r="AO109" s="160">
        <v>1745212.3850863101</v>
      </c>
      <c r="AP109" s="160">
        <v>-3205485.3850862598</v>
      </c>
      <c r="AQ109" s="160">
        <v>0</v>
      </c>
      <c r="AR109" s="160">
        <v>-1460272.9999999399</v>
      </c>
      <c r="AS109" s="3"/>
      <c r="AU109" s="3"/>
      <c r="AW109" s="3"/>
      <c r="AY109" s="3"/>
      <c r="BA109" s="3"/>
      <c r="BC109" s="3"/>
      <c r="BE109" s="3"/>
      <c r="BH109" s="3"/>
      <c r="BJ109" s="3"/>
      <c r="BL109" s="3"/>
      <c r="BM109"/>
      <c r="BN109"/>
      <c r="BO109"/>
      <c r="BP109"/>
      <c r="BQ109"/>
      <c r="BR109"/>
    </row>
    <row r="110" spans="1:70" x14ac:dyDescent="0.25">
      <c r="A110" t="str">
        <f t="shared" si="2"/>
        <v>1_10_2002</v>
      </c>
      <c r="B110">
        <v>1</v>
      </c>
      <c r="C110">
        <v>10</v>
      </c>
      <c r="D110">
        <v>2002</v>
      </c>
      <c r="E110" s="160">
        <v>2028458449</v>
      </c>
      <c r="F110" s="160">
        <v>2929500931</v>
      </c>
      <c r="G110" s="160">
        <v>0</v>
      </c>
      <c r="H110" s="160">
        <v>2028458449</v>
      </c>
      <c r="I110" s="160">
        <v>0</v>
      </c>
      <c r="J110" s="160">
        <v>2117189100.5627999</v>
      </c>
      <c r="K110" s="160">
        <v>0</v>
      </c>
      <c r="L110" s="160">
        <v>474570591.99999899</v>
      </c>
      <c r="M110" s="160">
        <v>1.7610024585999999</v>
      </c>
      <c r="N110" s="160">
        <v>25697520.3899999</v>
      </c>
      <c r="O110" s="160">
        <v>1.974</v>
      </c>
      <c r="P110" s="160">
        <v>42439.074999999903</v>
      </c>
      <c r="Q110" s="160">
        <v>31.71</v>
      </c>
      <c r="R110" s="160">
        <v>3.5</v>
      </c>
      <c r="S110" s="160">
        <v>0</v>
      </c>
      <c r="T110" s="160">
        <v>0</v>
      </c>
      <c r="U110" s="160">
        <v>0</v>
      </c>
      <c r="V110" s="160">
        <v>0</v>
      </c>
      <c r="W110" s="160">
        <v>0</v>
      </c>
      <c r="X110" s="160">
        <v>0</v>
      </c>
      <c r="Y110" s="160">
        <v>0</v>
      </c>
      <c r="Z110" s="160">
        <v>0</v>
      </c>
      <c r="AA110" s="160">
        <v>0</v>
      </c>
      <c r="AB110" s="160">
        <v>0</v>
      </c>
      <c r="AC110" s="160">
        <v>0</v>
      </c>
      <c r="AD110" s="160">
        <v>0</v>
      </c>
      <c r="AE110" s="160">
        <v>0</v>
      </c>
      <c r="AF110" s="160">
        <v>0</v>
      </c>
      <c r="AG110" s="160">
        <v>0</v>
      </c>
      <c r="AH110" s="160">
        <v>0</v>
      </c>
      <c r="AI110" s="160">
        <v>0</v>
      </c>
      <c r="AJ110" s="160">
        <v>0</v>
      </c>
      <c r="AK110" s="160">
        <v>0</v>
      </c>
      <c r="AL110" s="160">
        <v>0</v>
      </c>
      <c r="AM110" s="160">
        <v>0</v>
      </c>
      <c r="AN110" s="160">
        <v>0</v>
      </c>
      <c r="AO110" s="160">
        <v>0</v>
      </c>
      <c r="AP110" s="160">
        <v>0</v>
      </c>
      <c r="AQ110" s="160">
        <v>2028458449</v>
      </c>
      <c r="AR110" s="160">
        <v>2028458449</v>
      </c>
      <c r="AS110" s="3"/>
      <c r="AU110" s="3"/>
      <c r="AW110" s="3"/>
      <c r="AY110" s="3"/>
      <c r="BA110" s="3"/>
      <c r="BC110" s="3"/>
      <c r="BE110" s="3"/>
      <c r="BH110" s="3"/>
      <c r="BJ110" s="3"/>
      <c r="BL110" s="3"/>
      <c r="BM110"/>
      <c r="BN110"/>
      <c r="BO110"/>
      <c r="BP110"/>
      <c r="BQ110"/>
      <c r="BR110"/>
    </row>
    <row r="111" spans="1:70" x14ac:dyDescent="0.25">
      <c r="A111" t="str">
        <f t="shared" si="2"/>
        <v>1_10_2003</v>
      </c>
      <c r="B111">
        <v>1</v>
      </c>
      <c r="C111">
        <v>10</v>
      </c>
      <c r="D111">
        <v>2003</v>
      </c>
      <c r="E111" s="160">
        <v>2028458449</v>
      </c>
      <c r="F111" s="160">
        <v>2929500931</v>
      </c>
      <c r="G111" s="160">
        <v>2028458449</v>
      </c>
      <c r="H111" s="160">
        <v>1999850729.99999</v>
      </c>
      <c r="I111" s="160">
        <v>-28607719.0000019</v>
      </c>
      <c r="J111" s="160">
        <v>2187173618.87395</v>
      </c>
      <c r="K111" s="160">
        <v>69984518.311148107</v>
      </c>
      <c r="L111" s="160">
        <v>503552796.99999899</v>
      </c>
      <c r="M111" s="160">
        <v>1.92921531457</v>
      </c>
      <c r="N111" s="160">
        <v>26042245.269999899</v>
      </c>
      <c r="O111" s="160">
        <v>2.2467999999999901</v>
      </c>
      <c r="P111" s="160">
        <v>41148.635000000002</v>
      </c>
      <c r="Q111" s="160">
        <v>31.36</v>
      </c>
      <c r="R111" s="160">
        <v>3.5</v>
      </c>
      <c r="S111" s="160">
        <v>0</v>
      </c>
      <c r="T111" s="160">
        <v>0</v>
      </c>
      <c r="U111" s="160">
        <v>0</v>
      </c>
      <c r="V111" s="160">
        <v>0</v>
      </c>
      <c r="W111" s="160">
        <v>0</v>
      </c>
      <c r="X111" s="160">
        <v>0</v>
      </c>
      <c r="Y111" s="160">
        <v>0</v>
      </c>
      <c r="Z111" s="160">
        <v>79228233.869190305</v>
      </c>
      <c r="AA111" s="160">
        <v>-57304977.095238999</v>
      </c>
      <c r="AB111" s="160">
        <v>8403037.2548776604</v>
      </c>
      <c r="AC111" s="160">
        <v>31967649.846108399</v>
      </c>
      <c r="AD111" s="160">
        <v>12642660.6397921</v>
      </c>
      <c r="AE111" s="160">
        <v>-6320604.4283235697</v>
      </c>
      <c r="AF111" s="160">
        <v>0</v>
      </c>
      <c r="AG111" s="160">
        <v>0</v>
      </c>
      <c r="AH111" s="160">
        <v>0</v>
      </c>
      <c r="AI111" s="160">
        <v>0</v>
      </c>
      <c r="AJ111" s="160">
        <v>0</v>
      </c>
      <c r="AK111" s="160">
        <v>0</v>
      </c>
      <c r="AL111" s="160">
        <v>0</v>
      </c>
      <c r="AM111" s="160">
        <v>0</v>
      </c>
      <c r="AN111" s="160">
        <v>68616000.086406007</v>
      </c>
      <c r="AO111" s="160">
        <v>67051491.730099604</v>
      </c>
      <c r="AP111" s="160">
        <v>-95659210.730101496</v>
      </c>
      <c r="AQ111" s="160">
        <v>0</v>
      </c>
      <c r="AR111" s="160">
        <v>-28607719.0000019</v>
      </c>
      <c r="AS111" s="3"/>
      <c r="AU111" s="3"/>
      <c r="AW111" s="3"/>
      <c r="AY111" s="3"/>
      <c r="BA111" s="3"/>
      <c r="BC111" s="3"/>
      <c r="BE111" s="3"/>
      <c r="BH111" s="3"/>
      <c r="BJ111" s="3"/>
      <c r="BL111" s="3"/>
      <c r="BM111"/>
      <c r="BN111"/>
      <c r="BO111"/>
      <c r="BP111"/>
      <c r="BQ111"/>
      <c r="BR111"/>
    </row>
    <row r="112" spans="1:70" x14ac:dyDescent="0.25">
      <c r="A112" t="str">
        <f t="shared" si="2"/>
        <v>1_10_2004</v>
      </c>
      <c r="B112">
        <v>1</v>
      </c>
      <c r="C112">
        <v>10</v>
      </c>
      <c r="D112">
        <v>2004</v>
      </c>
      <c r="E112" s="160">
        <v>2028458449</v>
      </c>
      <c r="F112" s="160">
        <v>2929500931</v>
      </c>
      <c r="G112" s="160">
        <v>1999850729.99999</v>
      </c>
      <c r="H112" s="160">
        <v>2115153451.99999</v>
      </c>
      <c r="I112" s="160">
        <v>115302722</v>
      </c>
      <c r="J112" s="160">
        <v>2311688664.4566202</v>
      </c>
      <c r="K112" s="160">
        <v>124515045.582673</v>
      </c>
      <c r="L112" s="160">
        <v>521860484</v>
      </c>
      <c r="M112" s="160">
        <v>1.9019918870399899</v>
      </c>
      <c r="N112" s="160">
        <v>26563773.749999899</v>
      </c>
      <c r="O112" s="160">
        <v>2.5669</v>
      </c>
      <c r="P112" s="160">
        <v>39531.589999999997</v>
      </c>
      <c r="Q112" s="160">
        <v>31</v>
      </c>
      <c r="R112" s="160">
        <v>3.5</v>
      </c>
      <c r="S112" s="160">
        <v>0</v>
      </c>
      <c r="T112" s="160">
        <v>0</v>
      </c>
      <c r="U112" s="160">
        <v>0</v>
      </c>
      <c r="V112" s="160">
        <v>0</v>
      </c>
      <c r="W112" s="160">
        <v>0</v>
      </c>
      <c r="X112" s="160">
        <v>0</v>
      </c>
      <c r="Y112" s="160">
        <v>0</v>
      </c>
      <c r="Z112" s="160">
        <v>46698466.511696197</v>
      </c>
      <c r="AA112" s="160">
        <v>9068704.6281563509</v>
      </c>
      <c r="AB112" s="160">
        <v>12339808.5830894</v>
      </c>
      <c r="AC112" s="160">
        <v>33785545.2567119</v>
      </c>
      <c r="AD112" s="160">
        <v>16197792.082269</v>
      </c>
      <c r="AE112" s="160">
        <v>-6409220.0157655897</v>
      </c>
      <c r="AF112" s="160">
        <v>0</v>
      </c>
      <c r="AG112" s="160">
        <v>0</v>
      </c>
      <c r="AH112" s="160">
        <v>0</v>
      </c>
      <c r="AI112" s="160">
        <v>0</v>
      </c>
      <c r="AJ112" s="160">
        <v>0</v>
      </c>
      <c r="AK112" s="160">
        <v>0</v>
      </c>
      <c r="AL112" s="160">
        <v>0</v>
      </c>
      <c r="AM112" s="160">
        <v>0</v>
      </c>
      <c r="AN112" s="160">
        <v>111681097.046157</v>
      </c>
      <c r="AO112" s="160">
        <v>113850817.628594</v>
      </c>
      <c r="AP112" s="160">
        <v>1451904.37140572</v>
      </c>
      <c r="AQ112" s="160">
        <v>0</v>
      </c>
      <c r="AR112" s="160">
        <v>115302722</v>
      </c>
      <c r="AS112" s="3"/>
      <c r="AU112" s="3"/>
      <c r="AW112" s="3"/>
      <c r="AY112" s="3"/>
      <c r="BA112" s="3"/>
      <c r="BC112" s="3"/>
      <c r="BE112" s="3"/>
      <c r="BH112" s="3"/>
      <c r="BJ112" s="3"/>
      <c r="BL112" s="3"/>
      <c r="BM112"/>
      <c r="BN112"/>
      <c r="BO112"/>
      <c r="BP112"/>
      <c r="BQ112"/>
      <c r="BR112"/>
    </row>
    <row r="113" spans="1:70" x14ac:dyDescent="0.25">
      <c r="A113" t="str">
        <f t="shared" si="2"/>
        <v>1_10_2005</v>
      </c>
      <c r="B113">
        <v>1</v>
      </c>
      <c r="C113">
        <v>10</v>
      </c>
      <c r="D113">
        <v>2005</v>
      </c>
      <c r="E113" s="160">
        <v>2028458449</v>
      </c>
      <c r="F113" s="160">
        <v>2929500931</v>
      </c>
      <c r="G113" s="160">
        <v>2115153451.99999</v>
      </c>
      <c r="H113" s="160">
        <v>2507212522.99999</v>
      </c>
      <c r="I113" s="160">
        <v>392059070.99999601</v>
      </c>
      <c r="J113" s="160">
        <v>2533099606.46281</v>
      </c>
      <c r="K113" s="160">
        <v>221410942.00619099</v>
      </c>
      <c r="L113" s="160">
        <v>527998936.99999899</v>
      </c>
      <c r="M113" s="160">
        <v>1.60869959421</v>
      </c>
      <c r="N113" s="160">
        <v>27081157.499999899</v>
      </c>
      <c r="O113" s="160">
        <v>3.0314999999999901</v>
      </c>
      <c r="P113" s="160">
        <v>38116.919999999896</v>
      </c>
      <c r="Q113" s="160">
        <v>30.68</v>
      </c>
      <c r="R113" s="160">
        <v>3.5</v>
      </c>
      <c r="S113" s="160">
        <v>0</v>
      </c>
      <c r="T113" s="160">
        <v>0</v>
      </c>
      <c r="U113" s="160">
        <v>0</v>
      </c>
      <c r="V113" s="160">
        <v>0</v>
      </c>
      <c r="W113" s="160">
        <v>0</v>
      </c>
      <c r="X113" s="160">
        <v>0</v>
      </c>
      <c r="Y113" s="160">
        <v>0</v>
      </c>
      <c r="Z113" s="160">
        <v>16047942.3040797</v>
      </c>
      <c r="AA113" s="160">
        <v>112068456.104873</v>
      </c>
      <c r="AB113" s="160">
        <v>12695714.3259356</v>
      </c>
      <c r="AC113" s="160">
        <v>46650338.392898798</v>
      </c>
      <c r="AD113" s="160">
        <v>15566714.867532499</v>
      </c>
      <c r="AE113" s="160">
        <v>-6026627.7549306797</v>
      </c>
      <c r="AF113" s="160">
        <v>0</v>
      </c>
      <c r="AG113" s="160">
        <v>0</v>
      </c>
      <c r="AH113" s="160">
        <v>0</v>
      </c>
      <c r="AI113" s="160">
        <v>0</v>
      </c>
      <c r="AJ113" s="160">
        <v>0</v>
      </c>
      <c r="AK113" s="160">
        <v>0</v>
      </c>
      <c r="AL113" s="160">
        <v>0</v>
      </c>
      <c r="AM113" s="160">
        <v>0</v>
      </c>
      <c r="AN113" s="160">
        <v>197002538.24038899</v>
      </c>
      <c r="AO113" s="160">
        <v>202587020.25735199</v>
      </c>
      <c r="AP113" s="160">
        <v>189472050.742643</v>
      </c>
      <c r="AQ113" s="160">
        <v>0</v>
      </c>
      <c r="AR113" s="160">
        <v>392059070.99999601</v>
      </c>
      <c r="AS113" s="3"/>
      <c r="AU113" s="3"/>
      <c r="AW113" s="3"/>
      <c r="AY113" s="3"/>
      <c r="BA113" s="3"/>
      <c r="BC113" s="3"/>
      <c r="BE113" s="3"/>
      <c r="BH113" s="3"/>
      <c r="BJ113" s="3"/>
      <c r="BL113" s="3"/>
      <c r="BM113"/>
      <c r="BN113"/>
      <c r="BO113"/>
      <c r="BP113"/>
      <c r="BQ113"/>
      <c r="BR113"/>
    </row>
    <row r="114" spans="1:70" x14ac:dyDescent="0.25">
      <c r="A114" t="str">
        <f t="shared" si="2"/>
        <v>1_10_2006</v>
      </c>
      <c r="B114">
        <v>1</v>
      </c>
      <c r="C114">
        <v>10</v>
      </c>
      <c r="D114">
        <v>2006</v>
      </c>
      <c r="E114" s="160">
        <v>2028458449</v>
      </c>
      <c r="F114" s="160">
        <v>2929500931</v>
      </c>
      <c r="G114" s="160">
        <v>2507212522.99999</v>
      </c>
      <c r="H114" s="160">
        <v>2603647774.99999</v>
      </c>
      <c r="I114" s="160">
        <v>96435252.000002801</v>
      </c>
      <c r="J114" s="160">
        <v>2647879814.68718</v>
      </c>
      <c r="K114" s="160">
        <v>114780208.224365</v>
      </c>
      <c r="L114" s="160">
        <v>539962610</v>
      </c>
      <c r="M114" s="160">
        <v>1.5876467787499999</v>
      </c>
      <c r="N114" s="160">
        <v>27655014.75</v>
      </c>
      <c r="O114" s="160">
        <v>3.3499999999999899</v>
      </c>
      <c r="P114" s="160">
        <v>36028.75</v>
      </c>
      <c r="Q114" s="160">
        <v>30.18</v>
      </c>
      <c r="R114" s="160">
        <v>3.7</v>
      </c>
      <c r="S114" s="160">
        <v>0</v>
      </c>
      <c r="T114" s="160">
        <v>0</v>
      </c>
      <c r="U114" s="160">
        <v>0</v>
      </c>
      <c r="V114" s="160">
        <v>0</v>
      </c>
      <c r="W114" s="160">
        <v>0</v>
      </c>
      <c r="X114" s="160">
        <v>0</v>
      </c>
      <c r="Y114" s="160">
        <v>0</v>
      </c>
      <c r="Z114" s="160">
        <v>36573722.3029107</v>
      </c>
      <c r="AA114" s="160">
        <v>9863608.9801134598</v>
      </c>
      <c r="AB114" s="160">
        <v>16363170.1366034</v>
      </c>
      <c r="AC114" s="160">
        <v>34198032.892217398</v>
      </c>
      <c r="AD114" s="160">
        <v>28585208.5276426</v>
      </c>
      <c r="AE114" s="160">
        <v>-11153093.749725999</v>
      </c>
      <c r="AF114" s="160">
        <v>-2566374.9809217802</v>
      </c>
      <c r="AG114" s="160">
        <v>0</v>
      </c>
      <c r="AH114" s="160">
        <v>0</v>
      </c>
      <c r="AI114" s="160">
        <v>0</v>
      </c>
      <c r="AJ114" s="160">
        <v>0</v>
      </c>
      <c r="AK114" s="160">
        <v>0</v>
      </c>
      <c r="AL114" s="160">
        <v>0</v>
      </c>
      <c r="AM114" s="160">
        <v>0</v>
      </c>
      <c r="AN114" s="160">
        <v>111864274.10883901</v>
      </c>
      <c r="AO114" s="160">
        <v>113607208.622374</v>
      </c>
      <c r="AP114" s="160">
        <v>-17171956.622371901</v>
      </c>
      <c r="AQ114" s="160">
        <v>0</v>
      </c>
      <c r="AR114" s="160">
        <v>96435252.000002801</v>
      </c>
      <c r="AS114" s="3"/>
      <c r="AU114" s="3"/>
      <c r="AW114" s="3"/>
      <c r="AY114" s="3"/>
      <c r="BA114" s="3"/>
      <c r="BC114" s="3"/>
      <c r="BE114" s="3"/>
      <c r="BH114" s="3"/>
      <c r="BJ114" s="3"/>
      <c r="BL114" s="3"/>
      <c r="BM114"/>
      <c r="BN114"/>
      <c r="BO114"/>
      <c r="BP114"/>
      <c r="BQ114"/>
      <c r="BR114"/>
    </row>
    <row r="115" spans="1:70" x14ac:dyDescent="0.25">
      <c r="A115" t="str">
        <f t="shared" si="2"/>
        <v>1_10_2007</v>
      </c>
      <c r="B115">
        <v>1</v>
      </c>
      <c r="C115">
        <v>10</v>
      </c>
      <c r="D115">
        <v>2007</v>
      </c>
      <c r="E115" s="160">
        <v>2028458449</v>
      </c>
      <c r="F115" s="160">
        <v>2929500931</v>
      </c>
      <c r="G115" s="160">
        <v>2603647774.99999</v>
      </c>
      <c r="H115" s="160">
        <v>2751026060</v>
      </c>
      <c r="I115" s="160">
        <v>147378285.00000399</v>
      </c>
      <c r="J115" s="160">
        <v>2701221177.3365898</v>
      </c>
      <c r="K115" s="160">
        <v>53341362.649405003</v>
      </c>
      <c r="L115" s="160">
        <v>543107373</v>
      </c>
      <c r="M115" s="160">
        <v>1.5239354946199899</v>
      </c>
      <c r="N115" s="160">
        <v>27714120</v>
      </c>
      <c r="O115" s="160">
        <v>3.4605999999999901</v>
      </c>
      <c r="P115" s="160">
        <v>36660.58</v>
      </c>
      <c r="Q115" s="160">
        <v>30.4</v>
      </c>
      <c r="R115" s="160">
        <v>3.6</v>
      </c>
      <c r="S115" s="160">
        <v>0</v>
      </c>
      <c r="T115" s="160">
        <v>0</v>
      </c>
      <c r="U115" s="160">
        <v>0</v>
      </c>
      <c r="V115" s="160">
        <v>0</v>
      </c>
      <c r="W115" s="160">
        <v>0</v>
      </c>
      <c r="X115" s="160">
        <v>0</v>
      </c>
      <c r="Y115" s="160">
        <v>0</v>
      </c>
      <c r="Z115" s="160">
        <v>9791124.4016835894</v>
      </c>
      <c r="AA115" s="160">
        <v>31642356.5246659</v>
      </c>
      <c r="AB115" s="160">
        <v>1725051.7447759199</v>
      </c>
      <c r="AC115" s="160">
        <v>11673320.1116361</v>
      </c>
      <c r="AD115" s="160">
        <v>-9091894.3171917405</v>
      </c>
      <c r="AE115" s="160">
        <v>5112495.1171347201</v>
      </c>
      <c r="AF115" s="160">
        <v>1333566.7667282301</v>
      </c>
      <c r="AG115" s="160">
        <v>0</v>
      </c>
      <c r="AH115" s="160">
        <v>0</v>
      </c>
      <c r="AI115" s="160">
        <v>0</v>
      </c>
      <c r="AJ115" s="160">
        <v>0</v>
      </c>
      <c r="AK115" s="160">
        <v>0</v>
      </c>
      <c r="AL115" s="160">
        <v>0</v>
      </c>
      <c r="AM115" s="160">
        <v>0</v>
      </c>
      <c r="AN115" s="160">
        <v>52186020.349432804</v>
      </c>
      <c r="AO115" s="160">
        <v>52450311.153566502</v>
      </c>
      <c r="AP115" s="160">
        <v>94927973.846438199</v>
      </c>
      <c r="AQ115" s="160">
        <v>0</v>
      </c>
      <c r="AR115" s="160">
        <v>147378285.00000399</v>
      </c>
      <c r="AS115" s="3"/>
      <c r="AU115" s="3"/>
      <c r="AW115" s="3"/>
      <c r="AY115" s="3"/>
      <c r="BA115" s="3"/>
      <c r="BC115" s="3"/>
      <c r="BE115" s="3"/>
      <c r="BH115" s="3"/>
      <c r="BJ115" s="3"/>
      <c r="BL115" s="3"/>
      <c r="BM115"/>
      <c r="BN115"/>
      <c r="BO115"/>
      <c r="BP115"/>
      <c r="BQ115"/>
      <c r="BR115"/>
    </row>
    <row r="116" spans="1:70" x14ac:dyDescent="0.25">
      <c r="A116" t="str">
        <f t="shared" si="2"/>
        <v>1_10_2008</v>
      </c>
      <c r="B116">
        <v>1</v>
      </c>
      <c r="C116">
        <v>10</v>
      </c>
      <c r="D116">
        <v>2008</v>
      </c>
      <c r="E116" s="160">
        <v>2028458449</v>
      </c>
      <c r="F116" s="160">
        <v>2929500931</v>
      </c>
      <c r="G116" s="160">
        <v>2751026060</v>
      </c>
      <c r="H116" s="160">
        <v>2818659238.99999</v>
      </c>
      <c r="I116" s="160">
        <v>67633178.999994695</v>
      </c>
      <c r="J116" s="160">
        <v>2790987654.93506</v>
      </c>
      <c r="K116" s="160">
        <v>89766477.598477796</v>
      </c>
      <c r="L116" s="160">
        <v>558408347</v>
      </c>
      <c r="M116" s="160">
        <v>1.5489328795199999</v>
      </c>
      <c r="N116" s="160">
        <v>27956797.669999901</v>
      </c>
      <c r="O116" s="160">
        <v>3.9195000000000002</v>
      </c>
      <c r="P116" s="160">
        <v>36716.94</v>
      </c>
      <c r="Q116" s="160">
        <v>30.42</v>
      </c>
      <c r="R116" s="160">
        <v>3.7</v>
      </c>
      <c r="S116" s="160">
        <v>0</v>
      </c>
      <c r="T116" s="160">
        <v>0</v>
      </c>
      <c r="U116" s="160">
        <v>0</v>
      </c>
      <c r="V116" s="160">
        <v>0</v>
      </c>
      <c r="W116" s="160">
        <v>0</v>
      </c>
      <c r="X116" s="160">
        <v>0</v>
      </c>
      <c r="Y116" s="160">
        <v>0</v>
      </c>
      <c r="Z116" s="160">
        <v>49849268.566947699</v>
      </c>
      <c r="AA116" s="160">
        <v>-13106296.0192523</v>
      </c>
      <c r="AB116" s="160">
        <v>7450817.4375467002</v>
      </c>
      <c r="AC116" s="160">
        <v>48418820.764875904</v>
      </c>
      <c r="AD116" s="160">
        <v>-850211.06172703195</v>
      </c>
      <c r="AE116" s="160">
        <v>490642.742357941</v>
      </c>
      <c r="AF116" s="160">
        <v>-1408331.3646808299</v>
      </c>
      <c r="AG116" s="160">
        <v>0</v>
      </c>
      <c r="AH116" s="160">
        <v>0</v>
      </c>
      <c r="AI116" s="160">
        <v>0</v>
      </c>
      <c r="AJ116" s="160">
        <v>0</v>
      </c>
      <c r="AK116" s="160">
        <v>0</v>
      </c>
      <c r="AL116" s="160">
        <v>0</v>
      </c>
      <c r="AM116" s="160">
        <v>0</v>
      </c>
      <c r="AN116" s="160">
        <v>90844711.066067994</v>
      </c>
      <c r="AO116" s="160">
        <v>91421584.155989796</v>
      </c>
      <c r="AP116" s="160">
        <v>-23788405.155995101</v>
      </c>
      <c r="AQ116" s="160">
        <v>0</v>
      </c>
      <c r="AR116" s="160">
        <v>67633178.999994695</v>
      </c>
      <c r="AS116" s="3"/>
      <c r="AU116" s="3"/>
      <c r="AW116" s="3"/>
      <c r="AY116" s="3"/>
      <c r="BA116" s="3"/>
      <c r="BC116" s="3"/>
      <c r="BE116" s="3"/>
      <c r="BH116" s="3"/>
      <c r="BJ116" s="3"/>
      <c r="BL116" s="3"/>
      <c r="BM116"/>
      <c r="BN116"/>
      <c r="BO116"/>
      <c r="BP116"/>
      <c r="BQ116"/>
      <c r="BR116"/>
    </row>
    <row r="117" spans="1:70" x14ac:dyDescent="0.25">
      <c r="A117" t="str">
        <f t="shared" si="2"/>
        <v>1_10_2009</v>
      </c>
      <c r="B117">
        <v>1</v>
      </c>
      <c r="C117">
        <v>10</v>
      </c>
      <c r="D117">
        <v>2009</v>
      </c>
      <c r="E117" s="160">
        <v>2028458449</v>
      </c>
      <c r="F117" s="160">
        <v>2929500931</v>
      </c>
      <c r="G117" s="160">
        <v>2818659238.99999</v>
      </c>
      <c r="H117" s="160">
        <v>2717269399.99999</v>
      </c>
      <c r="I117" s="160">
        <v>-101389838.999999</v>
      </c>
      <c r="J117" s="160">
        <v>2654151888.52245</v>
      </c>
      <c r="K117" s="160">
        <v>-136835766.412615</v>
      </c>
      <c r="L117" s="160">
        <v>562176551</v>
      </c>
      <c r="M117" s="160">
        <v>1.63249305102</v>
      </c>
      <c r="N117" s="160">
        <v>27734538</v>
      </c>
      <c r="O117" s="160">
        <v>2.84309999999999</v>
      </c>
      <c r="P117" s="160">
        <v>35494.29</v>
      </c>
      <c r="Q117" s="160">
        <v>30.61</v>
      </c>
      <c r="R117" s="160">
        <v>3.9</v>
      </c>
      <c r="S117" s="160">
        <v>0</v>
      </c>
      <c r="T117" s="160">
        <v>0</v>
      </c>
      <c r="U117" s="160">
        <v>0</v>
      </c>
      <c r="V117" s="160">
        <v>0</v>
      </c>
      <c r="W117" s="160">
        <v>0</v>
      </c>
      <c r="X117" s="160">
        <v>0</v>
      </c>
      <c r="Y117" s="160">
        <v>0</v>
      </c>
      <c r="Z117" s="160">
        <v>12279496.033159999</v>
      </c>
      <c r="AA117" s="160">
        <v>-43713740.5675947</v>
      </c>
      <c r="AB117" s="160">
        <v>-6971045.0735130999</v>
      </c>
      <c r="AC117" s="160">
        <v>-121319789.741552</v>
      </c>
      <c r="AD117" s="160">
        <v>19273163.170174401</v>
      </c>
      <c r="AE117" s="160">
        <v>4779319.5083977496</v>
      </c>
      <c r="AF117" s="160">
        <v>-2885170.8757652999</v>
      </c>
      <c r="AG117" s="160">
        <v>0</v>
      </c>
      <c r="AH117" s="160">
        <v>0</v>
      </c>
      <c r="AI117" s="160">
        <v>0</v>
      </c>
      <c r="AJ117" s="160">
        <v>0</v>
      </c>
      <c r="AK117" s="160">
        <v>0</v>
      </c>
      <c r="AL117" s="160">
        <v>0</v>
      </c>
      <c r="AM117" s="160">
        <v>0</v>
      </c>
      <c r="AN117" s="160">
        <v>-138557767.546693</v>
      </c>
      <c r="AO117" s="160">
        <v>-138192441.13909799</v>
      </c>
      <c r="AP117" s="160">
        <v>36802602.139098801</v>
      </c>
      <c r="AQ117" s="160">
        <v>0</v>
      </c>
      <c r="AR117" s="160">
        <v>-101389838.999999</v>
      </c>
      <c r="AS117" s="3"/>
      <c r="AU117" s="3"/>
      <c r="AW117" s="3"/>
      <c r="AY117" s="3"/>
      <c r="BA117" s="3"/>
      <c r="BC117" s="3"/>
      <c r="BE117" s="3"/>
      <c r="BH117" s="3"/>
      <c r="BJ117" s="3"/>
      <c r="BL117" s="3"/>
      <c r="BM117"/>
      <c r="BN117"/>
      <c r="BO117"/>
      <c r="BP117"/>
      <c r="BQ117"/>
      <c r="BR117"/>
    </row>
    <row r="118" spans="1:70" x14ac:dyDescent="0.25">
      <c r="A118" t="str">
        <f t="shared" si="2"/>
        <v>1_10_2010</v>
      </c>
      <c r="B118">
        <v>1</v>
      </c>
      <c r="C118">
        <v>10</v>
      </c>
      <c r="D118">
        <v>2010</v>
      </c>
      <c r="E118" s="160">
        <v>2028458449</v>
      </c>
      <c r="F118" s="160">
        <v>2929500931</v>
      </c>
      <c r="G118" s="160">
        <v>2717269399.99999</v>
      </c>
      <c r="H118" s="160">
        <v>2812782058</v>
      </c>
      <c r="I118" s="160">
        <v>95512658.000002801</v>
      </c>
      <c r="J118" s="160">
        <v>2681997721.2398801</v>
      </c>
      <c r="K118" s="160">
        <v>27845832.7174353</v>
      </c>
      <c r="L118" s="160">
        <v>552453533.99999905</v>
      </c>
      <c r="M118" s="160">
        <v>1.6339541181999999</v>
      </c>
      <c r="N118" s="160">
        <v>27553600.749999899</v>
      </c>
      <c r="O118" s="160">
        <v>3.2889999999999899</v>
      </c>
      <c r="P118" s="160">
        <v>35213</v>
      </c>
      <c r="Q118" s="160">
        <v>30.93</v>
      </c>
      <c r="R118" s="160">
        <v>3.9</v>
      </c>
      <c r="S118" s="160">
        <v>0</v>
      </c>
      <c r="T118" s="160">
        <v>0</v>
      </c>
      <c r="U118" s="160">
        <v>0</v>
      </c>
      <c r="V118" s="160">
        <v>0</v>
      </c>
      <c r="W118" s="160">
        <v>0</v>
      </c>
      <c r="X118" s="160">
        <v>0</v>
      </c>
      <c r="Y118" s="160">
        <v>0</v>
      </c>
      <c r="Z118" s="160">
        <v>-30469826.811094102</v>
      </c>
      <c r="AA118" s="160">
        <v>-730472.93934662105</v>
      </c>
      <c r="AB118" s="160">
        <v>-5511971.7783515397</v>
      </c>
      <c r="AC118" s="160">
        <v>53669215.921631701</v>
      </c>
      <c r="AD118" s="160">
        <v>4353749.7253978401</v>
      </c>
      <c r="AE118" s="160">
        <v>7764336.8788530203</v>
      </c>
      <c r="AF118" s="160">
        <v>0</v>
      </c>
      <c r="AG118" s="160">
        <v>0</v>
      </c>
      <c r="AH118" s="160">
        <v>0</v>
      </c>
      <c r="AI118" s="160">
        <v>0</v>
      </c>
      <c r="AJ118" s="160">
        <v>0</v>
      </c>
      <c r="AK118" s="160">
        <v>0</v>
      </c>
      <c r="AL118" s="160">
        <v>0</v>
      </c>
      <c r="AM118" s="160">
        <v>0</v>
      </c>
      <c r="AN118" s="160">
        <v>29075030.997090202</v>
      </c>
      <c r="AO118" s="160">
        <v>28508025.289663099</v>
      </c>
      <c r="AP118" s="160">
        <v>67004632.710339703</v>
      </c>
      <c r="AQ118" s="160">
        <v>0</v>
      </c>
      <c r="AR118" s="160">
        <v>95512658.000002801</v>
      </c>
      <c r="AS118" s="3"/>
      <c r="AU118" s="3"/>
      <c r="AW118" s="3"/>
      <c r="AY118" s="3"/>
      <c r="BA118" s="3"/>
      <c r="BC118" s="3"/>
      <c r="BE118" s="3"/>
      <c r="BH118" s="3"/>
      <c r="BJ118" s="3"/>
      <c r="BL118" s="3"/>
      <c r="BM118"/>
      <c r="BN118"/>
      <c r="BO118"/>
      <c r="BP118"/>
      <c r="BQ118"/>
      <c r="BR118"/>
    </row>
    <row r="119" spans="1:70" x14ac:dyDescent="0.25">
      <c r="A119" t="str">
        <f t="shared" si="2"/>
        <v>1_10_2011</v>
      </c>
      <c r="B119">
        <v>1</v>
      </c>
      <c r="C119">
        <v>10</v>
      </c>
      <c r="D119">
        <v>2011</v>
      </c>
      <c r="E119" s="160">
        <v>2028458449</v>
      </c>
      <c r="F119" s="160">
        <v>2929500931</v>
      </c>
      <c r="G119" s="160">
        <v>2812782058</v>
      </c>
      <c r="H119" s="160">
        <v>2875478446.99999</v>
      </c>
      <c r="I119" s="160">
        <v>62696388.999994203</v>
      </c>
      <c r="J119" s="160">
        <v>2709401474.4570699</v>
      </c>
      <c r="K119" s="160">
        <v>27403753.217184</v>
      </c>
      <c r="L119" s="160">
        <v>542784231</v>
      </c>
      <c r="M119" s="160">
        <v>1.73929841568</v>
      </c>
      <c r="N119" s="160">
        <v>27682634.670000002</v>
      </c>
      <c r="O119" s="160">
        <v>4.0655999999999999</v>
      </c>
      <c r="P119" s="160">
        <v>34147.68</v>
      </c>
      <c r="Q119" s="160">
        <v>31.299999999999901</v>
      </c>
      <c r="R119" s="160">
        <v>3.9</v>
      </c>
      <c r="S119" s="160">
        <v>0</v>
      </c>
      <c r="T119" s="160">
        <v>0</v>
      </c>
      <c r="U119" s="160">
        <v>0</v>
      </c>
      <c r="V119" s="160">
        <v>0</v>
      </c>
      <c r="W119" s="160">
        <v>0</v>
      </c>
      <c r="X119" s="160">
        <v>0</v>
      </c>
      <c r="Y119" s="160">
        <v>0</v>
      </c>
      <c r="Z119" s="160">
        <v>-31919830.6384225</v>
      </c>
      <c r="AA119" s="160">
        <v>-52944773.717100598</v>
      </c>
      <c r="AB119" s="160">
        <v>4079895.57305578</v>
      </c>
      <c r="AC119" s="160">
        <v>84650879.347722203</v>
      </c>
      <c r="AD119" s="160">
        <v>17440960.233208101</v>
      </c>
      <c r="AE119" s="160">
        <v>9295149.1333277207</v>
      </c>
      <c r="AF119" s="160">
        <v>0</v>
      </c>
      <c r="AG119" s="160">
        <v>0</v>
      </c>
      <c r="AH119" s="160">
        <v>0</v>
      </c>
      <c r="AI119" s="160">
        <v>0</v>
      </c>
      <c r="AJ119" s="160">
        <v>0</v>
      </c>
      <c r="AK119" s="160">
        <v>0</v>
      </c>
      <c r="AL119" s="160">
        <v>0</v>
      </c>
      <c r="AM119" s="160">
        <v>0</v>
      </c>
      <c r="AN119" s="160">
        <v>30602279.931790698</v>
      </c>
      <c r="AO119" s="160">
        <v>28740063.707258001</v>
      </c>
      <c r="AP119" s="160">
        <v>33956325.292736098</v>
      </c>
      <c r="AQ119" s="160">
        <v>0</v>
      </c>
      <c r="AR119" s="160">
        <v>62696388.999994203</v>
      </c>
      <c r="AS119" s="3"/>
      <c r="AU119" s="3"/>
      <c r="AW119" s="3"/>
      <c r="AY119" s="3"/>
      <c r="BA119" s="3"/>
      <c r="BC119" s="3"/>
      <c r="BE119" s="3"/>
      <c r="BH119" s="3"/>
      <c r="BJ119" s="3"/>
      <c r="BL119" s="3"/>
      <c r="BM119"/>
      <c r="BN119"/>
      <c r="BO119"/>
      <c r="BP119"/>
      <c r="BQ119"/>
      <c r="BR119"/>
    </row>
    <row r="120" spans="1:70" x14ac:dyDescent="0.25">
      <c r="A120" t="str">
        <f t="shared" si="2"/>
        <v>1_10_2012</v>
      </c>
      <c r="B120">
        <v>1</v>
      </c>
      <c r="C120">
        <v>10</v>
      </c>
      <c r="D120">
        <v>2012</v>
      </c>
      <c r="E120" s="160">
        <v>2028458449</v>
      </c>
      <c r="F120" s="160">
        <v>2929500931</v>
      </c>
      <c r="G120" s="160">
        <v>2875478446.99999</v>
      </c>
      <c r="H120" s="160">
        <v>2929500930.99999</v>
      </c>
      <c r="I120" s="160">
        <v>54022483.999999501</v>
      </c>
      <c r="J120" s="160">
        <v>2840286810.6765399</v>
      </c>
      <c r="K120" s="160">
        <v>130885336.219468</v>
      </c>
      <c r="L120" s="160">
        <v>542311539</v>
      </c>
      <c r="M120" s="160">
        <v>1.6964752675200001</v>
      </c>
      <c r="N120" s="160">
        <v>27909105.420000002</v>
      </c>
      <c r="O120" s="160">
        <v>4.1093000000000002</v>
      </c>
      <c r="P120" s="160">
        <v>33963.31</v>
      </c>
      <c r="Q120" s="160">
        <v>31.51</v>
      </c>
      <c r="R120" s="160">
        <v>4.0999999999999996</v>
      </c>
      <c r="S120" s="160">
        <v>0</v>
      </c>
      <c r="T120" s="160">
        <v>0</v>
      </c>
      <c r="U120" s="160">
        <v>0</v>
      </c>
      <c r="V120" s="160">
        <v>0</v>
      </c>
      <c r="W120" s="160">
        <v>1</v>
      </c>
      <c r="X120" s="160">
        <v>0</v>
      </c>
      <c r="Y120" s="160">
        <v>0</v>
      </c>
      <c r="Z120" s="160">
        <v>-1618827.0348922201</v>
      </c>
      <c r="AA120" s="160">
        <v>22038022.9023894</v>
      </c>
      <c r="AB120" s="160">
        <v>7277478.6488857605</v>
      </c>
      <c r="AC120" s="160">
        <v>4404173.3521566698</v>
      </c>
      <c r="AD120" s="160">
        <v>3134086.7901008599</v>
      </c>
      <c r="AE120" s="160">
        <v>5389370.4460731503</v>
      </c>
      <c r="AF120" s="160">
        <v>-2943330.8412685399</v>
      </c>
      <c r="AG120" s="160">
        <v>0</v>
      </c>
      <c r="AH120" s="160">
        <v>0</v>
      </c>
      <c r="AI120" s="160">
        <v>0</v>
      </c>
      <c r="AJ120" s="160">
        <v>0</v>
      </c>
      <c r="AK120" s="160">
        <v>99773536.648405999</v>
      </c>
      <c r="AL120" s="160">
        <v>0</v>
      </c>
      <c r="AM120" s="160">
        <v>0</v>
      </c>
      <c r="AN120" s="160">
        <v>137454510.91185099</v>
      </c>
      <c r="AO120" s="160">
        <v>138908156.23876601</v>
      </c>
      <c r="AP120" s="160">
        <v>-84885672.238767207</v>
      </c>
      <c r="AQ120" s="160">
        <v>0</v>
      </c>
      <c r="AR120" s="160">
        <v>54022483.999999501</v>
      </c>
      <c r="AS120" s="3"/>
      <c r="AU120" s="3"/>
      <c r="AW120" s="3"/>
      <c r="AY120" s="3"/>
      <c r="BA120" s="3"/>
      <c r="BC120" s="3"/>
      <c r="BE120" s="3"/>
      <c r="BH120" s="3"/>
      <c r="BJ120" s="3"/>
      <c r="BL120" s="3"/>
      <c r="BM120"/>
      <c r="BN120"/>
      <c r="BO120"/>
      <c r="BP120"/>
      <c r="BQ120"/>
      <c r="BR120"/>
    </row>
    <row r="121" spans="1:70" x14ac:dyDescent="0.25">
      <c r="A121" t="str">
        <f t="shared" si="2"/>
        <v>1_10_2013</v>
      </c>
      <c r="B121">
        <v>1</v>
      </c>
      <c r="C121">
        <v>10</v>
      </c>
      <c r="D121">
        <v>2013</v>
      </c>
      <c r="E121" s="160">
        <v>2028458449</v>
      </c>
      <c r="F121" s="160">
        <v>2929500931</v>
      </c>
      <c r="G121" s="160">
        <v>2929500930.99999</v>
      </c>
      <c r="H121" s="160">
        <v>3028731445.99999</v>
      </c>
      <c r="I121" s="160">
        <v>99230515.0000038</v>
      </c>
      <c r="J121" s="160">
        <v>2922312307.1996198</v>
      </c>
      <c r="K121" s="160">
        <v>82025496.523080796</v>
      </c>
      <c r="L121" s="160">
        <v>554417452</v>
      </c>
      <c r="M121" s="160">
        <v>1.75772764368</v>
      </c>
      <c r="N121" s="160">
        <v>28818049.079999998</v>
      </c>
      <c r="O121" s="160">
        <v>3.9420000000000002</v>
      </c>
      <c r="P121" s="160">
        <v>33700.32</v>
      </c>
      <c r="Q121" s="160">
        <v>29.93</v>
      </c>
      <c r="R121" s="160">
        <v>4.2</v>
      </c>
      <c r="S121" s="160">
        <v>0</v>
      </c>
      <c r="T121" s="160">
        <v>0</v>
      </c>
      <c r="U121" s="160">
        <v>0</v>
      </c>
      <c r="V121" s="160">
        <v>0</v>
      </c>
      <c r="W121" s="160">
        <v>2</v>
      </c>
      <c r="X121" s="160">
        <v>0</v>
      </c>
      <c r="Y121" s="160">
        <v>0</v>
      </c>
      <c r="Z121" s="160">
        <v>42103116.112558998</v>
      </c>
      <c r="AA121" s="160">
        <v>-31711706.976015899</v>
      </c>
      <c r="AB121" s="160">
        <v>29272185.873666901</v>
      </c>
      <c r="AC121" s="160">
        <v>-17325588.146354701</v>
      </c>
      <c r="AD121" s="160">
        <v>4585741.6921357801</v>
      </c>
      <c r="AE121" s="160">
        <v>-40982366.628699303</v>
      </c>
      <c r="AF121" s="160">
        <v>-1499697.91416261</v>
      </c>
      <c r="AG121" s="160">
        <v>0</v>
      </c>
      <c r="AH121" s="160">
        <v>0</v>
      </c>
      <c r="AI121" s="160">
        <v>0</v>
      </c>
      <c r="AJ121" s="160">
        <v>0</v>
      </c>
      <c r="AK121" s="160">
        <v>101648012.283177</v>
      </c>
      <c r="AL121" s="160">
        <v>0</v>
      </c>
      <c r="AM121" s="160">
        <v>0</v>
      </c>
      <c r="AN121" s="160">
        <v>86089696.296306506</v>
      </c>
      <c r="AO121" s="160">
        <v>84601937.919383898</v>
      </c>
      <c r="AP121" s="160">
        <v>14628577.080619801</v>
      </c>
      <c r="AQ121" s="160">
        <v>0</v>
      </c>
      <c r="AR121" s="160">
        <v>99230515.0000038</v>
      </c>
      <c r="AS121" s="3"/>
      <c r="AU121" s="3"/>
      <c r="AW121" s="3"/>
      <c r="AY121" s="3"/>
      <c r="BA121" s="3"/>
      <c r="BC121" s="3"/>
      <c r="BE121" s="3"/>
      <c r="BH121" s="3"/>
      <c r="BJ121" s="3"/>
      <c r="BL121" s="3"/>
      <c r="BM121"/>
      <c r="BN121"/>
      <c r="BO121"/>
      <c r="BP121"/>
      <c r="BQ121"/>
      <c r="BR121"/>
    </row>
    <row r="122" spans="1:70" x14ac:dyDescent="0.25">
      <c r="A122" t="str">
        <f t="shared" si="2"/>
        <v>1_10_2014</v>
      </c>
      <c r="B122">
        <v>1</v>
      </c>
      <c r="C122">
        <v>10</v>
      </c>
      <c r="D122">
        <v>2014</v>
      </c>
      <c r="E122" s="160">
        <v>2028458449</v>
      </c>
      <c r="F122" s="160">
        <v>2929500931</v>
      </c>
      <c r="G122" s="160">
        <v>3028731445.99999</v>
      </c>
      <c r="H122" s="160">
        <v>3137384053.99999</v>
      </c>
      <c r="I122" s="160">
        <v>108652607.999998</v>
      </c>
      <c r="J122" s="160">
        <v>3050812292.0105</v>
      </c>
      <c r="K122" s="160">
        <v>128499984.810885</v>
      </c>
      <c r="L122" s="160">
        <v>561346638.99999905</v>
      </c>
      <c r="M122" s="160">
        <v>1.74858594174</v>
      </c>
      <c r="N122" s="160">
        <v>29110612.079999998</v>
      </c>
      <c r="O122" s="160">
        <v>3.75239999999999</v>
      </c>
      <c r="P122" s="160">
        <v>33580.799999999901</v>
      </c>
      <c r="Q122" s="160">
        <v>30.2</v>
      </c>
      <c r="R122" s="160">
        <v>4.2</v>
      </c>
      <c r="S122" s="160">
        <v>0</v>
      </c>
      <c r="T122" s="160">
        <v>0</v>
      </c>
      <c r="U122" s="160">
        <v>0</v>
      </c>
      <c r="V122" s="160">
        <v>0</v>
      </c>
      <c r="W122" s="160">
        <v>3</v>
      </c>
      <c r="X122" s="160">
        <v>0</v>
      </c>
      <c r="Y122" s="160">
        <v>0</v>
      </c>
      <c r="Z122" s="160">
        <v>24413110.588423502</v>
      </c>
      <c r="AA122" s="160">
        <v>4877014.6448810501</v>
      </c>
      <c r="AB122" s="160">
        <v>9505798.0113320705</v>
      </c>
      <c r="AC122" s="160">
        <v>-21037243.5456082</v>
      </c>
      <c r="AD122" s="160">
        <v>2165977.2611150402</v>
      </c>
      <c r="AE122" s="160">
        <v>7300445.6299784202</v>
      </c>
      <c r="AF122" s="160">
        <v>0</v>
      </c>
      <c r="AG122" s="160">
        <v>0</v>
      </c>
      <c r="AH122" s="160">
        <v>0</v>
      </c>
      <c r="AI122" s="160">
        <v>0</v>
      </c>
      <c r="AJ122" s="160">
        <v>0</v>
      </c>
      <c r="AK122" s="160">
        <v>105091119.093914</v>
      </c>
      <c r="AL122" s="160">
        <v>0</v>
      </c>
      <c r="AM122" s="160">
        <v>0</v>
      </c>
      <c r="AN122" s="160">
        <v>132316221.684036</v>
      </c>
      <c r="AO122" s="160">
        <v>133179449.659918</v>
      </c>
      <c r="AP122" s="160">
        <v>-24526841.659919798</v>
      </c>
      <c r="AQ122" s="160">
        <v>0</v>
      </c>
      <c r="AR122" s="160">
        <v>108652607.999998</v>
      </c>
      <c r="AS122" s="3"/>
      <c r="AU122" s="3"/>
      <c r="AW122" s="3"/>
      <c r="AY122" s="3"/>
      <c r="BA122" s="3"/>
      <c r="BC122" s="3"/>
      <c r="BE122" s="3"/>
      <c r="BH122" s="3"/>
      <c r="BJ122" s="3"/>
      <c r="BL122" s="3"/>
      <c r="BM122"/>
      <c r="BN122"/>
      <c r="BO122"/>
      <c r="BP122"/>
      <c r="BQ122"/>
      <c r="BR122"/>
    </row>
    <row r="123" spans="1:70" x14ac:dyDescent="0.25">
      <c r="A123" t="str">
        <f t="shared" si="2"/>
        <v>1_10_2015</v>
      </c>
      <c r="B123">
        <v>1</v>
      </c>
      <c r="C123">
        <v>10</v>
      </c>
      <c r="D123">
        <v>2015</v>
      </c>
      <c r="E123" s="160">
        <v>2028458449</v>
      </c>
      <c r="F123" s="160">
        <v>2929500931</v>
      </c>
      <c r="G123" s="160">
        <v>3137384053.99999</v>
      </c>
      <c r="H123" s="160">
        <v>3049980992.99999</v>
      </c>
      <c r="I123" s="160">
        <v>-87403061.000001401</v>
      </c>
      <c r="J123" s="160">
        <v>2952600909.68788</v>
      </c>
      <c r="K123" s="160">
        <v>-98211382.322621793</v>
      </c>
      <c r="L123" s="160">
        <v>562540969</v>
      </c>
      <c r="M123" s="160">
        <v>1.88406904356</v>
      </c>
      <c r="N123" s="160">
        <v>29378317.829999901</v>
      </c>
      <c r="O123" s="160">
        <v>2.7029999999999998</v>
      </c>
      <c r="P123" s="160">
        <v>34173.339999999902</v>
      </c>
      <c r="Q123" s="160">
        <v>30.17</v>
      </c>
      <c r="R123" s="160">
        <v>4.0999999999999996</v>
      </c>
      <c r="S123" s="160">
        <v>0</v>
      </c>
      <c r="T123" s="160">
        <v>0</v>
      </c>
      <c r="U123" s="160">
        <v>0</v>
      </c>
      <c r="V123" s="160">
        <v>0</v>
      </c>
      <c r="W123" s="160">
        <v>4</v>
      </c>
      <c r="X123" s="160">
        <v>0</v>
      </c>
      <c r="Y123" s="160">
        <v>0</v>
      </c>
      <c r="Z123" s="160">
        <v>4312906.51744413</v>
      </c>
      <c r="AA123" s="160">
        <v>-72301593.1527652</v>
      </c>
      <c r="AB123" s="160">
        <v>8922553.1416584104</v>
      </c>
      <c r="AC123" s="160">
        <v>-136417448.27843899</v>
      </c>
      <c r="AD123" s="160">
        <v>-11022667.466499301</v>
      </c>
      <c r="AE123" s="160">
        <v>-839136.87860681198</v>
      </c>
      <c r="AF123" s="160">
        <v>1606942.05608417</v>
      </c>
      <c r="AG123" s="160">
        <v>0</v>
      </c>
      <c r="AH123" s="160">
        <v>0</v>
      </c>
      <c r="AI123" s="160">
        <v>0</v>
      </c>
      <c r="AJ123" s="160">
        <v>0</v>
      </c>
      <c r="AK123" s="160">
        <v>108861154.295375</v>
      </c>
      <c r="AL123" s="160">
        <v>0</v>
      </c>
      <c r="AM123" s="160">
        <v>0</v>
      </c>
      <c r="AN123" s="160">
        <v>-96877289.765748307</v>
      </c>
      <c r="AO123" s="160">
        <v>-100998290.07088199</v>
      </c>
      <c r="AP123" s="160">
        <v>13595229.0708811</v>
      </c>
      <c r="AQ123" s="160">
        <v>0</v>
      </c>
      <c r="AR123" s="160">
        <v>-87403061.000001401</v>
      </c>
      <c r="AS123" s="3"/>
      <c r="AU123" s="3"/>
      <c r="AW123" s="3"/>
      <c r="AY123" s="3"/>
      <c r="BA123" s="3"/>
      <c r="BC123" s="3"/>
      <c r="BE123" s="3"/>
      <c r="BH123" s="3"/>
      <c r="BJ123" s="3"/>
      <c r="BL123" s="3"/>
      <c r="BM123"/>
      <c r="BN123"/>
      <c r="BO123"/>
      <c r="BP123"/>
      <c r="BQ123"/>
      <c r="BR123"/>
    </row>
    <row r="124" spans="1:70" x14ac:dyDescent="0.25">
      <c r="A124" t="str">
        <f t="shared" si="2"/>
        <v>1_10_2016</v>
      </c>
      <c r="B124">
        <v>1</v>
      </c>
      <c r="C124">
        <v>10</v>
      </c>
      <c r="D124">
        <v>2016</v>
      </c>
      <c r="E124" s="160">
        <v>2028458449</v>
      </c>
      <c r="F124" s="160">
        <v>2929500931</v>
      </c>
      <c r="G124" s="160">
        <v>3049980992.99999</v>
      </c>
      <c r="H124" s="160">
        <v>3072351667.99999</v>
      </c>
      <c r="I124" s="160">
        <v>22370675.000002801</v>
      </c>
      <c r="J124" s="160">
        <v>2974638896.22651</v>
      </c>
      <c r="K124" s="160">
        <v>22037986.538625699</v>
      </c>
      <c r="L124" s="160">
        <v>562018755.99999905</v>
      </c>
      <c r="M124" s="160">
        <v>1.8938954432999999</v>
      </c>
      <c r="N124" s="160">
        <v>29437697.499999899</v>
      </c>
      <c r="O124" s="160">
        <v>2.4255</v>
      </c>
      <c r="P124" s="160">
        <v>35302.049999999901</v>
      </c>
      <c r="Q124" s="160">
        <v>29.88</v>
      </c>
      <c r="R124" s="160">
        <v>4.5</v>
      </c>
      <c r="S124" s="160">
        <v>0</v>
      </c>
      <c r="T124" s="160">
        <v>0</v>
      </c>
      <c r="U124" s="160">
        <v>0</v>
      </c>
      <c r="V124" s="160">
        <v>0</v>
      </c>
      <c r="W124" s="160">
        <v>5</v>
      </c>
      <c r="X124" s="160">
        <v>0</v>
      </c>
      <c r="Y124" s="160">
        <v>0</v>
      </c>
      <c r="Z124" s="160">
        <v>-1830350.95834623</v>
      </c>
      <c r="AA124" s="160">
        <v>-5022692.8278679904</v>
      </c>
      <c r="AB124" s="160">
        <v>1911142.49659271</v>
      </c>
      <c r="AC124" s="160">
        <v>-42037722.707292199</v>
      </c>
      <c r="AD124" s="160">
        <v>-19877333.9231412</v>
      </c>
      <c r="AE124" s="160">
        <v>-7876543.9359953599</v>
      </c>
      <c r="AF124" s="160">
        <v>-6240706.5953502199</v>
      </c>
      <c r="AG124" s="160">
        <v>0</v>
      </c>
      <c r="AH124" s="160">
        <v>0</v>
      </c>
      <c r="AI124" s="160">
        <v>0</v>
      </c>
      <c r="AJ124" s="160">
        <v>0</v>
      </c>
      <c r="AK124" s="160">
        <v>105828437.246508</v>
      </c>
      <c r="AL124" s="160">
        <v>0</v>
      </c>
      <c r="AM124" s="160">
        <v>0</v>
      </c>
      <c r="AN124" s="160">
        <v>24854228.795107901</v>
      </c>
      <c r="AO124" s="160">
        <v>22764824.005254298</v>
      </c>
      <c r="AP124" s="160">
        <v>-394149.00525143702</v>
      </c>
      <c r="AQ124" s="160">
        <v>0</v>
      </c>
      <c r="AR124" s="160">
        <v>22370675.000002801</v>
      </c>
      <c r="AS124" s="3"/>
      <c r="AU124" s="3"/>
      <c r="AW124" s="3"/>
      <c r="AY124" s="3"/>
      <c r="BA124" s="3"/>
      <c r="BC124" s="3"/>
      <c r="BE124" s="3"/>
      <c r="BH124" s="3"/>
      <c r="BJ124" s="3"/>
      <c r="BL124" s="3"/>
      <c r="BM124"/>
      <c r="BN124"/>
      <c r="BO124"/>
      <c r="BP124"/>
      <c r="BQ124"/>
      <c r="BR124"/>
    </row>
    <row r="125" spans="1:70" x14ac:dyDescent="0.25">
      <c r="A125" t="str">
        <f t="shared" si="2"/>
        <v>1_10_2017</v>
      </c>
      <c r="B125">
        <v>1</v>
      </c>
      <c r="C125">
        <v>10</v>
      </c>
      <c r="D125">
        <v>2017</v>
      </c>
      <c r="E125" s="160">
        <v>2028458449</v>
      </c>
      <c r="F125" s="160">
        <v>2929500931</v>
      </c>
      <c r="G125" s="160">
        <v>3072351667.99999</v>
      </c>
      <c r="H125" s="160">
        <v>3093336562</v>
      </c>
      <c r="I125" s="160">
        <v>20984894.000001401</v>
      </c>
      <c r="J125" s="160">
        <v>3128405468.9748602</v>
      </c>
      <c r="K125" s="160">
        <v>153766572.748353</v>
      </c>
      <c r="L125" s="160">
        <v>565251751</v>
      </c>
      <c r="M125" s="160">
        <v>1.89783477048</v>
      </c>
      <c r="N125" s="160">
        <v>29668394.669999901</v>
      </c>
      <c r="O125" s="160">
        <v>2.6928000000000001</v>
      </c>
      <c r="P125" s="160">
        <v>35945.819999999898</v>
      </c>
      <c r="Q125" s="160">
        <v>30</v>
      </c>
      <c r="R125" s="160">
        <v>4.5</v>
      </c>
      <c r="S125" s="160">
        <v>0</v>
      </c>
      <c r="T125" s="160">
        <v>0</v>
      </c>
      <c r="U125" s="160">
        <v>0</v>
      </c>
      <c r="V125" s="160">
        <v>0</v>
      </c>
      <c r="W125" s="160">
        <v>6</v>
      </c>
      <c r="X125" s="160">
        <v>0</v>
      </c>
      <c r="Y125" s="160">
        <v>0</v>
      </c>
      <c r="Z125" s="160">
        <v>11411867.608504901</v>
      </c>
      <c r="AA125" s="160">
        <v>-2024505.4210808501</v>
      </c>
      <c r="AB125" s="160">
        <v>7449492.9024499999</v>
      </c>
      <c r="AC125" s="160">
        <v>41407220.152446501</v>
      </c>
      <c r="AD125" s="160">
        <v>-11151749.027362101</v>
      </c>
      <c r="AE125" s="160">
        <v>3289171.3021133398</v>
      </c>
      <c r="AF125" s="160">
        <v>0</v>
      </c>
      <c r="AG125" s="160">
        <v>0</v>
      </c>
      <c r="AH125" s="160">
        <v>0</v>
      </c>
      <c r="AI125" s="160">
        <v>0</v>
      </c>
      <c r="AJ125" s="160">
        <v>0</v>
      </c>
      <c r="AK125" s="160">
        <v>106604656.37076899</v>
      </c>
      <c r="AL125" s="160">
        <v>0</v>
      </c>
      <c r="AM125" s="160">
        <v>0</v>
      </c>
      <c r="AN125" s="160">
        <v>156986153.88784099</v>
      </c>
      <c r="AO125" s="160">
        <v>158817591.89841199</v>
      </c>
      <c r="AP125" s="160">
        <v>-137832697.89841101</v>
      </c>
      <c r="AQ125" s="160">
        <v>0</v>
      </c>
      <c r="AR125" s="160">
        <v>20984894.000001401</v>
      </c>
      <c r="AS125" s="3"/>
      <c r="AU125" s="3"/>
      <c r="AW125" s="3"/>
      <c r="AY125" s="3"/>
      <c r="BA125" s="3"/>
      <c r="BC125" s="3"/>
      <c r="BE125" s="3"/>
      <c r="BH125" s="3"/>
      <c r="BJ125" s="3"/>
      <c r="BL125" s="3"/>
      <c r="BM125"/>
      <c r="BN125"/>
      <c r="BO125"/>
      <c r="BP125"/>
      <c r="BQ125"/>
      <c r="BR125"/>
    </row>
    <row r="126" spans="1:70" x14ac:dyDescent="0.25">
      <c r="A126" t="str">
        <f t="shared" si="2"/>
        <v>1_10_2018</v>
      </c>
      <c r="B126">
        <v>1</v>
      </c>
      <c r="C126">
        <v>10</v>
      </c>
      <c r="D126">
        <v>2018</v>
      </c>
      <c r="E126" s="160">
        <v>2028458449</v>
      </c>
      <c r="F126" s="160">
        <v>2929500931</v>
      </c>
      <c r="G126" s="160">
        <v>3093336562</v>
      </c>
      <c r="H126" s="160">
        <v>3028681761</v>
      </c>
      <c r="I126" s="160">
        <v>-64654800.999999002</v>
      </c>
      <c r="J126" s="160">
        <v>3211451459.5964799</v>
      </c>
      <c r="K126" s="160">
        <v>83045990.621620104</v>
      </c>
      <c r="L126" s="160">
        <v>560645668</v>
      </c>
      <c r="M126" s="160">
        <v>1.9555512669999999</v>
      </c>
      <c r="N126" s="160">
        <v>29807700.839999899</v>
      </c>
      <c r="O126" s="160">
        <v>2.9199999999999902</v>
      </c>
      <c r="P126" s="160">
        <v>36801.5</v>
      </c>
      <c r="Q126" s="160">
        <v>30.01</v>
      </c>
      <c r="R126" s="160">
        <v>4.5999999999999996</v>
      </c>
      <c r="S126" s="160">
        <v>0</v>
      </c>
      <c r="T126" s="160">
        <v>0</v>
      </c>
      <c r="U126" s="160">
        <v>0</v>
      </c>
      <c r="V126" s="160">
        <v>0</v>
      </c>
      <c r="W126" s="160">
        <v>7</v>
      </c>
      <c r="X126" s="160">
        <v>0</v>
      </c>
      <c r="Y126" s="160">
        <v>0</v>
      </c>
      <c r="Z126" s="160">
        <v>-16316125.717044</v>
      </c>
      <c r="AA126" s="160">
        <v>-29419680.338839401</v>
      </c>
      <c r="AB126" s="160">
        <v>4498721.0018258505</v>
      </c>
      <c r="AC126" s="160">
        <v>33082634.736839201</v>
      </c>
      <c r="AD126" s="160">
        <v>-14608482.1060878</v>
      </c>
      <c r="AE126" s="160">
        <v>275834.44061375299</v>
      </c>
      <c r="AF126" s="160">
        <v>-1583570.20499419</v>
      </c>
      <c r="AG126" s="160">
        <v>0</v>
      </c>
      <c r="AH126" s="160">
        <v>0</v>
      </c>
      <c r="AI126" s="160">
        <v>0</v>
      </c>
      <c r="AJ126" s="160">
        <v>0</v>
      </c>
      <c r="AK126" s="160">
        <v>107332791.576497</v>
      </c>
      <c r="AL126" s="160">
        <v>0</v>
      </c>
      <c r="AM126" s="160">
        <v>0</v>
      </c>
      <c r="AN126" s="160">
        <v>83262123.388810799</v>
      </c>
      <c r="AO126" s="160">
        <v>82115058.826292604</v>
      </c>
      <c r="AP126" s="160">
        <v>-146769859.82629099</v>
      </c>
      <c r="AQ126" s="160">
        <v>0</v>
      </c>
      <c r="AR126" s="160">
        <v>-64654800.999999002</v>
      </c>
      <c r="AS126" s="3"/>
      <c r="AU126" s="3"/>
      <c r="AW126" s="3"/>
      <c r="AY126" s="3"/>
      <c r="BA126" s="3"/>
      <c r="BC126" s="3"/>
      <c r="BE126" s="3"/>
      <c r="BH126" s="3"/>
      <c r="BJ126" s="3"/>
      <c r="BL126" s="3"/>
      <c r="BM126"/>
      <c r="BN126"/>
      <c r="BO126"/>
      <c r="BP126"/>
      <c r="BQ126"/>
      <c r="BR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2020-12-24T03:41:15Z</dcterms:modified>
</cp:coreProperties>
</file>