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FAC_TOTALS_APTA!$C$2:$BD$126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4" i="19" l="1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F104" i="25"/>
  <c r="F103" i="25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H89" i="25" s="1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K23" i="25" l="1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G47" i="25" l="1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0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104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9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8" i="21" s="1"/>
  <c r="T50" i="25"/>
  <c r="AA22" i="25"/>
  <c r="AB91" i="25"/>
  <c r="Q99" i="25"/>
  <c r="Z67" i="25"/>
  <c r="G99" i="25"/>
  <c r="T42" i="25"/>
  <c r="H20" i="25"/>
  <c r="I20" i="25" s="1"/>
  <c r="C12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7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1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I95" i="25" s="1"/>
  <c r="F9" i="21" s="1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I95" i="19" s="1"/>
  <c r="P9" i="21" s="1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AC21" i="19" s="1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2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M14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AD21" i="19" l="1"/>
  <c r="Q13" i="21" s="1"/>
  <c r="AC78" i="19"/>
  <c r="I65" i="19"/>
  <c r="O5" i="21" s="1"/>
  <c r="I98" i="19"/>
  <c r="P12" i="21" s="1"/>
  <c r="I47" i="25"/>
  <c r="I70" i="19"/>
  <c r="O10" i="21" s="1"/>
  <c r="AC47" i="25"/>
  <c r="AD47" i="25" s="1"/>
  <c r="H13" i="21" s="1"/>
  <c r="I48" i="25"/>
  <c r="I71" i="19"/>
  <c r="O11" i="21" s="1"/>
  <c r="I71" i="25"/>
  <c r="E11" i="21" s="1"/>
  <c r="I51" i="25"/>
  <c r="AD51" i="25" s="1"/>
  <c r="H17" i="21" s="1"/>
  <c r="I68" i="25"/>
  <c r="E8" i="21" s="1"/>
  <c r="I40" i="25"/>
  <c r="D6" i="21" s="1"/>
  <c r="V25" i="25"/>
  <c r="I65" i="25"/>
  <c r="E5" i="21" s="1"/>
  <c r="I67" i="25"/>
  <c r="E7" i="21" s="1"/>
  <c r="I94" i="25"/>
  <c r="F8" i="21" s="1"/>
  <c r="I97" i="25"/>
  <c r="F11" i="21" s="1"/>
  <c r="I75" i="19"/>
  <c r="I72" i="25"/>
  <c r="E12" i="21" s="1"/>
  <c r="I96" i="25"/>
  <c r="F10" i="21" s="1"/>
  <c r="I74" i="25"/>
  <c r="AC68" i="19"/>
  <c r="AD68" i="19" s="1"/>
  <c r="I100" i="19"/>
  <c r="I75" i="25"/>
  <c r="I99" i="19"/>
  <c r="I99" i="25"/>
  <c r="I70" i="25"/>
  <c r="E10" i="21" s="1"/>
  <c r="AC46" i="19"/>
  <c r="AD46" i="19" s="1"/>
  <c r="I68" i="19"/>
  <c r="O8" i="21" s="1"/>
  <c r="I66" i="25"/>
  <c r="E6" i="21" s="1"/>
  <c r="I101" i="25"/>
  <c r="S25" i="25"/>
  <c r="AC100" i="19"/>
  <c r="AD100" i="19" s="1"/>
  <c r="I69" i="25"/>
  <c r="E9" i="21" s="1"/>
  <c r="AA77" i="25"/>
  <c r="I73" i="19"/>
  <c r="AC13" i="25"/>
  <c r="AC95" i="19"/>
  <c r="AD95" i="19" s="1"/>
  <c r="I78" i="25"/>
  <c r="AD78" i="25" s="1"/>
  <c r="I18" i="21" s="1"/>
  <c r="R77" i="25"/>
  <c r="I93" i="25"/>
  <c r="F7" i="21" s="1"/>
  <c r="I91" i="25"/>
  <c r="F5" i="21" s="1"/>
  <c r="AC76" i="19"/>
  <c r="AD76" i="19" s="1"/>
  <c r="S16" i="21" s="1"/>
  <c r="W103" i="25"/>
  <c r="AC49" i="25"/>
  <c r="AD49" i="25" s="1"/>
  <c r="H15" i="21" s="1"/>
  <c r="O103" i="25"/>
  <c r="I94" i="19"/>
  <c r="P8" i="21" s="1"/>
  <c r="I73" i="25"/>
  <c r="AB103" i="25"/>
  <c r="AA103" i="25"/>
  <c r="I104" i="25"/>
  <c r="AD104" i="25" s="1"/>
  <c r="J18" i="21" s="1"/>
  <c r="P103" i="25"/>
  <c r="V51" i="25"/>
  <c r="Y77" i="25"/>
  <c r="I101" i="19"/>
  <c r="I77" i="25"/>
  <c r="AD77" i="25" s="1"/>
  <c r="I17" i="21" s="1"/>
  <c r="I103" i="25"/>
  <c r="AD103" i="25" s="1"/>
  <c r="J17" i="21" s="1"/>
  <c r="Z77" i="25"/>
  <c r="AC16" i="25"/>
  <c r="AD16" i="25" s="1"/>
  <c r="G8" i="21" s="1"/>
  <c r="AC17" i="25"/>
  <c r="AD17" i="25" s="1"/>
  <c r="G9" i="21" s="1"/>
  <c r="AC19" i="25"/>
  <c r="AD19" i="25" s="1"/>
  <c r="G11" i="21" s="1"/>
  <c r="AC101" i="19"/>
  <c r="AD101" i="19" s="1"/>
  <c r="T15" i="21" s="1"/>
  <c r="AC65" i="19"/>
  <c r="AD65" i="19" s="1"/>
  <c r="AC72" i="25"/>
  <c r="AD72" i="25" s="1"/>
  <c r="I12" i="21" s="1"/>
  <c r="AC66" i="25"/>
  <c r="AD66" i="25" s="1"/>
  <c r="I6" i="21" s="1"/>
  <c r="W77" i="25"/>
  <c r="AC50" i="25"/>
  <c r="AD50" i="25" s="1"/>
  <c r="H16" i="21" s="1"/>
  <c r="AC50" i="19"/>
  <c r="AD50" i="19" s="1"/>
  <c r="R16" i="21" s="1"/>
  <c r="AC43" i="19"/>
  <c r="AD43" i="19" s="1"/>
  <c r="AC70" i="19"/>
  <c r="AD70" i="19" s="1"/>
  <c r="V103" i="25"/>
  <c r="O51" i="25"/>
  <c r="AC18" i="25"/>
  <c r="AD18" i="25" s="1"/>
  <c r="G10" i="21" s="1"/>
  <c r="X77" i="25"/>
  <c r="I67" i="19"/>
  <c r="O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0" i="21" s="1"/>
  <c r="I72" i="19"/>
  <c r="O12" i="21" s="1"/>
  <c r="AC66" i="19"/>
  <c r="AD66" i="19" s="1"/>
  <c r="AC68" i="25"/>
  <c r="AD68" i="25" s="1"/>
  <c r="I8" i="21" s="1"/>
  <c r="W51" i="25"/>
  <c r="AC74" i="19"/>
  <c r="AD74" i="19" s="1"/>
  <c r="AC22" i="25"/>
  <c r="AD22" i="25" s="1"/>
  <c r="G14" i="21" s="1"/>
  <c r="AC48" i="25"/>
  <c r="AD48" i="25" s="1"/>
  <c r="H14" i="21" s="1"/>
  <c r="I96" i="19"/>
  <c r="P10" i="21" s="1"/>
  <c r="AC92" i="19"/>
  <c r="AD92" i="19" s="1"/>
  <c r="M25" i="25"/>
  <c r="AC69" i="25"/>
  <c r="AD69" i="25" s="1"/>
  <c r="I9" i="21" s="1"/>
  <c r="AC44" i="19"/>
  <c r="AD44" i="19" s="1"/>
  <c r="Q51" i="25"/>
  <c r="AC43" i="25"/>
  <c r="AD43" i="25" s="1"/>
  <c r="H9" i="21" s="1"/>
  <c r="AC44" i="25"/>
  <c r="AD44" i="25" s="1"/>
  <c r="H10" i="21" s="1"/>
  <c r="AC99" i="19"/>
  <c r="AD99" i="19" s="1"/>
  <c r="AC71" i="19"/>
  <c r="AD71" i="19" s="1"/>
  <c r="I69" i="19"/>
  <c r="O9" i="21" s="1"/>
  <c r="Q77" i="25"/>
  <c r="P77" i="25"/>
  <c r="Z51" i="25"/>
  <c r="AC73" i="25"/>
  <c r="AD73" i="25" s="1"/>
  <c r="I13" i="21" s="1"/>
  <c r="I44" i="25"/>
  <c r="W25" i="25"/>
  <c r="Z25" i="25"/>
  <c r="AC51" i="25"/>
  <c r="AC96" i="25"/>
  <c r="AD96" i="25" s="1"/>
  <c r="J10" i="21" s="1"/>
  <c r="I25" i="25"/>
  <c r="AD25" i="25" s="1"/>
  <c r="G17" i="21" s="1"/>
  <c r="AC25" i="25"/>
  <c r="Z103" i="25"/>
  <c r="AC74" i="25"/>
  <c r="AD74" i="25" s="1"/>
  <c r="I14" i="21" s="1"/>
  <c r="AC45" i="19"/>
  <c r="AD45" i="19" s="1"/>
  <c r="AC94" i="19"/>
  <c r="AD94" i="19" s="1"/>
  <c r="AC67" i="19"/>
  <c r="AD67" i="19" s="1"/>
  <c r="I93" i="19"/>
  <c r="P7" i="21" s="1"/>
  <c r="AC15" i="25"/>
  <c r="AD15" i="25" s="1"/>
  <c r="G7" i="21" s="1"/>
  <c r="AC41" i="25"/>
  <c r="AD41" i="25" s="1"/>
  <c r="H7" i="21" s="1"/>
  <c r="AC39" i="19"/>
  <c r="AD39" i="19" s="1"/>
  <c r="AC75" i="19"/>
  <c r="AD75" i="19" s="1"/>
  <c r="S15" i="21" s="1"/>
  <c r="N103" i="25"/>
  <c r="R51" i="25"/>
  <c r="AA51" i="25"/>
  <c r="AC42" i="25"/>
  <c r="AD42" i="25" s="1"/>
  <c r="H8" i="21" s="1"/>
  <c r="AC97" i="25"/>
  <c r="AD97" i="25" s="1"/>
  <c r="J11" i="21" s="1"/>
  <c r="I42" i="25"/>
  <c r="AC104" i="25"/>
  <c r="AC40" i="19"/>
  <c r="AD40" i="19" s="1"/>
  <c r="P25" i="25"/>
  <c r="I39" i="25"/>
  <c r="X25" i="25"/>
  <c r="AC99" i="25"/>
  <c r="AD99" i="25" s="1"/>
  <c r="J13" i="21" s="1"/>
  <c r="I98" i="25"/>
  <c r="F12" i="21" s="1"/>
  <c r="AB25" i="25"/>
  <c r="I26" i="25"/>
  <c r="AD26" i="25" s="1"/>
  <c r="AC26" i="25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2" i="21" s="1"/>
  <c r="AB51" i="25"/>
  <c r="U51" i="25"/>
  <c r="U77" i="25"/>
  <c r="AC40" i="25"/>
  <c r="AD40" i="25" s="1"/>
  <c r="H6" i="21" s="1"/>
  <c r="U103" i="25"/>
  <c r="S77" i="25"/>
  <c r="AC67" i="25"/>
  <c r="AD67" i="25" s="1"/>
  <c r="I7" i="21" s="1"/>
  <c r="AC49" i="19"/>
  <c r="AD49" i="19" s="1"/>
  <c r="R15" i="21" s="1"/>
  <c r="AC97" i="19"/>
  <c r="AD97" i="19" s="1"/>
  <c r="I91" i="19"/>
  <c r="N77" i="25"/>
  <c r="T77" i="25"/>
  <c r="AC23" i="25"/>
  <c r="AD23" i="25" s="1"/>
  <c r="G15" i="21" s="1"/>
  <c r="AB77" i="25"/>
  <c r="AC75" i="25"/>
  <c r="AD75" i="25" s="1"/>
  <c r="I15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4" i="21" s="1"/>
  <c r="I45" i="25"/>
  <c r="AC103" i="25"/>
  <c r="AC98" i="25"/>
  <c r="AD98" i="25" s="1"/>
  <c r="J12" i="21" s="1"/>
  <c r="AC101" i="25"/>
  <c r="AD101" i="25" s="1"/>
  <c r="J15" i="21" s="1"/>
  <c r="AC102" i="25"/>
  <c r="AD102" i="25" s="1"/>
  <c r="J16" i="21" s="1"/>
  <c r="AC78" i="25"/>
  <c r="AC24" i="25"/>
  <c r="AD24" i="25" s="1"/>
  <c r="G16" i="21" s="1"/>
  <c r="AC71" i="25"/>
  <c r="AD71" i="25" s="1"/>
  <c r="I11" i="21" s="1"/>
  <c r="R25" i="25"/>
  <c r="AC76" i="25"/>
  <c r="AD76" i="25" s="1"/>
  <c r="I16" i="21" s="1"/>
  <c r="AC39" i="25"/>
  <c r="AD39" i="25" s="1"/>
  <c r="H5" i="21" s="1"/>
  <c r="M51" i="25"/>
  <c r="I74" i="19"/>
  <c r="AC93" i="19"/>
  <c r="AD93" i="19" s="1"/>
  <c r="AC21" i="25"/>
  <c r="AD21" i="25" s="1"/>
  <c r="G13" i="21" s="1"/>
  <c r="X103" i="25"/>
  <c r="AC102" i="19"/>
  <c r="AD102" i="19" s="1"/>
  <c r="T16" i="21" s="1"/>
  <c r="I97" i="19"/>
  <c r="P11" i="21" s="1"/>
  <c r="AC73" i="19"/>
  <c r="AD73" i="19" s="1"/>
  <c r="S13" i="21" s="1"/>
  <c r="S51" i="25"/>
  <c r="V77" i="25"/>
  <c r="AC14" i="25"/>
  <c r="AD14" i="25" s="1"/>
  <c r="G6" i="21" s="1"/>
  <c r="AC45" i="25"/>
  <c r="AD45" i="25" s="1"/>
  <c r="H11" i="21" s="1"/>
  <c r="T103" i="25"/>
  <c r="O77" i="25"/>
  <c r="AC46" i="25"/>
  <c r="AD46" i="25" s="1"/>
  <c r="H12" i="21" s="1"/>
  <c r="AC94" i="25"/>
  <c r="AD94" i="25" s="1"/>
  <c r="J8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7" i="21" s="1"/>
  <c r="T51" i="25"/>
  <c r="AC95" i="25"/>
  <c r="AD95" i="25" s="1"/>
  <c r="J9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0" i="21" s="1"/>
  <c r="I42" i="19"/>
  <c r="N8" i="21" s="1"/>
  <c r="I23" i="19"/>
  <c r="I46" i="19"/>
  <c r="N12" i="21" s="1"/>
  <c r="I17" i="19"/>
  <c r="M9" i="21" s="1"/>
  <c r="I51" i="19"/>
  <c r="I13" i="19"/>
  <c r="M5" i="21" s="1"/>
  <c r="I41" i="19"/>
  <c r="N7" i="21" s="1"/>
  <c r="R25" i="19"/>
  <c r="M25" i="19"/>
  <c r="AC13" i="19"/>
  <c r="AD13" i="19" s="1"/>
  <c r="I40" i="19"/>
  <c r="N6" i="21" s="1"/>
  <c r="I21" i="19"/>
  <c r="AC20" i="19"/>
  <c r="AD20" i="19" s="1"/>
  <c r="Q12" i="21" s="1"/>
  <c r="AC22" i="19"/>
  <c r="AD22" i="19" s="1"/>
  <c r="Q14" i="21" s="1"/>
  <c r="AC23" i="19"/>
  <c r="AD23" i="19" s="1"/>
  <c r="Q15" i="21" s="1"/>
  <c r="R51" i="19"/>
  <c r="M103" i="19"/>
  <c r="AC19" i="19"/>
  <c r="AD19" i="19" s="1"/>
  <c r="Q11" i="21" s="1"/>
  <c r="N25" i="19"/>
  <c r="O77" i="19"/>
  <c r="I43" i="19"/>
  <c r="N9" i="21" s="1"/>
  <c r="Q25" i="19"/>
  <c r="AC14" i="19"/>
  <c r="AD14" i="19" s="1"/>
  <c r="Q6" i="21" s="1"/>
  <c r="I45" i="19"/>
  <c r="N11" i="21" s="1"/>
  <c r="AC18" i="19"/>
  <c r="AD18" i="19" s="1"/>
  <c r="Q10" i="21" s="1"/>
  <c r="R77" i="19"/>
  <c r="M77" i="19"/>
  <c r="AC15" i="19"/>
  <c r="AD15" i="19" s="1"/>
  <c r="Q7" i="21" s="1"/>
  <c r="M51" i="19"/>
  <c r="Q77" i="19"/>
  <c r="P25" i="19"/>
  <c r="AC24" i="19"/>
  <c r="AD24" i="19" s="1"/>
  <c r="Q16" i="21" s="1"/>
  <c r="O51" i="19"/>
  <c r="N77" i="19"/>
  <c r="AC17" i="19"/>
  <c r="AD17" i="19" s="1"/>
  <c r="Q9" i="21" s="1"/>
  <c r="N51" i="19"/>
  <c r="AC16" i="19"/>
  <c r="AD16" i="19" s="1"/>
  <c r="Q8" i="21" s="1"/>
  <c r="P77" i="19"/>
  <c r="O25" i="19"/>
  <c r="I49" i="19"/>
  <c r="I47" i="19"/>
  <c r="I18" i="19"/>
  <c r="M10" i="21" s="1"/>
  <c r="I48" i="19"/>
  <c r="Q51" i="19"/>
  <c r="I19" i="19"/>
  <c r="M11" i="21" s="1"/>
  <c r="I78" i="19"/>
  <c r="I16" i="19"/>
  <c r="M8" i="21" s="1"/>
  <c r="I52" i="19"/>
  <c r="AD52" i="19" s="1"/>
  <c r="R18" i="21" s="1"/>
  <c r="I15" i="19"/>
  <c r="M7" i="21" s="1"/>
  <c r="I25" i="19"/>
  <c r="I26" i="19"/>
  <c r="AD26" i="19" s="1"/>
  <c r="Q18" i="21" s="1"/>
  <c r="I20" i="19"/>
  <c r="M12" i="21" s="1"/>
  <c r="I14" i="19"/>
  <c r="M6" i="21" s="1"/>
  <c r="D7" i="22" l="1"/>
  <c r="AD79" i="25"/>
  <c r="I19" i="21" s="1"/>
  <c r="AD105" i="25"/>
  <c r="J19" i="21" s="1"/>
  <c r="AD13" i="25"/>
  <c r="G5" i="21" s="1"/>
  <c r="D12" i="22"/>
  <c r="D11" i="21"/>
  <c r="D9" i="22"/>
  <c r="D8" i="21"/>
  <c r="D12" i="21"/>
  <c r="D13" i="22"/>
  <c r="H18" i="21"/>
  <c r="AD53" i="25"/>
  <c r="H19" i="21" s="1"/>
  <c r="D11" i="22"/>
  <c r="D10" i="21"/>
  <c r="D10" i="22"/>
  <c r="D9" i="21"/>
  <c r="AD27" i="25"/>
  <c r="G19" i="21" s="1"/>
  <c r="G18" i="21"/>
  <c r="D8" i="22"/>
  <c r="D7" i="21"/>
  <c r="D6" i="22"/>
  <c r="D5" i="21"/>
  <c r="AD77" i="19"/>
  <c r="AD78" i="19"/>
  <c r="S18" i="21" s="1"/>
  <c r="AD25" i="19"/>
  <c r="Q17" i="21" s="1"/>
  <c r="AD51" i="19"/>
  <c r="T13" i="21"/>
  <c r="T8" i="21"/>
  <c r="T10" i="21"/>
  <c r="T7" i="21"/>
  <c r="T11" i="21"/>
  <c r="T6" i="21"/>
  <c r="T12" i="21"/>
  <c r="T14" i="21"/>
  <c r="T9" i="21"/>
  <c r="S14" i="21"/>
  <c r="S11" i="21"/>
  <c r="S10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4" i="21"/>
  <c r="S5" i="21"/>
  <c r="R5" i="21"/>
  <c r="Q5" i="21"/>
  <c r="AD79" i="19" l="1"/>
  <c r="S19" i="21" s="1"/>
  <c r="S17" i="21"/>
  <c r="AD53" i="19"/>
  <c r="R19" i="21" s="1"/>
  <c r="R17" i="21"/>
  <c r="AD27" i="19"/>
  <c r="Q19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Z77" i="26" s="1"/>
  <c r="Q72" i="26"/>
  <c r="N65" i="26"/>
  <c r="N77" i="26" s="1"/>
  <c r="H72" i="26"/>
  <c r="S70" i="26"/>
  <c r="AA65" i="26"/>
  <c r="N72" i="26"/>
  <c r="H65" i="26"/>
  <c r="I65" i="26" s="1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AD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I69" i="26" s="1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E10" i="22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I101" i="26" s="1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2" i="22" s="1"/>
  <c r="R16" i="20"/>
  <c r="N40" i="20"/>
  <c r="N99" i="20"/>
  <c r="O94" i="20"/>
  <c r="G93" i="20"/>
  <c r="G42" i="20"/>
  <c r="Q94" i="20"/>
  <c r="P44" i="20"/>
  <c r="M92" i="20"/>
  <c r="O46" i="20"/>
  <c r="G100" i="20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W77" i="26" l="1"/>
  <c r="AA77" i="26"/>
  <c r="AB77" i="26"/>
  <c r="X77" i="26"/>
  <c r="Y77" i="26"/>
  <c r="I47" i="20"/>
  <c r="I100" i="20"/>
  <c r="I75" i="20"/>
  <c r="I43" i="20"/>
  <c r="N10" i="22" s="1"/>
  <c r="AD66" i="26"/>
  <c r="AD73" i="26"/>
  <c r="AD72" i="26"/>
  <c r="I13" i="22" s="1"/>
  <c r="AD74" i="26"/>
  <c r="I15" i="22" s="1"/>
  <c r="AD70" i="26"/>
  <c r="I11" i="22" s="1"/>
  <c r="I96" i="20"/>
  <c r="P11" i="22" s="1"/>
  <c r="AD68" i="26"/>
  <c r="I9" i="22" s="1"/>
  <c r="AD67" i="26"/>
  <c r="I8" i="22" s="1"/>
  <c r="AD75" i="26"/>
  <c r="AD71" i="26"/>
  <c r="I77" i="26"/>
  <c r="AD77" i="26" s="1"/>
  <c r="I18" i="22" s="1"/>
  <c r="AC77" i="26"/>
  <c r="I21" i="20"/>
  <c r="I72" i="26"/>
  <c r="E13" i="22" s="1"/>
  <c r="I78" i="26"/>
  <c r="AD78" i="26" s="1"/>
  <c r="AC78" i="26"/>
  <c r="AC65" i="26"/>
  <c r="AD65" i="26" s="1"/>
  <c r="M77" i="26"/>
  <c r="I71" i="26"/>
  <c r="E12" i="22" s="1"/>
  <c r="I70" i="26"/>
  <c r="E11" i="22" s="1"/>
  <c r="I66" i="26"/>
  <c r="E7" i="22" s="1"/>
  <c r="I68" i="26"/>
  <c r="E9" i="22" s="1"/>
  <c r="I67" i="26"/>
  <c r="E8" i="22" s="1"/>
  <c r="I73" i="26"/>
  <c r="AC21" i="20"/>
  <c r="AD21" i="20" s="1"/>
  <c r="Q14" i="22" s="1"/>
  <c r="I15" i="20"/>
  <c r="M8" i="22" s="1"/>
  <c r="I48" i="20"/>
  <c r="I14" i="20"/>
  <c r="M7" i="22" s="1"/>
  <c r="I98" i="20"/>
  <c r="P13" i="22" s="1"/>
  <c r="I20" i="20"/>
  <c r="M13" i="22" s="1"/>
  <c r="I16" i="20"/>
  <c r="M9" i="22" s="1"/>
  <c r="I17" i="20"/>
  <c r="M10" i="22" s="1"/>
  <c r="I42" i="20"/>
  <c r="N9" i="22" s="1"/>
  <c r="I26" i="26"/>
  <c r="AD26" i="26" s="1"/>
  <c r="G19" i="22" s="1"/>
  <c r="I40" i="26"/>
  <c r="E6" i="22"/>
  <c r="AC51" i="26"/>
  <c r="I44" i="20"/>
  <c r="N11" i="22" s="1"/>
  <c r="I14" i="26"/>
  <c r="C7" i="22" s="1"/>
  <c r="I74" i="20"/>
  <c r="I99" i="20"/>
  <c r="I69" i="20"/>
  <c r="O10" i="22" s="1"/>
  <c r="I70" i="20"/>
  <c r="O11" i="22" s="1"/>
  <c r="I45" i="26"/>
  <c r="I40" i="20"/>
  <c r="N7" i="22" s="1"/>
  <c r="I95" i="20"/>
  <c r="P10" i="22" s="1"/>
  <c r="I21" i="26"/>
  <c r="I41" i="20"/>
  <c r="N8" i="22" s="1"/>
  <c r="AC103" i="26"/>
  <c r="I47" i="26"/>
  <c r="Z25" i="26"/>
  <c r="I49" i="26"/>
  <c r="W25" i="26"/>
  <c r="I91" i="26"/>
  <c r="F6" i="22" s="1"/>
  <c r="I97" i="26"/>
  <c r="F12" i="22" s="1"/>
  <c r="I18" i="20"/>
  <c r="M11" i="22" s="1"/>
  <c r="I94" i="20"/>
  <c r="P9" i="22" s="1"/>
  <c r="I13" i="26"/>
  <c r="C6" i="22" s="1"/>
  <c r="O25" i="26"/>
  <c r="AC19" i="20"/>
  <c r="AD19" i="20" s="1"/>
  <c r="I94" i="26"/>
  <c r="F9" i="22" s="1"/>
  <c r="I13" i="20"/>
  <c r="M6" i="22" s="1"/>
  <c r="AC17" i="20"/>
  <c r="AD17" i="20" s="1"/>
  <c r="AC21" i="26"/>
  <c r="AD21" i="26" s="1"/>
  <c r="G14" i="22" s="1"/>
  <c r="AC72" i="20"/>
  <c r="AD72" i="20" s="1"/>
  <c r="S13" i="22" s="1"/>
  <c r="Y51" i="26"/>
  <c r="I93" i="26"/>
  <c r="F8" i="22" s="1"/>
  <c r="I39" i="20"/>
  <c r="N6" i="22" s="1"/>
  <c r="I91" i="20"/>
  <c r="P6" i="22" s="1"/>
  <c r="I65" i="20"/>
  <c r="O6" i="22" s="1"/>
  <c r="U103" i="26"/>
  <c r="I73" i="20"/>
  <c r="AC52" i="26"/>
  <c r="I17" i="26"/>
  <c r="C10" i="22" s="1"/>
  <c r="I49" i="20"/>
  <c r="AC24" i="26"/>
  <c r="AD24" i="26" s="1"/>
  <c r="G17" i="22" s="1"/>
  <c r="AC74" i="20"/>
  <c r="AD74" i="20" s="1"/>
  <c r="S15" i="22" s="1"/>
  <c r="I92" i="20"/>
  <c r="P7" i="22" s="1"/>
  <c r="AC100" i="20"/>
  <c r="AD100" i="20" s="1"/>
  <c r="I20" i="26"/>
  <c r="C13" i="22" s="1"/>
  <c r="AC99" i="20"/>
  <c r="AD99" i="20" s="1"/>
  <c r="AA25" i="26"/>
  <c r="AC47" i="20"/>
  <c r="AD47" i="20" s="1"/>
  <c r="AC93" i="26"/>
  <c r="AD93" i="26" s="1"/>
  <c r="J8" i="22" s="1"/>
  <c r="AC42" i="26"/>
  <c r="AD42" i="26" s="1"/>
  <c r="H9" i="22" s="1"/>
  <c r="W51" i="26"/>
  <c r="I43" i="26"/>
  <c r="Q51" i="26"/>
  <c r="I100" i="26"/>
  <c r="AC25" i="26"/>
  <c r="I16" i="26"/>
  <c r="C9" i="22" s="1"/>
  <c r="I15" i="26"/>
  <c r="C8" i="22" s="1"/>
  <c r="I23" i="20"/>
  <c r="I72" i="20"/>
  <c r="O13" i="22" s="1"/>
  <c r="I93" i="20"/>
  <c r="P8" i="22" s="1"/>
  <c r="N77" i="20"/>
  <c r="Y25" i="26"/>
  <c r="AC78" i="20"/>
  <c r="I78" i="20"/>
  <c r="AD78" i="20" s="1"/>
  <c r="S51" i="26"/>
  <c r="AC49" i="26"/>
  <c r="AD49" i="26" s="1"/>
  <c r="H16" i="22" s="1"/>
  <c r="Y103" i="26"/>
  <c r="P103" i="26"/>
  <c r="N25" i="26"/>
  <c r="N103" i="26"/>
  <c r="W103" i="26"/>
  <c r="I23" i="26"/>
  <c r="AC73" i="20"/>
  <c r="AD73" i="20" s="1"/>
  <c r="S14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3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6" i="22" s="1"/>
  <c r="AC48" i="20"/>
  <c r="AD48" i="20" s="1"/>
  <c r="AC101" i="20"/>
  <c r="AD101" i="20" s="1"/>
  <c r="T16" i="22" s="1"/>
  <c r="AC41" i="20"/>
  <c r="AD41" i="20" s="1"/>
  <c r="I45" i="20"/>
  <c r="N12" i="22" s="1"/>
  <c r="AC18" i="20"/>
  <c r="AD18" i="20" s="1"/>
  <c r="AB25" i="26"/>
  <c r="U51" i="26"/>
  <c r="I10" i="22"/>
  <c r="M103" i="26"/>
  <c r="AC91" i="26"/>
  <c r="AD91" i="26" s="1"/>
  <c r="J6" i="22" s="1"/>
  <c r="AC43" i="26"/>
  <c r="AD43" i="26" s="1"/>
  <c r="H10" i="22" s="1"/>
  <c r="AC40" i="26"/>
  <c r="AD40" i="26" s="1"/>
  <c r="H7" i="22" s="1"/>
  <c r="AC77" i="20"/>
  <c r="I77" i="20"/>
  <c r="AD77" i="20" s="1"/>
  <c r="S18" i="22" s="1"/>
  <c r="P77" i="20"/>
  <c r="N51" i="26"/>
  <c r="M51" i="26"/>
  <c r="AC39" i="26"/>
  <c r="AD39" i="26" s="1"/>
  <c r="H6" i="22" s="1"/>
  <c r="I68" i="20"/>
  <c r="O9" i="22" s="1"/>
  <c r="X103" i="26"/>
  <c r="I25" i="26"/>
  <c r="AD25" i="26" s="1"/>
  <c r="G18" i="22" s="1"/>
  <c r="AC68" i="20"/>
  <c r="AD68" i="20" s="1"/>
  <c r="S9" i="22" s="1"/>
  <c r="V51" i="26"/>
  <c r="I18" i="26"/>
  <c r="C11" i="22" s="1"/>
  <c r="P25" i="26"/>
  <c r="V25" i="26"/>
  <c r="O51" i="26"/>
  <c r="AC95" i="26"/>
  <c r="AD95" i="26" s="1"/>
  <c r="J10" i="22" s="1"/>
  <c r="X51" i="26"/>
  <c r="I48" i="26"/>
  <c r="R51" i="26"/>
  <c r="P51" i="26"/>
  <c r="I22" i="26"/>
  <c r="S103" i="26"/>
  <c r="AC41" i="26"/>
  <c r="AD41" i="26" s="1"/>
  <c r="H8" i="22" s="1"/>
  <c r="Z103" i="26"/>
  <c r="AC45" i="26"/>
  <c r="AD45" i="26" s="1"/>
  <c r="H12" i="22" s="1"/>
  <c r="AC71" i="20"/>
  <c r="AD71" i="20" s="1"/>
  <c r="S12" i="22" s="1"/>
  <c r="AC47" i="26"/>
  <c r="AD47" i="26" s="1"/>
  <c r="H14" i="22" s="1"/>
  <c r="I6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6" i="22" s="1"/>
  <c r="AC14" i="26"/>
  <c r="AD14" i="26" s="1"/>
  <c r="G7" i="22" s="1"/>
  <c r="AC20" i="26"/>
  <c r="AD20" i="26" s="1"/>
  <c r="G13" i="22" s="1"/>
  <c r="AC22" i="20"/>
  <c r="AD22" i="20" s="1"/>
  <c r="AC98" i="20"/>
  <c r="AD98" i="20" s="1"/>
  <c r="AC17" i="26"/>
  <c r="AD17" i="26" s="1"/>
  <c r="G10" i="22" s="1"/>
  <c r="I97" i="20"/>
  <c r="P12" i="22" s="1"/>
  <c r="AC94" i="20"/>
  <c r="AD94" i="20" s="1"/>
  <c r="AC46" i="20"/>
  <c r="AD46" i="20" s="1"/>
  <c r="R103" i="26"/>
  <c r="AC50" i="26"/>
  <c r="AD50" i="26" s="1"/>
  <c r="H17" i="22" s="1"/>
  <c r="AC66" i="20"/>
  <c r="AD66" i="20" s="1"/>
  <c r="S7" i="22" s="1"/>
  <c r="R25" i="26"/>
  <c r="AC102" i="26"/>
  <c r="AD102" i="26" s="1"/>
  <c r="J17" i="22" s="1"/>
  <c r="I14" i="22"/>
  <c r="X25" i="26"/>
  <c r="AC94" i="26"/>
  <c r="AD94" i="26" s="1"/>
  <c r="J9" i="22" s="1"/>
  <c r="AC100" i="26"/>
  <c r="AD100" i="26" s="1"/>
  <c r="J15" i="22" s="1"/>
  <c r="AC101" i="26"/>
  <c r="AD101" i="26" s="1"/>
  <c r="J16" i="22" s="1"/>
  <c r="AC19" i="26"/>
  <c r="AD19" i="26" s="1"/>
  <c r="G12" i="22" s="1"/>
  <c r="AC18" i="26"/>
  <c r="AD18" i="26" s="1"/>
  <c r="G11" i="22" s="1"/>
  <c r="I39" i="26"/>
  <c r="Z51" i="26"/>
  <c r="I44" i="26"/>
  <c r="AC104" i="26"/>
  <c r="I104" i="26"/>
  <c r="AD104" i="26" s="1"/>
  <c r="AC46" i="26"/>
  <c r="AD46" i="26" s="1"/>
  <c r="H13" i="22" s="1"/>
  <c r="AC48" i="26"/>
  <c r="AD48" i="26" s="1"/>
  <c r="H15" i="22" s="1"/>
  <c r="AC22" i="26"/>
  <c r="AD22" i="26" s="1"/>
  <c r="G15" i="22" s="1"/>
  <c r="S25" i="26"/>
  <c r="AC26" i="26"/>
  <c r="I42" i="26"/>
  <c r="U25" i="26"/>
  <c r="AB51" i="26"/>
  <c r="I92" i="26"/>
  <c r="F7" i="22" s="1"/>
  <c r="I103" i="26"/>
  <c r="AD103" i="26" s="1"/>
  <c r="J18" i="22" s="1"/>
  <c r="I51" i="26"/>
  <c r="AD51" i="26" s="1"/>
  <c r="H18" i="22" s="1"/>
  <c r="AC70" i="20"/>
  <c r="AD70" i="20" s="1"/>
  <c r="S11" i="22" s="1"/>
  <c r="AC44" i="26"/>
  <c r="AD44" i="26" s="1"/>
  <c r="H11" i="22" s="1"/>
  <c r="I95" i="26"/>
  <c r="F10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6" i="22" s="1"/>
  <c r="I46" i="20"/>
  <c r="N13" i="22" s="1"/>
  <c r="AC40" i="20"/>
  <c r="AD40" i="20" s="1"/>
  <c r="AC14" i="20"/>
  <c r="AD14" i="20" s="1"/>
  <c r="AC16" i="26"/>
  <c r="AD16" i="26" s="1"/>
  <c r="G9" i="22" s="1"/>
  <c r="AC39" i="20"/>
  <c r="AD39" i="20" s="1"/>
  <c r="AC76" i="20"/>
  <c r="AD76" i="20" s="1"/>
  <c r="S17" i="22" s="1"/>
  <c r="I98" i="26"/>
  <c r="F13" i="22" s="1"/>
  <c r="I46" i="26"/>
  <c r="O77" i="20"/>
  <c r="AC67" i="20"/>
  <c r="AD67" i="20" s="1"/>
  <c r="S8" i="22" s="1"/>
  <c r="V103" i="26"/>
  <c r="T51" i="26"/>
  <c r="I7" i="22"/>
  <c r="I19" i="26"/>
  <c r="C12" i="22" s="1"/>
  <c r="I71" i="20"/>
  <c r="O12" i="22" s="1"/>
  <c r="I52" i="26"/>
  <c r="AD52" i="26" s="1"/>
  <c r="I99" i="26"/>
  <c r="I96" i="26"/>
  <c r="F11" i="22" s="1"/>
  <c r="I12" i="22"/>
  <c r="AC96" i="26"/>
  <c r="AD96" i="26" s="1"/>
  <c r="J11" i="22" s="1"/>
  <c r="I16" i="22"/>
  <c r="O103" i="26"/>
  <c r="AC97" i="26"/>
  <c r="AD97" i="26" s="1"/>
  <c r="J12" i="22" s="1"/>
  <c r="R77" i="20"/>
  <c r="AC69" i="20"/>
  <c r="AD69" i="20" s="1"/>
  <c r="S10" i="22" s="1"/>
  <c r="AC99" i="26"/>
  <c r="AD99" i="26" s="1"/>
  <c r="J14" i="22" s="1"/>
  <c r="AA51" i="26"/>
  <c r="I17" i="22"/>
  <c r="AC15" i="26"/>
  <c r="AD15" i="26" s="1"/>
  <c r="G8" i="22" s="1"/>
  <c r="AC75" i="20"/>
  <c r="AD75" i="20" s="1"/>
  <c r="S16" i="22" s="1"/>
  <c r="AC92" i="26"/>
  <c r="AD92" i="26" s="1"/>
  <c r="J7" i="22" s="1"/>
  <c r="I67" i="20"/>
  <c r="O8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19" i="22" s="1"/>
  <c r="P25" i="20"/>
  <c r="N25" i="20"/>
  <c r="AC102" i="20"/>
  <c r="N103" i="20"/>
  <c r="AC50" i="20"/>
  <c r="R51" i="20"/>
  <c r="R25" i="20"/>
  <c r="I26" i="20"/>
  <c r="AD26" i="20" s="1"/>
  <c r="Q19" i="22" s="1"/>
  <c r="O51" i="20"/>
  <c r="Q25" i="20"/>
  <c r="P51" i="20"/>
  <c r="I104" i="19"/>
  <c r="AD104" i="19" s="1"/>
  <c r="T18" i="21" s="1"/>
  <c r="O103" i="20"/>
  <c r="M51" i="20"/>
  <c r="M25" i="20"/>
  <c r="N51" i="20"/>
  <c r="O25" i="20"/>
  <c r="I52" i="20"/>
  <c r="AD52" i="20" s="1"/>
  <c r="R19" i="22" s="1"/>
  <c r="Q51" i="20"/>
  <c r="Q103" i="20"/>
  <c r="M103" i="20"/>
  <c r="AD79" i="26" l="1"/>
  <c r="I19" i="22"/>
  <c r="J19" i="22"/>
  <c r="AD105" i="26"/>
  <c r="J20" i="22" s="1"/>
  <c r="S19" i="22"/>
  <c r="AD79" i="20"/>
  <c r="S20" i="22" s="1"/>
  <c r="H19" i="22"/>
  <c r="AD53" i="26"/>
  <c r="H20" i="22" s="1"/>
  <c r="I20" i="22"/>
  <c r="AD27" i="26"/>
  <c r="G20" i="22" s="1"/>
  <c r="AD51" i="20"/>
  <c r="AD25" i="20"/>
  <c r="AD103" i="20"/>
  <c r="AD103" i="19"/>
  <c r="T9" i="22"/>
  <c r="T8" i="22"/>
  <c r="T13" i="22"/>
  <c r="T12" i="22"/>
  <c r="T7" i="22"/>
  <c r="T10" i="22"/>
  <c r="T15" i="22"/>
  <c r="T14" i="22"/>
  <c r="T11" i="22"/>
  <c r="R7" i="22"/>
  <c r="R13" i="22"/>
  <c r="R10" i="22"/>
  <c r="R8" i="22"/>
  <c r="R11" i="22"/>
  <c r="R14" i="22"/>
  <c r="R12" i="22"/>
  <c r="R9" i="22"/>
  <c r="R15" i="22"/>
  <c r="Q10" i="22"/>
  <c r="Q12" i="22"/>
  <c r="Q15" i="22"/>
  <c r="Q11" i="22"/>
  <c r="Q13" i="22"/>
  <c r="Q9" i="22"/>
  <c r="Q7" i="22"/>
  <c r="Q8" i="22"/>
  <c r="AD102" i="20"/>
  <c r="T17" i="22" s="1"/>
  <c r="Q6" i="22"/>
  <c r="AD50" i="20"/>
  <c r="R17" i="22" s="1"/>
  <c r="AD24" i="20"/>
  <c r="Q17" i="22" s="1"/>
  <c r="AD105" i="20" l="1"/>
  <c r="T20" i="22" s="1"/>
  <c r="T18" i="22"/>
  <c r="AD53" i="20"/>
  <c r="R20" i="22" s="1"/>
  <c r="R18" i="22"/>
  <c r="AD105" i="19"/>
  <c r="T19" i="21" s="1"/>
  <c r="T17" i="21"/>
  <c r="AD27" i="20"/>
  <c r="Q20" i="22" s="1"/>
  <c r="Q18" i="22"/>
  <c r="T5" i="21"/>
  <c r="R6" i="22"/>
  <c r="T6" i="22"/>
</calcChain>
</file>

<file path=xl/sharedStrings.xml><?xml version="1.0" encoding="utf-8"?>
<sst xmlns="http://schemas.openxmlformats.org/spreadsheetml/2006/main" count="960" uniqueCount="87">
  <si>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</si>
  <si>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</si>
  <si>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</si>
  <si>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</si>
  <si>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</si>
  <si>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</si>
  <si>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</si>
  <si>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</si>
  <si>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</si>
  <si>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</si>
  <si>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</si>
  <si>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</si>
  <si>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</si>
  <si>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</si>
  <si>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</si>
  <si>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</si>
  <si>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</si>
  <si>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</si>
  <si>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</si>
  <si>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</si>
  <si>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</si>
  <si>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</si>
  <si>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</si>
  <si>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</si>
  <si>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</si>
  <si>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</si>
  <si>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</si>
  <si>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</si>
  <si>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</si>
  <si>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</si>
  <si>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</si>
  <si>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</si>
  <si>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</si>
  <si>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</si>
  <si>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</si>
  <si>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</si>
  <si>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</si>
  <si>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</si>
  <si>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</si>
  <si>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</si>
  <si>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</si>
  <si>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</si>
  <si>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</si>
  <si>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</si>
  <si>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</si>
  <si>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</si>
  <si>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</si>
  <si>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</si>
  <si>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</si>
  <si>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</si>
  <si>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</si>
  <si>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</si>
  <si>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</si>
  <si>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</si>
  <si>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</si>
  <si>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</si>
  <si>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</si>
  <si>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</si>
  <si>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</si>
  <si>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</si>
  <si>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</si>
  <si>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</si>
  <si>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</si>
  <si>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</si>
  <si>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</si>
  <si>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</si>
  <si>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</si>
  <si>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</si>
  <si>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</si>
  <si>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</si>
  <si>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</si>
  <si>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</si>
  <si>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</si>
  <si>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</si>
  <si>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</si>
  <si>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</si>
  <si>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</si>
  <si>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</si>
  <si>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</si>
  <si>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</si>
  <si>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</si>
  <si>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</si>
  <si>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</si>
  <si>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</si>
  <si>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YEARS_SINCE_TNC_RAIL_LOW</t>
  </si>
  <si>
    <t>2002-2012 Factors Affecting Change, Bus</t>
  </si>
  <si>
    <t>2002-2012 Factors Affecting Change,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</si>
</sst>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3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0" xfId="1" applyNumberFormat="1" applyFont="1" applyFill="1" applyBorder="1" applyAlignment="1">
      <alignment vertical="center"/>
    </xf>
    <xf numFmtId="43" fontId="7" fillId="5" borderId="0" xfId="1" applyNumberFormat="1" applyFont="1" applyFill="1" applyBorder="1" applyAlignment="1">
      <alignment vertical="center"/>
    </xf>
    <xf numFmtId="169" fontId="7" fillId="5" borderId="0" xfId="1" applyNumberFormat="1" applyFont="1" applyFill="1" applyBorder="1" applyAlignment="1">
      <alignment vertical="center"/>
    </xf>
    <xf numFmtId="169" fontId="7" fillId="5" borderId="2" xfId="1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workbookViewId="0">
      <selection activeCell="B2" sqref="B2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85</v>
      </c>
      <c r="L1" s="68" t="s">
        <v>64</v>
      </c>
    </row>
    <row r="2" spans="2:20" ht="16.5" thickBot="1" x14ac:dyDescent="0.3"/>
    <row r="3" spans="2:20" ht="16.5" thickTop="1" x14ac:dyDescent="0.25">
      <c r="B3" s="61"/>
      <c r="C3" s="161" t="s">
        <v>65</v>
      </c>
      <c r="D3" s="161"/>
      <c r="E3" s="161"/>
      <c r="F3" s="161"/>
      <c r="G3" s="161" t="s">
        <v>60</v>
      </c>
      <c r="H3" s="161"/>
      <c r="I3" s="161"/>
      <c r="J3" s="161"/>
      <c r="L3" s="61"/>
      <c r="M3" s="161" t="s">
        <v>65</v>
      </c>
      <c r="N3" s="161"/>
      <c r="O3" s="161"/>
      <c r="P3" s="161"/>
      <c r="Q3" s="161" t="s">
        <v>60</v>
      </c>
      <c r="R3" s="161"/>
      <c r="S3" s="161"/>
      <c r="T3" s="161"/>
    </row>
    <row r="4" spans="2:2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  <c r="L4" s="11" t="s">
        <v>22</v>
      </c>
      <c r="M4" s="30" t="s">
        <v>61</v>
      </c>
      <c r="N4" s="30" t="s">
        <v>62</v>
      </c>
      <c r="O4" s="30" t="s">
        <v>63</v>
      </c>
      <c r="P4" s="30" t="s">
        <v>31</v>
      </c>
      <c r="Q4" s="30" t="s">
        <v>61</v>
      </c>
      <c r="R4" s="30" t="s">
        <v>62</v>
      </c>
      <c r="S4" s="30" t="s">
        <v>63</v>
      </c>
      <c r="T4" s="30" t="s">
        <v>31</v>
      </c>
    </row>
    <row r="5" spans="2:20" x14ac:dyDescent="0.25">
      <c r="B5" s="28" t="s">
        <v>36</v>
      </c>
      <c r="C5" s="63">
        <f>'FAC 2002-2012 BUS'!I13</f>
        <v>-8.3201366750120909E-2</v>
      </c>
      <c r="D5" s="63">
        <f>'FAC 2002-2012 BUS'!I39</f>
        <v>-0.15797851612432678</v>
      </c>
      <c r="E5" s="63">
        <f>'FAC 2002-2012 BUS'!I65</f>
        <v>-0.20620968610200918</v>
      </c>
      <c r="F5" s="63">
        <f>'FAC 2002-2012 BUS'!I91</f>
        <v>-0.10218846172042284</v>
      </c>
      <c r="G5" s="63">
        <f>'FAC 2002-2012 BUS'!AD13</f>
        <v>-5.7610077422615556E-2</v>
      </c>
      <c r="H5" s="63">
        <f>'FAC 2002-2012 BUS'!AD39</f>
        <v>-1.6709857867277609E-2</v>
      </c>
      <c r="I5" s="63">
        <f>'FAC 2002-2012 BUS'!AD65</f>
        <v>0.16280295668001515</v>
      </c>
      <c r="J5" s="63">
        <f>'FAC 2002-2012 BUS'!AD91</f>
        <v>-6.8178029522243333E-2</v>
      </c>
      <c r="L5" s="28" t="s">
        <v>36</v>
      </c>
      <c r="M5" s="63">
        <f>'FAC 2012-2018 BUS'!I13</f>
        <v>4.2113135218866837E-2</v>
      </c>
      <c r="N5" s="63">
        <f>'FAC 2012-2018 BUS'!I39</f>
        <v>0.11904455749969589</v>
      </c>
      <c r="O5" s="63">
        <f>'FAC 2012-2018 BUS'!I65</f>
        <v>9.0404186855855162E-2</v>
      </c>
      <c r="P5" s="63">
        <f>'FAC 2012-2018 BUS'!I91</f>
        <v>1.1857276845904874E-2</v>
      </c>
      <c r="Q5" s="63">
        <f>'FAC 2012-2018 BUS'!AD13</f>
        <v>3.6056772868617346E-2</v>
      </c>
      <c r="R5" s="63">
        <f>'FAC 2012-2018 BUS'!AD39</f>
        <v>6.992434754227321E-2</v>
      </c>
      <c r="S5" s="63">
        <f>'FAC 2012-2018 BUS'!AD65</f>
        <v>6.1693413646865848E-2</v>
      </c>
      <c r="T5" s="63">
        <f>'FAC 2012-2018 BUS'!AD91</f>
        <v>7.5022734690813817E-3</v>
      </c>
    </row>
    <row r="6" spans="2:20" x14ac:dyDescent="0.25">
      <c r="B6" s="28" t="s">
        <v>57</v>
      </c>
      <c r="C6" s="63">
        <f>'FAC 2002-2012 BUS'!I14</f>
        <v>0.13503017608498125</v>
      </c>
      <c r="D6" s="63">
        <f>'FAC 2002-2012 BUS'!I40</f>
        <v>7.3913495755720593E-2</v>
      </c>
      <c r="E6" s="63">
        <f>'FAC 2002-2012 BUS'!I66</f>
        <v>-7.9879983115903497E-2</v>
      </c>
      <c r="F6" s="63">
        <f>'FAC 2002-2012 BUS'!I92</f>
        <v>0.39766368036003485</v>
      </c>
      <c r="G6" s="63">
        <f>'FAC 2002-2012 BUS'!AD14</f>
        <v>-3.1575862242367692E-2</v>
      </c>
      <c r="H6" s="63">
        <f>'FAC 2002-2012 BUS'!AD40</f>
        <v>-3.9195367923714718E-2</v>
      </c>
      <c r="I6" s="63">
        <f>'FAC 2002-2012 BUS'!AD66</f>
        <v>1.7710226813450726E-2</v>
      </c>
      <c r="J6" s="63">
        <f>'FAC 2002-2012 BUS'!AD92</f>
        <v>-8.8429590382240852E-2</v>
      </c>
      <c r="L6" s="28" t="s">
        <v>57</v>
      </c>
      <c r="M6" s="63">
        <f>'FAC 2012-2018 BUS'!I14</f>
        <v>-3.75439131738875E-4</v>
      </c>
      <c r="N6" s="63">
        <f>'FAC 2012-2018 BUS'!I40</f>
        <v>1.6103107567393415E-2</v>
      </c>
      <c r="O6" s="63">
        <f>'FAC 2012-2018 BUS'!I66</f>
        <v>0.17495748316274295</v>
      </c>
      <c r="P6" s="63">
        <f>'FAC 2012-2018 BUS'!I92</f>
        <v>0.25866623497692309</v>
      </c>
      <c r="Q6" s="63">
        <f>'FAC 2012-2018 BUS'!AD14</f>
        <v>-2.3816921092710682E-3</v>
      </c>
      <c r="R6" s="63">
        <f>'FAC 2012-2018 BUS'!AD40</f>
        <v>-2.9789395912963295E-3</v>
      </c>
      <c r="S6" s="63">
        <f>'FAC 2012-2018 BUS'!AD66</f>
        <v>-3.4279235004697005E-2</v>
      </c>
      <c r="T6" s="63">
        <f>'FAC 2012-2018 BUS'!AD92</f>
        <v>-5.9511692343946092E-2</v>
      </c>
    </row>
    <row r="7" spans="2:20" x14ac:dyDescent="0.25">
      <c r="B7" s="28" t="s">
        <v>53</v>
      </c>
      <c r="C7" s="63">
        <f>'FAC 2002-2012 BUS'!I15</f>
        <v>5.5631822363825911E-2</v>
      </c>
      <c r="D7" s="63">
        <f>'FAC 2002-2012 BUS'!I41</f>
        <v>5.7883484469767321E-2</v>
      </c>
      <c r="E7" s="63">
        <f>'FAC 2002-2012 BUS'!I67</f>
        <v>-2.8496505882474099E-2</v>
      </c>
      <c r="F7" s="63">
        <f>'FAC 2002-2012 BUS'!I93</f>
        <v>8.606219574635432E-2</v>
      </c>
      <c r="G7" s="63">
        <f>'FAC 2002-2012 BUS'!AD15</f>
        <v>3.7120949677023216E-2</v>
      </c>
      <c r="H7" s="63">
        <f>'FAC 2002-2012 BUS'!AD41</f>
        <v>5.408470456651103E-2</v>
      </c>
      <c r="I7" s="63">
        <f>'FAC 2002-2012 BUS'!AD67</f>
        <v>9.1740963472313961E-2</v>
      </c>
      <c r="J7" s="63">
        <f>'FAC 2002-2012 BUS'!AD93</f>
        <v>2.4994229298176629E-2</v>
      </c>
      <c r="L7" s="28" t="s">
        <v>53</v>
      </c>
      <c r="M7" s="63">
        <f>'FAC 2012-2018 BUS'!I15</f>
        <v>6.2897263194922726E-2</v>
      </c>
      <c r="N7" s="63">
        <f>'FAC 2012-2018 BUS'!I41</f>
        <v>7.9321462308145962E-2</v>
      </c>
      <c r="O7" s="63">
        <f>'FAC 2012-2018 BUS'!I67</f>
        <v>5.8265616574058932E-2</v>
      </c>
      <c r="P7" s="63">
        <f>'FAC 2012-2018 BUS'!I93</f>
        <v>6.8027813555046501E-2</v>
      </c>
      <c r="Q7" s="63">
        <f>'FAC 2012-2018 BUS'!AD15</f>
        <v>1.9030817961673226E-2</v>
      </c>
      <c r="R7" s="63">
        <f>'FAC 2012-2018 BUS'!AD41</f>
        <v>2.2391756399782459E-2</v>
      </c>
      <c r="S7" s="63">
        <f>'FAC 2012-2018 BUS'!AD67</f>
        <v>1.5529038008207817E-2</v>
      </c>
      <c r="T7" s="63">
        <f>'FAC 2012-2018 BUS'!AD93</f>
        <v>1.756099535400174E-2</v>
      </c>
    </row>
    <row r="8" spans="2:20" hidden="1" x14ac:dyDescent="0.25">
      <c r="B8" s="28" t="s">
        <v>67</v>
      </c>
      <c r="C8" s="63" t="str">
        <f>'FAC 2002-2012 BUS'!I16</f>
        <v>-</v>
      </c>
      <c r="D8" s="63" t="str">
        <f>'FAC 2002-2012 BUS'!I42</f>
        <v>-</v>
      </c>
      <c r="E8" s="63" t="str">
        <f>'FAC 2002-2012 BUS'!I68</f>
        <v>-</v>
      </c>
      <c r="F8" s="63" t="str">
        <f>'FAC 2002-2012 BUS'!I94</f>
        <v>-</v>
      </c>
      <c r="G8" s="63" t="e">
        <f>'FAC 2002-2012 BUS'!AD16</f>
        <v>#REF!</v>
      </c>
      <c r="H8" s="63" t="e">
        <f>'FAC 2002-2012 BUS'!AD42</f>
        <v>#REF!</v>
      </c>
      <c r="I8" s="63" t="e">
        <f>'FAC 2002-2012 BUS'!AD68</f>
        <v>#REF!</v>
      </c>
      <c r="J8" s="63" t="e">
        <f>'FAC 2002-2012 BUS'!AD94</f>
        <v>#REF!</v>
      </c>
      <c r="L8" s="28" t="s">
        <v>67</v>
      </c>
      <c r="M8" s="63" t="str">
        <f>'FAC 2012-2018 BUS'!I16</f>
        <v>-</v>
      </c>
      <c r="N8" s="63" t="str">
        <f>'FAC 2012-2018 BUS'!I42</f>
        <v>-</v>
      </c>
      <c r="O8" s="63" t="str">
        <f>'FAC 2012-2018 BUS'!I68</f>
        <v>-</v>
      </c>
      <c r="P8" s="63" t="str">
        <f>'FAC 2012-2018 BUS'!I94</f>
        <v>-</v>
      </c>
      <c r="Q8" s="63" t="e">
        <f>'FAC 2012-2018 BUS'!AD16</f>
        <v>#REF!</v>
      </c>
      <c r="R8" s="63" t="e">
        <f>'FAC 2012-2018 BUS'!AD42</f>
        <v>#REF!</v>
      </c>
      <c r="S8" s="63" t="e">
        <f>'FAC 2012-2018 BUS'!AD68</f>
        <v>#REF!</v>
      </c>
      <c r="T8" s="63" t="e">
        <f>'FAC 2012-2018 BUS'!AD94</f>
        <v>#REF!</v>
      </c>
    </row>
    <row r="9" spans="2:20" x14ac:dyDescent="0.25">
      <c r="B9" s="28" t="s">
        <v>54</v>
      </c>
      <c r="C9" s="63">
        <f>'FAC 2002-2012 BUS'!I17</f>
        <v>1.0712225107968747</v>
      </c>
      <c r="D9" s="63">
        <f>'FAC 2002-2012 BUS'!I43</f>
        <v>1.0678012135282486</v>
      </c>
      <c r="E9" s="63">
        <f>'FAC 2002-2012 BUS'!I69</f>
        <v>1.0680419830127033</v>
      </c>
      <c r="F9" s="63">
        <f>'FAC 2002-2012 BUS'!I95</f>
        <v>1.0817122593718338</v>
      </c>
      <c r="G9" s="63">
        <f>'FAC 2002-2012 BUS'!AD17</f>
        <v>0.12577937063741565</v>
      </c>
      <c r="H9" s="63">
        <f>'FAC 2002-2012 BUS'!AD43</f>
        <v>0.13815544458864545</v>
      </c>
      <c r="I9" s="63">
        <f>'FAC 2002-2012 BUS'!AD69</f>
        <v>0.22944559113138713</v>
      </c>
      <c r="J9" s="63">
        <f>'FAC 2002-2012 BUS'!AD95</f>
        <v>0.12382099953744487</v>
      </c>
      <c r="L9" s="28" t="s">
        <v>54</v>
      </c>
      <c r="M9" s="63">
        <f>'FAC 2012-2018 BUS'!I17</f>
        <v>-0.26427344258628593</v>
      </c>
      <c r="N9" s="63">
        <f>'FAC 2012-2018 BUS'!I43</f>
        <v>-0.28803125696077803</v>
      </c>
      <c r="O9" s="63">
        <f>'FAC 2012-2018 BUS'!I69</f>
        <v>-0.29483566445845832</v>
      </c>
      <c r="P9" s="63">
        <f>'FAC 2012-2018 BUS'!I95</f>
        <v>-0.28941668897379358</v>
      </c>
      <c r="Q9" s="63">
        <f>'FAC 2012-2018 BUS'!AD17</f>
        <v>-5.181703478555854E-2</v>
      </c>
      <c r="R9" s="63">
        <f>'FAC 2012-2018 BUS'!AD43</f>
        <v>-5.7233554920669061E-2</v>
      </c>
      <c r="S9" s="63">
        <f>'FAC 2012-2018 BUS'!AD69</f>
        <v>-6.0963829904001531E-2</v>
      </c>
      <c r="T9" s="63">
        <f>'FAC 2012-2018 BUS'!AD95</f>
        <v>-5.2523862715416501E-2</v>
      </c>
    </row>
    <row r="10" spans="2:20" x14ac:dyDescent="0.25">
      <c r="B10" s="28" t="s">
        <v>51</v>
      </c>
      <c r="C10" s="63">
        <f>'FAC 2002-2012 BUS'!I18</f>
        <v>-0.16494461462244669</v>
      </c>
      <c r="D10" s="63">
        <f>'FAC 2002-2012 BUS'!I44</f>
        <v>-0.19154572575705331</v>
      </c>
      <c r="E10" s="63">
        <f>'FAC 2002-2012 BUS'!I70</f>
        <v>-0.24220381504299782</v>
      </c>
      <c r="F10" s="63">
        <f>'FAC 2002-2012 BUS'!I96</f>
        <v>-0.19971606355699134</v>
      </c>
      <c r="G10" s="63">
        <f>'FAC 2002-2012 BUS'!AD18</f>
        <v>3.4073269374130244E-2</v>
      </c>
      <c r="H10" s="63">
        <f>'FAC 2002-2012 BUS'!AD44</f>
        <v>4.065817624289219E-2</v>
      </c>
      <c r="I10" s="63">
        <f>'FAC 2002-2012 BUS'!AD70</f>
        <v>6.768540308357883E-2</v>
      </c>
      <c r="J10" s="63">
        <f>'FAC 2002-2012 BUS'!AD96</f>
        <v>3.4433527497603422E-2</v>
      </c>
      <c r="L10" s="28" t="s">
        <v>51</v>
      </c>
      <c r="M10" s="63">
        <f>'FAC 2012-2018 BUS'!I18</f>
        <v>0.12479563574969244</v>
      </c>
      <c r="N10" s="63">
        <f>'FAC 2012-2018 BUS'!I44</f>
        <v>9.5252733490610808E-2</v>
      </c>
      <c r="O10" s="63">
        <f>'FAC 2012-2018 BUS'!I70</f>
        <v>8.4079987561179959E-2</v>
      </c>
      <c r="P10" s="63">
        <f>'FAC 2012-2018 BUS'!I96</f>
        <v>8.3566354398319831E-2</v>
      </c>
      <c r="Q10" s="63">
        <f>'FAC 2012-2018 BUS'!AD18</f>
        <v>-1.6142579498327665E-2</v>
      </c>
      <c r="R10" s="63">
        <f>'FAC 2012-2018 BUS'!AD44</f>
        <v>-1.2640443440150266E-2</v>
      </c>
      <c r="S10" s="63">
        <f>'FAC 2012-2018 BUS'!AD70</f>
        <v>-1.2118235519790133E-2</v>
      </c>
      <c r="T10" s="63">
        <f>'FAC 2012-2018 BUS'!AD96</f>
        <v>-1.0551483847060695E-2</v>
      </c>
    </row>
    <row r="11" spans="2:20" x14ac:dyDescent="0.25">
      <c r="B11" s="28" t="s">
        <v>68</v>
      </c>
      <c r="C11" s="63">
        <f>'FAC 2002-2012 BUS'!I19</f>
        <v>4.1594878753359321E-3</v>
      </c>
      <c r="D11" s="63">
        <f>'FAC 2002-2012 BUS'!I45</f>
        <v>5.6459716000271554E-2</v>
      </c>
      <c r="E11" s="63">
        <f>'FAC 2002-2012 BUS'!I71</f>
        <v>9.6021271777541051E-2</v>
      </c>
      <c r="F11" s="63">
        <f>'FAC 2002-2012 BUS'!I97</f>
        <v>-6.3071586250362799E-3</v>
      </c>
      <c r="G11" s="63">
        <f>'FAC 2002-2012 BUS'!AD19</f>
        <v>1.7777114397404893E-4</v>
      </c>
      <c r="H11" s="63">
        <f>'FAC 2002-2012 BUS'!AD45</f>
        <v>1.1756400697713546E-3</v>
      </c>
      <c r="I11" s="63">
        <f>'FAC 2002-2012 BUS'!AD71</f>
        <v>2.5292169715833653E-3</v>
      </c>
      <c r="J11" s="63">
        <f>'FAC 2002-2012 BUS'!AD97</f>
        <v>-4.2221932288635149E-4</v>
      </c>
      <c r="L11" s="28" t="s">
        <v>68</v>
      </c>
      <c r="M11" s="63">
        <f>'FAC 2012-2018 BUS'!I19</f>
        <v>-8.6621117669988812E-2</v>
      </c>
      <c r="N11" s="63">
        <f>'FAC 2012-2018 BUS'!I45</f>
        <v>-0.12807270872960053</v>
      </c>
      <c r="O11" s="63">
        <f>'FAC 2012-2018 BUS'!I71</f>
        <v>-4.7964184610374438E-2</v>
      </c>
      <c r="P11" s="63">
        <f>'FAC 2012-2018 BUS'!I97</f>
        <v>-4.7603935258648034E-2</v>
      </c>
      <c r="Q11" s="63">
        <f>'FAC 2012-2018 BUS'!AD19</f>
        <v>-1.1125031249160449E-3</v>
      </c>
      <c r="R11" s="63">
        <f>'FAC 2012-2018 BUS'!AD45</f>
        <v>-1.3303478298472575E-3</v>
      </c>
      <c r="S11" s="63">
        <f>'FAC 2012-2018 BUS'!AD71</f>
        <v>-4.4058720732549075E-4</v>
      </c>
      <c r="T11" s="63">
        <f>'FAC 2012-2018 BUS'!AD97</f>
        <v>-1.9205349791727049E-3</v>
      </c>
    </row>
    <row r="12" spans="2:20" x14ac:dyDescent="0.25">
      <c r="B12" s="28" t="s">
        <v>52</v>
      </c>
      <c r="C12" s="63">
        <f>'FAC 2002-2012 BUS'!I20</f>
        <v>0.26457677383977884</v>
      </c>
      <c r="D12" s="63">
        <f>'FAC 2002-2012 BUS'!I46</f>
        <v>0.25044805039857976</v>
      </c>
      <c r="E12" s="63">
        <f>'FAC 2002-2012 BUS'!I72</f>
        <v>0.14867124044668723</v>
      </c>
      <c r="F12" s="63">
        <f>'FAC 2002-2012 BUS'!I98</f>
        <v>0.17142857142857126</v>
      </c>
      <c r="G12" s="63">
        <f>'FAC 2002-2012 BUS'!AD20</f>
        <v>-7.3455907978971719E-3</v>
      </c>
      <c r="H12" s="63">
        <f>'FAC 2002-2012 BUS'!AD46</f>
        <v>-6.2227818087645988E-3</v>
      </c>
      <c r="I12" s="63">
        <f>'FAC 2002-2012 BUS'!AD72</f>
        <v>-6.776082752084329E-3</v>
      </c>
      <c r="J12" s="63">
        <f>'FAC 2002-2012 BUS'!AD98</f>
        <v>-3.7730060759201384E-3</v>
      </c>
      <c r="L12" s="28" t="s">
        <v>52</v>
      </c>
      <c r="M12" s="63">
        <f>'FAC 2012-2018 BUS'!I20</f>
        <v>0.22686091383672236</v>
      </c>
      <c r="N12" s="63">
        <f>'FAC 2012-2018 BUS'!I46</f>
        <v>0.32541950976214018</v>
      </c>
      <c r="O12" s="63">
        <f>'FAC 2012-2018 BUS'!I72</f>
        <v>0.35173695534340887</v>
      </c>
      <c r="P12" s="63">
        <f>'FAC 2012-2018 BUS'!I98</f>
        <v>0.12195121951219523</v>
      </c>
      <c r="Q12" s="63">
        <f>'FAC 2012-2018 BUS'!AD20</f>
        <v>-6.5794502401988197E-3</v>
      </c>
      <c r="R12" s="63">
        <f>'FAC 2012-2018 BUS'!AD46</f>
        <v>-7.7930299258161164E-3</v>
      </c>
      <c r="S12" s="63">
        <f>'FAC 2012-2018 BUS'!AD72</f>
        <v>-7.675971171151044E-3</v>
      </c>
      <c r="T12" s="63">
        <f>'FAC 2012-2018 BUS'!AD98</f>
        <v>-2.7877919916998346E-3</v>
      </c>
    </row>
    <row r="13" spans="2:20" x14ac:dyDescent="0.25">
      <c r="B13" s="28" t="s">
        <v>69</v>
      </c>
      <c r="C13" s="105"/>
      <c r="D13" s="105"/>
      <c r="E13" s="105"/>
      <c r="F13" s="105"/>
      <c r="G13" s="63" t="e">
        <f>'FAC 2002-2012 BUS'!AD21</f>
        <v>#REF!</v>
      </c>
      <c r="H13" s="63" t="e">
        <f>'FAC 2002-2012 BUS'!AD47</f>
        <v>#REF!</v>
      </c>
      <c r="I13" s="63" t="e">
        <f>'FAC 2002-2012 BUS'!AD73</f>
        <v>#REF!</v>
      </c>
      <c r="J13" s="63" t="e">
        <f>'FAC 2002-2012 BUS'!AD99</f>
        <v>#REF!</v>
      </c>
      <c r="L13" s="28" t="s">
        <v>69</v>
      </c>
      <c r="M13" s="63"/>
      <c r="N13" s="105"/>
      <c r="O13" s="105"/>
      <c r="P13" s="63"/>
      <c r="Q13" s="63" t="e">
        <f>'FAC 2012-2018 BUS'!AD21</f>
        <v>#REF!</v>
      </c>
      <c r="R13" s="63" t="e">
        <f>'FAC 2012-2018 BUS'!AD47</f>
        <v>#REF!</v>
      </c>
      <c r="S13" s="63" t="e">
        <f>'FAC 2012-2018 BUS'!AD73</f>
        <v>#REF!</v>
      </c>
      <c r="T13" s="63" t="e">
        <f>'FAC 2012-2018 BUS'!AD99</f>
        <v>#REF!</v>
      </c>
    </row>
    <row r="14" spans="2:20" hidden="1" x14ac:dyDescent="0.25">
      <c r="B14" s="28" t="s">
        <v>70</v>
      </c>
      <c r="C14" s="105"/>
      <c r="D14" s="63"/>
      <c r="E14" s="63"/>
      <c r="F14" s="105"/>
      <c r="G14" s="63" t="e">
        <f>'FAC 2002-2012 BUS'!AD22</f>
        <v>#REF!</v>
      </c>
      <c r="H14" s="63" t="e">
        <f>'FAC 2002-2012 BUS'!AD48</f>
        <v>#REF!</v>
      </c>
      <c r="I14" s="63" t="e">
        <f>'FAC 2002-2012 BUS'!AD74</f>
        <v>#REF!</v>
      </c>
      <c r="J14" s="63" t="e">
        <f>'FAC 2002-2012 BUS'!AD100</f>
        <v>#REF!</v>
      </c>
      <c r="L14" s="28" t="s">
        <v>70</v>
      </c>
      <c r="M14" s="63"/>
      <c r="N14" s="63"/>
      <c r="O14" s="63"/>
      <c r="P14" s="105"/>
      <c r="Q14" s="63" t="e">
        <f>'FAC 2012-2018 BUS'!AD22</f>
        <v>#REF!</v>
      </c>
      <c r="R14" s="63" t="e">
        <f>'FAC 2012-2018 BUS'!AD48</f>
        <v>#REF!</v>
      </c>
      <c r="S14" s="63" t="e">
        <f>'FAC 2012-2018 BUS'!AD74</f>
        <v>#REF!</v>
      </c>
      <c r="T14" s="63" t="e">
        <f>'FAC 2012-2018 BUS'!AD100</f>
        <v>#REF!</v>
      </c>
    </row>
    <row r="15" spans="2:20" hidden="1" x14ac:dyDescent="0.25">
      <c r="B15" s="11" t="s">
        <v>71</v>
      </c>
      <c r="C15" s="106"/>
      <c r="D15" s="106"/>
      <c r="E15" s="106"/>
      <c r="F15" s="106"/>
      <c r="G15" s="64" t="e">
        <f>'FAC 2002-2012 BUS'!AD23</f>
        <v>#REF!</v>
      </c>
      <c r="H15" s="64" t="e">
        <f>'FAC 2002-2012 BUS'!AD49</f>
        <v>#REF!</v>
      </c>
      <c r="I15" s="64" t="e">
        <f>'FAC 2002-2012 BUS'!AD75</f>
        <v>#REF!</v>
      </c>
      <c r="J15" s="64" t="e">
        <f>'FAC 2002-2012 BUS'!AD101</f>
        <v>#REF!</v>
      </c>
      <c r="L15" s="11" t="s">
        <v>71</v>
      </c>
      <c r="M15" s="106"/>
      <c r="N15" s="106"/>
      <c r="O15" s="106"/>
      <c r="P15" s="106"/>
      <c r="Q15" s="64" t="e">
        <f>'FAC 2012-2018 BUS'!AD23</f>
        <v>#REF!</v>
      </c>
      <c r="R15" s="64" t="e">
        <f>'FAC 2012-2018 BUS'!AD49</f>
        <v>#REF!</v>
      </c>
      <c r="S15" s="64" t="e">
        <f>'FAC 2012-2018 BUS'!AD75</f>
        <v>#REF!</v>
      </c>
      <c r="T15" s="64" t="e">
        <f>'FAC 2012-2018 BUS'!AD101</f>
        <v>#REF!</v>
      </c>
    </row>
    <row r="16" spans="2:20" x14ac:dyDescent="0.25">
      <c r="B16" s="42" t="s">
        <v>58</v>
      </c>
      <c r="C16" s="65"/>
      <c r="D16" s="65"/>
      <c r="E16" s="65"/>
      <c r="F16" s="65"/>
      <c r="G16" s="65">
        <f>'FAC 2002-2012 BUS'!AD24</f>
        <v>0.13747823851466651</v>
      </c>
      <c r="H16" s="65">
        <f>'FAC 2002-2012 BUS'!AD50</f>
        <v>0.20455094104988761</v>
      </c>
      <c r="I16" s="65">
        <f>'FAC 2002-2012 BUS'!AD76</f>
        <v>1.6242615241773355</v>
      </c>
      <c r="J16" s="65">
        <f>'FAC 2002-2012 BUS'!AD102</f>
        <v>0</v>
      </c>
      <c r="L16" s="42" t="s">
        <v>58</v>
      </c>
      <c r="M16" s="65"/>
      <c r="N16" s="65"/>
      <c r="O16" s="65"/>
      <c r="P16" s="65"/>
      <c r="Q16" s="65">
        <f>'FAC 2012-2018 BUS'!AD24</f>
        <v>0</v>
      </c>
      <c r="R16" s="65">
        <f>'FAC 2012-2018 BUS'!AD50</f>
        <v>0</v>
      </c>
      <c r="S16" s="65">
        <f>'FAC 2012-2018 BUS'!AD76</f>
        <v>0</v>
      </c>
      <c r="T16" s="65">
        <f>'FAC 2012-2018 BUS'!AD102</f>
        <v>0</v>
      </c>
    </row>
    <row r="17" spans="2:20" x14ac:dyDescent="0.25">
      <c r="B17" s="28" t="s">
        <v>72</v>
      </c>
      <c r="C17" s="69"/>
      <c r="D17" s="69"/>
      <c r="E17" s="69"/>
      <c r="F17" s="69"/>
      <c r="G17" s="69">
        <f>'FAC 2002-2012 BUS'!AD25</f>
        <v>0.26662385009342482</v>
      </c>
      <c r="H17" s="69">
        <f>'FAC 2002-2012 BUS'!AD51</f>
        <v>0.3915008837154148</v>
      </c>
      <c r="I17" s="69">
        <f>'FAC 2002-2012 BUS'!AD77</f>
        <v>2.3126765526647768</v>
      </c>
      <c r="J17" s="69">
        <f>'FAC 2002-2012 BUS'!AD103</f>
        <v>1.5565380907869741E-2</v>
      </c>
      <c r="L17" s="28" t="s">
        <v>72</v>
      </c>
      <c r="M17" s="69"/>
      <c r="N17" s="69"/>
      <c r="O17" s="69"/>
      <c r="P17" s="69"/>
      <c r="Q17" s="69">
        <f>'FAC 2012-2018 BUS'!AD25</f>
        <v>-1.9579258890107809E-2</v>
      </c>
      <c r="R17" s="69">
        <f>'FAC 2012-2018 BUS'!AD51</f>
        <v>1.4117528211091912E-2</v>
      </c>
      <c r="S17" s="69">
        <f>'FAC 2012-2018 BUS'!AD77</f>
        <v>-3.0730157040601447E-2</v>
      </c>
      <c r="T17" s="69">
        <f>'FAC 2012-2018 BUS'!AD103</f>
        <v>-0.10602804788365916</v>
      </c>
    </row>
    <row r="18" spans="2:20" ht="16.5" thickBot="1" x14ac:dyDescent="0.3">
      <c r="B18" s="12" t="s">
        <v>55</v>
      </c>
      <c r="C18" s="66"/>
      <c r="D18" s="66"/>
      <c r="E18" s="66"/>
      <c r="F18" s="66"/>
      <c r="G18" s="66">
        <f>'FAC 2002-2012 BUS'!AD26</f>
        <v>0.14578176527415976</v>
      </c>
      <c r="H18" s="66">
        <f>'FAC 2002-2012 BUS'!AD52</f>
        <v>0.38727309934186782</v>
      </c>
      <c r="I18" s="66">
        <f>'FAC 2002-2012 BUS'!AD78</f>
        <v>2.3073678391179024</v>
      </c>
      <c r="J18" s="66">
        <f>'FAC 2002-2012 BUS'!AD104</f>
        <v>-0.14017116941854424</v>
      </c>
      <c r="L18" s="12" t="s">
        <v>55</v>
      </c>
      <c r="M18" s="66"/>
      <c r="N18" s="66"/>
      <c r="O18" s="66"/>
      <c r="P18" s="66"/>
      <c r="Q18" s="66">
        <f>'FAC 2012-2018 BUS'!AD26</f>
        <v>-0.14351131184823507</v>
      </c>
      <c r="R18" s="66">
        <f>'FAC 2012-2018 BUS'!AD52</f>
        <v>-0.15780496085898432</v>
      </c>
      <c r="S18" s="66">
        <f>'FAC 2012-2018 BUS'!AD78</f>
        <v>-0.14609866382839065</v>
      </c>
      <c r="T18" s="66">
        <f>'FAC 2012-2018 BUS'!AD104</f>
        <v>-9.3789934893261595E-2</v>
      </c>
    </row>
    <row r="19" spans="2:20" ht="17.25" thickTop="1" thickBot="1" x14ac:dyDescent="0.3">
      <c r="B19" s="57" t="s">
        <v>73</v>
      </c>
      <c r="C19" s="67"/>
      <c r="D19" s="67"/>
      <c r="E19" s="67"/>
      <c r="F19" s="67"/>
      <c r="G19" s="67">
        <f>'FAC 2002-2012 BUS'!AD27</f>
        <v>-0.12084208481926506</v>
      </c>
      <c r="H19" s="67">
        <f>'FAC 2002-2012 BUS'!AD53</f>
        <v>-4.2277843735469833E-3</v>
      </c>
      <c r="I19" s="67">
        <f>'FAC 2002-2012 BUS'!AD79</f>
        <v>-5.308713546874344E-3</v>
      </c>
      <c r="J19" s="67">
        <f>'FAC 2002-2012 BUS'!AD105</f>
        <v>-0.15573655032641398</v>
      </c>
      <c r="L19" s="57" t="s">
        <v>73</v>
      </c>
      <c r="M19" s="67"/>
      <c r="N19" s="67"/>
      <c r="O19" s="67"/>
      <c r="P19" s="67"/>
      <c r="Q19" s="67">
        <f>'FAC 2012-2018 BUS'!AD27</f>
        <v>-0.12393205295812726</v>
      </c>
      <c r="R19" s="67">
        <f>'FAC 2012-2018 BUS'!AD53</f>
        <v>-0.17192248907007623</v>
      </c>
      <c r="S19" s="67">
        <f>'FAC 2012-2018 BUS'!AD79</f>
        <v>-0.1153685067877892</v>
      </c>
      <c r="T19" s="67">
        <f>'FAC 2012-2018 BUS'!AD105</f>
        <v>1.2238112990397565E-2</v>
      </c>
    </row>
    <row r="20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showGridLines="0" tabSelected="1" workbookViewId="0">
      <selection activeCell="B3" sqref="B3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86</v>
      </c>
      <c r="L2" s="68" t="s">
        <v>66</v>
      </c>
    </row>
    <row r="3" spans="2:21" ht="16.5" thickBot="1" x14ac:dyDescent="0.3"/>
    <row r="4" spans="2:21" ht="16.5" thickTop="1" x14ac:dyDescent="0.25">
      <c r="B4" s="61"/>
      <c r="C4" s="161" t="s">
        <v>65</v>
      </c>
      <c r="D4" s="161"/>
      <c r="E4" s="161"/>
      <c r="F4" s="161"/>
      <c r="G4" s="161" t="s">
        <v>60</v>
      </c>
      <c r="H4" s="161"/>
      <c r="I4" s="161"/>
      <c r="J4" s="161"/>
      <c r="L4" s="61"/>
      <c r="M4" s="161" t="s">
        <v>65</v>
      </c>
      <c r="N4" s="161"/>
      <c r="O4" s="161"/>
      <c r="P4" s="161"/>
      <c r="Q4" s="161" t="s">
        <v>60</v>
      </c>
      <c r="R4" s="161"/>
      <c r="S4" s="161"/>
      <c r="T4" s="161"/>
    </row>
    <row r="5" spans="2:2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  <c r="L5" s="11" t="s">
        <v>22</v>
      </c>
      <c r="M5" s="30" t="s">
        <v>61</v>
      </c>
      <c r="N5" s="30" t="s">
        <v>62</v>
      </c>
      <c r="O5" s="30" t="s">
        <v>63</v>
      </c>
      <c r="P5" s="30" t="s">
        <v>31</v>
      </c>
      <c r="Q5" s="30" t="s">
        <v>61</v>
      </c>
      <c r="R5" s="30" t="s">
        <v>62</v>
      </c>
      <c r="S5" s="30" t="s">
        <v>63</v>
      </c>
      <c r="T5" s="30" t="s">
        <v>31</v>
      </c>
    </row>
    <row r="6" spans="2:21" x14ac:dyDescent="0.25">
      <c r="B6" s="28" t="s">
        <v>36</v>
      </c>
      <c r="C6" s="63">
        <f>'FAC 2002-2012 RAIL'!I13</f>
        <v>0.21690825278579862</v>
      </c>
      <c r="D6" s="63">
        <f>'FAC 2002-2012 BUS'!I39</f>
        <v>-0.15797851612432678</v>
      </c>
      <c r="E6" s="63" t="str">
        <f>'FAC 2002-2012 RAIL'!I65</f>
        <v>-</v>
      </c>
      <c r="F6" s="63">
        <f>'FAC 2002-2012 RAIL'!I91</f>
        <v>0.14274156077501154</v>
      </c>
      <c r="G6" s="63">
        <f>'FAC 2002-2012 RAIL'!AD13</f>
        <v>0.21499604920131446</v>
      </c>
      <c r="H6" s="63">
        <f>'FAC 2002-2012 RAIL'!AD39</f>
        <v>0.60198808450551455</v>
      </c>
      <c r="I6" s="63" t="e">
        <f>'FAC 2002-2012 RAIL'!AD65</f>
        <v>#N/A</v>
      </c>
      <c r="J6" s="63">
        <f>'FAC 2002-2012 RAIL'!AD91</f>
        <v>8.9635174935071157E-2</v>
      </c>
      <c r="L6" s="28" t="s">
        <v>36</v>
      </c>
      <c r="M6" s="63">
        <f>'FAC 2012-2018 RAIL'!I13</f>
        <v>0.1172923217182209</v>
      </c>
      <c r="N6" s="63">
        <f>'FAC 2012-2018 RAIL'!I39</f>
        <v>0.22799989311446156</v>
      </c>
      <c r="O6" s="63" t="str">
        <f>'FAC 2012-2018 RAIL'!I65</f>
        <v>-</v>
      </c>
      <c r="P6" s="63">
        <f>'FAC 2012-2018 RAIL'!I91</f>
        <v>3.3807373956687981E-2</v>
      </c>
      <c r="Q6" s="63">
        <f>'FAC 2012-2018 RAIL'!AD13</f>
        <v>9.7841974890483019E-2</v>
      </c>
      <c r="R6" s="63">
        <f>'FAC 2012-2018 RAIL'!AD39</f>
        <v>0.15046613942046766</v>
      </c>
      <c r="S6" s="63" t="e">
        <f>'FAC 2012-2018 RAIL'!AD65</f>
        <v>#N/A</v>
      </c>
      <c r="T6" s="63">
        <f>'FAC 2012-2018 RAIL'!AD91</f>
        <v>2.3599710344131979E-2</v>
      </c>
    </row>
    <row r="7" spans="2:21" x14ac:dyDescent="0.25">
      <c r="B7" s="28" t="s">
        <v>57</v>
      </c>
      <c r="C7" s="63">
        <f>'FAC 2002-2012 RAIL'!I14</f>
        <v>0.13670660736342533</v>
      </c>
      <c r="D7" s="63">
        <f>'FAC 2002-2012 BUS'!I40</f>
        <v>7.3913495755720593E-2</v>
      </c>
      <c r="E7" s="63" t="str">
        <f>'FAC 2002-2012 RAIL'!I66</f>
        <v>-</v>
      </c>
      <c r="F7" s="63">
        <f>'FAC 2002-2012 RAIL'!I92</f>
        <v>-3.6642306071110853E-2</v>
      </c>
      <c r="G7" s="63">
        <f>'FAC 2002-2012 RAIL'!AD14</f>
        <v>-5.0166041009753817E-2</v>
      </c>
      <c r="H7" s="63">
        <f>'FAC 2002-2012 RAIL'!AD40</f>
        <v>-3.4418837830898823E-2</v>
      </c>
      <c r="I7" s="63" t="e">
        <f>'FAC 2002-2012 RAIL'!AD66</f>
        <v>#N/A</v>
      </c>
      <c r="J7" s="63">
        <f>'FAC 2002-2012 RAIL'!AD92</f>
        <v>7.617416326706661E-3</v>
      </c>
      <c r="L7" s="28" t="s">
        <v>57</v>
      </c>
      <c r="M7" s="63">
        <f>'FAC 2012-2018 RAIL'!I14</f>
        <v>0.13030772007725333</v>
      </c>
      <c r="N7" s="63">
        <f>'FAC 2012-2018 RAIL'!I40</f>
        <v>8.1047343350928669E-2</v>
      </c>
      <c r="O7" s="63" t="str">
        <f>'FAC 2012-2018 RAIL'!I66</f>
        <v>-</v>
      </c>
      <c r="P7" s="63">
        <f>'FAC 2012-2018 RAIL'!I92</f>
        <v>0.15271428027284539</v>
      </c>
      <c r="Q7" s="63">
        <f>'FAC 2012-2018 RAIL'!AD14</f>
        <v>-3.7028526468884618E-2</v>
      </c>
      <c r="R7" s="63">
        <f>'FAC 2012-2018 RAIL'!AD40</f>
        <v>-8.9145294316278004E-3</v>
      </c>
      <c r="S7" s="63" t="e">
        <f>'FAC 2012-2018 RAIL'!AD66</f>
        <v>#N/A</v>
      </c>
      <c r="T7" s="63">
        <f>'FAC 2012-2018 RAIL'!AD92</f>
        <v>-4.7486672120494809E-2</v>
      </c>
      <c r="U7" s="70"/>
    </row>
    <row r="8" spans="2:21" x14ac:dyDescent="0.25">
      <c r="B8" s="28" t="s">
        <v>53</v>
      </c>
      <c r="C8" s="63">
        <f>'FAC 2002-2012 RAIL'!I15</f>
        <v>0.10030359088041929</v>
      </c>
      <c r="D8" s="63">
        <f>'FAC 2002-2012 BUS'!I41</f>
        <v>5.7883484469767321E-2</v>
      </c>
      <c r="E8" s="63" t="str">
        <f>'FAC 2002-2012 RAIL'!I67</f>
        <v>-</v>
      </c>
      <c r="F8" s="63">
        <f>'FAC 2002-2012 RAIL'!I93</f>
        <v>8.606219574635432E-2</v>
      </c>
      <c r="G8" s="63">
        <f>'FAC 2002-2012 RAIL'!AD15</f>
        <v>4.3724807469653515E-2</v>
      </c>
      <c r="H8" s="63">
        <f>'FAC 2002-2012 RAIL'!AD41</f>
        <v>3.8845329241894225E-2</v>
      </c>
      <c r="I8" s="63" t="e">
        <f>'FAC 2002-2012 RAIL'!AD67</f>
        <v>#N/A</v>
      </c>
      <c r="J8" s="63">
        <f>'FAC 2002-2012 RAIL'!AD93</f>
        <v>2.5449650535275221E-2</v>
      </c>
      <c r="L8" s="28" t="s">
        <v>53</v>
      </c>
      <c r="M8" s="63">
        <f>'FAC 2012-2018 RAIL'!I15</f>
        <v>5.9931124959478055E-2</v>
      </c>
      <c r="N8" s="63">
        <f>'FAC 2012-2018 RAIL'!I41</f>
        <v>5.8897223561920731E-2</v>
      </c>
      <c r="O8" s="63" t="str">
        <f>'FAC 2012-2018 RAIL'!I67</f>
        <v>-</v>
      </c>
      <c r="P8" s="63">
        <f>'FAC 2012-2018 RAIL'!I93</f>
        <v>6.8027813555046501E-2</v>
      </c>
      <c r="Q8" s="63">
        <f>'FAC 2012-2018 RAIL'!AD15</f>
        <v>1.8919944276599078E-2</v>
      </c>
      <c r="R8" s="63">
        <f>'FAC 2012-2018 RAIL'!AD41</f>
        <v>1.7574898085903002E-2</v>
      </c>
      <c r="S8" s="63" t="e">
        <f>'FAC 2012-2018 RAIL'!AD67</f>
        <v>#N/A</v>
      </c>
      <c r="T8" s="63">
        <f>'FAC 2012-2018 RAIL'!AD93</f>
        <v>2.074373333959208E-2</v>
      </c>
      <c r="U8" s="70"/>
    </row>
    <row r="9" spans="2:21" hidden="1" x14ac:dyDescent="0.25">
      <c r="B9" s="28" t="s">
        <v>67</v>
      </c>
      <c r="C9" s="63" t="str">
        <f>'FAC 2002-2012 RAIL'!I16</f>
        <v>-</v>
      </c>
      <c r="D9" s="63" t="str">
        <f>'FAC 2002-2012 BUS'!I42</f>
        <v>-</v>
      </c>
      <c r="E9" s="63" t="str">
        <f>'FAC 2002-2012 RAIL'!I68</f>
        <v>-</v>
      </c>
      <c r="F9" s="63" t="str">
        <f>'FAC 2002-2012 RAIL'!I94</f>
        <v>-</v>
      </c>
      <c r="G9" s="63" t="e">
        <f>'FAC 2002-2012 RAIL'!AD16</f>
        <v>#REF!</v>
      </c>
      <c r="H9" s="63" t="e">
        <f>'FAC 2002-2012 RAIL'!AD42</f>
        <v>#REF!</v>
      </c>
      <c r="I9" s="63" t="e">
        <f>'FAC 2002-2012 RAIL'!AD68</f>
        <v>#N/A</v>
      </c>
      <c r="J9" s="63" t="e">
        <f>'FAC 2002-2012 RAIL'!AD94</f>
        <v>#REF!</v>
      </c>
      <c r="L9" s="28" t="s">
        <v>67</v>
      </c>
      <c r="M9" s="63" t="str">
        <f>'FAC 2012-2018 RAIL'!I16</f>
        <v>-</v>
      </c>
      <c r="N9" s="63" t="str">
        <f>'FAC 2012-2018 RAIL'!I42</f>
        <v>-</v>
      </c>
      <c r="O9" s="63" t="str">
        <f>'FAC 2012-2018 RAIL'!I68</f>
        <v>-</v>
      </c>
      <c r="P9" s="63" t="str">
        <f>'FAC 2012-2018 RAIL'!I94</f>
        <v>-</v>
      </c>
      <c r="Q9" s="63" t="e">
        <f>'FAC 2012-2018 RAIL'!AD16</f>
        <v>#REF!</v>
      </c>
      <c r="R9" s="63" t="e">
        <f>'FAC 2012-2018 RAIL'!AD42</f>
        <v>#REF!</v>
      </c>
      <c r="S9" s="63" t="e">
        <f>'FAC 2012-2018 RAIL'!AD68</f>
        <v>#N/A</v>
      </c>
      <c r="T9" s="63" t="e">
        <f>'FAC 2012-2018 RAIL'!AD94</f>
        <v>#REF!</v>
      </c>
      <c r="U9" s="70"/>
    </row>
    <row r="10" spans="2:21" x14ac:dyDescent="0.25">
      <c r="B10" s="28" t="s">
        <v>54</v>
      </c>
      <c r="C10" s="63">
        <f>'FAC 2002-2012 RAIL'!I17</f>
        <v>1.08686777892229</v>
      </c>
      <c r="D10" s="63">
        <f>'FAC 2002-2012 BUS'!I43</f>
        <v>1.0678012135282486</v>
      </c>
      <c r="E10" s="63" t="str">
        <f>'FAC 2002-2012 RAIL'!I69</f>
        <v>-</v>
      </c>
      <c r="F10" s="63">
        <f>'FAC 2002-2012 RAIL'!I95</f>
        <v>1.0817122593718338</v>
      </c>
      <c r="G10" s="63">
        <f>'FAC 2002-2012 RAIL'!AD17</f>
        <v>0.1395915646176604</v>
      </c>
      <c r="H10" s="63">
        <f>'FAC 2002-2012 RAIL'!AD43</f>
        <v>0.1405166091808018</v>
      </c>
      <c r="I10" s="63" t="e">
        <f>'FAC 2002-2012 RAIL'!AD69</f>
        <v>#N/A</v>
      </c>
      <c r="J10" s="63">
        <f>'FAC 2002-2012 RAIL'!AD95</f>
        <v>0.1323812596273789</v>
      </c>
      <c r="L10" s="28" t="s">
        <v>54</v>
      </c>
      <c r="M10" s="63">
        <f>'FAC 2012-2018 RAIL'!I17</f>
        <v>-0.28568623095333434</v>
      </c>
      <c r="N10" s="63">
        <f>'FAC 2012-2018 RAIL'!I43</f>
        <v>-0.28341672022412057</v>
      </c>
      <c r="O10" s="63" t="str">
        <f>'FAC 2012-2018 RAIL'!I69</f>
        <v>-</v>
      </c>
      <c r="P10" s="63">
        <f>'FAC 2012-2018 RAIL'!I95</f>
        <v>-0.28941668897379358</v>
      </c>
      <c r="Q10" s="63">
        <f>'FAC 2012-2018 RAIL'!AD17</f>
        <v>-5.5391763495675504E-2</v>
      </c>
      <c r="R10" s="63">
        <f>'FAC 2012-2018 RAIL'!AD43</f>
        <v>-5.1198926156684144E-2</v>
      </c>
      <c r="S10" s="63" t="e">
        <f>'FAC 2012-2018 RAIL'!AD69</f>
        <v>#N/A</v>
      </c>
      <c r="T10" s="63">
        <f>'FAC 2012-2018 RAIL'!AD95</f>
        <v>-6.2562172634325855E-2</v>
      </c>
      <c r="U10" s="70"/>
    </row>
    <row r="11" spans="2:21" x14ac:dyDescent="0.25">
      <c r="B11" s="28" t="s">
        <v>51</v>
      </c>
      <c r="C11" s="63">
        <f>'FAC 2002-2012 RAIL'!I18</f>
        <v>-0.19107674405499042</v>
      </c>
      <c r="D11" s="63">
        <f>'FAC 2002-2012 BUS'!I44</f>
        <v>-0.19154572575705331</v>
      </c>
      <c r="E11" s="63" t="str">
        <f>'FAC 2002-2012 RAIL'!I70</f>
        <v>-</v>
      </c>
      <c r="F11" s="63">
        <f>'FAC 2002-2012 RAIL'!I96</f>
        <v>-0.19971606355699134</v>
      </c>
      <c r="G11" s="63">
        <f>'FAC 2002-2012 RAIL'!AD18</f>
        <v>3.800960966326683E-2</v>
      </c>
      <c r="H11" s="63">
        <f>'FAC 2002-2012 RAIL'!AD44</f>
        <v>4.4740634745307997E-2</v>
      </c>
      <c r="I11" s="63" t="e">
        <f>'FAC 2002-2012 RAIL'!AD70</f>
        <v>#N/A</v>
      </c>
      <c r="J11" s="63">
        <f>'FAC 2002-2012 RAIL'!AD96</f>
        <v>3.7360475981532471E-2</v>
      </c>
      <c r="L11" s="28" t="s">
        <v>51</v>
      </c>
      <c r="M11" s="63">
        <f>'FAC 2012-2018 RAIL'!I18</f>
        <v>0.11448740187898854</v>
      </c>
      <c r="N11" s="63">
        <f>'FAC 2012-2018 RAIL'!I44</f>
        <v>9.6005390167127169E-2</v>
      </c>
      <c r="O11" s="63" t="str">
        <f>'FAC 2012-2018 RAIL'!I70</f>
        <v>-</v>
      </c>
      <c r="P11" s="63">
        <f>'FAC 2012-2018 RAIL'!I96</f>
        <v>8.3566354398319831E-2</v>
      </c>
      <c r="Q11" s="63">
        <f>'FAC 2012-2018 RAIL'!AD18</f>
        <v>-1.6339666436706052E-2</v>
      </c>
      <c r="R11" s="63">
        <f>'FAC 2012-2018 RAIL'!AD44</f>
        <v>-1.3092666497055854E-2</v>
      </c>
      <c r="S11" s="63" t="e">
        <f>'FAC 2012-2018 RAIL'!AD70</f>
        <v>#N/A</v>
      </c>
      <c r="T11" s="63">
        <f>'FAC 2012-2018 RAIL'!AD96</f>
        <v>-1.3342769737215201E-2</v>
      </c>
      <c r="U11" s="70"/>
    </row>
    <row r="12" spans="2:21" x14ac:dyDescent="0.25">
      <c r="B12" s="28" t="s">
        <v>68</v>
      </c>
      <c r="C12" s="63">
        <f>'FAC 2002-2012 RAIL'!I19</f>
        <v>1.6985478256415831E-2</v>
      </c>
      <c r="D12" s="63">
        <f>'FAC 2002-2012 BUS'!I45</f>
        <v>5.6459716000271554E-2</v>
      </c>
      <c r="E12" s="63" t="str">
        <f>'FAC 2002-2012 RAIL'!I71</f>
        <v>-</v>
      </c>
      <c r="F12" s="63">
        <f>'FAC 2002-2012 RAIL'!I97</f>
        <v>-6.3071586250393885E-3</v>
      </c>
      <c r="G12" s="63">
        <f>'FAC 2002-2012 RAIL'!AD19</f>
        <v>5.5063609465385709E-4</v>
      </c>
      <c r="H12" s="63">
        <f>'FAC 2002-2012 RAIL'!AD45</f>
        <v>2.2456398705995376E-3</v>
      </c>
      <c r="I12" s="63" t="e">
        <f>'FAC 2002-2012 RAIL'!AD71</f>
        <v>#N/A</v>
      </c>
      <c r="J12" s="63">
        <f>'FAC 2002-2012 RAIL'!AD97</f>
        <v>2.0765616255992742E-4</v>
      </c>
      <c r="L12" s="28" t="s">
        <v>68</v>
      </c>
      <c r="M12" s="63">
        <f>'FAC 2012-2018 RAIL'!I19</f>
        <v>-7.0875749023162404E-2</v>
      </c>
      <c r="N12" s="63">
        <f>'FAC 2012-2018 RAIL'!I45</f>
        <v>-0.1392161692650622</v>
      </c>
      <c r="O12" s="63" t="str">
        <f>'FAC 2012-2018 RAIL'!I71</f>
        <v>-</v>
      </c>
      <c r="P12" s="63">
        <f>'FAC 2012-2018 RAIL'!I97</f>
        <v>-4.7603935258648034E-2</v>
      </c>
      <c r="Q12" s="63">
        <f>'FAC 2012-2018 RAIL'!AD19</f>
        <v>-1.0817911642043425E-3</v>
      </c>
      <c r="R12" s="63">
        <f>'FAC 2012-2018 RAIL'!AD45</f>
        <v>-1.5255299050778706E-3</v>
      </c>
      <c r="S12" s="63" t="e">
        <f>'FAC 2012-2018 RAIL'!AD71</f>
        <v>#N/A</v>
      </c>
      <c r="T12" s="63">
        <f>'FAC 2012-2018 RAIL'!AD97</f>
        <v>-2.1880907417805872E-3</v>
      </c>
      <c r="U12" s="70"/>
    </row>
    <row r="13" spans="2:21" x14ac:dyDescent="0.25">
      <c r="B13" s="28" t="s">
        <v>52</v>
      </c>
      <c r="C13" s="63">
        <f>'FAC 2002-2012 RAIL'!I20</f>
        <v>0.25041049465128085</v>
      </c>
      <c r="D13" s="63">
        <f>'FAC 2002-2012 BUS'!I46</f>
        <v>0.25044805039857976</v>
      </c>
      <c r="E13" s="63" t="str">
        <f>'FAC 2002-2012 RAIL'!I72</f>
        <v>-</v>
      </c>
      <c r="F13" s="63">
        <f>'FAC 2002-2012 RAIL'!I98</f>
        <v>0.17142857142857126</v>
      </c>
      <c r="G13" s="63">
        <f>'FAC 2002-2012 RAIL'!AD20</f>
        <v>-7.7062810053062526E-3</v>
      </c>
      <c r="H13" s="63">
        <f>'FAC 2002-2012 RAIL'!AD46</f>
        <v>-7.8106203874597499E-3</v>
      </c>
      <c r="I13" s="63" t="e">
        <f>'FAC 2002-2012 RAIL'!AD72</f>
        <v>#N/A</v>
      </c>
      <c r="J13" s="63">
        <f>'FAC 2002-2012 RAIL'!AD98</f>
        <v>-4.883439661522682E-3</v>
      </c>
      <c r="L13" s="28" t="s">
        <v>52</v>
      </c>
      <c r="M13" s="63">
        <f>'FAC 2012-2018 RAIL'!I20</f>
        <v>0.24137569460215635</v>
      </c>
      <c r="N13" s="63">
        <f>'FAC 2012-2018 RAIL'!I46</f>
        <v>0.32042692293589758</v>
      </c>
      <c r="O13" s="63" t="str">
        <f>'FAC 2012-2018 RAIL'!I72</f>
        <v>-</v>
      </c>
      <c r="P13" s="63">
        <f>'FAC 2012-2018 RAIL'!I98</f>
        <v>0.12195121951219523</v>
      </c>
      <c r="Q13" s="63">
        <f>'FAC 2012-2018 RAIL'!AD20</f>
        <v>-7.2062173270218254E-3</v>
      </c>
      <c r="R13" s="63">
        <f>'FAC 2012-2018 RAIL'!AD46</f>
        <v>-9.5188682350318479E-3</v>
      </c>
      <c r="S13" s="63" t="e">
        <f>'FAC 2012-2018 RAIL'!AD72</f>
        <v>#N/A</v>
      </c>
      <c r="T13" s="63">
        <f>'FAC 2012-2018 RAIL'!AD98</f>
        <v>-3.4079710266464794E-3</v>
      </c>
      <c r="U13" s="70"/>
    </row>
    <row r="14" spans="2:21" x14ac:dyDescent="0.25">
      <c r="B14" s="28" t="s">
        <v>69</v>
      </c>
      <c r="C14" s="63"/>
      <c r="D14" s="63"/>
      <c r="E14" s="63"/>
      <c r="F14" s="63"/>
      <c r="G14" s="63" t="e">
        <f>'FAC 2002-2012 RAIL'!AD21</f>
        <v>#REF!</v>
      </c>
      <c r="H14" s="63" t="e">
        <f>'FAC 2002-2012 RAIL'!AD47</f>
        <v>#REF!</v>
      </c>
      <c r="I14" s="63" t="e">
        <f>'FAC 2002-2012 RAIL'!AD73</f>
        <v>#N/A</v>
      </c>
      <c r="J14" s="63" t="e">
        <f>'FAC 2002-2012 RAIL'!AD99</f>
        <v>#REF!</v>
      </c>
      <c r="L14" s="28" t="s">
        <v>69</v>
      </c>
      <c r="M14" s="63"/>
      <c r="N14" s="63"/>
      <c r="O14" s="63"/>
      <c r="P14" s="63"/>
      <c r="Q14" s="63" t="e">
        <f>'FAC 2012-2018 RAIL'!AD21</f>
        <v>#REF!</v>
      </c>
      <c r="R14" s="63" t="e">
        <f>'FAC 2012-2018 RAIL'!AD47</f>
        <v>#REF!</v>
      </c>
      <c r="S14" s="63" t="e">
        <f>'FAC 2012-2018 RAIL'!AD73</f>
        <v>#N/A</v>
      </c>
      <c r="T14" s="63" t="e">
        <f>'FAC 2012-2018 RAIL'!AD99</f>
        <v>#REF!</v>
      </c>
      <c r="U14" s="70"/>
    </row>
    <row r="15" spans="2:21" hidden="1" x14ac:dyDescent="0.25">
      <c r="B15" s="28" t="s">
        <v>70</v>
      </c>
      <c r="C15" s="63"/>
      <c r="D15" s="63"/>
      <c r="E15" s="63"/>
      <c r="F15" s="63"/>
      <c r="G15" s="63" t="e">
        <f>'FAC 2002-2012 RAIL'!AD22</f>
        <v>#REF!</v>
      </c>
      <c r="H15" s="63" t="e">
        <f>'FAC 2002-2012 RAIL'!AD48</f>
        <v>#REF!</v>
      </c>
      <c r="I15" s="63" t="e">
        <f>'FAC 2002-2012 RAIL'!AD74</f>
        <v>#N/A</v>
      </c>
      <c r="J15" s="63" t="e">
        <f>'FAC 2002-2012 RAIL'!AD100</f>
        <v>#REF!</v>
      </c>
      <c r="L15" s="28" t="s">
        <v>70</v>
      </c>
      <c r="M15" s="63"/>
      <c r="N15" s="63"/>
      <c r="O15" s="63"/>
      <c r="P15" s="63"/>
      <c r="Q15" s="63" t="e">
        <f>'FAC 2012-2018 RAIL'!AD22</f>
        <v>#REF!</v>
      </c>
      <c r="R15" s="63" t="e">
        <f>'FAC 2012-2018 RAIL'!AD48</f>
        <v>#REF!</v>
      </c>
      <c r="S15" s="63" t="e">
        <f>'FAC 2012-2018 RAIL'!AD74</f>
        <v>#N/A</v>
      </c>
      <c r="T15" s="63" t="e">
        <f>'FAC 2012-2018 RAIL'!AD100</f>
        <v>#REF!</v>
      </c>
      <c r="U15" s="70"/>
    </row>
    <row r="16" spans="2:21" hidden="1" x14ac:dyDescent="0.25">
      <c r="B16" s="11" t="s">
        <v>71</v>
      </c>
      <c r="C16" s="63"/>
      <c r="D16" s="63"/>
      <c r="E16" s="63"/>
      <c r="F16" s="63"/>
      <c r="G16" s="63" t="e">
        <f>'FAC 2002-2012 RAIL'!AD23</f>
        <v>#REF!</v>
      </c>
      <c r="H16" s="63" t="e">
        <f>'FAC 2002-2012 RAIL'!AD49</f>
        <v>#REF!</v>
      </c>
      <c r="I16" s="63" t="e">
        <f>'FAC 2002-2012 RAIL'!AD75</f>
        <v>#N/A</v>
      </c>
      <c r="J16" s="63" t="e">
        <f>'FAC 2002-2012 RAIL'!AD101</f>
        <v>#REF!</v>
      </c>
      <c r="L16" s="11" t="s">
        <v>71</v>
      </c>
      <c r="M16" s="63"/>
      <c r="N16" s="63"/>
      <c r="O16" s="63"/>
      <c r="P16" s="63"/>
      <c r="Q16" s="63" t="e">
        <f>'FAC 2012-2018 RAIL'!AD23</f>
        <v>#REF!</v>
      </c>
      <c r="R16" s="63" t="e">
        <f>'FAC 2012-2018 RAIL'!AD49</f>
        <v>#REF!</v>
      </c>
      <c r="S16" s="63" t="e">
        <f>'FAC 2012-2018 RAIL'!AD75</f>
        <v>#N/A</v>
      </c>
      <c r="T16" s="63" t="e">
        <f>'FAC 2012-2018 RAIL'!AD101</f>
        <v>#REF!</v>
      </c>
      <c r="U16" s="70"/>
    </row>
    <row r="17" spans="2:20" x14ac:dyDescent="0.25">
      <c r="B17" s="42" t="s">
        <v>58</v>
      </c>
      <c r="C17" s="65"/>
      <c r="D17" s="65"/>
      <c r="E17" s="65"/>
      <c r="F17" s="65"/>
      <c r="G17" s="65">
        <f>'FAC 2002-2012 RAIL'!AD24</f>
        <v>4.3687900525753186E-2</v>
      </c>
      <c r="H17" s="65">
        <f>'FAC 2002-2012 RAIL'!AD50</f>
        <v>0.24098622927535973</v>
      </c>
      <c r="I17" s="65" t="e">
        <f>'FAC 2002-2012 RAIL'!AD76</f>
        <v>#N/A</v>
      </c>
      <c r="J17" s="65">
        <f>'FAC 2002-2012 RAIL'!AD102</f>
        <v>0</v>
      </c>
      <c r="L17" s="42" t="s">
        <v>58</v>
      </c>
      <c r="M17" s="65"/>
      <c r="N17" s="65"/>
      <c r="O17" s="65"/>
      <c r="P17" s="65"/>
      <c r="Q17" s="65">
        <f>'FAC 2012-2018 RAIL'!AD24</f>
        <v>0</v>
      </c>
      <c r="R17" s="65">
        <f>'FAC 2012-2018 RAIL'!AD50</f>
        <v>0</v>
      </c>
      <c r="S17" s="65" t="e">
        <f>'FAC 2012-2018 RAIL'!AD76</f>
        <v>#N/A</v>
      </c>
      <c r="T17" s="65">
        <f>'FAC 2012-2018 RAIL'!AD102</f>
        <v>0</v>
      </c>
    </row>
    <row r="18" spans="2:20" x14ac:dyDescent="0.25">
      <c r="B18" s="28" t="s">
        <v>72</v>
      </c>
      <c r="C18" s="69"/>
      <c r="D18" s="69"/>
      <c r="E18" s="69"/>
      <c r="F18" s="69"/>
      <c r="G18" s="69">
        <f>'FAC 2002-2012 RAIL'!AD25</f>
        <v>0.42269538408899821</v>
      </c>
      <c r="H18" s="69">
        <f>'FAC 2002-2012 RAIL'!AD51</f>
        <v>1.0870580527426963</v>
      </c>
      <c r="I18" s="69" t="e">
        <f>'FAC 2002-2012 RAIL'!AD77</f>
        <v>#N/A</v>
      </c>
      <c r="J18" s="69">
        <f>'FAC 2002-2012 RAIL'!AD103</f>
        <v>0.30550897610228755</v>
      </c>
      <c r="L18" s="28" t="s">
        <v>72</v>
      </c>
      <c r="M18" s="69"/>
      <c r="N18" s="69"/>
      <c r="O18" s="69"/>
      <c r="P18" s="69"/>
      <c r="Q18" s="69">
        <f>'FAC 2012-2018 RAIL'!AD25</f>
        <v>1.6111395112177185E-3</v>
      </c>
      <c r="R18" s="69">
        <f>'FAC 2012-2018 RAIL'!AD51</f>
        <v>9.369385886084669E-2</v>
      </c>
      <c r="S18" s="69" t="e">
        <f>'FAC 2012-2018 RAIL'!AD77</f>
        <v>#N/A</v>
      </c>
      <c r="T18" s="69">
        <f>'FAC 2012-2018 RAIL'!AD103</f>
        <v>-7.3245409202057576E-2</v>
      </c>
    </row>
    <row r="19" spans="2:20" ht="16.5" thickBot="1" x14ac:dyDescent="0.3">
      <c r="B19" s="12" t="s">
        <v>55</v>
      </c>
      <c r="C19" s="66"/>
      <c r="D19" s="66"/>
      <c r="E19" s="66"/>
      <c r="F19" s="66"/>
      <c r="G19" s="66">
        <f>'FAC 2002-2012 RAIL'!AD26</f>
        <v>0.30362955781950784</v>
      </c>
      <c r="H19" s="66">
        <f>'FAC 2002-2012 RAIL'!AD52</f>
        <v>0.80341751824870489</v>
      </c>
      <c r="I19" s="66" t="e">
        <f>'FAC 2002-2012 RAIL'!AD78</f>
        <v>#N/A</v>
      </c>
      <c r="J19" s="66">
        <f>'FAC 2002-2012 RAIL'!AD104</f>
        <v>0.44420061078608275</v>
      </c>
      <c r="L19" s="12" t="s">
        <v>55</v>
      </c>
      <c r="M19" s="66"/>
      <c r="N19" s="66"/>
      <c r="O19" s="66"/>
      <c r="P19" s="66"/>
      <c r="Q19" s="66">
        <f>'FAC 2012-2018 RAIL'!AD26</f>
        <v>-2.85730207278454E-2</v>
      </c>
      <c r="R19" s="66">
        <f>'FAC 2012-2018 RAIL'!AD52</f>
        <v>-3.9003417465373391E-2</v>
      </c>
      <c r="S19" s="66" t="e">
        <f>'FAC 2012-2018 RAIL'!AD78</f>
        <v>#N/A</v>
      </c>
      <c r="T19" s="66">
        <f>'FAC 2012-2018 RAIL'!AD104</f>
        <v>3.3855879324180549E-2</v>
      </c>
    </row>
    <row r="20" spans="2:20" ht="17.25" thickTop="1" thickBot="1" x14ac:dyDescent="0.3">
      <c r="B20" s="57" t="s">
        <v>73</v>
      </c>
      <c r="C20" s="67"/>
      <c r="D20" s="67"/>
      <c r="E20" s="67"/>
      <c r="F20" s="67"/>
      <c r="G20" s="67">
        <f>'FAC 2002-2012 RAIL'!AD27</f>
        <v>-0.11906582626949036</v>
      </c>
      <c r="H20" s="67">
        <f>'FAC 2002-2012 RAIL'!AD53</f>
        <v>-0.2836405344939914</v>
      </c>
      <c r="I20" s="67" t="e">
        <f>'FAC 2002-2012 RAIL'!AD79</f>
        <v>#N/A</v>
      </c>
      <c r="J20" s="67">
        <f>'FAC 2002-2012 RAIL'!AD105</f>
        <v>0.1386916346837952</v>
      </c>
      <c r="L20" s="57" t="s">
        <v>73</v>
      </c>
      <c r="M20" s="67"/>
      <c r="N20" s="67"/>
      <c r="O20" s="67"/>
      <c r="P20" s="67"/>
      <c r="Q20" s="67">
        <f>'FAC 2012-2018 RAIL'!AD27</f>
        <v>-3.0184160239063118E-2</v>
      </c>
      <c r="R20" s="67">
        <f>'FAC 2012-2018 RAIL'!AD53</f>
        <v>-0.13269727632622008</v>
      </c>
      <c r="S20" s="67" t="e">
        <f>'FAC 2012-2018 RAIL'!AD79</f>
        <v>#N/A</v>
      </c>
      <c r="T20" s="67">
        <f>'FAC 2012-2018 RAIL'!AD105</f>
        <v>0.10710128852623813</v>
      </c>
    </row>
    <row r="21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04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s="13" customFormat="1" x14ac:dyDescent="0.25">
      <c r="B2" s="18" t="s">
        <v>42</v>
      </c>
      <c r="C2" s="13">
        <v>2012</v>
      </c>
      <c r="E2" s="9"/>
      <c r="G2" s="103"/>
      <c r="H2" s="103"/>
      <c r="I2" s="20"/>
    </row>
    <row r="3" spans="1:31" x14ac:dyDescent="0.25">
      <c r="B3" s="21" t="s">
        <v>29</v>
      </c>
      <c r="C3" s="13"/>
      <c r="D3" s="13"/>
      <c r="E3" s="9"/>
      <c r="F3" s="13"/>
      <c r="G3" s="103"/>
      <c r="H3" s="10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3"/>
      <c r="H4" s="10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3"/>
      <c r="H5" s="10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3"/>
      <c r="H6" s="10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53"/>
      <c r="H7" s="153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1"/>
      <c r="C8" s="62"/>
      <c r="D8" s="62"/>
      <c r="E8" s="62"/>
      <c r="F8" s="62"/>
      <c r="G8" s="161" t="s">
        <v>56</v>
      </c>
      <c r="H8" s="161"/>
      <c r="I8" s="16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1" t="s">
        <v>60</v>
      </c>
      <c r="AD8" s="161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23">
        <f>$C$1</f>
        <v>2002</v>
      </c>
      <c r="H9" s="123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x14ac:dyDescent="0.25">
      <c r="A10" s="9"/>
      <c r="B10" s="28"/>
      <c r="C10" s="31"/>
      <c r="D10" s="9"/>
      <c r="E10" s="9"/>
      <c r="F10" s="9"/>
      <c r="G10" s="101"/>
      <c r="H10" s="101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0"/>
      <c r="C11" s="111"/>
      <c r="D11" s="101"/>
      <c r="E11" s="101"/>
      <c r="F11" s="101"/>
      <c r="G11" s="101" t="str">
        <f>CONCATENATE($C6,"_",$C7,"_",G9)</f>
        <v>0_1_2002</v>
      </c>
      <c r="H11" s="101" t="str">
        <f>CONCATENATE($C6,"_",$C7,"_",H9)</f>
        <v>0_1_2012</v>
      </c>
      <c r="I11" s="111"/>
      <c r="J11" s="101"/>
      <c r="K11" s="101"/>
      <c r="L11" s="101"/>
      <c r="M11" s="101" t="str">
        <f>IF($G9+M10&gt;$H9,0,CONCATENATE($C6,"_",$C7,"_",$G9+M10))</f>
        <v>0_1_2003</v>
      </c>
      <c r="N11" s="101" t="str">
        <f t="shared" ref="N11:AB11" si="0">IF($G9+N10&gt;$H9,0,CONCATENATE($C6,"_",$C7,"_",$G9+N10))</f>
        <v>0_1_2004</v>
      </c>
      <c r="O11" s="101" t="str">
        <f t="shared" si="0"/>
        <v>0_1_2005</v>
      </c>
      <c r="P11" s="101" t="str">
        <f t="shared" si="0"/>
        <v>0_1_2006</v>
      </c>
      <c r="Q11" s="101" t="str">
        <f t="shared" si="0"/>
        <v>0_1_2007</v>
      </c>
      <c r="R11" s="101" t="str">
        <f t="shared" si="0"/>
        <v>0_1_2008</v>
      </c>
      <c r="S11" s="101" t="str">
        <f t="shared" si="0"/>
        <v>0_1_2009</v>
      </c>
      <c r="T11" s="101" t="str">
        <f t="shared" si="0"/>
        <v>0_1_2010</v>
      </c>
      <c r="U11" s="101" t="str">
        <f t="shared" si="0"/>
        <v>0_1_2011</v>
      </c>
      <c r="V11" s="101" t="str">
        <f t="shared" si="0"/>
        <v>0_1_2012</v>
      </c>
      <c r="W11" s="101">
        <f t="shared" si="0"/>
        <v>0</v>
      </c>
      <c r="X11" s="101">
        <f t="shared" si="0"/>
        <v>0</v>
      </c>
      <c r="Y11" s="101">
        <f t="shared" si="0"/>
        <v>0</v>
      </c>
      <c r="Z11" s="101">
        <f t="shared" si="0"/>
        <v>0</v>
      </c>
      <c r="AA11" s="101">
        <f t="shared" si="0"/>
        <v>0</v>
      </c>
      <c r="AB11" s="101">
        <f t="shared" si="0"/>
        <v>0</v>
      </c>
      <c r="AC11" s="101"/>
      <c r="AD11" s="101"/>
    </row>
    <row r="12" spans="1:31" x14ac:dyDescent="0.25">
      <c r="B12" s="110"/>
      <c r="C12" s="111"/>
      <c r="D12" s="101"/>
      <c r="E12" s="101"/>
      <c r="F12" s="101" t="s">
        <v>27</v>
      </c>
      <c r="G12" s="112"/>
      <c r="H12" s="112"/>
      <c r="I12" s="111"/>
      <c r="J12" s="101"/>
      <c r="K12" s="101"/>
      <c r="L12" s="101" t="s">
        <v>27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</row>
    <row r="13" spans="1:31" s="16" customFormat="1" x14ac:dyDescent="0.25">
      <c r="A13" s="9"/>
      <c r="B13" s="110" t="s">
        <v>36</v>
      </c>
      <c r="C13" s="111" t="s">
        <v>25</v>
      </c>
      <c r="D13" s="101" t="s">
        <v>8</v>
      </c>
      <c r="E13" s="113"/>
      <c r="F13" s="101">
        <f>MATCH($D13,FAC_TOTALS_APTA!$A$2:$BF$2,)</f>
        <v>12</v>
      </c>
      <c r="G13" s="112">
        <f>VLOOKUP(G11,FAC_TOTALS_APTA!$A$4:$BF$126,$F13,FALSE)</f>
        <v>69431799.636510193</v>
      </c>
      <c r="H13" s="112">
        <f>VLOOKUP(H11,FAC_TOTALS_APTA!$A$4:$BF$126,$F13,FALSE)</f>
        <v>63654979.010831997</v>
      </c>
      <c r="I13" s="114">
        <f>IFERROR(H13/G13-1,"-")</f>
        <v>-8.3201366750120909E-2</v>
      </c>
      <c r="J13" s="115" t="str">
        <f>IF(C13="Log","_log","")</f>
        <v>_log</v>
      </c>
      <c r="K13" s="115" t="str">
        <f>CONCATENATE(D13,J13,"_FAC")</f>
        <v>VRM_ADJ_log_FAC</v>
      </c>
      <c r="L13" s="101">
        <f>MATCH($K13,FAC_TOTALS_APTA!$A$2:$BD$2,)</f>
        <v>19</v>
      </c>
      <c r="M13" s="112">
        <f>IF(M11=0,0,VLOOKUP(M11,FAC_TOTALS_APTA!$A$4:$BF$126,$L13,FALSE))</f>
        <v>-2136145.6231303099</v>
      </c>
      <c r="N13" s="112">
        <f>IF(N11=0,0,VLOOKUP(N11,FAC_TOTALS_APTA!$A$4:$BF$126,$L13,FALSE))</f>
        <v>33363834.830998201</v>
      </c>
      <c r="O13" s="112">
        <f>IF(O11=0,0,VLOOKUP(O11,FAC_TOTALS_APTA!$A$4:$BF$126,$L13,FALSE))</f>
        <v>-26276056.154265899</v>
      </c>
      <c r="P13" s="112">
        <f>IF(P11=0,0,VLOOKUP(P11,FAC_TOTALS_APTA!$A$4:$BF$126,$L13,FALSE))</f>
        <v>-6208304.80884449</v>
      </c>
      <c r="Q13" s="112">
        <f>IF(Q11=0,0,VLOOKUP(Q11,FAC_TOTALS_APTA!$A$4:$BF$126,$L13,FALSE))</f>
        <v>27924036.47329</v>
      </c>
      <c r="R13" s="112">
        <f>IF(R11=0,0,VLOOKUP(R11,FAC_TOTALS_APTA!$A$4:$BF$126,$L13,FALSE))</f>
        <v>13299454.1531439</v>
      </c>
      <c r="S13" s="112">
        <f>IF(S11=0,0,VLOOKUP(S11,FAC_TOTALS_APTA!$A$4:$BF$126,$L13,FALSE))</f>
        <v>-17812065.2260448</v>
      </c>
      <c r="T13" s="112">
        <f>IF(T11=0,0,VLOOKUP(T11,FAC_TOTALS_APTA!$A$4:$BF$126,$L13,FALSE))</f>
        <v>-77803257.845363095</v>
      </c>
      <c r="U13" s="112">
        <f>IF(U11=0,0,VLOOKUP(U11,FAC_TOTALS_APTA!$A$4:$BF$126,$L13,FALSE))</f>
        <v>-52013089.761035398</v>
      </c>
      <c r="V13" s="112">
        <f>IF(V11=0,0,VLOOKUP(V11,FAC_TOTALS_APTA!$A$4:$BF$126,$L13,FALSE))</f>
        <v>-20103131.161741398</v>
      </c>
      <c r="W13" s="112">
        <f>IF(W11=0,0,VLOOKUP(W11,FAC_TOTALS_APTA!$A$4:$BF$126,$L13,FALSE))</f>
        <v>0</v>
      </c>
      <c r="X13" s="112">
        <f>IF(X11=0,0,VLOOKUP(X11,FAC_TOTALS_APTA!$A$4:$BF$126,$L13,FALSE))</f>
        <v>0</v>
      </c>
      <c r="Y13" s="112">
        <f>IF(Y11=0,0,VLOOKUP(Y11,FAC_TOTALS_APTA!$A$4:$BF$126,$L13,FALSE))</f>
        <v>0</v>
      </c>
      <c r="Z13" s="112">
        <f>IF(Z11=0,0,VLOOKUP(Z11,FAC_TOTALS_APTA!$A$4:$BF$126,$L13,FALSE))</f>
        <v>0</v>
      </c>
      <c r="AA13" s="112">
        <f>IF(AA11=0,0,VLOOKUP(AA11,FAC_TOTALS_APTA!$A$4:$BF$126,$L13,FALSE))</f>
        <v>0</v>
      </c>
      <c r="AB13" s="112">
        <f>IF(AB11=0,0,VLOOKUP(AB11,FAC_TOTALS_APTA!$A$4:$BF$126,$L13,FALSE))</f>
        <v>0</v>
      </c>
      <c r="AC13" s="116">
        <f>SUM(M13:AB13)</f>
        <v>-127764725.12299329</v>
      </c>
      <c r="AD13" s="117">
        <f>AC13/G26</f>
        <v>-5.7610077422615556E-2</v>
      </c>
      <c r="AE13" s="9"/>
    </row>
    <row r="14" spans="1:31" s="16" customFormat="1" x14ac:dyDescent="0.25">
      <c r="A14" s="9"/>
      <c r="B14" s="110" t="s">
        <v>57</v>
      </c>
      <c r="C14" s="111" t="s">
        <v>25</v>
      </c>
      <c r="D14" s="101" t="s">
        <v>75</v>
      </c>
      <c r="E14" s="113"/>
      <c r="F14" s="101">
        <f>MATCH($D14,FAC_TOTALS_APTA!$A$2:$BF$2,)</f>
        <v>13</v>
      </c>
      <c r="G14" s="118">
        <f>VLOOKUP(G11,FAC_TOTALS_APTA!$A$4:$BF$126,$F14,FALSE)</f>
        <v>0.91027864284140703</v>
      </c>
      <c r="H14" s="118">
        <f>VLOOKUP(H11,FAC_TOTALS_APTA!$A$4:$BF$126,$F14,FALSE)</f>
        <v>1.03319372827068</v>
      </c>
      <c r="I14" s="114">
        <f t="shared" ref="I14:I23" si="1">IFERROR(H14/G14-1,"-")</f>
        <v>0.13503017608498125</v>
      </c>
      <c r="J14" s="115" t="str">
        <f t="shared" ref="J14:J23" si="2">IF(C14="Log","_log","")</f>
        <v>_log</v>
      </c>
      <c r="K14" s="115" t="str">
        <f t="shared" ref="K14:K24" si="3">CONCATENATE(D14,J14,"_FAC")</f>
        <v>FARE_per_UPT_cleaned_2018_log_FAC</v>
      </c>
      <c r="L14" s="101">
        <f>MATCH($K14,FAC_TOTALS_APTA!$A$2:$BD$2,)</f>
        <v>20</v>
      </c>
      <c r="M14" s="112">
        <f>IF(M11=0,0,VLOOKUP(M11,FAC_TOTALS_APTA!$A$4:$BF$126,$L14,FALSE))</f>
        <v>-2849474.6745585701</v>
      </c>
      <c r="N14" s="112">
        <f>IF(N11=0,0,VLOOKUP(N11,FAC_TOTALS_APTA!$A$4:$BF$126,$L14,FALSE))</f>
        <v>18898349.331486899</v>
      </c>
      <c r="O14" s="112">
        <f>IF(O11=0,0,VLOOKUP(O11,FAC_TOTALS_APTA!$A$4:$BF$126,$L14,FALSE))</f>
        <v>-8828153.2114746291</v>
      </c>
      <c r="P14" s="112">
        <f>IF(P11=0,0,VLOOKUP(P11,FAC_TOTALS_APTA!$A$4:$BF$126,$L14,FALSE))</f>
        <v>6343073.0470912103</v>
      </c>
      <c r="Q14" s="112">
        <f>IF(Q11=0,0,VLOOKUP(Q11,FAC_TOTALS_APTA!$A$4:$BF$126,$L14,FALSE))</f>
        <v>-15613881.3703184</v>
      </c>
      <c r="R14" s="112">
        <f>IF(R11=0,0,VLOOKUP(R11,FAC_TOTALS_APTA!$A$4:$BF$126,$L14,FALSE))</f>
        <v>11658337.812944699</v>
      </c>
      <c r="S14" s="112">
        <f>IF(S11=0,0,VLOOKUP(S11,FAC_TOTALS_APTA!$A$4:$BF$126,$L14,FALSE))</f>
        <v>-58269778.571980402</v>
      </c>
      <c r="T14" s="112">
        <f>IF(T11=0,0,VLOOKUP(T11,FAC_TOTALS_APTA!$A$4:$BF$126,$L14,FALSE))</f>
        <v>-10354410.070921</v>
      </c>
      <c r="U14" s="112">
        <f>IF(U11=0,0,VLOOKUP(U11,FAC_TOTALS_APTA!$A$4:$BF$126,$L14,FALSE))</f>
        <v>-11399132.0744297</v>
      </c>
      <c r="V14" s="112">
        <f>IF(V11=0,0,VLOOKUP(V11,FAC_TOTALS_APTA!$A$4:$BF$126,$L14,FALSE))</f>
        <v>387714.49285937101</v>
      </c>
      <c r="W14" s="112">
        <f>IF(W11=0,0,VLOOKUP(W11,FAC_TOTALS_APTA!$A$4:$BF$126,$L14,FALSE))</f>
        <v>0</v>
      </c>
      <c r="X14" s="112">
        <f>IF(X11=0,0,VLOOKUP(X11,FAC_TOTALS_APTA!$A$4:$BF$126,$L14,FALSE))</f>
        <v>0</v>
      </c>
      <c r="Y14" s="112">
        <f>IF(Y11=0,0,VLOOKUP(Y11,FAC_TOTALS_APTA!$A$4:$BF$126,$L14,FALSE))</f>
        <v>0</v>
      </c>
      <c r="Z14" s="112">
        <f>IF(Z11=0,0,VLOOKUP(Z11,FAC_TOTALS_APTA!$A$4:$BF$126,$L14,FALSE))</f>
        <v>0</v>
      </c>
      <c r="AA14" s="112">
        <f>IF(AA11=0,0,VLOOKUP(AA11,FAC_TOTALS_APTA!$A$4:$BF$126,$L14,FALSE))</f>
        <v>0</v>
      </c>
      <c r="AB14" s="112">
        <f>IF(AB11=0,0,VLOOKUP(AB11,FAC_TOTALS_APTA!$A$4:$BF$126,$L14,FALSE))</f>
        <v>0</v>
      </c>
      <c r="AC14" s="116">
        <f t="shared" ref="AC14:AC23" si="4">SUM(M14:AB14)</f>
        <v>-70027355.289300531</v>
      </c>
      <c r="AD14" s="117">
        <f>AC14/G26</f>
        <v>-3.1575862242367692E-2</v>
      </c>
      <c r="AE14" s="9"/>
    </row>
    <row r="15" spans="1:31" s="16" customFormat="1" x14ac:dyDescent="0.25">
      <c r="A15" s="9"/>
      <c r="B15" s="110" t="s">
        <v>53</v>
      </c>
      <c r="C15" s="111" t="s">
        <v>25</v>
      </c>
      <c r="D15" s="101" t="s">
        <v>9</v>
      </c>
      <c r="E15" s="113"/>
      <c r="F15" s="101">
        <f>MATCH($D15,FAC_TOTALS_APTA!$A$2:$BF$2,)</f>
        <v>14</v>
      </c>
      <c r="G15" s="112">
        <f>VLOOKUP(G11,FAC_TOTALS_APTA!$A$4:$BF$126,$F15,FALSE)</f>
        <v>9573567.1438265797</v>
      </c>
      <c r="H15" s="112">
        <f>VLOOKUP(H11,FAC_TOTALS_APTA!$A$4:$BF$126,$F15,FALSE)</f>
        <v>10106162.1305601</v>
      </c>
      <c r="I15" s="114">
        <f t="shared" si="1"/>
        <v>5.5631822363825911E-2</v>
      </c>
      <c r="J15" s="115" t="str">
        <f t="shared" si="2"/>
        <v>_log</v>
      </c>
      <c r="K15" s="115" t="str">
        <f t="shared" si="3"/>
        <v>POP_EMP_log_FAC</v>
      </c>
      <c r="L15" s="101">
        <f>MATCH($K15,FAC_TOTALS_APTA!$A$2:$BD$2,)</f>
        <v>21</v>
      </c>
      <c r="M15" s="112">
        <f>IF(M11=0,0,VLOOKUP(M11,FAC_TOTALS_APTA!$A$4:$BF$126,$L15,FALSE))</f>
        <v>10961491.5396262</v>
      </c>
      <c r="N15" s="112">
        <f>IF(N11=0,0,VLOOKUP(N11,FAC_TOTALS_APTA!$A$4:$BF$126,$L15,FALSE))</f>
        <v>13014483.425083101</v>
      </c>
      <c r="O15" s="112">
        <f>IF(O11=0,0,VLOOKUP(O11,FAC_TOTALS_APTA!$A$4:$BF$126,$L15,FALSE))</f>
        <v>15018647.1025475</v>
      </c>
      <c r="P15" s="112">
        <f>IF(P11=0,0,VLOOKUP(P11,FAC_TOTALS_APTA!$A$4:$BF$126,$L15,FALSE))</f>
        <v>20349097.458601501</v>
      </c>
      <c r="Q15" s="112">
        <f>IF(Q11=0,0,VLOOKUP(Q11,FAC_TOTALS_APTA!$A$4:$BF$126,$L15,FALSE))</f>
        <v>5606744.0598468203</v>
      </c>
      <c r="R15" s="112">
        <f>IF(R11=0,0,VLOOKUP(R11,FAC_TOTALS_APTA!$A$4:$BF$126,$L15,FALSE))</f>
        <v>3707429.18252039</v>
      </c>
      <c r="S15" s="112">
        <f>IF(S11=0,0,VLOOKUP(S11,FAC_TOTALS_APTA!$A$4:$BF$126,$L15,FALSE))</f>
        <v>-3503296.4932404598</v>
      </c>
      <c r="T15" s="112">
        <f>IF(T11=0,0,VLOOKUP(T11,FAC_TOTALS_APTA!$A$4:$BF$126,$L15,FALSE))</f>
        <v>404231.61090854497</v>
      </c>
      <c r="U15" s="112">
        <f>IF(U11=0,0,VLOOKUP(U11,FAC_TOTALS_APTA!$A$4:$BF$126,$L15,FALSE))</f>
        <v>7407968.85649346</v>
      </c>
      <c r="V15" s="112">
        <f>IF(V11=0,0,VLOOKUP(V11,FAC_TOTALS_APTA!$A$4:$BF$126,$L15,FALSE))</f>
        <v>9358173.8872742206</v>
      </c>
      <c r="W15" s="112">
        <f>IF(W11=0,0,VLOOKUP(W11,FAC_TOTALS_APTA!$A$4:$BF$126,$L15,FALSE))</f>
        <v>0</v>
      </c>
      <c r="X15" s="112">
        <f>IF(X11=0,0,VLOOKUP(X11,FAC_TOTALS_APTA!$A$4:$BF$126,$L15,FALSE))</f>
        <v>0</v>
      </c>
      <c r="Y15" s="112">
        <f>IF(Y11=0,0,VLOOKUP(Y11,FAC_TOTALS_APTA!$A$4:$BF$126,$L15,FALSE))</f>
        <v>0</v>
      </c>
      <c r="Z15" s="112">
        <f>IF(Z11=0,0,VLOOKUP(Z11,FAC_TOTALS_APTA!$A$4:$BF$126,$L15,FALSE))</f>
        <v>0</v>
      </c>
      <c r="AA15" s="112">
        <f>IF(AA11=0,0,VLOOKUP(AA11,FAC_TOTALS_APTA!$A$4:$BF$126,$L15,FALSE))</f>
        <v>0</v>
      </c>
      <c r="AB15" s="112">
        <f>IF(AB11=0,0,VLOOKUP(AB11,FAC_TOTALS_APTA!$A$4:$BF$126,$L15,FALSE))</f>
        <v>0</v>
      </c>
      <c r="AC15" s="116">
        <f t="shared" si="4"/>
        <v>82324970.629661277</v>
      </c>
      <c r="AD15" s="117">
        <f>AC15/G26</f>
        <v>3.7120949677023216E-2</v>
      </c>
      <c r="AE15" s="9"/>
    </row>
    <row r="16" spans="1:31" s="16" customFormat="1" x14ac:dyDescent="0.25">
      <c r="A16" s="9"/>
      <c r="B16" s="110" t="s">
        <v>67</v>
      </c>
      <c r="C16" s="111"/>
      <c r="D16" s="101" t="s">
        <v>11</v>
      </c>
      <c r="E16" s="113"/>
      <c r="F16" s="101" t="e">
        <f>MATCH($D16,FAC_TOTALS_APTA!$A$2:$BF$2,)</f>
        <v>#N/A</v>
      </c>
      <c r="G16" s="118" t="e">
        <f>VLOOKUP(G11,FAC_TOTALS_APTA!$A$4:$BF$126,$F16,FALSE)</f>
        <v>#REF!</v>
      </c>
      <c r="H16" s="118" t="e">
        <f>VLOOKUP(H11,FAC_TOTALS_APTA!$A$4:$BF$126,$F16,FALSE)</f>
        <v>#REF!</v>
      </c>
      <c r="I16" s="114" t="str">
        <f t="shared" si="1"/>
        <v>-</v>
      </c>
      <c r="J16" s="115" t="str">
        <f t="shared" si="2"/>
        <v/>
      </c>
      <c r="K16" s="115" t="str">
        <f t="shared" si="3"/>
        <v>TSD_POP_PCT_FAC</v>
      </c>
      <c r="L16" s="101" t="e">
        <f>MATCH($K16,FAC_TOTALS_APTA!$A$2:$BD$2,)</f>
        <v>#N/A</v>
      </c>
      <c r="M16" s="112" t="e">
        <f>IF(M11=0,0,VLOOKUP(M11,FAC_TOTALS_APTA!$A$4:$BF$126,$L16,FALSE))</f>
        <v>#REF!</v>
      </c>
      <c r="N16" s="112" t="e">
        <f>IF(N11=0,0,VLOOKUP(N11,FAC_TOTALS_APTA!$A$4:$BF$126,$L16,FALSE))</f>
        <v>#REF!</v>
      </c>
      <c r="O16" s="112" t="e">
        <f>IF(O11=0,0,VLOOKUP(O11,FAC_TOTALS_APTA!$A$4:$BF$126,$L16,FALSE))</f>
        <v>#REF!</v>
      </c>
      <c r="P16" s="112" t="e">
        <f>IF(P11=0,0,VLOOKUP(P11,FAC_TOTALS_APTA!$A$4:$BF$126,$L16,FALSE))</f>
        <v>#REF!</v>
      </c>
      <c r="Q16" s="112" t="e">
        <f>IF(Q11=0,0,VLOOKUP(Q11,FAC_TOTALS_APTA!$A$4:$BF$126,$L16,FALSE))</f>
        <v>#REF!</v>
      </c>
      <c r="R16" s="112" t="e">
        <f>IF(R11=0,0,VLOOKUP(R11,FAC_TOTALS_APTA!$A$4:$BF$126,$L16,FALSE))</f>
        <v>#REF!</v>
      </c>
      <c r="S16" s="112" t="e">
        <f>IF(S11=0,0,VLOOKUP(S11,FAC_TOTALS_APTA!$A$4:$BF$126,$L16,FALSE))</f>
        <v>#REF!</v>
      </c>
      <c r="T16" s="112" t="e">
        <f>IF(T11=0,0,VLOOKUP(T11,FAC_TOTALS_APTA!$A$4:$BF$126,$L16,FALSE))</f>
        <v>#REF!</v>
      </c>
      <c r="U16" s="112" t="e">
        <f>IF(U11=0,0,VLOOKUP(U11,FAC_TOTALS_APTA!$A$4:$BF$126,$L16,FALSE))</f>
        <v>#REF!</v>
      </c>
      <c r="V16" s="112" t="e">
        <f>IF(V11=0,0,VLOOKUP(V11,FAC_TOTALS_APTA!$A$4:$BF$126,$L16,FALSE))</f>
        <v>#REF!</v>
      </c>
      <c r="W16" s="112">
        <f>IF(W11=0,0,VLOOKUP(W11,FAC_TOTALS_APTA!$A$4:$BF$126,$L16,FALSE))</f>
        <v>0</v>
      </c>
      <c r="X16" s="112">
        <f>IF(X11=0,0,VLOOKUP(X11,FAC_TOTALS_APTA!$A$4:$BF$126,$L16,FALSE))</f>
        <v>0</v>
      </c>
      <c r="Y16" s="112">
        <f>IF(Y11=0,0,VLOOKUP(Y11,FAC_TOTALS_APTA!$A$4:$BF$126,$L16,FALSE))</f>
        <v>0</v>
      </c>
      <c r="Z16" s="112">
        <f>IF(Z11=0,0,VLOOKUP(Z11,FAC_TOTALS_APTA!$A$4:$BF$126,$L16,FALSE))</f>
        <v>0</v>
      </c>
      <c r="AA16" s="112">
        <f>IF(AA11=0,0,VLOOKUP(AA11,FAC_TOTALS_APTA!$A$4:$BF$126,$L16,FALSE))</f>
        <v>0</v>
      </c>
      <c r="AB16" s="112">
        <f>IF(AB11=0,0,VLOOKUP(AB11,FAC_TOTALS_APTA!$A$4:$BF$126,$L16,FALSE))</f>
        <v>0</v>
      </c>
      <c r="AC16" s="116" t="e">
        <f t="shared" si="4"/>
        <v>#REF!</v>
      </c>
      <c r="AD16" s="117" t="e">
        <f>AC16/G26</f>
        <v>#REF!</v>
      </c>
      <c r="AE16" s="9"/>
    </row>
    <row r="17" spans="1:31" s="16" customFormat="1" x14ac:dyDescent="0.2">
      <c r="A17" s="9"/>
      <c r="B17" s="110" t="s">
        <v>54</v>
      </c>
      <c r="C17" s="111" t="s">
        <v>25</v>
      </c>
      <c r="D17" s="119" t="s">
        <v>18</v>
      </c>
      <c r="E17" s="113"/>
      <c r="F17" s="101">
        <f>MATCH($D17,FAC_TOTALS_APTA!$A$2:$BF$2,)</f>
        <v>15</v>
      </c>
      <c r="G17" s="120">
        <f>VLOOKUP(G11,FAC_TOTALS_APTA!$A$4:$BF$126,$F17,FALSE)</f>
        <v>1.99892297215457</v>
      </c>
      <c r="H17" s="120">
        <f>VLOOKUP(H11,FAC_TOTALS_APTA!$A$4:$BF$126,$F17,FALSE)</f>
        <v>4.1402142572755398</v>
      </c>
      <c r="I17" s="114">
        <f t="shared" si="1"/>
        <v>1.0712225107968747</v>
      </c>
      <c r="J17" s="115" t="str">
        <f t="shared" si="2"/>
        <v>_log</v>
      </c>
      <c r="K17" s="115" t="str">
        <f t="shared" si="3"/>
        <v>GAS_PRICE_2018_log_FAC</v>
      </c>
      <c r="L17" s="101">
        <f>MATCH($K17,FAC_TOTALS_APTA!$A$2:$BD$2,)</f>
        <v>22</v>
      </c>
      <c r="M17" s="112">
        <f>IF(M11=0,0,VLOOKUP(M11,FAC_TOTALS_APTA!$A$4:$BF$126,$L17,FALSE))</f>
        <v>46882315.242973797</v>
      </c>
      <c r="N17" s="112">
        <f>IF(N11=0,0,VLOOKUP(N11,FAC_TOTALS_APTA!$A$4:$BF$126,$L17,FALSE))</f>
        <v>42323546.315450303</v>
      </c>
      <c r="O17" s="112">
        <f>IF(O11=0,0,VLOOKUP(O11,FAC_TOTALS_APTA!$A$4:$BF$126,$L17,FALSE))</f>
        <v>61787185.6031067</v>
      </c>
      <c r="P17" s="112">
        <f>IF(P11=0,0,VLOOKUP(P11,FAC_TOTALS_APTA!$A$4:$BF$126,$L17,FALSE))</f>
        <v>38804767.2750808</v>
      </c>
      <c r="Q17" s="112">
        <f>IF(Q11=0,0,VLOOKUP(Q11,FAC_TOTALS_APTA!$A$4:$BF$126,$L17,FALSE))</f>
        <v>22148090.817377102</v>
      </c>
      <c r="R17" s="112">
        <f>IF(R11=0,0,VLOOKUP(R11,FAC_TOTALS_APTA!$A$4:$BF$126,$L17,FALSE))</f>
        <v>50828891.782941498</v>
      </c>
      <c r="S17" s="112">
        <f>IF(S11=0,0,VLOOKUP(S11,FAC_TOTALS_APTA!$A$4:$BF$126,$L17,FALSE))</f>
        <v>-134066183.267858</v>
      </c>
      <c r="T17" s="112">
        <f>IF(T11=0,0,VLOOKUP(T11,FAC_TOTALS_APTA!$A$4:$BF$126,$L17,FALSE))</f>
        <v>61219673.0007511</v>
      </c>
      <c r="U17" s="112">
        <f>IF(U11=0,0,VLOOKUP(U11,FAC_TOTALS_APTA!$A$4:$BF$126,$L17,FALSE))</f>
        <v>84204721.177418098</v>
      </c>
      <c r="V17" s="112">
        <f>IF(V11=0,0,VLOOKUP(V11,FAC_TOTALS_APTA!$A$4:$BF$126,$L17,FALSE))</f>
        <v>4814138.7081102999</v>
      </c>
      <c r="W17" s="112">
        <f>IF(W11=0,0,VLOOKUP(W11,FAC_TOTALS_APTA!$A$4:$BF$126,$L17,FALSE))</f>
        <v>0</v>
      </c>
      <c r="X17" s="112">
        <f>IF(X11=0,0,VLOOKUP(X11,FAC_TOTALS_APTA!$A$4:$BF$126,$L17,FALSE))</f>
        <v>0</v>
      </c>
      <c r="Y17" s="112">
        <f>IF(Y11=0,0,VLOOKUP(Y11,FAC_TOTALS_APTA!$A$4:$BF$126,$L17,FALSE))</f>
        <v>0</v>
      </c>
      <c r="Z17" s="112">
        <f>IF(Z11=0,0,VLOOKUP(Z11,FAC_TOTALS_APTA!$A$4:$BF$126,$L17,FALSE))</f>
        <v>0</v>
      </c>
      <c r="AA17" s="112">
        <f>IF(AA11=0,0,VLOOKUP(AA11,FAC_TOTALS_APTA!$A$4:$BF$126,$L17,FALSE))</f>
        <v>0</v>
      </c>
      <c r="AB17" s="112">
        <f>IF(AB11=0,0,VLOOKUP(AB11,FAC_TOTALS_APTA!$A$4:$BF$126,$L17,FALSE))</f>
        <v>0</v>
      </c>
      <c r="AC17" s="116">
        <f t="shared" si="4"/>
        <v>278947146.65535164</v>
      </c>
      <c r="AD17" s="117">
        <f>AC17/G26</f>
        <v>0.12577937063741565</v>
      </c>
      <c r="AE17" s="9"/>
    </row>
    <row r="18" spans="1:31" s="16" customFormat="1" x14ac:dyDescent="0.25">
      <c r="A18" s="9"/>
      <c r="B18" s="110" t="s">
        <v>51</v>
      </c>
      <c r="C18" s="111" t="s">
        <v>25</v>
      </c>
      <c r="D18" s="101" t="s">
        <v>17</v>
      </c>
      <c r="E18" s="113"/>
      <c r="F18" s="101">
        <f>MATCH($D18,FAC_TOTALS_APTA!$A$2:$BF$2,)</f>
        <v>16</v>
      </c>
      <c r="G18" s="118">
        <f>VLOOKUP(G11,FAC_TOTALS_APTA!$A$4:$BF$126,$F18,FALSE)</f>
        <v>39381.469965213502</v>
      </c>
      <c r="H18" s="118">
        <f>VLOOKUP(H11,FAC_TOTALS_APTA!$A$4:$BF$126,$F18,FALSE)</f>
        <v>32885.708578535901</v>
      </c>
      <c r="I18" s="114">
        <f t="shared" si="1"/>
        <v>-0.16494461462244669</v>
      </c>
      <c r="J18" s="115" t="str">
        <f t="shared" si="2"/>
        <v>_log</v>
      </c>
      <c r="K18" s="115" t="str">
        <f t="shared" si="3"/>
        <v>TOTAL_MED_INC_INDIV_2018_log_FAC</v>
      </c>
      <c r="L18" s="101">
        <f>MATCH($K18,FAC_TOTALS_APTA!$A$2:$BD$2,)</f>
        <v>23</v>
      </c>
      <c r="M18" s="112">
        <f>IF(M11=0,0,VLOOKUP(M11,FAC_TOTALS_APTA!$A$4:$BF$126,$L18,FALSE))</f>
        <v>7194517.4744396498</v>
      </c>
      <c r="N18" s="112">
        <f>IF(N11=0,0,VLOOKUP(N11,FAC_TOTALS_APTA!$A$4:$BF$126,$L18,FALSE))</f>
        <v>9812359.4441275503</v>
      </c>
      <c r="O18" s="112">
        <f>IF(O11=0,0,VLOOKUP(O11,FAC_TOTALS_APTA!$A$4:$BF$126,$L18,FALSE))</f>
        <v>9476702.5821340792</v>
      </c>
      <c r="P18" s="112">
        <f>IF(P11=0,0,VLOOKUP(P11,FAC_TOTALS_APTA!$A$4:$BF$126,$L18,FALSE))</f>
        <v>15337528.6383384</v>
      </c>
      <c r="Q18" s="112">
        <f>IF(Q11=0,0,VLOOKUP(Q11,FAC_TOTALS_APTA!$A$4:$BF$126,$L18,FALSE))</f>
        <v>-5314331.8977252198</v>
      </c>
      <c r="R18" s="112">
        <f>IF(R11=0,0,VLOOKUP(R11,FAC_TOTALS_APTA!$A$4:$BF$126,$L18,FALSE))</f>
        <v>494853.46918987698</v>
      </c>
      <c r="S18" s="112">
        <f>IF(S11=0,0,VLOOKUP(S11,FAC_TOTALS_APTA!$A$4:$BF$126,$L18,FALSE))</f>
        <v>19685742.956646401</v>
      </c>
      <c r="T18" s="112">
        <f>IF(T11=0,0,VLOOKUP(T11,FAC_TOTALS_APTA!$A$4:$BF$126,$L18,FALSE))</f>
        <v>9376315.7433009408</v>
      </c>
      <c r="U18" s="112">
        <f>IF(U11=0,0,VLOOKUP(U11,FAC_TOTALS_APTA!$A$4:$BF$126,$L18,FALSE))</f>
        <v>7302867.7577142101</v>
      </c>
      <c r="V18" s="112">
        <f>IF(V11=0,0,VLOOKUP(V11,FAC_TOTALS_APTA!$A$4:$BF$126,$L18,FALSE))</f>
        <v>2199422.7436848599</v>
      </c>
      <c r="W18" s="112">
        <f>IF(W11=0,0,VLOOKUP(W11,FAC_TOTALS_APTA!$A$4:$BF$126,$L18,FALSE))</f>
        <v>0</v>
      </c>
      <c r="X18" s="112">
        <f>IF(X11=0,0,VLOOKUP(X11,FAC_TOTALS_APTA!$A$4:$BF$126,$L18,FALSE))</f>
        <v>0</v>
      </c>
      <c r="Y18" s="112">
        <f>IF(Y11=0,0,VLOOKUP(Y11,FAC_TOTALS_APTA!$A$4:$BF$126,$L18,FALSE))</f>
        <v>0</v>
      </c>
      <c r="Z18" s="112">
        <f>IF(Z11=0,0,VLOOKUP(Z11,FAC_TOTALS_APTA!$A$4:$BF$126,$L18,FALSE))</f>
        <v>0</v>
      </c>
      <c r="AA18" s="112">
        <f>IF(AA11=0,0,VLOOKUP(AA11,FAC_TOTALS_APTA!$A$4:$BF$126,$L18,FALSE))</f>
        <v>0</v>
      </c>
      <c r="AB18" s="112">
        <f>IF(AB11=0,0,VLOOKUP(AB11,FAC_TOTALS_APTA!$A$4:$BF$126,$L18,FALSE))</f>
        <v>0</v>
      </c>
      <c r="AC18" s="116">
        <f t="shared" si="4"/>
        <v>75565978.91185075</v>
      </c>
      <c r="AD18" s="117">
        <f>AC18/G26</f>
        <v>3.4073269374130244E-2</v>
      </c>
      <c r="AE18" s="9"/>
    </row>
    <row r="19" spans="1:31" s="16" customFormat="1" x14ac:dyDescent="0.25">
      <c r="A19" s="9"/>
      <c r="B19" s="110" t="s">
        <v>68</v>
      </c>
      <c r="C19" s="111"/>
      <c r="D19" s="101" t="s">
        <v>10</v>
      </c>
      <c r="E19" s="113"/>
      <c r="F19" s="101">
        <f>MATCH($D19,FAC_TOTALS_APTA!$A$2:$BF$2,)</f>
        <v>17</v>
      </c>
      <c r="G19" s="112">
        <f>VLOOKUP(G11,FAC_TOTALS_APTA!$A$4:$BF$126,$F19,FALSE)</f>
        <v>9.9176880297119094</v>
      </c>
      <c r="H19" s="112">
        <f>VLOOKUP(H11,FAC_TOTALS_APTA!$A$4:$BF$126,$F19,FALSE)</f>
        <v>9.9589405328228597</v>
      </c>
      <c r="I19" s="114">
        <f t="shared" si="1"/>
        <v>4.1594878753359321E-3</v>
      </c>
      <c r="J19" s="115" t="str">
        <f t="shared" si="2"/>
        <v/>
      </c>
      <c r="K19" s="115" t="str">
        <f t="shared" si="3"/>
        <v>PCT_HH_NO_VEH_FAC</v>
      </c>
      <c r="L19" s="101">
        <f>MATCH($K19,FAC_TOTALS_APTA!$A$2:$BD$2,)</f>
        <v>24</v>
      </c>
      <c r="M19" s="112">
        <f>IF(M11=0,0,VLOOKUP(M11,FAC_TOTALS_APTA!$A$4:$BF$126,$L19,FALSE))</f>
        <v>-275307.446124774</v>
      </c>
      <c r="N19" s="112">
        <f>IF(N11=0,0,VLOOKUP(N11,FAC_TOTALS_APTA!$A$4:$BF$126,$L19,FALSE))</f>
        <v>-262605.33837178297</v>
      </c>
      <c r="O19" s="112">
        <f>IF(O11=0,0,VLOOKUP(O11,FAC_TOTALS_APTA!$A$4:$BF$126,$L19,FALSE))</f>
        <v>-391277.73123625899</v>
      </c>
      <c r="P19" s="112">
        <f>IF(P11=0,0,VLOOKUP(P11,FAC_TOTALS_APTA!$A$4:$BF$126,$L19,FALSE))</f>
        <v>-437276.60312436498</v>
      </c>
      <c r="Q19" s="112">
        <f>IF(Q11=0,0,VLOOKUP(Q11,FAC_TOTALS_APTA!$A$4:$BF$126,$L19,FALSE))</f>
        <v>-581207.94227727095</v>
      </c>
      <c r="R19" s="112">
        <f>IF(R11=0,0,VLOOKUP(R11,FAC_TOTALS_APTA!$A$4:$BF$126,$L19,FALSE))</f>
        <v>571292.52021513798</v>
      </c>
      <c r="S19" s="112">
        <f>IF(S11=0,0,VLOOKUP(S11,FAC_TOTALS_APTA!$A$4:$BF$126,$L19,FALSE))</f>
        <v>405637.705715577</v>
      </c>
      <c r="T19" s="112">
        <f>IF(T11=0,0,VLOOKUP(T11,FAC_TOTALS_APTA!$A$4:$BF$126,$L19,FALSE))</f>
        <v>756766.44223286398</v>
      </c>
      <c r="U19" s="112">
        <f>IF(U11=0,0,VLOOKUP(U11,FAC_TOTALS_APTA!$A$4:$BF$126,$L19,FALSE))</f>
        <v>985103.22441932699</v>
      </c>
      <c r="V19" s="112">
        <f>IF(V11=0,0,VLOOKUP(V11,FAC_TOTALS_APTA!$A$4:$BF$126,$L19,FALSE))</f>
        <v>-376872.95120834501</v>
      </c>
      <c r="W19" s="112">
        <f>IF(W11=0,0,VLOOKUP(W11,FAC_TOTALS_APTA!$A$4:$BF$126,$L19,FALSE))</f>
        <v>0</v>
      </c>
      <c r="X19" s="112">
        <f>IF(X11=0,0,VLOOKUP(X11,FAC_TOTALS_APTA!$A$4:$BF$126,$L19,FALSE))</f>
        <v>0</v>
      </c>
      <c r="Y19" s="112">
        <f>IF(Y11=0,0,VLOOKUP(Y11,FAC_TOTALS_APTA!$A$4:$BF$126,$L19,FALSE))</f>
        <v>0</v>
      </c>
      <c r="Z19" s="112">
        <f>IF(Z11=0,0,VLOOKUP(Z11,FAC_TOTALS_APTA!$A$4:$BF$126,$L19,FALSE))</f>
        <v>0</v>
      </c>
      <c r="AA19" s="112">
        <f>IF(AA11=0,0,VLOOKUP(AA11,FAC_TOTALS_APTA!$A$4:$BF$126,$L19,FALSE))</f>
        <v>0</v>
      </c>
      <c r="AB19" s="112">
        <f>IF(AB11=0,0,VLOOKUP(AB11,FAC_TOTALS_APTA!$A$4:$BF$126,$L19,FALSE))</f>
        <v>0</v>
      </c>
      <c r="AC19" s="116">
        <f t="shared" si="4"/>
        <v>394251.88024010882</v>
      </c>
      <c r="AD19" s="117">
        <f>AC19/G26</f>
        <v>1.7777114397404893E-4</v>
      </c>
      <c r="AE19" s="9"/>
    </row>
    <row r="20" spans="1:31" s="16" customFormat="1" x14ac:dyDescent="0.25">
      <c r="A20" s="9"/>
      <c r="B20" s="110" t="s">
        <v>52</v>
      </c>
      <c r="C20" s="111"/>
      <c r="D20" s="101" t="s">
        <v>32</v>
      </c>
      <c r="E20" s="113"/>
      <c r="F20" s="101">
        <f>MATCH($D20,FAC_TOTALS_APTA!$A$2:$BF$2,)</f>
        <v>18</v>
      </c>
      <c r="G20" s="120">
        <f>VLOOKUP(G11,FAC_TOTALS_APTA!$A$4:$BF$126,$F20,FALSE)</f>
        <v>3.9438940773070499</v>
      </c>
      <c r="H20" s="120">
        <f>VLOOKUP(H11,FAC_TOTALS_APTA!$A$4:$BF$126,$F20,FALSE)</f>
        <v>4.9873568486467601</v>
      </c>
      <c r="I20" s="114">
        <f t="shared" si="1"/>
        <v>0.26457677383977884</v>
      </c>
      <c r="J20" s="115" t="str">
        <f t="shared" si="2"/>
        <v/>
      </c>
      <c r="K20" s="115" t="str">
        <f t="shared" si="3"/>
        <v>JTW_HOME_PCT_FAC</v>
      </c>
      <c r="L20" s="101">
        <f>MATCH($K20,FAC_TOTALS_APTA!$A$2:$BD$2,)</f>
        <v>25</v>
      </c>
      <c r="M20" s="112">
        <f>IF(M11=0,0,VLOOKUP(M11,FAC_TOTALS_APTA!$A$4:$BF$126,$L20,FALSE))</f>
        <v>0</v>
      </c>
      <c r="N20" s="112">
        <f>IF(N11=0,0,VLOOKUP(N11,FAC_TOTALS_APTA!$A$4:$BF$126,$L20,FALSE))</f>
        <v>0</v>
      </c>
      <c r="O20" s="112">
        <f>IF(O11=0,0,VLOOKUP(O11,FAC_TOTALS_APTA!$A$4:$BF$126,$L20,FALSE))</f>
        <v>0</v>
      </c>
      <c r="P20" s="112">
        <f>IF(P11=0,0,VLOOKUP(P11,FAC_TOTALS_APTA!$A$4:$BF$126,$L20,FALSE))</f>
        <v>-4979071.43415392</v>
      </c>
      <c r="Q20" s="112">
        <f>IF(Q11=0,0,VLOOKUP(Q11,FAC_TOTALS_APTA!$A$4:$BF$126,$L20,FALSE))</f>
        <v>-2145494.1521904301</v>
      </c>
      <c r="R20" s="112">
        <f>IF(R11=0,0,VLOOKUP(R11,FAC_TOTALS_APTA!$A$4:$BF$126,$L20,FALSE))</f>
        <v>-1301872.6404549901</v>
      </c>
      <c r="S20" s="112">
        <f>IF(S11=0,0,VLOOKUP(S11,FAC_TOTALS_APTA!$A$4:$BF$126,$L20,FALSE))</f>
        <v>-3502148.91284528</v>
      </c>
      <c r="T20" s="112">
        <f>IF(T11=0,0,VLOOKUP(T11,FAC_TOTALS_APTA!$A$4:$BF$126,$L20,FALSE))</f>
        <v>-3621654.1633284301</v>
      </c>
      <c r="U20" s="112">
        <f>IF(U11=0,0,VLOOKUP(U11,FAC_TOTALS_APTA!$A$4:$BF$126,$L20,FALSE))</f>
        <v>857525.39527861297</v>
      </c>
      <c r="V20" s="112">
        <f>IF(V11=0,0,VLOOKUP(V11,FAC_TOTALS_APTA!$A$4:$BF$126,$L20,FALSE))</f>
        <v>-1597965.0138850601</v>
      </c>
      <c r="W20" s="112">
        <f>IF(W11=0,0,VLOOKUP(W11,FAC_TOTALS_APTA!$A$4:$BF$126,$L20,FALSE))</f>
        <v>0</v>
      </c>
      <c r="X20" s="112">
        <f>IF(X11=0,0,VLOOKUP(X11,FAC_TOTALS_APTA!$A$4:$BF$126,$L20,FALSE))</f>
        <v>0</v>
      </c>
      <c r="Y20" s="112">
        <f>IF(Y11=0,0,VLOOKUP(Y11,FAC_TOTALS_APTA!$A$4:$BF$126,$L20,FALSE))</f>
        <v>0</v>
      </c>
      <c r="Z20" s="112">
        <f>IF(Z11=0,0,VLOOKUP(Z11,FAC_TOTALS_APTA!$A$4:$BF$126,$L20,FALSE))</f>
        <v>0</v>
      </c>
      <c r="AA20" s="112">
        <f>IF(AA11=0,0,VLOOKUP(AA11,FAC_TOTALS_APTA!$A$4:$BF$126,$L20,FALSE))</f>
        <v>0</v>
      </c>
      <c r="AB20" s="112">
        <f>IF(AB11=0,0,VLOOKUP(AB11,FAC_TOTALS_APTA!$A$4:$BF$126,$L20,FALSE))</f>
        <v>0</v>
      </c>
      <c r="AC20" s="116">
        <f t="shared" si="4"/>
        <v>-16290680.921579499</v>
      </c>
      <c r="AD20" s="117">
        <f>AC20/G26</f>
        <v>-7.3455907978971719E-3</v>
      </c>
      <c r="AE20" s="9"/>
    </row>
    <row r="21" spans="1:31" s="16" customFormat="1" x14ac:dyDescent="0.25">
      <c r="A21" s="9"/>
      <c r="B21" s="110" t="s">
        <v>69</v>
      </c>
      <c r="C21" s="111"/>
      <c r="D21" s="121" t="s">
        <v>77</v>
      </c>
      <c r="E21" s="113"/>
      <c r="F21" s="101" t="e">
        <f>MATCH($D21,FAC_TOTALS_APTA!$A$2:$BF$2,)</f>
        <v>#N/A</v>
      </c>
      <c r="G21" s="120" t="e">
        <f>VLOOKUP(G11,FAC_TOTALS_APTA!$A$4:$BF$126,$F21,FALSE)</f>
        <v>#REF!</v>
      </c>
      <c r="H21" s="120" t="e">
        <f>VLOOKUP(H11,FAC_TOTALS_APTA!$A$4:$BF$126,$F21,FALSE)</f>
        <v>#REF!</v>
      </c>
      <c r="I21" s="114" t="str">
        <f t="shared" si="1"/>
        <v>-</v>
      </c>
      <c r="J21" s="115" t="str">
        <f t="shared" si="2"/>
        <v/>
      </c>
      <c r="K21" s="115" t="str">
        <f t="shared" si="3"/>
        <v>YEARS_SINCE_TNC_BUS_HI_FAC</v>
      </c>
      <c r="L21" s="101" t="e">
        <f>MATCH($K21,FAC_TOTALS_APTA!$A$2:$BD$2,)</f>
        <v>#N/A</v>
      </c>
      <c r="M21" s="112" t="e">
        <f>IF(M11=0,0,VLOOKUP(M11,FAC_TOTALS_APTA!$A$4:$BF$126,$L21,FALSE))</f>
        <v>#REF!</v>
      </c>
      <c r="N21" s="112" t="e">
        <f>IF(N11=0,0,VLOOKUP(N11,FAC_TOTALS_APTA!$A$4:$BF$126,$L21,FALSE))</f>
        <v>#REF!</v>
      </c>
      <c r="O21" s="112" t="e">
        <f>IF(O11=0,0,VLOOKUP(O11,FAC_TOTALS_APTA!$A$4:$BF$126,$L21,FALSE))</f>
        <v>#REF!</v>
      </c>
      <c r="P21" s="112" t="e">
        <f>IF(P11=0,0,VLOOKUP(P11,FAC_TOTALS_APTA!$A$4:$BF$126,$L21,FALSE))</f>
        <v>#REF!</v>
      </c>
      <c r="Q21" s="112" t="e">
        <f>IF(Q11=0,0,VLOOKUP(Q11,FAC_TOTALS_APTA!$A$4:$BF$126,$L21,FALSE))</f>
        <v>#REF!</v>
      </c>
      <c r="R21" s="112" t="e">
        <f>IF(R11=0,0,VLOOKUP(R11,FAC_TOTALS_APTA!$A$4:$BF$126,$L21,FALSE))</f>
        <v>#REF!</v>
      </c>
      <c r="S21" s="112" t="e">
        <f>IF(S11=0,0,VLOOKUP(S11,FAC_TOTALS_APTA!$A$4:$BF$126,$L21,FALSE))</f>
        <v>#REF!</v>
      </c>
      <c r="T21" s="112" t="e">
        <f>IF(T11=0,0,VLOOKUP(T11,FAC_TOTALS_APTA!$A$4:$BF$126,$L21,FALSE))</f>
        <v>#REF!</v>
      </c>
      <c r="U21" s="112" t="e">
        <f>IF(U11=0,0,VLOOKUP(U11,FAC_TOTALS_APTA!$A$4:$BF$126,$L21,FALSE))</f>
        <v>#REF!</v>
      </c>
      <c r="V21" s="112" t="e">
        <f>IF(V11=0,0,VLOOKUP(V11,FAC_TOTALS_APTA!$A$4:$BF$126,$L21,FALSE))</f>
        <v>#REF!</v>
      </c>
      <c r="W21" s="112">
        <f>IF(W11=0,0,VLOOKUP(W11,FAC_TOTALS_APTA!$A$4:$BF$126,$L21,FALSE))</f>
        <v>0</v>
      </c>
      <c r="X21" s="112">
        <f>IF(X11=0,0,VLOOKUP(X11,FAC_TOTALS_APTA!$A$4:$BF$126,$L21,FALSE))</f>
        <v>0</v>
      </c>
      <c r="Y21" s="112">
        <f>IF(Y11=0,0,VLOOKUP(Y11,FAC_TOTALS_APTA!$A$4:$BF$126,$L21,FALSE))</f>
        <v>0</v>
      </c>
      <c r="Z21" s="112">
        <f>IF(Z11=0,0,VLOOKUP(Z11,FAC_TOTALS_APTA!$A$4:$BF$126,$L21,FALSE))</f>
        <v>0</v>
      </c>
      <c r="AA21" s="112">
        <f>IF(AA11=0,0,VLOOKUP(AA11,FAC_TOTALS_APTA!$A$4:$BF$126,$L21,FALSE))</f>
        <v>0</v>
      </c>
      <c r="AB21" s="112">
        <f>IF(AB11=0,0,VLOOKUP(AB11,FAC_TOTALS_APTA!$A$4:$BF$126,$L21,FALSE))</f>
        <v>0</v>
      </c>
      <c r="AC21" s="116" t="e">
        <f t="shared" si="4"/>
        <v>#REF!</v>
      </c>
      <c r="AD21" s="117" t="e">
        <f>AC21/G26</f>
        <v>#REF!</v>
      </c>
      <c r="AE21" s="9"/>
    </row>
    <row r="22" spans="1:31" s="16" customFormat="1" x14ac:dyDescent="0.25">
      <c r="A22" s="9"/>
      <c r="B22" s="110" t="s">
        <v>70</v>
      </c>
      <c r="C22" s="111"/>
      <c r="D22" s="101" t="s">
        <v>48</v>
      </c>
      <c r="E22" s="113"/>
      <c r="F22" s="101" t="e">
        <f>MATCH($D22,FAC_TOTALS_APTA!$A$2:$BF$2,)</f>
        <v>#N/A</v>
      </c>
      <c r="G22" s="120" t="e">
        <f>VLOOKUP(G11,FAC_TOTALS_APTA!$A$4:$BF$126,$F22,FALSE)</f>
        <v>#REF!</v>
      </c>
      <c r="H22" s="120" t="e">
        <f>VLOOKUP(H11,FAC_TOTALS_APTA!$A$4:$BF$126,$F22,FALSE)</f>
        <v>#REF!</v>
      </c>
      <c r="I22" s="114" t="str">
        <f t="shared" si="1"/>
        <v>-</v>
      </c>
      <c r="J22" s="115" t="str">
        <f t="shared" si="2"/>
        <v/>
      </c>
      <c r="K22" s="115" t="str">
        <f t="shared" si="3"/>
        <v>BIKE_SHARE_FAC</v>
      </c>
      <c r="L22" s="101" t="e">
        <f>MATCH($K22,FAC_TOTALS_APTA!$A$2:$BD$2,)</f>
        <v>#N/A</v>
      </c>
      <c r="M22" s="112" t="e">
        <f>IF(M11=0,0,VLOOKUP(M11,FAC_TOTALS_APTA!$A$4:$BF$126,$L22,FALSE))</f>
        <v>#REF!</v>
      </c>
      <c r="N22" s="112" t="e">
        <f>IF(N11=0,0,VLOOKUP(N11,FAC_TOTALS_APTA!$A$4:$BF$126,$L22,FALSE))</f>
        <v>#REF!</v>
      </c>
      <c r="O22" s="112" t="e">
        <f>IF(O11=0,0,VLOOKUP(O11,FAC_TOTALS_APTA!$A$4:$BF$126,$L22,FALSE))</f>
        <v>#REF!</v>
      </c>
      <c r="P22" s="112" t="e">
        <f>IF(P11=0,0,VLOOKUP(P11,FAC_TOTALS_APTA!$A$4:$BF$126,$L22,FALSE))</f>
        <v>#REF!</v>
      </c>
      <c r="Q22" s="112" t="e">
        <f>IF(Q11=0,0,VLOOKUP(Q11,FAC_TOTALS_APTA!$A$4:$BF$126,$L22,FALSE))</f>
        <v>#REF!</v>
      </c>
      <c r="R22" s="112" t="e">
        <f>IF(R11=0,0,VLOOKUP(R11,FAC_TOTALS_APTA!$A$4:$BF$126,$L22,FALSE))</f>
        <v>#REF!</v>
      </c>
      <c r="S22" s="112" t="e">
        <f>IF(S11=0,0,VLOOKUP(S11,FAC_TOTALS_APTA!$A$4:$BF$126,$L22,FALSE))</f>
        <v>#REF!</v>
      </c>
      <c r="T22" s="112" t="e">
        <f>IF(T11=0,0,VLOOKUP(T11,FAC_TOTALS_APTA!$A$4:$BF$126,$L22,FALSE))</f>
        <v>#REF!</v>
      </c>
      <c r="U22" s="112" t="e">
        <f>IF(U11=0,0,VLOOKUP(U11,FAC_TOTALS_APTA!$A$4:$BF$126,$L22,FALSE))</f>
        <v>#REF!</v>
      </c>
      <c r="V22" s="112" t="e">
        <f>IF(V11=0,0,VLOOKUP(V11,FAC_TOTALS_APTA!$A$4:$BF$126,$L22,FALSE))</f>
        <v>#REF!</v>
      </c>
      <c r="W22" s="112">
        <f>IF(W11=0,0,VLOOKUP(W11,FAC_TOTALS_APTA!$A$4:$BF$126,$L22,FALSE))</f>
        <v>0</v>
      </c>
      <c r="X22" s="112">
        <f>IF(X11=0,0,VLOOKUP(X11,FAC_TOTALS_APTA!$A$4:$BF$126,$L22,FALSE))</f>
        <v>0</v>
      </c>
      <c r="Y22" s="112">
        <f>IF(Y11=0,0,VLOOKUP(Y11,FAC_TOTALS_APTA!$A$4:$BF$126,$L22,FALSE))</f>
        <v>0</v>
      </c>
      <c r="Z22" s="112">
        <f>IF(Z11=0,0,VLOOKUP(Z11,FAC_TOTALS_APTA!$A$4:$BF$126,$L22,FALSE))</f>
        <v>0</v>
      </c>
      <c r="AA22" s="112">
        <f>IF(AA11=0,0,VLOOKUP(AA11,FAC_TOTALS_APTA!$A$4:$BF$126,$L22,FALSE))</f>
        <v>0</v>
      </c>
      <c r="AB22" s="112">
        <f>IF(AB11=0,0,VLOOKUP(AB11,FAC_TOTALS_APTA!$A$4:$BF$126,$L22,FALSE))</f>
        <v>0</v>
      </c>
      <c r="AC22" s="116" t="e">
        <f t="shared" si="4"/>
        <v>#REF!</v>
      </c>
      <c r="AD22" s="117" t="e">
        <f>AC22/G26</f>
        <v>#REF!</v>
      </c>
      <c r="AE22" s="9"/>
    </row>
    <row r="23" spans="1:31" s="16" customFormat="1" x14ac:dyDescent="0.25">
      <c r="A23" s="9"/>
      <c r="B23" s="122" t="s">
        <v>71</v>
      </c>
      <c r="C23" s="123"/>
      <c r="D23" s="124" t="s">
        <v>49</v>
      </c>
      <c r="E23" s="125"/>
      <c r="F23" s="124" t="e">
        <f>MATCH($D23,FAC_TOTALS_APTA!$A$2:$BF$2,)</f>
        <v>#N/A</v>
      </c>
      <c r="G23" s="126" t="e">
        <f>VLOOKUP(G11,FAC_TOTALS_APTA!$A$4:$BF$126,$F23,FALSE)</f>
        <v>#REF!</v>
      </c>
      <c r="H23" s="126" t="e">
        <f>VLOOKUP(H11,FAC_TOTALS_APTA!$A$4:$BF$126,$F23,FALSE)</f>
        <v>#REF!</v>
      </c>
      <c r="I23" s="127" t="str">
        <f t="shared" si="1"/>
        <v>-</v>
      </c>
      <c r="J23" s="128" t="str">
        <f t="shared" si="2"/>
        <v/>
      </c>
      <c r="K23" s="128" t="str">
        <f t="shared" si="3"/>
        <v>scooter_flag_FAC</v>
      </c>
      <c r="L23" s="124" t="e">
        <f>MATCH($K23,FAC_TOTALS_APTA!$A$2:$BD$2,)</f>
        <v>#N/A</v>
      </c>
      <c r="M23" s="129" t="e">
        <f>IF(M11=0,0,VLOOKUP(M11,FAC_TOTALS_APTA!$A$4:$BF$126,$L23,FALSE))</f>
        <v>#REF!</v>
      </c>
      <c r="N23" s="129" t="e">
        <f>IF(N11=0,0,VLOOKUP(N11,FAC_TOTALS_APTA!$A$4:$BF$126,$L23,FALSE))</f>
        <v>#REF!</v>
      </c>
      <c r="O23" s="129" t="e">
        <f>IF(O11=0,0,VLOOKUP(O11,FAC_TOTALS_APTA!$A$4:$BF$126,$L23,FALSE))</f>
        <v>#REF!</v>
      </c>
      <c r="P23" s="129" t="e">
        <f>IF(P11=0,0,VLOOKUP(P11,FAC_TOTALS_APTA!$A$4:$BF$126,$L23,FALSE))</f>
        <v>#REF!</v>
      </c>
      <c r="Q23" s="129" t="e">
        <f>IF(Q11=0,0,VLOOKUP(Q11,FAC_TOTALS_APTA!$A$4:$BF$126,$L23,FALSE))</f>
        <v>#REF!</v>
      </c>
      <c r="R23" s="129" t="e">
        <f>IF(R11=0,0,VLOOKUP(R11,FAC_TOTALS_APTA!$A$4:$BF$126,$L23,FALSE))</f>
        <v>#REF!</v>
      </c>
      <c r="S23" s="129" t="e">
        <f>IF(S11=0,0,VLOOKUP(S11,FAC_TOTALS_APTA!$A$4:$BF$126,$L23,FALSE))</f>
        <v>#REF!</v>
      </c>
      <c r="T23" s="129" t="e">
        <f>IF(T11=0,0,VLOOKUP(T11,FAC_TOTALS_APTA!$A$4:$BF$126,$L23,FALSE))</f>
        <v>#REF!</v>
      </c>
      <c r="U23" s="129" t="e">
        <f>IF(U11=0,0,VLOOKUP(U11,FAC_TOTALS_APTA!$A$4:$BF$126,$L23,FALSE))</f>
        <v>#REF!</v>
      </c>
      <c r="V23" s="129" t="e">
        <f>IF(V11=0,0,VLOOKUP(V11,FAC_TOTALS_APTA!$A$4:$BF$126,$L23,FALSE))</f>
        <v>#REF!</v>
      </c>
      <c r="W23" s="129">
        <f>IF(W11=0,0,VLOOKUP(W11,FAC_TOTALS_APTA!$A$4:$BF$126,$L23,FALSE))</f>
        <v>0</v>
      </c>
      <c r="X23" s="129">
        <f>IF(X11=0,0,VLOOKUP(X11,FAC_TOTALS_APTA!$A$4:$BF$126,$L23,FALSE))</f>
        <v>0</v>
      </c>
      <c r="Y23" s="129">
        <f>IF(Y11=0,0,VLOOKUP(Y11,FAC_TOTALS_APTA!$A$4:$BF$126,$L23,FALSE))</f>
        <v>0</v>
      </c>
      <c r="Z23" s="129">
        <f>IF(Z11=0,0,VLOOKUP(Z11,FAC_TOTALS_APTA!$A$4:$BF$126,$L23,FALSE))</f>
        <v>0</v>
      </c>
      <c r="AA23" s="129">
        <f>IF(AA11=0,0,VLOOKUP(AA11,FAC_TOTALS_APTA!$A$4:$BF$126,$L23,FALSE))</f>
        <v>0</v>
      </c>
      <c r="AB23" s="129">
        <f>IF(AB11=0,0,VLOOKUP(AB11,FAC_TOTALS_APTA!$A$4:$BF$126,$L23,FALSE))</f>
        <v>0</v>
      </c>
      <c r="AC23" s="130" t="e">
        <f t="shared" si="4"/>
        <v>#REF!</v>
      </c>
      <c r="AD23" s="131" t="e">
        <f>AC23/G26</f>
        <v>#REF!</v>
      </c>
      <c r="AE23" s="9"/>
    </row>
    <row r="24" spans="1:31" s="16" customFormat="1" x14ac:dyDescent="0.25">
      <c r="A24" s="9"/>
      <c r="B24" s="132" t="s">
        <v>58</v>
      </c>
      <c r="C24" s="133"/>
      <c r="D24" s="132" t="s">
        <v>50</v>
      </c>
      <c r="E24" s="134"/>
      <c r="F24" s="135"/>
      <c r="G24" s="136"/>
      <c r="H24" s="136"/>
      <c r="I24" s="137"/>
      <c r="J24" s="138"/>
      <c r="K24" s="138" t="str">
        <f t="shared" si="3"/>
        <v>New_Reporter_FAC</v>
      </c>
      <c r="L24" s="135">
        <f>MATCH($K24,FAC_TOTALS_APTA!$A$2:$BD$2,)</f>
        <v>29</v>
      </c>
      <c r="M24" s="136">
        <f>IF(M11=0,0,VLOOKUP(M11,FAC_TOTALS_APTA!$A$4:$BF$126,$L24,FALSE))</f>
        <v>0</v>
      </c>
      <c r="N24" s="136">
        <f>IF(N11=0,0,VLOOKUP(N11,FAC_TOTALS_APTA!$A$4:$BF$126,$L24,FALSE))</f>
        <v>179225222.99999899</v>
      </c>
      <c r="O24" s="136">
        <f>IF(O11=0,0,VLOOKUP(O11,FAC_TOTALS_APTA!$A$4:$BF$126,$L24,FALSE))</f>
        <v>125667082.999999</v>
      </c>
      <c r="P24" s="136">
        <f>IF(P11=0,0,VLOOKUP(P11,FAC_TOTALS_APTA!$A$4:$BF$126,$L24,FALSE))</f>
        <v>0</v>
      </c>
      <c r="Q24" s="136">
        <f>IF(Q11=0,0,VLOOKUP(Q11,FAC_TOTALS_APTA!$A$4:$BF$126,$L24,FALSE))</f>
        <v>0</v>
      </c>
      <c r="R24" s="136">
        <f>IF(R11=0,0,VLOOKUP(R11,FAC_TOTALS_APTA!$A$4:$BF$126,$L24,FALSE))</f>
        <v>0</v>
      </c>
      <c r="S24" s="136">
        <f>IF(S11=0,0,VLOOKUP(S11,FAC_TOTALS_APTA!$A$4:$BF$126,$L24,FALSE))</f>
        <v>0</v>
      </c>
      <c r="T24" s="136">
        <f>IF(T11=0,0,VLOOKUP(T11,FAC_TOTALS_APTA!$A$4:$BF$126,$L24,FALSE))</f>
        <v>0</v>
      </c>
      <c r="U24" s="136">
        <f>IF(U11=0,0,VLOOKUP(U11,FAC_TOTALS_APTA!$A$4:$BF$126,$L24,FALSE))</f>
        <v>0</v>
      </c>
      <c r="V24" s="136">
        <f>IF(V11=0,0,VLOOKUP(V11,FAC_TOTALS_APTA!$A$4:$BF$126,$L24,FALSE))</f>
        <v>0</v>
      </c>
      <c r="W24" s="136">
        <f>IF(W11=0,0,VLOOKUP(W11,FAC_TOTALS_APTA!$A$4:$BF$126,$L24,FALSE))</f>
        <v>0</v>
      </c>
      <c r="X24" s="136">
        <f>IF(X11=0,0,VLOOKUP(X11,FAC_TOTALS_APTA!$A$4:$BF$126,$L24,FALSE))</f>
        <v>0</v>
      </c>
      <c r="Y24" s="136">
        <f>IF(Y11=0,0,VLOOKUP(Y11,FAC_TOTALS_APTA!$A$4:$BF$126,$L24,FALSE))</f>
        <v>0</v>
      </c>
      <c r="Z24" s="136">
        <f>IF(Z11=0,0,VLOOKUP(Z11,FAC_TOTALS_APTA!$A$4:$BF$126,$L24,FALSE))</f>
        <v>0</v>
      </c>
      <c r="AA24" s="136">
        <f>IF(AA11=0,0,VLOOKUP(AA11,FAC_TOTALS_APTA!$A$4:$BF$126,$L24,FALSE))</f>
        <v>0</v>
      </c>
      <c r="AB24" s="136">
        <f>IF(AB11=0,0,VLOOKUP(AB11,FAC_TOTALS_APTA!$A$4:$BF$126,$L24,FALSE))</f>
        <v>0</v>
      </c>
      <c r="AC24" s="139">
        <f>SUM(M24:AB24)</f>
        <v>304892305.99999797</v>
      </c>
      <c r="AD24" s="140">
        <f>AC24/G26</f>
        <v>0.13747823851466651</v>
      </c>
      <c r="AE24" s="9"/>
    </row>
    <row r="25" spans="1:31" s="102" customFormat="1" x14ac:dyDescent="0.25">
      <c r="A25" s="101"/>
      <c r="B25" s="110" t="s">
        <v>72</v>
      </c>
      <c r="C25" s="111"/>
      <c r="D25" s="101" t="s">
        <v>6</v>
      </c>
      <c r="E25" s="113"/>
      <c r="F25" s="101">
        <f>MATCH($D25,FAC_TOTALS_APTA!$A$2:$BD$2,)</f>
        <v>10</v>
      </c>
      <c r="G25" s="112">
        <f>VLOOKUP(G11,FAC_TOTALS_APTA!$A$4:$BF$126,$F25,FALSE)</f>
        <v>2025123498.4498701</v>
      </c>
      <c r="H25" s="112">
        <f>VLOOKUP(H11,FAC_TOTALS_APTA!$A$4:$BD$126,$F25,FALSE)</f>
        <v>2565069722.5212402</v>
      </c>
      <c r="I25" s="141">
        <f t="shared" ref="I25:I26" si="5">H25/G25-1</f>
        <v>0.26662385009342482</v>
      </c>
      <c r="J25" s="115"/>
      <c r="K25" s="115"/>
      <c r="L25" s="101"/>
      <c r="M25" s="112" t="e">
        <f t="shared" ref="M25:AB25" si="6">SUM(M13:M18)</f>
        <v>#REF!</v>
      </c>
      <c r="N25" s="112" t="e">
        <f t="shared" si="6"/>
        <v>#REF!</v>
      </c>
      <c r="O25" s="112" t="e">
        <f t="shared" si="6"/>
        <v>#REF!</v>
      </c>
      <c r="P25" s="112" t="e">
        <f t="shared" si="6"/>
        <v>#REF!</v>
      </c>
      <c r="Q25" s="112" t="e">
        <f t="shared" si="6"/>
        <v>#REF!</v>
      </c>
      <c r="R25" s="112" t="e">
        <f t="shared" si="6"/>
        <v>#REF!</v>
      </c>
      <c r="S25" s="112" t="e">
        <f t="shared" si="6"/>
        <v>#REF!</v>
      </c>
      <c r="T25" s="112" t="e">
        <f t="shared" si="6"/>
        <v>#REF!</v>
      </c>
      <c r="U25" s="112" t="e">
        <f t="shared" si="6"/>
        <v>#REF!</v>
      </c>
      <c r="V25" s="112" t="e">
        <f t="shared" si="6"/>
        <v>#REF!</v>
      </c>
      <c r="W25" s="112">
        <f t="shared" si="6"/>
        <v>0</v>
      </c>
      <c r="X25" s="112">
        <f t="shared" si="6"/>
        <v>0</v>
      </c>
      <c r="Y25" s="112">
        <f t="shared" si="6"/>
        <v>0</v>
      </c>
      <c r="Z25" s="112">
        <f t="shared" si="6"/>
        <v>0</v>
      </c>
      <c r="AA25" s="112">
        <f t="shared" si="6"/>
        <v>0</v>
      </c>
      <c r="AB25" s="112">
        <f t="shared" si="6"/>
        <v>0</v>
      </c>
      <c r="AC25" s="116">
        <f>H25-G25</f>
        <v>539946224.07137012</v>
      </c>
      <c r="AD25" s="117">
        <f>I25</f>
        <v>0.26662385009342482</v>
      </c>
      <c r="AE25" s="101"/>
    </row>
    <row r="26" spans="1:31" ht="13.5" thickBot="1" x14ac:dyDescent="0.3">
      <c r="B26" s="142" t="s">
        <v>55</v>
      </c>
      <c r="C26" s="143"/>
      <c r="D26" s="143" t="s">
        <v>4</v>
      </c>
      <c r="E26" s="143"/>
      <c r="F26" s="143">
        <f>MATCH($D26,FAC_TOTALS_APTA!$A$2:$BD$2,)</f>
        <v>8</v>
      </c>
      <c r="G26" s="109">
        <f>VLOOKUP(G11,FAC_TOTALS_APTA!$A$4:$BD$126,$F26,FALSE)</f>
        <v>2217749582</v>
      </c>
      <c r="H26" s="109">
        <f>VLOOKUP(H11,FAC_TOTALS_APTA!$A$4:$BD$126,$F26,FALSE)</f>
        <v>2541057030.99999</v>
      </c>
      <c r="I26" s="144">
        <f t="shared" si="5"/>
        <v>0.14578176527415976</v>
      </c>
      <c r="J26" s="145"/>
      <c r="K26" s="145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6">
        <f>H26-G26</f>
        <v>323307448.99998999</v>
      </c>
      <c r="AD26" s="147">
        <f>I26</f>
        <v>0.14578176527415976</v>
      </c>
    </row>
    <row r="27" spans="1:31" ht="14.25" thickTop="1" thickBot="1" x14ac:dyDescent="0.3">
      <c r="B27" s="148" t="s">
        <v>73</v>
      </c>
      <c r="C27" s="149"/>
      <c r="D27" s="149"/>
      <c r="E27" s="150"/>
      <c r="F27" s="149"/>
      <c r="G27" s="149"/>
      <c r="H27" s="149"/>
      <c r="I27" s="151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7">
        <f>AD26-AD25</f>
        <v>-0.12084208481926506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3"/>
      <c r="H29" s="103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3"/>
      <c r="H30" s="10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3"/>
      <c r="H31" s="10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3"/>
      <c r="H32" s="10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53"/>
      <c r="H33" s="153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1"/>
      <c r="C34" s="62"/>
      <c r="D34" s="62"/>
      <c r="E34" s="62"/>
      <c r="F34" s="62"/>
      <c r="G34" s="161" t="s">
        <v>56</v>
      </c>
      <c r="H34" s="161"/>
      <c r="I34" s="16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161" t="s">
        <v>60</v>
      </c>
      <c r="AD34" s="161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23">
        <f>$C$1</f>
        <v>2002</v>
      </c>
      <c r="H35" s="123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1"/>
      <c r="H36" s="101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1" t="str">
        <f>CONCATENATE($C32,"_",$C33,"_",G35)</f>
        <v>0_2_2002</v>
      </c>
      <c r="H37" s="101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7">IF($G35+N36&gt;$H35,0,CONCATENATE($C32,"_",$C33,"_",$G35+N36))</f>
        <v>0_2_2004</v>
      </c>
      <c r="O37" s="9" t="str">
        <f t="shared" si="7"/>
        <v>0_2_2005</v>
      </c>
      <c r="P37" s="9" t="str">
        <f t="shared" si="7"/>
        <v>0_2_2006</v>
      </c>
      <c r="Q37" s="9" t="str">
        <f t="shared" si="7"/>
        <v>0_2_2007</v>
      </c>
      <c r="R37" s="9" t="str">
        <f t="shared" si="7"/>
        <v>0_2_2008</v>
      </c>
      <c r="S37" s="9" t="str">
        <f t="shared" si="7"/>
        <v>0_2_2009</v>
      </c>
      <c r="T37" s="9" t="str">
        <f t="shared" si="7"/>
        <v>0_2_2010</v>
      </c>
      <c r="U37" s="9" t="str">
        <f t="shared" si="7"/>
        <v>0_2_2011</v>
      </c>
      <c r="V37" s="9" t="str">
        <f t="shared" si="7"/>
        <v>0_2_2012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12"/>
      <c r="H38" s="11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1" t="s">
        <v>8</v>
      </c>
      <c r="E39" s="55"/>
      <c r="F39" s="9">
        <f>MATCH($D39,FAC_TOTALS_APTA!$A$2:$BF$2,)</f>
        <v>12</v>
      </c>
      <c r="G39" s="112">
        <f>VLOOKUP(G37,FAC_TOTALS_APTA!$A$4:$BF$126,$F39,FALSE)</f>
        <v>13378352.2086371</v>
      </c>
      <c r="H39" s="112">
        <f>VLOOKUP(H37,FAC_TOTALS_APTA!$A$4:$BF$126,$F39,FALSE)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MATCH($K39,FAC_TOTALS_APTA!$A$2:$BD$2,)</f>
        <v>19</v>
      </c>
      <c r="M39" s="32">
        <f>IF(M37=0,0,VLOOKUP(M37,FAC_TOTALS_APTA!$A$4:$BF$126,$L39,FALSE))</f>
        <v>797490.03748541302</v>
      </c>
      <c r="N39" s="32">
        <f>IF(N37=0,0,VLOOKUP(N37,FAC_TOTALS_APTA!$A$4:$BF$126,$L39,FALSE))</f>
        <v>-1329166.18832437</v>
      </c>
      <c r="O39" s="32">
        <f>IF(O37=0,0,VLOOKUP(O37,FAC_TOTALS_APTA!$A$4:$BF$126,$L39,FALSE))</f>
        <v>1815599.1281806701</v>
      </c>
      <c r="P39" s="32">
        <f>IF(P37=0,0,VLOOKUP(P37,FAC_TOTALS_APTA!$A$4:$BF$126,$L39,FALSE))</f>
        <v>3805856.5518557201</v>
      </c>
      <c r="Q39" s="32">
        <f>IF(Q37=0,0,VLOOKUP(Q37,FAC_TOTALS_APTA!$A$4:$BF$126,$L39,FALSE))</f>
        <v>4820315.6306923004</v>
      </c>
      <c r="R39" s="32">
        <f>IF(R37=0,0,VLOOKUP(R37,FAC_TOTALS_APTA!$A$4:$BF$126,$L39,FALSE))</f>
        <v>10502662.422002301</v>
      </c>
      <c r="S39" s="32">
        <f>IF(S37=0,0,VLOOKUP(S37,FAC_TOTALS_APTA!$A$4:$BF$126,$L39,FALSE))</f>
        <v>-9809189.1953162402</v>
      </c>
      <c r="T39" s="32">
        <f>IF(T37=0,0,VLOOKUP(T37,FAC_TOTALS_APTA!$A$4:$BF$126,$L39,FALSE))</f>
        <v>-8704828.7246855199</v>
      </c>
      <c r="U39" s="32">
        <f>IF(U37=0,0,VLOOKUP(U37,FAC_TOTALS_APTA!$A$4:$BF$126,$L39,FALSE))</f>
        <v>-8399904.1381204296</v>
      </c>
      <c r="V39" s="32">
        <f>IF(V37=0,0,VLOOKUP(V37,FAC_TOTALS_APTA!$A$4:$BF$126,$L39,FALSE))</f>
        <v>-4813604.8334243698</v>
      </c>
      <c r="W39" s="32">
        <f>IF(W37=0,0,VLOOKUP(W37,FAC_TOTALS_APTA!$A$4:$BF$126,$L39,FALSE))</f>
        <v>0</v>
      </c>
      <c r="X39" s="32">
        <f>IF(X37=0,0,VLOOKUP(X37,FAC_TOTALS_APTA!$A$4:$BF$126,$L39,FALSE))</f>
        <v>0</v>
      </c>
      <c r="Y39" s="32">
        <f>IF(Y37=0,0,VLOOKUP(Y37,FAC_TOTALS_APTA!$A$4:$BF$126,$L39,FALSE))</f>
        <v>0</v>
      </c>
      <c r="Z39" s="32">
        <f>IF(Z37=0,0,VLOOKUP(Z37,FAC_TOTALS_APTA!$A$4:$BF$126,$L39,FALSE))</f>
        <v>0</v>
      </c>
      <c r="AA39" s="32">
        <f>IF(AA37=0,0,VLOOKUP(AA37,FAC_TOTALS_APTA!$A$4:$BF$126,$L39,FALSE))</f>
        <v>0</v>
      </c>
      <c r="AB39" s="32">
        <f>IF(AB37=0,0,VLOOKUP(AB37,FAC_TOTALS_APTA!$A$4:$BF$126,$L39,FALSE))</f>
        <v>0</v>
      </c>
      <c r="AC39" s="35">
        <f>SUM(M39:AB39)</f>
        <v>-11314769.309654523</v>
      </c>
      <c r="AD39" s="36">
        <f>AC39/G51</f>
        <v>-1.6709857867277609E-2</v>
      </c>
    </row>
    <row r="40" spans="2:30" x14ac:dyDescent="0.25">
      <c r="B40" s="28" t="s">
        <v>57</v>
      </c>
      <c r="C40" s="31" t="s">
        <v>25</v>
      </c>
      <c r="D40" s="101" t="s">
        <v>75</v>
      </c>
      <c r="E40" s="55"/>
      <c r="F40" s="9">
        <f>MATCH($D40,FAC_TOTALS_APTA!$A$2:$BF$2,)</f>
        <v>13</v>
      </c>
      <c r="G40" s="118">
        <f>VLOOKUP(G37,FAC_TOTALS_APTA!$A$4:$BF$126,$F40,FALSE)</f>
        <v>0.92425916812859699</v>
      </c>
      <c r="H40" s="118">
        <f>VLOOKUP(H37,FAC_TOTALS_APTA!$A$4:$BF$126,$F40,FALSE)</f>
        <v>0.99257439422925597</v>
      </c>
      <c r="I40" s="33">
        <f t="shared" ref="I40:I49" si="8">IFERROR(H40/G40-1,"-")</f>
        <v>7.3913495755720593E-2</v>
      </c>
      <c r="J40" s="34" t="str">
        <f t="shared" ref="J40:J49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MATCH($K40,FAC_TOTALS_APTA!$A$2:$BD$2,)</f>
        <v>20</v>
      </c>
      <c r="M40" s="32">
        <f>IF(M37=0,0,VLOOKUP(M37,FAC_TOTALS_APTA!$A$4:$BF$126,$L40,FALSE))</f>
        <v>469448.85582355497</v>
      </c>
      <c r="N40" s="32">
        <f>IF(N37=0,0,VLOOKUP(N37,FAC_TOTALS_APTA!$A$4:$BF$126,$L40,FALSE))</f>
        <v>3445493.6487953798</v>
      </c>
      <c r="O40" s="32">
        <f>IF(O37=0,0,VLOOKUP(O37,FAC_TOTALS_APTA!$A$4:$BF$126,$L40,FALSE))</f>
        <v>-1412457.6886025299</v>
      </c>
      <c r="P40" s="32">
        <f>IF(P37=0,0,VLOOKUP(P37,FAC_TOTALS_APTA!$A$4:$BF$126,$L40,FALSE))</f>
        <v>-2994432.1845105798</v>
      </c>
      <c r="Q40" s="32">
        <f>IF(Q37=0,0,VLOOKUP(Q37,FAC_TOTALS_APTA!$A$4:$BF$126,$L40,FALSE))</f>
        <v>-3865710.2287846101</v>
      </c>
      <c r="R40" s="32">
        <f>IF(R37=0,0,VLOOKUP(R37,FAC_TOTALS_APTA!$A$4:$BF$126,$L40,FALSE))</f>
        <v>1178830.30616066</v>
      </c>
      <c r="S40" s="32">
        <f>IF(S37=0,0,VLOOKUP(S37,FAC_TOTALS_APTA!$A$4:$BF$126,$L40,FALSE))</f>
        <v>-27063799.000621099</v>
      </c>
      <c r="T40" s="32">
        <f>IF(T37=0,0,VLOOKUP(T37,FAC_TOTALS_APTA!$A$4:$BF$126,$L40,FALSE))</f>
        <v>515804.60393583099</v>
      </c>
      <c r="U40" s="32">
        <f>IF(U37=0,0,VLOOKUP(U37,FAC_TOTALS_APTA!$A$4:$BF$126,$L40,FALSE))</f>
        <v>3205388.8687762399</v>
      </c>
      <c r="V40" s="32">
        <f>IF(V37=0,0,VLOOKUP(V37,FAC_TOTALS_APTA!$A$4:$BF$126,$L40,FALSE))</f>
        <v>-18981.204022697199</v>
      </c>
      <c r="W40" s="32">
        <f>IF(W37=0,0,VLOOKUP(W37,FAC_TOTALS_APTA!$A$4:$BF$126,$L40,FALSE))</f>
        <v>0</v>
      </c>
      <c r="X40" s="32">
        <f>IF(X37=0,0,VLOOKUP(X37,FAC_TOTALS_APTA!$A$4:$BF$126,$L40,FALSE))</f>
        <v>0</v>
      </c>
      <c r="Y40" s="32">
        <f>IF(Y37=0,0,VLOOKUP(Y37,FAC_TOTALS_APTA!$A$4:$BF$126,$L40,FALSE))</f>
        <v>0</v>
      </c>
      <c r="Z40" s="32">
        <f>IF(Z37=0,0,VLOOKUP(Z37,FAC_TOTALS_APTA!$A$4:$BF$126,$L40,FALSE))</f>
        <v>0</v>
      </c>
      <c r="AA40" s="32">
        <f>IF(AA37=0,0,VLOOKUP(AA37,FAC_TOTALS_APTA!$A$4:$BF$126,$L40,FALSE))</f>
        <v>0</v>
      </c>
      <c r="AB40" s="32">
        <f>IF(AB37=0,0,VLOOKUP(AB37,FAC_TOTALS_APTA!$A$4:$BF$126,$L40,FALSE))</f>
        <v>0</v>
      </c>
      <c r="AC40" s="35">
        <f t="shared" ref="AC40:AC49" si="11">SUM(M40:AB40)</f>
        <v>-26540414.023049854</v>
      </c>
      <c r="AD40" s="36">
        <f>AC40/G51</f>
        <v>-3.9195367923714718E-2</v>
      </c>
    </row>
    <row r="41" spans="2:30" x14ac:dyDescent="0.25">
      <c r="B41" s="28" t="s">
        <v>53</v>
      </c>
      <c r="C41" s="31" t="s">
        <v>25</v>
      </c>
      <c r="D41" s="101" t="s">
        <v>9</v>
      </c>
      <c r="E41" s="55"/>
      <c r="F41" s="9">
        <f>MATCH($D41,FAC_TOTALS_APTA!$A$2:$BF$2,)</f>
        <v>14</v>
      </c>
      <c r="G41" s="112">
        <f>VLOOKUP(G37,FAC_TOTALS_APTA!$A$4:$BF$126,$F41,FALSE)</f>
        <v>2412902.98573989</v>
      </c>
      <c r="H41" s="112">
        <f>VLOOKUP(H37,FAC_TOTALS_APTA!$A$4:$BF$126,$F41,FALSE)</f>
        <v>2552570.2182420199</v>
      </c>
      <c r="I41" s="33">
        <f t="shared" si="8"/>
        <v>5.7883484469767321E-2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MATCH($K41,FAC_TOTALS_APTA!$A$2:$BD$2,)</f>
        <v>21</v>
      </c>
      <c r="M41" s="32">
        <f>IF(M37=0,0,VLOOKUP(M37,FAC_TOTALS_APTA!$A$4:$BF$126,$L41,FALSE))</f>
        <v>5008520.1330505898</v>
      </c>
      <c r="N41" s="32">
        <f>IF(N37=0,0,VLOOKUP(N37,FAC_TOTALS_APTA!$A$4:$BF$126,$L41,FALSE))</f>
        <v>6355834.8216193197</v>
      </c>
      <c r="O41" s="32">
        <f>IF(O37=0,0,VLOOKUP(O37,FAC_TOTALS_APTA!$A$4:$BF$126,$L41,FALSE))</f>
        <v>6588194.7604441401</v>
      </c>
      <c r="P41" s="32">
        <f>IF(P37=0,0,VLOOKUP(P37,FAC_TOTALS_APTA!$A$4:$BF$126,$L41,FALSE))</f>
        <v>7983383.2066595396</v>
      </c>
      <c r="Q41" s="32">
        <f>IF(Q37=0,0,VLOOKUP(Q37,FAC_TOTALS_APTA!$A$4:$BF$126,$L41,FALSE))</f>
        <v>3325536.2841278599</v>
      </c>
      <c r="R41" s="32">
        <f>IF(R37=0,0,VLOOKUP(R37,FAC_TOTALS_APTA!$A$4:$BF$126,$L41,FALSE))</f>
        <v>1497344.23951276</v>
      </c>
      <c r="S41" s="32">
        <f>IF(S37=0,0,VLOOKUP(S37,FAC_TOTALS_APTA!$A$4:$BF$126,$L41,FALSE))</f>
        <v>-1397232.0915459199</v>
      </c>
      <c r="T41" s="32">
        <f>IF(T37=0,0,VLOOKUP(T37,FAC_TOTALS_APTA!$A$4:$BF$126,$L41,FALSE))</f>
        <v>2491793.3869101298</v>
      </c>
      <c r="U41" s="32">
        <f>IF(U37=0,0,VLOOKUP(U37,FAC_TOTALS_APTA!$A$4:$BF$126,$L41,FALSE))</f>
        <v>2028785.9189162001</v>
      </c>
      <c r="V41" s="32">
        <f>IF(V37=0,0,VLOOKUP(V37,FAC_TOTALS_APTA!$A$4:$BF$126,$L41,FALSE))</f>
        <v>2740290.6029977398</v>
      </c>
      <c r="W41" s="32">
        <f>IF(W37=0,0,VLOOKUP(W37,FAC_TOTALS_APTA!$A$4:$BF$126,$L41,FALSE))</f>
        <v>0</v>
      </c>
      <c r="X41" s="32">
        <f>IF(X37=0,0,VLOOKUP(X37,FAC_TOTALS_APTA!$A$4:$BF$126,$L41,FALSE))</f>
        <v>0</v>
      </c>
      <c r="Y41" s="32">
        <f>IF(Y37=0,0,VLOOKUP(Y37,FAC_TOTALS_APTA!$A$4:$BF$126,$L41,FALSE))</f>
        <v>0</v>
      </c>
      <c r="Z41" s="32">
        <f>IF(Z37=0,0,VLOOKUP(Z37,FAC_TOTALS_APTA!$A$4:$BF$126,$L41,FALSE))</f>
        <v>0</v>
      </c>
      <c r="AA41" s="32">
        <f>IF(AA37=0,0,VLOOKUP(AA37,FAC_TOTALS_APTA!$A$4:$BF$126,$L41,FALSE))</f>
        <v>0</v>
      </c>
      <c r="AB41" s="32">
        <f>IF(AB37=0,0,VLOOKUP(AB37,FAC_TOTALS_APTA!$A$4:$BF$126,$L41,FALSE))</f>
        <v>0</v>
      </c>
      <c r="AC41" s="35">
        <f t="shared" si="11"/>
        <v>36622451.262692362</v>
      </c>
      <c r="AD41" s="36">
        <f>AC41/G51</f>
        <v>5.408470456651103E-2</v>
      </c>
    </row>
    <row r="42" spans="2:30" x14ac:dyDescent="0.25">
      <c r="B42" s="28" t="s">
        <v>67</v>
      </c>
      <c r="C42" s="31"/>
      <c r="D42" s="101" t="s">
        <v>11</v>
      </c>
      <c r="E42" s="55"/>
      <c r="F42" s="9" t="e">
        <f>MATCH($D42,FAC_TOTALS_APTA!$A$2:$BF$2,)</f>
        <v>#N/A</v>
      </c>
      <c r="G42" s="118" t="e">
        <f>VLOOKUP(G37,FAC_TOTALS_APTA!$A$4:$BF$126,$F42,FALSE)</f>
        <v>#REF!</v>
      </c>
      <c r="H42" s="118" t="e">
        <f>VLOOKUP(H37,FAC_TOTALS_APTA!$A$4:$BF$126,$F42,FALSE)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MATCH($K42,FAC_TOTALS_APTA!$A$2:$BD$2,)</f>
        <v>#N/A</v>
      </c>
      <c r="M42" s="32" t="e">
        <f>IF(M37=0,0,VLOOKUP(M37,FAC_TOTALS_APTA!$A$4:$BF$126,$L42,FALSE))</f>
        <v>#REF!</v>
      </c>
      <c r="N42" s="32" t="e">
        <f>IF(N37=0,0,VLOOKUP(N37,FAC_TOTALS_APTA!$A$4:$BF$126,$L42,FALSE))</f>
        <v>#REF!</v>
      </c>
      <c r="O42" s="32" t="e">
        <f>IF(O37=0,0,VLOOKUP(O37,FAC_TOTALS_APTA!$A$4:$BF$126,$L42,FALSE))</f>
        <v>#REF!</v>
      </c>
      <c r="P42" s="32" t="e">
        <f>IF(P37=0,0,VLOOKUP(P37,FAC_TOTALS_APTA!$A$4:$BF$126,$L42,FALSE))</f>
        <v>#REF!</v>
      </c>
      <c r="Q42" s="32" t="e">
        <f>IF(Q37=0,0,VLOOKUP(Q37,FAC_TOTALS_APTA!$A$4:$BF$126,$L42,FALSE))</f>
        <v>#REF!</v>
      </c>
      <c r="R42" s="32" t="e">
        <f>IF(R37=0,0,VLOOKUP(R37,FAC_TOTALS_APTA!$A$4:$BF$126,$L42,FALSE))</f>
        <v>#REF!</v>
      </c>
      <c r="S42" s="32" t="e">
        <f>IF(S37=0,0,VLOOKUP(S37,FAC_TOTALS_APTA!$A$4:$BF$126,$L42,FALSE))</f>
        <v>#REF!</v>
      </c>
      <c r="T42" s="32" t="e">
        <f>IF(T37=0,0,VLOOKUP(T37,FAC_TOTALS_APTA!$A$4:$BF$126,$L42,FALSE))</f>
        <v>#REF!</v>
      </c>
      <c r="U42" s="32" t="e">
        <f>IF(U37=0,0,VLOOKUP(U37,FAC_TOTALS_APTA!$A$4:$BF$126,$L42,FALSE))</f>
        <v>#REF!</v>
      </c>
      <c r="V42" s="32" t="e">
        <f>IF(V37=0,0,VLOOKUP(V37,FAC_TOTALS_APTA!$A$4:$BF$126,$L42,FALSE))</f>
        <v>#REF!</v>
      </c>
      <c r="W42" s="32">
        <f>IF(W37=0,0,VLOOKUP(W37,FAC_TOTALS_APTA!$A$4:$BF$126,$L42,FALSE))</f>
        <v>0</v>
      </c>
      <c r="X42" s="32">
        <f>IF(X37=0,0,VLOOKUP(X37,FAC_TOTALS_APTA!$A$4:$BF$126,$L42,FALSE))</f>
        <v>0</v>
      </c>
      <c r="Y42" s="32">
        <f>IF(Y37=0,0,VLOOKUP(Y37,FAC_TOTALS_APTA!$A$4:$BF$126,$L42,FALSE))</f>
        <v>0</v>
      </c>
      <c r="Z42" s="32">
        <f>IF(Z37=0,0,VLOOKUP(Z37,FAC_TOTALS_APTA!$A$4:$BF$126,$L42,FALSE))</f>
        <v>0</v>
      </c>
      <c r="AA42" s="32">
        <f>IF(AA37=0,0,VLOOKUP(AA37,FAC_TOTALS_APTA!$A$4:$BF$126,$L42,FALSE))</f>
        <v>0</v>
      </c>
      <c r="AB42" s="32">
        <f>IF(AB37=0,0,VLOOKUP(AB37,FAC_TOTALS_APTA!$A$4:$BF$126,$L42,FALSE))</f>
        <v>0</v>
      </c>
      <c r="AC42" s="35" t="e">
        <f t="shared" si="11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19" t="s">
        <v>18</v>
      </c>
      <c r="E43" s="55"/>
      <c r="F43" s="9">
        <f>MATCH($D43,FAC_TOTALS_APTA!$A$2:$BF$2,)</f>
        <v>15</v>
      </c>
      <c r="G43" s="120">
        <f>VLOOKUP(G37,FAC_TOTALS_APTA!$A$4:$BF$126,$F43,FALSE)</f>
        <v>1.9468195567767399</v>
      </c>
      <c r="H43" s="120">
        <f>VLOOKUP(H37,FAC_TOTALS_APTA!$A$4:$BF$126,$F43,FALSE)</f>
        <v>4.0256358420234699</v>
      </c>
      <c r="I43" s="33">
        <f t="shared" si="8"/>
        <v>1.0678012135282486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MATCH($K43,FAC_TOTALS_APTA!$A$2:$BD$2,)</f>
        <v>22</v>
      </c>
      <c r="M43" s="32">
        <f>IF(M37=0,0,VLOOKUP(M37,FAC_TOTALS_APTA!$A$4:$BF$126,$L43,FALSE))</f>
        <v>12912474.868241999</v>
      </c>
      <c r="N43" s="32">
        <f>IF(N37=0,0,VLOOKUP(N37,FAC_TOTALS_APTA!$A$4:$BF$126,$L43,FALSE))</f>
        <v>15838431.7245035</v>
      </c>
      <c r="O43" s="32">
        <f>IF(O37=0,0,VLOOKUP(O37,FAC_TOTALS_APTA!$A$4:$BF$126,$L43,FALSE))</f>
        <v>21799144.164072901</v>
      </c>
      <c r="P43" s="32">
        <f>IF(P37=0,0,VLOOKUP(P37,FAC_TOTALS_APTA!$A$4:$BF$126,$L43,FALSE))</f>
        <v>12779382.507113401</v>
      </c>
      <c r="Q43" s="32">
        <f>IF(Q37=0,0,VLOOKUP(Q37,FAC_TOTALS_APTA!$A$4:$BF$126,$L43,FALSE))</f>
        <v>8482071.7419662904</v>
      </c>
      <c r="R43" s="32">
        <f>IF(R37=0,0,VLOOKUP(R37,FAC_TOTALS_APTA!$A$4:$BF$126,$L43,FALSE))</f>
        <v>17839601.842134599</v>
      </c>
      <c r="S43" s="32">
        <f>IF(S37=0,0,VLOOKUP(S37,FAC_TOTALS_APTA!$A$4:$BF$126,$L43,FALSE))</f>
        <v>-50666578.687063903</v>
      </c>
      <c r="T43" s="32">
        <f>IF(T37=0,0,VLOOKUP(T37,FAC_TOTALS_APTA!$A$4:$BF$126,$L43,FALSE))</f>
        <v>22485667.4273635</v>
      </c>
      <c r="U43" s="32">
        <f>IF(U37=0,0,VLOOKUP(U37,FAC_TOTALS_APTA!$A$4:$BF$126,$L43,FALSE))</f>
        <v>31478250.017030802</v>
      </c>
      <c r="V43" s="32">
        <f>IF(V37=0,0,VLOOKUP(V37,FAC_TOTALS_APTA!$A$4:$BF$126,$L43,FALSE))</f>
        <v>600942.83404674497</v>
      </c>
      <c r="W43" s="32">
        <f>IF(W37=0,0,VLOOKUP(W37,FAC_TOTALS_APTA!$A$4:$BF$126,$L43,FALSE))</f>
        <v>0</v>
      </c>
      <c r="X43" s="32">
        <f>IF(X37=0,0,VLOOKUP(X37,FAC_TOTALS_APTA!$A$4:$BF$126,$L43,FALSE))</f>
        <v>0</v>
      </c>
      <c r="Y43" s="32">
        <f>IF(Y37=0,0,VLOOKUP(Y37,FAC_TOTALS_APTA!$A$4:$BF$126,$L43,FALSE))</f>
        <v>0</v>
      </c>
      <c r="Z43" s="32">
        <f>IF(Z37=0,0,VLOOKUP(Z37,FAC_TOTALS_APTA!$A$4:$BF$126,$L43,FALSE))</f>
        <v>0</v>
      </c>
      <c r="AA43" s="32">
        <f>IF(AA37=0,0,VLOOKUP(AA37,FAC_TOTALS_APTA!$A$4:$BF$126,$L43,FALSE))</f>
        <v>0</v>
      </c>
      <c r="AB43" s="32">
        <f>IF(AB37=0,0,VLOOKUP(AB37,FAC_TOTALS_APTA!$A$4:$BF$126,$L43,FALSE))</f>
        <v>0</v>
      </c>
      <c r="AC43" s="35">
        <f t="shared" si="11"/>
        <v>93549388.439409837</v>
      </c>
      <c r="AD43" s="36">
        <f>AC43/G51</f>
        <v>0.13815544458864545</v>
      </c>
    </row>
    <row r="44" spans="2:30" x14ac:dyDescent="0.25">
      <c r="B44" s="28" t="s">
        <v>51</v>
      </c>
      <c r="C44" s="31" t="s">
        <v>25</v>
      </c>
      <c r="D44" s="101" t="s">
        <v>17</v>
      </c>
      <c r="E44" s="55"/>
      <c r="F44" s="9">
        <f>MATCH($D44,FAC_TOTALS_APTA!$A$2:$BF$2,)</f>
        <v>16</v>
      </c>
      <c r="G44" s="118">
        <f>VLOOKUP(G37,FAC_TOTALS_APTA!$A$4:$BF$126,$F44,FALSE)</f>
        <v>35715.451599492502</v>
      </c>
      <c r="H44" s="118">
        <f>VLOOKUP(H37,FAC_TOTALS_APTA!$A$4:$BF$126,$F44,FALSE)</f>
        <v>28874.309502126802</v>
      </c>
      <c r="I44" s="33">
        <f t="shared" si="8"/>
        <v>-0.19154572575705331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MATCH($K44,FAC_TOTALS_APTA!$A$2:$BD$2,)</f>
        <v>23</v>
      </c>
      <c r="M44" s="32">
        <f>IF(M37=0,0,VLOOKUP(M37,FAC_TOTALS_APTA!$A$4:$BF$126,$L44,FALSE))</f>
        <v>2046879.2477698401</v>
      </c>
      <c r="N44" s="32">
        <f>IF(N37=0,0,VLOOKUP(N37,FAC_TOTALS_APTA!$A$4:$BF$126,$L44,FALSE))</f>
        <v>3456452.51630612</v>
      </c>
      <c r="O44" s="32">
        <f>IF(O37=0,0,VLOOKUP(O37,FAC_TOTALS_APTA!$A$4:$BF$126,$L44,FALSE))</f>
        <v>3358878.3235612898</v>
      </c>
      <c r="P44" s="32">
        <f>IF(P37=0,0,VLOOKUP(P37,FAC_TOTALS_APTA!$A$4:$BF$126,$L44,FALSE))</f>
        <v>5554856.2144464599</v>
      </c>
      <c r="Q44" s="32">
        <f>IF(Q37=0,0,VLOOKUP(Q37,FAC_TOTALS_APTA!$A$4:$BF$126,$L44,FALSE))</f>
        <v>-1498247.0668378</v>
      </c>
      <c r="R44" s="32">
        <f>IF(R37=0,0,VLOOKUP(R37,FAC_TOTALS_APTA!$A$4:$BF$126,$L44,FALSE))</f>
        <v>931863.60841213702</v>
      </c>
      <c r="S44" s="32">
        <f>IF(S37=0,0,VLOOKUP(S37,FAC_TOTALS_APTA!$A$4:$BF$126,$L44,FALSE))</f>
        <v>7540824.8692690004</v>
      </c>
      <c r="T44" s="32">
        <f>IF(T37=0,0,VLOOKUP(T37,FAC_TOTALS_APTA!$A$4:$BF$126,$L44,FALSE))</f>
        <v>2163045.0767263402</v>
      </c>
      <c r="U44" s="32">
        <f>IF(U37=0,0,VLOOKUP(U37,FAC_TOTALS_APTA!$A$4:$BF$126,$L44,FALSE))</f>
        <v>2646990.6608033399</v>
      </c>
      <c r="V44" s="32">
        <f>IF(V37=0,0,VLOOKUP(V37,FAC_TOTALS_APTA!$A$4:$BF$126,$L44,FALSE))</f>
        <v>1329384.0052745999</v>
      </c>
      <c r="W44" s="32">
        <f>IF(W37=0,0,VLOOKUP(W37,FAC_TOTALS_APTA!$A$4:$BF$126,$L44,FALSE))</f>
        <v>0</v>
      </c>
      <c r="X44" s="32">
        <f>IF(X37=0,0,VLOOKUP(X37,FAC_TOTALS_APTA!$A$4:$BF$126,$L44,FALSE))</f>
        <v>0</v>
      </c>
      <c r="Y44" s="32">
        <f>IF(Y37=0,0,VLOOKUP(Y37,FAC_TOTALS_APTA!$A$4:$BF$126,$L44,FALSE))</f>
        <v>0</v>
      </c>
      <c r="Z44" s="32">
        <f>IF(Z37=0,0,VLOOKUP(Z37,FAC_TOTALS_APTA!$A$4:$BF$126,$L44,FALSE))</f>
        <v>0</v>
      </c>
      <c r="AA44" s="32">
        <f>IF(AA37=0,0,VLOOKUP(AA37,FAC_TOTALS_APTA!$A$4:$BF$126,$L44,FALSE))</f>
        <v>0</v>
      </c>
      <c r="AB44" s="32">
        <f>IF(AB37=0,0,VLOOKUP(AB37,FAC_TOTALS_APTA!$A$4:$BF$126,$L44,FALSE))</f>
        <v>0</v>
      </c>
      <c r="AC44" s="35">
        <f t="shared" si="11"/>
        <v>27530927.455731325</v>
      </c>
      <c r="AD44" s="36">
        <f>AC44/G51</f>
        <v>4.065817624289219E-2</v>
      </c>
    </row>
    <row r="45" spans="2:30" x14ac:dyDescent="0.25">
      <c r="B45" s="28" t="s">
        <v>68</v>
      </c>
      <c r="C45" s="31"/>
      <c r="D45" s="101" t="s">
        <v>10</v>
      </c>
      <c r="E45" s="55"/>
      <c r="F45" s="9">
        <f>MATCH($D45,FAC_TOTALS_APTA!$A$2:$BF$2,)</f>
        <v>17</v>
      </c>
      <c r="G45" s="112">
        <f>VLOOKUP(G37,FAC_TOTALS_APTA!$A$4:$BF$126,$F45,FALSE)</f>
        <v>7.8156462434034699</v>
      </c>
      <c r="H45" s="112">
        <f>VLOOKUP(H37,FAC_TOTALS_APTA!$A$4:$BF$126,$F45,FALSE)</f>
        <v>8.2569154106646199</v>
      </c>
      <c r="I45" s="33">
        <f t="shared" si="8"/>
        <v>5.6459716000271554E-2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MATCH($K45,FAC_TOTALS_APTA!$A$2:$BD$2,)</f>
        <v>24</v>
      </c>
      <c r="M45" s="32">
        <f>IF(M37=0,0,VLOOKUP(M37,FAC_TOTALS_APTA!$A$4:$BF$126,$L45,FALSE))</f>
        <v>-35825.168579911697</v>
      </c>
      <c r="N45" s="32">
        <f>IF(N37=0,0,VLOOKUP(N37,FAC_TOTALS_APTA!$A$4:$BF$126,$L45,FALSE))</f>
        <v>-38685.140806519099</v>
      </c>
      <c r="O45" s="32">
        <f>IF(O37=0,0,VLOOKUP(O37,FAC_TOTALS_APTA!$A$4:$BF$126,$L45,FALSE))</f>
        <v>-30581.952735806699</v>
      </c>
      <c r="P45" s="32">
        <f>IF(P37=0,0,VLOOKUP(P37,FAC_TOTALS_APTA!$A$4:$BF$126,$L45,FALSE))</f>
        <v>4681.3259399674398</v>
      </c>
      <c r="Q45" s="32">
        <f>IF(Q37=0,0,VLOOKUP(Q37,FAC_TOTALS_APTA!$A$4:$BF$126,$L45,FALSE))</f>
        <v>-109287.993456272</v>
      </c>
      <c r="R45" s="32">
        <f>IF(R37=0,0,VLOOKUP(R37,FAC_TOTALS_APTA!$A$4:$BF$126,$L45,FALSE))</f>
        <v>215564.03970004001</v>
      </c>
      <c r="S45" s="32">
        <f>IF(S37=0,0,VLOOKUP(S37,FAC_TOTALS_APTA!$A$4:$BF$126,$L45,FALSE))</f>
        <v>120734.946731641</v>
      </c>
      <c r="T45" s="32">
        <f>IF(T37=0,0,VLOOKUP(T37,FAC_TOTALS_APTA!$A$4:$BF$126,$L45,FALSE))</f>
        <v>312641.26020741201</v>
      </c>
      <c r="U45" s="32">
        <f>IF(U37=0,0,VLOOKUP(U37,FAC_TOTALS_APTA!$A$4:$BF$126,$L45,FALSE))</f>
        <v>322167.54396014602</v>
      </c>
      <c r="V45" s="32">
        <f>IF(V37=0,0,VLOOKUP(V37,FAC_TOTALS_APTA!$A$4:$BF$126,$L45,FALSE))</f>
        <v>34653.935402047799</v>
      </c>
      <c r="W45" s="32">
        <f>IF(W37=0,0,VLOOKUP(W37,FAC_TOTALS_APTA!$A$4:$BF$126,$L45,FALSE))</f>
        <v>0</v>
      </c>
      <c r="X45" s="32">
        <f>IF(X37=0,0,VLOOKUP(X37,FAC_TOTALS_APTA!$A$4:$BF$126,$L45,FALSE))</f>
        <v>0</v>
      </c>
      <c r="Y45" s="32">
        <f>IF(Y37=0,0,VLOOKUP(Y37,FAC_TOTALS_APTA!$A$4:$BF$126,$L45,FALSE))</f>
        <v>0</v>
      </c>
      <c r="Z45" s="32">
        <f>IF(Z37=0,0,VLOOKUP(Z37,FAC_TOTALS_APTA!$A$4:$BF$126,$L45,FALSE))</f>
        <v>0</v>
      </c>
      <c r="AA45" s="32">
        <f>IF(AA37=0,0,VLOOKUP(AA37,FAC_TOTALS_APTA!$A$4:$BF$126,$L45,FALSE))</f>
        <v>0</v>
      </c>
      <c r="AB45" s="32">
        <f>IF(AB37=0,0,VLOOKUP(AB37,FAC_TOTALS_APTA!$A$4:$BF$126,$L45,FALSE))</f>
        <v>0</v>
      </c>
      <c r="AC45" s="35">
        <f t="shared" si="11"/>
        <v>796062.79636274488</v>
      </c>
      <c r="AD45" s="36">
        <f>AC45/G51</f>
        <v>1.1756400697713546E-3</v>
      </c>
    </row>
    <row r="46" spans="2:30" x14ac:dyDescent="0.25">
      <c r="B46" s="28" t="s">
        <v>52</v>
      </c>
      <c r="C46" s="31"/>
      <c r="D46" s="101" t="s">
        <v>32</v>
      </c>
      <c r="E46" s="55"/>
      <c r="F46" s="9">
        <f>MATCH($D46,FAC_TOTALS_APTA!$A$2:$BF$2,)</f>
        <v>18</v>
      </c>
      <c r="G46" s="120">
        <f>VLOOKUP(G37,FAC_TOTALS_APTA!$A$4:$BF$126,$F46,FALSE)</f>
        <v>3.29893510953965</v>
      </c>
      <c r="H46" s="120">
        <f>VLOOKUP(H37,FAC_TOTALS_APTA!$A$4:$BF$126,$F46,FALSE)</f>
        <v>4.1251469761152801</v>
      </c>
      <c r="I46" s="33">
        <f t="shared" si="8"/>
        <v>0.25044805039857976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MATCH($K46,FAC_TOTALS_APTA!$A$2:$BD$2,)</f>
        <v>25</v>
      </c>
      <c r="M46" s="32">
        <f>IF(M37=0,0,VLOOKUP(M37,FAC_TOTALS_APTA!$A$4:$BF$126,$L46,FALSE))</f>
        <v>0</v>
      </c>
      <c r="N46" s="32">
        <f>IF(N37=0,0,VLOOKUP(N37,FAC_TOTALS_APTA!$A$4:$BF$126,$L46,FALSE))</f>
        <v>0</v>
      </c>
      <c r="O46" s="32">
        <f>IF(O37=0,0,VLOOKUP(O37,FAC_TOTALS_APTA!$A$4:$BF$126,$L46,FALSE))</f>
        <v>0</v>
      </c>
      <c r="P46" s="32">
        <f>IF(P37=0,0,VLOOKUP(P37,FAC_TOTALS_APTA!$A$4:$BF$126,$L46,FALSE))</f>
        <v>-985048.33574657806</v>
      </c>
      <c r="Q46" s="32">
        <f>IF(Q37=0,0,VLOOKUP(Q37,FAC_TOTALS_APTA!$A$4:$BF$126,$L46,FALSE))</f>
        <v>-1020203.39009738</v>
      </c>
      <c r="R46" s="32">
        <f>IF(R37=0,0,VLOOKUP(R37,FAC_TOTALS_APTA!$A$4:$BF$126,$L46,FALSE))</f>
        <v>-225675.956266494</v>
      </c>
      <c r="S46" s="32">
        <f>IF(S37=0,0,VLOOKUP(S37,FAC_TOTALS_APTA!$A$4:$BF$126,$L46,FALSE))</f>
        <v>-1319271.3756696</v>
      </c>
      <c r="T46" s="32">
        <f>IF(T37=0,0,VLOOKUP(T37,FAC_TOTALS_APTA!$A$4:$BF$126,$L46,FALSE))</f>
        <v>-7347.5114894335902</v>
      </c>
      <c r="U46" s="32">
        <f>IF(U37=0,0,VLOOKUP(U37,FAC_TOTALS_APTA!$A$4:$BF$126,$L46,FALSE))</f>
        <v>-669581.90899410599</v>
      </c>
      <c r="V46" s="32">
        <f>IF(V37=0,0,VLOOKUP(V37,FAC_TOTALS_APTA!$A$4:$BF$126,$L46,FALSE))</f>
        <v>13487.573012892501</v>
      </c>
      <c r="W46" s="32">
        <f>IF(W37=0,0,VLOOKUP(W37,FAC_TOTALS_APTA!$A$4:$BF$126,$L46,FALSE))</f>
        <v>0</v>
      </c>
      <c r="X46" s="32">
        <f>IF(X37=0,0,VLOOKUP(X37,FAC_TOTALS_APTA!$A$4:$BF$126,$L46,FALSE))</f>
        <v>0</v>
      </c>
      <c r="Y46" s="32">
        <f>IF(Y37=0,0,VLOOKUP(Y37,FAC_TOTALS_APTA!$A$4:$BF$126,$L46,FALSE))</f>
        <v>0</v>
      </c>
      <c r="Z46" s="32">
        <f>IF(Z37=0,0,VLOOKUP(Z37,FAC_TOTALS_APTA!$A$4:$BF$126,$L46,FALSE))</f>
        <v>0</v>
      </c>
      <c r="AA46" s="32">
        <f>IF(AA37=0,0,VLOOKUP(AA37,FAC_TOTALS_APTA!$A$4:$BF$126,$L46,FALSE))</f>
        <v>0</v>
      </c>
      <c r="AB46" s="32">
        <f>IF(AB37=0,0,VLOOKUP(AB37,FAC_TOTALS_APTA!$A$4:$BF$126,$L46,FALSE))</f>
        <v>0</v>
      </c>
      <c r="AC46" s="35">
        <f t="shared" si="11"/>
        <v>-4213640.9052506993</v>
      </c>
      <c r="AD46" s="36">
        <f>AC46/G51</f>
        <v>-6.2227818087645988E-3</v>
      </c>
    </row>
    <row r="47" spans="2:30" x14ac:dyDescent="0.25">
      <c r="B47" s="28" t="s">
        <v>69</v>
      </c>
      <c r="C47" s="31"/>
      <c r="D47" s="14" t="s">
        <v>78</v>
      </c>
      <c r="E47" s="55"/>
      <c r="F47" s="9" t="e">
        <f>MATCH($D47,FAC_TOTALS_APTA!$A$2:$BF$2,)</f>
        <v>#N/A</v>
      </c>
      <c r="G47" s="120" t="e">
        <f>VLOOKUP(G37,FAC_TOTALS_APTA!$A$4:$BF$126,$F47,FALSE)</f>
        <v>#REF!</v>
      </c>
      <c r="H47" s="120" t="e">
        <f>VLOOKUP(H37,FAC_TOTALS_APTA!$A$4:$BF$126,$F47,FALSE)</f>
        <v>#REF!</v>
      </c>
      <c r="I47" s="33" t="str">
        <f t="shared" si="8"/>
        <v>-</v>
      </c>
      <c r="J47" s="34" t="str">
        <f t="shared" si="9"/>
        <v/>
      </c>
      <c r="K47" s="34" t="str">
        <f t="shared" si="10"/>
        <v>YEARS_SINCE_TNC_BUS_MID_FAC</v>
      </c>
      <c r="L47" s="9" t="e">
        <f>MATCH($K47,FAC_TOTALS_APTA!$A$2:$BD$2,)</f>
        <v>#N/A</v>
      </c>
      <c r="M47" s="32" t="e">
        <f>IF(M37=0,0,VLOOKUP(M37,FAC_TOTALS_APTA!$A$4:$BF$126,$L47,FALSE))</f>
        <v>#REF!</v>
      </c>
      <c r="N47" s="32" t="e">
        <f>IF(N37=0,0,VLOOKUP(N37,FAC_TOTALS_APTA!$A$4:$BF$126,$L47,FALSE))</f>
        <v>#REF!</v>
      </c>
      <c r="O47" s="32" t="e">
        <f>IF(O37=0,0,VLOOKUP(O37,FAC_TOTALS_APTA!$A$4:$BF$126,$L47,FALSE))</f>
        <v>#REF!</v>
      </c>
      <c r="P47" s="32" t="e">
        <f>IF(P37=0,0,VLOOKUP(P37,FAC_TOTALS_APTA!$A$4:$BF$126,$L47,FALSE))</f>
        <v>#REF!</v>
      </c>
      <c r="Q47" s="32" t="e">
        <f>IF(Q37=0,0,VLOOKUP(Q37,FAC_TOTALS_APTA!$A$4:$BF$126,$L47,FALSE))</f>
        <v>#REF!</v>
      </c>
      <c r="R47" s="32" t="e">
        <f>IF(R37=0,0,VLOOKUP(R37,FAC_TOTALS_APTA!$A$4:$BF$126,$L47,FALSE))</f>
        <v>#REF!</v>
      </c>
      <c r="S47" s="32" t="e">
        <f>IF(S37=0,0,VLOOKUP(S37,FAC_TOTALS_APTA!$A$4:$BF$126,$L47,FALSE))</f>
        <v>#REF!</v>
      </c>
      <c r="T47" s="32" t="e">
        <f>IF(T37=0,0,VLOOKUP(T37,FAC_TOTALS_APTA!$A$4:$BF$126,$L47,FALSE))</f>
        <v>#REF!</v>
      </c>
      <c r="U47" s="32" t="e">
        <f>IF(U37=0,0,VLOOKUP(U37,FAC_TOTALS_APTA!$A$4:$BF$126,$L47,FALSE))</f>
        <v>#REF!</v>
      </c>
      <c r="V47" s="32" t="e">
        <f>IF(V37=0,0,VLOOKUP(V37,FAC_TOTALS_APTA!$A$4:$BF$126,$L47,FALSE))</f>
        <v>#REF!</v>
      </c>
      <c r="W47" s="32">
        <f>IF(W37=0,0,VLOOKUP(W37,FAC_TOTALS_APTA!$A$4:$BF$126,$L47,FALSE))</f>
        <v>0</v>
      </c>
      <c r="X47" s="32">
        <f>IF(X37=0,0,VLOOKUP(X37,FAC_TOTALS_APTA!$A$4:$BF$126,$L47,FALSE))</f>
        <v>0</v>
      </c>
      <c r="Y47" s="32">
        <f>IF(Y37=0,0,VLOOKUP(Y37,FAC_TOTALS_APTA!$A$4:$BF$126,$L47,FALSE))</f>
        <v>0</v>
      </c>
      <c r="Z47" s="32">
        <f>IF(Z37=0,0,VLOOKUP(Z37,FAC_TOTALS_APTA!$A$4:$BF$126,$L47,FALSE))</f>
        <v>0</v>
      </c>
      <c r="AA47" s="32">
        <f>IF(AA37=0,0,VLOOKUP(AA37,FAC_TOTALS_APTA!$A$4:$BF$126,$L47,FALSE))</f>
        <v>0</v>
      </c>
      <c r="AB47" s="32">
        <f>IF(AB37=0,0,VLOOKUP(AB37,FAC_TOTALS_APTA!$A$4:$BF$126,$L47,FALSE))</f>
        <v>0</v>
      </c>
      <c r="AC47" s="35" t="e">
        <f t="shared" si="11"/>
        <v>#REF!</v>
      </c>
      <c r="AD47" s="36" t="e">
        <f>AC47/G51</f>
        <v>#REF!</v>
      </c>
    </row>
    <row r="48" spans="2:30" x14ac:dyDescent="0.25">
      <c r="B48" s="28" t="s">
        <v>70</v>
      </c>
      <c r="C48" s="31"/>
      <c r="D48" s="9" t="s">
        <v>48</v>
      </c>
      <c r="E48" s="55"/>
      <c r="F48" s="9" t="e">
        <f>MATCH($D48,FAC_TOTALS_APTA!$A$2:$BF$2,)</f>
        <v>#N/A</v>
      </c>
      <c r="G48" s="120" t="e">
        <f>VLOOKUP(G37,FAC_TOTALS_APTA!$A$4:$BF$126,$F48,FALSE)</f>
        <v>#REF!</v>
      </c>
      <c r="H48" s="120" t="e">
        <f>VLOOKUP(H37,FAC_TOTALS_APTA!$A$4:$BF$126,$F48,FALSE)</f>
        <v>#REF!</v>
      </c>
      <c r="I48" s="33" t="str">
        <f t="shared" si="8"/>
        <v>-</v>
      </c>
      <c r="J48" s="34" t="str">
        <f t="shared" si="9"/>
        <v/>
      </c>
      <c r="K48" s="34" t="str">
        <f t="shared" si="10"/>
        <v>BIKE_SHARE_FAC</v>
      </c>
      <c r="L48" s="9" t="e">
        <f>MATCH($K48,FAC_TOTALS_APTA!$A$2:$BD$2,)</f>
        <v>#N/A</v>
      </c>
      <c r="M48" s="32" t="e">
        <f>IF(M37=0,0,VLOOKUP(M37,FAC_TOTALS_APTA!$A$4:$BF$126,$L48,FALSE))</f>
        <v>#REF!</v>
      </c>
      <c r="N48" s="32" t="e">
        <f>IF(N37=0,0,VLOOKUP(N37,FAC_TOTALS_APTA!$A$4:$BF$126,$L48,FALSE))</f>
        <v>#REF!</v>
      </c>
      <c r="O48" s="32" t="e">
        <f>IF(O37=0,0,VLOOKUP(O37,FAC_TOTALS_APTA!$A$4:$BF$126,$L48,FALSE))</f>
        <v>#REF!</v>
      </c>
      <c r="P48" s="32" t="e">
        <f>IF(P37=0,0,VLOOKUP(P37,FAC_TOTALS_APTA!$A$4:$BF$126,$L48,FALSE))</f>
        <v>#REF!</v>
      </c>
      <c r="Q48" s="32" t="e">
        <f>IF(Q37=0,0,VLOOKUP(Q37,FAC_TOTALS_APTA!$A$4:$BF$126,$L48,FALSE))</f>
        <v>#REF!</v>
      </c>
      <c r="R48" s="32" t="e">
        <f>IF(R37=0,0,VLOOKUP(R37,FAC_TOTALS_APTA!$A$4:$BF$126,$L48,FALSE))</f>
        <v>#REF!</v>
      </c>
      <c r="S48" s="32" t="e">
        <f>IF(S37=0,0,VLOOKUP(S37,FAC_TOTALS_APTA!$A$4:$BF$126,$L48,FALSE))</f>
        <v>#REF!</v>
      </c>
      <c r="T48" s="32" t="e">
        <f>IF(T37=0,0,VLOOKUP(T37,FAC_TOTALS_APTA!$A$4:$BF$126,$L48,FALSE))</f>
        <v>#REF!</v>
      </c>
      <c r="U48" s="32" t="e">
        <f>IF(U37=0,0,VLOOKUP(U37,FAC_TOTALS_APTA!$A$4:$BF$126,$L48,FALSE))</f>
        <v>#REF!</v>
      </c>
      <c r="V48" s="32" t="e">
        <f>IF(V37=0,0,VLOOKUP(V37,FAC_TOTALS_APTA!$A$4:$BF$126,$L48,FALSE))</f>
        <v>#REF!</v>
      </c>
      <c r="W48" s="32">
        <f>IF(W37=0,0,VLOOKUP(W37,FAC_TOTALS_APTA!$A$4:$BF$126,$L48,FALSE))</f>
        <v>0</v>
      </c>
      <c r="X48" s="32">
        <f>IF(X37=0,0,VLOOKUP(X37,FAC_TOTALS_APTA!$A$4:$BF$126,$L48,FALSE))</f>
        <v>0</v>
      </c>
      <c r="Y48" s="32">
        <f>IF(Y37=0,0,VLOOKUP(Y37,FAC_TOTALS_APTA!$A$4:$BF$126,$L48,FALSE))</f>
        <v>0</v>
      </c>
      <c r="Z48" s="32">
        <f>IF(Z37=0,0,VLOOKUP(Z37,FAC_TOTALS_APTA!$A$4:$BF$126,$L48,FALSE))</f>
        <v>0</v>
      </c>
      <c r="AA48" s="32">
        <f>IF(AA37=0,0,VLOOKUP(AA37,FAC_TOTALS_APTA!$A$4:$BF$126,$L48,FALSE))</f>
        <v>0</v>
      </c>
      <c r="AB48" s="32">
        <f>IF(AB37=0,0,VLOOKUP(AB37,FAC_TOTALS_APTA!$A$4:$BF$126,$L48,FALSE))</f>
        <v>0</v>
      </c>
      <c r="AC48" s="35" t="e">
        <f t="shared" si="11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6"/>
      <c r="F49" s="10" t="e">
        <f>MATCH($D49,FAC_TOTALS_APTA!$A$2:$BF$2,)</f>
        <v>#N/A</v>
      </c>
      <c r="G49" s="126" t="e">
        <f>VLOOKUP(G37,FAC_TOTALS_APTA!$A$4:$BF$126,$F49,FALSE)</f>
        <v>#REF!</v>
      </c>
      <c r="H49" s="126" t="e">
        <f>VLOOKUP(H37,FAC_TOTALS_APTA!$A$4:$BF$126,$F49,FALSE)</f>
        <v>#REF!</v>
      </c>
      <c r="I49" s="37" t="str">
        <f t="shared" si="8"/>
        <v>-</v>
      </c>
      <c r="J49" s="38" t="str">
        <f t="shared" si="9"/>
        <v/>
      </c>
      <c r="K49" s="38" t="str">
        <f t="shared" si="10"/>
        <v>scooter_flag_FAC</v>
      </c>
      <c r="L49" s="10" t="e">
        <f>MATCH($K49,FAC_TOTALS_APTA!$A$2:$BD$2,)</f>
        <v>#N/A</v>
      </c>
      <c r="M49" s="39" t="e">
        <f>IF(M37=0,0,VLOOKUP(M37,FAC_TOTALS_APTA!$A$4:$BF$126,$L49,FALSE))</f>
        <v>#REF!</v>
      </c>
      <c r="N49" s="39" t="e">
        <f>IF(N37=0,0,VLOOKUP(N37,FAC_TOTALS_APTA!$A$4:$BF$126,$L49,FALSE))</f>
        <v>#REF!</v>
      </c>
      <c r="O49" s="39" t="e">
        <f>IF(O37=0,0,VLOOKUP(O37,FAC_TOTALS_APTA!$A$4:$BF$126,$L49,FALSE))</f>
        <v>#REF!</v>
      </c>
      <c r="P49" s="39" t="e">
        <f>IF(P37=0,0,VLOOKUP(P37,FAC_TOTALS_APTA!$A$4:$BF$126,$L49,FALSE))</f>
        <v>#REF!</v>
      </c>
      <c r="Q49" s="39" t="e">
        <f>IF(Q37=0,0,VLOOKUP(Q37,FAC_TOTALS_APTA!$A$4:$BF$126,$L49,FALSE))</f>
        <v>#REF!</v>
      </c>
      <c r="R49" s="39" t="e">
        <f>IF(R37=0,0,VLOOKUP(R37,FAC_TOTALS_APTA!$A$4:$BF$126,$L49,FALSE))</f>
        <v>#REF!</v>
      </c>
      <c r="S49" s="39" t="e">
        <f>IF(S37=0,0,VLOOKUP(S37,FAC_TOTALS_APTA!$A$4:$BF$126,$L49,FALSE))</f>
        <v>#REF!</v>
      </c>
      <c r="T49" s="39" t="e">
        <f>IF(T37=0,0,VLOOKUP(T37,FAC_TOTALS_APTA!$A$4:$BF$126,$L49,FALSE))</f>
        <v>#REF!</v>
      </c>
      <c r="U49" s="39" t="e">
        <f>IF(U37=0,0,VLOOKUP(U37,FAC_TOTALS_APTA!$A$4:$BF$126,$L49,FALSE))</f>
        <v>#REF!</v>
      </c>
      <c r="V49" s="39" t="e">
        <f>IF(V37=0,0,VLOOKUP(V37,FAC_TOTALS_APTA!$A$4:$BF$126,$L49,FALSE))</f>
        <v>#REF!</v>
      </c>
      <c r="W49" s="39">
        <f>IF(W37=0,0,VLOOKUP(W37,FAC_TOTALS_APTA!$A$4:$BF$126,$L49,FALSE))</f>
        <v>0</v>
      </c>
      <c r="X49" s="39">
        <f>IF(X37=0,0,VLOOKUP(X37,FAC_TOTALS_APTA!$A$4:$BF$126,$L49,FALSE))</f>
        <v>0</v>
      </c>
      <c r="Y49" s="39">
        <f>IF(Y37=0,0,VLOOKUP(Y37,FAC_TOTALS_APTA!$A$4:$BF$126,$L49,FALSE))</f>
        <v>0</v>
      </c>
      <c r="Z49" s="39">
        <f>IF(Z37=0,0,VLOOKUP(Z37,FAC_TOTALS_APTA!$A$4:$BF$126,$L49,FALSE))</f>
        <v>0</v>
      </c>
      <c r="AA49" s="39">
        <f>IF(AA37=0,0,VLOOKUP(AA37,FAC_TOTALS_APTA!$A$4:$BF$126,$L49,FALSE))</f>
        <v>0</v>
      </c>
      <c r="AB49" s="39">
        <f>IF(AB37=0,0,VLOOKUP(AB37,FAC_TOTALS_APTA!$A$4:$BF$126,$L49,FALSE))</f>
        <v>0</v>
      </c>
      <c r="AC49" s="40" t="e">
        <f t="shared" si="11"/>
        <v>#REF!</v>
      </c>
      <c r="AD49" s="41" t="e">
        <f>AC49/G51</f>
        <v>#REF!</v>
      </c>
    </row>
    <row r="50" spans="1:31" x14ac:dyDescent="0.25">
      <c r="B50" s="42" t="s">
        <v>58</v>
      </c>
      <c r="C50" s="43"/>
      <c r="D50" s="42" t="s">
        <v>50</v>
      </c>
      <c r="E50" s="44"/>
      <c r="F50" s="45"/>
      <c r="G50" s="136"/>
      <c r="H50" s="136"/>
      <c r="I50" s="47"/>
      <c r="J50" s="48"/>
      <c r="K50" s="48" t="str">
        <f t="shared" si="10"/>
        <v>New_Reporter_FAC</v>
      </c>
      <c r="L50" s="45">
        <f>MATCH($K50,FAC_TOTALS_APTA!$A$2:$BD$2,)</f>
        <v>29</v>
      </c>
      <c r="M50" s="46">
        <f>IF(M37=0,0,VLOOKUP(M37,FAC_TOTALS_APTA!$A$4:$BF$126,$L50,FALSE))</f>
        <v>64490437</v>
      </c>
      <c r="N50" s="46">
        <f>IF(N37=0,0,VLOOKUP(N37,FAC_TOTALS_APTA!$A$4:$BF$126,$L50,FALSE))</f>
        <v>27575194</v>
      </c>
      <c r="O50" s="46">
        <f>IF(O37=0,0,VLOOKUP(O37,FAC_TOTALS_APTA!$A$4:$BF$126,$L50,FALSE))</f>
        <v>22919974</v>
      </c>
      <c r="P50" s="46">
        <f>IF(P37=0,0,VLOOKUP(P37,FAC_TOTALS_APTA!$A$4:$BF$126,$L50,FALSE))</f>
        <v>15747264</v>
      </c>
      <c r="Q50" s="46">
        <f>IF(Q37=0,0,VLOOKUP(Q37,FAC_TOTALS_APTA!$A$4:$BF$126,$L50,FALSE))</f>
        <v>8688267.9999999907</v>
      </c>
      <c r="R50" s="46">
        <f>IF(R37=0,0,VLOOKUP(R37,FAC_TOTALS_APTA!$A$4:$BF$126,$L50,FALSE))</f>
        <v>0</v>
      </c>
      <c r="S50" s="46">
        <f>IF(S37=0,0,VLOOKUP(S37,FAC_TOTALS_APTA!$A$4:$BF$126,$L50,FALSE))</f>
        <v>0</v>
      </c>
      <c r="T50" s="46">
        <f>IF(T37=0,0,VLOOKUP(T37,FAC_TOTALS_APTA!$A$4:$BF$126,$L50,FALSE))</f>
        <v>2308521.9999999902</v>
      </c>
      <c r="U50" s="46">
        <f>IF(U37=0,0,VLOOKUP(U37,FAC_TOTALS_APTA!$A$4:$BF$126,$L50,FALSE))</f>
        <v>0</v>
      </c>
      <c r="V50" s="46">
        <f>IF(V37=0,0,VLOOKUP(V37,FAC_TOTALS_APTA!$A$4:$BF$126,$L50,FALSE))</f>
        <v>0</v>
      </c>
      <c r="W50" s="46">
        <f>IF(W37=0,0,VLOOKUP(W37,FAC_TOTALS_APTA!$A$4:$BF$126,$L50,FALSE))</f>
        <v>0</v>
      </c>
      <c r="X50" s="46">
        <f>IF(X37=0,0,VLOOKUP(X37,FAC_TOTALS_APTA!$A$4:$BF$126,$L50,FALSE))</f>
        <v>0</v>
      </c>
      <c r="Y50" s="46">
        <f>IF(Y37=0,0,VLOOKUP(Y37,FAC_TOTALS_APTA!$A$4:$BF$126,$L50,FALSE))</f>
        <v>0</v>
      </c>
      <c r="Z50" s="46">
        <f>IF(Z37=0,0,VLOOKUP(Z37,FAC_TOTALS_APTA!$A$4:$BF$126,$L50,FALSE))</f>
        <v>0</v>
      </c>
      <c r="AA50" s="46">
        <f>IF(AA37=0,0,VLOOKUP(AA37,FAC_TOTALS_APTA!$A$4:$BF$126,$L50,FALSE))</f>
        <v>0</v>
      </c>
      <c r="AB50" s="46">
        <f>IF(AB37=0,0,VLOOKUP(AB37,FAC_TOTALS_APTA!$A$4:$BF$126,$L50,FALSE))</f>
        <v>0</v>
      </c>
      <c r="AC50" s="49">
        <f>SUM(M50:AB50)</f>
        <v>141729659</v>
      </c>
      <c r="AD50" s="50">
        <f>AC50/G52</f>
        <v>0.20455094104988761</v>
      </c>
    </row>
    <row r="51" spans="1:31" s="104" customFormat="1" ht="15.75" customHeight="1" x14ac:dyDescent="0.25">
      <c r="A51" s="103"/>
      <c r="B51" s="28" t="s">
        <v>72</v>
      </c>
      <c r="C51" s="31"/>
      <c r="D51" s="9" t="s">
        <v>6</v>
      </c>
      <c r="E51" s="55"/>
      <c r="F51" s="9">
        <f>MATCH($D51,FAC_TOTALS_APTA!$A$2:$BD$2,)</f>
        <v>10</v>
      </c>
      <c r="G51" s="112">
        <f>VLOOKUP(G37,FAC_TOTALS_APTA!$A$4:$BF$126,$F51,FALSE)</f>
        <v>677131391.51302302</v>
      </c>
      <c r="H51" s="112">
        <f>VLOOKUP(H37,FAC_TOTALS_APTA!$A$4:$BD$126,$F51,FALSE)</f>
        <v>942228929.68182003</v>
      </c>
      <c r="I51" s="107">
        <f t="shared" ref="I51" si="12">H51/G51-1</f>
        <v>0.3915008837154148</v>
      </c>
      <c r="J51" s="34"/>
      <c r="K51" s="34"/>
      <c r="L51" s="9"/>
      <c r="M51" s="32" t="e">
        <f t="shared" ref="M51:AB51" si="13">SUM(M39:M44)</f>
        <v>#REF!</v>
      </c>
      <c r="N51" s="32" t="e">
        <f t="shared" si="13"/>
        <v>#REF!</v>
      </c>
      <c r="O51" s="32" t="e">
        <f t="shared" si="13"/>
        <v>#REF!</v>
      </c>
      <c r="P51" s="32" t="e">
        <f t="shared" si="13"/>
        <v>#REF!</v>
      </c>
      <c r="Q51" s="32" t="e">
        <f t="shared" si="13"/>
        <v>#REF!</v>
      </c>
      <c r="R51" s="32" t="e">
        <f t="shared" si="13"/>
        <v>#REF!</v>
      </c>
      <c r="S51" s="32" t="e">
        <f t="shared" si="13"/>
        <v>#REF!</v>
      </c>
      <c r="T51" s="32" t="e">
        <f t="shared" si="13"/>
        <v>#REF!</v>
      </c>
      <c r="U51" s="32" t="e">
        <f t="shared" si="13"/>
        <v>#REF!</v>
      </c>
      <c r="V51" s="32" t="e">
        <f t="shared" si="13"/>
        <v>#REF!</v>
      </c>
      <c r="W51" s="32">
        <f t="shared" si="13"/>
        <v>0</v>
      </c>
      <c r="X51" s="32">
        <f t="shared" si="13"/>
        <v>0</v>
      </c>
      <c r="Y51" s="32">
        <f t="shared" si="13"/>
        <v>0</v>
      </c>
      <c r="Z51" s="32">
        <f t="shared" si="13"/>
        <v>0</v>
      </c>
      <c r="AA51" s="32">
        <f t="shared" si="13"/>
        <v>0</v>
      </c>
      <c r="AB51" s="32">
        <f t="shared" si="13"/>
        <v>0</v>
      </c>
      <c r="AC51" s="35">
        <f>H51-G51</f>
        <v>265097538.16879702</v>
      </c>
      <c r="AD51" s="36">
        <f>I51</f>
        <v>0.3915008837154148</v>
      </c>
      <c r="AE51" s="103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MATCH($D52,FAC_TOTALS_APTA!$A$2:$BD$2,)</f>
        <v>8</v>
      </c>
      <c r="G52" s="109">
        <f>VLOOKUP(G37,FAC_TOTALS_APTA!$A$4:$BD$126,$F52,FALSE)</f>
        <v>692881970</v>
      </c>
      <c r="H52" s="109">
        <f>VLOOKUP(H37,FAC_TOTALS_APTA!$A$4:$BD$126,$F52,FALSE)</f>
        <v>961216517.99999905</v>
      </c>
      <c r="I52" s="108">
        <f t="shared" ref="I52" si="14">H52/G52-1</f>
        <v>0.38727309934186782</v>
      </c>
      <c r="J52" s="51"/>
      <c r="K52" s="51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2">
        <f>H52-G52</f>
        <v>268334547.99999905</v>
      </c>
      <c r="AD52" s="53">
        <f>I52</f>
        <v>0.38727309934186782</v>
      </c>
    </row>
    <row r="53" spans="1:31" ht="14.25" thickTop="1" thickBot="1" x14ac:dyDescent="0.3">
      <c r="B53" s="57" t="s">
        <v>73</v>
      </c>
      <c r="C53" s="58"/>
      <c r="D53" s="58"/>
      <c r="E53" s="59"/>
      <c r="F53" s="58"/>
      <c r="G53" s="149"/>
      <c r="H53" s="149"/>
      <c r="I53" s="60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3">
        <f>AD52-AD51</f>
        <v>-4.2277843735469833E-3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3"/>
      <c r="H55" s="103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3"/>
      <c r="H56" s="10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3"/>
      <c r="H57" s="10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3"/>
      <c r="H58" s="10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53"/>
      <c r="H59" s="153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1"/>
      <c r="C60" s="62"/>
      <c r="D60" s="62"/>
      <c r="E60" s="62"/>
      <c r="F60" s="62"/>
      <c r="G60" s="161" t="s">
        <v>56</v>
      </c>
      <c r="H60" s="161"/>
      <c r="I60" s="16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161" t="s">
        <v>60</v>
      </c>
      <c r="AD60" s="161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23">
        <f>$C$1</f>
        <v>2002</v>
      </c>
      <c r="H61" s="123">
        <f>$C$2</f>
        <v>2012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1"/>
      <c r="H62" s="101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1" t="str">
        <f>CONCATENATE($C58,"_",$C59,"_",G61)</f>
        <v>0_3_2002</v>
      </c>
      <c r="H63" s="101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5">IF($G61+N62&gt;$H61,0,CONCATENATE($C58,"_",$C59,"_",$G61+N62))</f>
        <v>0_3_2004</v>
      </c>
      <c r="O63" s="9" t="str">
        <f t="shared" si="15"/>
        <v>0_3_2005</v>
      </c>
      <c r="P63" s="9" t="str">
        <f t="shared" si="15"/>
        <v>0_3_2006</v>
      </c>
      <c r="Q63" s="9" t="str">
        <f t="shared" si="15"/>
        <v>0_3_2007</v>
      </c>
      <c r="R63" s="9" t="str">
        <f t="shared" si="15"/>
        <v>0_3_2008</v>
      </c>
      <c r="S63" s="9" t="str">
        <f t="shared" si="15"/>
        <v>0_3_2009</v>
      </c>
      <c r="T63" s="9" t="str">
        <f t="shared" si="15"/>
        <v>0_3_2010</v>
      </c>
      <c r="U63" s="9" t="str">
        <f t="shared" si="15"/>
        <v>0_3_2011</v>
      </c>
      <c r="V63" s="9" t="str">
        <f t="shared" si="15"/>
        <v>0_3_2012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12"/>
      <c r="H64" s="112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1" t="s">
        <v>8</v>
      </c>
      <c r="E65" s="55"/>
      <c r="F65" s="9">
        <f>MATCH($D65,FAC_TOTALS_APTA!$A$2:$BF$2,)</f>
        <v>12</v>
      </c>
      <c r="G65" s="112">
        <f>VLOOKUP(G63,FAC_TOTALS_APTA!$A$4:$BF$126,$F65,FALSE)</f>
        <v>2436593.4779696302</v>
      </c>
      <c r="H65" s="112">
        <f>VLOOKUP(H63,FAC_TOTALS_APTA!$A$4:$BF$126,$F65,FALSE)</f>
        <v>1934144.30171931</v>
      </c>
      <c r="I65" s="33">
        <f>IFERROR(H65/G65-1,"-")</f>
        <v>-0.20620968610200918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MATCH($K65,FAC_TOTALS_APTA!$A$2:$BD$2,)</f>
        <v>19</v>
      </c>
      <c r="M65" s="32">
        <f>IF(M63=0,0,VLOOKUP(M63,FAC_TOTALS_APTA!$A$4:$BF$126,$L65,FALSE))</f>
        <v>359420.98069518799</v>
      </c>
      <c r="N65" s="32">
        <f>IF(N63=0,0,VLOOKUP(N63,FAC_TOTALS_APTA!$A$4:$BF$126,$L65,FALSE))</f>
        <v>1661517.95952073</v>
      </c>
      <c r="O65" s="32">
        <f>IF(O63=0,0,VLOOKUP(O63,FAC_TOTALS_APTA!$A$4:$BF$126,$L65,FALSE))</f>
        <v>-1995112.97222588</v>
      </c>
      <c r="P65" s="32">
        <f>IF(P63=0,0,VLOOKUP(P63,FAC_TOTALS_APTA!$A$4:$BF$126,$L65,FALSE))</f>
        <v>4317865.3784677796</v>
      </c>
      <c r="Q65" s="32">
        <f>IF(Q63=0,0,VLOOKUP(Q63,FAC_TOTALS_APTA!$A$4:$BF$126,$L65,FALSE))</f>
        <v>4421708.2276237598</v>
      </c>
      <c r="R65" s="32">
        <f>IF(R63=0,0,VLOOKUP(R63,FAC_TOTALS_APTA!$A$4:$BF$126,$L65,FALSE))</f>
        <v>2449366.7400715202</v>
      </c>
      <c r="S65" s="32">
        <f>IF(S63=0,0,VLOOKUP(S63,FAC_TOTALS_APTA!$A$4:$BF$126,$L65,FALSE))</f>
        <v>2043127.3019190901</v>
      </c>
      <c r="T65" s="32">
        <f>IF(T63=0,0,VLOOKUP(T63,FAC_TOTALS_APTA!$A$4:$BF$126,$L65,FALSE))</f>
        <v>909879.89446354995</v>
      </c>
      <c r="U65" s="32">
        <f>IF(U63=0,0,VLOOKUP(U63,FAC_TOTALS_APTA!$A$4:$BF$126,$L65,FALSE))</f>
        <v>-328345.70581372402</v>
      </c>
      <c r="V65" s="32">
        <f>IF(V63=0,0,VLOOKUP(V63,FAC_TOTALS_APTA!$A$4:$BF$126,$L65,FALSE))</f>
        <v>670016.71430196601</v>
      </c>
      <c r="W65" s="32">
        <f>IF(W63=0,0,VLOOKUP(W63,FAC_TOTALS_APTA!$A$4:$BF$126,$L65,FALSE))</f>
        <v>0</v>
      </c>
      <c r="X65" s="32">
        <f>IF(X63=0,0,VLOOKUP(X63,FAC_TOTALS_APTA!$A$4:$BF$126,$L65,FALSE))</f>
        <v>0</v>
      </c>
      <c r="Y65" s="32">
        <f>IF(Y63=0,0,VLOOKUP(Y63,FAC_TOTALS_APTA!$A$4:$BF$126,$L65,FALSE))</f>
        <v>0</v>
      </c>
      <c r="Z65" s="32">
        <f>IF(Z63=0,0,VLOOKUP(Z63,FAC_TOTALS_APTA!$A$4:$BF$126,$L65,FALSE))</f>
        <v>0</v>
      </c>
      <c r="AA65" s="32">
        <f>IF(AA63=0,0,VLOOKUP(AA63,FAC_TOTALS_APTA!$A$4:$BF$126,$L65,FALSE))</f>
        <v>0</v>
      </c>
      <c r="AB65" s="32">
        <f>IF(AB63=0,0,VLOOKUP(AB63,FAC_TOTALS_APTA!$A$4:$BF$126,$L65,FALSE))</f>
        <v>0</v>
      </c>
      <c r="AC65" s="35">
        <f>SUM(M65:AB65)</f>
        <v>14509444.519023979</v>
      </c>
      <c r="AD65" s="36">
        <f>AC65/G77</f>
        <v>0.16280295668001515</v>
      </c>
    </row>
    <row r="66" spans="1:33" x14ac:dyDescent="0.25">
      <c r="B66" s="28" t="s">
        <v>57</v>
      </c>
      <c r="C66" s="31" t="s">
        <v>25</v>
      </c>
      <c r="D66" s="101" t="s">
        <v>75</v>
      </c>
      <c r="E66" s="55"/>
      <c r="F66" s="9">
        <f>MATCH($D66,FAC_TOTALS_APTA!$A$2:$BF$2,)</f>
        <v>13</v>
      </c>
      <c r="G66" s="118">
        <f>VLOOKUP(G63,FAC_TOTALS_APTA!$A$4:$BF$126,$F66,FALSE)</f>
        <v>0.90327811224383903</v>
      </c>
      <c r="H66" s="118">
        <f>VLOOKUP(H63,FAC_TOTALS_APTA!$A$4:$BF$126,$F66,FALSE)</f>
        <v>0.83112427188883597</v>
      </c>
      <c r="I66" s="33">
        <f t="shared" ref="I66:I75" si="16">IFERROR(H66/G66-1,"-")</f>
        <v>-7.9879983115903497E-2</v>
      </c>
      <c r="J66" s="34" t="str">
        <f t="shared" ref="J66:J73" si="17">IF(C66="Log","_log","")</f>
        <v>_log</v>
      </c>
      <c r="K66" s="34" t="str">
        <f t="shared" ref="K66:K76" si="18">CONCATENATE(D66,J66,"_FAC")</f>
        <v>FARE_per_UPT_cleaned_2018_log_FAC</v>
      </c>
      <c r="L66" s="9">
        <f>MATCH($K66,FAC_TOTALS_APTA!$A$2:$BD$2,)</f>
        <v>20</v>
      </c>
      <c r="M66" s="32">
        <f>IF(M63=0,0,VLOOKUP(M63,FAC_TOTALS_APTA!$A$4:$BF$126,$L66,FALSE))</f>
        <v>587031.67212789203</v>
      </c>
      <c r="N66" s="32">
        <f>IF(N63=0,0,VLOOKUP(N63,FAC_TOTALS_APTA!$A$4:$BF$126,$L66,FALSE))</f>
        <v>173698.298608668</v>
      </c>
      <c r="O66" s="32">
        <f>IF(O63=0,0,VLOOKUP(O63,FAC_TOTALS_APTA!$A$4:$BF$126,$L66,FALSE))</f>
        <v>416076.89531941398</v>
      </c>
      <c r="P66" s="32">
        <f>IF(P63=0,0,VLOOKUP(P63,FAC_TOTALS_APTA!$A$4:$BF$126,$L66,FALSE))</f>
        <v>-250401.94456806901</v>
      </c>
      <c r="Q66" s="32">
        <f>IF(Q63=0,0,VLOOKUP(Q63,FAC_TOTALS_APTA!$A$4:$BF$126,$L66,FALSE))</f>
        <v>219056.39373618801</v>
      </c>
      <c r="R66" s="32">
        <f>IF(R63=0,0,VLOOKUP(R63,FAC_TOTALS_APTA!$A$4:$BF$126,$L66,FALSE))</f>
        <v>916396.73670002201</v>
      </c>
      <c r="S66" s="32">
        <f>IF(S63=0,0,VLOOKUP(S63,FAC_TOTALS_APTA!$A$4:$BF$126,$L66,FALSE))</f>
        <v>-3316963.2174695199</v>
      </c>
      <c r="T66" s="32">
        <f>IF(T63=0,0,VLOOKUP(T63,FAC_TOTALS_APTA!$A$4:$BF$126,$L66,FALSE))</f>
        <v>1123060.3196699501</v>
      </c>
      <c r="U66" s="32">
        <f>IF(U63=0,0,VLOOKUP(U63,FAC_TOTALS_APTA!$A$4:$BF$126,$L66,FALSE))</f>
        <v>2043762.84819372</v>
      </c>
      <c r="V66" s="32">
        <f>IF(V63=0,0,VLOOKUP(V63,FAC_TOTALS_APTA!$A$4:$BF$126,$L66,FALSE))</f>
        <v>-333334.17803580401</v>
      </c>
      <c r="W66" s="32">
        <f>IF(W63=0,0,VLOOKUP(W63,FAC_TOTALS_APTA!$A$4:$BF$126,$L66,FALSE))</f>
        <v>0</v>
      </c>
      <c r="X66" s="32">
        <f>IF(X63=0,0,VLOOKUP(X63,FAC_TOTALS_APTA!$A$4:$BF$126,$L66,FALSE))</f>
        <v>0</v>
      </c>
      <c r="Y66" s="32">
        <f>IF(Y63=0,0,VLOOKUP(Y63,FAC_TOTALS_APTA!$A$4:$BF$126,$L66,FALSE))</f>
        <v>0</v>
      </c>
      <c r="Z66" s="32">
        <f>IF(Z63=0,0,VLOOKUP(Z63,FAC_TOTALS_APTA!$A$4:$BF$126,$L66,FALSE))</f>
        <v>0</v>
      </c>
      <c r="AA66" s="32">
        <f>IF(AA63=0,0,VLOOKUP(AA63,FAC_TOTALS_APTA!$A$4:$BF$126,$L66,FALSE))</f>
        <v>0</v>
      </c>
      <c r="AB66" s="32">
        <f>IF(AB63=0,0,VLOOKUP(AB63,FAC_TOTALS_APTA!$A$4:$BF$126,$L66,FALSE))</f>
        <v>0</v>
      </c>
      <c r="AC66" s="35">
        <f t="shared" ref="AC66:AC75" si="19">SUM(M66:AB66)</f>
        <v>1578383.8242824611</v>
      </c>
      <c r="AD66" s="36">
        <f>AC66/G77</f>
        <v>1.7710226813450726E-2</v>
      </c>
    </row>
    <row r="67" spans="1:33" x14ac:dyDescent="0.25">
      <c r="B67" s="28" t="s">
        <v>53</v>
      </c>
      <c r="C67" s="31" t="s">
        <v>25</v>
      </c>
      <c r="D67" s="101" t="s">
        <v>9</v>
      </c>
      <c r="E67" s="55"/>
      <c r="F67" s="9">
        <f>MATCH($D67,FAC_TOTALS_APTA!$A$2:$BF$2,)</f>
        <v>14</v>
      </c>
      <c r="G67" s="112">
        <f>VLOOKUP(G63,FAC_TOTALS_APTA!$A$4:$BF$126,$F67,FALSE)</f>
        <v>625427.99872995203</v>
      </c>
      <c r="H67" s="112">
        <f>VLOOKUP(H63,FAC_TOTALS_APTA!$A$4:$BF$126,$F67,FALSE)</f>
        <v>607605.48608507996</v>
      </c>
      <c r="I67" s="33">
        <f t="shared" si="16"/>
        <v>-2.8496505882474099E-2</v>
      </c>
      <c r="J67" s="34" t="str">
        <f t="shared" si="17"/>
        <v>_log</v>
      </c>
      <c r="K67" s="34" t="str">
        <f t="shared" si="18"/>
        <v>POP_EMP_log_FAC</v>
      </c>
      <c r="L67" s="9">
        <f>MATCH($K67,FAC_TOTALS_APTA!$A$2:$BD$2,)</f>
        <v>21</v>
      </c>
      <c r="M67" s="32">
        <f>IF(M63=0,0,VLOOKUP(M63,FAC_TOTALS_APTA!$A$4:$BF$126,$L67,FALSE))</f>
        <v>792306.636894044</v>
      </c>
      <c r="N67" s="32">
        <f>IF(N63=0,0,VLOOKUP(N63,FAC_TOTALS_APTA!$A$4:$BF$126,$L67,FALSE))</f>
        <v>1047964.79624082</v>
      </c>
      <c r="O67" s="32">
        <f>IF(O63=0,0,VLOOKUP(O63,FAC_TOTALS_APTA!$A$4:$BF$126,$L67,FALSE))</f>
        <v>1638079.44466275</v>
      </c>
      <c r="P67" s="32">
        <f>IF(P63=0,0,VLOOKUP(P63,FAC_TOTALS_APTA!$A$4:$BF$126,$L67,FALSE))</f>
        <v>2104571.6101248199</v>
      </c>
      <c r="Q67" s="32">
        <f>IF(Q63=0,0,VLOOKUP(Q63,FAC_TOTALS_APTA!$A$4:$BF$126,$L67,FALSE))</f>
        <v>823868.11013869895</v>
      </c>
      <c r="R67" s="32">
        <f>IF(R63=0,0,VLOOKUP(R63,FAC_TOTALS_APTA!$A$4:$BF$126,$L67,FALSE))</f>
        <v>295573.90736153099</v>
      </c>
      <c r="S67" s="32">
        <f>IF(S63=0,0,VLOOKUP(S63,FAC_TOTALS_APTA!$A$4:$BF$126,$L67,FALSE))</f>
        <v>-294441.93943406601</v>
      </c>
      <c r="T67" s="32">
        <f>IF(T63=0,0,VLOOKUP(T63,FAC_TOTALS_APTA!$A$4:$BF$126,$L67,FALSE))</f>
        <v>638682.651496946</v>
      </c>
      <c r="U67" s="32">
        <f>IF(U63=0,0,VLOOKUP(U63,FAC_TOTALS_APTA!$A$4:$BF$126,$L67,FALSE))</f>
        <v>486215.28530036903</v>
      </c>
      <c r="V67" s="32">
        <f>IF(V63=0,0,VLOOKUP(V63,FAC_TOTALS_APTA!$A$4:$BF$126,$L67,FALSE))</f>
        <v>643384.93456131394</v>
      </c>
      <c r="W67" s="32">
        <f>IF(W63=0,0,VLOOKUP(W63,FAC_TOTALS_APTA!$A$4:$BF$126,$L67,FALSE))</f>
        <v>0</v>
      </c>
      <c r="X67" s="32">
        <f>IF(X63=0,0,VLOOKUP(X63,FAC_TOTALS_APTA!$A$4:$BF$126,$L67,FALSE))</f>
        <v>0</v>
      </c>
      <c r="Y67" s="32">
        <f>IF(Y63=0,0,VLOOKUP(Y63,FAC_TOTALS_APTA!$A$4:$BF$126,$L67,FALSE))</f>
        <v>0</v>
      </c>
      <c r="Z67" s="32">
        <f>IF(Z63=0,0,VLOOKUP(Z63,FAC_TOTALS_APTA!$A$4:$BF$126,$L67,FALSE))</f>
        <v>0</v>
      </c>
      <c r="AA67" s="32">
        <f>IF(AA63=0,0,VLOOKUP(AA63,FAC_TOTALS_APTA!$A$4:$BF$126,$L67,FALSE))</f>
        <v>0</v>
      </c>
      <c r="AB67" s="32">
        <f>IF(AB63=0,0,VLOOKUP(AB63,FAC_TOTALS_APTA!$A$4:$BF$126,$L67,FALSE))</f>
        <v>0</v>
      </c>
      <c r="AC67" s="35">
        <f t="shared" si="19"/>
        <v>8176205.4373472268</v>
      </c>
      <c r="AD67" s="36">
        <f>AC67/G77</f>
        <v>9.1740963472313961E-2</v>
      </c>
    </row>
    <row r="68" spans="1:33" x14ac:dyDescent="0.25">
      <c r="B68" s="28" t="s">
        <v>67</v>
      </c>
      <c r="C68" s="31"/>
      <c r="D68" s="101" t="s">
        <v>11</v>
      </c>
      <c r="E68" s="55"/>
      <c r="F68" s="9" t="e">
        <f>MATCH($D68,FAC_TOTALS_APTA!$A$2:$BF$2,)</f>
        <v>#N/A</v>
      </c>
      <c r="G68" s="118" t="e">
        <f>VLOOKUP(G63,FAC_TOTALS_APTA!$A$4:$BF$126,$F68,FALSE)</f>
        <v>#REF!</v>
      </c>
      <c r="H68" s="118" t="e">
        <f>VLOOKUP(H63,FAC_TOTALS_APTA!$A$4:$BF$126,$F68,FALSE)</f>
        <v>#REF!</v>
      </c>
      <c r="I68" s="33" t="str">
        <f t="shared" si="16"/>
        <v>-</v>
      </c>
      <c r="J68" s="34" t="str">
        <f t="shared" si="17"/>
        <v/>
      </c>
      <c r="K68" s="34" t="str">
        <f t="shared" si="18"/>
        <v>TSD_POP_PCT_FAC</v>
      </c>
      <c r="L68" s="9" t="e">
        <f>MATCH($K68,FAC_TOTALS_APTA!$A$2:$BD$2,)</f>
        <v>#N/A</v>
      </c>
      <c r="M68" s="32" t="e">
        <f>IF(M63=0,0,VLOOKUP(M63,FAC_TOTALS_APTA!$A$4:$BF$126,$L68,FALSE))</f>
        <v>#REF!</v>
      </c>
      <c r="N68" s="32" t="e">
        <f>IF(N63=0,0,VLOOKUP(N63,FAC_TOTALS_APTA!$A$4:$BF$126,$L68,FALSE))</f>
        <v>#REF!</v>
      </c>
      <c r="O68" s="32" t="e">
        <f>IF(O63=0,0,VLOOKUP(O63,FAC_TOTALS_APTA!$A$4:$BF$126,$L68,FALSE))</f>
        <v>#REF!</v>
      </c>
      <c r="P68" s="32" t="e">
        <f>IF(P63=0,0,VLOOKUP(P63,FAC_TOTALS_APTA!$A$4:$BF$126,$L68,FALSE))</f>
        <v>#REF!</v>
      </c>
      <c r="Q68" s="32" t="e">
        <f>IF(Q63=0,0,VLOOKUP(Q63,FAC_TOTALS_APTA!$A$4:$BF$126,$L68,FALSE))</f>
        <v>#REF!</v>
      </c>
      <c r="R68" s="32" t="e">
        <f>IF(R63=0,0,VLOOKUP(R63,FAC_TOTALS_APTA!$A$4:$BF$126,$L68,FALSE))</f>
        <v>#REF!</v>
      </c>
      <c r="S68" s="32" t="e">
        <f>IF(S63=0,0,VLOOKUP(S63,FAC_TOTALS_APTA!$A$4:$BF$126,$L68,FALSE))</f>
        <v>#REF!</v>
      </c>
      <c r="T68" s="32" t="e">
        <f>IF(T63=0,0,VLOOKUP(T63,FAC_TOTALS_APTA!$A$4:$BF$126,$L68,FALSE))</f>
        <v>#REF!</v>
      </c>
      <c r="U68" s="32" t="e">
        <f>IF(U63=0,0,VLOOKUP(U63,FAC_TOTALS_APTA!$A$4:$BF$126,$L68,FALSE))</f>
        <v>#REF!</v>
      </c>
      <c r="V68" s="32" t="e">
        <f>IF(V63=0,0,VLOOKUP(V63,FAC_TOTALS_APTA!$A$4:$BF$126,$L68,FALSE))</f>
        <v>#REF!</v>
      </c>
      <c r="W68" s="32">
        <f>IF(W63=0,0,VLOOKUP(W63,FAC_TOTALS_APTA!$A$4:$BF$126,$L68,FALSE))</f>
        <v>0</v>
      </c>
      <c r="X68" s="32">
        <f>IF(X63=0,0,VLOOKUP(X63,FAC_TOTALS_APTA!$A$4:$BF$126,$L68,FALSE))</f>
        <v>0</v>
      </c>
      <c r="Y68" s="32">
        <f>IF(Y63=0,0,VLOOKUP(Y63,FAC_TOTALS_APTA!$A$4:$BF$126,$L68,FALSE))</f>
        <v>0</v>
      </c>
      <c r="Z68" s="32">
        <f>IF(Z63=0,0,VLOOKUP(Z63,FAC_TOTALS_APTA!$A$4:$BF$126,$L68,FALSE))</f>
        <v>0</v>
      </c>
      <c r="AA68" s="32">
        <f>IF(AA63=0,0,VLOOKUP(AA63,FAC_TOTALS_APTA!$A$4:$BF$126,$L68,FALSE))</f>
        <v>0</v>
      </c>
      <c r="AB68" s="32">
        <f>IF(AB63=0,0,VLOOKUP(AB63,FAC_TOTALS_APTA!$A$4:$BF$126,$L68,FALSE))</f>
        <v>0</v>
      </c>
      <c r="AC68" s="35" t="e">
        <f t="shared" si="19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19" t="s">
        <v>18</v>
      </c>
      <c r="E69" s="55"/>
      <c r="F69" s="9">
        <f>MATCH($D69,FAC_TOTALS_APTA!$A$2:$BF$2,)</f>
        <v>15</v>
      </c>
      <c r="G69" s="120">
        <f>VLOOKUP(G63,FAC_TOTALS_APTA!$A$4:$BF$126,$F69,FALSE)</f>
        <v>1.9327110653241599</v>
      </c>
      <c r="H69" s="120">
        <f>VLOOKUP(H63,FAC_TOTALS_APTA!$A$4:$BF$126,$F69,FALSE)</f>
        <v>3.9969276241235701</v>
      </c>
      <c r="I69" s="33">
        <f t="shared" si="16"/>
        <v>1.0680419830127033</v>
      </c>
      <c r="J69" s="34" t="str">
        <f t="shared" si="17"/>
        <v>_log</v>
      </c>
      <c r="K69" s="34" t="str">
        <f t="shared" si="18"/>
        <v>GAS_PRICE_2018_log_FAC</v>
      </c>
      <c r="L69" s="9">
        <f>MATCH($K69,FAC_TOTALS_APTA!$A$2:$BD$2,)</f>
        <v>22</v>
      </c>
      <c r="M69" s="32">
        <f>IF(M63=0,0,VLOOKUP(M63,FAC_TOTALS_APTA!$A$4:$BF$126,$L69,FALSE))</f>
        <v>1649171.2751622801</v>
      </c>
      <c r="N69" s="32">
        <f>IF(N63=0,0,VLOOKUP(N63,FAC_TOTALS_APTA!$A$4:$BF$126,$L69,FALSE))</f>
        <v>2233118.55823287</v>
      </c>
      <c r="O69" s="32">
        <f>IF(O63=0,0,VLOOKUP(O63,FAC_TOTALS_APTA!$A$4:$BF$126,$L69,FALSE))</f>
        <v>4221791.5644285996</v>
      </c>
      <c r="P69" s="32">
        <f>IF(P63=0,0,VLOOKUP(P63,FAC_TOTALS_APTA!$A$4:$BF$126,$L69,FALSE))</f>
        <v>2755624.9046259201</v>
      </c>
      <c r="Q69" s="32">
        <f>IF(Q63=0,0,VLOOKUP(Q63,FAC_TOTALS_APTA!$A$4:$BF$126,$L69,FALSE))</f>
        <v>1995858.6735993701</v>
      </c>
      <c r="R69" s="32">
        <f>IF(R63=0,0,VLOOKUP(R63,FAC_TOTALS_APTA!$A$4:$BF$126,$L69,FALSE))</f>
        <v>4810873.35008098</v>
      </c>
      <c r="S69" s="32">
        <f>IF(S63=0,0,VLOOKUP(S63,FAC_TOTALS_APTA!$A$4:$BF$126,$L69,FALSE))</f>
        <v>-13856536.3050007</v>
      </c>
      <c r="T69" s="32">
        <f>IF(T63=0,0,VLOOKUP(T63,FAC_TOTALS_APTA!$A$4:$BF$126,$L69,FALSE))</f>
        <v>6757466.8180462103</v>
      </c>
      <c r="U69" s="32">
        <f>IF(U63=0,0,VLOOKUP(U63,FAC_TOTALS_APTA!$A$4:$BF$126,$L69,FALSE))</f>
        <v>9778348.0385189299</v>
      </c>
      <c r="V69" s="32">
        <f>IF(V63=0,0,VLOOKUP(V63,FAC_TOTALS_APTA!$A$4:$BF$126,$L69,FALSE))</f>
        <v>103101.39038425899</v>
      </c>
      <c r="W69" s="32">
        <f>IF(W63=0,0,VLOOKUP(W63,FAC_TOTALS_APTA!$A$4:$BF$126,$L69,FALSE))</f>
        <v>0</v>
      </c>
      <c r="X69" s="32">
        <f>IF(X63=0,0,VLOOKUP(X63,FAC_TOTALS_APTA!$A$4:$BF$126,$L69,FALSE))</f>
        <v>0</v>
      </c>
      <c r="Y69" s="32">
        <f>IF(Y63=0,0,VLOOKUP(Y63,FAC_TOTALS_APTA!$A$4:$BF$126,$L69,FALSE))</f>
        <v>0</v>
      </c>
      <c r="Z69" s="32">
        <f>IF(Z63=0,0,VLOOKUP(Z63,FAC_TOTALS_APTA!$A$4:$BF$126,$L69,FALSE))</f>
        <v>0</v>
      </c>
      <c r="AA69" s="32">
        <f>IF(AA63=0,0,VLOOKUP(AA63,FAC_TOTALS_APTA!$A$4:$BF$126,$L69,FALSE))</f>
        <v>0</v>
      </c>
      <c r="AB69" s="32">
        <f>IF(AB63=0,0,VLOOKUP(AB63,FAC_TOTALS_APTA!$A$4:$BF$126,$L69,FALSE))</f>
        <v>0</v>
      </c>
      <c r="AC69" s="35">
        <f t="shared" si="19"/>
        <v>20448818.268078718</v>
      </c>
      <c r="AD69" s="36">
        <f>AC69/G77</f>
        <v>0.22944559113138713</v>
      </c>
    </row>
    <row r="70" spans="1:33" x14ac:dyDescent="0.25">
      <c r="B70" s="28" t="s">
        <v>51</v>
      </c>
      <c r="C70" s="31" t="s">
        <v>25</v>
      </c>
      <c r="D70" s="101" t="s">
        <v>17</v>
      </c>
      <c r="E70" s="55"/>
      <c r="F70" s="9">
        <f>MATCH($D70,FAC_TOTALS_APTA!$A$2:$BF$2,)</f>
        <v>16</v>
      </c>
      <c r="G70" s="118">
        <f>VLOOKUP(G63,FAC_TOTALS_APTA!$A$4:$BF$126,$F70,FALSE)</f>
        <v>34213.9259747588</v>
      </c>
      <c r="H70" s="118">
        <f>VLOOKUP(H63,FAC_TOTALS_APTA!$A$4:$BF$126,$F70,FALSE)</f>
        <v>25927.182576073501</v>
      </c>
      <c r="I70" s="33">
        <f t="shared" si="16"/>
        <v>-0.24220381504299782</v>
      </c>
      <c r="J70" s="34" t="str">
        <f t="shared" si="17"/>
        <v>_log</v>
      </c>
      <c r="K70" s="34" t="str">
        <f t="shared" si="18"/>
        <v>TOTAL_MED_INC_INDIV_2018_log_FAC</v>
      </c>
      <c r="L70" s="9">
        <f>MATCH($K70,FAC_TOTALS_APTA!$A$2:$BD$2,)</f>
        <v>23</v>
      </c>
      <c r="M70" s="32">
        <f>IF(M63=0,0,VLOOKUP(M63,FAC_TOTALS_APTA!$A$4:$BF$126,$L70,FALSE))</f>
        <v>495077.91020727903</v>
      </c>
      <c r="N70" s="32">
        <f>IF(N63=0,0,VLOOKUP(N63,FAC_TOTALS_APTA!$A$4:$BF$126,$L70,FALSE))</f>
        <v>758504.04766866297</v>
      </c>
      <c r="O70" s="32">
        <f>IF(O63=0,0,VLOOKUP(O63,FAC_TOTALS_APTA!$A$4:$BF$126,$L70,FALSE))</f>
        <v>950621.85779331403</v>
      </c>
      <c r="P70" s="32">
        <f>IF(P63=0,0,VLOOKUP(P63,FAC_TOTALS_APTA!$A$4:$BF$126,$L70,FALSE))</f>
        <v>1595194.99609335</v>
      </c>
      <c r="Q70" s="32">
        <f>IF(Q63=0,0,VLOOKUP(Q63,FAC_TOTALS_APTA!$A$4:$BF$126,$L70,FALSE))</f>
        <v>-383179.11119411601</v>
      </c>
      <c r="R70" s="32">
        <f>IF(R63=0,0,VLOOKUP(R63,FAC_TOTALS_APTA!$A$4:$BF$126,$L70,FALSE))</f>
        <v>-250746.65388308401</v>
      </c>
      <c r="S70" s="32">
        <f>IF(S63=0,0,VLOOKUP(S63,FAC_TOTALS_APTA!$A$4:$BF$126,$L70,FALSE))</f>
        <v>2037531.6648790401</v>
      </c>
      <c r="T70" s="32">
        <f>IF(T63=0,0,VLOOKUP(T63,FAC_TOTALS_APTA!$A$4:$BF$126,$L70,FALSE))</f>
        <v>-126831.067219292</v>
      </c>
      <c r="U70" s="32">
        <f>IF(U63=0,0,VLOOKUP(U63,FAC_TOTALS_APTA!$A$4:$BF$126,$L70,FALSE))</f>
        <v>246745.36284176301</v>
      </c>
      <c r="V70" s="32">
        <f>IF(V63=0,0,VLOOKUP(V63,FAC_TOTALS_APTA!$A$4:$BF$126,$L70,FALSE))</f>
        <v>709389.13276418298</v>
      </c>
      <c r="W70" s="32">
        <f>IF(W63=0,0,VLOOKUP(W63,FAC_TOTALS_APTA!$A$4:$BF$126,$L70,FALSE))</f>
        <v>0</v>
      </c>
      <c r="X70" s="32">
        <f>IF(X63=0,0,VLOOKUP(X63,FAC_TOTALS_APTA!$A$4:$BF$126,$L70,FALSE))</f>
        <v>0</v>
      </c>
      <c r="Y70" s="32">
        <f>IF(Y63=0,0,VLOOKUP(Y63,FAC_TOTALS_APTA!$A$4:$BF$126,$L70,FALSE))</f>
        <v>0</v>
      </c>
      <c r="Z70" s="32">
        <f>IF(Z63=0,0,VLOOKUP(Z63,FAC_TOTALS_APTA!$A$4:$BF$126,$L70,FALSE))</f>
        <v>0</v>
      </c>
      <c r="AA70" s="32">
        <f>IF(AA63=0,0,VLOOKUP(AA63,FAC_TOTALS_APTA!$A$4:$BF$126,$L70,FALSE))</f>
        <v>0</v>
      </c>
      <c r="AB70" s="32">
        <f>IF(AB63=0,0,VLOOKUP(AB63,FAC_TOTALS_APTA!$A$4:$BF$126,$L70,FALSE))</f>
        <v>0</v>
      </c>
      <c r="AC70" s="35">
        <f t="shared" si="19"/>
        <v>6032308.1399510996</v>
      </c>
      <c r="AD70" s="36">
        <f>AC70/G77</f>
        <v>6.768540308357883E-2</v>
      </c>
    </row>
    <row r="71" spans="1:33" x14ac:dyDescent="0.25">
      <c r="B71" s="28" t="s">
        <v>68</v>
      </c>
      <c r="C71" s="31"/>
      <c r="D71" s="101" t="s">
        <v>10</v>
      </c>
      <c r="E71" s="55"/>
      <c r="F71" s="9">
        <f>MATCH($D71,FAC_TOTALS_APTA!$A$2:$BF$2,)</f>
        <v>17</v>
      </c>
      <c r="G71" s="112">
        <f>VLOOKUP(G63,FAC_TOTALS_APTA!$A$4:$BF$126,$F71,FALSE)</f>
        <v>6.6866462964353799</v>
      </c>
      <c r="H71" s="112">
        <f>VLOOKUP(H63,FAC_TOTALS_APTA!$A$4:$BF$126,$F71,FALSE)</f>
        <v>7.3287065777456899</v>
      </c>
      <c r="I71" s="33">
        <f t="shared" si="16"/>
        <v>9.6021271777541051E-2</v>
      </c>
      <c r="J71" s="34" t="str">
        <f t="shared" si="17"/>
        <v/>
      </c>
      <c r="K71" s="34" t="str">
        <f t="shared" si="18"/>
        <v>PCT_HH_NO_VEH_FAC</v>
      </c>
      <c r="L71" s="9">
        <f>MATCH($K71,FAC_TOTALS_APTA!$A$2:$BD$2,)</f>
        <v>24</v>
      </c>
      <c r="M71" s="32">
        <f>IF(M63=0,0,VLOOKUP(M63,FAC_TOTALS_APTA!$A$4:$BF$126,$L71,FALSE))</f>
        <v>18521.7713851511</v>
      </c>
      <c r="N71" s="32">
        <f>IF(N63=0,0,VLOOKUP(N63,FAC_TOTALS_APTA!$A$4:$BF$126,$L71,FALSE))</f>
        <v>15243.576033015701</v>
      </c>
      <c r="O71" s="32">
        <f>IF(O63=0,0,VLOOKUP(O63,FAC_TOTALS_APTA!$A$4:$BF$126,$L71,FALSE))</f>
        <v>21516.7064237382</v>
      </c>
      <c r="P71" s="32">
        <f>IF(P63=0,0,VLOOKUP(P63,FAC_TOTALS_APTA!$A$4:$BF$126,$L71,FALSE))</f>
        <v>31103.780224898699</v>
      </c>
      <c r="Q71" s="32">
        <f>IF(Q63=0,0,VLOOKUP(Q63,FAC_TOTALS_APTA!$A$4:$BF$126,$L71,FALSE))</f>
        <v>28632.332400367901</v>
      </c>
      <c r="R71" s="32">
        <f>IF(R63=0,0,VLOOKUP(R63,FAC_TOTALS_APTA!$A$4:$BF$126,$L71,FALSE))</f>
        <v>-9048.9987230998195</v>
      </c>
      <c r="S71" s="32">
        <f>IF(S63=0,0,VLOOKUP(S63,FAC_TOTALS_APTA!$A$4:$BF$126,$L71,FALSE))</f>
        <v>31729.766790669801</v>
      </c>
      <c r="T71" s="32">
        <f>IF(T63=0,0,VLOOKUP(T63,FAC_TOTALS_APTA!$A$4:$BF$126,$L71,FALSE))</f>
        <v>98722.215564885293</v>
      </c>
      <c r="U71" s="32">
        <f>IF(U63=0,0,VLOOKUP(U63,FAC_TOTALS_APTA!$A$4:$BF$126,$L71,FALSE))</f>
        <v>36300.012426021203</v>
      </c>
      <c r="V71" s="32">
        <f>IF(V63=0,0,VLOOKUP(V63,FAC_TOTALS_APTA!$A$4:$BF$126,$L71,FALSE))</f>
        <v>-47310.432437430398</v>
      </c>
      <c r="W71" s="32">
        <f>IF(W63=0,0,VLOOKUP(W63,FAC_TOTALS_APTA!$A$4:$BF$126,$L71,FALSE))</f>
        <v>0</v>
      </c>
      <c r="X71" s="32">
        <f>IF(X63=0,0,VLOOKUP(X63,FAC_TOTALS_APTA!$A$4:$BF$126,$L71,FALSE))</f>
        <v>0</v>
      </c>
      <c r="Y71" s="32">
        <f>IF(Y63=0,0,VLOOKUP(Y63,FAC_TOTALS_APTA!$A$4:$BF$126,$L71,FALSE))</f>
        <v>0</v>
      </c>
      <c r="Z71" s="32">
        <f>IF(Z63=0,0,VLOOKUP(Z63,FAC_TOTALS_APTA!$A$4:$BF$126,$L71,FALSE))</f>
        <v>0</v>
      </c>
      <c r="AA71" s="32">
        <f>IF(AA63=0,0,VLOOKUP(AA63,FAC_TOTALS_APTA!$A$4:$BF$126,$L71,FALSE))</f>
        <v>0</v>
      </c>
      <c r="AB71" s="32">
        <f>IF(AB63=0,0,VLOOKUP(AB63,FAC_TOTALS_APTA!$A$4:$BF$126,$L71,FALSE))</f>
        <v>0</v>
      </c>
      <c r="AC71" s="35">
        <f t="shared" si="19"/>
        <v>225410.73008821768</v>
      </c>
      <c r="AD71" s="36">
        <f>AC71/G77</f>
        <v>2.5292169715833653E-3</v>
      </c>
    </row>
    <row r="72" spans="1:33" x14ac:dyDescent="0.25">
      <c r="B72" s="28" t="s">
        <v>52</v>
      </c>
      <c r="C72" s="31"/>
      <c r="D72" s="101" t="s">
        <v>32</v>
      </c>
      <c r="E72" s="55"/>
      <c r="F72" s="9">
        <f>MATCH($D72,FAC_TOTALS_APTA!$A$2:$BF$2,)</f>
        <v>18</v>
      </c>
      <c r="G72" s="120">
        <f>VLOOKUP(G63,FAC_TOTALS_APTA!$A$4:$BF$126,$F72,FALSE)</f>
        <v>3.3043487636261699</v>
      </c>
      <c r="H72" s="120">
        <f>VLOOKUP(H63,FAC_TOTALS_APTA!$A$4:$BF$126,$F72,FALSE)</f>
        <v>3.7956103931829501</v>
      </c>
      <c r="I72" s="33">
        <f t="shared" si="16"/>
        <v>0.14867124044668723</v>
      </c>
      <c r="J72" s="34" t="str">
        <f t="shared" si="17"/>
        <v/>
      </c>
      <c r="K72" s="34" t="str">
        <f t="shared" si="18"/>
        <v>JTW_HOME_PCT_FAC</v>
      </c>
      <c r="L72" s="9">
        <f>MATCH($K72,FAC_TOTALS_APTA!$A$2:$BD$2,)</f>
        <v>25</v>
      </c>
      <c r="M72" s="32">
        <f>IF(M63=0,0,VLOOKUP(M63,FAC_TOTALS_APTA!$A$4:$BF$126,$L72,FALSE))</f>
        <v>0</v>
      </c>
      <c r="N72" s="32">
        <f>IF(N63=0,0,VLOOKUP(N63,FAC_TOTALS_APTA!$A$4:$BF$126,$L72,FALSE))</f>
        <v>0</v>
      </c>
      <c r="O72" s="32">
        <f>IF(O63=0,0,VLOOKUP(O63,FAC_TOTALS_APTA!$A$4:$BF$126,$L72,FALSE))</f>
        <v>0</v>
      </c>
      <c r="P72" s="32">
        <f>IF(P63=0,0,VLOOKUP(P63,FAC_TOTALS_APTA!$A$4:$BF$126,$L72,FALSE))</f>
        <v>-377409.54845894902</v>
      </c>
      <c r="Q72" s="32">
        <f>IF(Q63=0,0,VLOOKUP(Q63,FAC_TOTALS_APTA!$A$4:$BF$126,$L72,FALSE))</f>
        <v>-194355.20970713699</v>
      </c>
      <c r="R72" s="32">
        <f>IF(R63=0,0,VLOOKUP(R63,FAC_TOTALS_APTA!$A$4:$BF$126,$L72,FALSE))</f>
        <v>42584.923597681198</v>
      </c>
      <c r="S72" s="32">
        <f>IF(S63=0,0,VLOOKUP(S63,FAC_TOTALS_APTA!$A$4:$BF$126,$L72,FALSE))</f>
        <v>64845.438674676101</v>
      </c>
      <c r="T72" s="32">
        <f>IF(T63=0,0,VLOOKUP(T63,FAC_TOTALS_APTA!$A$4:$BF$126,$L72,FALSE))</f>
        <v>-506351.62559956702</v>
      </c>
      <c r="U72" s="32">
        <f>IF(U63=0,0,VLOOKUP(U63,FAC_TOTALS_APTA!$A$4:$BF$126,$L72,FALSE))</f>
        <v>151414.342765715</v>
      </c>
      <c r="V72" s="32">
        <f>IF(V63=0,0,VLOOKUP(V63,FAC_TOTALS_APTA!$A$4:$BF$126,$L72,FALSE))</f>
        <v>215368.661530401</v>
      </c>
      <c r="W72" s="32">
        <f>IF(W63=0,0,VLOOKUP(W63,FAC_TOTALS_APTA!$A$4:$BF$126,$L72,FALSE))</f>
        <v>0</v>
      </c>
      <c r="X72" s="32">
        <f>IF(X63=0,0,VLOOKUP(X63,FAC_TOTALS_APTA!$A$4:$BF$126,$L72,FALSE))</f>
        <v>0</v>
      </c>
      <c r="Y72" s="32">
        <f>IF(Y63=0,0,VLOOKUP(Y63,FAC_TOTALS_APTA!$A$4:$BF$126,$L72,FALSE))</f>
        <v>0</v>
      </c>
      <c r="Z72" s="32">
        <f>IF(Z63=0,0,VLOOKUP(Z63,FAC_TOTALS_APTA!$A$4:$BF$126,$L72,FALSE))</f>
        <v>0</v>
      </c>
      <c r="AA72" s="32">
        <f>IF(AA63=0,0,VLOOKUP(AA63,FAC_TOTALS_APTA!$A$4:$BF$126,$L72,FALSE))</f>
        <v>0</v>
      </c>
      <c r="AB72" s="32">
        <f>IF(AB63=0,0,VLOOKUP(AB63,FAC_TOTALS_APTA!$A$4:$BF$126,$L72,FALSE))</f>
        <v>0</v>
      </c>
      <c r="AC72" s="35">
        <f t="shared" si="19"/>
        <v>-603903.01719717972</v>
      </c>
      <c r="AD72" s="36">
        <f>AC72/G77</f>
        <v>-6.776082752084329E-3</v>
      </c>
    </row>
    <row r="73" spans="1:33" x14ac:dyDescent="0.25">
      <c r="B73" s="28" t="s">
        <v>69</v>
      </c>
      <c r="C73" s="31"/>
      <c r="D73" s="14" t="s">
        <v>79</v>
      </c>
      <c r="E73" s="55"/>
      <c r="F73" s="9" t="e">
        <f>MATCH($D73,FAC_TOTALS_APTA!$A$2:$BF$2,)</f>
        <v>#N/A</v>
      </c>
      <c r="G73" s="120" t="e">
        <f>VLOOKUP(G63,FAC_TOTALS_APTA!$A$4:$BF$126,$F73,FALSE)</f>
        <v>#REF!</v>
      </c>
      <c r="H73" s="120" t="e">
        <f>VLOOKUP(H63,FAC_TOTALS_APTA!$A$4:$BF$126,$F73,FALSE)</f>
        <v>#REF!</v>
      </c>
      <c r="I73" s="33" t="str">
        <f t="shared" si="16"/>
        <v>-</v>
      </c>
      <c r="J73" s="34" t="str">
        <f t="shared" si="17"/>
        <v/>
      </c>
      <c r="K73" s="34" t="str">
        <f t="shared" si="18"/>
        <v>YEARS_SINCE_TNC_BUS_LOW_FAC</v>
      </c>
      <c r="L73" s="9" t="e">
        <f>MATCH($K73,FAC_TOTALS_APTA!$A$2:$BD$2,)</f>
        <v>#N/A</v>
      </c>
      <c r="M73" s="32" t="e">
        <f>IF(M63=0,0,VLOOKUP(M63,FAC_TOTALS_APTA!$A$4:$BF$126,$L73,FALSE))</f>
        <v>#REF!</v>
      </c>
      <c r="N73" s="32" t="e">
        <f>IF(N63=0,0,VLOOKUP(N63,FAC_TOTALS_APTA!$A$4:$BF$126,$L73,FALSE))</f>
        <v>#REF!</v>
      </c>
      <c r="O73" s="32" t="e">
        <f>IF(O63=0,0,VLOOKUP(O63,FAC_TOTALS_APTA!$A$4:$BF$126,$L73,FALSE))</f>
        <v>#REF!</v>
      </c>
      <c r="P73" s="32" t="e">
        <f>IF(P63=0,0,VLOOKUP(P63,FAC_TOTALS_APTA!$A$4:$BF$126,$L73,FALSE))</f>
        <v>#REF!</v>
      </c>
      <c r="Q73" s="32" t="e">
        <f>IF(Q63=0,0,VLOOKUP(Q63,FAC_TOTALS_APTA!$A$4:$BF$126,$L73,FALSE))</f>
        <v>#REF!</v>
      </c>
      <c r="R73" s="32" t="e">
        <f>IF(R63=0,0,VLOOKUP(R63,FAC_TOTALS_APTA!$A$4:$BF$126,$L73,FALSE))</f>
        <v>#REF!</v>
      </c>
      <c r="S73" s="32" t="e">
        <f>IF(S63=0,0,VLOOKUP(S63,FAC_TOTALS_APTA!$A$4:$BF$126,$L73,FALSE))</f>
        <v>#REF!</v>
      </c>
      <c r="T73" s="32" t="e">
        <f>IF(T63=0,0,VLOOKUP(T63,FAC_TOTALS_APTA!$A$4:$BF$126,$L73,FALSE))</f>
        <v>#REF!</v>
      </c>
      <c r="U73" s="32" t="e">
        <f>IF(U63=0,0,VLOOKUP(U63,FAC_TOTALS_APTA!$A$4:$BF$126,$L73,FALSE))</f>
        <v>#REF!</v>
      </c>
      <c r="V73" s="32" t="e">
        <f>IF(V63=0,0,VLOOKUP(V63,FAC_TOTALS_APTA!$A$4:$BF$126,$L73,FALSE))</f>
        <v>#REF!</v>
      </c>
      <c r="W73" s="32">
        <f>IF(W63=0,0,VLOOKUP(W63,FAC_TOTALS_APTA!$A$4:$BF$126,$L73,FALSE))</f>
        <v>0</v>
      </c>
      <c r="X73" s="32">
        <f>IF(X63=0,0,VLOOKUP(X63,FAC_TOTALS_APTA!$A$4:$BF$126,$L73,FALSE))</f>
        <v>0</v>
      </c>
      <c r="Y73" s="32">
        <f>IF(Y63=0,0,VLOOKUP(Y63,FAC_TOTALS_APTA!$A$4:$BF$126,$L73,FALSE))</f>
        <v>0</v>
      </c>
      <c r="Z73" s="32">
        <f>IF(Z63=0,0,VLOOKUP(Z63,FAC_TOTALS_APTA!$A$4:$BF$126,$L73,FALSE))</f>
        <v>0</v>
      </c>
      <c r="AA73" s="32">
        <f>IF(AA63=0,0,VLOOKUP(AA63,FAC_TOTALS_APTA!$A$4:$BF$126,$L73,FALSE))</f>
        <v>0</v>
      </c>
      <c r="AB73" s="32">
        <f>IF(AB63=0,0,VLOOKUP(AB63,FAC_TOTALS_APTA!$A$4:$BF$126,$L73,FALSE))</f>
        <v>0</v>
      </c>
      <c r="AC73" s="35" t="e">
        <f t="shared" si="19"/>
        <v>#REF!</v>
      </c>
      <c r="AD73" s="36" t="e">
        <f>AC73/G77</f>
        <v>#REF!</v>
      </c>
    </row>
    <row r="74" spans="1:33" x14ac:dyDescent="0.25">
      <c r="B74" s="28" t="s">
        <v>70</v>
      </c>
      <c r="C74" s="31"/>
      <c r="D74" s="9" t="s">
        <v>48</v>
      </c>
      <c r="E74" s="55"/>
      <c r="F74" s="9" t="e">
        <f>MATCH($D74,FAC_TOTALS_APTA!$A$2:$BF$2,)</f>
        <v>#N/A</v>
      </c>
      <c r="G74" s="120" t="e">
        <f>VLOOKUP(G63,FAC_TOTALS_APTA!$A$4:$BF$126,$F74,FALSE)</f>
        <v>#REF!</v>
      </c>
      <c r="H74" s="120" t="e">
        <f>VLOOKUP(H63,FAC_TOTALS_APTA!$A$4:$BF$126,$F74,FALSE)</f>
        <v>#REF!</v>
      </c>
      <c r="I74" s="33" t="str">
        <f t="shared" si="16"/>
        <v>-</v>
      </c>
      <c r="J74" s="34" t="str">
        <f t="shared" ref="J74:J75" si="20">IF(C74="Log","_log","")</f>
        <v/>
      </c>
      <c r="K74" s="34" t="str">
        <f t="shared" si="18"/>
        <v>BIKE_SHARE_FAC</v>
      </c>
      <c r="L74" s="9" t="e">
        <f>MATCH($K74,FAC_TOTALS_APTA!$A$2:$BD$2,)</f>
        <v>#N/A</v>
      </c>
      <c r="M74" s="32" t="e">
        <f>IF(M63=0,0,VLOOKUP(M63,FAC_TOTALS_APTA!$A$4:$BF$126,$L74,FALSE))</f>
        <v>#REF!</v>
      </c>
      <c r="N74" s="32" t="e">
        <f>IF(N63=0,0,VLOOKUP(N63,FAC_TOTALS_APTA!$A$4:$BF$126,$L74,FALSE))</f>
        <v>#REF!</v>
      </c>
      <c r="O74" s="32" t="e">
        <f>IF(O63=0,0,VLOOKUP(O63,FAC_TOTALS_APTA!$A$4:$BF$126,$L74,FALSE))</f>
        <v>#REF!</v>
      </c>
      <c r="P74" s="32" t="e">
        <f>IF(P63=0,0,VLOOKUP(P63,FAC_TOTALS_APTA!$A$4:$BF$126,$L74,FALSE))</f>
        <v>#REF!</v>
      </c>
      <c r="Q74" s="32" t="e">
        <f>IF(Q63=0,0,VLOOKUP(Q63,FAC_TOTALS_APTA!$A$4:$BF$126,$L74,FALSE))</f>
        <v>#REF!</v>
      </c>
      <c r="R74" s="32" t="e">
        <f>IF(R63=0,0,VLOOKUP(R63,FAC_TOTALS_APTA!$A$4:$BF$126,$L74,FALSE))</f>
        <v>#REF!</v>
      </c>
      <c r="S74" s="32" t="e">
        <f>IF(S63=0,0,VLOOKUP(S63,FAC_TOTALS_APTA!$A$4:$BF$126,$L74,FALSE))</f>
        <v>#REF!</v>
      </c>
      <c r="T74" s="32" t="e">
        <f>IF(T63=0,0,VLOOKUP(T63,FAC_TOTALS_APTA!$A$4:$BF$126,$L74,FALSE))</f>
        <v>#REF!</v>
      </c>
      <c r="U74" s="32" t="e">
        <f>IF(U63=0,0,VLOOKUP(U63,FAC_TOTALS_APTA!$A$4:$BF$126,$L74,FALSE))</f>
        <v>#REF!</v>
      </c>
      <c r="V74" s="32" t="e">
        <f>IF(V63=0,0,VLOOKUP(V63,FAC_TOTALS_APTA!$A$4:$BF$126,$L74,FALSE))</f>
        <v>#REF!</v>
      </c>
      <c r="W74" s="32">
        <f>IF(W63=0,0,VLOOKUP(W63,FAC_TOTALS_APTA!$A$4:$BF$126,$L74,FALSE))</f>
        <v>0</v>
      </c>
      <c r="X74" s="32">
        <f>IF(X63=0,0,VLOOKUP(X63,FAC_TOTALS_APTA!$A$4:$BF$126,$L74,FALSE))</f>
        <v>0</v>
      </c>
      <c r="Y74" s="32">
        <f>IF(Y63=0,0,VLOOKUP(Y63,FAC_TOTALS_APTA!$A$4:$BF$126,$L74,FALSE))</f>
        <v>0</v>
      </c>
      <c r="Z74" s="32">
        <f>IF(Z63=0,0,VLOOKUP(Z63,FAC_TOTALS_APTA!$A$4:$BF$126,$L74,FALSE))</f>
        <v>0</v>
      </c>
      <c r="AA74" s="32">
        <f>IF(AA63=0,0,VLOOKUP(AA63,FAC_TOTALS_APTA!$A$4:$BF$126,$L74,FALSE))</f>
        <v>0</v>
      </c>
      <c r="AB74" s="32">
        <f>IF(AB63=0,0,VLOOKUP(AB63,FAC_TOTALS_APTA!$A$4:$BF$126,$L74,FALSE))</f>
        <v>0</v>
      </c>
      <c r="AC74" s="35" t="e">
        <f t="shared" si="19"/>
        <v>#REF!</v>
      </c>
      <c r="AD74" s="36" t="e">
        <f>AC74/G77</f>
        <v>#REF!</v>
      </c>
      <c r="AG74" s="54"/>
    </row>
    <row r="75" spans="1:33" x14ac:dyDescent="0.25">
      <c r="B75" s="11" t="s">
        <v>71</v>
      </c>
      <c r="C75" s="30"/>
      <c r="D75" s="10" t="s">
        <v>49</v>
      </c>
      <c r="E75" s="56"/>
      <c r="F75" s="10" t="e">
        <f>MATCH($D75,FAC_TOTALS_APTA!$A$2:$BF$2,)</f>
        <v>#N/A</v>
      </c>
      <c r="G75" s="126" t="e">
        <f>VLOOKUP(G63,FAC_TOTALS_APTA!$A$4:$BF$126,$F75,FALSE)</f>
        <v>#REF!</v>
      </c>
      <c r="H75" s="126" t="e">
        <f>VLOOKUP(H63,FAC_TOTALS_APTA!$A$4:$BF$126,$F75,FALSE)</f>
        <v>#REF!</v>
      </c>
      <c r="I75" s="37" t="str">
        <f t="shared" si="16"/>
        <v>-</v>
      </c>
      <c r="J75" s="38" t="str">
        <f t="shared" si="20"/>
        <v/>
      </c>
      <c r="K75" s="38" t="str">
        <f t="shared" si="18"/>
        <v>scooter_flag_FAC</v>
      </c>
      <c r="L75" s="10" t="e">
        <f>MATCH($K75,FAC_TOTALS_APTA!$A$2:$BD$2,)</f>
        <v>#N/A</v>
      </c>
      <c r="M75" s="39" t="e">
        <f>IF(M63=0,0,VLOOKUP(M63,FAC_TOTALS_APTA!$A$4:$BF$126,$L75,FALSE))</f>
        <v>#REF!</v>
      </c>
      <c r="N75" s="39" t="e">
        <f>IF(N63=0,0,VLOOKUP(N63,FAC_TOTALS_APTA!$A$4:$BF$126,$L75,FALSE))</f>
        <v>#REF!</v>
      </c>
      <c r="O75" s="39" t="e">
        <f>IF(O63=0,0,VLOOKUP(O63,FAC_TOTALS_APTA!$A$4:$BF$126,$L75,FALSE))</f>
        <v>#REF!</v>
      </c>
      <c r="P75" s="39" t="e">
        <f>IF(P63=0,0,VLOOKUP(P63,FAC_TOTALS_APTA!$A$4:$BF$126,$L75,FALSE))</f>
        <v>#REF!</v>
      </c>
      <c r="Q75" s="39" t="e">
        <f>IF(Q63=0,0,VLOOKUP(Q63,FAC_TOTALS_APTA!$A$4:$BF$126,$L75,FALSE))</f>
        <v>#REF!</v>
      </c>
      <c r="R75" s="39" t="e">
        <f>IF(R63=0,0,VLOOKUP(R63,FAC_TOTALS_APTA!$A$4:$BF$126,$L75,FALSE))</f>
        <v>#REF!</v>
      </c>
      <c r="S75" s="39" t="e">
        <f>IF(S63=0,0,VLOOKUP(S63,FAC_TOTALS_APTA!$A$4:$BF$126,$L75,FALSE))</f>
        <v>#REF!</v>
      </c>
      <c r="T75" s="39" t="e">
        <f>IF(T63=0,0,VLOOKUP(T63,FAC_TOTALS_APTA!$A$4:$BF$126,$L75,FALSE))</f>
        <v>#REF!</v>
      </c>
      <c r="U75" s="39" t="e">
        <f>IF(U63=0,0,VLOOKUP(U63,FAC_TOTALS_APTA!$A$4:$BF$126,$L75,FALSE))</f>
        <v>#REF!</v>
      </c>
      <c r="V75" s="39" t="e">
        <f>IF(V63=0,0,VLOOKUP(V63,FAC_TOTALS_APTA!$A$4:$BF$126,$L75,FALSE))</f>
        <v>#REF!</v>
      </c>
      <c r="W75" s="39">
        <f>IF(W63=0,0,VLOOKUP(W63,FAC_TOTALS_APTA!$A$4:$BF$126,$L75,FALSE))</f>
        <v>0</v>
      </c>
      <c r="X75" s="39">
        <f>IF(X63=0,0,VLOOKUP(X63,FAC_TOTALS_APTA!$A$4:$BF$126,$L75,FALSE))</f>
        <v>0</v>
      </c>
      <c r="Y75" s="39">
        <f>IF(Y63=0,0,VLOOKUP(Y63,FAC_TOTALS_APTA!$A$4:$BF$126,$L75,FALSE))</f>
        <v>0</v>
      </c>
      <c r="Z75" s="39">
        <f>IF(Z63=0,0,VLOOKUP(Z63,FAC_TOTALS_APTA!$A$4:$BF$126,$L75,FALSE))</f>
        <v>0</v>
      </c>
      <c r="AA75" s="39">
        <f>IF(AA63=0,0,VLOOKUP(AA63,FAC_TOTALS_APTA!$A$4:$BF$126,$L75,FALSE))</f>
        <v>0</v>
      </c>
      <c r="AB75" s="39">
        <f>IF(AB63=0,0,VLOOKUP(AB63,FAC_TOTALS_APTA!$A$4:$BF$126,$L75,FALSE))</f>
        <v>0</v>
      </c>
      <c r="AC75" s="40" t="e">
        <f t="shared" si="19"/>
        <v>#REF!</v>
      </c>
      <c r="AD75" s="41" t="e">
        <f>AC75/G77</f>
        <v>#REF!</v>
      </c>
    </row>
    <row r="76" spans="1:33" x14ac:dyDescent="0.25">
      <c r="B76" s="42" t="s">
        <v>58</v>
      </c>
      <c r="C76" s="43"/>
      <c r="D76" s="42" t="s">
        <v>50</v>
      </c>
      <c r="E76" s="44"/>
      <c r="F76" s="45"/>
      <c r="G76" s="136"/>
      <c r="H76" s="136"/>
      <c r="I76" s="47"/>
      <c r="J76" s="48"/>
      <c r="K76" s="48" t="str">
        <f t="shared" si="18"/>
        <v>New_Reporter_FAC</v>
      </c>
      <c r="L76" s="45">
        <f>MATCH($K76,FAC_TOTALS_APTA!$A$2:$BD$2,)</f>
        <v>29</v>
      </c>
      <c r="M76" s="46">
        <f>IF(M63=0,0,VLOOKUP(M63,FAC_TOTALS_APTA!$A$4:$BF$126,$L76,FALSE))</f>
        <v>13655748</v>
      </c>
      <c r="N76" s="46">
        <f>IF(N63=0,0,VLOOKUP(N63,FAC_TOTALS_APTA!$A$4:$BF$126,$L76,FALSE))</f>
        <v>44950739</v>
      </c>
      <c r="O76" s="46">
        <f>IF(O63=0,0,VLOOKUP(O63,FAC_TOTALS_APTA!$A$4:$BF$126,$L76,FALSE))</f>
        <v>27514218</v>
      </c>
      <c r="P76" s="46">
        <f>IF(P63=0,0,VLOOKUP(P63,FAC_TOTALS_APTA!$A$4:$BF$126,$L76,FALSE))</f>
        <v>26823055.999999899</v>
      </c>
      <c r="Q76" s="46">
        <f>IF(Q63=0,0,VLOOKUP(Q63,FAC_TOTALS_APTA!$A$4:$BF$126,$L76,FALSE))</f>
        <v>12183549</v>
      </c>
      <c r="R76" s="46">
        <f>IF(R63=0,0,VLOOKUP(R63,FAC_TOTALS_APTA!$A$4:$BF$126,$L76,FALSE))</f>
        <v>4015598.9999999902</v>
      </c>
      <c r="S76" s="46">
        <f>IF(S63=0,0,VLOOKUP(S63,FAC_TOTALS_APTA!$A$4:$BF$126,$L76,FALSE))</f>
        <v>13248340.999999899</v>
      </c>
      <c r="T76" s="46">
        <f>IF(T63=0,0,VLOOKUP(T63,FAC_TOTALS_APTA!$A$4:$BF$126,$L76,FALSE))</f>
        <v>1770537</v>
      </c>
      <c r="U76" s="46">
        <f>IF(U63=0,0,VLOOKUP(U63,FAC_TOTALS_APTA!$A$4:$BF$126,$L76,FALSE))</f>
        <v>1273013.99999999</v>
      </c>
      <c r="V76" s="46">
        <f>IF(V63=0,0,VLOOKUP(V63,FAC_TOTALS_APTA!$A$4:$BF$126,$L76,FALSE))</f>
        <v>6209327.9999999898</v>
      </c>
      <c r="W76" s="46">
        <f>IF(W63=0,0,VLOOKUP(W63,FAC_TOTALS_APTA!$A$4:$BF$126,$L76,FALSE))</f>
        <v>0</v>
      </c>
      <c r="X76" s="46">
        <f>IF(X63=0,0,VLOOKUP(X63,FAC_TOTALS_APTA!$A$4:$BF$126,$L76,FALSE))</f>
        <v>0</v>
      </c>
      <c r="Y76" s="46">
        <f>IF(Y63=0,0,VLOOKUP(Y63,FAC_TOTALS_APTA!$A$4:$BF$126,$L76,FALSE))</f>
        <v>0</v>
      </c>
      <c r="Z76" s="46">
        <f>IF(Z63=0,0,VLOOKUP(Z63,FAC_TOTALS_APTA!$A$4:$BF$126,$L76,FALSE))</f>
        <v>0</v>
      </c>
      <c r="AA76" s="46">
        <f>IF(AA63=0,0,VLOOKUP(AA63,FAC_TOTALS_APTA!$A$4:$BF$126,$L76,FALSE))</f>
        <v>0</v>
      </c>
      <c r="AB76" s="46">
        <f>IF(AB63=0,0,VLOOKUP(AB63,FAC_TOTALS_APTA!$A$4:$BF$126,$L76,FALSE))</f>
        <v>0</v>
      </c>
      <c r="AC76" s="49">
        <f>SUM(M76:AB76)</f>
        <v>151644128.99999979</v>
      </c>
      <c r="AD76" s="50">
        <f>AC76/G78</f>
        <v>1.6242615241773355</v>
      </c>
    </row>
    <row r="77" spans="1:33" s="104" customFormat="1" ht="15.75" customHeight="1" x14ac:dyDescent="0.25">
      <c r="A77" s="103"/>
      <c r="B77" s="28" t="s">
        <v>72</v>
      </c>
      <c r="C77" s="31"/>
      <c r="D77" s="9" t="s">
        <v>6</v>
      </c>
      <c r="E77" s="55"/>
      <c r="F77" s="9">
        <f>MATCH($D77,FAC_TOTALS_APTA!$A$2:$BD$2,)</f>
        <v>10</v>
      </c>
      <c r="G77" s="112">
        <f>VLOOKUP(G63,FAC_TOTALS_APTA!$A$4:$BF$126,$F77,FALSE)</f>
        <v>89122733.486603096</v>
      </c>
      <c r="H77" s="112">
        <f>VLOOKUP(H63,FAC_TOTALS_APTA!$A$4:$BD$126,$F77,FALSE)</f>
        <v>295234789.53046203</v>
      </c>
      <c r="I77" s="107">
        <f t="shared" ref="I77" si="21">H77/G77-1</f>
        <v>2.3126765526647768</v>
      </c>
      <c r="J77" s="34"/>
      <c r="K77" s="34"/>
      <c r="L77" s="9"/>
      <c r="M77" s="32" t="e">
        <f t="shared" ref="M77:AB77" si="22">SUM(M65:M70)</f>
        <v>#REF!</v>
      </c>
      <c r="N77" s="32" t="e">
        <f t="shared" si="22"/>
        <v>#REF!</v>
      </c>
      <c r="O77" s="32" t="e">
        <f t="shared" si="22"/>
        <v>#REF!</v>
      </c>
      <c r="P77" s="32" t="e">
        <f t="shared" si="22"/>
        <v>#REF!</v>
      </c>
      <c r="Q77" s="32" t="e">
        <f t="shared" si="22"/>
        <v>#REF!</v>
      </c>
      <c r="R77" s="32" t="e">
        <f t="shared" si="22"/>
        <v>#REF!</v>
      </c>
      <c r="S77" s="32" t="e">
        <f t="shared" si="22"/>
        <v>#REF!</v>
      </c>
      <c r="T77" s="32" t="e">
        <f t="shared" si="22"/>
        <v>#REF!</v>
      </c>
      <c r="U77" s="32" t="e">
        <f t="shared" si="22"/>
        <v>#REF!</v>
      </c>
      <c r="V77" s="32" t="e">
        <f t="shared" si="22"/>
        <v>#REF!</v>
      </c>
      <c r="W77" s="32">
        <f t="shared" si="22"/>
        <v>0</v>
      </c>
      <c r="X77" s="32">
        <f t="shared" si="22"/>
        <v>0</v>
      </c>
      <c r="Y77" s="32">
        <f t="shared" si="22"/>
        <v>0</v>
      </c>
      <c r="Z77" s="32">
        <f t="shared" si="22"/>
        <v>0</v>
      </c>
      <c r="AA77" s="32">
        <f t="shared" si="22"/>
        <v>0</v>
      </c>
      <c r="AB77" s="32">
        <f t="shared" si="22"/>
        <v>0</v>
      </c>
      <c r="AC77" s="35">
        <f>H77-G77</f>
        <v>206112056.04385895</v>
      </c>
      <c r="AD77" s="36">
        <f>I77</f>
        <v>2.3126765526647768</v>
      </c>
      <c r="AE77" s="103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MATCH($D78,FAC_TOTALS_APTA!$A$2:$BD$2,)</f>
        <v>8</v>
      </c>
      <c r="G78" s="109">
        <f>VLOOKUP(G63,FAC_TOTALS_APTA!$A$4:$BD$126,$F78,FALSE)</f>
        <v>93361892</v>
      </c>
      <c r="H78" s="109">
        <f>VLOOKUP(H63,FAC_TOTALS_APTA!$A$4:$BD$126,$F78,FALSE)</f>
        <v>308782118.99999899</v>
      </c>
      <c r="I78" s="108">
        <f t="shared" ref="I78" si="23">H78/G78-1</f>
        <v>2.3073678391179024</v>
      </c>
      <c r="J78" s="51"/>
      <c r="K78" s="51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2">
        <f>H78-G78</f>
        <v>215420226.99999899</v>
      </c>
      <c r="AD78" s="53">
        <f>I78</f>
        <v>2.3073678391179024</v>
      </c>
    </row>
    <row r="79" spans="1:33" ht="14.25" thickTop="1" thickBot="1" x14ac:dyDescent="0.3">
      <c r="B79" s="57" t="s">
        <v>73</v>
      </c>
      <c r="C79" s="58"/>
      <c r="D79" s="58"/>
      <c r="E79" s="59"/>
      <c r="F79" s="58"/>
      <c r="G79" s="149"/>
      <c r="H79" s="149"/>
      <c r="I79" s="60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3">
        <f>AD78-AD77</f>
        <v>-5.308713546874344E-3</v>
      </c>
    </row>
    <row r="80" spans="1:33" ht="13.5" thickTop="1" x14ac:dyDescent="0.25"/>
    <row r="81" spans="2:31" s="13" customFormat="1" x14ac:dyDescent="0.25">
      <c r="B81" s="21" t="s">
        <v>29</v>
      </c>
      <c r="E81" s="9"/>
      <c r="G81" s="103"/>
      <c r="H81" s="103"/>
      <c r="I81" s="20"/>
    </row>
    <row r="82" spans="2:31" x14ac:dyDescent="0.25">
      <c r="B82" s="18" t="s">
        <v>20</v>
      </c>
      <c r="C82" s="19" t="s">
        <v>21</v>
      </c>
      <c r="D82" s="13"/>
      <c r="E82" s="9"/>
      <c r="F82" s="13"/>
      <c r="G82" s="103"/>
      <c r="H82" s="10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3"/>
      <c r="H83" s="10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30</v>
      </c>
      <c r="C84" s="22">
        <v>0</v>
      </c>
      <c r="D84" s="13"/>
      <c r="E84" s="9"/>
      <c r="F84" s="13"/>
      <c r="G84" s="103"/>
      <c r="H84" s="10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40</v>
      </c>
      <c r="C85" s="24">
        <v>10</v>
      </c>
      <c r="D85" s="25"/>
      <c r="E85" s="26"/>
      <c r="F85" s="25"/>
      <c r="G85" s="153"/>
      <c r="H85" s="153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1"/>
      <c r="C86" s="62"/>
      <c r="D86" s="62"/>
      <c r="E86" s="62"/>
      <c r="F86" s="62"/>
      <c r="G86" s="161" t="s">
        <v>56</v>
      </c>
      <c r="H86" s="161"/>
      <c r="I86" s="16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161" t="s">
        <v>60</v>
      </c>
      <c r="AD86" s="161"/>
    </row>
    <row r="87" spans="2:31" x14ac:dyDescent="0.25">
      <c r="B87" s="11" t="s">
        <v>22</v>
      </c>
      <c r="C87" s="30" t="s">
        <v>23</v>
      </c>
      <c r="D87" s="10" t="s">
        <v>24</v>
      </c>
      <c r="E87" s="10"/>
      <c r="F87" s="10"/>
      <c r="G87" s="123">
        <f>$C$1</f>
        <v>2002</v>
      </c>
      <c r="H87" s="123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1" ht="12.95" hidden="1" customHeight="1" x14ac:dyDescent="0.25">
      <c r="B88" s="28"/>
      <c r="C88" s="31"/>
      <c r="D88" s="9"/>
      <c r="E88" s="9"/>
      <c r="F88" s="9"/>
      <c r="G88" s="101"/>
      <c r="H88" s="101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hidden="1" customHeight="1" x14ac:dyDescent="0.25">
      <c r="B89" s="28"/>
      <c r="C89" s="31"/>
      <c r="D89" s="9"/>
      <c r="E89" s="9"/>
      <c r="F89" s="9"/>
      <c r="G89" s="101" t="str">
        <f>CONCATENATE($C84,"_",$C85,"_",G87)</f>
        <v>0_10_2002</v>
      </c>
      <c r="H89" s="101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4">IF($G87+N88&gt;$H87,0,CONCATENATE($C84,"_",$C85,"_",$G87+N88))</f>
        <v>0_10_2004</v>
      </c>
      <c r="O89" s="9" t="str">
        <f t="shared" si="24"/>
        <v>0_10_2005</v>
      </c>
      <c r="P89" s="9" t="str">
        <f t="shared" si="24"/>
        <v>0_10_2006</v>
      </c>
      <c r="Q89" s="9" t="str">
        <f t="shared" si="24"/>
        <v>0_10_2007</v>
      </c>
      <c r="R89" s="9" t="str">
        <f t="shared" si="24"/>
        <v>0_10_2008</v>
      </c>
      <c r="S89" s="9" t="str">
        <f t="shared" si="24"/>
        <v>0_10_2009</v>
      </c>
      <c r="T89" s="9" t="str">
        <f t="shared" si="24"/>
        <v>0_10_2010</v>
      </c>
      <c r="U89" s="9" t="str">
        <f t="shared" si="24"/>
        <v>0_10_2011</v>
      </c>
      <c r="V89" s="9" t="str">
        <f t="shared" si="24"/>
        <v>0_10_2012</v>
      </c>
      <c r="W89" s="9">
        <f t="shared" si="24"/>
        <v>0</v>
      </c>
      <c r="X89" s="9">
        <f t="shared" si="24"/>
        <v>0</v>
      </c>
      <c r="Y89" s="9">
        <f t="shared" si="24"/>
        <v>0</v>
      </c>
      <c r="Z89" s="9">
        <f t="shared" si="24"/>
        <v>0</v>
      </c>
      <c r="AA89" s="9">
        <f t="shared" si="24"/>
        <v>0</v>
      </c>
      <c r="AB89" s="9">
        <f t="shared" si="24"/>
        <v>0</v>
      </c>
      <c r="AC89" s="9"/>
      <c r="AD89" s="9"/>
    </row>
    <row r="90" spans="2:31" ht="12.95" hidden="1" customHeight="1" x14ac:dyDescent="0.25">
      <c r="B90" s="28"/>
      <c r="C90" s="31"/>
      <c r="D90" s="9"/>
      <c r="E90" s="9"/>
      <c r="F90" s="9" t="s">
        <v>27</v>
      </c>
      <c r="G90" s="112"/>
      <c r="H90" s="11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36</v>
      </c>
      <c r="C91" s="31" t="s">
        <v>25</v>
      </c>
      <c r="D91" s="101" t="s">
        <v>8</v>
      </c>
      <c r="E91" s="55"/>
      <c r="F91" s="9">
        <f>MATCH($D91,FAC_TOTALS_APTA!$A$2:$BF$2,)</f>
        <v>12</v>
      </c>
      <c r="G91" s="112">
        <f>VLOOKUP(G89,FAC_TOTALS_APTA!$A$4:$BF$126,$F91,FALSE)</f>
        <v>253905652</v>
      </c>
      <c r="H91" s="112">
        <f>VLOOKUP(H89,FAC_TOTALS_APTA!$A$4:$BF$126,$F91,FALSE)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MATCH($K91,FAC_TOTALS_APTA!$A$2:$BD$2,)</f>
        <v>19</v>
      </c>
      <c r="M91" s="32">
        <f>IF(M89=0,0,VLOOKUP(M89,FAC_TOTALS_APTA!$A$4:$BF$126,$L91,FALSE))</f>
        <v>-66756151.6665406</v>
      </c>
      <c r="N91" s="32">
        <f>IF(N89=0,0,VLOOKUP(N89,FAC_TOTALS_APTA!$A$4:$BF$126,$L91,FALSE))</f>
        <v>33088833.944699101</v>
      </c>
      <c r="O91" s="32">
        <f>IF(O89=0,0,VLOOKUP(O89,FAC_TOTALS_APTA!$A$4:$BF$126,$L91,FALSE))</f>
        <v>32335657.118798502</v>
      </c>
      <c r="P91" s="32">
        <f>IF(P89=0,0,VLOOKUP(P89,FAC_TOTALS_APTA!$A$4:$BF$126,$L91,FALSE))</f>
        <v>-5527833.3900091397</v>
      </c>
      <c r="Q91" s="32">
        <f>IF(Q89=0,0,VLOOKUP(Q89,FAC_TOTALS_APTA!$A$4:$BF$126,$L91,FALSE))</f>
        <v>11905993.173572799</v>
      </c>
      <c r="R91" s="32">
        <f>IF(R89=0,0,VLOOKUP(R89,FAC_TOTALS_APTA!$A$4:$BF$126,$L91,FALSE))</f>
        <v>13037873.319588101</v>
      </c>
      <c r="S91" s="32">
        <f>IF(S89=0,0,VLOOKUP(S89,FAC_TOTALS_APTA!$A$4:$BF$126,$L91,FALSE))</f>
        <v>736913.28131202701</v>
      </c>
      <c r="T91" s="32">
        <f>IF(T89=0,0,VLOOKUP(T89,FAC_TOTALS_APTA!$A$4:$BF$126,$L91,FALSE))</f>
        <v>-73275523.619507402</v>
      </c>
      <c r="U91" s="32">
        <f>IF(U89=0,0,VLOOKUP(U89,FAC_TOTALS_APTA!$A$4:$BF$126,$L91,FALSE))</f>
        <v>-17446625.716619302</v>
      </c>
      <c r="V91" s="32">
        <f>IF(V89=0,0,VLOOKUP(V89,FAC_TOTALS_APTA!$A$4:$BF$126,$L91,FALSE))</f>
        <v>-1607754.49157511</v>
      </c>
      <c r="W91" s="32">
        <f>IF(W89=0,0,VLOOKUP(W89,FAC_TOTALS_APTA!$A$4:$BF$126,$L91,FALSE))</f>
        <v>0</v>
      </c>
      <c r="X91" s="32">
        <f>IF(X89=0,0,VLOOKUP(X89,FAC_TOTALS_APTA!$A$4:$BF$126,$L91,FALSE))</f>
        <v>0</v>
      </c>
      <c r="Y91" s="32">
        <f>IF(Y89=0,0,VLOOKUP(Y89,FAC_TOTALS_APTA!$A$4:$BF$126,$L91,FALSE))</f>
        <v>0</v>
      </c>
      <c r="Z91" s="32">
        <f>IF(Z89=0,0,VLOOKUP(Z89,FAC_TOTALS_APTA!$A$4:$BF$126,$L91,FALSE))</f>
        <v>0</v>
      </c>
      <c r="AA91" s="32">
        <f>IF(AA89=0,0,VLOOKUP(AA89,FAC_TOTALS_APTA!$A$4:$BF$126,$L91,FALSE))</f>
        <v>0</v>
      </c>
      <c r="AB91" s="32">
        <f>IF(AB89=0,0,VLOOKUP(AB89,FAC_TOTALS_APTA!$A$4:$BF$126,$L91,FALSE))</f>
        <v>0</v>
      </c>
      <c r="AC91" s="35">
        <f>SUM(M91:AB91)</f>
        <v>-73508618.046281025</v>
      </c>
      <c r="AD91" s="36">
        <f>AC91/G103</f>
        <v>-6.8178029522243333E-2</v>
      </c>
      <c r="AE91" s="100"/>
    </row>
    <row r="92" spans="2:31" x14ac:dyDescent="0.25">
      <c r="B92" s="28" t="s">
        <v>57</v>
      </c>
      <c r="C92" s="31" t="s">
        <v>25</v>
      </c>
      <c r="D92" s="101" t="s">
        <v>75</v>
      </c>
      <c r="E92" s="55"/>
      <c r="F92" s="9">
        <f>MATCH($D92,FAC_TOTALS_APTA!$A$2:$BF$2,)</f>
        <v>13</v>
      </c>
      <c r="G92" s="118">
        <f>VLOOKUP(G89,FAC_TOTALS_APTA!$A$4:$BF$126,$F92,FALSE)</f>
        <v>0.97956348559999995</v>
      </c>
      <c r="H92" s="118">
        <f>VLOOKUP(H89,FAC_TOTALS_APTA!$A$4:$BF$126,$F92,FALSE)</f>
        <v>1.36910030643</v>
      </c>
      <c r="I92" s="33">
        <f t="shared" ref="I92:I101" si="25">IFERROR(H92/G92-1,"-")</f>
        <v>0.39766368036003485</v>
      </c>
      <c r="J92" s="34" t="str">
        <f t="shared" ref="J92:J99" si="26">IF(C92="Log","_log","")</f>
        <v>_log</v>
      </c>
      <c r="K92" s="34" t="str">
        <f t="shared" ref="K92:K102" si="27">CONCATENATE(D92,J92,"_FAC")</f>
        <v>FARE_per_UPT_cleaned_2018_log_FAC</v>
      </c>
      <c r="L92" s="9">
        <f>MATCH($K92,FAC_TOTALS_APTA!$A$2:$BD$2,)</f>
        <v>20</v>
      </c>
      <c r="M92" s="32">
        <f>IF(M89=0,0,VLOOKUP(M89,FAC_TOTALS_APTA!$A$4:$BF$126,$L92,FALSE))</f>
        <v>-45420330.221312597</v>
      </c>
      <c r="N92" s="32">
        <f>IF(N89=0,0,VLOOKUP(N89,FAC_TOTALS_APTA!$A$4:$BF$126,$L92,FALSE))</f>
        <v>-13066204.674732201</v>
      </c>
      <c r="O92" s="32">
        <f>IF(O89=0,0,VLOOKUP(O89,FAC_TOTALS_APTA!$A$4:$BF$126,$L92,FALSE))</f>
        <v>8425007.9668381996</v>
      </c>
      <c r="P92" s="32">
        <f>IF(P89=0,0,VLOOKUP(P89,FAC_TOTALS_APTA!$A$4:$BF$126,$L92,FALSE))</f>
        <v>-8156705.66189011</v>
      </c>
      <c r="Q92" s="32">
        <f>IF(Q89=0,0,VLOOKUP(Q89,FAC_TOTALS_APTA!$A$4:$BF$126,$L92,FALSE))</f>
        <v>-6807954.6293651396</v>
      </c>
      <c r="R92" s="32">
        <f>IF(R89=0,0,VLOOKUP(R89,FAC_TOTALS_APTA!$A$4:$BF$126,$L92,FALSE))</f>
        <v>-2540506.1947762598</v>
      </c>
      <c r="S92" s="32">
        <f>IF(S89=0,0,VLOOKUP(S89,FAC_TOTALS_APTA!$A$4:$BF$126,$L92,FALSE))</f>
        <v>-12731210.8900146</v>
      </c>
      <c r="T92" s="32">
        <f>IF(T89=0,0,VLOOKUP(T89,FAC_TOTALS_APTA!$A$4:$BF$126,$L92,FALSE))</f>
        <v>-7400114.1511052297</v>
      </c>
      <c r="U92" s="32">
        <f>IF(U89=0,0,VLOOKUP(U89,FAC_TOTALS_APTA!$A$4:$BF$126,$L92,FALSE))</f>
        <v>-15866535.297949599</v>
      </c>
      <c r="V92" s="32">
        <f>IF(V89=0,0,VLOOKUP(V89,FAC_TOTALS_APTA!$A$4:$BF$126,$L92,FALSE))</f>
        <v>8220980.0407775799</v>
      </c>
      <c r="W92" s="32">
        <f>IF(W89=0,0,VLOOKUP(W89,FAC_TOTALS_APTA!$A$4:$BF$126,$L92,FALSE))</f>
        <v>0</v>
      </c>
      <c r="X92" s="32">
        <f>IF(X89=0,0,VLOOKUP(X89,FAC_TOTALS_APTA!$A$4:$BF$126,$L92,FALSE))</f>
        <v>0</v>
      </c>
      <c r="Y92" s="32">
        <f>IF(Y89=0,0,VLOOKUP(Y89,FAC_TOTALS_APTA!$A$4:$BF$126,$L92,FALSE))</f>
        <v>0</v>
      </c>
      <c r="Z92" s="32">
        <f>IF(Z89=0,0,VLOOKUP(Z89,FAC_TOTALS_APTA!$A$4:$BF$126,$L92,FALSE))</f>
        <v>0</v>
      </c>
      <c r="AA92" s="32">
        <f>IF(AA89=0,0,VLOOKUP(AA89,FAC_TOTALS_APTA!$A$4:$BF$126,$L92,FALSE))</f>
        <v>0</v>
      </c>
      <c r="AB92" s="32">
        <f>IF(AB89=0,0,VLOOKUP(AB89,FAC_TOTALS_APTA!$A$4:$BF$126,$L92,FALSE))</f>
        <v>0</v>
      </c>
      <c r="AC92" s="35">
        <f t="shared" ref="AC92:AC101" si="28">SUM(M92:AB92)</f>
        <v>-95343573.713529959</v>
      </c>
      <c r="AD92" s="36">
        <f>AC92/G103</f>
        <v>-8.8429590382240852E-2</v>
      </c>
      <c r="AE92" s="100"/>
    </row>
    <row r="93" spans="2:31" x14ac:dyDescent="0.25">
      <c r="B93" s="28" t="s">
        <v>53</v>
      </c>
      <c r="C93" s="31" t="s">
        <v>25</v>
      </c>
      <c r="D93" s="101" t="s">
        <v>9</v>
      </c>
      <c r="E93" s="55"/>
      <c r="F93" s="9">
        <f>MATCH($D93,FAC_TOTALS_APTA!$A$2:$BF$2,)</f>
        <v>14</v>
      </c>
      <c r="G93" s="112">
        <f>VLOOKUP(G89,FAC_TOTALS_APTA!$A$4:$BF$126,$F93,FALSE)</f>
        <v>25697520.3899999</v>
      </c>
      <c r="H93" s="112">
        <f>VLOOKUP(H89,FAC_TOTALS_APTA!$A$4:$BF$126,$F93,FALSE)</f>
        <v>27909105.420000002</v>
      </c>
      <c r="I93" s="33">
        <f t="shared" si="25"/>
        <v>8.606219574635432E-2</v>
      </c>
      <c r="J93" s="34" t="str">
        <f t="shared" si="26"/>
        <v>_log</v>
      </c>
      <c r="K93" s="34" t="str">
        <f t="shared" si="27"/>
        <v>POP_EMP_log_FAC</v>
      </c>
      <c r="L93" s="9">
        <f>MATCH($K93,FAC_TOTALS_APTA!$A$2:$BD$2,)</f>
        <v>21</v>
      </c>
      <c r="M93" s="32">
        <f>IF(M89=0,0,VLOOKUP(M89,FAC_TOTALS_APTA!$A$4:$BF$126,$L93,FALSE))</f>
        <v>4582549.7641393999</v>
      </c>
      <c r="N93" s="32">
        <f>IF(N89=0,0,VLOOKUP(N89,FAC_TOTALS_APTA!$A$4:$BF$126,$L93,FALSE))</f>
        <v>6408517.3543787599</v>
      </c>
      <c r="O93" s="32">
        <f>IF(O89=0,0,VLOOKUP(O89,FAC_TOTALS_APTA!$A$4:$BF$126,$L93,FALSE))</f>
        <v>6131956.07633371</v>
      </c>
      <c r="P93" s="32">
        <f>IF(P89=0,0,VLOOKUP(P89,FAC_TOTALS_APTA!$A$4:$BF$126,$L93,FALSE))</f>
        <v>7125196.1137632104</v>
      </c>
      <c r="Q93" s="32">
        <f>IF(Q89=0,0,VLOOKUP(Q89,FAC_TOTALS_APTA!$A$4:$BF$126,$L93,FALSE))</f>
        <v>707711.79956711701</v>
      </c>
      <c r="R93" s="32">
        <f>IF(R89=0,0,VLOOKUP(R89,FAC_TOTALS_APTA!$A$4:$BF$126,$L93,FALSE))</f>
        <v>2745987.1679339199</v>
      </c>
      <c r="S93" s="32">
        <f>IF(S89=0,0,VLOOKUP(S89,FAC_TOTALS_APTA!$A$4:$BF$126,$L93,FALSE))</f>
        <v>-2535045.69340494</v>
      </c>
      <c r="T93" s="32">
        <f>IF(T89=0,0,VLOOKUP(T89,FAC_TOTALS_APTA!$A$4:$BF$126,$L93,FALSE))</f>
        <v>-2016493.7700215799</v>
      </c>
      <c r="U93" s="32">
        <f>IF(U89=0,0,VLOOKUP(U89,FAC_TOTALS_APTA!$A$4:$BF$126,$L93,FALSE))</f>
        <v>1410695.82001762</v>
      </c>
      <c r="V93" s="32">
        <f>IF(V89=0,0,VLOOKUP(V89,FAC_TOTALS_APTA!$A$4:$BF$126,$L93,FALSE))</f>
        <v>2387361.2155510499</v>
      </c>
      <c r="W93" s="32">
        <f>IF(W89=0,0,VLOOKUP(W89,FAC_TOTALS_APTA!$A$4:$BF$126,$L93,FALSE))</f>
        <v>0</v>
      </c>
      <c r="X93" s="32">
        <f>IF(X89=0,0,VLOOKUP(X89,FAC_TOTALS_APTA!$A$4:$BF$126,$L93,FALSE))</f>
        <v>0</v>
      </c>
      <c r="Y93" s="32">
        <f>IF(Y89=0,0,VLOOKUP(Y89,FAC_TOTALS_APTA!$A$4:$BF$126,$L93,FALSE))</f>
        <v>0</v>
      </c>
      <c r="Z93" s="32">
        <f>IF(Z89=0,0,VLOOKUP(Z89,FAC_TOTALS_APTA!$A$4:$BF$126,$L93,FALSE))</f>
        <v>0</v>
      </c>
      <c r="AA93" s="32">
        <f>IF(AA89=0,0,VLOOKUP(AA89,FAC_TOTALS_APTA!$A$4:$BF$126,$L93,FALSE))</f>
        <v>0</v>
      </c>
      <c r="AB93" s="32">
        <f>IF(AB89=0,0,VLOOKUP(AB89,FAC_TOTALS_APTA!$A$4:$BF$126,$L93,FALSE))</f>
        <v>0</v>
      </c>
      <c r="AC93" s="35">
        <f t="shared" si="28"/>
        <v>26948435.848258264</v>
      </c>
      <c r="AD93" s="36">
        <f>AC93/G103</f>
        <v>2.4994229298176629E-2</v>
      </c>
      <c r="AE93" s="100"/>
    </row>
    <row r="94" spans="2:31" x14ac:dyDescent="0.25">
      <c r="B94" s="28" t="s">
        <v>67</v>
      </c>
      <c r="C94" s="31"/>
      <c r="D94" s="101" t="s">
        <v>11</v>
      </c>
      <c r="E94" s="55"/>
      <c r="F94" s="9" t="e">
        <f>MATCH($D94,FAC_TOTALS_APTA!$A$2:$BF$2,)</f>
        <v>#N/A</v>
      </c>
      <c r="G94" s="118" t="e">
        <f>VLOOKUP(G89,FAC_TOTALS_APTA!$A$4:$BF$126,$F94,FALSE)</f>
        <v>#REF!</v>
      </c>
      <c r="H94" s="118" t="e">
        <f>VLOOKUP(H89,FAC_TOTALS_APTA!$A$4:$BF$126,$F94,FALSE)</f>
        <v>#REF!</v>
      </c>
      <c r="I94" s="33" t="str">
        <f t="shared" si="25"/>
        <v>-</v>
      </c>
      <c r="J94" s="34" t="str">
        <f t="shared" si="26"/>
        <v/>
      </c>
      <c r="K94" s="34" t="str">
        <f t="shared" si="27"/>
        <v>TSD_POP_PCT_FAC</v>
      </c>
      <c r="L94" s="9" t="e">
        <f>MATCH($K94,FAC_TOTALS_APTA!$A$2:$BD$2,)</f>
        <v>#N/A</v>
      </c>
      <c r="M94" s="32" t="e">
        <f>IF(M89=0,0,VLOOKUP(M89,FAC_TOTALS_APTA!$A$4:$BF$126,$L94,FALSE))</f>
        <v>#REF!</v>
      </c>
      <c r="N94" s="32" t="e">
        <f>IF(N89=0,0,VLOOKUP(N89,FAC_TOTALS_APTA!$A$4:$BF$126,$L94,FALSE))</f>
        <v>#REF!</v>
      </c>
      <c r="O94" s="32" t="e">
        <f>IF(O89=0,0,VLOOKUP(O89,FAC_TOTALS_APTA!$A$4:$BF$126,$L94,FALSE))</f>
        <v>#REF!</v>
      </c>
      <c r="P94" s="32" t="e">
        <f>IF(P89=0,0,VLOOKUP(P89,FAC_TOTALS_APTA!$A$4:$BF$126,$L94,FALSE))</f>
        <v>#REF!</v>
      </c>
      <c r="Q94" s="32" t="e">
        <f>IF(Q89=0,0,VLOOKUP(Q89,FAC_TOTALS_APTA!$A$4:$BF$126,$L94,FALSE))</f>
        <v>#REF!</v>
      </c>
      <c r="R94" s="32" t="e">
        <f>IF(R89=0,0,VLOOKUP(R89,FAC_TOTALS_APTA!$A$4:$BF$126,$L94,FALSE))</f>
        <v>#REF!</v>
      </c>
      <c r="S94" s="32" t="e">
        <f>IF(S89=0,0,VLOOKUP(S89,FAC_TOTALS_APTA!$A$4:$BF$126,$L94,FALSE))</f>
        <v>#REF!</v>
      </c>
      <c r="T94" s="32" t="e">
        <f>IF(T89=0,0,VLOOKUP(T89,FAC_TOTALS_APTA!$A$4:$BF$126,$L94,FALSE))</f>
        <v>#REF!</v>
      </c>
      <c r="U94" s="32" t="e">
        <f>IF(U89=0,0,VLOOKUP(U89,FAC_TOTALS_APTA!$A$4:$BF$126,$L94,FALSE))</f>
        <v>#REF!</v>
      </c>
      <c r="V94" s="32" t="e">
        <f>IF(V89=0,0,VLOOKUP(V89,FAC_TOTALS_APTA!$A$4:$BF$126,$L94,FALSE))</f>
        <v>#REF!</v>
      </c>
      <c r="W94" s="32">
        <f>IF(W89=0,0,VLOOKUP(W89,FAC_TOTALS_APTA!$A$4:$BF$126,$L94,FALSE))</f>
        <v>0</v>
      </c>
      <c r="X94" s="32">
        <f>IF(X89=0,0,VLOOKUP(X89,FAC_TOTALS_APTA!$A$4:$BF$126,$L94,FALSE))</f>
        <v>0</v>
      </c>
      <c r="Y94" s="32">
        <f>IF(Y89=0,0,VLOOKUP(Y89,FAC_TOTALS_APTA!$A$4:$BF$126,$L94,FALSE))</f>
        <v>0</v>
      </c>
      <c r="Z94" s="32">
        <f>IF(Z89=0,0,VLOOKUP(Z89,FAC_TOTALS_APTA!$A$4:$BF$126,$L94,FALSE))</f>
        <v>0</v>
      </c>
      <c r="AA94" s="32">
        <f>IF(AA89=0,0,VLOOKUP(AA89,FAC_TOTALS_APTA!$A$4:$BF$126,$L94,FALSE))</f>
        <v>0</v>
      </c>
      <c r="AB94" s="32">
        <f>IF(AB89=0,0,VLOOKUP(AB89,FAC_TOTALS_APTA!$A$4:$BF$126,$L94,FALSE))</f>
        <v>0</v>
      </c>
      <c r="AC94" s="35" t="e">
        <f t="shared" si="28"/>
        <v>#REF!</v>
      </c>
      <c r="AD94" s="36" t="e">
        <f>AC94/G103</f>
        <v>#REF!</v>
      </c>
      <c r="AE94" s="100"/>
    </row>
    <row r="95" spans="2:31" x14ac:dyDescent="0.2">
      <c r="B95" s="28" t="s">
        <v>54</v>
      </c>
      <c r="C95" s="31" t="s">
        <v>25</v>
      </c>
      <c r="D95" s="119" t="s">
        <v>18</v>
      </c>
      <c r="E95" s="55"/>
      <c r="F95" s="9">
        <f>MATCH($D95,FAC_TOTALS_APTA!$A$2:$BF$2,)</f>
        <v>15</v>
      </c>
      <c r="G95" s="120">
        <f>VLOOKUP(G89,FAC_TOTALS_APTA!$A$4:$BF$126,$F95,FALSE)</f>
        <v>1.974</v>
      </c>
      <c r="H95" s="120">
        <f>VLOOKUP(H89,FAC_TOTALS_APTA!$A$4:$BF$126,$F95,FALSE)</f>
        <v>4.1093000000000002</v>
      </c>
      <c r="I95" s="33">
        <f t="shared" si="25"/>
        <v>1.0817122593718338</v>
      </c>
      <c r="J95" s="34" t="str">
        <f t="shared" si="26"/>
        <v>_log</v>
      </c>
      <c r="K95" s="34" t="str">
        <f t="shared" si="27"/>
        <v>GAS_PRICE_2018_log_FAC</v>
      </c>
      <c r="L95" s="9">
        <f>MATCH($K95,FAC_TOTALS_APTA!$A$2:$BD$2,)</f>
        <v>22</v>
      </c>
      <c r="M95" s="32">
        <f>IF(M89=0,0,VLOOKUP(M89,FAC_TOTALS_APTA!$A$4:$BF$126,$L95,FALSE))</f>
        <v>22906371.3452131</v>
      </c>
      <c r="N95" s="32">
        <f>IF(N89=0,0,VLOOKUP(N89,FAC_TOTALS_APTA!$A$4:$BF$126,$L95,FALSE))</f>
        <v>23058980.803960498</v>
      </c>
      <c r="O95" s="32">
        <f>IF(O89=0,0,VLOOKUP(O89,FAC_TOTALS_APTA!$A$4:$BF$126,$L95,FALSE))</f>
        <v>29626778.1473988</v>
      </c>
      <c r="P95" s="32">
        <f>IF(P89=0,0,VLOOKUP(P89,FAC_TOTALS_APTA!$A$4:$BF$126,$L95,FALSE))</f>
        <v>19563693.4588162</v>
      </c>
      <c r="Q95" s="32">
        <f>IF(Q89=0,0,VLOOKUP(Q89,FAC_TOTALS_APTA!$A$4:$BF$126,$L95,FALSE))</f>
        <v>6284305.2784747602</v>
      </c>
      <c r="R95" s="32">
        <f>IF(R89=0,0,VLOOKUP(R89,FAC_TOTALS_APTA!$A$4:$BF$126,$L95,FALSE))</f>
        <v>23449920.1320282</v>
      </c>
      <c r="S95" s="32">
        <f>IF(S89=0,0,VLOOKUP(S89,FAC_TOTALS_APTA!$A$4:$BF$126,$L95,FALSE))</f>
        <v>-57596829.734939903</v>
      </c>
      <c r="T95" s="32">
        <f>IF(T89=0,0,VLOOKUP(T89,FAC_TOTALS_APTA!$A$4:$BF$126,$L95,FALSE))</f>
        <v>25802562.731566802</v>
      </c>
      <c r="U95" s="32">
        <f>IF(U89=0,0,VLOOKUP(U89,FAC_TOTALS_APTA!$A$4:$BF$126,$L95,FALSE))</f>
        <v>38510889.512374602</v>
      </c>
      <c r="V95" s="32">
        <f>IF(V89=0,0,VLOOKUP(V89,FAC_TOTALS_APTA!$A$4:$BF$126,$L95,FALSE))</f>
        <v>1895434.86717477</v>
      </c>
      <c r="W95" s="32">
        <f>IF(W89=0,0,VLOOKUP(W89,FAC_TOTALS_APTA!$A$4:$BF$126,$L95,FALSE))</f>
        <v>0</v>
      </c>
      <c r="X95" s="32">
        <f>IF(X89=0,0,VLOOKUP(X89,FAC_TOTALS_APTA!$A$4:$BF$126,$L95,FALSE))</f>
        <v>0</v>
      </c>
      <c r="Y95" s="32">
        <f>IF(Y89=0,0,VLOOKUP(Y89,FAC_TOTALS_APTA!$A$4:$BF$126,$L95,FALSE))</f>
        <v>0</v>
      </c>
      <c r="Z95" s="32">
        <f>IF(Z89=0,0,VLOOKUP(Z89,FAC_TOTALS_APTA!$A$4:$BF$126,$L95,FALSE))</f>
        <v>0</v>
      </c>
      <c r="AA95" s="32">
        <f>IF(AA89=0,0,VLOOKUP(AA89,FAC_TOTALS_APTA!$A$4:$BF$126,$L95,FALSE))</f>
        <v>0</v>
      </c>
      <c r="AB95" s="32">
        <f>IF(AB89=0,0,VLOOKUP(AB89,FAC_TOTALS_APTA!$A$4:$BF$126,$L95,FALSE))</f>
        <v>0</v>
      </c>
      <c r="AC95" s="35">
        <f t="shared" si="28"/>
        <v>133502106.54206783</v>
      </c>
      <c r="AD95" s="36">
        <f>AC95/G103</f>
        <v>0.12382099953744487</v>
      </c>
      <c r="AE95" s="100"/>
    </row>
    <row r="96" spans="2:31" x14ac:dyDescent="0.25">
      <c r="B96" s="28" t="s">
        <v>51</v>
      </c>
      <c r="C96" s="31" t="s">
        <v>25</v>
      </c>
      <c r="D96" s="101" t="s">
        <v>17</v>
      </c>
      <c r="E96" s="55"/>
      <c r="F96" s="9">
        <f>MATCH($D96,FAC_TOTALS_APTA!$A$2:$BF$2,)</f>
        <v>16</v>
      </c>
      <c r="G96" s="118">
        <f>VLOOKUP(G89,FAC_TOTALS_APTA!$A$4:$BF$126,$F96,FALSE)</f>
        <v>42439.074999999903</v>
      </c>
      <c r="H96" s="118">
        <f>VLOOKUP(H89,FAC_TOTALS_APTA!$A$4:$BF$126,$F96,FALSE)</f>
        <v>33963.31</v>
      </c>
      <c r="I96" s="33">
        <f t="shared" si="25"/>
        <v>-0.19971606355699134</v>
      </c>
      <c r="J96" s="34" t="str">
        <f t="shared" si="26"/>
        <v>_log</v>
      </c>
      <c r="K96" s="34" t="str">
        <f t="shared" si="27"/>
        <v>TOTAL_MED_INC_INDIV_2018_log_FAC</v>
      </c>
      <c r="L96" s="9">
        <f>MATCH($K96,FAC_TOTALS_APTA!$A$2:$BD$2,)</f>
        <v>23</v>
      </c>
      <c r="M96" s="32">
        <f>IF(M89=0,0,VLOOKUP(M89,FAC_TOTALS_APTA!$A$4:$BF$126,$L96,FALSE))</f>
        <v>5460816.4480149597</v>
      </c>
      <c r="N96" s="32">
        <f>IF(N89=0,0,VLOOKUP(N89,FAC_TOTALS_APTA!$A$4:$BF$126,$L96,FALSE))</f>
        <v>6661605.1182153001</v>
      </c>
      <c r="O96" s="32">
        <f>IF(O89=0,0,VLOOKUP(O89,FAC_TOTALS_APTA!$A$4:$BF$126,$L96,FALSE))</f>
        <v>5954606.1883253902</v>
      </c>
      <c r="P96" s="32">
        <f>IF(P89=0,0,VLOOKUP(P89,FAC_TOTALS_APTA!$A$4:$BF$126,$L96,FALSE))</f>
        <v>9852775.38510653</v>
      </c>
      <c r="Q96" s="32">
        <f>IF(Q89=0,0,VLOOKUP(Q89,FAC_TOTALS_APTA!$A$4:$BF$126,$L96,FALSE))</f>
        <v>-2957786.0862481999</v>
      </c>
      <c r="R96" s="32">
        <f>IF(R89=0,0,VLOOKUP(R89,FAC_TOTALS_APTA!$A$4:$BF$126,$L96,FALSE))</f>
        <v>-248386.27292843899</v>
      </c>
      <c r="S96" s="32">
        <f>IF(S89=0,0,VLOOKUP(S89,FAC_TOTALS_APTA!$A$4:$BF$126,$L96,FALSE))</f>
        <v>5549331.7536165603</v>
      </c>
      <c r="T96" s="32">
        <f>IF(T89=0,0,VLOOKUP(T89,FAC_TOTALS_APTA!$A$4:$BF$126,$L96,FALSE))</f>
        <v>1262021.19594993</v>
      </c>
      <c r="U96" s="32">
        <f>IF(U89=0,0,VLOOKUP(U89,FAC_TOTALS_APTA!$A$4:$BF$126,$L96,FALSE))</f>
        <v>4775939.5709788697</v>
      </c>
      <c r="V96" s="32">
        <f>IF(V89=0,0,VLOOKUP(V89,FAC_TOTALS_APTA!$A$4:$BF$126,$L96,FALSE))</f>
        <v>814834.63806652895</v>
      </c>
      <c r="W96" s="32">
        <f>IF(W89=0,0,VLOOKUP(W89,FAC_TOTALS_APTA!$A$4:$BF$126,$L96,FALSE))</f>
        <v>0</v>
      </c>
      <c r="X96" s="32">
        <f>IF(X89=0,0,VLOOKUP(X89,FAC_TOTALS_APTA!$A$4:$BF$126,$L96,FALSE))</f>
        <v>0</v>
      </c>
      <c r="Y96" s="32">
        <f>IF(Y89=0,0,VLOOKUP(Y89,FAC_TOTALS_APTA!$A$4:$BF$126,$L96,FALSE))</f>
        <v>0</v>
      </c>
      <c r="Z96" s="32">
        <f>IF(Z89=0,0,VLOOKUP(Z89,FAC_TOTALS_APTA!$A$4:$BF$126,$L96,FALSE))</f>
        <v>0</v>
      </c>
      <c r="AA96" s="32">
        <f>IF(AA89=0,0,VLOOKUP(AA89,FAC_TOTALS_APTA!$A$4:$BF$126,$L96,FALSE))</f>
        <v>0</v>
      </c>
      <c r="AB96" s="32">
        <f>IF(AB89=0,0,VLOOKUP(AB89,FAC_TOTALS_APTA!$A$4:$BF$126,$L96,FALSE))</f>
        <v>0</v>
      </c>
      <c r="AC96" s="35">
        <f t="shared" si="28"/>
        <v>37125757.939097434</v>
      </c>
      <c r="AD96" s="36">
        <f>AC96/G103</f>
        <v>3.4433527497603422E-2</v>
      </c>
      <c r="AE96" s="100"/>
    </row>
    <row r="97" spans="1:31" x14ac:dyDescent="0.25">
      <c r="B97" s="28" t="s">
        <v>68</v>
      </c>
      <c r="C97" s="31"/>
      <c r="D97" s="101" t="s">
        <v>10</v>
      </c>
      <c r="E97" s="55"/>
      <c r="F97" s="9">
        <f>MATCH($D97,FAC_TOTALS_APTA!$A$2:$BF$2,)</f>
        <v>17</v>
      </c>
      <c r="G97" s="112">
        <f>VLOOKUP(G89,FAC_TOTALS_APTA!$A$4:$BF$126,$F97,FALSE)</f>
        <v>31.709999999999901</v>
      </c>
      <c r="H97" s="112">
        <f>VLOOKUP(H89,FAC_TOTALS_APTA!$A$4:$BF$126,$F97,FALSE)</f>
        <v>31.51</v>
      </c>
      <c r="I97" s="33">
        <f t="shared" si="25"/>
        <v>-6.3071586250362799E-3</v>
      </c>
      <c r="J97" s="34" t="str">
        <f t="shared" si="26"/>
        <v/>
      </c>
      <c r="K97" s="34" t="str">
        <f t="shared" si="27"/>
        <v>PCT_HH_NO_VEH_FAC</v>
      </c>
      <c r="L97" s="9">
        <f>MATCH($K97,FAC_TOTALS_APTA!$A$2:$BD$2,)</f>
        <v>24</v>
      </c>
      <c r="M97" s="32">
        <f>IF(M89=0,0,VLOOKUP(M89,FAC_TOTALS_APTA!$A$4:$BF$126,$L97,FALSE))</f>
        <v>-573223.01276690594</v>
      </c>
      <c r="N97" s="32">
        <f>IF(N89=0,0,VLOOKUP(N89,FAC_TOTALS_APTA!$A$4:$BF$126,$L97,FALSE))</f>
        <v>-553604.21408547403</v>
      </c>
      <c r="O97" s="32">
        <f>IF(O89=0,0,VLOOKUP(O89,FAC_TOTALS_APTA!$A$4:$BF$126,$L97,FALSE))</f>
        <v>-484052.981081012</v>
      </c>
      <c r="P97" s="32">
        <f>IF(P89=0,0,VLOOKUP(P89,FAC_TOTALS_APTA!$A$4:$BF$126,$L97,FALSE))</f>
        <v>-808174.78436565597</v>
      </c>
      <c r="Q97" s="32">
        <f>IF(Q89=0,0,VLOOKUP(Q89,FAC_TOTALS_APTA!$A$4:$BF$126,$L97,FALSE))</f>
        <v>348006.34791204601</v>
      </c>
      <c r="R97" s="32">
        <f>IF(R89=0,0,VLOOKUP(R89,FAC_TOTALS_APTA!$A$4:$BF$126,$L97,FALSE))</f>
        <v>30027.760566343299</v>
      </c>
      <c r="S97" s="32">
        <f>IF(S89=0,0,VLOOKUP(S89,FAC_TOTALS_APTA!$A$4:$BF$126,$L97,FALSE))</f>
        <v>288369.587772339</v>
      </c>
      <c r="T97" s="32">
        <f>IF(T89=0,0,VLOOKUP(T89,FAC_TOTALS_APTA!$A$4:$BF$126,$L97,FALSE))</f>
        <v>471068.51818304998</v>
      </c>
      <c r="U97" s="32">
        <f>IF(U89=0,0,VLOOKUP(U89,FAC_TOTALS_APTA!$A$4:$BF$126,$L97,FALSE))</f>
        <v>532976.40591237403</v>
      </c>
      <c r="V97" s="32">
        <f>IF(V89=0,0,VLOOKUP(V89,FAC_TOTALS_APTA!$A$4:$BF$126,$L97,FALSE))</f>
        <v>293375.27836890798</v>
      </c>
      <c r="W97" s="32">
        <f>IF(W89=0,0,VLOOKUP(W89,FAC_TOTALS_APTA!$A$4:$BF$126,$L97,FALSE))</f>
        <v>0</v>
      </c>
      <c r="X97" s="32">
        <f>IF(X89=0,0,VLOOKUP(X89,FAC_TOTALS_APTA!$A$4:$BF$126,$L97,FALSE))</f>
        <v>0</v>
      </c>
      <c r="Y97" s="32">
        <f>IF(Y89=0,0,VLOOKUP(Y89,FAC_TOTALS_APTA!$A$4:$BF$126,$L97,FALSE))</f>
        <v>0</v>
      </c>
      <c r="Z97" s="32">
        <f>IF(Z89=0,0,VLOOKUP(Z89,FAC_TOTALS_APTA!$A$4:$BF$126,$L97,FALSE))</f>
        <v>0</v>
      </c>
      <c r="AA97" s="32">
        <f>IF(AA89=0,0,VLOOKUP(AA89,FAC_TOTALS_APTA!$A$4:$BF$126,$L97,FALSE))</f>
        <v>0</v>
      </c>
      <c r="AB97" s="32">
        <f>IF(AB89=0,0,VLOOKUP(AB89,FAC_TOTALS_APTA!$A$4:$BF$126,$L97,FALSE))</f>
        <v>0</v>
      </c>
      <c r="AC97" s="35">
        <f t="shared" si="28"/>
        <v>-455231.09358398744</v>
      </c>
      <c r="AD97" s="36">
        <f>AC97/G103</f>
        <v>-4.2221932288635149E-4</v>
      </c>
      <c r="AE97" s="100"/>
    </row>
    <row r="98" spans="1:31" x14ac:dyDescent="0.25">
      <c r="B98" s="28" t="s">
        <v>52</v>
      </c>
      <c r="C98" s="31"/>
      <c r="D98" s="101" t="s">
        <v>32</v>
      </c>
      <c r="E98" s="55"/>
      <c r="F98" s="9">
        <f>MATCH($D98,FAC_TOTALS_APTA!$A$2:$BF$2,)</f>
        <v>18</v>
      </c>
      <c r="G98" s="120">
        <f>VLOOKUP(G89,FAC_TOTALS_APTA!$A$4:$BF$126,$F98,FALSE)</f>
        <v>3.5</v>
      </c>
      <c r="H98" s="120">
        <f>VLOOKUP(H89,FAC_TOTALS_APTA!$A$4:$BF$126,$F98,FALSE)</f>
        <v>4.0999999999999996</v>
      </c>
      <c r="I98" s="33">
        <f t="shared" si="25"/>
        <v>0.17142857142857126</v>
      </c>
      <c r="J98" s="34" t="str">
        <f t="shared" si="26"/>
        <v/>
      </c>
      <c r="K98" s="34" t="str">
        <f t="shared" si="27"/>
        <v>JTW_HOME_PCT_FAC</v>
      </c>
      <c r="L98" s="9">
        <f>MATCH($K98,FAC_TOTALS_APTA!$A$2:$BD$2,)</f>
        <v>25</v>
      </c>
      <c r="M98" s="32">
        <f>IF(M89=0,0,VLOOKUP(M89,FAC_TOTALS_APTA!$A$4:$BF$126,$L98,FALSE))</f>
        <v>0</v>
      </c>
      <c r="N98" s="32">
        <f>IF(N89=0,0,VLOOKUP(N89,FAC_TOTALS_APTA!$A$4:$BF$126,$L98,FALSE))</f>
        <v>0</v>
      </c>
      <c r="O98" s="32">
        <f>IF(O89=0,0,VLOOKUP(O89,FAC_TOTALS_APTA!$A$4:$BF$126,$L98,FALSE))</f>
        <v>0</v>
      </c>
      <c r="P98" s="32">
        <f>IF(P89=0,0,VLOOKUP(P89,FAC_TOTALS_APTA!$A$4:$BF$126,$L98,FALSE))</f>
        <v>-1464725.81443273</v>
      </c>
      <c r="Q98" s="32">
        <f>IF(Q89=0,0,VLOOKUP(Q89,FAC_TOTALS_APTA!$A$4:$BF$126,$L98,FALSE))</f>
        <v>717042.63819932204</v>
      </c>
      <c r="R98" s="32">
        <f>IF(R89=0,0,VLOOKUP(R89,FAC_TOTALS_APTA!$A$4:$BF$126,$L98,FALSE))</f>
        <v>-680243.19493707805</v>
      </c>
      <c r="S98" s="32">
        <f>IF(S89=0,0,VLOOKUP(S89,FAC_TOTALS_APTA!$A$4:$BF$126,$L98,FALSE))</f>
        <v>-1374714.5745405599</v>
      </c>
      <c r="T98" s="32">
        <f>IF(T89=0,0,VLOOKUP(T89,FAC_TOTALS_APTA!$A$4:$BF$126,$L98,FALSE))</f>
        <v>0</v>
      </c>
      <c r="U98" s="32">
        <f>IF(U89=0,0,VLOOKUP(U89,FAC_TOTALS_APTA!$A$4:$BF$126,$L98,FALSE))</f>
        <v>0</v>
      </c>
      <c r="V98" s="32">
        <f>IF(V89=0,0,VLOOKUP(V89,FAC_TOTALS_APTA!$A$4:$BF$126,$L98,FALSE))</f>
        <v>-1265362.55137778</v>
      </c>
      <c r="W98" s="32">
        <f>IF(W89=0,0,VLOOKUP(W89,FAC_TOTALS_APTA!$A$4:$BF$126,$L98,FALSE))</f>
        <v>0</v>
      </c>
      <c r="X98" s="32">
        <f>IF(X89=0,0,VLOOKUP(X89,FAC_TOTALS_APTA!$A$4:$BF$126,$L98,FALSE))</f>
        <v>0</v>
      </c>
      <c r="Y98" s="32">
        <f>IF(Y89=0,0,VLOOKUP(Y89,FAC_TOTALS_APTA!$A$4:$BF$126,$L98,FALSE))</f>
        <v>0</v>
      </c>
      <c r="Z98" s="32">
        <f>IF(Z89=0,0,VLOOKUP(Z89,FAC_TOTALS_APTA!$A$4:$BF$126,$L98,FALSE))</f>
        <v>0</v>
      </c>
      <c r="AA98" s="32">
        <f>IF(AA89=0,0,VLOOKUP(AA89,FAC_TOTALS_APTA!$A$4:$BF$126,$L98,FALSE))</f>
        <v>0</v>
      </c>
      <c r="AB98" s="32">
        <f>IF(AB89=0,0,VLOOKUP(AB89,FAC_TOTALS_APTA!$A$4:$BF$126,$L98,FALSE))</f>
        <v>0</v>
      </c>
      <c r="AC98" s="35">
        <f t="shared" si="28"/>
        <v>-4068003.4970888253</v>
      </c>
      <c r="AD98" s="36">
        <f>AC98/G103</f>
        <v>-3.7730060759201384E-3</v>
      </c>
      <c r="AE98" s="100"/>
    </row>
    <row r="99" spans="1:31" x14ac:dyDescent="0.25">
      <c r="B99" s="28" t="s">
        <v>69</v>
      </c>
      <c r="C99" s="31"/>
      <c r="D99" s="14" t="s">
        <v>76</v>
      </c>
      <c r="E99" s="55"/>
      <c r="F99" s="9" t="e">
        <f>MATCH($D99,FAC_TOTALS_APTA!$A$2:$BF$2,)</f>
        <v>#N/A</v>
      </c>
      <c r="G99" s="120" t="e">
        <f>VLOOKUP(G89,FAC_TOTALS_APTA!$A$4:$BF$126,$F99,FALSE)</f>
        <v>#REF!</v>
      </c>
      <c r="H99" s="120" t="e">
        <f>VLOOKUP(H89,FAC_TOTALS_APTA!$A$4:$BF$126,$F99,FALSE)</f>
        <v>#REF!</v>
      </c>
      <c r="I99" s="33" t="str">
        <f t="shared" si="25"/>
        <v>-</v>
      </c>
      <c r="J99" s="34" t="str">
        <f t="shared" si="26"/>
        <v/>
      </c>
      <c r="K99" s="34" t="str">
        <f t="shared" si="27"/>
        <v>YEARS_SINCE_TNC_BUS_NY_FAC</v>
      </c>
      <c r="L99" s="9" t="e">
        <f>MATCH($K99,FAC_TOTALS_APTA!$A$2:$BD$2,)</f>
        <v>#N/A</v>
      </c>
      <c r="M99" s="32" t="e">
        <f>IF(M89=0,0,VLOOKUP(M89,FAC_TOTALS_APTA!$A$4:$BF$126,$L99,FALSE))</f>
        <v>#REF!</v>
      </c>
      <c r="N99" s="32" t="e">
        <f>IF(N89=0,0,VLOOKUP(N89,FAC_TOTALS_APTA!$A$4:$BF$126,$L99,FALSE))</f>
        <v>#REF!</v>
      </c>
      <c r="O99" s="32" t="e">
        <f>IF(O89=0,0,VLOOKUP(O89,FAC_TOTALS_APTA!$A$4:$BF$126,$L99,FALSE))</f>
        <v>#REF!</v>
      </c>
      <c r="P99" s="32" t="e">
        <f>IF(P89=0,0,VLOOKUP(P89,FAC_TOTALS_APTA!$A$4:$BF$126,$L99,FALSE))</f>
        <v>#REF!</v>
      </c>
      <c r="Q99" s="32" t="e">
        <f>IF(Q89=0,0,VLOOKUP(Q89,FAC_TOTALS_APTA!$A$4:$BF$126,$L99,FALSE))</f>
        <v>#REF!</v>
      </c>
      <c r="R99" s="32" t="e">
        <f>IF(R89=0,0,VLOOKUP(R89,FAC_TOTALS_APTA!$A$4:$BF$126,$L99,FALSE))</f>
        <v>#REF!</v>
      </c>
      <c r="S99" s="32" t="e">
        <f>IF(S89=0,0,VLOOKUP(S89,FAC_TOTALS_APTA!$A$4:$BF$126,$L99,FALSE))</f>
        <v>#REF!</v>
      </c>
      <c r="T99" s="32" t="e">
        <f>IF(T89=0,0,VLOOKUP(T89,FAC_TOTALS_APTA!$A$4:$BF$126,$L99,FALSE))</f>
        <v>#REF!</v>
      </c>
      <c r="U99" s="32" t="e">
        <f>IF(U89=0,0,VLOOKUP(U89,FAC_TOTALS_APTA!$A$4:$BF$126,$L99,FALSE))</f>
        <v>#REF!</v>
      </c>
      <c r="V99" s="32" t="e">
        <f>IF(V89=0,0,VLOOKUP(V89,FAC_TOTALS_APTA!$A$4:$BF$126,$L99,FALSE))</f>
        <v>#REF!</v>
      </c>
      <c r="W99" s="32">
        <f>IF(W89=0,0,VLOOKUP(W89,FAC_TOTALS_APTA!$A$4:$BF$126,$L99,FALSE))</f>
        <v>0</v>
      </c>
      <c r="X99" s="32">
        <f>IF(X89=0,0,VLOOKUP(X89,FAC_TOTALS_APTA!$A$4:$BF$126,$L99,FALSE))</f>
        <v>0</v>
      </c>
      <c r="Y99" s="32">
        <f>IF(Y89=0,0,VLOOKUP(Y89,FAC_TOTALS_APTA!$A$4:$BF$126,$L99,FALSE))</f>
        <v>0</v>
      </c>
      <c r="Z99" s="32">
        <f>IF(Z89=0,0,VLOOKUP(Z89,FAC_TOTALS_APTA!$A$4:$BF$126,$L99,FALSE))</f>
        <v>0</v>
      </c>
      <c r="AA99" s="32">
        <f>IF(AA89=0,0,VLOOKUP(AA89,FAC_TOTALS_APTA!$A$4:$BF$126,$L99,FALSE))</f>
        <v>0</v>
      </c>
      <c r="AB99" s="32">
        <f>IF(AB89=0,0,VLOOKUP(AB89,FAC_TOTALS_APTA!$A$4:$BF$126,$L99,FALSE))</f>
        <v>0</v>
      </c>
      <c r="AC99" s="35" t="e">
        <f t="shared" si="28"/>
        <v>#REF!</v>
      </c>
      <c r="AD99" s="36" t="e">
        <f>AC99/G103</f>
        <v>#REF!</v>
      </c>
      <c r="AE99" s="100"/>
    </row>
    <row r="100" spans="1:31" x14ac:dyDescent="0.25">
      <c r="B100" s="28" t="s">
        <v>70</v>
      </c>
      <c r="C100" s="31"/>
      <c r="D100" s="9" t="s">
        <v>48</v>
      </c>
      <c r="E100" s="55"/>
      <c r="F100" s="9" t="e">
        <f>MATCH($D100,FAC_TOTALS_APTA!$A$2:$BF$2,)</f>
        <v>#N/A</v>
      </c>
      <c r="G100" s="120" t="e">
        <f>VLOOKUP(G89,FAC_TOTALS_APTA!$A$4:$BF$126,$F100,FALSE)</f>
        <v>#REF!</v>
      </c>
      <c r="H100" s="120" t="e">
        <f>VLOOKUP(H89,FAC_TOTALS_APTA!$A$4:$BF$126,$F100,FALSE)</f>
        <v>#REF!</v>
      </c>
      <c r="I100" s="33" t="str">
        <f t="shared" si="25"/>
        <v>-</v>
      </c>
      <c r="J100" s="34" t="str">
        <f t="shared" ref="J100:J101" si="29">IF(C100="Log","_log","")</f>
        <v/>
      </c>
      <c r="K100" s="34" t="str">
        <f t="shared" si="27"/>
        <v>BIKE_SHARE_FAC</v>
      </c>
      <c r="L100" s="9" t="e">
        <f>MATCH($K100,FAC_TOTALS_APTA!$A$2:$BD$2,)</f>
        <v>#N/A</v>
      </c>
      <c r="M100" s="32" t="e">
        <f>IF(M89=0,0,VLOOKUP(M89,FAC_TOTALS_APTA!$A$4:$BF$126,$L100,FALSE))</f>
        <v>#REF!</v>
      </c>
      <c r="N100" s="32" t="e">
        <f>IF(N89=0,0,VLOOKUP(N89,FAC_TOTALS_APTA!$A$4:$BF$126,$L100,FALSE))</f>
        <v>#REF!</v>
      </c>
      <c r="O100" s="32" t="e">
        <f>IF(O89=0,0,VLOOKUP(O89,FAC_TOTALS_APTA!$A$4:$BF$126,$L100,FALSE))</f>
        <v>#REF!</v>
      </c>
      <c r="P100" s="32" t="e">
        <f>IF(P89=0,0,VLOOKUP(P89,FAC_TOTALS_APTA!$A$4:$BF$126,$L100,FALSE))</f>
        <v>#REF!</v>
      </c>
      <c r="Q100" s="32" t="e">
        <f>IF(Q89=0,0,VLOOKUP(Q89,FAC_TOTALS_APTA!$A$4:$BF$126,$L100,FALSE))</f>
        <v>#REF!</v>
      </c>
      <c r="R100" s="32" t="e">
        <f>IF(R89=0,0,VLOOKUP(R89,FAC_TOTALS_APTA!$A$4:$BF$126,$L100,FALSE))</f>
        <v>#REF!</v>
      </c>
      <c r="S100" s="32" t="e">
        <f>IF(S89=0,0,VLOOKUP(S89,FAC_TOTALS_APTA!$A$4:$BF$126,$L100,FALSE))</f>
        <v>#REF!</v>
      </c>
      <c r="T100" s="32" t="e">
        <f>IF(T89=0,0,VLOOKUP(T89,FAC_TOTALS_APTA!$A$4:$BF$126,$L100,FALSE))</f>
        <v>#REF!</v>
      </c>
      <c r="U100" s="32" t="e">
        <f>IF(U89=0,0,VLOOKUP(U89,FAC_TOTALS_APTA!$A$4:$BF$126,$L100,FALSE))</f>
        <v>#REF!</v>
      </c>
      <c r="V100" s="32" t="e">
        <f>IF(V89=0,0,VLOOKUP(V89,FAC_TOTALS_APTA!$A$4:$BF$126,$L100,FALSE))</f>
        <v>#REF!</v>
      </c>
      <c r="W100" s="32">
        <f>IF(W89=0,0,VLOOKUP(W89,FAC_TOTALS_APTA!$A$4:$BF$126,$L100,FALSE))</f>
        <v>0</v>
      </c>
      <c r="X100" s="32">
        <f>IF(X89=0,0,VLOOKUP(X89,FAC_TOTALS_APTA!$A$4:$BF$126,$L100,FALSE))</f>
        <v>0</v>
      </c>
      <c r="Y100" s="32">
        <f>IF(Y89=0,0,VLOOKUP(Y89,FAC_TOTALS_APTA!$A$4:$BF$126,$L100,FALSE))</f>
        <v>0</v>
      </c>
      <c r="Z100" s="32">
        <f>IF(Z89=0,0,VLOOKUP(Z89,FAC_TOTALS_APTA!$A$4:$BF$126,$L100,FALSE))</f>
        <v>0</v>
      </c>
      <c r="AA100" s="32">
        <f>IF(AA89=0,0,VLOOKUP(AA89,FAC_TOTALS_APTA!$A$4:$BF$126,$L100,FALSE))</f>
        <v>0</v>
      </c>
      <c r="AB100" s="32">
        <f>IF(AB89=0,0,VLOOKUP(AB89,FAC_TOTALS_APTA!$A$4:$BF$126,$L100,FALSE))</f>
        <v>0</v>
      </c>
      <c r="AC100" s="35" t="e">
        <f t="shared" si="28"/>
        <v>#REF!</v>
      </c>
      <c r="AD100" s="36" t="e">
        <f>AC100/G103</f>
        <v>#REF!</v>
      </c>
      <c r="AE100" s="100"/>
    </row>
    <row r="101" spans="1:31" x14ac:dyDescent="0.25">
      <c r="B101" s="11" t="s">
        <v>71</v>
      </c>
      <c r="C101" s="30"/>
      <c r="D101" s="10" t="s">
        <v>49</v>
      </c>
      <c r="E101" s="56"/>
      <c r="F101" s="10" t="e">
        <f>MATCH($D101,FAC_TOTALS_APTA!$A$2:$BF$2,)</f>
        <v>#N/A</v>
      </c>
      <c r="G101" s="126" t="e">
        <f>VLOOKUP(G89,FAC_TOTALS_APTA!$A$4:$BF$126,$F101,FALSE)</f>
        <v>#REF!</v>
      </c>
      <c r="H101" s="126" t="e">
        <f>VLOOKUP(H89,FAC_TOTALS_APTA!$A$4:$BF$126,$F101,FALSE)</f>
        <v>#REF!</v>
      </c>
      <c r="I101" s="37" t="str">
        <f t="shared" si="25"/>
        <v>-</v>
      </c>
      <c r="J101" s="38" t="str">
        <f t="shared" si="29"/>
        <v/>
      </c>
      <c r="K101" s="38" t="str">
        <f t="shared" si="27"/>
        <v>scooter_flag_FAC</v>
      </c>
      <c r="L101" s="10" t="e">
        <f>MATCH($K101,FAC_TOTALS_APTA!$A$2:$BD$2,)</f>
        <v>#N/A</v>
      </c>
      <c r="M101" s="39" t="e">
        <f>IF(M89=0,0,VLOOKUP(M89,FAC_TOTALS_APTA!$A$4:$BF$126,$L101,FALSE))</f>
        <v>#REF!</v>
      </c>
      <c r="N101" s="39" t="e">
        <f>IF(N89=0,0,VLOOKUP(N89,FAC_TOTALS_APTA!$A$4:$BF$126,$L101,FALSE))</f>
        <v>#REF!</v>
      </c>
      <c r="O101" s="39" t="e">
        <f>IF(O89=0,0,VLOOKUP(O89,FAC_TOTALS_APTA!$A$4:$BF$126,$L101,FALSE))</f>
        <v>#REF!</v>
      </c>
      <c r="P101" s="39" t="e">
        <f>IF(P89=0,0,VLOOKUP(P89,FAC_TOTALS_APTA!$A$4:$BF$126,$L101,FALSE))</f>
        <v>#REF!</v>
      </c>
      <c r="Q101" s="39" t="e">
        <f>IF(Q89=0,0,VLOOKUP(Q89,FAC_TOTALS_APTA!$A$4:$BF$126,$L101,FALSE))</f>
        <v>#REF!</v>
      </c>
      <c r="R101" s="39" t="e">
        <f>IF(R89=0,0,VLOOKUP(R89,FAC_TOTALS_APTA!$A$4:$BF$126,$L101,FALSE))</f>
        <v>#REF!</v>
      </c>
      <c r="S101" s="39" t="e">
        <f>IF(S89=0,0,VLOOKUP(S89,FAC_TOTALS_APTA!$A$4:$BF$126,$L101,FALSE))</f>
        <v>#REF!</v>
      </c>
      <c r="T101" s="39" t="e">
        <f>IF(T89=0,0,VLOOKUP(T89,FAC_TOTALS_APTA!$A$4:$BF$126,$L101,FALSE))</f>
        <v>#REF!</v>
      </c>
      <c r="U101" s="39" t="e">
        <f>IF(U89=0,0,VLOOKUP(U89,FAC_TOTALS_APTA!$A$4:$BF$126,$L101,FALSE))</f>
        <v>#REF!</v>
      </c>
      <c r="V101" s="39" t="e">
        <f>IF(V89=0,0,VLOOKUP(V89,FAC_TOTALS_APTA!$A$4:$BF$126,$L101,FALSE))</f>
        <v>#REF!</v>
      </c>
      <c r="W101" s="39">
        <f>IF(W89=0,0,VLOOKUP(W89,FAC_TOTALS_APTA!$A$4:$BF$126,$L101,FALSE))</f>
        <v>0</v>
      </c>
      <c r="X101" s="39">
        <f>IF(X89=0,0,VLOOKUP(X89,FAC_TOTALS_APTA!$A$4:$BF$126,$L101,FALSE))</f>
        <v>0</v>
      </c>
      <c r="Y101" s="39">
        <f>IF(Y89=0,0,VLOOKUP(Y89,FAC_TOTALS_APTA!$A$4:$BF$126,$L101,FALSE))</f>
        <v>0</v>
      </c>
      <c r="Z101" s="39">
        <f>IF(Z89=0,0,VLOOKUP(Z89,FAC_TOTALS_APTA!$A$4:$BF$126,$L101,FALSE))</f>
        <v>0</v>
      </c>
      <c r="AA101" s="39">
        <f>IF(AA89=0,0,VLOOKUP(AA89,FAC_TOTALS_APTA!$A$4:$BF$126,$L101,FALSE))</f>
        <v>0</v>
      </c>
      <c r="AB101" s="39">
        <f>IF(AB89=0,0,VLOOKUP(AB89,FAC_TOTALS_APTA!$A$4:$BF$126,$L101,FALSE))</f>
        <v>0</v>
      </c>
      <c r="AC101" s="40" t="e">
        <f t="shared" si="28"/>
        <v>#REF!</v>
      </c>
      <c r="AD101" s="41" t="e">
        <f>AC101/G103</f>
        <v>#REF!</v>
      </c>
      <c r="AE101" s="100"/>
    </row>
    <row r="102" spans="1:31" x14ac:dyDescent="0.25">
      <c r="B102" s="42" t="s">
        <v>58</v>
      </c>
      <c r="C102" s="43"/>
      <c r="D102" s="42" t="s">
        <v>50</v>
      </c>
      <c r="E102" s="44"/>
      <c r="F102" s="45"/>
      <c r="G102" s="136"/>
      <c r="H102" s="136"/>
      <c r="I102" s="47"/>
      <c r="J102" s="48"/>
      <c r="K102" s="48" t="str">
        <f t="shared" si="27"/>
        <v>New_Reporter_FAC</v>
      </c>
      <c r="L102" s="45">
        <f>MATCH($K102,FAC_TOTALS_APTA!$A$2:$BD$2,)</f>
        <v>29</v>
      </c>
      <c r="M102" s="46">
        <f>IF(M89=0,0,VLOOKUP(M89,FAC_TOTALS_APTA!$A$4:$BF$126,$L102,FALSE))</f>
        <v>0</v>
      </c>
      <c r="N102" s="46">
        <f>IF(N89=0,0,VLOOKUP(N89,FAC_TOTALS_APTA!$A$4:$BF$126,$L102,FALSE))</f>
        <v>0</v>
      </c>
      <c r="O102" s="46">
        <f>IF(O89=0,0,VLOOKUP(O89,FAC_TOTALS_APTA!$A$4:$BF$126,$L102,FALSE))</f>
        <v>0</v>
      </c>
      <c r="P102" s="46">
        <f>IF(P89=0,0,VLOOKUP(P89,FAC_TOTALS_APTA!$A$4:$BF$126,$L102,FALSE))</f>
        <v>0</v>
      </c>
      <c r="Q102" s="46">
        <f>IF(Q89=0,0,VLOOKUP(Q89,FAC_TOTALS_APTA!$A$4:$BF$126,$L102,FALSE))</f>
        <v>0</v>
      </c>
      <c r="R102" s="46">
        <f>IF(R89=0,0,VLOOKUP(R89,FAC_TOTALS_APTA!$A$4:$BF$126,$L102,FALSE))</f>
        <v>0</v>
      </c>
      <c r="S102" s="46">
        <f>IF(S89=0,0,VLOOKUP(S89,FAC_TOTALS_APTA!$A$4:$BF$126,$L102,FALSE))</f>
        <v>0</v>
      </c>
      <c r="T102" s="46">
        <f>IF(T89=0,0,VLOOKUP(T89,FAC_TOTALS_APTA!$A$4:$BF$126,$L102,FALSE))</f>
        <v>0</v>
      </c>
      <c r="U102" s="46">
        <f>IF(U89=0,0,VLOOKUP(U89,FAC_TOTALS_APTA!$A$4:$BF$126,$L102,FALSE))</f>
        <v>0</v>
      </c>
      <c r="V102" s="46">
        <f>IF(V89=0,0,VLOOKUP(V89,FAC_TOTALS_APTA!$A$4:$BF$126,$L102,FALSE))</f>
        <v>0</v>
      </c>
      <c r="W102" s="46">
        <f>IF(W89=0,0,VLOOKUP(W89,FAC_TOTALS_APTA!$A$4:$BF$126,$L102,FALSE))</f>
        <v>0</v>
      </c>
      <c r="X102" s="46">
        <f>IF(X89=0,0,VLOOKUP(X89,FAC_TOTALS_APTA!$A$4:$BF$126,$L102,FALSE))</f>
        <v>0</v>
      </c>
      <c r="Y102" s="46">
        <f>IF(Y89=0,0,VLOOKUP(Y89,FAC_TOTALS_APTA!$A$4:$BF$126,$L102,FALSE))</f>
        <v>0</v>
      </c>
      <c r="Z102" s="46">
        <f>IF(Z89=0,0,VLOOKUP(Z89,FAC_TOTALS_APTA!$A$4:$BF$126,$L102,FALSE))</f>
        <v>0</v>
      </c>
      <c r="AA102" s="46">
        <f>IF(AA89=0,0,VLOOKUP(AA89,FAC_TOTALS_APTA!$A$4:$BF$126,$L102,FALSE))</f>
        <v>0</v>
      </c>
      <c r="AB102" s="46">
        <f>IF(AB89=0,0,VLOOKUP(AB89,FAC_TOTALS_APTA!$A$4:$BF$126,$L102,FALSE))</f>
        <v>0</v>
      </c>
      <c r="AC102" s="49">
        <f>SUM(M102:AB102)</f>
        <v>0</v>
      </c>
      <c r="AD102" s="50">
        <f>AC102/G104</f>
        <v>0</v>
      </c>
    </row>
    <row r="103" spans="1:31" s="104" customFormat="1" ht="15.75" customHeight="1" x14ac:dyDescent="0.25">
      <c r="A103" s="103"/>
      <c r="B103" s="28" t="s">
        <v>72</v>
      </c>
      <c r="C103" s="31"/>
      <c r="D103" s="9" t="s">
        <v>6</v>
      </c>
      <c r="E103" s="55"/>
      <c r="F103" s="9">
        <f>MATCH($D103,FAC_TOTALS_APTA!$A$2:$BD$2,)</f>
        <v>10</v>
      </c>
      <c r="G103" s="112">
        <f>VLOOKUP(G89,FAC_TOTALS_APTA!$A$4:$BF$126,$F103,FALSE)</f>
        <v>1078186309.5984399</v>
      </c>
      <c r="H103" s="112">
        <f>VLOOKUP(H89,FAC_TOTALS_APTA!$A$4:$BD$126,$F103,FALSE)</f>
        <v>1094968690.19699</v>
      </c>
      <c r="I103" s="107">
        <f t="shared" ref="I103" si="30">H103/G103-1</f>
        <v>1.5565380907869741E-2</v>
      </c>
      <c r="J103" s="34"/>
      <c r="K103" s="34"/>
      <c r="L103" s="9"/>
      <c r="M103" s="32" t="e">
        <f t="shared" ref="M103:AB103" si="31">SUM(M91:M96)</f>
        <v>#REF!</v>
      </c>
      <c r="N103" s="32" t="e">
        <f t="shared" si="31"/>
        <v>#REF!</v>
      </c>
      <c r="O103" s="32" t="e">
        <f t="shared" si="31"/>
        <v>#REF!</v>
      </c>
      <c r="P103" s="32" t="e">
        <f t="shared" si="31"/>
        <v>#REF!</v>
      </c>
      <c r="Q103" s="32" t="e">
        <f t="shared" si="31"/>
        <v>#REF!</v>
      </c>
      <c r="R103" s="32" t="e">
        <f t="shared" si="31"/>
        <v>#REF!</v>
      </c>
      <c r="S103" s="32" t="e">
        <f t="shared" si="31"/>
        <v>#REF!</v>
      </c>
      <c r="T103" s="32" t="e">
        <f t="shared" si="31"/>
        <v>#REF!</v>
      </c>
      <c r="U103" s="32" t="e">
        <f t="shared" si="31"/>
        <v>#REF!</v>
      </c>
      <c r="V103" s="32" t="e">
        <f t="shared" si="31"/>
        <v>#REF!</v>
      </c>
      <c r="W103" s="32">
        <f t="shared" si="31"/>
        <v>0</v>
      </c>
      <c r="X103" s="32">
        <f t="shared" si="31"/>
        <v>0</v>
      </c>
      <c r="Y103" s="32">
        <f t="shared" si="31"/>
        <v>0</v>
      </c>
      <c r="Z103" s="32">
        <f t="shared" si="31"/>
        <v>0</v>
      </c>
      <c r="AA103" s="32">
        <f t="shared" si="31"/>
        <v>0</v>
      </c>
      <c r="AB103" s="32">
        <f t="shared" si="31"/>
        <v>0</v>
      </c>
      <c r="AC103" s="35">
        <f>H103-G103</f>
        <v>16782380.598550081</v>
      </c>
      <c r="AD103" s="36">
        <f>I103</f>
        <v>1.5565380907869741E-2</v>
      </c>
      <c r="AE103" s="103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MATCH($D104,FAC_TOTALS_APTA!$A$2:$BD$2,)</f>
        <v>8</v>
      </c>
      <c r="G104" s="109">
        <f>VLOOKUP(G89,FAC_TOTALS_APTA!$A$4:$BD$126,$F104,FALSE)</f>
        <v>1201007994</v>
      </c>
      <c r="H104" s="109">
        <f>VLOOKUP(H89,FAC_TOTALS_APTA!$A$4:$BD$126,$F104,FALSE)</f>
        <v>1032661299</v>
      </c>
      <c r="I104" s="108">
        <f t="shared" ref="I104" si="32">H104/G104-1</f>
        <v>-0.14017116941854424</v>
      </c>
      <c r="J104" s="51"/>
      <c r="K104" s="51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2">
        <f>H104-G104</f>
        <v>-168346695</v>
      </c>
      <c r="AD104" s="53">
        <f>I104</f>
        <v>-0.14017116941854424</v>
      </c>
    </row>
    <row r="105" spans="1:31" ht="14.25" thickTop="1" thickBot="1" x14ac:dyDescent="0.3">
      <c r="B105" s="57" t="s">
        <v>73</v>
      </c>
      <c r="C105" s="58"/>
      <c r="D105" s="58"/>
      <c r="E105" s="59"/>
      <c r="F105" s="58"/>
      <c r="G105" s="149"/>
      <c r="H105" s="149"/>
      <c r="I105" s="60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3">
        <f>AD104-AD103</f>
        <v>-0.15573655032641398</v>
      </c>
    </row>
    <row r="106" spans="1:31" ht="13.5" thickTop="1" x14ac:dyDescent="0.25">
      <c r="AE106" s="100"/>
    </row>
    <row r="107" spans="1:31" x14ac:dyDescent="0.25">
      <c r="AE107" s="100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8" workbookViewId="0">
      <selection activeCell="H105" sqref="H105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04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3"/>
      <c r="H3" s="103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3"/>
      <c r="H4" s="10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3"/>
      <c r="H5" s="10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3"/>
      <c r="H6" s="10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53"/>
      <c r="H7" s="153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1"/>
      <c r="C8" s="62"/>
      <c r="D8" s="62"/>
      <c r="E8" s="62"/>
      <c r="F8" s="62"/>
      <c r="G8" s="161" t="s">
        <v>56</v>
      </c>
      <c r="H8" s="161"/>
      <c r="I8" s="16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1" t="s">
        <v>60</v>
      </c>
      <c r="AD8" s="161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23">
        <f>$C$1</f>
        <v>2012</v>
      </c>
      <c r="H9" s="123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1"/>
      <c r="H10" s="101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1"/>
      <c r="E11" s="9"/>
      <c r="F11" s="9"/>
      <c r="G11" s="101" t="str">
        <f>CONCATENATE($C6,"_",$C7,"_",G9)</f>
        <v>0_1_2012</v>
      </c>
      <c r="H11" s="101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1"/>
      <c r="E12" s="9"/>
      <c r="F12" s="9" t="s">
        <v>27</v>
      </c>
      <c r="G12" s="112"/>
      <c r="H12" s="11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1" t="s">
        <v>8</v>
      </c>
      <c r="E13" s="55"/>
      <c r="F13" s="9">
        <f>MATCH($D13,FAC_TOTALS_APTA!$A$2:$BF$2,)</f>
        <v>12</v>
      </c>
      <c r="G13" s="112">
        <f>VLOOKUP(G11,FAC_TOTALS_APTA!$A$4:$BF$126,$F13,FALSE)</f>
        <v>63654979.010831997</v>
      </c>
      <c r="H13" s="112">
        <f>VLOOKUP(H11,FAC_TOTALS_APTA!$A$4:$BF$126,$F13,FALSE)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MATCH($K13,FAC_TOTALS_APTA!$A$2:$BD$2,)</f>
        <v>19</v>
      </c>
      <c r="M13" s="32">
        <f>IF(M11=0,0,VLOOKUP(M11,FAC_TOTALS_APTA!$A$4:$BF$126,$L13,FALSE))</f>
        <v>22221968.165655699</v>
      </c>
      <c r="N13" s="32">
        <f>IF(N11=0,0,VLOOKUP(N11,FAC_TOTALS_APTA!$A$4:$BF$126,$L13,FALSE))</f>
        <v>4085959.4936714699</v>
      </c>
      <c r="O13" s="32">
        <f>IF(O11=0,0,VLOOKUP(O11,FAC_TOTALS_APTA!$A$4:$BF$126,$L13,FALSE))</f>
        <v>23451014.886883698</v>
      </c>
      <c r="P13" s="32">
        <f>IF(P11=0,0,VLOOKUP(P11,FAC_TOTALS_APTA!$A$4:$BF$126,$L13,FALSE))</f>
        <v>22469945.185406901</v>
      </c>
      <c r="Q13" s="32">
        <f>IF(Q11=0,0,VLOOKUP(Q11,FAC_TOTALS_APTA!$A$4:$BF$126,$L13,FALSE))</f>
        <v>11444844.750119399</v>
      </c>
      <c r="R13" s="32">
        <f>IF(R11=0,0,VLOOKUP(R11,FAC_TOTALS_APTA!$A$4:$BF$126,$L13,FALSE))</f>
        <v>8814403.8953785002</v>
      </c>
      <c r="S13" s="32">
        <f>IF(S11=0,0,VLOOKUP(S11,FAC_TOTALS_APTA!$A$4:$BF$126,$L13,FALSE))</f>
        <v>0</v>
      </c>
      <c r="T13" s="32">
        <f>IF(T11=0,0,VLOOKUP(T11,FAC_TOTALS_APTA!$A$4:$BF$126,$L13,FALSE))</f>
        <v>0</v>
      </c>
      <c r="U13" s="32">
        <f>IF(U11=0,0,VLOOKUP(U11,FAC_TOTALS_APTA!$A$4:$BF$126,$L13,FALSE))</f>
        <v>0</v>
      </c>
      <c r="V13" s="32">
        <f>IF(V11=0,0,VLOOKUP(V11,FAC_TOTALS_APTA!$A$4:$BF$126,$L13,FALSE))</f>
        <v>0</v>
      </c>
      <c r="W13" s="32">
        <f>IF(W11=0,0,VLOOKUP(W11,FAC_TOTALS_APTA!$A$4:$BF$126,$L13,FALSE))</f>
        <v>0</v>
      </c>
      <c r="X13" s="32">
        <f>IF(X11=0,0,VLOOKUP(X11,FAC_TOTALS_APTA!$A$4:$BF$126,$L13,FALSE))</f>
        <v>0</v>
      </c>
      <c r="Y13" s="32">
        <f>IF(Y11=0,0,VLOOKUP(Y11,FAC_TOTALS_APTA!$A$4:$BF$126,$L13,FALSE))</f>
        <v>0</v>
      </c>
      <c r="Z13" s="32">
        <f>IF(Z11=0,0,VLOOKUP(Z11,FAC_TOTALS_APTA!$A$4:$BF$126,$L13,FALSE))</f>
        <v>0</v>
      </c>
      <c r="AA13" s="32">
        <f>IF(AA11=0,0,VLOOKUP(AA11,FAC_TOTALS_APTA!$A$4:$BF$126,$L13,FALSE))</f>
        <v>0</v>
      </c>
      <c r="AB13" s="32">
        <f>IF(AB11=0,0,VLOOKUP(AB11,FAC_TOTALS_APTA!$A$4:$BF$126,$L13,FALSE))</f>
        <v>0</v>
      </c>
      <c r="AC13" s="35">
        <f>SUM(M13:AB13)</f>
        <v>92488136.377115682</v>
      </c>
      <c r="AD13" s="36">
        <f>AC13/G25</f>
        <v>3.6056772868617346E-2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1" t="s">
        <v>75</v>
      </c>
      <c r="E14" s="55"/>
      <c r="F14" s="9">
        <f>MATCH($D14,FAC_TOTALS_APTA!$A$2:$BF$2,)</f>
        <v>13</v>
      </c>
      <c r="G14" s="118">
        <f>VLOOKUP(G11,FAC_TOTALS_APTA!$A$4:$BF$126,$F14,FALSE)</f>
        <v>1.03319372827068</v>
      </c>
      <c r="H14" s="118">
        <f>VLOOKUP(H11,FAC_TOTALS_APTA!$A$4:$BF$126,$F14,FALSE)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MATCH($K14,FAC_TOTALS_APTA!$A$2:$BD$2,)</f>
        <v>20</v>
      </c>
      <c r="M14" s="32">
        <f>IF(M11=0,0,VLOOKUP(M11,FAC_TOTALS_APTA!$A$4:$BF$126,$L14,FALSE))</f>
        <v>-9870533.7659790907</v>
      </c>
      <c r="N14" s="32">
        <f>IF(N11=0,0,VLOOKUP(N11,FAC_TOTALS_APTA!$A$4:$BF$126,$L14,FALSE))</f>
        <v>-2832499.8697905699</v>
      </c>
      <c r="O14" s="32">
        <f>IF(O11=0,0,VLOOKUP(O11,FAC_TOTALS_APTA!$A$4:$BF$126,$L14,FALSE))</f>
        <v>-16112870.826030301</v>
      </c>
      <c r="P14" s="32">
        <f>IF(P11=0,0,VLOOKUP(P11,FAC_TOTALS_APTA!$A$4:$BF$126,$L14,FALSE))</f>
        <v>-12803333.7997713</v>
      </c>
      <c r="Q14" s="32">
        <f>IF(Q11=0,0,VLOOKUP(Q11,FAC_TOTALS_APTA!$A$4:$BF$126,$L14,FALSE))</f>
        <v>19495434.886802699</v>
      </c>
      <c r="R14" s="32">
        <f>IF(R11=0,0,VLOOKUP(R11,FAC_TOTALS_APTA!$A$4:$BF$126,$L14,FALSE))</f>
        <v>16014597.0569096</v>
      </c>
      <c r="S14" s="32">
        <f>IF(S11=0,0,VLOOKUP(S11,FAC_TOTALS_APTA!$A$4:$BF$126,$L14,FALSE))</f>
        <v>0</v>
      </c>
      <c r="T14" s="32">
        <f>IF(T11=0,0,VLOOKUP(T11,FAC_TOTALS_APTA!$A$4:$BF$126,$L14,FALSE))</f>
        <v>0</v>
      </c>
      <c r="U14" s="32">
        <f>IF(U11=0,0,VLOOKUP(U11,FAC_TOTALS_APTA!$A$4:$BF$126,$L14,FALSE))</f>
        <v>0</v>
      </c>
      <c r="V14" s="32">
        <f>IF(V11=0,0,VLOOKUP(V11,FAC_TOTALS_APTA!$A$4:$BF$126,$L14,FALSE))</f>
        <v>0</v>
      </c>
      <c r="W14" s="32">
        <f>IF(W11=0,0,VLOOKUP(W11,FAC_TOTALS_APTA!$A$4:$BF$126,$L14,FALSE))</f>
        <v>0</v>
      </c>
      <c r="X14" s="32">
        <f>IF(X11=0,0,VLOOKUP(X11,FAC_TOTALS_APTA!$A$4:$BF$126,$L14,FALSE))</f>
        <v>0</v>
      </c>
      <c r="Y14" s="32">
        <f>IF(Y11=0,0,VLOOKUP(Y11,FAC_TOTALS_APTA!$A$4:$BF$126,$L14,FALSE))</f>
        <v>0</v>
      </c>
      <c r="Z14" s="32">
        <f>IF(Z11=0,0,VLOOKUP(Z11,FAC_TOTALS_APTA!$A$4:$BF$126,$L14,FALSE))</f>
        <v>0</v>
      </c>
      <c r="AA14" s="32">
        <f>IF(AA11=0,0,VLOOKUP(AA11,FAC_TOTALS_APTA!$A$4:$BF$126,$L14,FALSE))</f>
        <v>0</v>
      </c>
      <c r="AB14" s="32">
        <f>IF(AB11=0,0,VLOOKUP(AB11,FAC_TOTALS_APTA!$A$4:$BF$126,$L14,FALSE))</f>
        <v>0</v>
      </c>
      <c r="AC14" s="35">
        <f t="shared" ref="AC14:AC23" si="4">SUM(M14:AB14)</f>
        <v>-6109206.3178589661</v>
      </c>
      <c r="AD14" s="36">
        <f>AC14/G25</f>
        <v>-2.3816921092710682E-3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1" t="s">
        <v>9</v>
      </c>
      <c r="E15" s="55"/>
      <c r="F15" s="9">
        <f>MATCH($D15,FAC_TOTALS_APTA!$A$2:$BF$2,)</f>
        <v>14</v>
      </c>
      <c r="G15" s="112">
        <f>VLOOKUP(G11,FAC_TOTALS_APTA!$A$4:$BF$126,$F15,FALSE)</f>
        <v>10106162.1305601</v>
      </c>
      <c r="H15" s="112">
        <f>VLOOKUP(H11,FAC_TOTALS_APTA!$A$4:$BF$126,$F15,FALSE)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MATCH($K15,FAC_TOTALS_APTA!$A$2:$BD$2,)</f>
        <v>21</v>
      </c>
      <c r="M15" s="32">
        <f>IF(M11=0,0,VLOOKUP(M11,FAC_TOTALS_APTA!$A$4:$BF$126,$L15,FALSE))</f>
        <v>8756737.5312388204</v>
      </c>
      <c r="N15" s="32">
        <f>IF(N11=0,0,VLOOKUP(N11,FAC_TOTALS_APTA!$A$4:$BF$126,$L15,FALSE))</f>
        <v>10393817.5343103</v>
      </c>
      <c r="O15" s="32">
        <f>IF(O11=0,0,VLOOKUP(O11,FAC_TOTALS_APTA!$A$4:$BF$126,$L15,FALSE))</f>
        <v>8970667.3665026296</v>
      </c>
      <c r="P15" s="32">
        <f>IF(P11=0,0,VLOOKUP(P11,FAC_TOTALS_APTA!$A$4:$BF$126,$L15,FALSE))</f>
        <v>6762996.9456337998</v>
      </c>
      <c r="Q15" s="32">
        <f>IF(Q11=0,0,VLOOKUP(Q11,FAC_TOTALS_APTA!$A$4:$BF$126,$L15,FALSE))</f>
        <v>7852168.3235448599</v>
      </c>
      <c r="R15" s="32">
        <f>IF(R11=0,0,VLOOKUP(R11,FAC_TOTALS_APTA!$A$4:$BF$126,$L15,FALSE))</f>
        <v>6078987.24707097</v>
      </c>
      <c r="S15" s="32">
        <f>IF(S11=0,0,VLOOKUP(S11,FAC_TOTALS_APTA!$A$4:$BF$126,$L15,FALSE))</f>
        <v>0</v>
      </c>
      <c r="T15" s="32">
        <f>IF(T11=0,0,VLOOKUP(T11,FAC_TOTALS_APTA!$A$4:$BF$126,$L15,FALSE))</f>
        <v>0</v>
      </c>
      <c r="U15" s="32">
        <f>IF(U11=0,0,VLOOKUP(U11,FAC_TOTALS_APTA!$A$4:$BF$126,$L15,FALSE))</f>
        <v>0</v>
      </c>
      <c r="V15" s="32">
        <f>IF(V11=0,0,VLOOKUP(V11,FAC_TOTALS_APTA!$A$4:$BF$126,$L15,FALSE))</f>
        <v>0</v>
      </c>
      <c r="W15" s="32">
        <f>IF(W11=0,0,VLOOKUP(W11,FAC_TOTALS_APTA!$A$4:$BF$126,$L15,FALSE))</f>
        <v>0</v>
      </c>
      <c r="X15" s="32">
        <f>IF(X11=0,0,VLOOKUP(X11,FAC_TOTALS_APTA!$A$4:$BF$126,$L15,FALSE))</f>
        <v>0</v>
      </c>
      <c r="Y15" s="32">
        <f>IF(Y11=0,0,VLOOKUP(Y11,FAC_TOTALS_APTA!$A$4:$BF$126,$L15,FALSE))</f>
        <v>0</v>
      </c>
      <c r="Z15" s="32">
        <f>IF(Z11=0,0,VLOOKUP(Z11,FAC_TOTALS_APTA!$A$4:$BF$126,$L15,FALSE))</f>
        <v>0</v>
      </c>
      <c r="AA15" s="32">
        <f>IF(AA11=0,0,VLOOKUP(AA11,FAC_TOTALS_APTA!$A$4:$BF$126,$L15,FALSE))</f>
        <v>0</v>
      </c>
      <c r="AB15" s="32">
        <f>IF(AB11=0,0,VLOOKUP(AB11,FAC_TOTALS_APTA!$A$4:$BF$126,$L15,FALSE))</f>
        <v>0</v>
      </c>
      <c r="AC15" s="35">
        <f t="shared" si="4"/>
        <v>48815374.948301375</v>
      </c>
      <c r="AD15" s="36">
        <f>AC15/G25</f>
        <v>1.9030817961673226E-2</v>
      </c>
      <c r="AE15" s="9"/>
    </row>
    <row r="16" spans="1:31" s="16" customFormat="1" hidden="1" x14ac:dyDescent="0.25">
      <c r="A16" s="9"/>
      <c r="B16" s="28" t="s">
        <v>67</v>
      </c>
      <c r="C16" s="31"/>
      <c r="D16" s="101" t="s">
        <v>11</v>
      </c>
      <c r="E16" s="55"/>
      <c r="F16" s="9" t="e">
        <f>MATCH($D16,FAC_TOTALS_APTA!$A$2:$BF$2,)</f>
        <v>#N/A</v>
      </c>
      <c r="G16" s="118" t="e">
        <f>VLOOKUP(G11,FAC_TOTALS_APTA!$A$4:$BF$126,$F16,FALSE)</f>
        <v>#REF!</v>
      </c>
      <c r="H16" s="118" t="e">
        <f>VLOOKUP(H11,FAC_TOTALS_APTA!$A$4:$BF$126,$F16,FALSE)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MATCH($K16,FAC_TOTALS_APTA!$A$2:$BD$2,)</f>
        <v>#N/A</v>
      </c>
      <c r="M16" s="32" t="e">
        <f>IF(M11=0,0,VLOOKUP(M11,FAC_TOTALS_APTA!$A$4:$BF$126,$L16,FALSE))</f>
        <v>#REF!</v>
      </c>
      <c r="N16" s="32" t="e">
        <f>IF(N11=0,0,VLOOKUP(N11,FAC_TOTALS_APTA!$A$4:$BF$126,$L16,FALSE))</f>
        <v>#REF!</v>
      </c>
      <c r="O16" s="32" t="e">
        <f>IF(O11=0,0,VLOOKUP(O11,FAC_TOTALS_APTA!$A$4:$BF$126,$L16,FALSE))</f>
        <v>#REF!</v>
      </c>
      <c r="P16" s="32" t="e">
        <f>IF(P11=0,0,VLOOKUP(P11,FAC_TOTALS_APTA!$A$4:$BF$126,$L16,FALSE))</f>
        <v>#REF!</v>
      </c>
      <c r="Q16" s="32" t="e">
        <f>IF(Q11=0,0,VLOOKUP(Q11,FAC_TOTALS_APTA!$A$4:$BF$126,$L16,FALSE))</f>
        <v>#REF!</v>
      </c>
      <c r="R16" s="32" t="e">
        <f>IF(R11=0,0,VLOOKUP(R11,FAC_TOTALS_APTA!$A$4:$BF$126,$L16,FALSE))</f>
        <v>#REF!</v>
      </c>
      <c r="S16" s="32">
        <f>IF(S11=0,0,VLOOKUP(S11,FAC_TOTALS_APTA!$A$4:$BF$126,$L16,FALSE))</f>
        <v>0</v>
      </c>
      <c r="T16" s="32">
        <f>IF(T11=0,0,VLOOKUP(T11,FAC_TOTALS_APTA!$A$4:$BF$126,$L16,FALSE))</f>
        <v>0</v>
      </c>
      <c r="U16" s="32">
        <f>IF(U11=0,0,VLOOKUP(U11,FAC_TOTALS_APTA!$A$4:$BF$126,$L16,FALSE))</f>
        <v>0</v>
      </c>
      <c r="V16" s="32">
        <f>IF(V11=0,0,VLOOKUP(V11,FAC_TOTALS_APTA!$A$4:$BF$126,$L16,FALSE))</f>
        <v>0</v>
      </c>
      <c r="W16" s="32">
        <f>IF(W11=0,0,VLOOKUP(W11,FAC_TOTALS_APTA!$A$4:$BF$126,$L16,FALSE))</f>
        <v>0</v>
      </c>
      <c r="X16" s="32">
        <f>IF(X11=0,0,VLOOKUP(X11,FAC_TOTALS_APTA!$A$4:$BF$126,$L16,FALSE))</f>
        <v>0</v>
      </c>
      <c r="Y16" s="32">
        <f>IF(Y11=0,0,VLOOKUP(Y11,FAC_TOTALS_APTA!$A$4:$BF$126,$L16,FALSE))</f>
        <v>0</v>
      </c>
      <c r="Z16" s="32">
        <f>IF(Z11=0,0,VLOOKUP(Z11,FAC_TOTALS_APTA!$A$4:$BF$126,$L16,FALSE))</f>
        <v>0</v>
      </c>
      <c r="AA16" s="32">
        <f>IF(AA11=0,0,VLOOKUP(AA11,FAC_TOTALS_APTA!$A$4:$BF$126,$L16,FALSE))</f>
        <v>0</v>
      </c>
      <c r="AB16" s="32">
        <f>IF(AB11=0,0,VLOOKUP(AB11,FAC_TOTALS_APTA!$A$4:$BF$126,$L16,FALSE))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19" t="s">
        <v>18</v>
      </c>
      <c r="E17" s="55"/>
      <c r="F17" s="9">
        <f>MATCH($D17,FAC_TOTALS_APTA!$A$2:$BF$2,)</f>
        <v>15</v>
      </c>
      <c r="G17" s="120">
        <f>VLOOKUP(G11,FAC_TOTALS_APTA!$A$4:$BF$126,$F17,FALSE)</f>
        <v>4.1402142572755398</v>
      </c>
      <c r="H17" s="120">
        <f>VLOOKUP(H11,FAC_TOTALS_APTA!$A$4:$BF$126,$F17,FALSE)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MATCH($K17,FAC_TOTALS_APTA!$A$2:$BD$2,)</f>
        <v>22</v>
      </c>
      <c r="M17" s="32">
        <f>IF(M11=0,0,VLOOKUP(M11,FAC_TOTALS_APTA!$A$4:$BF$126,$L17,FALSE))</f>
        <v>-18653587.243457101</v>
      </c>
      <c r="N17" s="32">
        <f>IF(N11=0,0,VLOOKUP(N11,FAC_TOTALS_APTA!$A$4:$BF$126,$L17,FALSE))</f>
        <v>-23247446.697602902</v>
      </c>
      <c r="O17" s="32">
        <f>IF(O11=0,0,VLOOKUP(O11,FAC_TOTALS_APTA!$A$4:$BF$126,$L17,FALSE))</f>
        <v>-112178906.971366</v>
      </c>
      <c r="P17" s="32">
        <f>IF(P11=0,0,VLOOKUP(P11,FAC_TOTALS_APTA!$A$4:$BF$126,$L17,FALSE))</f>
        <v>-47312666.867161296</v>
      </c>
      <c r="Q17" s="32">
        <f>IF(Q11=0,0,VLOOKUP(Q11,FAC_TOTALS_APTA!$A$4:$BF$126,$L17,FALSE))</f>
        <v>30731854.900749199</v>
      </c>
      <c r="R17" s="32">
        <f>IF(R11=0,0,VLOOKUP(R11,FAC_TOTALS_APTA!$A$4:$BF$126,$L17,FALSE))</f>
        <v>37746445.839571998</v>
      </c>
      <c r="S17" s="32">
        <f>IF(S11=0,0,VLOOKUP(S11,FAC_TOTALS_APTA!$A$4:$BF$126,$L17,FALSE))</f>
        <v>0</v>
      </c>
      <c r="T17" s="32">
        <f>IF(T11=0,0,VLOOKUP(T11,FAC_TOTALS_APTA!$A$4:$BF$126,$L17,FALSE))</f>
        <v>0</v>
      </c>
      <c r="U17" s="32">
        <f>IF(U11=0,0,VLOOKUP(U11,FAC_TOTALS_APTA!$A$4:$BF$126,$L17,FALSE))</f>
        <v>0</v>
      </c>
      <c r="V17" s="32">
        <f>IF(V11=0,0,VLOOKUP(V11,FAC_TOTALS_APTA!$A$4:$BF$126,$L17,FALSE))</f>
        <v>0</v>
      </c>
      <c r="W17" s="32">
        <f>IF(W11=0,0,VLOOKUP(W11,FAC_TOTALS_APTA!$A$4:$BF$126,$L17,FALSE))</f>
        <v>0</v>
      </c>
      <c r="X17" s="32">
        <f>IF(X11=0,0,VLOOKUP(X11,FAC_TOTALS_APTA!$A$4:$BF$126,$L17,FALSE))</f>
        <v>0</v>
      </c>
      <c r="Y17" s="32">
        <f>IF(Y11=0,0,VLOOKUP(Y11,FAC_TOTALS_APTA!$A$4:$BF$126,$L17,FALSE))</f>
        <v>0</v>
      </c>
      <c r="Z17" s="32">
        <f>IF(Z11=0,0,VLOOKUP(Z11,FAC_TOTALS_APTA!$A$4:$BF$126,$L17,FALSE))</f>
        <v>0</v>
      </c>
      <c r="AA17" s="32">
        <f>IF(AA11=0,0,VLOOKUP(AA11,FAC_TOTALS_APTA!$A$4:$BF$126,$L17,FALSE))</f>
        <v>0</v>
      </c>
      <c r="AB17" s="32">
        <f>IF(AB11=0,0,VLOOKUP(AB11,FAC_TOTALS_APTA!$A$4:$BF$126,$L17,FALSE))</f>
        <v>0</v>
      </c>
      <c r="AC17" s="35">
        <f t="shared" si="4"/>
        <v>-132914307.03926609</v>
      </c>
      <c r="AD17" s="36">
        <f>AC17/G25</f>
        <v>-5.181703478555854E-2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1" t="s">
        <v>17</v>
      </c>
      <c r="E18" s="55"/>
      <c r="F18" s="9">
        <f>MATCH($D18,FAC_TOTALS_APTA!$A$2:$BF$2,)</f>
        <v>16</v>
      </c>
      <c r="G18" s="118">
        <f>VLOOKUP(G11,FAC_TOTALS_APTA!$A$4:$BF$126,$F18,FALSE)</f>
        <v>32885.708578535901</v>
      </c>
      <c r="H18" s="118">
        <f>VLOOKUP(H11,FAC_TOTALS_APTA!$A$4:$BF$126,$F18,FALSE)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MATCH($K18,FAC_TOTALS_APTA!$A$2:$BD$2,)</f>
        <v>23</v>
      </c>
      <c r="M18" s="32">
        <f>IF(M11=0,0,VLOOKUP(M11,FAC_TOTALS_APTA!$A$4:$BF$126,$L18,FALSE))</f>
        <v>-2189007.5040103202</v>
      </c>
      <c r="N18" s="32">
        <f>IF(N11=0,0,VLOOKUP(N11,FAC_TOTALS_APTA!$A$4:$BF$126,$L18,FALSE))</f>
        <v>-3186169.2296697898</v>
      </c>
      <c r="O18" s="32">
        <f>IF(O11=0,0,VLOOKUP(O11,FAC_TOTALS_APTA!$A$4:$BF$126,$L18,FALSE))</f>
        <v>-12313975.878765</v>
      </c>
      <c r="P18" s="32">
        <f>IF(P11=0,0,VLOOKUP(P11,FAC_TOTALS_APTA!$A$4:$BF$126,$L18,FALSE))</f>
        <v>-7919848.87768526</v>
      </c>
      <c r="Q18" s="32">
        <f>IF(Q11=0,0,VLOOKUP(Q11,FAC_TOTALS_APTA!$A$4:$BF$126,$L18,FALSE))</f>
        <v>-7835953.2090583397</v>
      </c>
      <c r="R18" s="32">
        <f>IF(R11=0,0,VLOOKUP(R11,FAC_TOTALS_APTA!$A$4:$BF$126,$L18,FALSE))</f>
        <v>-7961887.2153636999</v>
      </c>
      <c r="S18" s="32">
        <f>IF(S11=0,0,VLOOKUP(S11,FAC_TOTALS_APTA!$A$4:$BF$126,$L18,FALSE))</f>
        <v>0</v>
      </c>
      <c r="T18" s="32">
        <f>IF(T11=0,0,VLOOKUP(T11,FAC_TOTALS_APTA!$A$4:$BF$126,$L18,FALSE))</f>
        <v>0</v>
      </c>
      <c r="U18" s="32">
        <f>IF(U11=0,0,VLOOKUP(U11,FAC_TOTALS_APTA!$A$4:$BF$126,$L18,FALSE))</f>
        <v>0</v>
      </c>
      <c r="V18" s="32">
        <f>IF(V11=0,0,VLOOKUP(V11,FAC_TOTALS_APTA!$A$4:$BF$126,$L18,FALSE))</f>
        <v>0</v>
      </c>
      <c r="W18" s="32">
        <f>IF(W11=0,0,VLOOKUP(W11,FAC_TOTALS_APTA!$A$4:$BF$126,$L18,FALSE))</f>
        <v>0</v>
      </c>
      <c r="X18" s="32">
        <f>IF(X11=0,0,VLOOKUP(X11,FAC_TOTALS_APTA!$A$4:$BF$126,$L18,FALSE))</f>
        <v>0</v>
      </c>
      <c r="Y18" s="32">
        <f>IF(Y11=0,0,VLOOKUP(Y11,FAC_TOTALS_APTA!$A$4:$BF$126,$L18,FALSE))</f>
        <v>0</v>
      </c>
      <c r="Z18" s="32">
        <f>IF(Z11=0,0,VLOOKUP(Z11,FAC_TOTALS_APTA!$A$4:$BF$126,$L18,FALSE))</f>
        <v>0</v>
      </c>
      <c r="AA18" s="32">
        <f>IF(AA11=0,0,VLOOKUP(AA11,FAC_TOTALS_APTA!$A$4:$BF$126,$L18,FALSE))</f>
        <v>0</v>
      </c>
      <c r="AB18" s="32">
        <f>IF(AB11=0,0,VLOOKUP(AB11,FAC_TOTALS_APTA!$A$4:$BF$126,$L18,FALSE))</f>
        <v>0</v>
      </c>
      <c r="AC18" s="35">
        <f t="shared" si="4"/>
        <v>-41406841.914552405</v>
      </c>
      <c r="AD18" s="36">
        <f>AC18/G25</f>
        <v>-1.6142579498327665E-2</v>
      </c>
      <c r="AE18" s="9"/>
    </row>
    <row r="19" spans="1:31" s="16" customFormat="1" x14ac:dyDescent="0.25">
      <c r="A19" s="9"/>
      <c r="B19" s="28" t="s">
        <v>68</v>
      </c>
      <c r="C19" s="31"/>
      <c r="D19" s="101" t="s">
        <v>10</v>
      </c>
      <c r="E19" s="55"/>
      <c r="F19" s="9">
        <f>MATCH($D19,FAC_TOTALS_APTA!$A$2:$BF$2,)</f>
        <v>17</v>
      </c>
      <c r="G19" s="112">
        <f>VLOOKUP(G11,FAC_TOTALS_APTA!$A$4:$BF$126,$F19,FALSE)</f>
        <v>9.9589405328228597</v>
      </c>
      <c r="H19" s="112">
        <f>VLOOKUP(H11,FAC_TOTALS_APTA!$A$4:$BF$126,$F19,FALSE)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MATCH($K19,FAC_TOTALS_APTA!$A$2:$BD$2,)</f>
        <v>24</v>
      </c>
      <c r="M19" s="32">
        <f>IF(M11=0,0,VLOOKUP(M11,FAC_TOTALS_APTA!$A$4:$BF$126,$L19,FALSE))</f>
        <v>-882122.16955046298</v>
      </c>
      <c r="N19" s="32">
        <f>IF(N11=0,0,VLOOKUP(N11,FAC_TOTALS_APTA!$A$4:$BF$126,$L19,FALSE))</f>
        <v>-218498.665008379</v>
      </c>
      <c r="O19" s="32">
        <f>IF(O11=0,0,VLOOKUP(O11,FAC_TOTALS_APTA!$A$4:$BF$126,$L19,FALSE))</f>
        <v>-435743.61018443602</v>
      </c>
      <c r="P19" s="32">
        <f>IF(P11=0,0,VLOOKUP(P11,FAC_TOTALS_APTA!$A$4:$BF$126,$L19,FALSE))</f>
        <v>-439387.05733774899</v>
      </c>
      <c r="Q19" s="32">
        <f>IF(Q11=0,0,VLOOKUP(Q11,FAC_TOTALS_APTA!$A$4:$BF$126,$L19,FALSE))</f>
        <v>-459317.515078964</v>
      </c>
      <c r="R19" s="32">
        <f>IF(R11=0,0,VLOOKUP(R11,FAC_TOTALS_APTA!$A$4:$BF$126,$L19,FALSE))</f>
        <v>-418579.06477242103</v>
      </c>
      <c r="S19" s="32">
        <f>IF(S11=0,0,VLOOKUP(S11,FAC_TOTALS_APTA!$A$4:$BF$126,$L19,FALSE))</f>
        <v>0</v>
      </c>
      <c r="T19" s="32">
        <f>IF(T11=0,0,VLOOKUP(T11,FAC_TOTALS_APTA!$A$4:$BF$126,$L19,FALSE))</f>
        <v>0</v>
      </c>
      <c r="U19" s="32">
        <f>IF(U11=0,0,VLOOKUP(U11,FAC_TOTALS_APTA!$A$4:$BF$126,$L19,FALSE))</f>
        <v>0</v>
      </c>
      <c r="V19" s="32">
        <f>IF(V11=0,0,VLOOKUP(V11,FAC_TOTALS_APTA!$A$4:$BF$126,$L19,FALSE))</f>
        <v>0</v>
      </c>
      <c r="W19" s="32">
        <f>IF(W11=0,0,VLOOKUP(W11,FAC_TOTALS_APTA!$A$4:$BF$126,$L19,FALSE))</f>
        <v>0</v>
      </c>
      <c r="X19" s="32">
        <f>IF(X11=0,0,VLOOKUP(X11,FAC_TOTALS_APTA!$A$4:$BF$126,$L19,FALSE))</f>
        <v>0</v>
      </c>
      <c r="Y19" s="32">
        <f>IF(Y11=0,0,VLOOKUP(Y11,FAC_TOTALS_APTA!$A$4:$BF$126,$L19,FALSE))</f>
        <v>0</v>
      </c>
      <c r="Z19" s="32">
        <f>IF(Z11=0,0,VLOOKUP(Z11,FAC_TOTALS_APTA!$A$4:$BF$126,$L19,FALSE))</f>
        <v>0</v>
      </c>
      <c r="AA19" s="32">
        <f>IF(AA11=0,0,VLOOKUP(AA11,FAC_TOTALS_APTA!$A$4:$BF$126,$L19,FALSE))</f>
        <v>0</v>
      </c>
      <c r="AB19" s="32">
        <f>IF(AB11=0,0,VLOOKUP(AB11,FAC_TOTALS_APTA!$A$4:$BF$126,$L19,FALSE))</f>
        <v>0</v>
      </c>
      <c r="AC19" s="35">
        <f t="shared" si="4"/>
        <v>-2853648.081932412</v>
      </c>
      <c r="AD19" s="36">
        <f>AC19/G25</f>
        <v>-1.1125031249160449E-3</v>
      </c>
      <c r="AE19" s="9"/>
    </row>
    <row r="20" spans="1:31" s="16" customFormat="1" x14ac:dyDescent="0.25">
      <c r="A20" s="9"/>
      <c r="B20" s="28" t="s">
        <v>52</v>
      </c>
      <c r="C20" s="31"/>
      <c r="D20" s="101" t="s">
        <v>32</v>
      </c>
      <c r="E20" s="55"/>
      <c r="F20" s="9">
        <f>MATCH($D20,FAC_TOTALS_APTA!$A$2:$BF$2,)</f>
        <v>18</v>
      </c>
      <c r="G20" s="120">
        <f>VLOOKUP(G11,FAC_TOTALS_APTA!$A$4:$BF$126,$F20,FALSE)</f>
        <v>4.9873568486467601</v>
      </c>
      <c r="H20" s="120">
        <f>VLOOKUP(H11,FAC_TOTALS_APTA!$A$4:$BF$126,$F20,FALSE)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MATCH($K20,FAC_TOTALS_APTA!$A$2:$BD$2,)</f>
        <v>25</v>
      </c>
      <c r="M20" s="32">
        <f>IF(M11=0,0,VLOOKUP(M11,FAC_TOTALS_APTA!$A$4:$BF$126,$L20,FALSE))</f>
        <v>-24060.615331462701</v>
      </c>
      <c r="N20" s="32">
        <f>IF(N11=0,0,VLOOKUP(N11,FAC_TOTALS_APTA!$A$4:$BF$126,$L20,FALSE))</f>
        <v>-2539714.5342278802</v>
      </c>
      <c r="O20" s="32">
        <f>IF(O11=0,0,VLOOKUP(O11,FAC_TOTALS_APTA!$A$4:$BF$126,$L20,FALSE))</f>
        <v>-2086138.79884309</v>
      </c>
      <c r="P20" s="32">
        <f>IF(P11=0,0,VLOOKUP(P11,FAC_TOTALS_APTA!$A$4:$BF$126,$L20,FALSE))</f>
        <v>-6556390.9119444098</v>
      </c>
      <c r="Q20" s="32">
        <f>IF(Q11=0,0,VLOOKUP(Q11,FAC_TOTALS_APTA!$A$4:$BF$126,$L20,FALSE))</f>
        <v>-2419246.3959641801</v>
      </c>
      <c r="R20" s="32">
        <f>IF(R11=0,0,VLOOKUP(R11,FAC_TOTALS_APTA!$A$4:$BF$126,$L20,FALSE))</f>
        <v>-3251197.3456580699</v>
      </c>
      <c r="S20" s="32">
        <f>IF(S11=0,0,VLOOKUP(S11,FAC_TOTALS_APTA!$A$4:$BF$126,$L20,FALSE))</f>
        <v>0</v>
      </c>
      <c r="T20" s="32">
        <f>IF(T11=0,0,VLOOKUP(T11,FAC_TOTALS_APTA!$A$4:$BF$126,$L20,FALSE))</f>
        <v>0</v>
      </c>
      <c r="U20" s="32">
        <f>IF(U11=0,0,VLOOKUP(U11,FAC_TOTALS_APTA!$A$4:$BF$126,$L20,FALSE))</f>
        <v>0</v>
      </c>
      <c r="V20" s="32">
        <f>IF(V11=0,0,VLOOKUP(V11,FAC_TOTALS_APTA!$A$4:$BF$126,$L20,FALSE))</f>
        <v>0</v>
      </c>
      <c r="W20" s="32">
        <f>IF(W11=0,0,VLOOKUP(W11,FAC_TOTALS_APTA!$A$4:$BF$126,$L20,FALSE))</f>
        <v>0</v>
      </c>
      <c r="X20" s="32">
        <f>IF(X11=0,0,VLOOKUP(X11,FAC_TOTALS_APTA!$A$4:$BF$126,$L20,FALSE))</f>
        <v>0</v>
      </c>
      <c r="Y20" s="32">
        <f>IF(Y11=0,0,VLOOKUP(Y11,FAC_TOTALS_APTA!$A$4:$BF$126,$L20,FALSE))</f>
        <v>0</v>
      </c>
      <c r="Z20" s="32">
        <f>IF(Z11=0,0,VLOOKUP(Z11,FAC_TOTALS_APTA!$A$4:$BF$126,$L20,FALSE))</f>
        <v>0</v>
      </c>
      <c r="AA20" s="32">
        <f>IF(AA11=0,0,VLOOKUP(AA11,FAC_TOTALS_APTA!$A$4:$BF$126,$L20,FALSE))</f>
        <v>0</v>
      </c>
      <c r="AB20" s="32">
        <f>IF(AB11=0,0,VLOOKUP(AB11,FAC_TOTALS_APTA!$A$4:$BF$126,$L20,FALSE))</f>
        <v>0</v>
      </c>
      <c r="AC20" s="35">
        <f t="shared" si="4"/>
        <v>-16876748.601969093</v>
      </c>
      <c r="AD20" s="36">
        <f>AC20/G25</f>
        <v>-6.5794502401988197E-3</v>
      </c>
      <c r="AE20" s="9"/>
    </row>
    <row r="21" spans="1:31" s="16" customFormat="1" x14ac:dyDescent="0.25">
      <c r="A21" s="9"/>
      <c r="B21" s="28" t="s">
        <v>69</v>
      </c>
      <c r="C21" s="31"/>
      <c r="D21" s="121" t="s">
        <v>77</v>
      </c>
      <c r="E21" s="55"/>
      <c r="F21" s="9" t="e">
        <f>MATCH($D21,FAC_TOTALS_APTA!$A$2:$BF$2,)</f>
        <v>#N/A</v>
      </c>
      <c r="G21" s="120" t="e">
        <f>VLOOKUP(G11,FAC_TOTALS_APTA!$A$4:$BF$126,$F21,FALSE)</f>
        <v>#REF!</v>
      </c>
      <c r="H21" s="120" t="e">
        <f>VLOOKUP(H11,FAC_TOTALS_APTA!$A$4:$BF$126,$F21,FALSE)</f>
        <v>#REF!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YEARS_SINCE_TNC_BUS_HI_FAC</v>
      </c>
      <c r="L21" s="9" t="e">
        <f>MATCH($K21,FAC_TOTALS_APTA!$A$2:$BD$2,)</f>
        <v>#N/A</v>
      </c>
      <c r="M21" s="32" t="e">
        <f>IF(M11=0,0,VLOOKUP(M11,FAC_TOTALS_APTA!$A$4:$BF$126,$L21,FALSE))</f>
        <v>#REF!</v>
      </c>
      <c r="N21" s="32" t="e">
        <f>IF(N11=0,0,VLOOKUP(N11,FAC_TOTALS_APTA!$A$4:$BF$126,$L21,FALSE))</f>
        <v>#REF!</v>
      </c>
      <c r="O21" s="32" t="e">
        <f>IF(O11=0,0,VLOOKUP(O11,FAC_TOTALS_APTA!$A$4:$BF$126,$L21,FALSE))</f>
        <v>#REF!</v>
      </c>
      <c r="P21" s="32" t="e">
        <f>IF(P11=0,0,VLOOKUP(P11,FAC_TOTALS_APTA!$A$4:$BF$126,$L21,FALSE))</f>
        <v>#REF!</v>
      </c>
      <c r="Q21" s="32" t="e">
        <f>IF(Q11=0,0,VLOOKUP(Q11,FAC_TOTALS_APTA!$A$4:$BF$126,$L21,FALSE))</f>
        <v>#REF!</v>
      </c>
      <c r="R21" s="32" t="e">
        <f>IF(R11=0,0,VLOOKUP(R11,FAC_TOTALS_APTA!$A$4:$BF$126,$L21,FALSE))</f>
        <v>#REF!</v>
      </c>
      <c r="S21" s="32">
        <f>IF(S11=0,0,VLOOKUP(S11,FAC_TOTALS_APTA!$A$4:$BF$126,$L21,FALSE))</f>
        <v>0</v>
      </c>
      <c r="T21" s="32">
        <f>IF(T11=0,0,VLOOKUP(T11,FAC_TOTALS_APTA!$A$4:$BF$126,$L21,FALSE))</f>
        <v>0</v>
      </c>
      <c r="U21" s="32">
        <f>IF(U11=0,0,VLOOKUP(U11,FAC_TOTALS_APTA!$A$4:$BF$126,$L21,FALSE))</f>
        <v>0</v>
      </c>
      <c r="V21" s="32">
        <f>IF(V11=0,0,VLOOKUP(V11,FAC_TOTALS_APTA!$A$4:$BF$126,$L21,FALSE))</f>
        <v>0</v>
      </c>
      <c r="W21" s="32">
        <f>IF(W11=0,0,VLOOKUP(W11,FAC_TOTALS_APTA!$A$4:$BF$126,$L21,FALSE))</f>
        <v>0</v>
      </c>
      <c r="X21" s="32">
        <f>IF(X11=0,0,VLOOKUP(X11,FAC_TOTALS_APTA!$A$4:$BF$126,$L21,FALSE))</f>
        <v>0</v>
      </c>
      <c r="Y21" s="32">
        <f>IF(Y11=0,0,VLOOKUP(Y11,FAC_TOTALS_APTA!$A$4:$BF$126,$L21,FALSE))</f>
        <v>0</v>
      </c>
      <c r="Z21" s="32">
        <f>IF(Z11=0,0,VLOOKUP(Z11,FAC_TOTALS_APTA!$A$4:$BF$126,$L21,FALSE))</f>
        <v>0</v>
      </c>
      <c r="AA21" s="32">
        <f>IF(AA11=0,0,VLOOKUP(AA11,FAC_TOTALS_APTA!$A$4:$BF$126,$L21,FALSE))</f>
        <v>0</v>
      </c>
      <c r="AB21" s="32">
        <f>IF(AB11=0,0,VLOOKUP(AB11,FAC_TOTALS_APTA!$A$4:$BF$126,$L21,FALSE))</f>
        <v>0</v>
      </c>
      <c r="AC21" s="35" t="e">
        <f t="shared" si="4"/>
        <v>#REF!</v>
      </c>
      <c r="AD21" s="36" t="e">
        <f>AC21/G25</f>
        <v>#REF!</v>
      </c>
      <c r="AE21" s="9"/>
    </row>
    <row r="22" spans="1:31" s="16" customFormat="1" hidden="1" x14ac:dyDescent="0.25">
      <c r="A22" s="9"/>
      <c r="B22" s="28" t="s">
        <v>70</v>
      </c>
      <c r="C22" s="31"/>
      <c r="D22" s="101" t="s">
        <v>48</v>
      </c>
      <c r="E22" s="55"/>
      <c r="F22" s="9" t="e">
        <f>MATCH($D22,FAC_TOTALS_APTA!$A$2:$BF$2,)</f>
        <v>#N/A</v>
      </c>
      <c r="G22" s="120" t="e">
        <f>VLOOKUP(G11,FAC_TOTALS_APTA!$A$4:$BF$126,$F22,FALSE)</f>
        <v>#REF!</v>
      </c>
      <c r="H22" s="120" t="e">
        <f>VLOOKUP(H11,FAC_TOTALS_APTA!$A$4:$BF$126,$F22,FALSE)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MATCH($K22,FAC_TOTALS_APTA!$A$2:$BD$2,)</f>
        <v>#N/A</v>
      </c>
      <c r="M22" s="32" t="e">
        <f>IF(M11=0,0,VLOOKUP(M11,FAC_TOTALS_APTA!$A$4:$BF$126,$L22,FALSE))</f>
        <v>#REF!</v>
      </c>
      <c r="N22" s="32" t="e">
        <f>IF(N11=0,0,VLOOKUP(N11,FAC_TOTALS_APTA!$A$4:$BF$126,$L22,FALSE))</f>
        <v>#REF!</v>
      </c>
      <c r="O22" s="32" t="e">
        <f>IF(O11=0,0,VLOOKUP(O11,FAC_TOTALS_APTA!$A$4:$BF$126,$L22,FALSE))</f>
        <v>#REF!</v>
      </c>
      <c r="P22" s="32" t="e">
        <f>IF(P11=0,0,VLOOKUP(P11,FAC_TOTALS_APTA!$A$4:$BF$126,$L22,FALSE))</f>
        <v>#REF!</v>
      </c>
      <c r="Q22" s="32" t="e">
        <f>IF(Q11=0,0,VLOOKUP(Q11,FAC_TOTALS_APTA!$A$4:$BF$126,$L22,FALSE))</f>
        <v>#REF!</v>
      </c>
      <c r="R22" s="32" t="e">
        <f>IF(R11=0,0,VLOOKUP(R11,FAC_TOTALS_APTA!$A$4:$BF$126,$L22,FALSE))</f>
        <v>#REF!</v>
      </c>
      <c r="S22" s="32">
        <f>IF(S11=0,0,VLOOKUP(S11,FAC_TOTALS_APTA!$A$4:$BF$126,$L22,FALSE))</f>
        <v>0</v>
      </c>
      <c r="T22" s="32">
        <f>IF(T11=0,0,VLOOKUP(T11,FAC_TOTALS_APTA!$A$4:$BF$126,$L22,FALSE))</f>
        <v>0</v>
      </c>
      <c r="U22" s="32">
        <f>IF(U11=0,0,VLOOKUP(U11,FAC_TOTALS_APTA!$A$4:$BF$126,$L22,FALSE))</f>
        <v>0</v>
      </c>
      <c r="V22" s="32">
        <f>IF(V11=0,0,VLOOKUP(V11,FAC_TOTALS_APTA!$A$4:$BF$126,$L22,FALSE))</f>
        <v>0</v>
      </c>
      <c r="W22" s="32">
        <f>IF(W11=0,0,VLOOKUP(W11,FAC_TOTALS_APTA!$A$4:$BF$126,$L22,FALSE))</f>
        <v>0</v>
      </c>
      <c r="X22" s="32">
        <f>IF(X11=0,0,VLOOKUP(X11,FAC_TOTALS_APTA!$A$4:$BF$126,$L22,FALSE))</f>
        <v>0</v>
      </c>
      <c r="Y22" s="32">
        <f>IF(Y11=0,0,VLOOKUP(Y11,FAC_TOTALS_APTA!$A$4:$BF$126,$L22,FALSE))</f>
        <v>0</v>
      </c>
      <c r="Z22" s="32">
        <f>IF(Z11=0,0,VLOOKUP(Z11,FAC_TOTALS_APTA!$A$4:$BF$126,$L22,FALSE))</f>
        <v>0</v>
      </c>
      <c r="AA22" s="32">
        <f>IF(AA11=0,0,VLOOKUP(AA11,FAC_TOTALS_APTA!$A$4:$BF$126,$L22,FALSE))</f>
        <v>0</v>
      </c>
      <c r="AB22" s="32">
        <f>IF(AB11=0,0,VLOOKUP(AB11,FAC_TOTALS_APTA!$A$4:$BF$126,$L22,FALSE))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24" t="s">
        <v>49</v>
      </c>
      <c r="E23" s="56"/>
      <c r="F23" s="10" t="e">
        <f>MATCH($D23,FAC_TOTALS_APTA!$A$2:$BF$2,)</f>
        <v>#N/A</v>
      </c>
      <c r="G23" s="126" t="e">
        <f>VLOOKUP(G11,FAC_TOTALS_APTA!$A$4:$BF$126,$F23,FALSE)</f>
        <v>#REF!</v>
      </c>
      <c r="H23" s="126" t="e">
        <f>VLOOKUP(H11,FAC_TOTALS_APTA!$A$4:$BF$126,$F23,FALSE)</f>
        <v>#REF!</v>
      </c>
      <c r="I23" s="37" t="str">
        <f t="shared" si="1"/>
        <v>-</v>
      </c>
      <c r="J23" s="38" t="str">
        <f t="shared" si="2"/>
        <v/>
      </c>
      <c r="K23" s="38" t="str">
        <f t="shared" si="3"/>
        <v>scooter_flag_FAC</v>
      </c>
      <c r="L23" s="10" t="e">
        <f>MATCH($K23,FAC_TOTALS_APTA!$A$2:$BD$2,)</f>
        <v>#N/A</v>
      </c>
      <c r="M23" s="39" t="e">
        <f>IF(M11=0,0,VLOOKUP(M11,FAC_TOTALS_APTA!$A$4:$BF$126,$L23,FALSE))</f>
        <v>#REF!</v>
      </c>
      <c r="N23" s="39" t="e">
        <f>IF(N11=0,0,VLOOKUP(N11,FAC_TOTALS_APTA!$A$4:$BF$126,$L23,FALSE))</f>
        <v>#REF!</v>
      </c>
      <c r="O23" s="39" t="e">
        <f>IF(O11=0,0,VLOOKUP(O11,FAC_TOTALS_APTA!$A$4:$BF$126,$L23,FALSE))</f>
        <v>#REF!</v>
      </c>
      <c r="P23" s="39" t="e">
        <f>IF(P11=0,0,VLOOKUP(P11,FAC_TOTALS_APTA!$A$4:$BF$126,$L23,FALSE))</f>
        <v>#REF!</v>
      </c>
      <c r="Q23" s="39" t="e">
        <f>IF(Q11=0,0,VLOOKUP(Q11,FAC_TOTALS_APTA!$A$4:$BF$126,$L23,FALSE))</f>
        <v>#REF!</v>
      </c>
      <c r="R23" s="39" t="e">
        <f>IF(R11=0,0,VLOOKUP(R11,FAC_TOTALS_APTA!$A$4:$BF$126,$L23,FALSE))</f>
        <v>#REF!</v>
      </c>
      <c r="S23" s="39">
        <f>IF(S11=0,0,VLOOKUP(S11,FAC_TOTALS_APTA!$A$4:$BF$126,$L23,FALSE))</f>
        <v>0</v>
      </c>
      <c r="T23" s="39">
        <f>IF(T11=0,0,VLOOKUP(T11,FAC_TOTALS_APTA!$A$4:$BF$126,$L23,FALSE))</f>
        <v>0</v>
      </c>
      <c r="U23" s="39">
        <f>IF(U11=0,0,VLOOKUP(U11,FAC_TOTALS_APTA!$A$4:$BF$126,$L23,FALSE))</f>
        <v>0</v>
      </c>
      <c r="V23" s="39">
        <f>IF(V11=0,0,VLOOKUP(V11,FAC_TOTALS_APTA!$A$4:$BF$126,$L23,FALSE))</f>
        <v>0</v>
      </c>
      <c r="W23" s="39">
        <f>IF(W11=0,0,VLOOKUP(W11,FAC_TOTALS_APTA!$A$4:$BF$126,$L23,FALSE))</f>
        <v>0</v>
      </c>
      <c r="X23" s="39">
        <f>IF(X11=0,0,VLOOKUP(X11,FAC_TOTALS_APTA!$A$4:$BF$126,$L23,FALSE))</f>
        <v>0</v>
      </c>
      <c r="Y23" s="39">
        <f>IF(Y11=0,0,VLOOKUP(Y11,FAC_TOTALS_APTA!$A$4:$BF$126,$L23,FALSE))</f>
        <v>0</v>
      </c>
      <c r="Z23" s="39">
        <f>IF(Z11=0,0,VLOOKUP(Z11,FAC_TOTALS_APTA!$A$4:$BF$126,$L23,FALSE))</f>
        <v>0</v>
      </c>
      <c r="AA23" s="39">
        <f>IF(AA11=0,0,VLOOKUP(AA11,FAC_TOTALS_APTA!$A$4:$BF$126,$L23,FALSE))</f>
        <v>0</v>
      </c>
      <c r="AB23" s="39">
        <f>IF(AB11=0,0,VLOOKUP(AB11,FAC_TOTALS_APTA!$A$4:$BF$126,$L23,FALSE))</f>
        <v>0</v>
      </c>
      <c r="AC23" s="40" t="e">
        <f t="shared" si="4"/>
        <v>#REF!</v>
      </c>
      <c r="AD23" s="41" t="e">
        <f>AC23/G25</f>
        <v>#REF!</v>
      </c>
      <c r="AE23" s="9"/>
    </row>
    <row r="24" spans="1:31" s="16" customFormat="1" x14ac:dyDescent="0.25">
      <c r="A24" s="9"/>
      <c r="B24" s="42" t="s">
        <v>58</v>
      </c>
      <c r="C24" s="43"/>
      <c r="D24" s="132" t="s">
        <v>50</v>
      </c>
      <c r="E24" s="44"/>
      <c r="F24" s="45"/>
      <c r="G24" s="136"/>
      <c r="H24" s="136"/>
      <c r="I24" s="47"/>
      <c r="J24" s="48"/>
      <c r="K24" s="48" t="str">
        <f t="shared" ref="K24" si="5">CONCATENATE(D24,J24,"_FAC")</f>
        <v>New_Reporter_FAC</v>
      </c>
      <c r="L24" s="45">
        <f>MATCH($K24,FAC_TOTALS_APTA!$A$2:$BD$2,)</f>
        <v>29</v>
      </c>
      <c r="M24" s="46">
        <f>IF(M11=0,0,VLOOKUP(M11,FAC_TOTALS_APTA!$A$4:$BF$126,$L24,FALSE))</f>
        <v>0</v>
      </c>
      <c r="N24" s="46">
        <f>IF(N11=0,0,VLOOKUP(N11,FAC_TOTALS_APTA!$A$4:$BF$126,$L24,FALSE))</f>
        <v>0</v>
      </c>
      <c r="O24" s="46">
        <f>IF(O11=0,0,VLOOKUP(O11,FAC_TOTALS_APTA!$A$4:$BF$126,$L24,FALSE))</f>
        <v>0</v>
      </c>
      <c r="P24" s="46">
        <f>IF(P11=0,0,VLOOKUP(P11,FAC_TOTALS_APTA!$A$4:$BF$126,$L24,FALSE))</f>
        <v>0</v>
      </c>
      <c r="Q24" s="46">
        <f>IF(Q11=0,0,VLOOKUP(Q11,FAC_TOTALS_APTA!$A$4:$BF$126,$L24,FALSE))</f>
        <v>0</v>
      </c>
      <c r="R24" s="46">
        <f>IF(R11=0,0,VLOOKUP(R11,FAC_TOTALS_APTA!$A$4:$BF$126,$L24,FALSE))</f>
        <v>0</v>
      </c>
      <c r="S24" s="46">
        <f>IF(S11=0,0,VLOOKUP(S11,FAC_TOTALS_APTA!$A$4:$BF$126,$L24,FALSE))</f>
        <v>0</v>
      </c>
      <c r="T24" s="46">
        <f>IF(T11=0,0,VLOOKUP(T11,FAC_TOTALS_APTA!$A$4:$BF$126,$L24,FALSE))</f>
        <v>0</v>
      </c>
      <c r="U24" s="46">
        <f>IF(U11=0,0,VLOOKUP(U11,FAC_TOTALS_APTA!$A$4:$BF$126,$L24,FALSE))</f>
        <v>0</v>
      </c>
      <c r="V24" s="46">
        <f>IF(V11=0,0,VLOOKUP(V11,FAC_TOTALS_APTA!$A$4:$BF$126,$L24,FALSE))</f>
        <v>0</v>
      </c>
      <c r="W24" s="46">
        <f>IF(W11=0,0,VLOOKUP(W11,FAC_TOTALS_APTA!$A$4:$BF$126,$L24,FALSE))</f>
        <v>0</v>
      </c>
      <c r="X24" s="46">
        <f>IF(X11=0,0,VLOOKUP(X11,FAC_TOTALS_APTA!$A$4:$BF$126,$L24,FALSE))</f>
        <v>0</v>
      </c>
      <c r="Y24" s="46">
        <f>IF(Y11=0,0,VLOOKUP(Y11,FAC_TOTALS_APTA!$A$4:$BF$126,$L24,FALSE))</f>
        <v>0</v>
      </c>
      <c r="Z24" s="46">
        <f>IF(Z11=0,0,VLOOKUP(Z11,FAC_TOTALS_APTA!$A$4:$BF$126,$L24,FALSE))</f>
        <v>0</v>
      </c>
      <c r="AA24" s="46">
        <f>IF(AA11=0,0,VLOOKUP(AA11,FAC_TOTALS_APTA!$A$4:$BF$126,$L24,FALSE))</f>
        <v>0</v>
      </c>
      <c r="AB24" s="46">
        <f>IF(AB11=0,0,VLOOKUP(AB11,FAC_TOTALS_APTA!$A$4:$BF$126,$L24,FALSE))</f>
        <v>0</v>
      </c>
      <c r="AC24" s="49">
        <f>SUM(M24:AB24)</f>
        <v>0</v>
      </c>
      <c r="AD24" s="50">
        <f>AC24/G26</f>
        <v>0</v>
      </c>
      <c r="AE24" s="9"/>
    </row>
    <row r="25" spans="1:31" s="102" customFormat="1" x14ac:dyDescent="0.25">
      <c r="A25" s="101"/>
      <c r="B25" s="28" t="s">
        <v>72</v>
      </c>
      <c r="C25" s="31"/>
      <c r="D25" s="101" t="s">
        <v>6</v>
      </c>
      <c r="E25" s="55"/>
      <c r="F25" s="9">
        <f>MATCH($D25,FAC_TOTALS_APTA!$A$2:$BD$2,)</f>
        <v>10</v>
      </c>
      <c r="G25" s="112">
        <f>VLOOKUP(G11,FAC_TOTALS_APTA!$A$4:$BF$126,$F25,FALSE)</f>
        <v>2565069722.5212402</v>
      </c>
      <c r="H25" s="112">
        <f>VLOOKUP(H11,FAC_TOTALS_APTA!$A$4:$BD$126,$F25,FALSE)</f>
        <v>2514847558.3528199</v>
      </c>
      <c r="I25" s="107">
        <f t="shared" ref="I25:I26" si="6">H25/G25-1</f>
        <v>-1.9579258890107809E-2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-50222164.168420315</v>
      </c>
      <c r="AD25" s="36">
        <f>I25</f>
        <v>-1.9579258890107809E-2</v>
      </c>
      <c r="AE25" s="101"/>
    </row>
    <row r="26" spans="1:31" ht="13.5" thickBot="1" x14ac:dyDescent="0.3">
      <c r="B26" s="12" t="s">
        <v>55</v>
      </c>
      <c r="C26" s="26"/>
      <c r="D26" s="143" t="s">
        <v>4</v>
      </c>
      <c r="E26" s="26"/>
      <c r="F26" s="26">
        <f>MATCH($D26,FAC_TOTALS_APTA!$A$2:$BD$2,)</f>
        <v>8</v>
      </c>
      <c r="G26" s="109">
        <f>VLOOKUP(G11,FAC_TOTALS_APTA!$A$4:$BD$126,$F26,FALSE)</f>
        <v>2541057030.99999</v>
      </c>
      <c r="H26" s="109">
        <f>VLOOKUP(H11,FAC_TOTALS_APTA!$A$4:$BD$126,$F26,FALSE)</f>
        <v>2176386603</v>
      </c>
      <c r="I26" s="108">
        <f t="shared" si="6"/>
        <v>-0.14351131184823507</v>
      </c>
      <c r="J26" s="51"/>
      <c r="K26" s="51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2">
        <f>H26-G26</f>
        <v>-364670427.99998999</v>
      </c>
      <c r="AD26" s="53">
        <f>I26</f>
        <v>-0.14351131184823507</v>
      </c>
    </row>
    <row r="27" spans="1:31" ht="14.25" thickTop="1" thickBot="1" x14ac:dyDescent="0.3">
      <c r="B27" s="57" t="s">
        <v>73</v>
      </c>
      <c r="C27" s="58"/>
      <c r="D27" s="149"/>
      <c r="E27" s="59"/>
      <c r="F27" s="58"/>
      <c r="G27" s="149"/>
      <c r="H27" s="149"/>
      <c r="I27" s="60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3">
        <f>AD26-AD25</f>
        <v>-0.12393205295812726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3"/>
      <c r="H29" s="103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3"/>
      <c r="H30" s="10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3"/>
      <c r="H31" s="10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3"/>
      <c r="H32" s="10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53"/>
      <c r="H33" s="153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1"/>
      <c r="C34" s="62"/>
      <c r="D34" s="62"/>
      <c r="E34" s="62"/>
      <c r="F34" s="62"/>
      <c r="G34" s="161" t="s">
        <v>56</v>
      </c>
      <c r="H34" s="161"/>
      <c r="I34" s="161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1" t="s">
        <v>60</v>
      </c>
      <c r="AD34" s="161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23">
        <f>$C$1</f>
        <v>2012</v>
      </c>
      <c r="H35" s="123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1"/>
      <c r="H36" s="101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1" t="str">
        <f>CONCATENATE($C32,"_",$C33,"_",G35)</f>
        <v>0_2_2012</v>
      </c>
      <c r="H37" s="101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12"/>
      <c r="H38" s="11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1" t="s">
        <v>8</v>
      </c>
      <c r="E39" s="55"/>
      <c r="F39" s="9">
        <f>MATCH($D39,FAC_TOTALS_APTA!$A$2:$BF$2,)</f>
        <v>12</v>
      </c>
      <c r="G39" s="112">
        <f>VLOOKUP(G37,FAC_TOTALS_APTA!$A$4:$BF$126,$F39,FALSE)</f>
        <v>11264859.978528</v>
      </c>
      <c r="H39" s="112">
        <f>VLOOKUP(H37,FAC_TOTALS_APTA!$A$4:$BF$126,$F39,FALSE)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MATCH($K39,FAC_TOTALS_APTA!$A$2:$BD$2,)</f>
        <v>19</v>
      </c>
      <c r="M39" s="32">
        <f>IF(M37=0,0,VLOOKUP(M37,FAC_TOTALS_APTA!$A$4:$BF$126,$L39,FALSE))</f>
        <v>4206961.0013308497</v>
      </c>
      <c r="N39" s="32">
        <f>IF(N37=0,0,VLOOKUP(N37,FAC_TOTALS_APTA!$A$4:$BF$126,$L39,FALSE))</f>
        <v>9463626.1752355006</v>
      </c>
      <c r="O39" s="32">
        <f>IF(O37=0,0,VLOOKUP(O37,FAC_TOTALS_APTA!$A$4:$BF$126,$L39,FALSE))</f>
        <v>18638883.987891302</v>
      </c>
      <c r="P39" s="32">
        <f>IF(P37=0,0,VLOOKUP(P37,FAC_TOTALS_APTA!$A$4:$BF$126,$L39,FALSE))</f>
        <v>17918028.150172502</v>
      </c>
      <c r="Q39" s="32">
        <f>IF(Q37=0,0,VLOOKUP(Q37,FAC_TOTALS_APTA!$A$4:$BF$126,$L39,FALSE))</f>
        <v>5493239.8319291295</v>
      </c>
      <c r="R39" s="32">
        <f>IF(R37=0,0,VLOOKUP(R37,FAC_TOTALS_APTA!$A$4:$BF$126,$L39,FALSE))</f>
        <v>10164003.996896399</v>
      </c>
      <c r="S39" s="32">
        <f>IF(S37=0,0,VLOOKUP(S37,FAC_TOTALS_APTA!$A$4:$BF$126,$L39,FALSE))</f>
        <v>0</v>
      </c>
      <c r="T39" s="32">
        <f>IF(T37=0,0,VLOOKUP(T37,FAC_TOTALS_APTA!$A$4:$BF$126,$L39,FALSE))</f>
        <v>0</v>
      </c>
      <c r="U39" s="32">
        <f>IF(U37=0,0,VLOOKUP(U37,FAC_TOTALS_APTA!$A$4:$BF$126,$L39,FALSE))</f>
        <v>0</v>
      </c>
      <c r="V39" s="32">
        <f>IF(V37=0,0,VLOOKUP(V37,FAC_TOTALS_APTA!$A$4:$BF$126,$L39,FALSE))</f>
        <v>0</v>
      </c>
      <c r="W39" s="32">
        <f>IF(W37=0,0,VLOOKUP(W37,FAC_TOTALS_APTA!$A$4:$BF$126,$L39,FALSE))</f>
        <v>0</v>
      </c>
      <c r="X39" s="32">
        <f>IF(X37=0,0,VLOOKUP(X37,FAC_TOTALS_APTA!$A$4:$BF$126,$L39,FALSE))</f>
        <v>0</v>
      </c>
      <c r="Y39" s="32">
        <f>IF(Y37=0,0,VLOOKUP(Y37,FAC_TOTALS_APTA!$A$4:$BF$126,$L39,FALSE))</f>
        <v>0</v>
      </c>
      <c r="Z39" s="32">
        <f>IF(Z37=0,0,VLOOKUP(Z37,FAC_TOTALS_APTA!$A$4:$BF$126,$L39,FALSE))</f>
        <v>0</v>
      </c>
      <c r="AA39" s="32">
        <f>IF(AA37=0,0,VLOOKUP(AA37,FAC_TOTALS_APTA!$A$4:$BF$126,$L39,FALSE))</f>
        <v>0</v>
      </c>
      <c r="AB39" s="32">
        <f>IF(AB37=0,0,VLOOKUP(AB37,FAC_TOTALS_APTA!$A$4:$BF$126,$L39,FALSE))</f>
        <v>0</v>
      </c>
      <c r="AC39" s="35">
        <f>SUM(M39:AB39)</f>
        <v>65884743.143455684</v>
      </c>
      <c r="AD39" s="36">
        <f>AC39/G51</f>
        <v>6.992434754227321E-2</v>
      </c>
    </row>
    <row r="40" spans="2:30" x14ac:dyDescent="0.25">
      <c r="B40" s="28" t="s">
        <v>57</v>
      </c>
      <c r="C40" s="31" t="s">
        <v>25</v>
      </c>
      <c r="D40" s="101" t="s">
        <v>75</v>
      </c>
      <c r="E40" s="55"/>
      <c r="F40" s="9">
        <f>MATCH($D40,FAC_TOTALS_APTA!$A$2:$BF$2,)</f>
        <v>13</v>
      </c>
      <c r="G40" s="118">
        <f>VLOOKUP(G37,FAC_TOTALS_APTA!$A$4:$BF$126,$F40,FALSE)</f>
        <v>0.99257439422925597</v>
      </c>
      <c r="H40" s="118">
        <f>VLOOKUP(H37,FAC_TOTALS_APTA!$A$4:$BF$126,$F40,FALSE)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MATCH($K40,FAC_TOTALS_APTA!$A$2:$BD$2,)</f>
        <v>20</v>
      </c>
      <c r="M40" s="32">
        <f>IF(M37=0,0,VLOOKUP(M37,FAC_TOTALS_APTA!$A$4:$BF$126,$L40,FALSE))</f>
        <v>-6268068.5486364104</v>
      </c>
      <c r="N40" s="32">
        <f>IF(N37=0,0,VLOOKUP(N37,FAC_TOTALS_APTA!$A$4:$BF$126,$L40,FALSE))</f>
        <v>2759972.2035131101</v>
      </c>
      <c r="O40" s="32">
        <f>IF(O37=0,0,VLOOKUP(O37,FAC_TOTALS_APTA!$A$4:$BF$126,$L40,FALSE))</f>
        <v>-1584095.63991664</v>
      </c>
      <c r="P40" s="32">
        <f>IF(P37=0,0,VLOOKUP(P37,FAC_TOTALS_APTA!$A$4:$BF$126,$L40,FALSE))</f>
        <v>-2899065.7309776498</v>
      </c>
      <c r="Q40" s="32">
        <f>IF(Q37=0,0,VLOOKUP(Q37,FAC_TOTALS_APTA!$A$4:$BF$126,$L40,FALSE))</f>
        <v>2212294.4964098302</v>
      </c>
      <c r="R40" s="32">
        <f>IF(R37=0,0,VLOOKUP(R37,FAC_TOTALS_APTA!$A$4:$BF$126,$L40,FALSE))</f>
        <v>2972120.1569138202</v>
      </c>
      <c r="S40" s="32">
        <f>IF(S37=0,0,VLOOKUP(S37,FAC_TOTALS_APTA!$A$4:$BF$126,$L40,FALSE))</f>
        <v>0</v>
      </c>
      <c r="T40" s="32">
        <f>IF(T37=0,0,VLOOKUP(T37,FAC_TOTALS_APTA!$A$4:$BF$126,$L40,FALSE))</f>
        <v>0</v>
      </c>
      <c r="U40" s="32">
        <f>IF(U37=0,0,VLOOKUP(U37,FAC_TOTALS_APTA!$A$4:$BF$126,$L40,FALSE))</f>
        <v>0</v>
      </c>
      <c r="V40" s="32">
        <f>IF(V37=0,0,VLOOKUP(V37,FAC_TOTALS_APTA!$A$4:$BF$126,$L40,FALSE))</f>
        <v>0</v>
      </c>
      <c r="W40" s="32">
        <f>IF(W37=0,0,VLOOKUP(W37,FAC_TOTALS_APTA!$A$4:$BF$126,$L40,FALSE))</f>
        <v>0</v>
      </c>
      <c r="X40" s="32">
        <f>IF(X37=0,0,VLOOKUP(X37,FAC_TOTALS_APTA!$A$4:$BF$126,$L40,FALSE))</f>
        <v>0</v>
      </c>
      <c r="Y40" s="32">
        <f>IF(Y37=0,0,VLOOKUP(Y37,FAC_TOTALS_APTA!$A$4:$BF$126,$L40,FALSE))</f>
        <v>0</v>
      </c>
      <c r="Z40" s="32">
        <f>IF(Z37=0,0,VLOOKUP(Z37,FAC_TOTALS_APTA!$A$4:$BF$126,$L40,FALSE))</f>
        <v>0</v>
      </c>
      <c r="AA40" s="32">
        <f>IF(AA37=0,0,VLOOKUP(AA37,FAC_TOTALS_APTA!$A$4:$BF$126,$L40,FALSE))</f>
        <v>0</v>
      </c>
      <c r="AB40" s="32">
        <f>IF(AB37=0,0,VLOOKUP(AB37,FAC_TOTALS_APTA!$A$4:$BF$126,$L40,FALSE))</f>
        <v>0</v>
      </c>
      <c r="AC40" s="35">
        <f t="shared" ref="AC40:AC49" si="12">SUM(M40:AB40)</f>
        <v>-2806843.0626939391</v>
      </c>
      <c r="AD40" s="36">
        <f>AC40/G51</f>
        <v>-2.9789395912963295E-3</v>
      </c>
    </row>
    <row r="41" spans="2:30" x14ac:dyDescent="0.25">
      <c r="B41" s="28" t="s">
        <v>53</v>
      </c>
      <c r="C41" s="31" t="s">
        <v>25</v>
      </c>
      <c r="D41" s="101" t="s">
        <v>9</v>
      </c>
      <c r="E41" s="55"/>
      <c r="F41" s="9">
        <f>MATCH($D41,FAC_TOTALS_APTA!$A$2:$BF$2,)</f>
        <v>14</v>
      </c>
      <c r="G41" s="112">
        <f>VLOOKUP(G37,FAC_TOTALS_APTA!$A$4:$BF$126,$F41,FALSE)</f>
        <v>2552570.2182420199</v>
      </c>
      <c r="H41" s="112">
        <f>VLOOKUP(H37,FAC_TOTALS_APTA!$A$4:$BF$126,$F41,FALSE)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MATCH($K41,FAC_TOTALS_APTA!$A$2:$BD$2,)</f>
        <v>21</v>
      </c>
      <c r="M41" s="32">
        <f>IF(M37=0,0,VLOOKUP(M37,FAC_TOTALS_APTA!$A$4:$BF$126,$L41,FALSE))</f>
        <v>4697217.0437982101</v>
      </c>
      <c r="N41" s="32">
        <f>IF(N37=0,0,VLOOKUP(N37,FAC_TOTALS_APTA!$A$4:$BF$126,$L41,FALSE))</f>
        <v>3548766.4501477098</v>
      </c>
      <c r="O41" s="32">
        <f>IF(O37=0,0,VLOOKUP(O37,FAC_TOTALS_APTA!$A$4:$BF$126,$L41,FALSE))</f>
        <v>3477347.6899940702</v>
      </c>
      <c r="P41" s="32">
        <f>IF(P37=0,0,VLOOKUP(P37,FAC_TOTALS_APTA!$A$4:$BF$126,$L41,FALSE))</f>
        <v>3239161.7473777798</v>
      </c>
      <c r="Q41" s="32">
        <f>IF(Q37=0,0,VLOOKUP(Q37,FAC_TOTALS_APTA!$A$4:$BF$126,$L41,FALSE))</f>
        <v>3284247.4825269398</v>
      </c>
      <c r="R41" s="32">
        <f>IF(R37=0,0,VLOOKUP(R37,FAC_TOTALS_APTA!$A$4:$BF$126,$L41,FALSE))</f>
        <v>2851420.2524183602</v>
      </c>
      <c r="S41" s="32">
        <f>IF(S37=0,0,VLOOKUP(S37,FAC_TOTALS_APTA!$A$4:$BF$126,$L41,FALSE))</f>
        <v>0</v>
      </c>
      <c r="T41" s="32">
        <f>IF(T37=0,0,VLOOKUP(T37,FAC_TOTALS_APTA!$A$4:$BF$126,$L41,FALSE))</f>
        <v>0</v>
      </c>
      <c r="U41" s="32">
        <f>IF(U37=0,0,VLOOKUP(U37,FAC_TOTALS_APTA!$A$4:$BF$126,$L41,FALSE))</f>
        <v>0</v>
      </c>
      <c r="V41" s="32">
        <f>IF(V37=0,0,VLOOKUP(V37,FAC_TOTALS_APTA!$A$4:$BF$126,$L41,FALSE))</f>
        <v>0</v>
      </c>
      <c r="W41" s="32">
        <f>IF(W37=0,0,VLOOKUP(W37,FAC_TOTALS_APTA!$A$4:$BF$126,$L41,FALSE))</f>
        <v>0</v>
      </c>
      <c r="X41" s="32">
        <f>IF(X37=0,0,VLOOKUP(X37,FAC_TOTALS_APTA!$A$4:$BF$126,$L41,FALSE))</f>
        <v>0</v>
      </c>
      <c r="Y41" s="32">
        <f>IF(Y37=0,0,VLOOKUP(Y37,FAC_TOTALS_APTA!$A$4:$BF$126,$L41,FALSE))</f>
        <v>0</v>
      </c>
      <c r="Z41" s="32">
        <f>IF(Z37=0,0,VLOOKUP(Z37,FAC_TOTALS_APTA!$A$4:$BF$126,$L41,FALSE))</f>
        <v>0</v>
      </c>
      <c r="AA41" s="32">
        <f>IF(AA37=0,0,VLOOKUP(AA37,FAC_TOTALS_APTA!$A$4:$BF$126,$L41,FALSE))</f>
        <v>0</v>
      </c>
      <c r="AB41" s="32">
        <f>IF(AB37=0,0,VLOOKUP(AB37,FAC_TOTALS_APTA!$A$4:$BF$126,$L41,FALSE))</f>
        <v>0</v>
      </c>
      <c r="AC41" s="35">
        <f t="shared" si="12"/>
        <v>21098160.66626307</v>
      </c>
      <c r="AD41" s="36">
        <f>AC41/G51</f>
        <v>2.2391756399782459E-2</v>
      </c>
    </row>
    <row r="42" spans="2:30" hidden="1" x14ac:dyDescent="0.25">
      <c r="B42" s="28" t="s">
        <v>67</v>
      </c>
      <c r="C42" s="31"/>
      <c r="D42" s="101" t="s">
        <v>11</v>
      </c>
      <c r="E42" s="55"/>
      <c r="F42" s="9" t="e">
        <f>MATCH($D42,FAC_TOTALS_APTA!$A$2:$BF$2,)</f>
        <v>#N/A</v>
      </c>
      <c r="G42" s="118" t="e">
        <f>VLOOKUP(G37,FAC_TOTALS_APTA!$A$4:$BF$126,$F42,FALSE)</f>
        <v>#REF!</v>
      </c>
      <c r="H42" s="118" t="e">
        <f>VLOOKUP(H37,FAC_TOTALS_APTA!$A$4:$BF$126,$F42,FALSE)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MATCH($K42,FAC_TOTALS_APTA!$A$2:$BD$2,)</f>
        <v>#N/A</v>
      </c>
      <c r="M42" s="32" t="e">
        <f>IF(M37=0,0,VLOOKUP(M37,FAC_TOTALS_APTA!$A$4:$BF$126,$L42,FALSE))</f>
        <v>#REF!</v>
      </c>
      <c r="N42" s="32" t="e">
        <f>IF(N37=0,0,VLOOKUP(N37,FAC_TOTALS_APTA!$A$4:$BF$126,$L42,FALSE))</f>
        <v>#REF!</v>
      </c>
      <c r="O42" s="32" t="e">
        <f>IF(O37=0,0,VLOOKUP(O37,FAC_TOTALS_APTA!$A$4:$BF$126,$L42,FALSE))</f>
        <v>#REF!</v>
      </c>
      <c r="P42" s="32" t="e">
        <f>IF(P37=0,0,VLOOKUP(P37,FAC_TOTALS_APTA!$A$4:$BF$126,$L42,FALSE))</f>
        <v>#REF!</v>
      </c>
      <c r="Q42" s="32" t="e">
        <f>IF(Q37=0,0,VLOOKUP(Q37,FAC_TOTALS_APTA!$A$4:$BF$126,$L42,FALSE))</f>
        <v>#REF!</v>
      </c>
      <c r="R42" s="32" t="e">
        <f>IF(R37=0,0,VLOOKUP(R37,FAC_TOTALS_APTA!$A$4:$BF$126,$L42,FALSE))</f>
        <v>#REF!</v>
      </c>
      <c r="S42" s="32">
        <f>IF(S37=0,0,VLOOKUP(S37,FAC_TOTALS_APTA!$A$4:$BF$126,$L42,FALSE))</f>
        <v>0</v>
      </c>
      <c r="T42" s="32">
        <f>IF(T37=0,0,VLOOKUP(T37,FAC_TOTALS_APTA!$A$4:$BF$126,$L42,FALSE))</f>
        <v>0</v>
      </c>
      <c r="U42" s="32">
        <f>IF(U37=0,0,VLOOKUP(U37,FAC_TOTALS_APTA!$A$4:$BF$126,$L42,FALSE))</f>
        <v>0</v>
      </c>
      <c r="V42" s="32">
        <f>IF(V37=0,0,VLOOKUP(V37,FAC_TOTALS_APTA!$A$4:$BF$126,$L42,FALSE))</f>
        <v>0</v>
      </c>
      <c r="W42" s="32">
        <f>IF(W37=0,0,VLOOKUP(W37,FAC_TOTALS_APTA!$A$4:$BF$126,$L42,FALSE))</f>
        <v>0</v>
      </c>
      <c r="X42" s="32">
        <f>IF(X37=0,0,VLOOKUP(X37,FAC_TOTALS_APTA!$A$4:$BF$126,$L42,FALSE))</f>
        <v>0</v>
      </c>
      <c r="Y42" s="32">
        <f>IF(Y37=0,0,VLOOKUP(Y37,FAC_TOTALS_APTA!$A$4:$BF$126,$L42,FALSE))</f>
        <v>0</v>
      </c>
      <c r="Z42" s="32">
        <f>IF(Z37=0,0,VLOOKUP(Z37,FAC_TOTALS_APTA!$A$4:$BF$126,$L42,FALSE))</f>
        <v>0</v>
      </c>
      <c r="AA42" s="32">
        <f>IF(AA37=0,0,VLOOKUP(AA37,FAC_TOTALS_APTA!$A$4:$BF$126,$L42,FALSE))</f>
        <v>0</v>
      </c>
      <c r="AB42" s="32">
        <f>IF(AB37=0,0,VLOOKUP(AB37,FAC_TOTALS_APTA!$A$4:$BF$126,$L42,FALSE))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19" t="s">
        <v>18</v>
      </c>
      <c r="E43" s="55"/>
      <c r="F43" s="9">
        <f>MATCH($D43,FAC_TOTALS_APTA!$A$2:$BF$2,)</f>
        <v>15</v>
      </c>
      <c r="G43" s="120">
        <f>VLOOKUP(G37,FAC_TOTALS_APTA!$A$4:$BF$126,$F43,FALSE)</f>
        <v>4.0256358420234699</v>
      </c>
      <c r="H43" s="120">
        <f>VLOOKUP(H37,FAC_TOTALS_APTA!$A$4:$BF$126,$F43,FALSE)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MATCH($K43,FAC_TOTALS_APTA!$A$2:$BD$2,)</f>
        <v>22</v>
      </c>
      <c r="M43" s="32">
        <f>IF(M37=0,0,VLOOKUP(M37,FAC_TOTALS_APTA!$A$4:$BF$126,$L43,FALSE))</f>
        <v>-6547249.2681196705</v>
      </c>
      <c r="N43" s="32">
        <f>IF(N37=0,0,VLOOKUP(N37,FAC_TOTALS_APTA!$A$4:$BF$126,$L43,FALSE))</f>
        <v>-9263797.3547792993</v>
      </c>
      <c r="O43" s="32">
        <f>IF(O37=0,0,VLOOKUP(O37,FAC_TOTALS_APTA!$A$4:$BF$126,$L43,FALSE))</f>
        <v>-46249057.925052501</v>
      </c>
      <c r="P43" s="32">
        <f>IF(P37=0,0,VLOOKUP(P37,FAC_TOTALS_APTA!$A$4:$BF$126,$L43,FALSE))</f>
        <v>-16670034.414178001</v>
      </c>
      <c r="Q43" s="32">
        <f>IF(Q37=0,0,VLOOKUP(Q37,FAC_TOTALS_APTA!$A$4:$BF$126,$L43,FALSE))</f>
        <v>11471904.732873499</v>
      </c>
      <c r="R43" s="32">
        <f>IF(R37=0,0,VLOOKUP(R37,FAC_TOTALS_APTA!$A$4:$BF$126,$L43,FALSE))</f>
        <v>13331123.034468301</v>
      </c>
      <c r="S43" s="32">
        <f>IF(S37=0,0,VLOOKUP(S37,FAC_TOTALS_APTA!$A$4:$BF$126,$L43,FALSE))</f>
        <v>0</v>
      </c>
      <c r="T43" s="32">
        <f>IF(T37=0,0,VLOOKUP(T37,FAC_TOTALS_APTA!$A$4:$BF$126,$L43,FALSE))</f>
        <v>0</v>
      </c>
      <c r="U43" s="32">
        <f>IF(U37=0,0,VLOOKUP(U37,FAC_TOTALS_APTA!$A$4:$BF$126,$L43,FALSE))</f>
        <v>0</v>
      </c>
      <c r="V43" s="32">
        <f>IF(V37=0,0,VLOOKUP(V37,FAC_TOTALS_APTA!$A$4:$BF$126,$L43,FALSE))</f>
        <v>0</v>
      </c>
      <c r="W43" s="32">
        <f>IF(W37=0,0,VLOOKUP(W37,FAC_TOTALS_APTA!$A$4:$BF$126,$L43,FALSE))</f>
        <v>0</v>
      </c>
      <c r="X43" s="32">
        <f>IF(X37=0,0,VLOOKUP(X37,FAC_TOTALS_APTA!$A$4:$BF$126,$L43,FALSE))</f>
        <v>0</v>
      </c>
      <c r="Y43" s="32">
        <f>IF(Y37=0,0,VLOOKUP(Y37,FAC_TOTALS_APTA!$A$4:$BF$126,$L43,FALSE))</f>
        <v>0</v>
      </c>
      <c r="Z43" s="32">
        <f>IF(Z37=0,0,VLOOKUP(Z37,FAC_TOTALS_APTA!$A$4:$BF$126,$L43,FALSE))</f>
        <v>0</v>
      </c>
      <c r="AA43" s="32">
        <f>IF(AA37=0,0,VLOOKUP(AA37,FAC_TOTALS_APTA!$A$4:$BF$126,$L43,FALSE))</f>
        <v>0</v>
      </c>
      <c r="AB43" s="32">
        <f>IF(AB37=0,0,VLOOKUP(AB37,FAC_TOTALS_APTA!$A$4:$BF$126,$L43,FALSE))</f>
        <v>0</v>
      </c>
      <c r="AC43" s="35">
        <f t="shared" si="12"/>
        <v>-53927111.194787674</v>
      </c>
      <c r="AD43" s="36">
        <f>AC43/G51</f>
        <v>-5.7233554920669061E-2</v>
      </c>
    </row>
    <row r="44" spans="2:30" x14ac:dyDescent="0.25">
      <c r="B44" s="28" t="s">
        <v>51</v>
      </c>
      <c r="C44" s="31" t="s">
        <v>25</v>
      </c>
      <c r="D44" s="101" t="s">
        <v>17</v>
      </c>
      <c r="E44" s="55"/>
      <c r="F44" s="9">
        <f>MATCH($D44,FAC_TOTALS_APTA!$A$2:$BF$2,)</f>
        <v>16</v>
      </c>
      <c r="G44" s="118">
        <f>VLOOKUP(G37,FAC_TOTALS_APTA!$A$4:$BF$126,$F44,FALSE)</f>
        <v>28874.309502126802</v>
      </c>
      <c r="H44" s="118">
        <f>VLOOKUP(H37,FAC_TOTALS_APTA!$A$4:$BF$126,$F44,FALSE)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MATCH($K44,FAC_TOTALS_APTA!$A$2:$BD$2,)</f>
        <v>23</v>
      </c>
      <c r="M44" s="32">
        <f>IF(M37=0,0,VLOOKUP(M37,FAC_TOTALS_APTA!$A$4:$BF$126,$L44,FALSE))</f>
        <v>-629133.25457983406</v>
      </c>
      <c r="N44" s="32">
        <f>IF(N37=0,0,VLOOKUP(N37,FAC_TOTALS_APTA!$A$4:$BF$126,$L44,FALSE))</f>
        <v>-481431.65547093301</v>
      </c>
      <c r="O44" s="32">
        <f>IF(O37=0,0,VLOOKUP(O37,FAC_TOTALS_APTA!$A$4:$BF$126,$L44,FALSE))</f>
        <v>-5352631.5330279302</v>
      </c>
      <c r="P44" s="32">
        <f>IF(P37=0,0,VLOOKUP(P37,FAC_TOTALS_APTA!$A$4:$BF$126,$L44,FALSE))</f>
        <v>-3278870.7122436101</v>
      </c>
      <c r="Q44" s="32">
        <f>IF(Q37=0,0,VLOOKUP(Q37,FAC_TOTALS_APTA!$A$4:$BF$126,$L44,FALSE))</f>
        <v>-643482.86760549201</v>
      </c>
      <c r="R44" s="32">
        <f>IF(R37=0,0,VLOOKUP(R37,FAC_TOTALS_APTA!$A$4:$BF$126,$L44,FALSE))</f>
        <v>-1524641.4703885701</v>
      </c>
      <c r="S44" s="32">
        <f>IF(S37=0,0,VLOOKUP(S37,FAC_TOTALS_APTA!$A$4:$BF$126,$L44,FALSE))</f>
        <v>0</v>
      </c>
      <c r="T44" s="32">
        <f>IF(T37=0,0,VLOOKUP(T37,FAC_TOTALS_APTA!$A$4:$BF$126,$L44,FALSE))</f>
        <v>0</v>
      </c>
      <c r="U44" s="32">
        <f>IF(U37=0,0,VLOOKUP(U37,FAC_TOTALS_APTA!$A$4:$BF$126,$L44,FALSE))</f>
        <v>0</v>
      </c>
      <c r="V44" s="32">
        <f>IF(V37=0,0,VLOOKUP(V37,FAC_TOTALS_APTA!$A$4:$BF$126,$L44,FALSE))</f>
        <v>0</v>
      </c>
      <c r="W44" s="32">
        <f>IF(W37=0,0,VLOOKUP(W37,FAC_TOTALS_APTA!$A$4:$BF$126,$L44,FALSE))</f>
        <v>0</v>
      </c>
      <c r="X44" s="32">
        <f>IF(X37=0,0,VLOOKUP(X37,FAC_TOTALS_APTA!$A$4:$BF$126,$L44,FALSE))</f>
        <v>0</v>
      </c>
      <c r="Y44" s="32">
        <f>IF(Y37=0,0,VLOOKUP(Y37,FAC_TOTALS_APTA!$A$4:$BF$126,$L44,FALSE))</f>
        <v>0</v>
      </c>
      <c r="Z44" s="32">
        <f>IF(Z37=0,0,VLOOKUP(Z37,FAC_TOTALS_APTA!$A$4:$BF$126,$L44,FALSE))</f>
        <v>0</v>
      </c>
      <c r="AA44" s="32">
        <f>IF(AA37=0,0,VLOOKUP(AA37,FAC_TOTALS_APTA!$A$4:$BF$126,$L44,FALSE))</f>
        <v>0</v>
      </c>
      <c r="AB44" s="32">
        <f>IF(AB37=0,0,VLOOKUP(AB37,FAC_TOTALS_APTA!$A$4:$BF$126,$L44,FALSE))</f>
        <v>0</v>
      </c>
      <c r="AC44" s="35">
        <f t="shared" si="12"/>
        <v>-11910191.493316369</v>
      </c>
      <c r="AD44" s="36">
        <f>AC44/G51</f>
        <v>-1.2640443440150266E-2</v>
      </c>
    </row>
    <row r="45" spans="2:30" x14ac:dyDescent="0.25">
      <c r="B45" s="28" t="s">
        <v>68</v>
      </c>
      <c r="C45" s="31"/>
      <c r="D45" s="101" t="s">
        <v>10</v>
      </c>
      <c r="E45" s="55"/>
      <c r="F45" s="9">
        <f>MATCH($D45,FAC_TOTALS_APTA!$A$2:$BF$2,)</f>
        <v>17</v>
      </c>
      <c r="G45" s="112">
        <f>VLOOKUP(G37,FAC_TOTALS_APTA!$A$4:$BF$126,$F45,FALSE)</f>
        <v>8.2569154106646199</v>
      </c>
      <c r="H45" s="112">
        <f>VLOOKUP(H37,FAC_TOTALS_APTA!$A$4:$BF$126,$F45,FALSE)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MATCH($K45,FAC_TOTALS_APTA!$A$2:$BD$2,)</f>
        <v>24</v>
      </c>
      <c r="M45" s="32">
        <f>IF(M37=0,0,VLOOKUP(M37,FAC_TOTALS_APTA!$A$4:$BF$126,$L45,FALSE))</f>
        <v>-237017.95197514401</v>
      </c>
      <c r="N45" s="32">
        <f>IF(N37=0,0,VLOOKUP(N37,FAC_TOTALS_APTA!$A$4:$BF$126,$L45,FALSE))</f>
        <v>46391.250340402497</v>
      </c>
      <c r="O45" s="32">
        <f>IF(O37=0,0,VLOOKUP(O37,FAC_TOTALS_APTA!$A$4:$BF$126,$L45,FALSE))</f>
        <v>-267349.65844778903</v>
      </c>
      <c r="P45" s="32">
        <f>IF(P37=0,0,VLOOKUP(P37,FAC_TOTALS_APTA!$A$4:$BF$126,$L45,FALSE))</f>
        <v>-168117.89087356001</v>
      </c>
      <c r="Q45" s="32">
        <f>IF(Q37=0,0,VLOOKUP(Q37,FAC_TOTALS_APTA!$A$4:$BF$126,$L45,FALSE))</f>
        <v>-346642.79076803598</v>
      </c>
      <c r="R45" s="32">
        <f>IF(R37=0,0,VLOOKUP(R37,FAC_TOTALS_APTA!$A$4:$BF$126,$L45,FALSE))</f>
        <v>-280755.17009738699</v>
      </c>
      <c r="S45" s="32">
        <f>IF(S37=0,0,VLOOKUP(S37,FAC_TOTALS_APTA!$A$4:$BF$126,$L45,FALSE))</f>
        <v>0</v>
      </c>
      <c r="T45" s="32">
        <f>IF(T37=0,0,VLOOKUP(T37,FAC_TOTALS_APTA!$A$4:$BF$126,$L45,FALSE))</f>
        <v>0</v>
      </c>
      <c r="U45" s="32">
        <f>IF(U37=0,0,VLOOKUP(U37,FAC_TOTALS_APTA!$A$4:$BF$126,$L45,FALSE))</f>
        <v>0</v>
      </c>
      <c r="V45" s="32">
        <f>IF(V37=0,0,VLOOKUP(V37,FAC_TOTALS_APTA!$A$4:$BF$126,$L45,FALSE))</f>
        <v>0</v>
      </c>
      <c r="W45" s="32">
        <f>IF(W37=0,0,VLOOKUP(W37,FAC_TOTALS_APTA!$A$4:$BF$126,$L45,FALSE))</f>
        <v>0</v>
      </c>
      <c r="X45" s="32">
        <f>IF(X37=0,0,VLOOKUP(X37,FAC_TOTALS_APTA!$A$4:$BF$126,$L45,FALSE))</f>
        <v>0</v>
      </c>
      <c r="Y45" s="32">
        <f>IF(Y37=0,0,VLOOKUP(Y37,FAC_TOTALS_APTA!$A$4:$BF$126,$L45,FALSE))</f>
        <v>0</v>
      </c>
      <c r="Z45" s="32">
        <f>IF(Z37=0,0,VLOOKUP(Z37,FAC_TOTALS_APTA!$A$4:$BF$126,$L45,FALSE))</f>
        <v>0</v>
      </c>
      <c r="AA45" s="32">
        <f>IF(AA37=0,0,VLOOKUP(AA37,FAC_TOTALS_APTA!$A$4:$BF$126,$L45,FALSE))</f>
        <v>0</v>
      </c>
      <c r="AB45" s="32">
        <f>IF(AB37=0,0,VLOOKUP(AB37,FAC_TOTALS_APTA!$A$4:$BF$126,$L45,FALSE))</f>
        <v>0</v>
      </c>
      <c r="AC45" s="35">
        <f t="shared" si="12"/>
        <v>-1253492.2118215135</v>
      </c>
      <c r="AD45" s="36">
        <f>AC45/G51</f>
        <v>-1.3303478298472575E-3</v>
      </c>
    </row>
    <row r="46" spans="2:30" x14ac:dyDescent="0.25">
      <c r="B46" s="28" t="s">
        <v>52</v>
      </c>
      <c r="C46" s="31"/>
      <c r="D46" s="101" t="s">
        <v>32</v>
      </c>
      <c r="E46" s="55"/>
      <c r="F46" s="9">
        <f>MATCH($D46,FAC_TOTALS_APTA!$A$2:$BF$2,)</f>
        <v>18</v>
      </c>
      <c r="G46" s="120">
        <f>VLOOKUP(G37,FAC_TOTALS_APTA!$A$4:$BF$126,$F46,FALSE)</f>
        <v>4.1251469761152801</v>
      </c>
      <c r="H46" s="120">
        <f>VLOOKUP(H37,FAC_TOTALS_APTA!$A$4:$BF$126,$F46,FALSE)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MATCH($K46,FAC_TOTALS_APTA!$A$2:$BD$2,)</f>
        <v>25</v>
      </c>
      <c r="M46" s="32">
        <f>IF(M37=0,0,VLOOKUP(M37,FAC_TOTALS_APTA!$A$4:$BF$126,$L46,FALSE))</f>
        <v>-396348.932927471</v>
      </c>
      <c r="N46" s="32">
        <f>IF(N37=0,0,VLOOKUP(N37,FAC_TOTALS_APTA!$A$4:$BF$126,$L46,FALSE))</f>
        <v>-496838.18294162099</v>
      </c>
      <c r="O46" s="32">
        <f>IF(O37=0,0,VLOOKUP(O37,FAC_TOTALS_APTA!$A$4:$BF$126,$L46,FALSE))</f>
        <v>-863104.34143749997</v>
      </c>
      <c r="P46" s="32">
        <f>IF(P37=0,0,VLOOKUP(P37,FAC_TOTALS_APTA!$A$4:$BF$126,$L46,FALSE))</f>
        <v>-2861834.18608263</v>
      </c>
      <c r="Q46" s="32">
        <f>IF(Q37=0,0,VLOOKUP(Q37,FAC_TOTALS_APTA!$A$4:$BF$126,$L46,FALSE))</f>
        <v>-1215172.6698334501</v>
      </c>
      <c r="R46" s="32">
        <f>IF(R37=0,0,VLOOKUP(R37,FAC_TOTALS_APTA!$A$4:$BF$126,$L46,FALSE))</f>
        <v>-1509519.93275744</v>
      </c>
      <c r="S46" s="32">
        <f>IF(S37=0,0,VLOOKUP(S37,FAC_TOTALS_APTA!$A$4:$BF$126,$L46,FALSE))</f>
        <v>0</v>
      </c>
      <c r="T46" s="32">
        <f>IF(T37=0,0,VLOOKUP(T37,FAC_TOTALS_APTA!$A$4:$BF$126,$L46,FALSE))</f>
        <v>0</v>
      </c>
      <c r="U46" s="32">
        <f>IF(U37=0,0,VLOOKUP(U37,FAC_TOTALS_APTA!$A$4:$BF$126,$L46,FALSE))</f>
        <v>0</v>
      </c>
      <c r="V46" s="32">
        <f>IF(V37=0,0,VLOOKUP(V37,FAC_TOTALS_APTA!$A$4:$BF$126,$L46,FALSE))</f>
        <v>0</v>
      </c>
      <c r="W46" s="32">
        <f>IF(W37=0,0,VLOOKUP(W37,FAC_TOTALS_APTA!$A$4:$BF$126,$L46,FALSE))</f>
        <v>0</v>
      </c>
      <c r="X46" s="32">
        <f>IF(X37=0,0,VLOOKUP(X37,FAC_TOTALS_APTA!$A$4:$BF$126,$L46,FALSE))</f>
        <v>0</v>
      </c>
      <c r="Y46" s="32">
        <f>IF(Y37=0,0,VLOOKUP(Y37,FAC_TOTALS_APTA!$A$4:$BF$126,$L46,FALSE))</f>
        <v>0</v>
      </c>
      <c r="Z46" s="32">
        <f>IF(Z37=0,0,VLOOKUP(Z37,FAC_TOTALS_APTA!$A$4:$BF$126,$L46,FALSE))</f>
        <v>0</v>
      </c>
      <c r="AA46" s="32">
        <f>IF(AA37=0,0,VLOOKUP(AA37,FAC_TOTALS_APTA!$A$4:$BF$126,$L46,FALSE))</f>
        <v>0</v>
      </c>
      <c r="AB46" s="32">
        <f>IF(AB37=0,0,VLOOKUP(AB37,FAC_TOTALS_APTA!$A$4:$BF$126,$L46,FALSE))</f>
        <v>0</v>
      </c>
      <c r="AC46" s="35">
        <f t="shared" si="12"/>
        <v>-7342818.2459801128</v>
      </c>
      <c r="AD46" s="36">
        <f>AC46/G51</f>
        <v>-7.7930299258161164E-3</v>
      </c>
    </row>
    <row r="47" spans="2:30" x14ac:dyDescent="0.25">
      <c r="B47" s="28" t="s">
        <v>69</v>
      </c>
      <c r="C47" s="31"/>
      <c r="D47" s="14" t="s">
        <v>78</v>
      </c>
      <c r="E47" s="55"/>
      <c r="F47" s="9" t="e">
        <f>MATCH($D47,FAC_TOTALS_APTA!$A$2:$BF$2,)</f>
        <v>#N/A</v>
      </c>
      <c r="G47" s="120" t="e">
        <f>VLOOKUP(G37,FAC_TOTALS_APTA!$A$4:$BF$126,$F47,FALSE)</f>
        <v>#REF!</v>
      </c>
      <c r="H47" s="120" t="e">
        <f>VLOOKUP(H37,FAC_TOTALS_APTA!$A$4:$BF$126,$F47,FALSE)</f>
        <v>#REF!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YEARS_SINCE_TNC_BUS_MID_FAC</v>
      </c>
      <c r="L47" s="9" t="e">
        <f>MATCH($K47,FAC_TOTALS_APTA!$A$2:$BD$2,)</f>
        <v>#N/A</v>
      </c>
      <c r="M47" s="32" t="e">
        <f>IF(M37=0,0,VLOOKUP(M37,FAC_TOTALS_APTA!$A$4:$BF$126,$L47,FALSE))</f>
        <v>#REF!</v>
      </c>
      <c r="N47" s="32" t="e">
        <f>IF(N37=0,0,VLOOKUP(N37,FAC_TOTALS_APTA!$A$4:$BF$126,$L47,FALSE))</f>
        <v>#REF!</v>
      </c>
      <c r="O47" s="32" t="e">
        <f>IF(O37=0,0,VLOOKUP(O37,FAC_TOTALS_APTA!$A$4:$BF$126,$L47,FALSE))</f>
        <v>#REF!</v>
      </c>
      <c r="P47" s="32" t="e">
        <f>IF(P37=0,0,VLOOKUP(P37,FAC_TOTALS_APTA!$A$4:$BF$126,$L47,FALSE))</f>
        <v>#REF!</v>
      </c>
      <c r="Q47" s="32" t="e">
        <f>IF(Q37=0,0,VLOOKUP(Q37,FAC_TOTALS_APTA!$A$4:$BF$126,$L47,FALSE))</f>
        <v>#REF!</v>
      </c>
      <c r="R47" s="32" t="e">
        <f>IF(R37=0,0,VLOOKUP(R37,FAC_TOTALS_APTA!$A$4:$BF$126,$L47,FALSE))</f>
        <v>#REF!</v>
      </c>
      <c r="S47" s="32">
        <f>IF(S37=0,0,VLOOKUP(S37,FAC_TOTALS_APTA!$A$4:$BF$126,$L47,FALSE))</f>
        <v>0</v>
      </c>
      <c r="T47" s="32">
        <f>IF(T37=0,0,VLOOKUP(T37,FAC_TOTALS_APTA!$A$4:$BF$126,$L47,FALSE))</f>
        <v>0</v>
      </c>
      <c r="U47" s="32">
        <f>IF(U37=0,0,VLOOKUP(U37,FAC_TOTALS_APTA!$A$4:$BF$126,$L47,FALSE))</f>
        <v>0</v>
      </c>
      <c r="V47" s="32">
        <f>IF(V37=0,0,VLOOKUP(V37,FAC_TOTALS_APTA!$A$4:$BF$126,$L47,FALSE))</f>
        <v>0</v>
      </c>
      <c r="W47" s="32">
        <f>IF(W37=0,0,VLOOKUP(W37,FAC_TOTALS_APTA!$A$4:$BF$126,$L47,FALSE))</f>
        <v>0</v>
      </c>
      <c r="X47" s="32">
        <f>IF(X37=0,0,VLOOKUP(X37,FAC_TOTALS_APTA!$A$4:$BF$126,$L47,FALSE))</f>
        <v>0</v>
      </c>
      <c r="Y47" s="32">
        <f>IF(Y37=0,0,VLOOKUP(Y37,FAC_TOTALS_APTA!$A$4:$BF$126,$L47,FALSE))</f>
        <v>0</v>
      </c>
      <c r="Z47" s="32">
        <f>IF(Z37=0,0,VLOOKUP(Z37,FAC_TOTALS_APTA!$A$4:$BF$126,$L47,FALSE))</f>
        <v>0</v>
      </c>
      <c r="AA47" s="32">
        <f>IF(AA37=0,0,VLOOKUP(AA37,FAC_TOTALS_APTA!$A$4:$BF$126,$L47,FALSE))</f>
        <v>0</v>
      </c>
      <c r="AB47" s="32">
        <f>IF(AB37=0,0,VLOOKUP(AB37,FAC_TOTALS_APTA!$A$4:$BF$126,$L47,FALSE))</f>
        <v>0</v>
      </c>
      <c r="AC47" s="35" t="e">
        <f t="shared" si="12"/>
        <v>#REF!</v>
      </c>
      <c r="AD47" s="36" t="e">
        <f>AC47/G51</f>
        <v>#REF!</v>
      </c>
    </row>
    <row r="48" spans="2:30" hidden="1" x14ac:dyDescent="0.25">
      <c r="B48" s="28" t="s">
        <v>70</v>
      </c>
      <c r="C48" s="31"/>
      <c r="D48" s="9" t="s">
        <v>48</v>
      </c>
      <c r="E48" s="55"/>
      <c r="F48" s="9" t="e">
        <f>MATCH($D48,FAC_TOTALS_APTA!$A$2:$BF$2,)</f>
        <v>#N/A</v>
      </c>
      <c r="G48" s="120" t="e">
        <f>VLOOKUP(G37,FAC_TOTALS_APTA!$A$4:$BF$126,$F48,FALSE)</f>
        <v>#REF!</v>
      </c>
      <c r="H48" s="120" t="e">
        <f>VLOOKUP(H37,FAC_TOTALS_APTA!$A$4:$BF$126,$F48,FALSE)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MATCH($K48,FAC_TOTALS_APTA!$A$2:$BD$2,)</f>
        <v>#N/A</v>
      </c>
      <c r="M48" s="32" t="e">
        <f>IF(M37=0,0,VLOOKUP(M37,FAC_TOTALS_APTA!$A$4:$BF$126,$L48,FALSE))</f>
        <v>#REF!</v>
      </c>
      <c r="N48" s="32" t="e">
        <f>IF(N37=0,0,VLOOKUP(N37,FAC_TOTALS_APTA!$A$4:$BF$126,$L48,FALSE))</f>
        <v>#REF!</v>
      </c>
      <c r="O48" s="32" t="e">
        <f>IF(O37=0,0,VLOOKUP(O37,FAC_TOTALS_APTA!$A$4:$BF$126,$L48,FALSE))</f>
        <v>#REF!</v>
      </c>
      <c r="P48" s="32" t="e">
        <f>IF(P37=0,0,VLOOKUP(P37,FAC_TOTALS_APTA!$A$4:$BF$126,$L48,FALSE))</f>
        <v>#REF!</v>
      </c>
      <c r="Q48" s="32" t="e">
        <f>IF(Q37=0,0,VLOOKUP(Q37,FAC_TOTALS_APTA!$A$4:$BF$126,$L48,FALSE))</f>
        <v>#REF!</v>
      </c>
      <c r="R48" s="32" t="e">
        <f>IF(R37=0,0,VLOOKUP(R37,FAC_TOTALS_APTA!$A$4:$BF$126,$L48,FALSE))</f>
        <v>#REF!</v>
      </c>
      <c r="S48" s="32">
        <f>IF(S37=0,0,VLOOKUP(S37,FAC_TOTALS_APTA!$A$4:$BF$126,$L48,FALSE))</f>
        <v>0</v>
      </c>
      <c r="T48" s="32">
        <f>IF(T37=0,0,VLOOKUP(T37,FAC_TOTALS_APTA!$A$4:$BF$126,$L48,FALSE))</f>
        <v>0</v>
      </c>
      <c r="U48" s="32">
        <f>IF(U37=0,0,VLOOKUP(U37,FAC_TOTALS_APTA!$A$4:$BF$126,$L48,FALSE))</f>
        <v>0</v>
      </c>
      <c r="V48" s="32">
        <f>IF(V37=0,0,VLOOKUP(V37,FAC_TOTALS_APTA!$A$4:$BF$126,$L48,FALSE))</f>
        <v>0</v>
      </c>
      <c r="W48" s="32">
        <f>IF(W37=0,0,VLOOKUP(W37,FAC_TOTALS_APTA!$A$4:$BF$126,$L48,FALSE))</f>
        <v>0</v>
      </c>
      <c r="X48" s="32">
        <f>IF(X37=0,0,VLOOKUP(X37,FAC_TOTALS_APTA!$A$4:$BF$126,$L48,FALSE))</f>
        <v>0</v>
      </c>
      <c r="Y48" s="32">
        <f>IF(Y37=0,0,VLOOKUP(Y37,FAC_TOTALS_APTA!$A$4:$BF$126,$L48,FALSE))</f>
        <v>0</v>
      </c>
      <c r="Z48" s="32">
        <f>IF(Z37=0,0,VLOOKUP(Z37,FAC_TOTALS_APTA!$A$4:$BF$126,$L48,FALSE))</f>
        <v>0</v>
      </c>
      <c r="AA48" s="32">
        <f>IF(AA37=0,0,VLOOKUP(AA37,FAC_TOTALS_APTA!$A$4:$BF$126,$L48,FALSE))</f>
        <v>0</v>
      </c>
      <c r="AB48" s="32">
        <f>IF(AB37=0,0,VLOOKUP(AB37,FAC_TOTALS_APTA!$A$4:$BF$126,$L48,FALSE))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6"/>
      <c r="F49" s="10" t="e">
        <f>MATCH($D49,FAC_TOTALS_APTA!$A$2:$BF$2,)</f>
        <v>#N/A</v>
      </c>
      <c r="G49" s="126" t="e">
        <f>VLOOKUP(G37,FAC_TOTALS_APTA!$A$4:$BF$126,$F49,FALSE)</f>
        <v>#REF!</v>
      </c>
      <c r="H49" s="126" t="e">
        <f>VLOOKUP(H37,FAC_TOTALS_APTA!$A$4:$BF$126,$F49,FALSE)</f>
        <v>#REF!</v>
      </c>
      <c r="I49" s="37" t="str">
        <f t="shared" si="9"/>
        <v>-</v>
      </c>
      <c r="J49" s="38" t="str">
        <f t="shared" si="10"/>
        <v/>
      </c>
      <c r="K49" s="38" t="str">
        <f t="shared" si="11"/>
        <v>scooter_flag_FAC</v>
      </c>
      <c r="L49" s="10" t="e">
        <f>MATCH($K49,FAC_TOTALS_APTA!$A$2:$BD$2,)</f>
        <v>#N/A</v>
      </c>
      <c r="M49" s="39" t="e">
        <f>IF(M37=0,0,VLOOKUP(M37,FAC_TOTALS_APTA!$A$4:$BF$126,$L49,FALSE))</f>
        <v>#REF!</v>
      </c>
      <c r="N49" s="39" t="e">
        <f>IF(N37=0,0,VLOOKUP(N37,FAC_TOTALS_APTA!$A$4:$BF$126,$L49,FALSE))</f>
        <v>#REF!</v>
      </c>
      <c r="O49" s="39" t="e">
        <f>IF(O37=0,0,VLOOKUP(O37,FAC_TOTALS_APTA!$A$4:$BF$126,$L49,FALSE))</f>
        <v>#REF!</v>
      </c>
      <c r="P49" s="39" t="e">
        <f>IF(P37=0,0,VLOOKUP(P37,FAC_TOTALS_APTA!$A$4:$BF$126,$L49,FALSE))</f>
        <v>#REF!</v>
      </c>
      <c r="Q49" s="39" t="e">
        <f>IF(Q37=0,0,VLOOKUP(Q37,FAC_TOTALS_APTA!$A$4:$BF$126,$L49,FALSE))</f>
        <v>#REF!</v>
      </c>
      <c r="R49" s="39" t="e">
        <f>IF(R37=0,0,VLOOKUP(R37,FAC_TOTALS_APTA!$A$4:$BF$126,$L49,FALSE))</f>
        <v>#REF!</v>
      </c>
      <c r="S49" s="39">
        <f>IF(S37=0,0,VLOOKUP(S37,FAC_TOTALS_APTA!$A$4:$BF$126,$L49,FALSE))</f>
        <v>0</v>
      </c>
      <c r="T49" s="39">
        <f>IF(T37=0,0,VLOOKUP(T37,FAC_TOTALS_APTA!$A$4:$BF$126,$L49,FALSE))</f>
        <v>0</v>
      </c>
      <c r="U49" s="39">
        <f>IF(U37=0,0,VLOOKUP(U37,FAC_TOTALS_APTA!$A$4:$BF$126,$L49,FALSE))</f>
        <v>0</v>
      </c>
      <c r="V49" s="39">
        <f>IF(V37=0,0,VLOOKUP(V37,FAC_TOTALS_APTA!$A$4:$BF$126,$L49,FALSE))</f>
        <v>0</v>
      </c>
      <c r="W49" s="39">
        <f>IF(W37=0,0,VLOOKUP(W37,FAC_TOTALS_APTA!$A$4:$BF$126,$L49,FALSE))</f>
        <v>0</v>
      </c>
      <c r="X49" s="39">
        <f>IF(X37=0,0,VLOOKUP(X37,FAC_TOTALS_APTA!$A$4:$BF$126,$L49,FALSE))</f>
        <v>0</v>
      </c>
      <c r="Y49" s="39">
        <f>IF(Y37=0,0,VLOOKUP(Y37,FAC_TOTALS_APTA!$A$4:$BF$126,$L49,FALSE))</f>
        <v>0</v>
      </c>
      <c r="Z49" s="39">
        <f>IF(Z37=0,0,VLOOKUP(Z37,FAC_TOTALS_APTA!$A$4:$BF$126,$L49,FALSE))</f>
        <v>0</v>
      </c>
      <c r="AA49" s="39">
        <f>IF(AA37=0,0,VLOOKUP(AA37,FAC_TOTALS_APTA!$A$4:$BF$126,$L49,FALSE))</f>
        <v>0</v>
      </c>
      <c r="AB49" s="39">
        <f>IF(AB37=0,0,VLOOKUP(AB37,FAC_TOTALS_APTA!$A$4:$BF$126,$L49,FALSE))</f>
        <v>0</v>
      </c>
      <c r="AC49" s="40" t="e">
        <f t="shared" si="12"/>
        <v>#REF!</v>
      </c>
      <c r="AD49" s="41" t="e">
        <f>AC49/G51</f>
        <v>#REF!</v>
      </c>
    </row>
    <row r="50" spans="1:31" x14ac:dyDescent="0.25">
      <c r="B50" s="42" t="s">
        <v>58</v>
      </c>
      <c r="C50" s="43"/>
      <c r="D50" s="42" t="s">
        <v>50</v>
      </c>
      <c r="E50" s="44"/>
      <c r="F50" s="45"/>
      <c r="G50" s="136"/>
      <c r="H50" s="136"/>
      <c r="I50" s="47"/>
      <c r="J50" s="48"/>
      <c r="K50" s="48" t="str">
        <f t="shared" si="11"/>
        <v>New_Reporter_FAC</v>
      </c>
      <c r="L50" s="45">
        <f>MATCH($K50,FAC_TOTALS_APTA!$A$2:$BD$2,)</f>
        <v>29</v>
      </c>
      <c r="M50" s="46">
        <f>IF(M37=0,0,VLOOKUP(M37,FAC_TOTALS_APTA!$A$4:$BF$126,$L50,FALSE))</f>
        <v>0</v>
      </c>
      <c r="N50" s="46">
        <f>IF(N37=0,0,VLOOKUP(N37,FAC_TOTALS_APTA!$A$4:$BF$126,$L50,FALSE))</f>
        <v>0</v>
      </c>
      <c r="O50" s="46">
        <f>IF(O37=0,0,VLOOKUP(O37,FAC_TOTALS_APTA!$A$4:$BF$126,$L50,FALSE))</f>
        <v>0</v>
      </c>
      <c r="P50" s="46">
        <f>IF(P37=0,0,VLOOKUP(P37,FAC_TOTALS_APTA!$A$4:$BF$126,$L50,FALSE))</f>
        <v>0</v>
      </c>
      <c r="Q50" s="46">
        <f>IF(Q37=0,0,VLOOKUP(Q37,FAC_TOTALS_APTA!$A$4:$BF$126,$L50,FALSE))</f>
        <v>0</v>
      </c>
      <c r="R50" s="46">
        <f>IF(R37=0,0,VLOOKUP(R37,FAC_TOTALS_APTA!$A$4:$BF$126,$L50,FALSE))</f>
        <v>0</v>
      </c>
      <c r="S50" s="46">
        <f>IF(S37=0,0,VLOOKUP(S37,FAC_TOTALS_APTA!$A$4:$BF$126,$L50,FALSE))</f>
        <v>0</v>
      </c>
      <c r="T50" s="46">
        <f>IF(T37=0,0,VLOOKUP(T37,FAC_TOTALS_APTA!$A$4:$BF$126,$L50,FALSE))</f>
        <v>0</v>
      </c>
      <c r="U50" s="46">
        <f>IF(U37=0,0,VLOOKUP(U37,FAC_TOTALS_APTA!$A$4:$BF$126,$L50,FALSE))</f>
        <v>0</v>
      </c>
      <c r="V50" s="46">
        <f>IF(V37=0,0,VLOOKUP(V37,FAC_TOTALS_APTA!$A$4:$BF$126,$L50,FALSE))</f>
        <v>0</v>
      </c>
      <c r="W50" s="46">
        <f>IF(W37=0,0,VLOOKUP(W37,FAC_TOTALS_APTA!$A$4:$BF$126,$L50,FALSE))</f>
        <v>0</v>
      </c>
      <c r="X50" s="46">
        <f>IF(X37=0,0,VLOOKUP(X37,FAC_TOTALS_APTA!$A$4:$BF$126,$L50,FALSE))</f>
        <v>0</v>
      </c>
      <c r="Y50" s="46">
        <f>IF(Y37=0,0,VLOOKUP(Y37,FAC_TOTALS_APTA!$A$4:$BF$126,$L50,FALSE))</f>
        <v>0</v>
      </c>
      <c r="Z50" s="46">
        <f>IF(Z37=0,0,VLOOKUP(Z37,FAC_TOTALS_APTA!$A$4:$BF$126,$L50,FALSE))</f>
        <v>0</v>
      </c>
      <c r="AA50" s="46">
        <f>IF(AA37=0,0,VLOOKUP(AA37,FAC_TOTALS_APTA!$A$4:$BF$126,$L50,FALSE))</f>
        <v>0</v>
      </c>
      <c r="AB50" s="46">
        <f>IF(AB37=0,0,VLOOKUP(AB37,FAC_TOTALS_APTA!$A$4:$BF$126,$L50,FALSE))</f>
        <v>0</v>
      </c>
      <c r="AC50" s="49">
        <f>SUM(M50:AB50)</f>
        <v>0</v>
      </c>
      <c r="AD50" s="50">
        <f>AC50/G52</f>
        <v>0</v>
      </c>
    </row>
    <row r="51" spans="1:31" s="104" customFormat="1" ht="15.75" customHeight="1" x14ac:dyDescent="0.25">
      <c r="A51" s="103"/>
      <c r="B51" s="28" t="s">
        <v>72</v>
      </c>
      <c r="C51" s="31"/>
      <c r="D51" s="9" t="s">
        <v>6</v>
      </c>
      <c r="E51" s="55"/>
      <c r="F51" s="9">
        <f>MATCH($D51,FAC_TOTALS_APTA!$A$2:$BD$2,)</f>
        <v>10</v>
      </c>
      <c r="G51" s="112">
        <f>VLOOKUP(G37,FAC_TOTALS_APTA!$A$4:$BF$126,$F51,FALSE)</f>
        <v>942228929.68182003</v>
      </c>
      <c r="H51" s="112">
        <f>VLOOKUP(H37,FAC_TOTALS_APTA!$A$4:$BD$126,$F51,FALSE)</f>
        <v>955530873.17790997</v>
      </c>
      <c r="I51" s="107">
        <f t="shared" ref="I51" si="13">H51/G51-1</f>
        <v>1.4117528211091912E-2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13301943.496089935</v>
      </c>
      <c r="AD51" s="36">
        <f>I51</f>
        <v>1.4117528211091912E-2</v>
      </c>
      <c r="AE51" s="103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MATCH($D52,FAC_TOTALS_APTA!$A$2:$BD$2,)</f>
        <v>8</v>
      </c>
      <c r="G52" s="109">
        <f>VLOOKUP(G37,FAC_TOTALS_APTA!$A$4:$BD$126,$F52,FALSE)</f>
        <v>961216517.99999905</v>
      </c>
      <c r="H52" s="109">
        <f>VLOOKUP(H37,FAC_TOTALS_APTA!$A$4:$BD$126,$F52,FALSE)</f>
        <v>809531783</v>
      </c>
      <c r="I52" s="108">
        <f t="shared" ref="I52" si="15">H52/G52-1</f>
        <v>-0.15780496085898432</v>
      </c>
      <c r="J52" s="51"/>
      <c r="K52" s="51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2">
        <f>H52-G52</f>
        <v>-151684734.99999905</v>
      </c>
      <c r="AD52" s="53">
        <f>I52</f>
        <v>-0.15780496085898432</v>
      </c>
    </row>
    <row r="53" spans="1:31" ht="14.25" thickTop="1" thickBot="1" x14ac:dyDescent="0.3">
      <c r="B53" s="57" t="s">
        <v>73</v>
      </c>
      <c r="C53" s="58"/>
      <c r="D53" s="58"/>
      <c r="E53" s="59"/>
      <c r="F53" s="58"/>
      <c r="G53" s="149"/>
      <c r="H53" s="149"/>
      <c r="I53" s="60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3">
        <f>AD52-AD51</f>
        <v>-0.17192248907007623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3"/>
      <c r="H55" s="103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3"/>
      <c r="H56" s="10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3"/>
      <c r="H57" s="10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3"/>
      <c r="H58" s="10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53"/>
      <c r="H59" s="153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1"/>
      <c r="C60" s="62"/>
      <c r="D60" s="62"/>
      <c r="E60" s="62"/>
      <c r="F60" s="62"/>
      <c r="G60" s="161" t="s">
        <v>56</v>
      </c>
      <c r="H60" s="161"/>
      <c r="I60" s="161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1" t="s">
        <v>60</v>
      </c>
      <c r="AD60" s="161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23">
        <f>$C$1</f>
        <v>2012</v>
      </c>
      <c r="H61" s="123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1"/>
      <c r="H62" s="101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1" t="str">
        <f>CONCATENATE($C58,"_",$C59,"_",G61)</f>
        <v>0_3_2012</v>
      </c>
      <c r="H63" s="101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12"/>
      <c r="H64" s="112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1" t="s">
        <v>8</v>
      </c>
      <c r="E65" s="55"/>
      <c r="F65" s="9">
        <f>MATCH($D65,FAC_TOTALS_APTA!$A$2:$BF$2,)</f>
        <v>12</v>
      </c>
      <c r="G65" s="112">
        <f>VLOOKUP(G63,FAC_TOTALS_APTA!$A$4:$BF$126,$F65,FALSE)</f>
        <v>1934144.30171931</v>
      </c>
      <c r="H65" s="112">
        <f>VLOOKUP(H63,FAC_TOTALS_APTA!$A$4:$BF$126,$F65,FALSE)</f>
        <v>2108999.0445781299</v>
      </c>
      <c r="I65" s="33">
        <f>IFERROR(H65/G65-1,"-")</f>
        <v>9.0404186855855162E-2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MATCH($K65,FAC_TOTALS_APTA!$A$2:$BD$2,)</f>
        <v>19</v>
      </c>
      <c r="M65" s="32">
        <f>IF(M63=0,0,VLOOKUP(M63,FAC_TOTALS_APTA!$A$4:$BF$126,$L65,FALSE))</f>
        <v>1538893.1177211399</v>
      </c>
      <c r="N65" s="32">
        <f>IF(N63=0,0,VLOOKUP(N63,FAC_TOTALS_APTA!$A$4:$BF$126,$L65,FALSE))</f>
        <v>4580330.9025410898</v>
      </c>
      <c r="O65" s="32">
        <f>IF(O63=0,0,VLOOKUP(O63,FAC_TOTALS_APTA!$A$4:$BF$126,$L65,FALSE))</f>
        <v>4406862.1721976204</v>
      </c>
      <c r="P65" s="32">
        <f>IF(P63=0,0,VLOOKUP(P63,FAC_TOTALS_APTA!$A$4:$BF$126,$L65,FALSE))</f>
        <v>2920532.3203766802</v>
      </c>
      <c r="Q65" s="32">
        <f>IF(Q63=0,0,VLOOKUP(Q63,FAC_TOTALS_APTA!$A$4:$BF$126,$L65,FALSE))</f>
        <v>2315805.3089804002</v>
      </c>
      <c r="R65" s="32">
        <f>IF(R63=0,0,VLOOKUP(R63,FAC_TOTALS_APTA!$A$4:$BF$126,$L65,FALSE))</f>
        <v>2451618.1716312398</v>
      </c>
      <c r="S65" s="32">
        <f>IF(S63=0,0,VLOOKUP(S63,FAC_TOTALS_APTA!$A$4:$BF$126,$L65,FALSE))</f>
        <v>0</v>
      </c>
      <c r="T65" s="32">
        <f>IF(T63=0,0,VLOOKUP(T63,FAC_TOTALS_APTA!$A$4:$BF$126,$L65,FALSE))</f>
        <v>0</v>
      </c>
      <c r="U65" s="32">
        <f>IF(U63=0,0,VLOOKUP(U63,FAC_TOTALS_APTA!$A$4:$BF$126,$L65,FALSE))</f>
        <v>0</v>
      </c>
      <c r="V65" s="32">
        <f>IF(V63=0,0,VLOOKUP(V63,FAC_TOTALS_APTA!$A$4:$BF$126,$L65,FALSE))</f>
        <v>0</v>
      </c>
      <c r="W65" s="32">
        <f>IF(W63=0,0,VLOOKUP(W63,FAC_TOTALS_APTA!$A$4:$BF$126,$L65,FALSE))</f>
        <v>0</v>
      </c>
      <c r="X65" s="32">
        <f>IF(X63=0,0,VLOOKUP(X63,FAC_TOTALS_APTA!$A$4:$BF$126,$L65,FALSE))</f>
        <v>0</v>
      </c>
      <c r="Y65" s="32">
        <f>IF(Y63=0,0,VLOOKUP(Y63,FAC_TOTALS_APTA!$A$4:$BF$126,$L65,FALSE))</f>
        <v>0</v>
      </c>
      <c r="Z65" s="32">
        <f>IF(Z63=0,0,VLOOKUP(Z63,FAC_TOTALS_APTA!$A$4:$BF$126,$L65,FALSE))</f>
        <v>0</v>
      </c>
      <c r="AA65" s="32">
        <f>IF(AA63=0,0,VLOOKUP(AA63,FAC_TOTALS_APTA!$A$4:$BF$126,$L65,FALSE))</f>
        <v>0</v>
      </c>
      <c r="AB65" s="32">
        <f>IF(AB63=0,0,VLOOKUP(AB63,FAC_TOTALS_APTA!$A$4:$BF$126,$L65,FALSE))</f>
        <v>0</v>
      </c>
      <c r="AC65" s="35">
        <f>SUM(M65:AB65)</f>
        <v>18214041.993448172</v>
      </c>
      <c r="AD65" s="36">
        <f>AC65/G77</f>
        <v>6.1693413646865848E-2</v>
      </c>
    </row>
    <row r="66" spans="1:33" x14ac:dyDescent="0.25">
      <c r="B66" s="28" t="s">
        <v>57</v>
      </c>
      <c r="C66" s="31" t="s">
        <v>25</v>
      </c>
      <c r="D66" s="101" t="s">
        <v>75</v>
      </c>
      <c r="E66" s="55"/>
      <c r="F66" s="9">
        <f>MATCH($D66,FAC_TOTALS_APTA!$A$2:$BF$2,)</f>
        <v>13</v>
      </c>
      <c r="G66" s="118">
        <f>VLOOKUP(G63,FAC_TOTALS_APTA!$A$4:$BF$126,$F66,FALSE)</f>
        <v>0.83112427188883597</v>
      </c>
      <c r="H66" s="118">
        <f>VLOOKUP(H63,FAC_TOTALS_APTA!$A$4:$BF$126,$F66,FALSE)</f>
        <v>0.97653568269397395</v>
      </c>
      <c r="I66" s="33">
        <f t="shared" ref="I66:I75" si="17">IFERROR(H66/G66-1,"-")</f>
        <v>0.17495748316274295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MATCH($K66,FAC_TOTALS_APTA!$A$2:$BD$2,)</f>
        <v>20</v>
      </c>
      <c r="M66" s="32">
        <f>IF(M63=0,0,VLOOKUP(M63,FAC_TOTALS_APTA!$A$4:$BF$126,$L66,FALSE))</f>
        <v>-5006535.8704662798</v>
      </c>
      <c r="N66" s="32">
        <f>IF(N63=0,0,VLOOKUP(N63,FAC_TOTALS_APTA!$A$4:$BF$126,$L66,FALSE))</f>
        <v>340181.50063376501</v>
      </c>
      <c r="O66" s="32">
        <f>IF(O63=0,0,VLOOKUP(O63,FAC_TOTALS_APTA!$A$4:$BF$126,$L66,FALSE))</f>
        <v>-3086208.4241954801</v>
      </c>
      <c r="P66" s="32">
        <f>IF(P63=0,0,VLOOKUP(P63,FAC_TOTALS_APTA!$A$4:$BF$126,$L66,FALSE))</f>
        <v>-3440261.08557485</v>
      </c>
      <c r="Q66" s="32">
        <f>IF(Q63=0,0,VLOOKUP(Q63,FAC_TOTALS_APTA!$A$4:$BF$126,$L66,FALSE))</f>
        <v>392921.78359117702</v>
      </c>
      <c r="R66" s="32">
        <f>IF(R63=0,0,VLOOKUP(R63,FAC_TOTALS_APTA!$A$4:$BF$126,$L66,FALSE))</f>
        <v>679479.36413470097</v>
      </c>
      <c r="S66" s="32">
        <f>IF(S63=0,0,VLOOKUP(S63,FAC_TOTALS_APTA!$A$4:$BF$126,$L66,FALSE))</f>
        <v>0</v>
      </c>
      <c r="T66" s="32">
        <f>IF(T63=0,0,VLOOKUP(T63,FAC_TOTALS_APTA!$A$4:$BF$126,$L66,FALSE))</f>
        <v>0</v>
      </c>
      <c r="U66" s="32">
        <f>IF(U63=0,0,VLOOKUP(U63,FAC_TOTALS_APTA!$A$4:$BF$126,$L66,FALSE))</f>
        <v>0</v>
      </c>
      <c r="V66" s="32">
        <f>IF(V63=0,0,VLOOKUP(V63,FAC_TOTALS_APTA!$A$4:$BF$126,$L66,FALSE))</f>
        <v>0</v>
      </c>
      <c r="W66" s="32">
        <f>IF(W63=0,0,VLOOKUP(W63,FAC_TOTALS_APTA!$A$4:$BF$126,$L66,FALSE))</f>
        <v>0</v>
      </c>
      <c r="X66" s="32">
        <f>IF(X63=0,0,VLOOKUP(X63,FAC_TOTALS_APTA!$A$4:$BF$126,$L66,FALSE))</f>
        <v>0</v>
      </c>
      <c r="Y66" s="32">
        <f>IF(Y63=0,0,VLOOKUP(Y63,FAC_TOTALS_APTA!$A$4:$BF$126,$L66,FALSE))</f>
        <v>0</v>
      </c>
      <c r="Z66" s="32">
        <f>IF(Z63=0,0,VLOOKUP(Z63,FAC_TOTALS_APTA!$A$4:$BF$126,$L66,FALSE))</f>
        <v>0</v>
      </c>
      <c r="AA66" s="32">
        <f>IF(AA63=0,0,VLOOKUP(AA63,FAC_TOTALS_APTA!$A$4:$BF$126,$L66,FALSE))</f>
        <v>0</v>
      </c>
      <c r="AB66" s="32">
        <f>IF(AB63=0,0,VLOOKUP(AB63,FAC_TOTALS_APTA!$A$4:$BF$126,$L66,FALSE))</f>
        <v>0</v>
      </c>
      <c r="AC66" s="35">
        <f t="shared" ref="AC66:AC75" si="20">SUM(M66:AB66)</f>
        <v>-10120422.731876967</v>
      </c>
      <c r="AD66" s="36">
        <f>AC66/G77</f>
        <v>-3.4279235004697005E-2</v>
      </c>
    </row>
    <row r="67" spans="1:33" x14ac:dyDescent="0.25">
      <c r="B67" s="28" t="s">
        <v>53</v>
      </c>
      <c r="C67" s="31" t="s">
        <v>25</v>
      </c>
      <c r="D67" s="101" t="s">
        <v>9</v>
      </c>
      <c r="E67" s="55"/>
      <c r="F67" s="9">
        <f>MATCH($D67,FAC_TOTALS_APTA!$A$2:$BF$2,)</f>
        <v>14</v>
      </c>
      <c r="G67" s="112">
        <f>VLOOKUP(G63,FAC_TOTALS_APTA!$A$4:$BF$126,$F67,FALSE)</f>
        <v>607605.48608507996</v>
      </c>
      <c r="H67" s="112">
        <f>VLOOKUP(H63,FAC_TOTALS_APTA!$A$4:$BF$126,$F67,FALSE)</f>
        <v>643007.99436560797</v>
      </c>
      <c r="I67" s="33">
        <f t="shared" si="17"/>
        <v>5.8265616574058932E-2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MATCH($K67,FAC_TOTALS_APTA!$A$2:$BD$2,)</f>
        <v>21</v>
      </c>
      <c r="M67" s="32">
        <f>IF(M63=0,0,VLOOKUP(M63,FAC_TOTALS_APTA!$A$4:$BF$126,$L67,FALSE))</f>
        <v>1186386.16994762</v>
      </c>
      <c r="N67" s="32">
        <f>IF(N63=0,0,VLOOKUP(N63,FAC_TOTALS_APTA!$A$4:$BF$126,$L67,FALSE))</f>
        <v>674359.74857606099</v>
      </c>
      <c r="O67" s="32">
        <f>IF(O63=0,0,VLOOKUP(O63,FAC_TOTALS_APTA!$A$4:$BF$126,$L67,FALSE))</f>
        <v>773224.26037235302</v>
      </c>
      <c r="P67" s="32">
        <f>IF(P63=0,0,VLOOKUP(P63,FAC_TOTALS_APTA!$A$4:$BF$126,$L67,FALSE))</f>
        <v>711228.00319606601</v>
      </c>
      <c r="Q67" s="32">
        <f>IF(Q63=0,0,VLOOKUP(Q63,FAC_TOTALS_APTA!$A$4:$BF$126,$L67,FALSE))</f>
        <v>604107.831250538</v>
      </c>
      <c r="R67" s="32">
        <f>IF(R63=0,0,VLOOKUP(R63,FAC_TOTALS_APTA!$A$4:$BF$126,$L67,FALSE))</f>
        <v>635406.25462114206</v>
      </c>
      <c r="S67" s="32">
        <f>IF(S63=0,0,VLOOKUP(S63,FAC_TOTALS_APTA!$A$4:$BF$126,$L67,FALSE))</f>
        <v>0</v>
      </c>
      <c r="T67" s="32">
        <f>IF(T63=0,0,VLOOKUP(T63,FAC_TOTALS_APTA!$A$4:$BF$126,$L67,FALSE))</f>
        <v>0</v>
      </c>
      <c r="U67" s="32">
        <f>IF(U63=0,0,VLOOKUP(U63,FAC_TOTALS_APTA!$A$4:$BF$126,$L67,FALSE))</f>
        <v>0</v>
      </c>
      <c r="V67" s="32">
        <f>IF(V63=0,0,VLOOKUP(V63,FAC_TOTALS_APTA!$A$4:$BF$126,$L67,FALSE))</f>
        <v>0</v>
      </c>
      <c r="W67" s="32">
        <f>IF(W63=0,0,VLOOKUP(W63,FAC_TOTALS_APTA!$A$4:$BF$126,$L67,FALSE))</f>
        <v>0</v>
      </c>
      <c r="X67" s="32">
        <f>IF(X63=0,0,VLOOKUP(X63,FAC_TOTALS_APTA!$A$4:$BF$126,$L67,FALSE))</f>
        <v>0</v>
      </c>
      <c r="Y67" s="32">
        <f>IF(Y63=0,0,VLOOKUP(Y63,FAC_TOTALS_APTA!$A$4:$BF$126,$L67,FALSE))</f>
        <v>0</v>
      </c>
      <c r="Z67" s="32">
        <f>IF(Z63=0,0,VLOOKUP(Z63,FAC_TOTALS_APTA!$A$4:$BF$126,$L67,FALSE))</f>
        <v>0</v>
      </c>
      <c r="AA67" s="32">
        <f>IF(AA63=0,0,VLOOKUP(AA63,FAC_TOTALS_APTA!$A$4:$BF$126,$L67,FALSE))</f>
        <v>0</v>
      </c>
      <c r="AB67" s="32">
        <f>IF(AB63=0,0,VLOOKUP(AB63,FAC_TOTALS_APTA!$A$4:$BF$126,$L67,FALSE))</f>
        <v>0</v>
      </c>
      <c r="AC67" s="35">
        <f t="shared" si="20"/>
        <v>4584712.2679637801</v>
      </c>
      <c r="AD67" s="36">
        <f>AC67/G77</f>
        <v>1.5529038008207817E-2</v>
      </c>
    </row>
    <row r="68" spans="1:33" hidden="1" x14ac:dyDescent="0.25">
      <c r="B68" s="28" t="s">
        <v>67</v>
      </c>
      <c r="C68" s="31"/>
      <c r="D68" s="101" t="s">
        <v>11</v>
      </c>
      <c r="E68" s="55"/>
      <c r="F68" s="9" t="e">
        <f>MATCH($D68,FAC_TOTALS_APTA!$A$2:$BF$2,)</f>
        <v>#N/A</v>
      </c>
      <c r="G68" s="118" t="e">
        <f>VLOOKUP(G63,FAC_TOTALS_APTA!$A$4:$BF$126,$F68,FALSE)</f>
        <v>#REF!</v>
      </c>
      <c r="H68" s="118" t="e">
        <f>VLOOKUP(H63,FAC_TOTALS_APTA!$A$4:$BF$126,$F68,FALSE)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MATCH($K68,FAC_TOTALS_APTA!$A$2:$BD$2,)</f>
        <v>#N/A</v>
      </c>
      <c r="M68" s="32" t="e">
        <f>IF(M63=0,0,VLOOKUP(M63,FAC_TOTALS_APTA!$A$4:$BF$126,$L68,FALSE))</f>
        <v>#REF!</v>
      </c>
      <c r="N68" s="32" t="e">
        <f>IF(N63=0,0,VLOOKUP(N63,FAC_TOTALS_APTA!$A$4:$BF$126,$L68,FALSE))</f>
        <v>#REF!</v>
      </c>
      <c r="O68" s="32" t="e">
        <f>IF(O63=0,0,VLOOKUP(O63,FAC_TOTALS_APTA!$A$4:$BF$126,$L68,FALSE))</f>
        <v>#REF!</v>
      </c>
      <c r="P68" s="32" t="e">
        <f>IF(P63=0,0,VLOOKUP(P63,FAC_TOTALS_APTA!$A$4:$BF$126,$L68,FALSE))</f>
        <v>#REF!</v>
      </c>
      <c r="Q68" s="32" t="e">
        <f>IF(Q63=0,0,VLOOKUP(Q63,FAC_TOTALS_APTA!$A$4:$BF$126,$L68,FALSE))</f>
        <v>#REF!</v>
      </c>
      <c r="R68" s="32" t="e">
        <f>IF(R63=0,0,VLOOKUP(R63,FAC_TOTALS_APTA!$A$4:$BF$126,$L68,FALSE))</f>
        <v>#REF!</v>
      </c>
      <c r="S68" s="32">
        <f>IF(S63=0,0,VLOOKUP(S63,FAC_TOTALS_APTA!$A$4:$BF$126,$L68,FALSE))</f>
        <v>0</v>
      </c>
      <c r="T68" s="32">
        <f>IF(T63=0,0,VLOOKUP(T63,FAC_TOTALS_APTA!$A$4:$BF$126,$L68,FALSE))</f>
        <v>0</v>
      </c>
      <c r="U68" s="32">
        <f>IF(U63=0,0,VLOOKUP(U63,FAC_TOTALS_APTA!$A$4:$BF$126,$L68,FALSE))</f>
        <v>0</v>
      </c>
      <c r="V68" s="32">
        <f>IF(V63=0,0,VLOOKUP(V63,FAC_TOTALS_APTA!$A$4:$BF$126,$L68,FALSE))</f>
        <v>0</v>
      </c>
      <c r="W68" s="32">
        <f>IF(W63=0,0,VLOOKUP(W63,FAC_TOTALS_APTA!$A$4:$BF$126,$L68,FALSE))</f>
        <v>0</v>
      </c>
      <c r="X68" s="32">
        <f>IF(X63=0,0,VLOOKUP(X63,FAC_TOTALS_APTA!$A$4:$BF$126,$L68,FALSE))</f>
        <v>0</v>
      </c>
      <c r="Y68" s="32">
        <f>IF(Y63=0,0,VLOOKUP(Y63,FAC_TOTALS_APTA!$A$4:$BF$126,$L68,FALSE))</f>
        <v>0</v>
      </c>
      <c r="Z68" s="32">
        <f>IF(Z63=0,0,VLOOKUP(Z63,FAC_TOTALS_APTA!$A$4:$BF$126,$L68,FALSE))</f>
        <v>0</v>
      </c>
      <c r="AA68" s="32">
        <f>IF(AA63=0,0,VLOOKUP(AA63,FAC_TOTALS_APTA!$A$4:$BF$126,$L68,FALSE))</f>
        <v>0</v>
      </c>
      <c r="AB68" s="32">
        <f>IF(AB63=0,0,VLOOKUP(AB63,FAC_TOTALS_APTA!$A$4:$BF$126,$L68,FALSE))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19" t="s">
        <v>18</v>
      </c>
      <c r="E69" s="55"/>
      <c r="F69" s="9">
        <f>MATCH($D69,FAC_TOTALS_APTA!$A$2:$BF$2,)</f>
        <v>15</v>
      </c>
      <c r="G69" s="120">
        <f>VLOOKUP(G63,FAC_TOTALS_APTA!$A$4:$BF$126,$F69,FALSE)</f>
        <v>3.9969276241235701</v>
      </c>
      <c r="H69" s="120">
        <f>VLOOKUP(H63,FAC_TOTALS_APTA!$A$4:$BF$126,$F69,FALSE)</f>
        <v>2.8184908122727301</v>
      </c>
      <c r="I69" s="33">
        <f t="shared" si="17"/>
        <v>-0.29483566445845832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MATCH($K69,FAC_TOTALS_APTA!$A$2:$BD$2,)</f>
        <v>22</v>
      </c>
      <c r="M69" s="32">
        <f>IF(M63=0,0,VLOOKUP(M63,FAC_TOTALS_APTA!$A$4:$BF$126,$L69,FALSE))</f>
        <v>-2013740.4481746999</v>
      </c>
      <c r="N69" s="32">
        <f>IF(N63=0,0,VLOOKUP(N63,FAC_TOTALS_APTA!$A$4:$BF$126,$L69,FALSE))</f>
        <v>-2955356.5011173598</v>
      </c>
      <c r="O69" s="32">
        <f>IF(O63=0,0,VLOOKUP(O63,FAC_TOTALS_APTA!$A$4:$BF$126,$L69,FALSE))</f>
        <v>-15647516.7713276</v>
      </c>
      <c r="P69" s="32">
        <f>IF(P63=0,0,VLOOKUP(P63,FAC_TOTALS_APTA!$A$4:$BF$126,$L69,FALSE))</f>
        <v>-5107794.4437853796</v>
      </c>
      <c r="Q69" s="32">
        <f>IF(Q63=0,0,VLOOKUP(Q63,FAC_TOTALS_APTA!$A$4:$BF$126,$L69,FALSE))</f>
        <v>3685287.5933568999</v>
      </c>
      <c r="R69" s="32">
        <f>IF(R63=0,0,VLOOKUP(R63,FAC_TOTALS_APTA!$A$4:$BF$126,$L69,FALSE))</f>
        <v>4040477.0803693598</v>
      </c>
      <c r="S69" s="32">
        <f>IF(S63=0,0,VLOOKUP(S63,FAC_TOTALS_APTA!$A$4:$BF$126,$L69,FALSE))</f>
        <v>0</v>
      </c>
      <c r="T69" s="32">
        <f>IF(T63=0,0,VLOOKUP(T63,FAC_TOTALS_APTA!$A$4:$BF$126,$L69,FALSE))</f>
        <v>0</v>
      </c>
      <c r="U69" s="32">
        <f>IF(U63=0,0,VLOOKUP(U63,FAC_TOTALS_APTA!$A$4:$BF$126,$L69,FALSE))</f>
        <v>0</v>
      </c>
      <c r="V69" s="32">
        <f>IF(V63=0,0,VLOOKUP(V63,FAC_TOTALS_APTA!$A$4:$BF$126,$L69,FALSE))</f>
        <v>0</v>
      </c>
      <c r="W69" s="32">
        <f>IF(W63=0,0,VLOOKUP(W63,FAC_TOTALS_APTA!$A$4:$BF$126,$L69,FALSE))</f>
        <v>0</v>
      </c>
      <c r="X69" s="32">
        <f>IF(X63=0,0,VLOOKUP(X63,FAC_TOTALS_APTA!$A$4:$BF$126,$L69,FALSE))</f>
        <v>0</v>
      </c>
      <c r="Y69" s="32">
        <f>IF(Y63=0,0,VLOOKUP(Y63,FAC_TOTALS_APTA!$A$4:$BF$126,$L69,FALSE))</f>
        <v>0</v>
      </c>
      <c r="Z69" s="32">
        <f>IF(Z63=0,0,VLOOKUP(Z63,FAC_TOTALS_APTA!$A$4:$BF$126,$L69,FALSE))</f>
        <v>0</v>
      </c>
      <c r="AA69" s="32">
        <f>IF(AA63=0,0,VLOOKUP(AA63,FAC_TOTALS_APTA!$A$4:$BF$126,$L69,FALSE))</f>
        <v>0</v>
      </c>
      <c r="AB69" s="32">
        <f>IF(AB63=0,0,VLOOKUP(AB63,FAC_TOTALS_APTA!$A$4:$BF$126,$L69,FALSE))</f>
        <v>0</v>
      </c>
      <c r="AC69" s="35">
        <f t="shared" si="20"/>
        <v>-17998643.49067878</v>
      </c>
      <c r="AD69" s="36">
        <f>AC69/G77</f>
        <v>-6.0963829904001531E-2</v>
      </c>
    </row>
    <row r="70" spans="1:33" x14ac:dyDescent="0.25">
      <c r="B70" s="28" t="s">
        <v>51</v>
      </c>
      <c r="C70" s="31" t="s">
        <v>25</v>
      </c>
      <c r="D70" s="101" t="s">
        <v>17</v>
      </c>
      <c r="E70" s="55"/>
      <c r="F70" s="9">
        <f>MATCH($D70,FAC_TOTALS_APTA!$A$2:$BF$2,)</f>
        <v>16</v>
      </c>
      <c r="G70" s="118">
        <f>VLOOKUP(G63,FAC_TOTALS_APTA!$A$4:$BF$126,$F70,FALSE)</f>
        <v>25927.182576073501</v>
      </c>
      <c r="H70" s="118">
        <f>VLOOKUP(H63,FAC_TOTALS_APTA!$A$4:$BF$126,$F70,FALSE)</f>
        <v>28107.1397645662</v>
      </c>
      <c r="I70" s="33">
        <f t="shared" si="17"/>
        <v>8.4079987561179959E-2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MATCH($K70,FAC_TOTALS_APTA!$A$2:$BD$2,)</f>
        <v>23</v>
      </c>
      <c r="M70" s="32">
        <f>IF(M63=0,0,VLOOKUP(M63,FAC_TOTALS_APTA!$A$4:$BF$126,$L70,FALSE))</f>
        <v>-18731.202326873201</v>
      </c>
      <c r="N70" s="32">
        <f>IF(N63=0,0,VLOOKUP(N63,FAC_TOTALS_APTA!$A$4:$BF$126,$L70,FALSE))</f>
        <v>-625694.24402939703</v>
      </c>
      <c r="O70" s="32">
        <f>IF(O63=0,0,VLOOKUP(O63,FAC_TOTALS_APTA!$A$4:$BF$126,$L70,FALSE))</f>
        <v>-1406266.6482754</v>
      </c>
      <c r="P70" s="32">
        <f>IF(P63=0,0,VLOOKUP(P63,FAC_TOTALS_APTA!$A$4:$BF$126,$L70,FALSE))</f>
        <v>-544569.07948014396</v>
      </c>
      <c r="Q70" s="32">
        <f>IF(Q63=0,0,VLOOKUP(Q63,FAC_TOTALS_APTA!$A$4:$BF$126,$L70,FALSE))</f>
        <v>-454797.601414365</v>
      </c>
      <c r="R70" s="32">
        <f>IF(R63=0,0,VLOOKUP(R63,FAC_TOTALS_APTA!$A$4:$BF$126,$L70,FALSE))</f>
        <v>-527665.93763963005</v>
      </c>
      <c r="S70" s="32">
        <f>IF(S63=0,0,VLOOKUP(S63,FAC_TOTALS_APTA!$A$4:$BF$126,$L70,FALSE))</f>
        <v>0</v>
      </c>
      <c r="T70" s="32">
        <f>IF(T63=0,0,VLOOKUP(T63,FAC_TOTALS_APTA!$A$4:$BF$126,$L70,FALSE))</f>
        <v>0</v>
      </c>
      <c r="U70" s="32">
        <f>IF(U63=0,0,VLOOKUP(U63,FAC_TOTALS_APTA!$A$4:$BF$126,$L70,FALSE))</f>
        <v>0</v>
      </c>
      <c r="V70" s="32">
        <f>IF(V63=0,0,VLOOKUP(V63,FAC_TOTALS_APTA!$A$4:$BF$126,$L70,FALSE))</f>
        <v>0</v>
      </c>
      <c r="W70" s="32">
        <f>IF(W63=0,0,VLOOKUP(W63,FAC_TOTALS_APTA!$A$4:$BF$126,$L70,FALSE))</f>
        <v>0</v>
      </c>
      <c r="X70" s="32">
        <f>IF(X63=0,0,VLOOKUP(X63,FAC_TOTALS_APTA!$A$4:$BF$126,$L70,FALSE))</f>
        <v>0</v>
      </c>
      <c r="Y70" s="32">
        <f>IF(Y63=0,0,VLOOKUP(Y63,FAC_TOTALS_APTA!$A$4:$BF$126,$L70,FALSE))</f>
        <v>0</v>
      </c>
      <c r="Z70" s="32">
        <f>IF(Z63=0,0,VLOOKUP(Z63,FAC_TOTALS_APTA!$A$4:$BF$126,$L70,FALSE))</f>
        <v>0</v>
      </c>
      <c r="AA70" s="32">
        <f>IF(AA63=0,0,VLOOKUP(AA63,FAC_TOTALS_APTA!$A$4:$BF$126,$L70,FALSE))</f>
        <v>0</v>
      </c>
      <c r="AB70" s="32">
        <f>IF(AB63=0,0,VLOOKUP(AB63,FAC_TOTALS_APTA!$A$4:$BF$126,$L70,FALSE))</f>
        <v>0</v>
      </c>
      <c r="AC70" s="35">
        <f t="shared" si="20"/>
        <v>-3577724.7131658089</v>
      </c>
      <c r="AD70" s="36">
        <f>AC70/G77</f>
        <v>-1.2118235519790133E-2</v>
      </c>
    </row>
    <row r="71" spans="1:33" x14ac:dyDescent="0.25">
      <c r="B71" s="28" t="s">
        <v>68</v>
      </c>
      <c r="C71" s="31"/>
      <c r="D71" s="101" t="s">
        <v>10</v>
      </c>
      <c r="E71" s="55"/>
      <c r="F71" s="9">
        <f>MATCH($D71,FAC_TOTALS_APTA!$A$2:$BF$2,)</f>
        <v>17</v>
      </c>
      <c r="G71" s="112">
        <f>VLOOKUP(G63,FAC_TOTALS_APTA!$A$4:$BF$126,$F71,FALSE)</f>
        <v>7.3287065777456899</v>
      </c>
      <c r="H71" s="112">
        <f>VLOOKUP(H63,FAC_TOTALS_APTA!$A$4:$BF$126,$F71,FALSE)</f>
        <v>6.97719114249543</v>
      </c>
      <c r="I71" s="33">
        <f t="shared" si="17"/>
        <v>-4.7964184610374438E-2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MATCH($K71,FAC_TOTALS_APTA!$A$2:$BD$2,)</f>
        <v>24</v>
      </c>
      <c r="M71" s="32">
        <f>IF(M63=0,0,VLOOKUP(M63,FAC_TOTALS_APTA!$A$4:$BF$126,$L71,FALSE))</f>
        <v>11396.208227483799</v>
      </c>
      <c r="N71" s="32">
        <f>IF(N63=0,0,VLOOKUP(N63,FAC_TOTALS_APTA!$A$4:$BF$126,$L71,FALSE))</f>
        <v>13193.495155979201</v>
      </c>
      <c r="O71" s="32">
        <f>IF(O63=0,0,VLOOKUP(O63,FAC_TOTALS_APTA!$A$4:$BF$126,$L71,FALSE))</f>
        <v>-65840.071886975595</v>
      </c>
      <c r="P71" s="32">
        <f>IF(P63=0,0,VLOOKUP(P63,FAC_TOTALS_APTA!$A$4:$BF$126,$L71,FALSE))</f>
        <v>-51436.829783084402</v>
      </c>
      <c r="Q71" s="32">
        <f>IF(Q63=0,0,VLOOKUP(Q63,FAC_TOTALS_APTA!$A$4:$BF$126,$L71,FALSE))</f>
        <v>-16543.632972527699</v>
      </c>
      <c r="R71" s="32">
        <f>IF(R63=0,0,VLOOKUP(R63,FAC_TOTALS_APTA!$A$4:$BF$126,$L71,FALSE))</f>
        <v>-20845.8401654306</v>
      </c>
      <c r="S71" s="32">
        <f>IF(S63=0,0,VLOOKUP(S63,FAC_TOTALS_APTA!$A$4:$BF$126,$L71,FALSE))</f>
        <v>0</v>
      </c>
      <c r="T71" s="32">
        <f>IF(T63=0,0,VLOOKUP(T63,FAC_TOTALS_APTA!$A$4:$BF$126,$L71,FALSE))</f>
        <v>0</v>
      </c>
      <c r="U71" s="32">
        <f>IF(U63=0,0,VLOOKUP(U63,FAC_TOTALS_APTA!$A$4:$BF$126,$L71,FALSE))</f>
        <v>0</v>
      </c>
      <c r="V71" s="32">
        <f>IF(V63=0,0,VLOOKUP(V63,FAC_TOTALS_APTA!$A$4:$BF$126,$L71,FALSE))</f>
        <v>0</v>
      </c>
      <c r="W71" s="32">
        <f>IF(W63=0,0,VLOOKUP(W63,FAC_TOTALS_APTA!$A$4:$BF$126,$L71,FALSE))</f>
        <v>0</v>
      </c>
      <c r="X71" s="32">
        <f>IF(X63=0,0,VLOOKUP(X63,FAC_TOTALS_APTA!$A$4:$BF$126,$L71,FALSE))</f>
        <v>0</v>
      </c>
      <c r="Y71" s="32">
        <f>IF(Y63=0,0,VLOOKUP(Y63,FAC_TOTALS_APTA!$A$4:$BF$126,$L71,FALSE))</f>
        <v>0</v>
      </c>
      <c r="Z71" s="32">
        <f>IF(Z63=0,0,VLOOKUP(Z63,FAC_TOTALS_APTA!$A$4:$BF$126,$L71,FALSE))</f>
        <v>0</v>
      </c>
      <c r="AA71" s="32">
        <f>IF(AA63=0,0,VLOOKUP(AA63,FAC_TOTALS_APTA!$A$4:$BF$126,$L71,FALSE))</f>
        <v>0</v>
      </c>
      <c r="AB71" s="32">
        <f>IF(AB63=0,0,VLOOKUP(AB63,FAC_TOTALS_APTA!$A$4:$BF$126,$L71,FALSE))</f>
        <v>0</v>
      </c>
      <c r="AC71" s="35">
        <f t="shared" si="20"/>
        <v>-130076.6714245553</v>
      </c>
      <c r="AD71" s="36">
        <f>AC71/G77</f>
        <v>-4.4058720732549075E-4</v>
      </c>
    </row>
    <row r="72" spans="1:33" x14ac:dyDescent="0.25">
      <c r="B72" s="28" t="s">
        <v>52</v>
      </c>
      <c r="C72" s="31"/>
      <c r="D72" s="101" t="s">
        <v>32</v>
      </c>
      <c r="E72" s="55"/>
      <c r="F72" s="9">
        <f>MATCH($D72,FAC_TOTALS_APTA!$A$2:$BF$2,)</f>
        <v>18</v>
      </c>
      <c r="G72" s="120">
        <f>VLOOKUP(G63,FAC_TOTALS_APTA!$A$4:$BF$126,$F72,FALSE)</f>
        <v>3.7956103931829501</v>
      </c>
      <c r="H72" s="120">
        <f>VLOOKUP(H63,FAC_TOTALS_APTA!$A$4:$BF$126,$F72,FALSE)</f>
        <v>5.1306668365509198</v>
      </c>
      <c r="I72" s="33">
        <f t="shared" si="17"/>
        <v>0.35173695534340887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MATCH($K72,FAC_TOTALS_APTA!$A$2:$BD$2,)</f>
        <v>25</v>
      </c>
      <c r="M72" s="32">
        <f>IF(M63=0,0,VLOOKUP(M63,FAC_TOTALS_APTA!$A$4:$BF$126,$L72,FALSE))</f>
        <v>180628.91005865001</v>
      </c>
      <c r="N72" s="32">
        <f>IF(N63=0,0,VLOOKUP(N63,FAC_TOTALS_APTA!$A$4:$BF$126,$L72,FALSE))</f>
        <v>-319621.789357726</v>
      </c>
      <c r="O72" s="32">
        <f>IF(O63=0,0,VLOOKUP(O63,FAC_TOTALS_APTA!$A$4:$BF$126,$L72,FALSE))</f>
        <v>20655.882205797501</v>
      </c>
      <c r="P72" s="32">
        <f>IF(P63=0,0,VLOOKUP(P63,FAC_TOTALS_APTA!$A$4:$BF$126,$L72,FALSE))</f>
        <v>-1028115.80798546</v>
      </c>
      <c r="Q72" s="32">
        <f>IF(Q63=0,0,VLOOKUP(Q63,FAC_TOTALS_APTA!$A$4:$BF$126,$L72,FALSE))</f>
        <v>-502587.42819000699</v>
      </c>
      <c r="R72" s="32">
        <f>IF(R63=0,0,VLOOKUP(R63,FAC_TOTALS_APTA!$A$4:$BF$126,$L72,FALSE))</f>
        <v>-617173.49988792697</v>
      </c>
      <c r="S72" s="32">
        <f>IF(S63=0,0,VLOOKUP(S63,FAC_TOTALS_APTA!$A$4:$BF$126,$L72,FALSE))</f>
        <v>0</v>
      </c>
      <c r="T72" s="32">
        <f>IF(T63=0,0,VLOOKUP(T63,FAC_TOTALS_APTA!$A$4:$BF$126,$L72,FALSE))</f>
        <v>0</v>
      </c>
      <c r="U72" s="32">
        <f>IF(U63=0,0,VLOOKUP(U63,FAC_TOTALS_APTA!$A$4:$BF$126,$L72,FALSE))</f>
        <v>0</v>
      </c>
      <c r="V72" s="32">
        <f>IF(V63=0,0,VLOOKUP(V63,FAC_TOTALS_APTA!$A$4:$BF$126,$L72,FALSE))</f>
        <v>0</v>
      </c>
      <c r="W72" s="32">
        <f>IF(W63=0,0,VLOOKUP(W63,FAC_TOTALS_APTA!$A$4:$BF$126,$L72,FALSE))</f>
        <v>0</v>
      </c>
      <c r="X72" s="32">
        <f>IF(X63=0,0,VLOOKUP(X63,FAC_TOTALS_APTA!$A$4:$BF$126,$L72,FALSE))</f>
        <v>0</v>
      </c>
      <c r="Y72" s="32">
        <f>IF(Y63=0,0,VLOOKUP(Y63,FAC_TOTALS_APTA!$A$4:$BF$126,$L72,FALSE))</f>
        <v>0</v>
      </c>
      <c r="Z72" s="32">
        <f>IF(Z63=0,0,VLOOKUP(Z63,FAC_TOTALS_APTA!$A$4:$BF$126,$L72,FALSE))</f>
        <v>0</v>
      </c>
      <c r="AA72" s="32">
        <f>IF(AA63=0,0,VLOOKUP(AA63,FAC_TOTALS_APTA!$A$4:$BF$126,$L72,FALSE))</f>
        <v>0</v>
      </c>
      <c r="AB72" s="32">
        <f>IF(AB63=0,0,VLOOKUP(AB63,FAC_TOTALS_APTA!$A$4:$BF$126,$L72,FALSE))</f>
        <v>0</v>
      </c>
      <c r="AC72" s="35">
        <f t="shared" si="20"/>
        <v>-2266213.7331566727</v>
      </c>
      <c r="AD72" s="36">
        <f>AC72/G77</f>
        <v>-7.675971171151044E-3</v>
      </c>
    </row>
    <row r="73" spans="1:33" x14ac:dyDescent="0.25">
      <c r="B73" s="28" t="s">
        <v>69</v>
      </c>
      <c r="C73" s="31"/>
      <c r="D73" s="14" t="s">
        <v>79</v>
      </c>
      <c r="E73" s="55"/>
      <c r="F73" s="9" t="e">
        <f>MATCH($D73,FAC_TOTALS_APTA!$A$2:$BF$2,)</f>
        <v>#N/A</v>
      </c>
      <c r="G73" s="120" t="e">
        <f>VLOOKUP(G63,FAC_TOTALS_APTA!$A$4:$BF$126,$F73,FALSE)</f>
        <v>#REF!</v>
      </c>
      <c r="H73" s="120" t="e">
        <f>VLOOKUP(H63,FAC_TOTALS_APTA!$A$4:$BF$126,$F73,FALSE)</f>
        <v>#REF!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YEARS_SINCE_TNC_BUS_LOW_FAC</v>
      </c>
      <c r="L73" s="9" t="e">
        <f>MATCH($K73,FAC_TOTALS_APTA!$A$2:$BD$2,)</f>
        <v>#N/A</v>
      </c>
      <c r="M73" s="32" t="e">
        <f>IF(M63=0,0,VLOOKUP(M63,FAC_TOTALS_APTA!$A$4:$BF$126,$L73,FALSE))</f>
        <v>#REF!</v>
      </c>
      <c r="N73" s="32" t="e">
        <f>IF(N63=0,0,VLOOKUP(N63,FAC_TOTALS_APTA!$A$4:$BF$126,$L73,FALSE))</f>
        <v>#REF!</v>
      </c>
      <c r="O73" s="32" t="e">
        <f>IF(O63=0,0,VLOOKUP(O63,FAC_TOTALS_APTA!$A$4:$BF$126,$L73,FALSE))</f>
        <v>#REF!</v>
      </c>
      <c r="P73" s="32" t="e">
        <f>IF(P63=0,0,VLOOKUP(P63,FAC_TOTALS_APTA!$A$4:$BF$126,$L73,FALSE))</f>
        <v>#REF!</v>
      </c>
      <c r="Q73" s="32" t="e">
        <f>IF(Q63=0,0,VLOOKUP(Q63,FAC_TOTALS_APTA!$A$4:$BF$126,$L73,FALSE))</f>
        <v>#REF!</v>
      </c>
      <c r="R73" s="32" t="e">
        <f>IF(R63=0,0,VLOOKUP(R63,FAC_TOTALS_APTA!$A$4:$BF$126,$L73,FALSE))</f>
        <v>#REF!</v>
      </c>
      <c r="S73" s="32">
        <f>IF(S63=0,0,VLOOKUP(S63,FAC_TOTALS_APTA!$A$4:$BF$126,$L73,FALSE))</f>
        <v>0</v>
      </c>
      <c r="T73" s="32">
        <f>IF(T63=0,0,VLOOKUP(T63,FAC_TOTALS_APTA!$A$4:$BF$126,$L73,FALSE))</f>
        <v>0</v>
      </c>
      <c r="U73" s="32">
        <f>IF(U63=0,0,VLOOKUP(U63,FAC_TOTALS_APTA!$A$4:$BF$126,$L73,FALSE))</f>
        <v>0</v>
      </c>
      <c r="V73" s="32">
        <f>IF(V63=0,0,VLOOKUP(V63,FAC_TOTALS_APTA!$A$4:$BF$126,$L73,FALSE))</f>
        <v>0</v>
      </c>
      <c r="W73" s="32">
        <f>IF(W63=0,0,VLOOKUP(W63,FAC_TOTALS_APTA!$A$4:$BF$126,$L73,FALSE))</f>
        <v>0</v>
      </c>
      <c r="X73" s="32">
        <f>IF(X63=0,0,VLOOKUP(X63,FAC_TOTALS_APTA!$A$4:$BF$126,$L73,FALSE))</f>
        <v>0</v>
      </c>
      <c r="Y73" s="32">
        <f>IF(Y63=0,0,VLOOKUP(Y63,FAC_TOTALS_APTA!$A$4:$BF$126,$L73,FALSE))</f>
        <v>0</v>
      </c>
      <c r="Z73" s="32">
        <f>IF(Z63=0,0,VLOOKUP(Z63,FAC_TOTALS_APTA!$A$4:$BF$126,$L73,FALSE))</f>
        <v>0</v>
      </c>
      <c r="AA73" s="32">
        <f>IF(AA63=0,0,VLOOKUP(AA63,FAC_TOTALS_APTA!$A$4:$BF$126,$L73,FALSE))</f>
        <v>0</v>
      </c>
      <c r="AB73" s="32">
        <f>IF(AB63=0,0,VLOOKUP(AB63,FAC_TOTALS_APTA!$A$4:$BF$126,$L73,FALSE))</f>
        <v>0</v>
      </c>
      <c r="AC73" s="35" t="e">
        <f t="shared" si="20"/>
        <v>#REF!</v>
      </c>
      <c r="AD73" s="36" t="e">
        <f>AC73/G77</f>
        <v>#REF!</v>
      </c>
    </row>
    <row r="74" spans="1:33" hidden="1" x14ac:dyDescent="0.25">
      <c r="B74" s="28" t="s">
        <v>70</v>
      </c>
      <c r="C74" s="31"/>
      <c r="D74" s="9" t="s">
        <v>48</v>
      </c>
      <c r="E74" s="55"/>
      <c r="F74" s="9" t="e">
        <f>MATCH($D74,FAC_TOTALS_APTA!$A$2:$BF$2,)</f>
        <v>#N/A</v>
      </c>
      <c r="G74" s="120" t="e">
        <f>VLOOKUP(G63,FAC_TOTALS_APTA!$A$4:$BF$126,$F74,FALSE)</f>
        <v>#REF!</v>
      </c>
      <c r="H74" s="120" t="e">
        <f>VLOOKUP(H63,FAC_TOTALS_APTA!$A$4:$BF$126,$F74,FALSE)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MATCH($K74,FAC_TOTALS_APTA!$A$2:$BD$2,)</f>
        <v>#N/A</v>
      </c>
      <c r="M74" s="32" t="e">
        <f>IF(M63=0,0,VLOOKUP(M63,FAC_TOTALS_APTA!$A$4:$BF$126,$L74,FALSE))</f>
        <v>#REF!</v>
      </c>
      <c r="N74" s="32" t="e">
        <f>IF(N63=0,0,VLOOKUP(N63,FAC_TOTALS_APTA!$A$4:$BF$126,$L74,FALSE))</f>
        <v>#REF!</v>
      </c>
      <c r="O74" s="32" t="e">
        <f>IF(O63=0,0,VLOOKUP(O63,FAC_TOTALS_APTA!$A$4:$BF$126,$L74,FALSE))</f>
        <v>#REF!</v>
      </c>
      <c r="P74" s="32" t="e">
        <f>IF(P63=0,0,VLOOKUP(P63,FAC_TOTALS_APTA!$A$4:$BF$126,$L74,FALSE))</f>
        <v>#REF!</v>
      </c>
      <c r="Q74" s="32" t="e">
        <f>IF(Q63=0,0,VLOOKUP(Q63,FAC_TOTALS_APTA!$A$4:$BF$126,$L74,FALSE))</f>
        <v>#REF!</v>
      </c>
      <c r="R74" s="32" t="e">
        <f>IF(R63=0,0,VLOOKUP(R63,FAC_TOTALS_APTA!$A$4:$BF$126,$L74,FALSE))</f>
        <v>#REF!</v>
      </c>
      <c r="S74" s="32">
        <f>IF(S63=0,0,VLOOKUP(S63,FAC_TOTALS_APTA!$A$4:$BF$126,$L74,FALSE))</f>
        <v>0</v>
      </c>
      <c r="T74" s="32">
        <f>IF(T63=0,0,VLOOKUP(T63,FAC_TOTALS_APTA!$A$4:$BF$126,$L74,FALSE))</f>
        <v>0</v>
      </c>
      <c r="U74" s="32">
        <f>IF(U63=0,0,VLOOKUP(U63,FAC_TOTALS_APTA!$A$4:$BF$126,$L74,FALSE))</f>
        <v>0</v>
      </c>
      <c r="V74" s="32">
        <f>IF(V63=0,0,VLOOKUP(V63,FAC_TOTALS_APTA!$A$4:$BF$126,$L74,FALSE))</f>
        <v>0</v>
      </c>
      <c r="W74" s="32">
        <f>IF(W63=0,0,VLOOKUP(W63,FAC_TOTALS_APTA!$A$4:$BF$126,$L74,FALSE))</f>
        <v>0</v>
      </c>
      <c r="X74" s="32">
        <f>IF(X63=0,0,VLOOKUP(X63,FAC_TOTALS_APTA!$A$4:$BF$126,$L74,FALSE))</f>
        <v>0</v>
      </c>
      <c r="Y74" s="32">
        <f>IF(Y63=0,0,VLOOKUP(Y63,FAC_TOTALS_APTA!$A$4:$BF$126,$L74,FALSE))</f>
        <v>0</v>
      </c>
      <c r="Z74" s="32">
        <f>IF(Z63=0,0,VLOOKUP(Z63,FAC_TOTALS_APTA!$A$4:$BF$126,$L74,FALSE))</f>
        <v>0</v>
      </c>
      <c r="AA74" s="32">
        <f>IF(AA63=0,0,VLOOKUP(AA63,FAC_TOTALS_APTA!$A$4:$BF$126,$L74,FALSE))</f>
        <v>0</v>
      </c>
      <c r="AB74" s="32">
        <f>IF(AB63=0,0,VLOOKUP(AB63,FAC_TOTALS_APTA!$A$4:$BF$126,$L74,FALSE))</f>
        <v>0</v>
      </c>
      <c r="AC74" s="35" t="e">
        <f t="shared" si="20"/>
        <v>#REF!</v>
      </c>
      <c r="AD74" s="36" t="e">
        <f>AC74/G77</f>
        <v>#REF!</v>
      </c>
      <c r="AG74" s="54"/>
    </row>
    <row r="75" spans="1:33" hidden="1" x14ac:dyDescent="0.25">
      <c r="B75" s="11" t="s">
        <v>71</v>
      </c>
      <c r="C75" s="30"/>
      <c r="D75" s="10" t="s">
        <v>49</v>
      </c>
      <c r="E75" s="56"/>
      <c r="F75" s="10" t="e">
        <f>MATCH($D75,FAC_TOTALS_APTA!$A$2:$BF$2,)</f>
        <v>#N/A</v>
      </c>
      <c r="G75" s="126" t="e">
        <f>VLOOKUP(G63,FAC_TOTALS_APTA!$A$4:$BF$126,$F75,FALSE)</f>
        <v>#REF!</v>
      </c>
      <c r="H75" s="126" t="e">
        <f>VLOOKUP(H63,FAC_TOTALS_APTA!$A$4:$BF$126,$F75,FALSE)</f>
        <v>#REF!</v>
      </c>
      <c r="I75" s="37" t="str">
        <f t="shared" si="17"/>
        <v>-</v>
      </c>
      <c r="J75" s="38" t="str">
        <f t="shared" si="21"/>
        <v/>
      </c>
      <c r="K75" s="38" t="str">
        <f t="shared" si="19"/>
        <v>scooter_flag_FAC</v>
      </c>
      <c r="L75" s="10" t="e">
        <f>MATCH($K75,FAC_TOTALS_APTA!$A$2:$BD$2,)</f>
        <v>#N/A</v>
      </c>
      <c r="M75" s="39" t="e">
        <f>IF(M63=0,0,VLOOKUP(M63,FAC_TOTALS_APTA!$A$4:$BF$126,$L75,FALSE))</f>
        <v>#REF!</v>
      </c>
      <c r="N75" s="39" t="e">
        <f>IF(N63=0,0,VLOOKUP(N63,FAC_TOTALS_APTA!$A$4:$BF$126,$L75,FALSE))</f>
        <v>#REF!</v>
      </c>
      <c r="O75" s="39" t="e">
        <f>IF(O63=0,0,VLOOKUP(O63,FAC_TOTALS_APTA!$A$4:$BF$126,$L75,FALSE))</f>
        <v>#REF!</v>
      </c>
      <c r="P75" s="39" t="e">
        <f>IF(P63=0,0,VLOOKUP(P63,FAC_TOTALS_APTA!$A$4:$BF$126,$L75,FALSE))</f>
        <v>#REF!</v>
      </c>
      <c r="Q75" s="39" t="e">
        <f>IF(Q63=0,0,VLOOKUP(Q63,FAC_TOTALS_APTA!$A$4:$BF$126,$L75,FALSE))</f>
        <v>#REF!</v>
      </c>
      <c r="R75" s="39" t="e">
        <f>IF(R63=0,0,VLOOKUP(R63,FAC_TOTALS_APTA!$A$4:$BF$126,$L75,FALSE))</f>
        <v>#REF!</v>
      </c>
      <c r="S75" s="39">
        <f>IF(S63=0,0,VLOOKUP(S63,FAC_TOTALS_APTA!$A$4:$BF$126,$L75,FALSE))</f>
        <v>0</v>
      </c>
      <c r="T75" s="39">
        <f>IF(T63=0,0,VLOOKUP(T63,FAC_TOTALS_APTA!$A$4:$BF$126,$L75,FALSE))</f>
        <v>0</v>
      </c>
      <c r="U75" s="39">
        <f>IF(U63=0,0,VLOOKUP(U63,FAC_TOTALS_APTA!$A$4:$BF$126,$L75,FALSE))</f>
        <v>0</v>
      </c>
      <c r="V75" s="39">
        <f>IF(V63=0,0,VLOOKUP(V63,FAC_TOTALS_APTA!$A$4:$BF$126,$L75,FALSE))</f>
        <v>0</v>
      </c>
      <c r="W75" s="39">
        <f>IF(W63=0,0,VLOOKUP(W63,FAC_TOTALS_APTA!$A$4:$BF$126,$L75,FALSE))</f>
        <v>0</v>
      </c>
      <c r="X75" s="39">
        <f>IF(X63=0,0,VLOOKUP(X63,FAC_TOTALS_APTA!$A$4:$BF$126,$L75,FALSE))</f>
        <v>0</v>
      </c>
      <c r="Y75" s="39">
        <f>IF(Y63=0,0,VLOOKUP(Y63,FAC_TOTALS_APTA!$A$4:$BF$126,$L75,FALSE))</f>
        <v>0</v>
      </c>
      <c r="Z75" s="39">
        <f>IF(Z63=0,0,VLOOKUP(Z63,FAC_TOTALS_APTA!$A$4:$BF$126,$L75,FALSE))</f>
        <v>0</v>
      </c>
      <c r="AA75" s="39">
        <f>IF(AA63=0,0,VLOOKUP(AA63,FAC_TOTALS_APTA!$A$4:$BF$126,$L75,FALSE))</f>
        <v>0</v>
      </c>
      <c r="AB75" s="39">
        <f>IF(AB63=0,0,VLOOKUP(AB63,FAC_TOTALS_APTA!$A$4:$BF$126,$L75,FALSE))</f>
        <v>0</v>
      </c>
      <c r="AC75" s="40" t="e">
        <f t="shared" si="20"/>
        <v>#REF!</v>
      </c>
      <c r="AD75" s="41" t="e">
        <f>AC75/G77</f>
        <v>#REF!</v>
      </c>
    </row>
    <row r="76" spans="1:33" x14ac:dyDescent="0.25">
      <c r="B76" s="42" t="s">
        <v>58</v>
      </c>
      <c r="C76" s="43"/>
      <c r="D76" s="42" t="s">
        <v>50</v>
      </c>
      <c r="E76" s="44"/>
      <c r="F76" s="45"/>
      <c r="G76" s="136"/>
      <c r="H76" s="136"/>
      <c r="I76" s="47"/>
      <c r="J76" s="48"/>
      <c r="K76" s="48" t="str">
        <f t="shared" ref="K76" si="22">CONCATENATE(D76,J76,"_FAC")</f>
        <v>New_Reporter_FAC</v>
      </c>
      <c r="L76" s="45">
        <f>MATCH($K76,FAC_TOTALS_APTA!$A$2:$BD$2,)</f>
        <v>29</v>
      </c>
      <c r="M76" s="46">
        <f>IF(M63=0,0,VLOOKUP(M63,FAC_TOTALS_APTA!$A$4:$BF$126,$L76,FALSE))</f>
        <v>0</v>
      </c>
      <c r="N76" s="46">
        <f>IF(N63=0,0,VLOOKUP(N63,FAC_TOTALS_APTA!$A$4:$BF$126,$L76,FALSE))</f>
        <v>0</v>
      </c>
      <c r="O76" s="46">
        <f>IF(O63=0,0,VLOOKUP(O63,FAC_TOTALS_APTA!$A$4:$BF$126,$L76,FALSE))</f>
        <v>0</v>
      </c>
      <c r="P76" s="46">
        <f>IF(P63=0,0,VLOOKUP(P63,FAC_TOTALS_APTA!$A$4:$BF$126,$L76,FALSE))</f>
        <v>0</v>
      </c>
      <c r="Q76" s="46">
        <f>IF(Q63=0,0,VLOOKUP(Q63,FAC_TOTALS_APTA!$A$4:$BF$126,$L76,FALSE))</f>
        <v>0</v>
      </c>
      <c r="R76" s="46">
        <f>IF(R63=0,0,VLOOKUP(R63,FAC_TOTALS_APTA!$A$4:$BF$126,$L76,FALSE))</f>
        <v>0</v>
      </c>
      <c r="S76" s="46">
        <f>IF(S63=0,0,VLOOKUP(S63,FAC_TOTALS_APTA!$A$4:$BF$126,$L76,FALSE))</f>
        <v>0</v>
      </c>
      <c r="T76" s="46">
        <f>IF(T63=0,0,VLOOKUP(T63,FAC_TOTALS_APTA!$A$4:$BF$126,$L76,FALSE))</f>
        <v>0</v>
      </c>
      <c r="U76" s="46">
        <f>IF(U63=0,0,VLOOKUP(U63,FAC_TOTALS_APTA!$A$4:$BF$126,$L76,FALSE))</f>
        <v>0</v>
      </c>
      <c r="V76" s="46">
        <f>IF(V63=0,0,VLOOKUP(V63,FAC_TOTALS_APTA!$A$4:$BF$126,$L76,FALSE))</f>
        <v>0</v>
      </c>
      <c r="W76" s="46">
        <f>IF(W63=0,0,VLOOKUP(W63,FAC_TOTALS_APTA!$A$4:$BF$126,$L76,FALSE))</f>
        <v>0</v>
      </c>
      <c r="X76" s="46">
        <f>IF(X63=0,0,VLOOKUP(X63,FAC_TOTALS_APTA!$A$4:$BF$126,$L76,FALSE))</f>
        <v>0</v>
      </c>
      <c r="Y76" s="46">
        <f>IF(Y63=0,0,VLOOKUP(Y63,FAC_TOTALS_APTA!$A$4:$BF$126,$L76,FALSE))</f>
        <v>0</v>
      </c>
      <c r="Z76" s="46">
        <f>IF(Z63=0,0,VLOOKUP(Z63,FAC_TOTALS_APTA!$A$4:$BF$126,$L76,FALSE))</f>
        <v>0</v>
      </c>
      <c r="AA76" s="46">
        <f>IF(AA63=0,0,VLOOKUP(AA63,FAC_TOTALS_APTA!$A$4:$BF$126,$L76,FALSE))</f>
        <v>0</v>
      </c>
      <c r="AB76" s="46">
        <f>IF(AB63=0,0,VLOOKUP(AB63,FAC_TOTALS_APTA!$A$4:$BF$126,$L76,FALSE))</f>
        <v>0</v>
      </c>
      <c r="AC76" s="49">
        <f>SUM(M76:AB76)</f>
        <v>0</v>
      </c>
      <c r="AD76" s="50">
        <f>AC76/G78</f>
        <v>0</v>
      </c>
    </row>
    <row r="77" spans="1:33" s="104" customFormat="1" ht="15.75" customHeight="1" x14ac:dyDescent="0.25">
      <c r="A77" s="103"/>
      <c r="B77" s="28" t="s">
        <v>72</v>
      </c>
      <c r="C77" s="31"/>
      <c r="D77" s="9" t="s">
        <v>6</v>
      </c>
      <c r="E77" s="55"/>
      <c r="F77" s="9">
        <f>MATCH($D77,FAC_TOTALS_APTA!$A$2:$BD$2,)</f>
        <v>10</v>
      </c>
      <c r="G77" s="112">
        <f>VLOOKUP(G63,FAC_TOTALS_APTA!$A$4:$BF$126,$F77,FALSE)</f>
        <v>295234789.53046203</v>
      </c>
      <c r="H77" s="112">
        <f>VLOOKUP(H63,FAC_TOTALS_APTA!$A$4:$BD$126,$F77,FALSE)</f>
        <v>286162178.084342</v>
      </c>
      <c r="I77" s="107">
        <f t="shared" ref="I77" si="23">H77/G77-1</f>
        <v>-3.0730157040601447E-2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-9072611.4461200237</v>
      </c>
      <c r="AD77" s="36">
        <f>I77</f>
        <v>-3.0730157040601447E-2</v>
      </c>
      <c r="AE77" s="103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MATCH($D78,FAC_TOTALS_APTA!$A$2:$BD$2,)</f>
        <v>8</v>
      </c>
      <c r="G78" s="109">
        <f>VLOOKUP(G63,FAC_TOTALS_APTA!$A$4:$BD$126,$F78,FALSE)</f>
        <v>308782118.99999899</v>
      </c>
      <c r="H78" s="109">
        <f>VLOOKUP(H63,FAC_TOTALS_APTA!$A$4:$BD$126,$F78,FALSE)</f>
        <v>263669464</v>
      </c>
      <c r="I78" s="108">
        <f t="shared" ref="I78" si="25">H78/G78-1</f>
        <v>-0.14609866382839065</v>
      </c>
      <c r="J78" s="51"/>
      <c r="K78" s="51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2">
        <f>H78-G78</f>
        <v>-45112654.999998987</v>
      </c>
      <c r="AD78" s="53">
        <f>I78</f>
        <v>-0.14609866382839065</v>
      </c>
    </row>
    <row r="79" spans="1:33" ht="14.25" thickTop="1" thickBot="1" x14ac:dyDescent="0.3">
      <c r="B79" s="57" t="s">
        <v>73</v>
      </c>
      <c r="C79" s="58"/>
      <c r="D79" s="58"/>
      <c r="E79" s="59"/>
      <c r="F79" s="58"/>
      <c r="G79" s="149"/>
      <c r="H79" s="149"/>
      <c r="I79" s="60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3">
        <f>AD78-AD77</f>
        <v>-0.1153685067877892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3"/>
      <c r="H81" s="103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3"/>
      <c r="H82" s="10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3"/>
      <c r="H83" s="10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03"/>
      <c r="H84" s="10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53"/>
      <c r="H85" s="153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1"/>
      <c r="C86" s="62"/>
      <c r="D86" s="62"/>
      <c r="E86" s="62"/>
      <c r="F86" s="62"/>
      <c r="G86" s="161" t="s">
        <v>56</v>
      </c>
      <c r="H86" s="161"/>
      <c r="I86" s="161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1" t="s">
        <v>60</v>
      </c>
      <c r="AD86" s="161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23">
        <f>$C$1</f>
        <v>2012</v>
      </c>
      <c r="H87" s="123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101"/>
      <c r="H88" s="101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1" t="str">
        <f>CONCATENATE($C84,"_",$C85,"_",G87)</f>
        <v>0_10_2012</v>
      </c>
      <c r="H89" s="101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112"/>
      <c r="H90" s="11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1" t="s">
        <v>8</v>
      </c>
      <c r="E91" s="55"/>
      <c r="F91" s="9">
        <f>MATCH($D91,FAC_TOTALS_APTA!$A$2:$BF$2,)</f>
        <v>12</v>
      </c>
      <c r="G91" s="112">
        <f>VLOOKUP(G89,FAC_TOTALS_APTA!$A$4:$BF$126,$F91,FALSE)</f>
        <v>227959423.99999899</v>
      </c>
      <c r="H91" s="112">
        <f>VLOOKUP(H89,FAC_TOTALS_APTA!$A$4:$BF$126,$F91,FALSE)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MATCH($K91,FAC_TOTALS_APTA!$A$2:$BD$2,)</f>
        <v>19</v>
      </c>
      <c r="M91" s="32">
        <f>IF(M89=0,0,VLOOKUP(M89,FAC_TOTALS_APTA!$A$4:$BF$126,$L91,FALSE))</f>
        <v>11941455.093293</v>
      </c>
      <c r="N91" s="32">
        <f>IF(N89=0,0,VLOOKUP(N89,FAC_TOTALS_APTA!$A$4:$BF$126,$L91,FALSE))</f>
        <v>-61523.967869553599</v>
      </c>
      <c r="O91" s="32">
        <f>IF(O89=0,0,VLOOKUP(O89,FAC_TOTALS_APTA!$A$4:$BF$126,$L91,FALSE))</f>
        <v>2166396.02674826</v>
      </c>
      <c r="P91" s="32">
        <f>IF(P89=0,0,VLOOKUP(P89,FAC_TOTALS_APTA!$A$4:$BF$126,$L91,FALSE))</f>
        <v>-1821296.04368048</v>
      </c>
      <c r="Q91" s="32">
        <f>IF(Q89=0,0,VLOOKUP(Q89,FAC_TOTALS_APTA!$A$4:$BF$126,$L91,FALSE))</f>
        <v>-3285178.5509068798</v>
      </c>
      <c r="R91" s="32">
        <f>IF(R89=0,0,VLOOKUP(R89,FAC_TOTALS_APTA!$A$4:$BF$126,$L91,FALSE))</f>
        <v>-725098.00364467804</v>
      </c>
      <c r="S91" s="32">
        <f>IF(S89=0,0,VLOOKUP(S89,FAC_TOTALS_APTA!$A$4:$BF$126,$L91,FALSE))</f>
        <v>0</v>
      </c>
      <c r="T91" s="32">
        <f>IF(T89=0,0,VLOOKUP(T89,FAC_TOTALS_APTA!$A$4:$BF$126,$L91,FALSE))</f>
        <v>0</v>
      </c>
      <c r="U91" s="32">
        <f>IF(U89=0,0,VLOOKUP(U89,FAC_TOTALS_APTA!$A$4:$BF$126,$L91,FALSE))</f>
        <v>0</v>
      </c>
      <c r="V91" s="32">
        <f>IF(V89=0,0,VLOOKUP(V89,FAC_TOTALS_APTA!$A$4:$BF$126,$L91,FALSE))</f>
        <v>0</v>
      </c>
      <c r="W91" s="32">
        <f>IF(W89=0,0,VLOOKUP(W89,FAC_TOTALS_APTA!$A$4:$BF$126,$L91,FALSE))</f>
        <v>0</v>
      </c>
      <c r="X91" s="32">
        <f>IF(X89=0,0,VLOOKUP(X89,FAC_TOTALS_APTA!$A$4:$BF$126,$L91,FALSE))</f>
        <v>0</v>
      </c>
      <c r="Y91" s="32">
        <f>IF(Y89=0,0,VLOOKUP(Y89,FAC_TOTALS_APTA!$A$4:$BF$126,$L91,FALSE))</f>
        <v>0</v>
      </c>
      <c r="Z91" s="32">
        <f>IF(Z89=0,0,VLOOKUP(Z89,FAC_TOTALS_APTA!$A$4:$BF$126,$L91,FALSE))</f>
        <v>0</v>
      </c>
      <c r="AA91" s="32">
        <f>IF(AA89=0,0,VLOOKUP(AA89,FAC_TOTALS_APTA!$A$4:$BF$126,$L91,FALSE))</f>
        <v>0</v>
      </c>
      <c r="AB91" s="32">
        <f>IF(AB89=0,0,VLOOKUP(AB89,FAC_TOTALS_APTA!$A$4:$BF$126,$L91,FALSE))</f>
        <v>0</v>
      </c>
      <c r="AC91" s="35">
        <f>SUM(M91:AB91)</f>
        <v>8214754.5539396694</v>
      </c>
      <c r="AD91" s="36">
        <f>AC91/G103</f>
        <v>7.5022734690813817E-3</v>
      </c>
    </row>
    <row r="92" spans="2:30" x14ac:dyDescent="0.25">
      <c r="B92" s="28" t="s">
        <v>57</v>
      </c>
      <c r="C92" s="31" t="s">
        <v>25</v>
      </c>
      <c r="D92" s="101" t="s">
        <v>75</v>
      </c>
      <c r="E92" s="55"/>
      <c r="F92" s="9">
        <f>MATCH($D92,FAC_TOTALS_APTA!$A$2:$BF$2,)</f>
        <v>13</v>
      </c>
      <c r="G92" s="118">
        <f>VLOOKUP(G89,FAC_TOTALS_APTA!$A$4:$BF$126,$F92,FALSE)</f>
        <v>1.36910030643</v>
      </c>
      <c r="H92" s="118">
        <f>VLOOKUP(H89,FAC_TOTALS_APTA!$A$4:$BF$126,$F92,FALSE)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MATCH($K92,FAC_TOTALS_APTA!$A$2:$BD$2,)</f>
        <v>20</v>
      </c>
      <c r="M92" s="32">
        <f>IF(M89=0,0,VLOOKUP(M89,FAC_TOTALS_APTA!$A$4:$BF$126,$L92,FALSE))</f>
        <v>-49082364.980480097</v>
      </c>
      <c r="N92" s="32">
        <f>IF(N89=0,0,VLOOKUP(N89,FAC_TOTALS_APTA!$A$4:$BF$126,$L92,FALSE))</f>
        <v>701036.15721510095</v>
      </c>
      <c r="O92" s="32">
        <f>IF(O89=0,0,VLOOKUP(O89,FAC_TOTALS_APTA!$A$4:$BF$126,$L92,FALSE))</f>
        <v>-9500155.4711274598</v>
      </c>
      <c r="P92" s="32">
        <f>IF(P89=0,0,VLOOKUP(P89,FAC_TOTALS_APTA!$A$4:$BF$126,$L92,FALSE))</f>
        <v>-1104087.8645703599</v>
      </c>
      <c r="Q92" s="32">
        <f>IF(Q89=0,0,VLOOKUP(Q89,FAC_TOTALS_APTA!$A$4:$BF$126,$L92,FALSE))</f>
        <v>-7869850.0286315205</v>
      </c>
      <c r="R92" s="32">
        <f>IF(R89=0,0,VLOOKUP(R89,FAC_TOTALS_APTA!$A$4:$BF$126,$L92,FALSE))</f>
        <v>1691982.3703374399</v>
      </c>
      <c r="S92" s="32">
        <f>IF(S89=0,0,VLOOKUP(S89,FAC_TOTALS_APTA!$A$4:$BF$126,$L92,FALSE))</f>
        <v>0</v>
      </c>
      <c r="T92" s="32">
        <f>IF(T89=0,0,VLOOKUP(T89,FAC_TOTALS_APTA!$A$4:$BF$126,$L92,FALSE))</f>
        <v>0</v>
      </c>
      <c r="U92" s="32">
        <f>IF(U89=0,0,VLOOKUP(U89,FAC_TOTALS_APTA!$A$4:$BF$126,$L92,FALSE))</f>
        <v>0</v>
      </c>
      <c r="V92" s="32">
        <f>IF(V89=0,0,VLOOKUP(V89,FAC_TOTALS_APTA!$A$4:$BF$126,$L92,FALSE))</f>
        <v>0</v>
      </c>
      <c r="W92" s="32">
        <f>IF(W89=0,0,VLOOKUP(W89,FAC_TOTALS_APTA!$A$4:$BF$126,$L92,FALSE))</f>
        <v>0</v>
      </c>
      <c r="X92" s="32">
        <f>IF(X89=0,0,VLOOKUP(X89,FAC_TOTALS_APTA!$A$4:$BF$126,$L92,FALSE))</f>
        <v>0</v>
      </c>
      <c r="Y92" s="32">
        <f>IF(Y89=0,0,VLOOKUP(Y89,FAC_TOTALS_APTA!$A$4:$BF$126,$L92,FALSE))</f>
        <v>0</v>
      </c>
      <c r="Z92" s="32">
        <f>IF(Z89=0,0,VLOOKUP(Z89,FAC_TOTALS_APTA!$A$4:$BF$126,$L92,FALSE))</f>
        <v>0</v>
      </c>
      <c r="AA92" s="32">
        <f>IF(AA89=0,0,VLOOKUP(AA89,FAC_TOTALS_APTA!$A$4:$BF$126,$L92,FALSE))</f>
        <v>0</v>
      </c>
      <c r="AB92" s="32">
        <f>IF(AB89=0,0,VLOOKUP(AB89,FAC_TOTALS_APTA!$A$4:$BF$126,$L92,FALSE))</f>
        <v>0</v>
      </c>
      <c r="AC92" s="35">
        <f t="shared" ref="AC92:AC101" si="30">SUM(M92:AB92)</f>
        <v>-65163439.81725689</v>
      </c>
      <c r="AD92" s="36">
        <f>AC92/G103</f>
        <v>-5.9511692343946092E-2</v>
      </c>
    </row>
    <row r="93" spans="2:30" x14ac:dyDescent="0.25">
      <c r="B93" s="28" t="s">
        <v>53</v>
      </c>
      <c r="C93" s="31" t="s">
        <v>25</v>
      </c>
      <c r="D93" s="101" t="s">
        <v>9</v>
      </c>
      <c r="E93" s="55"/>
      <c r="F93" s="9">
        <f>MATCH($D93,FAC_TOTALS_APTA!$A$2:$BF$2,)</f>
        <v>14</v>
      </c>
      <c r="G93" s="112">
        <f>VLOOKUP(G89,FAC_TOTALS_APTA!$A$4:$BF$126,$F93,FALSE)</f>
        <v>27909105.420000002</v>
      </c>
      <c r="H93" s="112">
        <f>VLOOKUP(H89,FAC_TOTALS_APTA!$A$4:$BF$126,$F93,FALSE)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MATCH($K93,FAC_TOTALS_APTA!$A$2:$BD$2,)</f>
        <v>21</v>
      </c>
      <c r="M93" s="32">
        <f>IF(M89=0,0,VLOOKUP(M89,FAC_TOTALS_APTA!$A$4:$BF$126,$L93,FALSE))</f>
        <v>9501910.58103095</v>
      </c>
      <c r="N93" s="32">
        <f>IF(N89=0,0,VLOOKUP(N89,FAC_TOTALS_APTA!$A$4:$BF$126,$L93,FALSE))</f>
        <v>2982018.0885792901</v>
      </c>
      <c r="O93" s="32">
        <f>IF(O89=0,0,VLOOKUP(O89,FAC_TOTALS_APTA!$A$4:$BF$126,$L93,FALSE))</f>
        <v>2674478.4186353702</v>
      </c>
      <c r="P93" s="32">
        <f>IF(P89=0,0,VLOOKUP(P89,FAC_TOTALS_APTA!$A$4:$BF$126,$L93,FALSE))</f>
        <v>575687.10077077104</v>
      </c>
      <c r="Q93" s="32">
        <f>IF(Q89=0,0,VLOOKUP(Q89,FAC_TOTALS_APTA!$A$4:$BF$126,$L93,FALSE))</f>
        <v>2231787.3218275802</v>
      </c>
      <c r="R93" s="32">
        <f>IF(R89=0,0,VLOOKUP(R89,FAC_TOTALS_APTA!$A$4:$BF$126,$L93,FALSE))</f>
        <v>1262858.57048275</v>
      </c>
      <c r="S93" s="32">
        <f>IF(S89=0,0,VLOOKUP(S89,FAC_TOTALS_APTA!$A$4:$BF$126,$L93,FALSE))</f>
        <v>0</v>
      </c>
      <c r="T93" s="32">
        <f>IF(T89=0,0,VLOOKUP(T89,FAC_TOTALS_APTA!$A$4:$BF$126,$L93,FALSE))</f>
        <v>0</v>
      </c>
      <c r="U93" s="32">
        <f>IF(U89=0,0,VLOOKUP(U89,FAC_TOTALS_APTA!$A$4:$BF$126,$L93,FALSE))</f>
        <v>0</v>
      </c>
      <c r="V93" s="32">
        <f>IF(V89=0,0,VLOOKUP(V89,FAC_TOTALS_APTA!$A$4:$BF$126,$L93,FALSE))</f>
        <v>0</v>
      </c>
      <c r="W93" s="32">
        <f>IF(W89=0,0,VLOOKUP(W89,FAC_TOTALS_APTA!$A$4:$BF$126,$L93,FALSE))</f>
        <v>0</v>
      </c>
      <c r="X93" s="32">
        <f>IF(X89=0,0,VLOOKUP(X89,FAC_TOTALS_APTA!$A$4:$BF$126,$L93,FALSE))</f>
        <v>0</v>
      </c>
      <c r="Y93" s="32">
        <f>IF(Y89=0,0,VLOOKUP(Y89,FAC_TOTALS_APTA!$A$4:$BF$126,$L93,FALSE))</f>
        <v>0</v>
      </c>
      <c r="Z93" s="32">
        <f>IF(Z89=0,0,VLOOKUP(Z89,FAC_TOTALS_APTA!$A$4:$BF$126,$L93,FALSE))</f>
        <v>0</v>
      </c>
      <c r="AA93" s="32">
        <f>IF(AA89=0,0,VLOOKUP(AA89,FAC_TOTALS_APTA!$A$4:$BF$126,$L93,FALSE))</f>
        <v>0</v>
      </c>
      <c r="AB93" s="32">
        <f>IF(AB89=0,0,VLOOKUP(AB89,FAC_TOTALS_APTA!$A$4:$BF$126,$L93,FALSE))</f>
        <v>0</v>
      </c>
      <c r="AC93" s="35">
        <f t="shared" si="30"/>
        <v>19228740.081326712</v>
      </c>
      <c r="AD93" s="36">
        <f>AC93/G103</f>
        <v>1.756099535400174E-2</v>
      </c>
    </row>
    <row r="94" spans="2:30" hidden="1" x14ac:dyDescent="0.25">
      <c r="B94" s="28" t="s">
        <v>67</v>
      </c>
      <c r="C94" s="31"/>
      <c r="D94" s="101" t="s">
        <v>11</v>
      </c>
      <c r="E94" s="55"/>
      <c r="F94" s="9" t="e">
        <f>MATCH($D94,FAC_TOTALS_APTA!$A$2:$BF$2,)</f>
        <v>#N/A</v>
      </c>
      <c r="G94" s="118" t="e">
        <f>VLOOKUP(G89,FAC_TOTALS_APTA!$A$4:$BF$126,$F94,FALSE)</f>
        <v>#REF!</v>
      </c>
      <c r="H94" s="118" t="e">
        <f>VLOOKUP(H89,FAC_TOTALS_APTA!$A$4:$BF$126,$F94,FALSE)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MATCH($K94,FAC_TOTALS_APTA!$A$2:$BD$2,)</f>
        <v>#N/A</v>
      </c>
      <c r="M94" s="32" t="e">
        <f>IF(M89=0,0,VLOOKUP(M89,FAC_TOTALS_APTA!$A$4:$BF$126,$L94,FALSE))</f>
        <v>#REF!</v>
      </c>
      <c r="N94" s="32" t="e">
        <f>IF(N89=0,0,VLOOKUP(N89,FAC_TOTALS_APTA!$A$4:$BF$126,$L94,FALSE))</f>
        <v>#REF!</v>
      </c>
      <c r="O94" s="32" t="e">
        <f>IF(O89=0,0,VLOOKUP(O89,FAC_TOTALS_APTA!$A$4:$BF$126,$L94,FALSE))</f>
        <v>#REF!</v>
      </c>
      <c r="P94" s="32" t="e">
        <f>IF(P89=0,0,VLOOKUP(P89,FAC_TOTALS_APTA!$A$4:$BF$126,$L94,FALSE))</f>
        <v>#REF!</v>
      </c>
      <c r="Q94" s="32" t="e">
        <f>IF(Q89=0,0,VLOOKUP(Q89,FAC_TOTALS_APTA!$A$4:$BF$126,$L94,FALSE))</f>
        <v>#REF!</v>
      </c>
      <c r="R94" s="32" t="e">
        <f>IF(R89=0,0,VLOOKUP(R89,FAC_TOTALS_APTA!$A$4:$BF$126,$L94,FALSE))</f>
        <v>#REF!</v>
      </c>
      <c r="S94" s="32">
        <f>IF(S89=0,0,VLOOKUP(S89,FAC_TOTALS_APTA!$A$4:$BF$126,$L94,FALSE))</f>
        <v>0</v>
      </c>
      <c r="T94" s="32">
        <f>IF(T89=0,0,VLOOKUP(T89,FAC_TOTALS_APTA!$A$4:$BF$126,$L94,FALSE))</f>
        <v>0</v>
      </c>
      <c r="U94" s="32">
        <f>IF(U89=0,0,VLOOKUP(U89,FAC_TOTALS_APTA!$A$4:$BF$126,$L94,FALSE))</f>
        <v>0</v>
      </c>
      <c r="V94" s="32">
        <f>IF(V89=0,0,VLOOKUP(V89,FAC_TOTALS_APTA!$A$4:$BF$126,$L94,FALSE))</f>
        <v>0</v>
      </c>
      <c r="W94" s="32">
        <f>IF(W89=0,0,VLOOKUP(W89,FAC_TOTALS_APTA!$A$4:$BF$126,$L94,FALSE))</f>
        <v>0</v>
      </c>
      <c r="X94" s="32">
        <f>IF(X89=0,0,VLOOKUP(X89,FAC_TOTALS_APTA!$A$4:$BF$126,$L94,FALSE))</f>
        <v>0</v>
      </c>
      <c r="Y94" s="32">
        <f>IF(Y89=0,0,VLOOKUP(Y89,FAC_TOTALS_APTA!$A$4:$BF$126,$L94,FALSE))</f>
        <v>0</v>
      </c>
      <c r="Z94" s="32">
        <f>IF(Z89=0,0,VLOOKUP(Z89,FAC_TOTALS_APTA!$A$4:$BF$126,$L94,FALSE))</f>
        <v>0</v>
      </c>
      <c r="AA94" s="32">
        <f>IF(AA89=0,0,VLOOKUP(AA89,FAC_TOTALS_APTA!$A$4:$BF$126,$L94,FALSE))</f>
        <v>0</v>
      </c>
      <c r="AB94" s="32">
        <f>IF(AB89=0,0,VLOOKUP(AB89,FAC_TOTALS_APTA!$A$4:$BF$126,$L94,FALSE))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19" t="s">
        <v>18</v>
      </c>
      <c r="E95" s="55"/>
      <c r="F95" s="9">
        <f>MATCH($D95,FAC_TOTALS_APTA!$A$2:$BF$2,)</f>
        <v>15</v>
      </c>
      <c r="G95" s="120">
        <f>VLOOKUP(G89,FAC_TOTALS_APTA!$A$4:$BF$126,$F95,FALSE)</f>
        <v>4.1093000000000002</v>
      </c>
      <c r="H95" s="120">
        <f>VLOOKUP(H89,FAC_TOTALS_APTA!$A$4:$BF$126,$F95,FALSE)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MATCH($K95,FAC_TOTALS_APTA!$A$2:$BD$2,)</f>
        <v>22</v>
      </c>
      <c r="M95" s="32">
        <f>IF(M89=0,0,VLOOKUP(M89,FAC_TOTALS_APTA!$A$4:$BF$126,$L95,FALSE))</f>
        <v>-7374642.4486212404</v>
      </c>
      <c r="N95" s="32">
        <f>IF(N89=0,0,VLOOKUP(N89,FAC_TOTALS_APTA!$A$4:$BF$126,$L95,FALSE))</f>
        <v>-8650558.5447745994</v>
      </c>
      <c r="O95" s="32">
        <f>IF(O89=0,0,VLOOKUP(O89,FAC_TOTALS_APTA!$A$4:$BF$126,$L95,FALSE))</f>
        <v>-53391167.455808297</v>
      </c>
      <c r="P95" s="32">
        <f>IF(P89=0,0,VLOOKUP(P89,FAC_TOTALS_APTA!$A$4:$BF$126,$L95,FALSE))</f>
        <v>-16584870.9736809</v>
      </c>
      <c r="Q95" s="32">
        <f>IF(Q89=0,0,VLOOKUP(Q89,FAC_TOTALS_APTA!$A$4:$BF$126,$L95,FALSE))</f>
        <v>16294658.9209239</v>
      </c>
      <c r="R95" s="32">
        <f>IF(R89=0,0,VLOOKUP(R89,FAC_TOTALS_APTA!$A$4:$BF$126,$L95,FALSE))</f>
        <v>12194595.340375001</v>
      </c>
      <c r="S95" s="32">
        <f>IF(S89=0,0,VLOOKUP(S89,FAC_TOTALS_APTA!$A$4:$BF$126,$L95,FALSE))</f>
        <v>0</v>
      </c>
      <c r="T95" s="32">
        <f>IF(T89=0,0,VLOOKUP(T89,FAC_TOTALS_APTA!$A$4:$BF$126,$L95,FALSE))</f>
        <v>0</v>
      </c>
      <c r="U95" s="32">
        <f>IF(U89=0,0,VLOOKUP(U89,FAC_TOTALS_APTA!$A$4:$BF$126,$L95,FALSE))</f>
        <v>0</v>
      </c>
      <c r="V95" s="32">
        <f>IF(V89=0,0,VLOOKUP(V89,FAC_TOTALS_APTA!$A$4:$BF$126,$L95,FALSE))</f>
        <v>0</v>
      </c>
      <c r="W95" s="32">
        <f>IF(W89=0,0,VLOOKUP(W89,FAC_TOTALS_APTA!$A$4:$BF$126,$L95,FALSE))</f>
        <v>0</v>
      </c>
      <c r="X95" s="32">
        <f>IF(X89=0,0,VLOOKUP(X89,FAC_TOTALS_APTA!$A$4:$BF$126,$L95,FALSE))</f>
        <v>0</v>
      </c>
      <c r="Y95" s="32">
        <f>IF(Y89=0,0,VLOOKUP(Y89,FAC_TOTALS_APTA!$A$4:$BF$126,$L95,FALSE))</f>
        <v>0</v>
      </c>
      <c r="Z95" s="32">
        <f>IF(Z89=0,0,VLOOKUP(Z89,FAC_TOTALS_APTA!$A$4:$BF$126,$L95,FALSE))</f>
        <v>0</v>
      </c>
      <c r="AA95" s="32">
        <f>IF(AA89=0,0,VLOOKUP(AA89,FAC_TOTALS_APTA!$A$4:$BF$126,$L95,FALSE))</f>
        <v>0</v>
      </c>
      <c r="AB95" s="32">
        <f>IF(AB89=0,0,VLOOKUP(AB89,FAC_TOTALS_APTA!$A$4:$BF$126,$L95,FALSE))</f>
        <v>0</v>
      </c>
      <c r="AC95" s="35">
        <f t="shared" si="30"/>
        <v>-57511985.161586128</v>
      </c>
      <c r="AD95" s="36">
        <f>AC95/G103</f>
        <v>-5.2523862715416501E-2</v>
      </c>
    </row>
    <row r="96" spans="2:30" x14ac:dyDescent="0.25">
      <c r="B96" s="28" t="s">
        <v>51</v>
      </c>
      <c r="C96" s="31" t="s">
        <v>25</v>
      </c>
      <c r="D96" s="101" t="s">
        <v>17</v>
      </c>
      <c r="E96" s="55"/>
      <c r="F96" s="9">
        <f>MATCH($D96,FAC_TOTALS_APTA!$A$2:$BF$2,)</f>
        <v>16</v>
      </c>
      <c r="G96" s="118">
        <f>VLOOKUP(G89,FAC_TOTALS_APTA!$A$4:$BF$126,$F96,FALSE)</f>
        <v>33963.31</v>
      </c>
      <c r="H96" s="118">
        <f>VLOOKUP(H89,FAC_TOTALS_APTA!$A$4:$BF$126,$F96,FALSE)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MATCH($K96,FAC_TOTALS_APTA!$A$2:$BD$2,)</f>
        <v>23</v>
      </c>
      <c r="M96" s="32">
        <f>IF(M89=0,0,VLOOKUP(M89,FAC_TOTALS_APTA!$A$4:$BF$126,$L96,FALSE))</f>
        <v>1180010.61089647</v>
      </c>
      <c r="N96" s="32">
        <f>IF(N89=0,0,VLOOKUP(N89,FAC_TOTALS_APTA!$A$4:$BF$126,$L96,FALSE))</f>
        <v>538553.90396378597</v>
      </c>
      <c r="O96" s="32">
        <f>IF(O89=0,0,VLOOKUP(O89,FAC_TOTALS_APTA!$A$4:$BF$126,$L96,FALSE))</f>
        <v>-2620192.87362917</v>
      </c>
      <c r="P96" s="32">
        <f>IF(P89=0,0,VLOOKUP(P89,FAC_TOTALS_APTA!$A$4:$BF$126,$L96,FALSE))</f>
        <v>-4749926.9759427505</v>
      </c>
      <c r="Q96" s="32">
        <f>IF(Q89=0,0,VLOOKUP(Q89,FAC_TOTALS_APTA!$A$4:$BF$126,$L96,FALSE))</f>
        <v>-2649508.7669189302</v>
      </c>
      <c r="R96" s="32">
        <f>IF(R89=0,0,VLOOKUP(R89,FAC_TOTALS_APTA!$A$4:$BF$126,$L96,FALSE))</f>
        <v>-3252480.34602015</v>
      </c>
      <c r="S96" s="32">
        <f>IF(S89=0,0,VLOOKUP(S89,FAC_TOTALS_APTA!$A$4:$BF$126,$L96,FALSE))</f>
        <v>0</v>
      </c>
      <c r="T96" s="32">
        <f>IF(T89=0,0,VLOOKUP(T89,FAC_TOTALS_APTA!$A$4:$BF$126,$L96,FALSE))</f>
        <v>0</v>
      </c>
      <c r="U96" s="32">
        <f>IF(U89=0,0,VLOOKUP(U89,FAC_TOTALS_APTA!$A$4:$BF$126,$L96,FALSE))</f>
        <v>0</v>
      </c>
      <c r="V96" s="32">
        <f>IF(V89=0,0,VLOOKUP(V89,FAC_TOTALS_APTA!$A$4:$BF$126,$L96,FALSE))</f>
        <v>0</v>
      </c>
      <c r="W96" s="32">
        <f>IF(W89=0,0,VLOOKUP(W89,FAC_TOTALS_APTA!$A$4:$BF$126,$L96,FALSE))</f>
        <v>0</v>
      </c>
      <c r="X96" s="32">
        <f>IF(X89=0,0,VLOOKUP(X89,FAC_TOTALS_APTA!$A$4:$BF$126,$L96,FALSE))</f>
        <v>0</v>
      </c>
      <c r="Y96" s="32">
        <f>IF(Y89=0,0,VLOOKUP(Y89,FAC_TOTALS_APTA!$A$4:$BF$126,$L96,FALSE))</f>
        <v>0</v>
      </c>
      <c r="Z96" s="32">
        <f>IF(Z89=0,0,VLOOKUP(Z89,FAC_TOTALS_APTA!$A$4:$BF$126,$L96,FALSE))</f>
        <v>0</v>
      </c>
      <c r="AA96" s="32">
        <f>IF(AA89=0,0,VLOOKUP(AA89,FAC_TOTALS_APTA!$A$4:$BF$126,$L96,FALSE))</f>
        <v>0</v>
      </c>
      <c r="AB96" s="32">
        <f>IF(AB89=0,0,VLOOKUP(AB89,FAC_TOTALS_APTA!$A$4:$BF$126,$L96,FALSE))</f>
        <v>0</v>
      </c>
      <c r="AC96" s="35">
        <f t="shared" si="30"/>
        <v>-11553544.447650746</v>
      </c>
      <c r="AD96" s="36">
        <f>AC96/G103</f>
        <v>-1.0551483847060695E-2</v>
      </c>
    </row>
    <row r="97" spans="1:31" x14ac:dyDescent="0.25">
      <c r="B97" s="28" t="s">
        <v>68</v>
      </c>
      <c r="C97" s="31"/>
      <c r="D97" s="101" t="s">
        <v>10</v>
      </c>
      <c r="E97" s="55"/>
      <c r="F97" s="9">
        <f>MATCH($D97,FAC_TOTALS_APTA!$A$2:$BF$2,)</f>
        <v>17</v>
      </c>
      <c r="G97" s="112">
        <f>VLOOKUP(G89,FAC_TOTALS_APTA!$A$4:$BF$126,$F97,FALSE)</f>
        <v>31.51</v>
      </c>
      <c r="H97" s="112">
        <f>VLOOKUP(H89,FAC_TOTALS_APTA!$A$4:$BF$126,$F97,FALSE)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MATCH($K97,FAC_TOTALS_APTA!$A$2:$BD$2,)</f>
        <v>24</v>
      </c>
      <c r="M97" s="32">
        <f>IF(M89=0,0,VLOOKUP(M89,FAC_TOTALS_APTA!$A$4:$BF$126,$L97,FALSE))</f>
        <v>-2223107.3354222002</v>
      </c>
      <c r="N97" s="32">
        <f>IF(N89=0,0,VLOOKUP(N89,FAC_TOTALS_APTA!$A$4:$BF$126,$L97,FALSE))</f>
        <v>379954.22625740699</v>
      </c>
      <c r="O97" s="32">
        <f>IF(O89=0,0,VLOOKUP(O89,FAC_TOTALS_APTA!$A$4:$BF$126,$L97,FALSE))</f>
        <v>-41776.308605520098</v>
      </c>
      <c r="P97" s="32">
        <f>IF(P89=0,0,VLOOKUP(P89,FAC_TOTALS_APTA!$A$4:$BF$126,$L97,FALSE))</f>
        <v>-394425.362645966</v>
      </c>
      <c r="Q97" s="32">
        <f>IF(Q89=0,0,VLOOKUP(Q89,FAC_TOTALS_APTA!$A$4:$BF$126,$L97,FALSE))</f>
        <v>163571.148673691</v>
      </c>
      <c r="R97" s="32">
        <f>IF(R89=0,0,VLOOKUP(R89,FAC_TOTALS_APTA!$A$4:$BF$126,$L97,FALSE))</f>
        <v>12857.9611203478</v>
      </c>
      <c r="S97" s="32">
        <f>IF(S89=0,0,VLOOKUP(S89,FAC_TOTALS_APTA!$A$4:$BF$126,$L97,FALSE))</f>
        <v>0</v>
      </c>
      <c r="T97" s="32">
        <f>IF(T89=0,0,VLOOKUP(T89,FAC_TOTALS_APTA!$A$4:$BF$126,$L97,FALSE))</f>
        <v>0</v>
      </c>
      <c r="U97" s="32">
        <f>IF(U89=0,0,VLOOKUP(U89,FAC_TOTALS_APTA!$A$4:$BF$126,$L97,FALSE))</f>
        <v>0</v>
      </c>
      <c r="V97" s="32">
        <f>IF(V89=0,0,VLOOKUP(V89,FAC_TOTALS_APTA!$A$4:$BF$126,$L97,FALSE))</f>
        <v>0</v>
      </c>
      <c r="W97" s="32">
        <f>IF(W89=0,0,VLOOKUP(W89,FAC_TOTALS_APTA!$A$4:$BF$126,$L97,FALSE))</f>
        <v>0</v>
      </c>
      <c r="X97" s="32">
        <f>IF(X89=0,0,VLOOKUP(X89,FAC_TOTALS_APTA!$A$4:$BF$126,$L97,FALSE))</f>
        <v>0</v>
      </c>
      <c r="Y97" s="32">
        <f>IF(Y89=0,0,VLOOKUP(Y89,FAC_TOTALS_APTA!$A$4:$BF$126,$L97,FALSE))</f>
        <v>0</v>
      </c>
      <c r="Z97" s="32">
        <f>IF(Z89=0,0,VLOOKUP(Z89,FAC_TOTALS_APTA!$A$4:$BF$126,$L97,FALSE))</f>
        <v>0</v>
      </c>
      <c r="AA97" s="32">
        <f>IF(AA89=0,0,VLOOKUP(AA89,FAC_TOTALS_APTA!$A$4:$BF$126,$L97,FALSE))</f>
        <v>0</v>
      </c>
      <c r="AB97" s="32">
        <f>IF(AB89=0,0,VLOOKUP(AB89,FAC_TOTALS_APTA!$A$4:$BF$126,$L97,FALSE))</f>
        <v>0</v>
      </c>
      <c r="AC97" s="35">
        <f t="shared" si="30"/>
        <v>-2102925.6706222403</v>
      </c>
      <c r="AD97" s="36">
        <f>AC97/G103</f>
        <v>-1.9205349791727049E-3</v>
      </c>
    </row>
    <row r="98" spans="1:31" x14ac:dyDescent="0.25">
      <c r="B98" s="28" t="s">
        <v>52</v>
      </c>
      <c r="C98" s="31"/>
      <c r="D98" s="101" t="s">
        <v>32</v>
      </c>
      <c r="E98" s="55"/>
      <c r="F98" s="9">
        <f>MATCH($D98,FAC_TOTALS_APTA!$A$2:$BF$2,)</f>
        <v>18</v>
      </c>
      <c r="G98" s="120">
        <f>VLOOKUP(G89,FAC_TOTALS_APTA!$A$4:$BF$126,$F98,FALSE)</f>
        <v>4.0999999999999996</v>
      </c>
      <c r="H98" s="120">
        <f>VLOOKUP(H89,FAC_TOTALS_APTA!$A$4:$BF$126,$F98,FALSE)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MATCH($K98,FAC_TOTALS_APTA!$A$2:$BD$2,)</f>
        <v>25</v>
      </c>
      <c r="M98" s="32">
        <f>IF(M89=0,0,VLOOKUP(M89,FAC_TOTALS_APTA!$A$4:$BF$126,$L98,FALSE))</f>
        <v>-638187.68431690405</v>
      </c>
      <c r="N98" s="32">
        <f>IF(N89=0,0,VLOOKUP(N89,FAC_TOTALS_APTA!$A$4:$BF$126,$L98,FALSE))</f>
        <v>0</v>
      </c>
      <c r="O98" s="32">
        <f>IF(O89=0,0,VLOOKUP(O89,FAC_TOTALS_APTA!$A$4:$BF$126,$L98,FALSE))</f>
        <v>631340.06815927802</v>
      </c>
      <c r="P98" s="32">
        <f>IF(P89=0,0,VLOOKUP(P89,FAC_TOTALS_APTA!$A$4:$BF$126,$L98,FALSE))</f>
        <v>-2463129.729446</v>
      </c>
      <c r="Q98" s="32">
        <f>IF(Q89=0,0,VLOOKUP(Q89,FAC_TOTALS_APTA!$A$4:$BF$126,$L98,FALSE))</f>
        <v>0</v>
      </c>
      <c r="R98" s="32">
        <f>IF(R89=0,0,VLOOKUP(R89,FAC_TOTALS_APTA!$A$4:$BF$126,$L98,FALSE))</f>
        <v>-582567.60008959996</v>
      </c>
      <c r="S98" s="32">
        <f>IF(S89=0,0,VLOOKUP(S89,FAC_TOTALS_APTA!$A$4:$BF$126,$L98,FALSE))</f>
        <v>0</v>
      </c>
      <c r="T98" s="32">
        <f>IF(T89=0,0,VLOOKUP(T89,FAC_TOTALS_APTA!$A$4:$BF$126,$L98,FALSE))</f>
        <v>0</v>
      </c>
      <c r="U98" s="32">
        <f>IF(U89=0,0,VLOOKUP(U89,FAC_TOTALS_APTA!$A$4:$BF$126,$L98,FALSE))</f>
        <v>0</v>
      </c>
      <c r="V98" s="32">
        <f>IF(V89=0,0,VLOOKUP(V89,FAC_TOTALS_APTA!$A$4:$BF$126,$L98,FALSE))</f>
        <v>0</v>
      </c>
      <c r="W98" s="32">
        <f>IF(W89=0,0,VLOOKUP(W89,FAC_TOTALS_APTA!$A$4:$BF$126,$L98,FALSE))</f>
        <v>0</v>
      </c>
      <c r="X98" s="32">
        <f>IF(X89=0,0,VLOOKUP(X89,FAC_TOTALS_APTA!$A$4:$BF$126,$L98,FALSE))</f>
        <v>0</v>
      </c>
      <c r="Y98" s="32">
        <f>IF(Y89=0,0,VLOOKUP(Y89,FAC_TOTALS_APTA!$A$4:$BF$126,$L98,FALSE))</f>
        <v>0</v>
      </c>
      <c r="Z98" s="32">
        <f>IF(Z89=0,0,VLOOKUP(Z89,FAC_TOTALS_APTA!$A$4:$BF$126,$L98,FALSE))</f>
        <v>0</v>
      </c>
      <c r="AA98" s="32">
        <f>IF(AA89=0,0,VLOOKUP(AA89,FAC_TOTALS_APTA!$A$4:$BF$126,$L98,FALSE))</f>
        <v>0</v>
      </c>
      <c r="AB98" s="32">
        <f>IF(AB89=0,0,VLOOKUP(AB89,FAC_TOTALS_APTA!$A$4:$BF$126,$L98,FALSE))</f>
        <v>0</v>
      </c>
      <c r="AC98" s="35">
        <f t="shared" si="30"/>
        <v>-3052544.9456932261</v>
      </c>
      <c r="AD98" s="36">
        <f>AC98/G103</f>
        <v>-2.7877919916998346E-3</v>
      </c>
    </row>
    <row r="99" spans="1:31" x14ac:dyDescent="0.25">
      <c r="B99" s="28" t="s">
        <v>69</v>
      </c>
      <c r="C99" s="31"/>
      <c r="D99" s="14" t="s">
        <v>76</v>
      </c>
      <c r="E99" s="55"/>
      <c r="F99" s="9" t="e">
        <f>MATCH($D99,FAC_TOTALS_APTA!$A$2:$BF$2,)</f>
        <v>#N/A</v>
      </c>
      <c r="G99" s="120" t="e">
        <f>VLOOKUP(G89,FAC_TOTALS_APTA!$A$4:$BF$126,$F99,FALSE)</f>
        <v>#REF!</v>
      </c>
      <c r="H99" s="120" t="e">
        <f>VLOOKUP(H89,FAC_TOTALS_APTA!$A$4:$BF$126,$F99,FALSE)</f>
        <v>#REF!</v>
      </c>
      <c r="I99" s="33" t="str">
        <f t="shared" si="27"/>
        <v>-</v>
      </c>
      <c r="J99" s="34" t="str">
        <f t="shared" si="28"/>
        <v/>
      </c>
      <c r="K99" s="34" t="str">
        <f t="shared" si="29"/>
        <v>YEARS_SINCE_TNC_BUS_NY_FAC</v>
      </c>
      <c r="L99" s="9" t="e">
        <f>MATCH($K99,FAC_TOTALS_APTA!$A$2:$BD$2,)</f>
        <v>#N/A</v>
      </c>
      <c r="M99" s="32" t="e">
        <f>IF(M89=0,0,VLOOKUP(M89,FAC_TOTALS_APTA!$A$4:$BF$126,$L99,FALSE))</f>
        <v>#REF!</v>
      </c>
      <c r="N99" s="32" t="e">
        <f>IF(N89=0,0,VLOOKUP(N89,FAC_TOTALS_APTA!$A$4:$BF$126,$L99,FALSE))</f>
        <v>#REF!</v>
      </c>
      <c r="O99" s="32" t="e">
        <f>IF(O89=0,0,VLOOKUP(O89,FAC_TOTALS_APTA!$A$4:$BF$126,$L99,FALSE))</f>
        <v>#REF!</v>
      </c>
      <c r="P99" s="32" t="e">
        <f>IF(P89=0,0,VLOOKUP(P89,FAC_TOTALS_APTA!$A$4:$BF$126,$L99,FALSE))</f>
        <v>#REF!</v>
      </c>
      <c r="Q99" s="32" t="e">
        <f>IF(Q89=0,0,VLOOKUP(Q89,FAC_TOTALS_APTA!$A$4:$BF$126,$L99,FALSE))</f>
        <v>#REF!</v>
      </c>
      <c r="R99" s="32" t="e">
        <f>IF(R89=0,0,VLOOKUP(R89,FAC_TOTALS_APTA!$A$4:$BF$126,$L99,FALSE))</f>
        <v>#REF!</v>
      </c>
      <c r="S99" s="32">
        <f>IF(S89=0,0,VLOOKUP(S89,FAC_TOTALS_APTA!$A$4:$BF$126,$L99,FALSE))</f>
        <v>0</v>
      </c>
      <c r="T99" s="32">
        <f>IF(T89=0,0,VLOOKUP(T89,FAC_TOTALS_APTA!$A$4:$BF$126,$L99,FALSE))</f>
        <v>0</v>
      </c>
      <c r="U99" s="32">
        <f>IF(U89=0,0,VLOOKUP(U89,FAC_TOTALS_APTA!$A$4:$BF$126,$L99,FALSE))</f>
        <v>0</v>
      </c>
      <c r="V99" s="32">
        <f>IF(V89=0,0,VLOOKUP(V89,FAC_TOTALS_APTA!$A$4:$BF$126,$L99,FALSE))</f>
        <v>0</v>
      </c>
      <c r="W99" s="32">
        <f>IF(W89=0,0,VLOOKUP(W89,FAC_TOTALS_APTA!$A$4:$BF$126,$L99,FALSE))</f>
        <v>0</v>
      </c>
      <c r="X99" s="32">
        <f>IF(X89=0,0,VLOOKUP(X89,FAC_TOTALS_APTA!$A$4:$BF$126,$L99,FALSE))</f>
        <v>0</v>
      </c>
      <c r="Y99" s="32">
        <f>IF(Y89=0,0,VLOOKUP(Y89,FAC_TOTALS_APTA!$A$4:$BF$126,$L99,FALSE))</f>
        <v>0</v>
      </c>
      <c r="Z99" s="32">
        <f>IF(Z89=0,0,VLOOKUP(Z89,FAC_TOTALS_APTA!$A$4:$BF$126,$L99,FALSE))</f>
        <v>0</v>
      </c>
      <c r="AA99" s="32">
        <f>IF(AA89=0,0,VLOOKUP(AA89,FAC_TOTALS_APTA!$A$4:$BF$126,$L99,FALSE))</f>
        <v>0</v>
      </c>
      <c r="AB99" s="32">
        <f>IF(AB89=0,0,VLOOKUP(AB89,FAC_TOTALS_APTA!$A$4:$BF$126,$L99,FALSE))</f>
        <v>0</v>
      </c>
      <c r="AC99" s="35" t="e">
        <f t="shared" si="30"/>
        <v>#REF!</v>
      </c>
      <c r="AD99" s="36" t="e">
        <f>AC99/G103</f>
        <v>#REF!</v>
      </c>
    </row>
    <row r="100" spans="1:31" hidden="1" x14ac:dyDescent="0.25">
      <c r="B100" s="28" t="s">
        <v>70</v>
      </c>
      <c r="C100" s="31"/>
      <c r="D100" s="9" t="s">
        <v>48</v>
      </c>
      <c r="E100" s="55"/>
      <c r="F100" s="9" t="e">
        <f>MATCH($D100,FAC_TOTALS_APTA!$A$2:$BF$2,)</f>
        <v>#N/A</v>
      </c>
      <c r="G100" s="120" t="e">
        <f>VLOOKUP(G89,FAC_TOTALS_APTA!$A$4:$BF$126,$F100,FALSE)</f>
        <v>#REF!</v>
      </c>
      <c r="H100" s="120" t="e">
        <f>VLOOKUP(H89,FAC_TOTALS_APTA!$A$4:$BF$126,$F100,FALSE)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MATCH($K100,FAC_TOTALS_APTA!$A$2:$BD$2,)</f>
        <v>#N/A</v>
      </c>
      <c r="M100" s="32" t="e">
        <f>IF(M89=0,0,VLOOKUP(M89,FAC_TOTALS_APTA!$A$4:$BF$126,$L100,FALSE))</f>
        <v>#REF!</v>
      </c>
      <c r="N100" s="32" t="e">
        <f>IF(N89=0,0,VLOOKUP(N89,FAC_TOTALS_APTA!$A$4:$BF$126,$L100,FALSE))</f>
        <v>#REF!</v>
      </c>
      <c r="O100" s="32" t="e">
        <f>IF(O89=0,0,VLOOKUP(O89,FAC_TOTALS_APTA!$A$4:$BF$126,$L100,FALSE))</f>
        <v>#REF!</v>
      </c>
      <c r="P100" s="32" t="e">
        <f>IF(P89=0,0,VLOOKUP(P89,FAC_TOTALS_APTA!$A$4:$BF$126,$L100,FALSE))</f>
        <v>#REF!</v>
      </c>
      <c r="Q100" s="32" t="e">
        <f>IF(Q89=0,0,VLOOKUP(Q89,FAC_TOTALS_APTA!$A$4:$BF$126,$L100,FALSE))</f>
        <v>#REF!</v>
      </c>
      <c r="R100" s="32" t="e">
        <f>IF(R89=0,0,VLOOKUP(R89,FAC_TOTALS_APTA!$A$4:$BF$126,$L100,FALSE))</f>
        <v>#REF!</v>
      </c>
      <c r="S100" s="32">
        <f>IF(S89=0,0,VLOOKUP(S89,FAC_TOTALS_APTA!$A$4:$BF$126,$L100,FALSE))</f>
        <v>0</v>
      </c>
      <c r="T100" s="32">
        <f>IF(T89=0,0,VLOOKUP(T89,FAC_TOTALS_APTA!$A$4:$BF$126,$L100,FALSE))</f>
        <v>0</v>
      </c>
      <c r="U100" s="32">
        <f>IF(U89=0,0,VLOOKUP(U89,FAC_TOTALS_APTA!$A$4:$BF$126,$L100,FALSE))</f>
        <v>0</v>
      </c>
      <c r="V100" s="32">
        <f>IF(V89=0,0,VLOOKUP(V89,FAC_TOTALS_APTA!$A$4:$BF$126,$L100,FALSE))</f>
        <v>0</v>
      </c>
      <c r="W100" s="32">
        <f>IF(W89=0,0,VLOOKUP(W89,FAC_TOTALS_APTA!$A$4:$BF$126,$L100,FALSE))</f>
        <v>0</v>
      </c>
      <c r="X100" s="32">
        <f>IF(X89=0,0,VLOOKUP(X89,FAC_TOTALS_APTA!$A$4:$BF$126,$L100,FALSE))</f>
        <v>0</v>
      </c>
      <c r="Y100" s="32">
        <f>IF(Y89=0,0,VLOOKUP(Y89,FAC_TOTALS_APTA!$A$4:$BF$126,$L100,FALSE))</f>
        <v>0</v>
      </c>
      <c r="Z100" s="32">
        <f>IF(Z89=0,0,VLOOKUP(Z89,FAC_TOTALS_APTA!$A$4:$BF$126,$L100,FALSE))</f>
        <v>0</v>
      </c>
      <c r="AA100" s="32">
        <f>IF(AA89=0,0,VLOOKUP(AA89,FAC_TOTALS_APTA!$A$4:$BF$126,$L100,FALSE))</f>
        <v>0</v>
      </c>
      <c r="AB100" s="32">
        <f>IF(AB89=0,0,VLOOKUP(AB89,FAC_TOTALS_APTA!$A$4:$BF$126,$L100,FALSE))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6"/>
      <c r="F101" s="10" t="e">
        <f>MATCH($D101,FAC_TOTALS_APTA!$A$2:$BF$2,)</f>
        <v>#N/A</v>
      </c>
      <c r="G101" s="126" t="e">
        <f>VLOOKUP(G89,FAC_TOTALS_APTA!$A$4:$BF$126,$F101,FALSE)</f>
        <v>#REF!</v>
      </c>
      <c r="H101" s="126" t="e">
        <f>VLOOKUP(H89,FAC_TOTALS_APTA!$A$4:$BF$126,$F101,FALSE)</f>
        <v>#REF!</v>
      </c>
      <c r="I101" s="37" t="str">
        <f t="shared" si="27"/>
        <v>-</v>
      </c>
      <c r="J101" s="38" t="str">
        <f t="shared" si="31"/>
        <v/>
      </c>
      <c r="K101" s="38" t="str">
        <f t="shared" si="29"/>
        <v>scooter_flag_FAC</v>
      </c>
      <c r="L101" s="10" t="e">
        <f>MATCH($K101,FAC_TOTALS_APTA!$A$2:$BD$2,)</f>
        <v>#N/A</v>
      </c>
      <c r="M101" s="39" t="e">
        <f>IF(M89=0,0,VLOOKUP(M89,FAC_TOTALS_APTA!$A$4:$BF$126,$L101,FALSE))</f>
        <v>#REF!</v>
      </c>
      <c r="N101" s="39" t="e">
        <f>IF(N89=0,0,VLOOKUP(N89,FAC_TOTALS_APTA!$A$4:$BF$126,$L101,FALSE))</f>
        <v>#REF!</v>
      </c>
      <c r="O101" s="39" t="e">
        <f>IF(O89=0,0,VLOOKUP(O89,FAC_TOTALS_APTA!$A$4:$BF$126,$L101,FALSE))</f>
        <v>#REF!</v>
      </c>
      <c r="P101" s="39" t="e">
        <f>IF(P89=0,0,VLOOKUP(P89,FAC_TOTALS_APTA!$A$4:$BF$126,$L101,FALSE))</f>
        <v>#REF!</v>
      </c>
      <c r="Q101" s="39" t="e">
        <f>IF(Q89=0,0,VLOOKUP(Q89,FAC_TOTALS_APTA!$A$4:$BF$126,$L101,FALSE))</f>
        <v>#REF!</v>
      </c>
      <c r="R101" s="39" t="e">
        <f>IF(R89=0,0,VLOOKUP(R89,FAC_TOTALS_APTA!$A$4:$BF$126,$L101,FALSE))</f>
        <v>#REF!</v>
      </c>
      <c r="S101" s="39">
        <f>IF(S89=0,0,VLOOKUP(S89,FAC_TOTALS_APTA!$A$4:$BF$126,$L101,FALSE))</f>
        <v>0</v>
      </c>
      <c r="T101" s="39">
        <f>IF(T89=0,0,VLOOKUP(T89,FAC_TOTALS_APTA!$A$4:$BF$126,$L101,FALSE))</f>
        <v>0</v>
      </c>
      <c r="U101" s="39">
        <f>IF(U89=0,0,VLOOKUP(U89,FAC_TOTALS_APTA!$A$4:$BF$126,$L101,FALSE))</f>
        <v>0</v>
      </c>
      <c r="V101" s="39">
        <f>IF(V89=0,0,VLOOKUP(V89,FAC_TOTALS_APTA!$A$4:$BF$126,$L101,FALSE))</f>
        <v>0</v>
      </c>
      <c r="W101" s="39">
        <f>IF(W89=0,0,VLOOKUP(W89,FAC_TOTALS_APTA!$A$4:$BF$126,$L101,FALSE))</f>
        <v>0</v>
      </c>
      <c r="X101" s="39">
        <f>IF(X89=0,0,VLOOKUP(X89,FAC_TOTALS_APTA!$A$4:$BF$126,$L101,FALSE))</f>
        <v>0</v>
      </c>
      <c r="Y101" s="39">
        <f>IF(Y89=0,0,VLOOKUP(Y89,FAC_TOTALS_APTA!$A$4:$BF$126,$L101,FALSE))</f>
        <v>0</v>
      </c>
      <c r="Z101" s="39">
        <f>IF(Z89=0,0,VLOOKUP(Z89,FAC_TOTALS_APTA!$A$4:$BF$126,$L101,FALSE))</f>
        <v>0</v>
      </c>
      <c r="AA101" s="39">
        <f>IF(AA89=0,0,VLOOKUP(AA89,FAC_TOTALS_APTA!$A$4:$BF$126,$L101,FALSE))</f>
        <v>0</v>
      </c>
      <c r="AB101" s="39">
        <f>IF(AB89=0,0,VLOOKUP(AB89,FAC_TOTALS_APTA!$A$4:$BF$126,$L101,FALSE))</f>
        <v>0</v>
      </c>
      <c r="AC101" s="40" t="e">
        <f t="shared" si="30"/>
        <v>#REF!</v>
      </c>
      <c r="AD101" s="41" t="e">
        <f>AC101/G103</f>
        <v>#REF!</v>
      </c>
    </row>
    <row r="102" spans="1:31" x14ac:dyDescent="0.25">
      <c r="B102" s="42" t="s">
        <v>58</v>
      </c>
      <c r="C102" s="43"/>
      <c r="D102" s="42" t="s">
        <v>50</v>
      </c>
      <c r="E102" s="44"/>
      <c r="F102" s="45"/>
      <c r="G102" s="136"/>
      <c r="H102" s="136"/>
      <c r="I102" s="47"/>
      <c r="J102" s="48"/>
      <c r="K102" s="48" t="str">
        <f t="shared" ref="K102" si="32">CONCATENATE(D102,J102,"_FAC")</f>
        <v>New_Reporter_FAC</v>
      </c>
      <c r="L102" s="45">
        <f>MATCH($K102,FAC_TOTALS_APTA!$A$2:$BD$2,)</f>
        <v>29</v>
      </c>
      <c r="M102" s="46">
        <f>IF(M89=0,0,VLOOKUP(M89,FAC_TOTALS_APTA!$A$4:$BF$126,$L102,FALSE))</f>
        <v>0</v>
      </c>
      <c r="N102" s="46">
        <f>IF(N89=0,0,VLOOKUP(N89,FAC_TOTALS_APTA!$A$4:$BF$126,$L102,FALSE))</f>
        <v>0</v>
      </c>
      <c r="O102" s="46">
        <f>IF(O89=0,0,VLOOKUP(O89,FAC_TOTALS_APTA!$A$4:$BF$126,$L102,FALSE))</f>
        <v>0</v>
      </c>
      <c r="P102" s="46">
        <f>IF(P89=0,0,VLOOKUP(P89,FAC_TOTALS_APTA!$A$4:$BF$126,$L102,FALSE))</f>
        <v>0</v>
      </c>
      <c r="Q102" s="46">
        <f>IF(Q89=0,0,VLOOKUP(Q89,FAC_TOTALS_APTA!$A$4:$BF$126,$L102,FALSE))</f>
        <v>0</v>
      </c>
      <c r="R102" s="46">
        <f>IF(R89=0,0,VLOOKUP(R89,FAC_TOTALS_APTA!$A$4:$BF$126,$L102,FALSE))</f>
        <v>0</v>
      </c>
      <c r="S102" s="46">
        <f>IF(S89=0,0,VLOOKUP(S89,FAC_TOTALS_APTA!$A$4:$BF$126,$L102,FALSE))</f>
        <v>0</v>
      </c>
      <c r="T102" s="46">
        <f>IF(T89=0,0,VLOOKUP(T89,FAC_TOTALS_APTA!$A$4:$BF$126,$L102,FALSE))</f>
        <v>0</v>
      </c>
      <c r="U102" s="46">
        <f>IF(U89=0,0,VLOOKUP(U89,FAC_TOTALS_APTA!$A$4:$BF$126,$L102,FALSE))</f>
        <v>0</v>
      </c>
      <c r="V102" s="46">
        <f>IF(V89=0,0,VLOOKUP(V89,FAC_TOTALS_APTA!$A$4:$BF$126,$L102,FALSE))</f>
        <v>0</v>
      </c>
      <c r="W102" s="46">
        <f>IF(W89=0,0,VLOOKUP(W89,FAC_TOTALS_APTA!$A$4:$BF$126,$L102,FALSE))</f>
        <v>0</v>
      </c>
      <c r="X102" s="46">
        <f>IF(X89=0,0,VLOOKUP(X89,FAC_TOTALS_APTA!$A$4:$BF$126,$L102,FALSE))</f>
        <v>0</v>
      </c>
      <c r="Y102" s="46">
        <f>IF(Y89=0,0,VLOOKUP(Y89,FAC_TOTALS_APTA!$A$4:$BF$126,$L102,FALSE))</f>
        <v>0</v>
      </c>
      <c r="Z102" s="46">
        <f>IF(Z89=0,0,VLOOKUP(Z89,FAC_TOTALS_APTA!$A$4:$BF$126,$L102,FALSE))</f>
        <v>0</v>
      </c>
      <c r="AA102" s="46">
        <f>IF(AA89=0,0,VLOOKUP(AA89,FAC_TOTALS_APTA!$A$4:$BF$126,$L102,FALSE))</f>
        <v>0</v>
      </c>
      <c r="AB102" s="46">
        <f>IF(AB89=0,0,VLOOKUP(AB89,FAC_TOTALS_APTA!$A$4:$BF$126,$L102,FALSE))</f>
        <v>0</v>
      </c>
      <c r="AC102" s="49">
        <f>SUM(M102:AB102)</f>
        <v>0</v>
      </c>
      <c r="AD102" s="50">
        <f>AC102/G104</f>
        <v>0</v>
      </c>
    </row>
    <row r="103" spans="1:31" s="104" customFormat="1" ht="15.75" customHeight="1" x14ac:dyDescent="0.25">
      <c r="A103" s="103"/>
      <c r="B103" s="28" t="s">
        <v>72</v>
      </c>
      <c r="C103" s="31"/>
      <c r="D103" s="9" t="s">
        <v>6</v>
      </c>
      <c r="E103" s="55"/>
      <c r="F103" s="9">
        <f>MATCH($D103,FAC_TOTALS_APTA!$A$2:$BD$2,)</f>
        <v>10</v>
      </c>
      <c r="G103" s="112">
        <f>VLOOKUP(G89,FAC_TOTALS_APTA!$A$4:$BF$126,$F103,FALSE)</f>
        <v>1094968690.19699</v>
      </c>
      <c r="H103" s="112">
        <f>VLOOKUP(H89,FAC_TOTALS_APTA!$A$4:$BD$126,$F103,FALSE)</f>
        <v>978871297.48167598</v>
      </c>
      <c r="I103" s="107">
        <f t="shared" ref="I103" si="33">H103/G103-1</f>
        <v>-0.10602804788365916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-116097392.71531403</v>
      </c>
      <c r="AD103" s="36">
        <f>I103</f>
        <v>-0.10602804788365916</v>
      </c>
      <c r="AE103" s="103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MATCH($D104,FAC_TOTALS_APTA!$A$2:$BD$2,)</f>
        <v>8</v>
      </c>
      <c r="G104" s="109">
        <f>VLOOKUP(G89,FAC_TOTALS_APTA!$A$4:$BD$126,$F104,FALSE)</f>
        <v>1032661299</v>
      </c>
      <c r="H104" s="109">
        <f>VLOOKUP(H89,FAC_TOTALS_APTA!$A$4:$BD$126,$F104,FALSE)</f>
        <v>935808062.99999905</v>
      </c>
      <c r="I104" s="108">
        <f t="shared" ref="I104" si="35">H104/G104-1</f>
        <v>-9.3789934893261595E-2</v>
      </c>
      <c r="J104" s="51"/>
      <c r="K104" s="51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2">
        <f>H104-G104</f>
        <v>-96853236.000000954</v>
      </c>
      <c r="AD104" s="53">
        <f>I104</f>
        <v>-9.3789934893261595E-2</v>
      </c>
    </row>
    <row r="105" spans="1:31" ht="14.25" thickTop="1" thickBot="1" x14ac:dyDescent="0.3">
      <c r="B105" s="57" t="s">
        <v>73</v>
      </c>
      <c r="C105" s="58"/>
      <c r="D105" s="58"/>
      <c r="E105" s="59"/>
      <c r="F105" s="58"/>
      <c r="G105" s="149"/>
      <c r="H105" s="149"/>
      <c r="I105" s="60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3">
        <f>AD104-AD103</f>
        <v>1.2238112990397565E-2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04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x14ac:dyDescent="0.25">
      <c r="B2" s="14" t="s">
        <v>42</v>
      </c>
      <c r="C2" s="15">
        <v>2012</v>
      </c>
      <c r="D2" s="13"/>
    </row>
    <row r="3" spans="1:31" s="13" customFormat="1" x14ac:dyDescent="0.25">
      <c r="B3" s="21" t="s">
        <v>29</v>
      </c>
      <c r="E3" s="9"/>
      <c r="G3" s="103"/>
      <c r="H3" s="103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3"/>
      <c r="H4" s="10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3"/>
      <c r="H5" s="10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03"/>
      <c r="H6" s="10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53"/>
      <c r="H7" s="153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2"/>
      <c r="E8" s="9"/>
      <c r="F8" s="9"/>
      <c r="G8" s="161" t="s">
        <v>56</v>
      </c>
      <c r="H8" s="161"/>
      <c r="I8" s="16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1" t="s">
        <v>60</v>
      </c>
      <c r="AD8" s="161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23">
        <f>$C$1</f>
        <v>2002</v>
      </c>
      <c r="H9" s="123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1"/>
      <c r="H10" s="101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1"/>
      <c r="E11" s="9"/>
      <c r="F11" s="9"/>
      <c r="G11" s="101" t="str">
        <f>CONCATENATE($C6,"_",$C7,"_",G9)</f>
        <v>1_1_2002</v>
      </c>
      <c r="H11" s="101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1"/>
      <c r="E12" s="9"/>
      <c r="F12" s="9" t="s">
        <v>27</v>
      </c>
      <c r="G12" s="112"/>
      <c r="H12" s="11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1" t="s">
        <v>8</v>
      </c>
      <c r="E13" s="55"/>
      <c r="F13" s="9">
        <f>MATCH($D13,FAC_TOTALS_APTA!$A$2:$BF$2,)</f>
        <v>12</v>
      </c>
      <c r="G13" s="112">
        <f>VLOOKUP(G11,FAC_TOTALS_APTA!$A$4:$BF$126,$F13,FALSE)</f>
        <v>49814785.827601902</v>
      </c>
      <c r="H13" s="112">
        <f>VLOOKUP(H11,FAC_TOTALS_APTA!$A$4:$BF$126,$F13,FALSE)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MATCH($K13,FAC_TOTALS_APTA!$A$2:$BD$2,)</f>
        <v>19</v>
      </c>
      <c r="M13" s="32">
        <f>IF(M11=0,0,VLOOKUP(M11,FAC_TOTALS_APTA!$A$4:$BF$126,$L13,FALSE))</f>
        <v>52482454.465460598</v>
      </c>
      <c r="N13" s="32">
        <f>IF(N11=0,0,VLOOKUP(N11,FAC_TOTALS_APTA!$A$4:$BF$126,$L13,FALSE))</f>
        <v>19663702.562025402</v>
      </c>
      <c r="O13" s="32">
        <f>IF(O11=0,0,VLOOKUP(O11,FAC_TOTALS_APTA!$A$4:$BF$126,$L13,FALSE))</f>
        <v>8127136.08663949</v>
      </c>
      <c r="P13" s="32">
        <f>IF(P11=0,0,VLOOKUP(P11,FAC_TOTALS_APTA!$A$4:$BF$126,$L13,FALSE))</f>
        <v>37462736.200158902</v>
      </c>
      <c r="Q13" s="32">
        <f>IF(Q11=0,0,VLOOKUP(Q11,FAC_TOTALS_APTA!$A$4:$BF$126,$L13,FALSE))</f>
        <v>65673655.365214601</v>
      </c>
      <c r="R13" s="32">
        <f>IF(R11=0,0,VLOOKUP(R11,FAC_TOTALS_APTA!$A$4:$BF$126,$L13,FALSE))</f>
        <v>29254123.2044737</v>
      </c>
      <c r="S13" s="32">
        <f>IF(S11=0,0,VLOOKUP(S11,FAC_TOTALS_APTA!$A$4:$BF$126,$L13,FALSE))</f>
        <v>7195121.7821752401</v>
      </c>
      <c r="T13" s="32">
        <f>IF(T11=0,0,VLOOKUP(T11,FAC_TOTALS_APTA!$A$4:$BF$126,$L13,FALSE))</f>
        <v>-887250.58981865598</v>
      </c>
      <c r="U13" s="32">
        <f>IF(U11=0,0,VLOOKUP(U11,FAC_TOTALS_APTA!$A$4:$BF$126,$L13,FALSE))</f>
        <v>5009180.5278739398</v>
      </c>
      <c r="V13" s="32">
        <f>IF(V11=0,0,VLOOKUP(V11,FAC_TOTALS_APTA!$A$4:$BF$126,$L13,FALSE))</f>
        <v>32527775.6636407</v>
      </c>
      <c r="W13" s="32">
        <f>IF(W11=0,0,VLOOKUP(W11,FAC_TOTALS_APTA!$A$4:$BF$126,$L13,FALSE))</f>
        <v>0</v>
      </c>
      <c r="X13" s="32">
        <f>IF(X11=0,0,VLOOKUP(X11,FAC_TOTALS_APTA!$A$4:$BF$126,$L13,FALSE))</f>
        <v>0</v>
      </c>
      <c r="Y13" s="32">
        <f>IF(Y11=0,0,VLOOKUP(Y11,FAC_TOTALS_APTA!$A$4:$BF$126,$L13,FALSE))</f>
        <v>0</v>
      </c>
      <c r="Z13" s="32">
        <f>IF(Z11=0,0,VLOOKUP(Z11,FAC_TOTALS_APTA!$A$4:$BF$126,$L13,FALSE))</f>
        <v>0</v>
      </c>
      <c r="AA13" s="32">
        <f>IF(AA11=0,0,VLOOKUP(AA11,FAC_TOTALS_APTA!$A$4:$BF$126,$L13,FALSE))</f>
        <v>0</v>
      </c>
      <c r="AB13" s="32">
        <f>IF(AB11=0,0,VLOOKUP(AB11,FAC_TOTALS_APTA!$A$4:$BF$126,$L13,FALSE))</f>
        <v>0</v>
      </c>
      <c r="AC13" s="35">
        <f>SUM(M13:AB13)</f>
        <v>256508635.2678439</v>
      </c>
      <c r="AD13" s="36">
        <f>AC13/G25</f>
        <v>0.21499604920131446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1" t="s">
        <v>75</v>
      </c>
      <c r="E14" s="55"/>
      <c r="F14" s="9">
        <f>MATCH($D14,FAC_TOTALS_APTA!$A$2:$BF$2,)</f>
        <v>13</v>
      </c>
      <c r="G14" s="118">
        <f>VLOOKUP(G11,FAC_TOTALS_APTA!$A$4:$BF$126,$F14,FALSE)</f>
        <v>1.6449755572275599</v>
      </c>
      <c r="H14" s="118">
        <f>VLOOKUP(H11,FAC_TOTALS_APTA!$A$4:$BF$126,$F14,FALSE)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MATCH($K14,FAC_TOTALS_APTA!$A$2:$BD$2,)</f>
        <v>20</v>
      </c>
      <c r="M14" s="32">
        <f>IF(M11=0,0,VLOOKUP(M11,FAC_TOTALS_APTA!$A$4:$BF$126,$L14,FALSE))</f>
        <v>1436818.6187725901</v>
      </c>
      <c r="N14" s="32">
        <f>IF(N11=0,0,VLOOKUP(N11,FAC_TOTALS_APTA!$A$4:$BF$126,$L14,FALSE))</f>
        <v>8800300.6434145905</v>
      </c>
      <c r="O14" s="32">
        <f>IF(O11=0,0,VLOOKUP(O11,FAC_TOTALS_APTA!$A$4:$BF$126,$L14,FALSE))</f>
        <v>-4081306.7216786998</v>
      </c>
      <c r="P14" s="32">
        <f>IF(P11=0,0,VLOOKUP(P11,FAC_TOTALS_APTA!$A$4:$BF$126,$L14,FALSE))</f>
        <v>-9215278.4820793904</v>
      </c>
      <c r="Q14" s="32">
        <f>IF(Q11=0,0,VLOOKUP(Q11,FAC_TOTALS_APTA!$A$4:$BF$126,$L14,FALSE))</f>
        <v>-3416312.5268318402</v>
      </c>
      <c r="R14" s="32">
        <f>IF(R11=0,0,VLOOKUP(R11,FAC_TOTALS_APTA!$A$4:$BF$126,$L14,FALSE))</f>
        <v>-14742847.244102599</v>
      </c>
      <c r="S14" s="32">
        <f>IF(S11=0,0,VLOOKUP(S11,FAC_TOTALS_APTA!$A$4:$BF$126,$L14,FALSE))</f>
        <v>-31280109.685067002</v>
      </c>
      <c r="T14" s="32">
        <f>IF(T11=0,0,VLOOKUP(T11,FAC_TOTALS_APTA!$A$4:$BF$126,$L14,FALSE))</f>
        <v>-506821.41914411698</v>
      </c>
      <c r="U14" s="32">
        <f>IF(U11=0,0,VLOOKUP(U11,FAC_TOTALS_APTA!$A$4:$BF$126,$L14,FALSE))</f>
        <v>-4220502.6294254698</v>
      </c>
      <c r="V14" s="32">
        <f>IF(V11=0,0,VLOOKUP(V11,FAC_TOTALS_APTA!$A$4:$BF$126,$L14,FALSE))</f>
        <v>-2626308.8369305301</v>
      </c>
      <c r="W14" s="32">
        <f>IF(W11=0,0,VLOOKUP(W11,FAC_TOTALS_APTA!$A$4:$BF$126,$L14,FALSE))</f>
        <v>0</v>
      </c>
      <c r="X14" s="32">
        <f>IF(X11=0,0,VLOOKUP(X11,FAC_TOTALS_APTA!$A$4:$BF$126,$L14,FALSE))</f>
        <v>0</v>
      </c>
      <c r="Y14" s="32">
        <f>IF(Y11=0,0,VLOOKUP(Y11,FAC_TOTALS_APTA!$A$4:$BF$126,$L14,FALSE))</f>
        <v>0</v>
      </c>
      <c r="Z14" s="32">
        <f>IF(Z11=0,0,VLOOKUP(Z11,FAC_TOTALS_APTA!$A$4:$BF$126,$L14,FALSE))</f>
        <v>0</v>
      </c>
      <c r="AA14" s="32">
        <f>IF(AA11=0,0,VLOOKUP(AA11,FAC_TOTALS_APTA!$A$4:$BF$126,$L14,FALSE))</f>
        <v>0</v>
      </c>
      <c r="AB14" s="32">
        <f>IF(AB11=0,0,VLOOKUP(AB11,FAC_TOTALS_APTA!$A$4:$BF$126,$L14,FALSE))</f>
        <v>0</v>
      </c>
      <c r="AC14" s="35">
        <f t="shared" ref="AC14:AC23" si="4">SUM(M14:AB14)</f>
        <v>-59852368.283072472</v>
      </c>
      <c r="AD14" s="36">
        <f>AC14/G25</f>
        <v>-5.0166041009753817E-2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1" t="s">
        <v>9</v>
      </c>
      <c r="E15" s="55"/>
      <c r="F15" s="9">
        <f>MATCH($D15,FAC_TOTALS_APTA!$A$2:$BF$2,)</f>
        <v>14</v>
      </c>
      <c r="G15" s="112">
        <f>VLOOKUP(G11,FAC_TOTALS_APTA!$A$4:$BF$126,$F15,FALSE)</f>
        <v>8445944.2099834904</v>
      </c>
      <c r="H15" s="112">
        <f>VLOOKUP(H11,FAC_TOTALS_APTA!$A$4:$BF$126,$F15,FALSE)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MATCH($K15,FAC_TOTALS_APTA!$A$2:$BD$2,)</f>
        <v>21</v>
      </c>
      <c r="M15" s="32">
        <f>IF(M11=0,0,VLOOKUP(M11,FAC_TOTALS_APTA!$A$4:$BF$126,$L15,FALSE))</f>
        <v>6732554.5408384902</v>
      </c>
      <c r="N15" s="32">
        <f>IF(N11=0,0,VLOOKUP(N11,FAC_TOTALS_APTA!$A$4:$BF$126,$L15,FALSE))</f>
        <v>8073358.4628548799</v>
      </c>
      <c r="O15" s="32">
        <f>IF(O11=0,0,VLOOKUP(O11,FAC_TOTALS_APTA!$A$4:$BF$126,$L15,FALSE))</f>
        <v>8761811.6948309001</v>
      </c>
      <c r="P15" s="32">
        <f>IF(P11=0,0,VLOOKUP(P11,FAC_TOTALS_APTA!$A$4:$BF$126,$L15,FALSE))</f>
        <v>11565852.435647899</v>
      </c>
      <c r="Q15" s="32">
        <f>IF(Q11=0,0,VLOOKUP(Q11,FAC_TOTALS_APTA!$A$4:$BF$126,$L15,FALSE))</f>
        <v>3317844.0183499199</v>
      </c>
      <c r="R15" s="32">
        <f>IF(R11=0,0,VLOOKUP(R11,FAC_TOTALS_APTA!$A$4:$BF$126,$L15,FALSE))</f>
        <v>2809349.9008466201</v>
      </c>
      <c r="S15" s="32">
        <f>IF(S11=0,0,VLOOKUP(S11,FAC_TOTALS_APTA!$A$4:$BF$126,$L15,FALSE))</f>
        <v>-908617.15264873405</v>
      </c>
      <c r="T15" s="32">
        <f>IF(T11=0,0,VLOOKUP(T11,FAC_TOTALS_APTA!$A$4:$BF$126,$L15,FALSE))</f>
        <v>1219661.5575631</v>
      </c>
      <c r="U15" s="32">
        <f>IF(U11=0,0,VLOOKUP(U11,FAC_TOTALS_APTA!$A$4:$BF$126,$L15,FALSE))</f>
        <v>4670565.4813407697</v>
      </c>
      <c r="V15" s="32">
        <f>IF(V11=0,0,VLOOKUP(V11,FAC_TOTALS_APTA!$A$4:$BF$126,$L15,FALSE))</f>
        <v>5925046.0110360403</v>
      </c>
      <c r="W15" s="32">
        <f>IF(W11=0,0,VLOOKUP(W11,FAC_TOTALS_APTA!$A$4:$BF$126,$L15,FALSE))</f>
        <v>0</v>
      </c>
      <c r="X15" s="32">
        <f>IF(X11=0,0,VLOOKUP(X11,FAC_TOTALS_APTA!$A$4:$BF$126,$L15,FALSE))</f>
        <v>0</v>
      </c>
      <c r="Y15" s="32">
        <f>IF(Y11=0,0,VLOOKUP(Y11,FAC_TOTALS_APTA!$A$4:$BF$126,$L15,FALSE))</f>
        <v>0</v>
      </c>
      <c r="Z15" s="32">
        <f>IF(Z11=0,0,VLOOKUP(Z11,FAC_TOTALS_APTA!$A$4:$BF$126,$L15,FALSE))</f>
        <v>0</v>
      </c>
      <c r="AA15" s="32">
        <f>IF(AA11=0,0,VLOOKUP(AA11,FAC_TOTALS_APTA!$A$4:$BF$126,$L15,FALSE))</f>
        <v>0</v>
      </c>
      <c r="AB15" s="32">
        <f>IF(AB11=0,0,VLOOKUP(AB11,FAC_TOTALS_APTA!$A$4:$BF$126,$L15,FALSE))</f>
        <v>0</v>
      </c>
      <c r="AC15" s="35">
        <f t="shared" si="4"/>
        <v>52167426.950659886</v>
      </c>
      <c r="AD15" s="36">
        <f>AC15/G25</f>
        <v>4.3724807469653515E-2</v>
      </c>
      <c r="AE15" s="9"/>
    </row>
    <row r="16" spans="1:31" s="16" customFormat="1" x14ac:dyDescent="0.25">
      <c r="A16" s="9"/>
      <c r="B16" s="28" t="s">
        <v>67</v>
      </c>
      <c r="C16" s="31"/>
      <c r="D16" s="101" t="s">
        <v>11</v>
      </c>
      <c r="E16" s="55"/>
      <c r="F16" s="9" t="e">
        <f>MATCH($D16,FAC_TOTALS_APTA!$A$2:$BF$2,)</f>
        <v>#N/A</v>
      </c>
      <c r="G16" s="118" t="e">
        <f>VLOOKUP(G11,FAC_TOTALS_APTA!$A$4:$BF$126,$F16,FALSE)</f>
        <v>#REF!</v>
      </c>
      <c r="H16" s="118" t="e">
        <f>VLOOKUP(H11,FAC_TOTALS_APTA!$A$4:$BF$126,$F16,FALSE)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MATCH($K16,FAC_TOTALS_APTA!$A$2:$BD$2,)</f>
        <v>#N/A</v>
      </c>
      <c r="M16" s="32" t="e">
        <f>IF(M11=0,0,VLOOKUP(M11,FAC_TOTALS_APTA!$A$4:$BF$126,$L16,FALSE))</f>
        <v>#REF!</v>
      </c>
      <c r="N16" s="32" t="e">
        <f>IF(N11=0,0,VLOOKUP(N11,FAC_TOTALS_APTA!$A$4:$BF$126,$L16,FALSE))</f>
        <v>#REF!</v>
      </c>
      <c r="O16" s="32" t="e">
        <f>IF(O11=0,0,VLOOKUP(O11,FAC_TOTALS_APTA!$A$4:$BF$126,$L16,FALSE))</f>
        <v>#REF!</v>
      </c>
      <c r="P16" s="32" t="e">
        <f>IF(P11=0,0,VLOOKUP(P11,FAC_TOTALS_APTA!$A$4:$BF$126,$L16,FALSE))</f>
        <v>#REF!</v>
      </c>
      <c r="Q16" s="32" t="e">
        <f>IF(Q11=0,0,VLOOKUP(Q11,FAC_TOTALS_APTA!$A$4:$BF$126,$L16,FALSE))</f>
        <v>#REF!</v>
      </c>
      <c r="R16" s="32" t="e">
        <f>IF(R11=0,0,VLOOKUP(R11,FAC_TOTALS_APTA!$A$4:$BF$126,$L16,FALSE))</f>
        <v>#REF!</v>
      </c>
      <c r="S16" s="32" t="e">
        <f>IF(S11=0,0,VLOOKUP(S11,FAC_TOTALS_APTA!$A$4:$BF$126,$L16,FALSE))</f>
        <v>#REF!</v>
      </c>
      <c r="T16" s="32" t="e">
        <f>IF(T11=0,0,VLOOKUP(T11,FAC_TOTALS_APTA!$A$4:$BF$126,$L16,FALSE))</f>
        <v>#REF!</v>
      </c>
      <c r="U16" s="32" t="e">
        <f>IF(U11=0,0,VLOOKUP(U11,FAC_TOTALS_APTA!$A$4:$BF$126,$L16,FALSE))</f>
        <v>#REF!</v>
      </c>
      <c r="V16" s="32" t="e">
        <f>IF(V11=0,0,VLOOKUP(V11,FAC_TOTALS_APTA!$A$4:$BF$126,$L16,FALSE))</f>
        <v>#REF!</v>
      </c>
      <c r="W16" s="32">
        <f>IF(W11=0,0,VLOOKUP(W11,FAC_TOTALS_APTA!$A$4:$BF$126,$L16,FALSE))</f>
        <v>0</v>
      </c>
      <c r="X16" s="32">
        <f>IF(X11=0,0,VLOOKUP(X11,FAC_TOTALS_APTA!$A$4:$BF$126,$L16,FALSE))</f>
        <v>0</v>
      </c>
      <c r="Y16" s="32">
        <f>IF(Y11=0,0,VLOOKUP(Y11,FAC_TOTALS_APTA!$A$4:$BF$126,$L16,FALSE))</f>
        <v>0</v>
      </c>
      <c r="Z16" s="32">
        <f>IF(Z11=0,0,VLOOKUP(Z11,FAC_TOTALS_APTA!$A$4:$BF$126,$L16,FALSE))</f>
        <v>0</v>
      </c>
      <c r="AA16" s="32">
        <f>IF(AA11=0,0,VLOOKUP(AA11,FAC_TOTALS_APTA!$A$4:$BF$126,$L16,FALSE))</f>
        <v>0</v>
      </c>
      <c r="AB16" s="32">
        <f>IF(AB11=0,0,VLOOKUP(AB11,FAC_TOTALS_APTA!$A$4:$BF$126,$L16,FALSE))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19" t="s">
        <v>18</v>
      </c>
      <c r="E17" s="55"/>
      <c r="F17" s="9">
        <f>MATCH($D17,FAC_TOTALS_APTA!$A$2:$BF$2,)</f>
        <v>15</v>
      </c>
      <c r="G17" s="120">
        <f>VLOOKUP(G11,FAC_TOTALS_APTA!$A$4:$BF$126,$F17,FALSE)</f>
        <v>1.9566243795576801</v>
      </c>
      <c r="H17" s="120">
        <f>VLOOKUP(H11,FAC_TOTALS_APTA!$A$4:$BF$126,$F17,FALSE)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MATCH($K17,FAC_TOTALS_APTA!$A$2:$BD$2,)</f>
        <v>22</v>
      </c>
      <c r="M17" s="32">
        <f>IF(M11=0,0,VLOOKUP(M11,FAC_TOTALS_APTA!$A$4:$BF$126,$L17,FALSE))</f>
        <v>25076279.067466099</v>
      </c>
      <c r="N17" s="32">
        <f>IF(N11=0,0,VLOOKUP(N11,FAC_TOTALS_APTA!$A$4:$BF$126,$L17,FALSE))</f>
        <v>26579448.082409699</v>
      </c>
      <c r="O17" s="32">
        <f>IF(O11=0,0,VLOOKUP(O11,FAC_TOTALS_APTA!$A$4:$BF$126,$L17,FALSE))</f>
        <v>36036162.704128198</v>
      </c>
      <c r="P17" s="32">
        <f>IF(P11=0,0,VLOOKUP(P11,FAC_TOTALS_APTA!$A$4:$BF$126,$L17,FALSE))</f>
        <v>21434955.894856699</v>
      </c>
      <c r="Q17" s="32">
        <f>IF(Q11=0,0,VLOOKUP(Q11,FAC_TOTALS_APTA!$A$4:$BF$126,$L17,FALSE))</f>
        <v>11870841.877329901</v>
      </c>
      <c r="R17" s="32">
        <f>IF(R11=0,0,VLOOKUP(R11,FAC_TOTALS_APTA!$A$4:$BF$126,$L17,FALSE))</f>
        <v>30084471.400015499</v>
      </c>
      <c r="S17" s="32">
        <f>IF(S11=0,0,VLOOKUP(S11,FAC_TOTALS_APTA!$A$4:$BF$126,$L17,FALSE))</f>
        <v>-80183860.290155798</v>
      </c>
      <c r="T17" s="32">
        <f>IF(T11=0,0,VLOOKUP(T11,FAC_TOTALS_APTA!$A$4:$BF$126,$L17,FALSE))</f>
        <v>37892827.342577897</v>
      </c>
      <c r="U17" s="32">
        <f>IF(U11=0,0,VLOOKUP(U11,FAC_TOTALS_APTA!$A$4:$BF$126,$L17,FALSE))</f>
        <v>55696521.740229003</v>
      </c>
      <c r="V17" s="32">
        <f>IF(V11=0,0,VLOOKUP(V11,FAC_TOTALS_APTA!$A$4:$BF$126,$L17,FALSE))</f>
        <v>2057002.03864445</v>
      </c>
      <c r="W17" s="32">
        <f>IF(W11=0,0,VLOOKUP(W11,FAC_TOTALS_APTA!$A$4:$BF$126,$L17,FALSE))</f>
        <v>0</v>
      </c>
      <c r="X17" s="32">
        <f>IF(X11=0,0,VLOOKUP(X11,FAC_TOTALS_APTA!$A$4:$BF$126,$L17,FALSE))</f>
        <v>0</v>
      </c>
      <c r="Y17" s="32">
        <f>IF(Y11=0,0,VLOOKUP(Y11,FAC_TOTALS_APTA!$A$4:$BF$126,$L17,FALSE))</f>
        <v>0</v>
      </c>
      <c r="Z17" s="32">
        <f>IF(Z11=0,0,VLOOKUP(Z11,FAC_TOTALS_APTA!$A$4:$BF$126,$L17,FALSE))</f>
        <v>0</v>
      </c>
      <c r="AA17" s="32">
        <f>IF(AA11=0,0,VLOOKUP(AA11,FAC_TOTALS_APTA!$A$4:$BF$126,$L17,FALSE))</f>
        <v>0</v>
      </c>
      <c r="AB17" s="32">
        <f>IF(AB11=0,0,VLOOKUP(AB11,FAC_TOTALS_APTA!$A$4:$BF$126,$L17,FALSE))</f>
        <v>0</v>
      </c>
      <c r="AC17" s="35">
        <f t="shared" si="4"/>
        <v>166544649.85750166</v>
      </c>
      <c r="AD17" s="36">
        <f>AC17/G25</f>
        <v>0.1395915646176604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1" t="s">
        <v>17</v>
      </c>
      <c r="E18" s="55"/>
      <c r="F18" s="9">
        <f>MATCH($D18,FAC_TOTALS_APTA!$A$2:$BF$2,)</f>
        <v>16</v>
      </c>
      <c r="G18" s="118">
        <f>VLOOKUP(G11,FAC_TOTALS_APTA!$A$4:$BF$126,$F18,FALSE)</f>
        <v>43672.133831359701</v>
      </c>
      <c r="H18" s="118">
        <f>VLOOKUP(H11,FAC_TOTALS_APTA!$A$4:$BF$126,$F18,FALSE)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MATCH($K18,FAC_TOTALS_APTA!$A$2:$BD$2,)</f>
        <v>23</v>
      </c>
      <c r="M18" s="32">
        <f>IF(M11=0,0,VLOOKUP(M11,FAC_TOTALS_APTA!$A$4:$BF$126,$L18,FALSE))</f>
        <v>4515455.4241888504</v>
      </c>
      <c r="N18" s="32">
        <f>IF(N11=0,0,VLOOKUP(N11,FAC_TOTALS_APTA!$A$4:$BF$126,$L18,FALSE))</f>
        <v>6133903.4660988403</v>
      </c>
      <c r="O18" s="32">
        <f>IF(O11=0,0,VLOOKUP(O11,FAC_TOTALS_APTA!$A$4:$BF$126,$L18,FALSE))</f>
        <v>5978537.8766919598</v>
      </c>
      <c r="P18" s="32">
        <f>IF(P11=0,0,VLOOKUP(P11,FAC_TOTALS_APTA!$A$4:$BF$126,$L18,FALSE))</f>
        <v>9559463.4164580107</v>
      </c>
      <c r="Q18" s="32">
        <f>IF(Q11=0,0,VLOOKUP(Q11,FAC_TOTALS_APTA!$A$4:$BF$126,$L18,FALSE))</f>
        <v>-2883396.35339549</v>
      </c>
      <c r="R18" s="32">
        <f>IF(R11=0,0,VLOOKUP(R11,FAC_TOTALS_APTA!$A$4:$BF$126,$L18,FALSE))</f>
        <v>154557.151831333</v>
      </c>
      <c r="S18" s="32">
        <f>IF(S11=0,0,VLOOKUP(S11,FAC_TOTALS_APTA!$A$4:$BF$126,$L18,FALSE))</f>
        <v>10207950.013363799</v>
      </c>
      <c r="T18" s="32">
        <f>IF(T11=0,0,VLOOKUP(T11,FAC_TOTALS_APTA!$A$4:$BF$126,$L18,FALSE))</f>
        <v>5560201.9469307</v>
      </c>
      <c r="U18" s="32">
        <f>IF(U11=0,0,VLOOKUP(U11,FAC_TOTALS_APTA!$A$4:$BF$126,$L18,FALSE))</f>
        <v>3906999.3984503802</v>
      </c>
      <c r="V18" s="32">
        <f>IF(V11=0,0,VLOOKUP(V11,FAC_TOTALS_APTA!$A$4:$BF$126,$L18,FALSE))</f>
        <v>2215035.8705668198</v>
      </c>
      <c r="W18" s="32">
        <f>IF(W11=0,0,VLOOKUP(W11,FAC_TOTALS_APTA!$A$4:$BF$126,$L18,FALSE))</f>
        <v>0</v>
      </c>
      <c r="X18" s="32">
        <f>IF(X11=0,0,VLOOKUP(X11,FAC_TOTALS_APTA!$A$4:$BF$126,$L18,FALSE))</f>
        <v>0</v>
      </c>
      <c r="Y18" s="32">
        <f>IF(Y11=0,0,VLOOKUP(Y11,FAC_TOTALS_APTA!$A$4:$BF$126,$L18,FALSE))</f>
        <v>0</v>
      </c>
      <c r="Z18" s="32">
        <f>IF(Z11=0,0,VLOOKUP(Z11,FAC_TOTALS_APTA!$A$4:$BF$126,$L18,FALSE))</f>
        <v>0</v>
      </c>
      <c r="AA18" s="32">
        <f>IF(AA11=0,0,VLOOKUP(AA11,FAC_TOTALS_APTA!$A$4:$BF$126,$L18,FALSE))</f>
        <v>0</v>
      </c>
      <c r="AB18" s="32">
        <f>IF(AB11=0,0,VLOOKUP(AB11,FAC_TOTALS_APTA!$A$4:$BF$126,$L18,FALSE))</f>
        <v>0</v>
      </c>
      <c r="AC18" s="35">
        <f t="shared" si="4"/>
        <v>45348708.211185202</v>
      </c>
      <c r="AD18" s="36">
        <f>AC18/G25</f>
        <v>3.800960966326683E-2</v>
      </c>
      <c r="AE18" s="9"/>
    </row>
    <row r="19" spans="1:31" s="16" customFormat="1" x14ac:dyDescent="0.25">
      <c r="A19" s="9"/>
      <c r="B19" s="28" t="s">
        <v>68</v>
      </c>
      <c r="C19" s="31"/>
      <c r="D19" s="101" t="s">
        <v>10</v>
      </c>
      <c r="E19" s="55"/>
      <c r="F19" s="9">
        <f>MATCH($D19,FAC_TOTALS_APTA!$A$2:$BF$2,)</f>
        <v>17</v>
      </c>
      <c r="G19" s="112">
        <f>VLOOKUP(G11,FAC_TOTALS_APTA!$A$4:$BF$126,$F19,FALSE)</f>
        <v>11.080959921196699</v>
      </c>
      <c r="H19" s="112">
        <f>VLOOKUP(H11,FAC_TOTALS_APTA!$A$4:$BF$126,$F19,FALSE)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MATCH($K19,FAC_TOTALS_APTA!$A$2:$BD$2,)</f>
        <v>24</v>
      </c>
      <c r="M19" s="32">
        <f>IF(M11=0,0,VLOOKUP(M11,FAC_TOTALS_APTA!$A$4:$BF$126,$L19,FALSE))</f>
        <v>-155132.31638184201</v>
      </c>
      <c r="N19" s="32">
        <f>IF(N11=0,0,VLOOKUP(N11,FAC_TOTALS_APTA!$A$4:$BF$126,$L19,FALSE))</f>
        <v>-153343.35179012601</v>
      </c>
      <c r="O19" s="32">
        <f>IF(O11=0,0,VLOOKUP(O11,FAC_TOTALS_APTA!$A$4:$BF$126,$L19,FALSE))</f>
        <v>-170839.71303144301</v>
      </c>
      <c r="P19" s="32">
        <f>IF(P11=0,0,VLOOKUP(P11,FAC_TOTALS_APTA!$A$4:$BF$126,$L19,FALSE))</f>
        <v>-138348.01572694699</v>
      </c>
      <c r="Q19" s="32">
        <f>IF(Q11=0,0,VLOOKUP(Q11,FAC_TOTALS_APTA!$A$4:$BF$126,$L19,FALSE))</f>
        <v>-273675.33512757201</v>
      </c>
      <c r="R19" s="32">
        <f>IF(R11=0,0,VLOOKUP(R11,FAC_TOTALS_APTA!$A$4:$BF$126,$L19,FALSE))</f>
        <v>294124.61154032999</v>
      </c>
      <c r="S19" s="32">
        <f>IF(S11=0,0,VLOOKUP(S11,FAC_TOTALS_APTA!$A$4:$BF$126,$L19,FALSE))</f>
        <v>260302.95804053399</v>
      </c>
      <c r="T19" s="32">
        <f>IF(T11=0,0,VLOOKUP(T11,FAC_TOTALS_APTA!$A$4:$BF$126,$L19,FALSE))</f>
        <v>603422.38424810302</v>
      </c>
      <c r="U19" s="32">
        <f>IF(U11=0,0,VLOOKUP(U11,FAC_TOTALS_APTA!$A$4:$BF$126,$L19,FALSE))</f>
        <v>644999.25239900802</v>
      </c>
      <c r="V19" s="32">
        <f>IF(V11=0,0,VLOOKUP(V11,FAC_TOTALS_APTA!$A$4:$BF$126,$L19,FALSE))</f>
        <v>-254554.61989468799</v>
      </c>
      <c r="W19" s="32">
        <f>IF(W11=0,0,VLOOKUP(W11,FAC_TOTALS_APTA!$A$4:$BF$126,$L19,FALSE))</f>
        <v>0</v>
      </c>
      <c r="X19" s="32">
        <f>IF(X11=0,0,VLOOKUP(X11,FAC_TOTALS_APTA!$A$4:$BF$126,$L19,FALSE))</f>
        <v>0</v>
      </c>
      <c r="Y19" s="32">
        <f>IF(Y11=0,0,VLOOKUP(Y11,FAC_TOTALS_APTA!$A$4:$BF$126,$L19,FALSE))</f>
        <v>0</v>
      </c>
      <c r="Z19" s="32">
        <f>IF(Z11=0,0,VLOOKUP(Z11,FAC_TOTALS_APTA!$A$4:$BF$126,$L19,FALSE))</f>
        <v>0</v>
      </c>
      <c r="AA19" s="32">
        <f>IF(AA11=0,0,VLOOKUP(AA11,FAC_TOTALS_APTA!$A$4:$BF$126,$L19,FALSE))</f>
        <v>0</v>
      </c>
      <c r="AB19" s="32">
        <f>IF(AB11=0,0,VLOOKUP(AB11,FAC_TOTALS_APTA!$A$4:$BF$126,$L19,FALSE))</f>
        <v>0</v>
      </c>
      <c r="AC19" s="35">
        <f t="shared" si="4"/>
        <v>656955.85427535698</v>
      </c>
      <c r="AD19" s="36">
        <f>AC19/G25</f>
        <v>5.5063609465385709E-4</v>
      </c>
      <c r="AE19" s="9"/>
    </row>
    <row r="20" spans="1:31" s="16" customFormat="1" x14ac:dyDescent="0.25">
      <c r="A20" s="9"/>
      <c r="B20" s="28" t="s">
        <v>52</v>
      </c>
      <c r="C20" s="31"/>
      <c r="D20" s="101" t="s">
        <v>32</v>
      </c>
      <c r="E20" s="55"/>
      <c r="F20" s="9">
        <f>MATCH($D20,FAC_TOTALS_APTA!$A$2:$BF$2,)</f>
        <v>18</v>
      </c>
      <c r="G20" s="120">
        <f>VLOOKUP(G11,FAC_TOTALS_APTA!$A$4:$BF$126,$F20,FALSE)</f>
        <v>3.9039838032305898</v>
      </c>
      <c r="H20" s="120">
        <f>VLOOKUP(H11,FAC_TOTALS_APTA!$A$4:$BF$126,$F20,FALSE)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MATCH($K20,FAC_TOTALS_APTA!$A$2:$BD$2,)</f>
        <v>25</v>
      </c>
      <c r="M20" s="32">
        <f>IF(M11=0,0,VLOOKUP(M11,FAC_TOTALS_APTA!$A$4:$BF$126,$L20,FALSE))</f>
        <v>0</v>
      </c>
      <c r="N20" s="32">
        <f>IF(N11=0,0,VLOOKUP(N11,FAC_TOTALS_APTA!$A$4:$BF$126,$L20,FALSE))</f>
        <v>0</v>
      </c>
      <c r="O20" s="32">
        <f>IF(O11=0,0,VLOOKUP(O11,FAC_TOTALS_APTA!$A$4:$BF$126,$L20,FALSE))</f>
        <v>0</v>
      </c>
      <c r="P20" s="32">
        <f>IF(P11=0,0,VLOOKUP(P11,FAC_TOTALS_APTA!$A$4:$BF$126,$L20,FALSE))</f>
        <v>-2344186.8699773001</v>
      </c>
      <c r="Q20" s="32">
        <f>IF(Q11=0,0,VLOOKUP(Q11,FAC_TOTALS_APTA!$A$4:$BF$126,$L20,FALSE))</f>
        <v>-1957778.7541642999</v>
      </c>
      <c r="R20" s="32">
        <f>IF(R11=0,0,VLOOKUP(R11,FAC_TOTALS_APTA!$A$4:$BF$126,$L20,FALSE))</f>
        <v>-831635.91864293895</v>
      </c>
      <c r="S20" s="32">
        <f>IF(S11=0,0,VLOOKUP(S11,FAC_TOTALS_APTA!$A$4:$BF$126,$L20,FALSE))</f>
        <v>-1611051.3360147399</v>
      </c>
      <c r="T20" s="32">
        <f>IF(T11=0,0,VLOOKUP(T11,FAC_TOTALS_APTA!$A$4:$BF$126,$L20,FALSE))</f>
        <v>-2218901.6815925902</v>
      </c>
      <c r="U20" s="32">
        <f>IF(U11=0,0,VLOOKUP(U11,FAC_TOTALS_APTA!$A$4:$BF$126,$L20,FALSE))</f>
        <v>381758.09241227899</v>
      </c>
      <c r="V20" s="32">
        <f>IF(V11=0,0,VLOOKUP(V11,FAC_TOTALS_APTA!$A$4:$BF$126,$L20,FALSE))</f>
        <v>-612454.45432772604</v>
      </c>
      <c r="W20" s="32">
        <f>IF(W11=0,0,VLOOKUP(W11,FAC_TOTALS_APTA!$A$4:$BF$126,$L20,FALSE))</f>
        <v>0</v>
      </c>
      <c r="X20" s="32">
        <f>IF(X11=0,0,VLOOKUP(X11,FAC_TOTALS_APTA!$A$4:$BF$126,$L20,FALSE))</f>
        <v>0</v>
      </c>
      <c r="Y20" s="32">
        <f>IF(Y11=0,0,VLOOKUP(Y11,FAC_TOTALS_APTA!$A$4:$BF$126,$L20,FALSE))</f>
        <v>0</v>
      </c>
      <c r="Z20" s="32">
        <f>IF(Z11=0,0,VLOOKUP(Z11,FAC_TOTALS_APTA!$A$4:$BF$126,$L20,FALSE))</f>
        <v>0</v>
      </c>
      <c r="AA20" s="32">
        <f>IF(AA11=0,0,VLOOKUP(AA11,FAC_TOTALS_APTA!$A$4:$BF$126,$L20,FALSE))</f>
        <v>0</v>
      </c>
      <c r="AB20" s="32">
        <f>IF(AB11=0,0,VLOOKUP(AB11,FAC_TOTALS_APTA!$A$4:$BF$126,$L20,FALSE))</f>
        <v>0</v>
      </c>
      <c r="AC20" s="35">
        <f t="shared" si="4"/>
        <v>-9194250.9223073181</v>
      </c>
      <c r="AD20" s="36">
        <f>AC20/G25</f>
        <v>-7.7062810053062526E-3</v>
      </c>
      <c r="AE20" s="9"/>
    </row>
    <row r="21" spans="1:31" s="16" customFormat="1" x14ac:dyDescent="0.25">
      <c r="A21" s="9"/>
      <c r="B21" s="28" t="s">
        <v>69</v>
      </c>
      <c r="C21" s="31"/>
      <c r="D21" s="121" t="s">
        <v>81</v>
      </c>
      <c r="E21" s="55"/>
      <c r="F21" s="9" t="e">
        <f>MATCH($D21,FAC_TOTALS_APTA!$A$2:$BF$2,)</f>
        <v>#N/A</v>
      </c>
      <c r="G21" s="120" t="e">
        <f>VLOOKUP(G11,FAC_TOTALS_APTA!$A$4:$BF$126,$F21,FALSE)</f>
        <v>#REF!</v>
      </c>
      <c r="H21" s="120" t="e">
        <f>VLOOKUP(H11,FAC_TOTALS_APTA!$A$4:$BF$126,$F21,FALSE)</f>
        <v>#REF!</v>
      </c>
      <c r="I21" s="33" t="str">
        <f t="shared" si="1"/>
        <v>-</v>
      </c>
      <c r="J21" s="34"/>
      <c r="K21" s="34" t="str">
        <f t="shared" si="3"/>
        <v>YEARS_SINCE_TNC_RAIL_HI_FAC</v>
      </c>
      <c r="L21" s="9" t="e">
        <f>MATCH($K21,FAC_TOTALS_APTA!$A$2:$BD$2,)</f>
        <v>#N/A</v>
      </c>
      <c r="M21" s="32" t="e">
        <f>IF(M11=0,0,VLOOKUP(M11,FAC_TOTALS_APTA!$A$4:$BF$126,$L21,FALSE))</f>
        <v>#REF!</v>
      </c>
      <c r="N21" s="32" t="e">
        <f>IF(N11=0,0,VLOOKUP(N11,FAC_TOTALS_APTA!$A$4:$BF$126,$L21,FALSE))</f>
        <v>#REF!</v>
      </c>
      <c r="O21" s="32" t="e">
        <f>IF(O11=0,0,VLOOKUP(O11,FAC_TOTALS_APTA!$A$4:$BF$126,$L21,FALSE))</f>
        <v>#REF!</v>
      </c>
      <c r="P21" s="32" t="e">
        <f>IF(P11=0,0,VLOOKUP(P11,FAC_TOTALS_APTA!$A$4:$BF$126,$L21,FALSE))</f>
        <v>#REF!</v>
      </c>
      <c r="Q21" s="32" t="e">
        <f>IF(Q11=0,0,VLOOKUP(Q11,FAC_TOTALS_APTA!$A$4:$BF$126,$L21,FALSE))</f>
        <v>#REF!</v>
      </c>
      <c r="R21" s="32" t="e">
        <f>IF(R11=0,0,VLOOKUP(R11,FAC_TOTALS_APTA!$A$4:$BF$126,$L21,FALSE))</f>
        <v>#REF!</v>
      </c>
      <c r="S21" s="32" t="e">
        <f>IF(S11=0,0,VLOOKUP(S11,FAC_TOTALS_APTA!$A$4:$BF$126,$L21,FALSE))</f>
        <v>#REF!</v>
      </c>
      <c r="T21" s="32" t="e">
        <f>IF(T11=0,0,VLOOKUP(T11,FAC_TOTALS_APTA!$A$4:$BF$126,$L21,FALSE))</f>
        <v>#REF!</v>
      </c>
      <c r="U21" s="32" t="e">
        <f>IF(U11=0,0,VLOOKUP(U11,FAC_TOTALS_APTA!$A$4:$BF$126,$L21,FALSE))</f>
        <v>#REF!</v>
      </c>
      <c r="V21" s="32" t="e">
        <f>IF(V11=0,0,VLOOKUP(V11,FAC_TOTALS_APTA!$A$4:$BF$126,$L21,FALSE))</f>
        <v>#REF!</v>
      </c>
      <c r="W21" s="32">
        <f>IF(W11=0,0,VLOOKUP(W11,FAC_TOTALS_APTA!$A$4:$BF$126,$L21,FALSE))</f>
        <v>0</v>
      </c>
      <c r="X21" s="32">
        <f>IF(X11=0,0,VLOOKUP(X11,FAC_TOTALS_APTA!$A$4:$BF$126,$L21,FALSE))</f>
        <v>0</v>
      </c>
      <c r="Y21" s="32">
        <f>IF(Y11=0,0,VLOOKUP(Y11,FAC_TOTALS_APTA!$A$4:$BF$126,$L21,FALSE))</f>
        <v>0</v>
      </c>
      <c r="Z21" s="32">
        <f>IF(Z11=0,0,VLOOKUP(Z11,FAC_TOTALS_APTA!$A$4:$BF$126,$L21,FALSE))</f>
        <v>0</v>
      </c>
      <c r="AA21" s="32">
        <f>IF(AA11=0,0,VLOOKUP(AA11,FAC_TOTALS_APTA!$A$4:$BF$126,$L21,FALSE))</f>
        <v>0</v>
      </c>
      <c r="AB21" s="32">
        <f>IF(AB11=0,0,VLOOKUP(AB11,FAC_TOTALS_APTA!$A$4:$BF$126,$L21,FALSE))</f>
        <v>0</v>
      </c>
      <c r="AC21" s="35" t="e">
        <f t="shared" si="4"/>
        <v>#REF!</v>
      </c>
      <c r="AD21" s="36" t="e">
        <f>AC21/G25</f>
        <v>#REF!</v>
      </c>
      <c r="AE21" s="9"/>
    </row>
    <row r="22" spans="1:31" s="16" customFormat="1" x14ac:dyDescent="0.25">
      <c r="A22" s="9"/>
      <c r="B22" s="28" t="s">
        <v>70</v>
      </c>
      <c r="C22" s="31"/>
      <c r="D22" s="101" t="s">
        <v>48</v>
      </c>
      <c r="E22" s="55"/>
      <c r="F22" s="9" t="e">
        <f>MATCH($D22,FAC_TOTALS_APTA!$A$2:$BF$2,)</f>
        <v>#N/A</v>
      </c>
      <c r="G22" s="120" t="e">
        <f>VLOOKUP(G11,FAC_TOTALS_APTA!$A$4:$BF$126,$F22,FALSE)</f>
        <v>#REF!</v>
      </c>
      <c r="H22" s="120" t="e">
        <f>VLOOKUP(H11,FAC_TOTALS_APTA!$A$4:$BF$126,$F22,FALSE)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MATCH($K22,FAC_TOTALS_APTA!$A$2:$BD$2,)</f>
        <v>#N/A</v>
      </c>
      <c r="M22" s="32" t="e">
        <f>IF(M11=0,0,VLOOKUP(M11,FAC_TOTALS_APTA!$A$4:$BF$126,$L22,FALSE))</f>
        <v>#REF!</v>
      </c>
      <c r="N22" s="32" t="e">
        <f>IF(N11=0,0,VLOOKUP(N11,FAC_TOTALS_APTA!$A$4:$BF$126,$L22,FALSE))</f>
        <v>#REF!</v>
      </c>
      <c r="O22" s="32" t="e">
        <f>IF(O11=0,0,VLOOKUP(O11,FAC_TOTALS_APTA!$A$4:$BF$126,$L22,FALSE))</f>
        <v>#REF!</v>
      </c>
      <c r="P22" s="32" t="e">
        <f>IF(P11=0,0,VLOOKUP(P11,FAC_TOTALS_APTA!$A$4:$BF$126,$L22,FALSE))</f>
        <v>#REF!</v>
      </c>
      <c r="Q22" s="32" t="e">
        <f>IF(Q11=0,0,VLOOKUP(Q11,FAC_TOTALS_APTA!$A$4:$BF$126,$L22,FALSE))</f>
        <v>#REF!</v>
      </c>
      <c r="R22" s="32" t="e">
        <f>IF(R11=0,0,VLOOKUP(R11,FAC_TOTALS_APTA!$A$4:$BF$126,$L22,FALSE))</f>
        <v>#REF!</v>
      </c>
      <c r="S22" s="32" t="e">
        <f>IF(S11=0,0,VLOOKUP(S11,FAC_TOTALS_APTA!$A$4:$BF$126,$L22,FALSE))</f>
        <v>#REF!</v>
      </c>
      <c r="T22" s="32" t="e">
        <f>IF(T11=0,0,VLOOKUP(T11,FAC_TOTALS_APTA!$A$4:$BF$126,$L22,FALSE))</f>
        <v>#REF!</v>
      </c>
      <c r="U22" s="32" t="e">
        <f>IF(U11=0,0,VLOOKUP(U11,FAC_TOTALS_APTA!$A$4:$BF$126,$L22,FALSE))</f>
        <v>#REF!</v>
      </c>
      <c r="V22" s="32" t="e">
        <f>IF(V11=0,0,VLOOKUP(V11,FAC_TOTALS_APTA!$A$4:$BF$126,$L22,FALSE))</f>
        <v>#REF!</v>
      </c>
      <c r="W22" s="32">
        <f>IF(W11=0,0,VLOOKUP(W11,FAC_TOTALS_APTA!$A$4:$BF$126,$L22,FALSE))</f>
        <v>0</v>
      </c>
      <c r="X22" s="32">
        <f>IF(X11=0,0,VLOOKUP(X11,FAC_TOTALS_APTA!$A$4:$BF$126,$L22,FALSE))</f>
        <v>0</v>
      </c>
      <c r="Y22" s="32">
        <f>IF(Y11=0,0,VLOOKUP(Y11,FAC_TOTALS_APTA!$A$4:$BF$126,$L22,FALSE))</f>
        <v>0</v>
      </c>
      <c r="Z22" s="32">
        <f>IF(Z11=0,0,VLOOKUP(Z11,FAC_TOTALS_APTA!$A$4:$BF$126,$L22,FALSE))</f>
        <v>0</v>
      </c>
      <c r="AA22" s="32">
        <f>IF(AA11=0,0,VLOOKUP(AA11,FAC_TOTALS_APTA!$A$4:$BF$126,$L22,FALSE))</f>
        <v>0</v>
      </c>
      <c r="AB22" s="32">
        <f>IF(AB11=0,0,VLOOKUP(AB11,FAC_TOTALS_APTA!$A$4:$BF$126,$L22,FALSE))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24" t="s">
        <v>49</v>
      </c>
      <c r="E23" s="56"/>
      <c r="F23" s="10" t="e">
        <f>MATCH($D23,FAC_TOTALS_APTA!$A$2:$BF$2,)</f>
        <v>#N/A</v>
      </c>
      <c r="G23" s="126" t="e">
        <f>VLOOKUP(G11,FAC_TOTALS_APTA!$A$4:$BF$126,$F23,FALSE)</f>
        <v>#REF!</v>
      </c>
      <c r="H23" s="126" t="e">
        <f>VLOOKUP(H11,FAC_TOTALS_APTA!$A$4:$BF$126,$F23,FALSE)</f>
        <v>#REF!</v>
      </c>
      <c r="I23" s="37" t="str">
        <f t="shared" si="1"/>
        <v>-</v>
      </c>
      <c r="J23" s="38" t="str">
        <f t="shared" si="2"/>
        <v/>
      </c>
      <c r="K23" s="38" t="str">
        <f t="shared" si="3"/>
        <v>scooter_flag_FAC</v>
      </c>
      <c r="L23" s="10" t="e">
        <f>MATCH($K23,FAC_TOTALS_APTA!$A$2:$BD$2,)</f>
        <v>#N/A</v>
      </c>
      <c r="M23" s="39" t="e">
        <f>IF(M11=0,0,VLOOKUP(M11,FAC_TOTALS_APTA!$A$4:$BF$126,$L23,FALSE))</f>
        <v>#REF!</v>
      </c>
      <c r="N23" s="39" t="e">
        <f>IF(N11=0,0,VLOOKUP(N11,FAC_TOTALS_APTA!$A$4:$BF$126,$L23,FALSE))</f>
        <v>#REF!</v>
      </c>
      <c r="O23" s="39" t="e">
        <f>IF(O11=0,0,VLOOKUP(O11,FAC_TOTALS_APTA!$A$4:$BF$126,$L23,FALSE))</f>
        <v>#REF!</v>
      </c>
      <c r="P23" s="39" t="e">
        <f>IF(P11=0,0,VLOOKUP(P11,FAC_TOTALS_APTA!$A$4:$BF$126,$L23,FALSE))</f>
        <v>#REF!</v>
      </c>
      <c r="Q23" s="39" t="e">
        <f>IF(Q11=0,0,VLOOKUP(Q11,FAC_TOTALS_APTA!$A$4:$BF$126,$L23,FALSE))</f>
        <v>#REF!</v>
      </c>
      <c r="R23" s="39" t="e">
        <f>IF(R11=0,0,VLOOKUP(R11,FAC_TOTALS_APTA!$A$4:$BF$126,$L23,FALSE))</f>
        <v>#REF!</v>
      </c>
      <c r="S23" s="39" t="e">
        <f>IF(S11=0,0,VLOOKUP(S11,FAC_TOTALS_APTA!$A$4:$BF$126,$L23,FALSE))</f>
        <v>#REF!</v>
      </c>
      <c r="T23" s="39" t="e">
        <f>IF(T11=0,0,VLOOKUP(T11,FAC_TOTALS_APTA!$A$4:$BF$126,$L23,FALSE))</f>
        <v>#REF!</v>
      </c>
      <c r="U23" s="39" t="e">
        <f>IF(U11=0,0,VLOOKUP(U11,FAC_TOTALS_APTA!$A$4:$BF$126,$L23,FALSE))</f>
        <v>#REF!</v>
      </c>
      <c r="V23" s="39" t="e">
        <f>IF(V11=0,0,VLOOKUP(V11,FAC_TOTALS_APTA!$A$4:$BF$126,$L23,FALSE))</f>
        <v>#REF!</v>
      </c>
      <c r="W23" s="39">
        <f>IF(W11=0,0,VLOOKUP(W11,FAC_TOTALS_APTA!$A$4:$BF$126,$L23,FALSE))</f>
        <v>0</v>
      </c>
      <c r="X23" s="39">
        <f>IF(X11=0,0,VLOOKUP(X11,FAC_TOTALS_APTA!$A$4:$BF$126,$L23,FALSE))</f>
        <v>0</v>
      </c>
      <c r="Y23" s="39">
        <f>IF(Y11=0,0,VLOOKUP(Y11,FAC_TOTALS_APTA!$A$4:$BF$126,$L23,FALSE))</f>
        <v>0</v>
      </c>
      <c r="Z23" s="39">
        <f>IF(Z11=0,0,VLOOKUP(Z11,FAC_TOTALS_APTA!$A$4:$BF$126,$L23,FALSE))</f>
        <v>0</v>
      </c>
      <c r="AA23" s="39">
        <f>IF(AA11=0,0,VLOOKUP(AA11,FAC_TOTALS_APTA!$A$4:$BF$126,$L23,FALSE))</f>
        <v>0</v>
      </c>
      <c r="AB23" s="39">
        <f>IF(AB11=0,0,VLOOKUP(AB11,FAC_TOTALS_APTA!$A$4:$BF$126,$L23,FALSE))</f>
        <v>0</v>
      </c>
      <c r="AC23" s="40" t="e">
        <f t="shared" si="4"/>
        <v>#REF!</v>
      </c>
      <c r="AD23" s="41" t="e">
        <f>AC23/G25</f>
        <v>#REF!</v>
      </c>
      <c r="AE23" s="9"/>
    </row>
    <row r="24" spans="1:31" s="16" customFormat="1" x14ac:dyDescent="0.25">
      <c r="A24" s="9"/>
      <c r="B24" s="42" t="s">
        <v>58</v>
      </c>
      <c r="C24" s="43"/>
      <c r="D24" s="132" t="s">
        <v>50</v>
      </c>
      <c r="E24" s="44"/>
      <c r="F24" s="45"/>
      <c r="G24" s="136"/>
      <c r="H24" s="136"/>
      <c r="I24" s="47"/>
      <c r="J24" s="48"/>
      <c r="K24" s="48" t="str">
        <f t="shared" si="3"/>
        <v>New_Reporter_FAC</v>
      </c>
      <c r="L24" s="45">
        <f>MATCH($K24,FAC_TOTALS_APTA!$A$2:$BD$2,)</f>
        <v>29</v>
      </c>
      <c r="M24" s="46">
        <f>IF(M11=0,0,VLOOKUP(M11,FAC_TOTALS_APTA!$A$4:$BF$126,$L24,FALSE))</f>
        <v>0</v>
      </c>
      <c r="N24" s="46">
        <f>IF(N11=0,0,VLOOKUP(N11,FAC_TOTALS_APTA!$A$4:$BF$126,$L24,FALSE))</f>
        <v>7695887</v>
      </c>
      <c r="O24" s="46">
        <f>IF(O11=0,0,VLOOKUP(O11,FAC_TOTALS_APTA!$A$4:$BF$126,$L24,FALSE))</f>
        <v>7901667.9999999898</v>
      </c>
      <c r="P24" s="46">
        <f>IF(P11=0,0,VLOOKUP(P11,FAC_TOTALS_APTA!$A$4:$BF$126,$L24,FALSE))</f>
        <v>0</v>
      </c>
      <c r="Q24" s="46">
        <f>IF(Q11=0,0,VLOOKUP(Q11,FAC_TOTALS_APTA!$A$4:$BF$126,$L24,FALSE))</f>
        <v>0</v>
      </c>
      <c r="R24" s="46">
        <f>IF(R11=0,0,VLOOKUP(R11,FAC_TOTALS_APTA!$A$4:$BF$126,$L24,FALSE))</f>
        <v>0</v>
      </c>
      <c r="S24" s="46">
        <f>IF(S11=0,0,VLOOKUP(S11,FAC_TOTALS_APTA!$A$4:$BF$126,$L24,FALSE))</f>
        <v>11348341</v>
      </c>
      <c r="T24" s="46">
        <f>IF(T11=0,0,VLOOKUP(T11,FAC_TOTALS_APTA!$A$4:$BF$126,$L24,FALSE))</f>
        <v>29499578</v>
      </c>
      <c r="U24" s="46">
        <f>IF(U11=0,0,VLOOKUP(U11,FAC_TOTALS_APTA!$A$4:$BF$126,$L24,FALSE))</f>
        <v>0</v>
      </c>
      <c r="V24" s="46">
        <f>IF(V11=0,0,VLOOKUP(V11,FAC_TOTALS_APTA!$A$4:$BF$126,$L24,FALSE))</f>
        <v>0</v>
      </c>
      <c r="W24" s="46">
        <f>IF(W11=0,0,VLOOKUP(W11,FAC_TOTALS_APTA!$A$4:$BF$126,$L24,FALSE))</f>
        <v>0</v>
      </c>
      <c r="X24" s="46">
        <f>IF(X11=0,0,VLOOKUP(X11,FAC_TOTALS_APTA!$A$4:$BF$126,$L24,FALSE))</f>
        <v>0</v>
      </c>
      <c r="Y24" s="46">
        <f>IF(Y11=0,0,VLOOKUP(Y11,FAC_TOTALS_APTA!$A$4:$BF$126,$L24,FALSE))</f>
        <v>0</v>
      </c>
      <c r="Z24" s="46">
        <f>IF(Z11=0,0,VLOOKUP(Z11,FAC_TOTALS_APTA!$A$4:$BF$126,$L24,FALSE))</f>
        <v>0</v>
      </c>
      <c r="AA24" s="46">
        <f>IF(AA11=0,0,VLOOKUP(AA11,FAC_TOTALS_APTA!$A$4:$BF$126,$L24,FALSE))</f>
        <v>0</v>
      </c>
      <c r="AB24" s="46">
        <f>IF(AB11=0,0,VLOOKUP(AB11,FAC_TOTALS_APTA!$A$4:$BF$126,$L24,FALSE))</f>
        <v>0</v>
      </c>
      <c r="AC24" s="49">
        <f>SUM(M24:AB24)</f>
        <v>56445473.999999985</v>
      </c>
      <c r="AD24" s="50">
        <f>AC24/G26</f>
        <v>4.3687900525753186E-2</v>
      </c>
      <c r="AE24" s="9"/>
    </row>
    <row r="25" spans="1:31" s="102" customFormat="1" x14ac:dyDescent="0.25">
      <c r="A25" s="101"/>
      <c r="B25" s="28" t="s">
        <v>72</v>
      </c>
      <c r="C25" s="31"/>
      <c r="D25" s="101" t="s">
        <v>6</v>
      </c>
      <c r="E25" s="55"/>
      <c r="F25" s="9">
        <f>MATCH($D25,FAC_TOTALS_APTA!$A$2:$BD$2,)</f>
        <v>10</v>
      </c>
      <c r="G25" s="112">
        <f>VLOOKUP(G11,FAC_TOTALS_APTA!$A$4:$BF$126,$F25,FALSE)</f>
        <v>1193085343.7574501</v>
      </c>
      <c r="H25" s="112">
        <f>VLOOKUP(H11,FAC_TOTALS_APTA!$A$4:$BD$126,$F25,FALSE)</f>
        <v>1697397011.38796</v>
      </c>
      <c r="I25" s="107">
        <f t="shared" ref="I25:I26" si="5">H25/G25-1</f>
        <v>0.42269538408899821</v>
      </c>
      <c r="J25" s="34"/>
      <c r="K25" s="34"/>
      <c r="L25" s="9"/>
      <c r="M25" s="32" t="e">
        <f t="shared" ref="M25:AB25" si="6">SUM(M13:M18)</f>
        <v>#REF!</v>
      </c>
      <c r="N25" s="32" t="e">
        <f t="shared" si="6"/>
        <v>#REF!</v>
      </c>
      <c r="O25" s="32" t="e">
        <f t="shared" si="6"/>
        <v>#REF!</v>
      </c>
      <c r="P25" s="32" t="e">
        <f t="shared" si="6"/>
        <v>#REF!</v>
      </c>
      <c r="Q25" s="32" t="e">
        <f t="shared" si="6"/>
        <v>#REF!</v>
      </c>
      <c r="R25" s="32" t="e">
        <f t="shared" si="6"/>
        <v>#REF!</v>
      </c>
      <c r="S25" s="32" t="e">
        <f t="shared" si="6"/>
        <v>#REF!</v>
      </c>
      <c r="T25" s="32" t="e">
        <f t="shared" si="6"/>
        <v>#REF!</v>
      </c>
      <c r="U25" s="32" t="e">
        <f t="shared" si="6"/>
        <v>#REF!</v>
      </c>
      <c r="V25" s="32" t="e">
        <f t="shared" si="6"/>
        <v>#REF!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504311667.63050985</v>
      </c>
      <c r="AD25" s="36">
        <f>I25</f>
        <v>0.42269538408899821</v>
      </c>
      <c r="AE25" s="101"/>
    </row>
    <row r="26" spans="1:31" ht="13.5" thickBot="1" x14ac:dyDescent="0.3">
      <c r="B26" s="12" t="s">
        <v>55</v>
      </c>
      <c r="C26" s="26"/>
      <c r="D26" s="143" t="s">
        <v>4</v>
      </c>
      <c r="E26" s="26"/>
      <c r="F26" s="26">
        <f>MATCH($D26,FAC_TOTALS_APTA!$A$2:$BD$2,)</f>
        <v>8</v>
      </c>
      <c r="G26" s="109">
        <f>VLOOKUP(G11,FAC_TOTALS_APTA!$A$4:$BD$126,$F26,FALSE)</f>
        <v>1292016171.99999</v>
      </c>
      <c r="H26" s="109">
        <f>VLOOKUP(H11,FAC_TOTALS_APTA!$A$4:$BD$126,$F26,FALSE)</f>
        <v>1684310471</v>
      </c>
      <c r="I26" s="108">
        <f t="shared" si="5"/>
        <v>0.30362955781950784</v>
      </c>
      <c r="J26" s="51"/>
      <c r="K26" s="51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2">
        <f>H26-G26</f>
        <v>392294299.00001001</v>
      </c>
      <c r="AD26" s="53">
        <f>I26</f>
        <v>0.30362955781950784</v>
      </c>
    </row>
    <row r="27" spans="1:31" ht="14.25" thickTop="1" thickBot="1" x14ac:dyDescent="0.3">
      <c r="B27" s="57" t="s">
        <v>73</v>
      </c>
      <c r="C27" s="58"/>
      <c r="D27" s="149"/>
      <c r="E27" s="59"/>
      <c r="F27" s="58"/>
      <c r="G27" s="149"/>
      <c r="H27" s="149"/>
      <c r="I27" s="60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3">
        <f>AD26-AD25</f>
        <v>-0.11906582626949036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3"/>
      <c r="H29" s="103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3"/>
      <c r="H30" s="10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3"/>
      <c r="H31" s="10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03"/>
      <c r="H32" s="10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38</v>
      </c>
      <c r="C33" s="24">
        <v>2</v>
      </c>
      <c r="D33" s="25"/>
      <c r="E33" s="26"/>
      <c r="F33" s="25"/>
      <c r="G33" s="153"/>
      <c r="H33" s="153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2"/>
      <c r="E34" s="9"/>
      <c r="F34" s="9"/>
      <c r="G34" s="161" t="s">
        <v>56</v>
      </c>
      <c r="H34" s="161"/>
      <c r="I34" s="16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1" t="s">
        <v>60</v>
      </c>
      <c r="AD34" s="161"/>
    </row>
    <row r="35" spans="2:31" x14ac:dyDescent="0.25">
      <c r="B35" s="11" t="s">
        <v>22</v>
      </c>
      <c r="C35" s="30" t="s">
        <v>23</v>
      </c>
      <c r="D35" s="10" t="s">
        <v>24</v>
      </c>
      <c r="E35" s="10"/>
      <c r="F35" s="10"/>
      <c r="G35" s="123">
        <f>$C$1</f>
        <v>2002</v>
      </c>
      <c r="H35" s="123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1" hidden="1" x14ac:dyDescent="0.25">
      <c r="B36" s="28"/>
      <c r="C36" s="31"/>
      <c r="D36" s="9"/>
      <c r="E36" s="9"/>
      <c r="F36" s="9"/>
      <c r="G36" s="101"/>
      <c r="H36" s="101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101" t="str">
        <f>CONCATENATE($C32,"_",$C33,"_",G35)</f>
        <v>1_2_2002</v>
      </c>
      <c r="H37" s="101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27</v>
      </c>
      <c r="G38" s="112"/>
      <c r="H38" s="11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36</v>
      </c>
      <c r="C39" s="31" t="s">
        <v>25</v>
      </c>
      <c r="D39" s="101" t="s">
        <v>8</v>
      </c>
      <c r="E39" s="55"/>
      <c r="F39" s="9">
        <f>MATCH($D39,FAC_TOTALS_APTA!$A$2:$BF$2,)</f>
        <v>12</v>
      </c>
      <c r="G39" s="112">
        <f>VLOOKUP(G37,FAC_TOTALS_APTA!$A$4:$BF$126,$F39,FALSE)</f>
        <v>2983338.4139987798</v>
      </c>
      <c r="H39" s="112">
        <f>VLOOKUP(H37,FAC_TOTALS_APTA!$A$4:$BF$126,$F39,FALSE)</f>
        <v>4055905.8360014898</v>
      </c>
      <c r="I39" s="33">
        <f>IFERROR(H39/G39-1,"-")</f>
        <v>0.35951919399082577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MATCH($K39,FAC_TOTALS_APTA!$A$2:$BD$2,)</f>
        <v>19</v>
      </c>
      <c r="M39" s="32">
        <f>IF(M37=0,0,VLOOKUP(M37,FAC_TOTALS_APTA!$A$4:$BF$126,$L39,FALSE))</f>
        <v>829109.43380839995</v>
      </c>
      <c r="N39" s="32">
        <f>IF(N37=0,0,VLOOKUP(N37,FAC_TOTALS_APTA!$A$4:$BF$126,$L39,FALSE))</f>
        <v>924265.70515255199</v>
      </c>
      <c r="O39" s="32">
        <f>IF(O37=0,0,VLOOKUP(O37,FAC_TOTALS_APTA!$A$4:$BF$126,$L39,FALSE))</f>
        <v>2604038.0518162898</v>
      </c>
      <c r="P39" s="32">
        <f>IF(P37=0,0,VLOOKUP(P37,FAC_TOTALS_APTA!$A$4:$BF$126,$L39,FALSE))</f>
        <v>2779874.3776808302</v>
      </c>
      <c r="Q39" s="32">
        <f>IF(Q37=0,0,VLOOKUP(Q37,FAC_TOTALS_APTA!$A$4:$BF$126,$L39,FALSE))</f>
        <v>3715763.9268435799</v>
      </c>
      <c r="R39" s="32">
        <f>IF(R37=0,0,VLOOKUP(R37,FAC_TOTALS_APTA!$A$4:$BF$126,$L39,FALSE))</f>
        <v>7162559.1742193596</v>
      </c>
      <c r="S39" s="32">
        <f>IF(S37=0,0,VLOOKUP(S37,FAC_TOTALS_APTA!$A$4:$BF$126,$L39,FALSE))</f>
        <v>405405.93014429498</v>
      </c>
      <c r="T39" s="32">
        <f>IF(T37=0,0,VLOOKUP(T37,FAC_TOTALS_APTA!$A$4:$BF$126,$L39,FALSE))</f>
        <v>411191.30061837699</v>
      </c>
      <c r="U39" s="32">
        <f>IF(U37=0,0,VLOOKUP(U37,FAC_TOTALS_APTA!$A$4:$BF$126,$L39,FALSE))</f>
        <v>3606400.1497334801</v>
      </c>
      <c r="V39" s="32">
        <f>IF(V37=0,0,VLOOKUP(V37,FAC_TOTALS_APTA!$A$4:$BF$126,$L39,FALSE))</f>
        <v>4314041.6389120696</v>
      </c>
      <c r="W39" s="32">
        <f>IF(W37=0,0,VLOOKUP(W37,FAC_TOTALS_APTA!$A$4:$BF$126,$L39,FALSE))</f>
        <v>0</v>
      </c>
      <c r="X39" s="32">
        <f>IF(X37=0,0,VLOOKUP(X37,FAC_TOTALS_APTA!$A$4:$BF$126,$L39,FALSE))</f>
        <v>0</v>
      </c>
      <c r="Y39" s="32">
        <f>IF(Y37=0,0,VLOOKUP(Y37,FAC_TOTALS_APTA!$A$4:$BF$126,$L39,FALSE))</f>
        <v>0</v>
      </c>
      <c r="Z39" s="32">
        <f>IF(Z37=0,0,VLOOKUP(Z37,FAC_TOTALS_APTA!$A$4:$BF$126,$L39,FALSE))</f>
        <v>0</v>
      </c>
      <c r="AA39" s="32">
        <f>IF(AA37=0,0,VLOOKUP(AA37,FAC_TOTALS_APTA!$A$4:$BF$126,$L39,FALSE))</f>
        <v>0</v>
      </c>
      <c r="AB39" s="32">
        <f>IF(AB37=0,0,VLOOKUP(AB37,FAC_TOTALS_APTA!$A$4:$BF$126,$L39,FALSE))</f>
        <v>0</v>
      </c>
      <c r="AC39" s="35">
        <f>SUM(M39:AB39)</f>
        <v>26752649.688929234</v>
      </c>
      <c r="AD39" s="36">
        <f>AC39/G51</f>
        <v>0.60198808450551455</v>
      </c>
      <c r="AE39" s="99"/>
    </row>
    <row r="40" spans="2:31" x14ac:dyDescent="0.25">
      <c r="B40" s="28" t="s">
        <v>57</v>
      </c>
      <c r="C40" s="31" t="s">
        <v>25</v>
      </c>
      <c r="D40" s="101" t="s">
        <v>75</v>
      </c>
      <c r="E40" s="55"/>
      <c r="F40" s="9">
        <f>MATCH($D40,FAC_TOTALS_APTA!$A$2:$BF$2,)</f>
        <v>13</v>
      </c>
      <c r="G40" s="118">
        <f>VLOOKUP(G37,FAC_TOTALS_APTA!$A$4:$BF$126,$F40,FALSE)</f>
        <v>1.22251354692463</v>
      </c>
      <c r="H40" s="118">
        <f>VLOOKUP(H37,FAC_TOTALS_APTA!$A$4:$BF$126,$F40,FALSE)</f>
        <v>1.2093936588409699</v>
      </c>
      <c r="I40" s="33">
        <f t="shared" ref="I40:I49" si="8">IFERROR(H40/G40-1,"-")</f>
        <v>-1.0731895868691721E-2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MATCH($K40,FAC_TOTALS_APTA!$A$2:$BD$2,)</f>
        <v>20</v>
      </c>
      <c r="M40" s="32">
        <f>IF(M37=0,0,VLOOKUP(M37,FAC_TOTALS_APTA!$A$4:$BF$126,$L40,FALSE))</f>
        <v>2644902.8922845302</v>
      </c>
      <c r="N40" s="32">
        <f>IF(N37=0,0,VLOOKUP(N37,FAC_TOTALS_APTA!$A$4:$BF$126,$L40,FALSE))</f>
        <v>787746.00906649895</v>
      </c>
      <c r="O40" s="32">
        <f>IF(O37=0,0,VLOOKUP(O37,FAC_TOTALS_APTA!$A$4:$BF$126,$L40,FALSE))</f>
        <v>471052.46811593499</v>
      </c>
      <c r="P40" s="32">
        <f>IF(P37=0,0,VLOOKUP(P37,FAC_TOTALS_APTA!$A$4:$BF$126,$L40,FALSE))</f>
        <v>353416.66668075701</v>
      </c>
      <c r="Q40" s="32">
        <f>IF(Q37=0,0,VLOOKUP(Q37,FAC_TOTALS_APTA!$A$4:$BF$126,$L40,FALSE))</f>
        <v>-1139785.6929468401</v>
      </c>
      <c r="R40" s="32">
        <f>IF(R37=0,0,VLOOKUP(R37,FAC_TOTALS_APTA!$A$4:$BF$126,$L40,FALSE))</f>
        <v>-441386.53289566498</v>
      </c>
      <c r="S40" s="32">
        <f>IF(S37=0,0,VLOOKUP(S37,FAC_TOTALS_APTA!$A$4:$BF$126,$L40,FALSE))</f>
        <v>-3534090.7205531299</v>
      </c>
      <c r="T40" s="32">
        <f>IF(T37=0,0,VLOOKUP(T37,FAC_TOTALS_APTA!$A$4:$BF$126,$L40,FALSE))</f>
        <v>-362112.77956034697</v>
      </c>
      <c r="U40" s="32">
        <f>IF(U37=0,0,VLOOKUP(U37,FAC_TOTALS_APTA!$A$4:$BF$126,$L40,FALSE))</f>
        <v>-569930.58118168497</v>
      </c>
      <c r="V40" s="32">
        <f>IF(V37=0,0,VLOOKUP(V37,FAC_TOTALS_APTA!$A$4:$BF$126,$L40,FALSE))</f>
        <v>260598.01016865199</v>
      </c>
      <c r="W40" s="32">
        <f>IF(W37=0,0,VLOOKUP(W37,FAC_TOTALS_APTA!$A$4:$BF$126,$L40,FALSE))</f>
        <v>0</v>
      </c>
      <c r="X40" s="32">
        <f>IF(X37=0,0,VLOOKUP(X37,FAC_TOTALS_APTA!$A$4:$BF$126,$L40,FALSE))</f>
        <v>0</v>
      </c>
      <c r="Y40" s="32">
        <f>IF(Y37=0,0,VLOOKUP(Y37,FAC_TOTALS_APTA!$A$4:$BF$126,$L40,FALSE))</f>
        <v>0</v>
      </c>
      <c r="Z40" s="32">
        <f>IF(Z37=0,0,VLOOKUP(Z37,FAC_TOTALS_APTA!$A$4:$BF$126,$L40,FALSE))</f>
        <v>0</v>
      </c>
      <c r="AA40" s="32">
        <f>IF(AA37=0,0,VLOOKUP(AA37,FAC_TOTALS_APTA!$A$4:$BF$126,$L40,FALSE))</f>
        <v>0</v>
      </c>
      <c r="AB40" s="32">
        <f>IF(AB37=0,0,VLOOKUP(AB37,FAC_TOTALS_APTA!$A$4:$BF$126,$L40,FALSE))</f>
        <v>0</v>
      </c>
      <c r="AC40" s="35">
        <f t="shared" ref="AC40:AC49" si="11">SUM(M40:AB40)</f>
        <v>-1529590.260821294</v>
      </c>
      <c r="AD40" s="36">
        <f>AC40/G51</f>
        <v>-3.4418837830898823E-2</v>
      </c>
      <c r="AE40" s="99"/>
    </row>
    <row r="41" spans="2:31" x14ac:dyDescent="0.25">
      <c r="B41" s="28" t="s">
        <v>53</v>
      </c>
      <c r="C41" s="31" t="s">
        <v>25</v>
      </c>
      <c r="D41" s="101" t="s">
        <v>9</v>
      </c>
      <c r="E41" s="55"/>
      <c r="F41" s="9">
        <f>MATCH($D41,FAC_TOTALS_APTA!$A$2:$BF$2,)</f>
        <v>14</v>
      </c>
      <c r="G41" s="112">
        <f>VLOOKUP(G37,FAC_TOTALS_APTA!$A$4:$BF$126,$F41,FALSE)</f>
        <v>2749422.81728487</v>
      </c>
      <c r="H41" s="112">
        <f>VLOOKUP(H37,FAC_TOTALS_APTA!$A$4:$BF$126,$F41,FALSE)</f>
        <v>2890718.4350246098</v>
      </c>
      <c r="I41" s="33">
        <f t="shared" si="8"/>
        <v>5.1391010815598381E-2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MATCH($K41,FAC_TOTALS_APTA!$A$2:$BD$2,)</f>
        <v>21</v>
      </c>
      <c r="M41" s="32">
        <f>IF(M37=0,0,VLOOKUP(M37,FAC_TOTALS_APTA!$A$4:$BF$126,$L41,FALSE))</f>
        <v>246891.55267193099</v>
      </c>
      <c r="N41" s="32">
        <f>IF(N37=0,0,VLOOKUP(N37,FAC_TOTALS_APTA!$A$4:$BF$126,$L41,FALSE))</f>
        <v>267646.998493244</v>
      </c>
      <c r="O41" s="32">
        <f>IF(O37=0,0,VLOOKUP(O37,FAC_TOTALS_APTA!$A$4:$BF$126,$L41,FALSE))</f>
        <v>343579.460179705</v>
      </c>
      <c r="P41" s="32">
        <f>IF(P37=0,0,VLOOKUP(P37,FAC_TOTALS_APTA!$A$4:$BF$126,$L41,FALSE))</f>
        <v>445863.41954826901</v>
      </c>
      <c r="Q41" s="32">
        <f>IF(Q37=0,0,VLOOKUP(Q37,FAC_TOTALS_APTA!$A$4:$BF$126,$L41,FALSE))</f>
        <v>136303.369940834</v>
      </c>
      <c r="R41" s="32">
        <f>IF(R37=0,0,VLOOKUP(R37,FAC_TOTALS_APTA!$A$4:$BF$126,$L41,FALSE))</f>
        <v>28853.459617091699</v>
      </c>
      <c r="S41" s="32">
        <f>IF(S37=0,0,VLOOKUP(S37,FAC_TOTALS_APTA!$A$4:$BF$126,$L41,FALSE))</f>
        <v>-154154.66078072501</v>
      </c>
      <c r="T41" s="32">
        <f>IF(T37=0,0,VLOOKUP(T37,FAC_TOTALS_APTA!$A$4:$BF$126,$L41,FALSE))</f>
        <v>59822.556794114898</v>
      </c>
      <c r="U41" s="32">
        <f>IF(U37=0,0,VLOOKUP(U37,FAC_TOTALS_APTA!$A$4:$BF$126,$L41,FALSE))</f>
        <v>135182.268157549</v>
      </c>
      <c r="V41" s="32">
        <f>IF(V37=0,0,VLOOKUP(V37,FAC_TOTALS_APTA!$A$4:$BF$126,$L41,FALSE))</f>
        <v>216317.314657109</v>
      </c>
      <c r="W41" s="32">
        <f>IF(W37=0,0,VLOOKUP(W37,FAC_TOTALS_APTA!$A$4:$BF$126,$L41,FALSE))</f>
        <v>0</v>
      </c>
      <c r="X41" s="32">
        <f>IF(X37=0,0,VLOOKUP(X37,FAC_TOTALS_APTA!$A$4:$BF$126,$L41,FALSE))</f>
        <v>0</v>
      </c>
      <c r="Y41" s="32">
        <f>IF(Y37=0,0,VLOOKUP(Y37,FAC_TOTALS_APTA!$A$4:$BF$126,$L41,FALSE))</f>
        <v>0</v>
      </c>
      <c r="Z41" s="32">
        <f>IF(Z37=0,0,VLOOKUP(Z37,FAC_TOTALS_APTA!$A$4:$BF$126,$L41,FALSE))</f>
        <v>0</v>
      </c>
      <c r="AA41" s="32">
        <f>IF(AA37=0,0,VLOOKUP(AA37,FAC_TOTALS_APTA!$A$4:$BF$126,$L41,FALSE))</f>
        <v>0</v>
      </c>
      <c r="AB41" s="32">
        <f>IF(AB37=0,0,VLOOKUP(AB37,FAC_TOTALS_APTA!$A$4:$BF$126,$L41,FALSE))</f>
        <v>0</v>
      </c>
      <c r="AC41" s="35">
        <f t="shared" si="11"/>
        <v>1726305.7392791226</v>
      </c>
      <c r="AD41" s="36">
        <f>AC41/G51</f>
        <v>3.8845329241894225E-2</v>
      </c>
      <c r="AE41" s="99"/>
    </row>
    <row r="42" spans="2:31" x14ac:dyDescent="0.25">
      <c r="B42" s="28" t="s">
        <v>67</v>
      </c>
      <c r="C42" s="31"/>
      <c r="D42" s="101" t="s">
        <v>11</v>
      </c>
      <c r="E42" s="55"/>
      <c r="F42" s="9" t="e">
        <f>MATCH($D42,FAC_TOTALS_APTA!$A$2:$BF$2,)</f>
        <v>#N/A</v>
      </c>
      <c r="G42" s="118" t="e">
        <f>VLOOKUP(G37,FAC_TOTALS_APTA!$A$4:$BF$126,$F42,FALSE)</f>
        <v>#REF!</v>
      </c>
      <c r="H42" s="118" t="e">
        <f>VLOOKUP(H37,FAC_TOTALS_APTA!$A$4:$BF$126,$F42,FALSE)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MATCH($K42,FAC_TOTALS_APTA!$A$2:$BD$2,)</f>
        <v>#N/A</v>
      </c>
      <c r="M42" s="32" t="e">
        <f>IF(M37=0,0,VLOOKUP(M37,FAC_TOTALS_APTA!$A$4:$BF$126,$L42,FALSE))</f>
        <v>#REF!</v>
      </c>
      <c r="N42" s="32" t="e">
        <f>IF(N37=0,0,VLOOKUP(N37,FAC_TOTALS_APTA!$A$4:$BF$126,$L42,FALSE))</f>
        <v>#REF!</v>
      </c>
      <c r="O42" s="32" t="e">
        <f>IF(O37=0,0,VLOOKUP(O37,FAC_TOTALS_APTA!$A$4:$BF$126,$L42,FALSE))</f>
        <v>#REF!</v>
      </c>
      <c r="P42" s="32" t="e">
        <f>IF(P37=0,0,VLOOKUP(P37,FAC_TOTALS_APTA!$A$4:$BF$126,$L42,FALSE))</f>
        <v>#REF!</v>
      </c>
      <c r="Q42" s="32" t="e">
        <f>IF(Q37=0,0,VLOOKUP(Q37,FAC_TOTALS_APTA!$A$4:$BF$126,$L42,FALSE))</f>
        <v>#REF!</v>
      </c>
      <c r="R42" s="32" t="e">
        <f>IF(R37=0,0,VLOOKUP(R37,FAC_TOTALS_APTA!$A$4:$BF$126,$L42,FALSE))</f>
        <v>#REF!</v>
      </c>
      <c r="S42" s="32" t="e">
        <f>IF(S37=0,0,VLOOKUP(S37,FAC_TOTALS_APTA!$A$4:$BF$126,$L42,FALSE))</f>
        <v>#REF!</v>
      </c>
      <c r="T42" s="32" t="e">
        <f>IF(T37=0,0,VLOOKUP(T37,FAC_TOTALS_APTA!$A$4:$BF$126,$L42,FALSE))</f>
        <v>#REF!</v>
      </c>
      <c r="U42" s="32" t="e">
        <f>IF(U37=0,0,VLOOKUP(U37,FAC_TOTALS_APTA!$A$4:$BF$126,$L42,FALSE))</f>
        <v>#REF!</v>
      </c>
      <c r="V42" s="32" t="e">
        <f>IF(V37=0,0,VLOOKUP(V37,FAC_TOTALS_APTA!$A$4:$BF$126,$L42,FALSE))</f>
        <v>#REF!</v>
      </c>
      <c r="W42" s="32">
        <f>IF(W37=0,0,VLOOKUP(W37,FAC_TOTALS_APTA!$A$4:$BF$126,$L42,FALSE))</f>
        <v>0</v>
      </c>
      <c r="X42" s="32">
        <f>IF(X37=0,0,VLOOKUP(X37,FAC_TOTALS_APTA!$A$4:$BF$126,$L42,FALSE))</f>
        <v>0</v>
      </c>
      <c r="Y42" s="32">
        <f>IF(Y37=0,0,VLOOKUP(Y37,FAC_TOTALS_APTA!$A$4:$BF$126,$L42,FALSE))</f>
        <v>0</v>
      </c>
      <c r="Z42" s="32">
        <f>IF(Z37=0,0,VLOOKUP(Z37,FAC_TOTALS_APTA!$A$4:$BF$126,$L42,FALSE))</f>
        <v>0</v>
      </c>
      <c r="AA42" s="32">
        <f>IF(AA37=0,0,VLOOKUP(AA37,FAC_TOTALS_APTA!$A$4:$BF$126,$L42,FALSE))</f>
        <v>0</v>
      </c>
      <c r="AB42" s="32">
        <f>IF(AB37=0,0,VLOOKUP(AB37,FAC_TOTALS_APTA!$A$4:$BF$126,$L42,FALSE))</f>
        <v>0</v>
      </c>
      <c r="AC42" s="35" t="e">
        <f t="shared" si="11"/>
        <v>#REF!</v>
      </c>
      <c r="AD42" s="36" t="e">
        <f>AC42/G51</f>
        <v>#REF!</v>
      </c>
      <c r="AE42" s="99"/>
    </row>
    <row r="43" spans="2:31" x14ac:dyDescent="0.2">
      <c r="B43" s="28" t="s">
        <v>54</v>
      </c>
      <c r="C43" s="31" t="s">
        <v>25</v>
      </c>
      <c r="D43" s="119" t="s">
        <v>18</v>
      </c>
      <c r="E43" s="55"/>
      <c r="F43" s="9">
        <f>MATCH($D43,FAC_TOTALS_APTA!$A$2:$BF$2,)</f>
        <v>15</v>
      </c>
      <c r="G43" s="120">
        <f>VLOOKUP(G37,FAC_TOTALS_APTA!$A$4:$BF$126,$F43,FALSE)</f>
        <v>1.95848349446336</v>
      </c>
      <c r="H43" s="120">
        <f>VLOOKUP(H37,FAC_TOTALS_APTA!$A$4:$BF$126,$F43,FALSE)</f>
        <v>4.0060224383444201</v>
      </c>
      <c r="I43" s="33">
        <f t="shared" si="8"/>
        <v>1.0454716364316883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MATCH($K43,FAC_TOTALS_APTA!$A$2:$BD$2,)</f>
        <v>22</v>
      </c>
      <c r="M43" s="32">
        <f>IF(M37=0,0,VLOOKUP(M37,FAC_TOTALS_APTA!$A$4:$BF$126,$L43,FALSE))</f>
        <v>881455.09267974796</v>
      </c>
      <c r="N43" s="32">
        <f>IF(N37=0,0,VLOOKUP(N37,FAC_TOTALS_APTA!$A$4:$BF$126,$L43,FALSE))</f>
        <v>939717.16247536498</v>
      </c>
      <c r="O43" s="32">
        <f>IF(O37=0,0,VLOOKUP(O37,FAC_TOTALS_APTA!$A$4:$BF$126,$L43,FALSE))</f>
        <v>1415662.5432769901</v>
      </c>
      <c r="P43" s="32">
        <f>IF(P37=0,0,VLOOKUP(P37,FAC_TOTALS_APTA!$A$4:$BF$126,$L43,FALSE))</f>
        <v>914385.35707736702</v>
      </c>
      <c r="Q43" s="32">
        <f>IF(Q37=0,0,VLOOKUP(Q37,FAC_TOTALS_APTA!$A$4:$BF$126,$L43,FALSE))</f>
        <v>689191.30240679497</v>
      </c>
      <c r="R43" s="32">
        <f>IF(R37=0,0,VLOOKUP(R37,FAC_TOTALS_APTA!$A$4:$BF$126,$L43,FALSE))</f>
        <v>1324857.88478179</v>
      </c>
      <c r="S43" s="32">
        <f>IF(S37=0,0,VLOOKUP(S37,FAC_TOTALS_APTA!$A$4:$BF$126,$L43,FALSE))</f>
        <v>-4467975.6999001997</v>
      </c>
      <c r="T43" s="32">
        <f>IF(T37=0,0,VLOOKUP(T37,FAC_TOTALS_APTA!$A$4:$BF$126,$L43,FALSE))</f>
        <v>1973305.9630736799</v>
      </c>
      <c r="U43" s="32">
        <f>IF(U37=0,0,VLOOKUP(U37,FAC_TOTALS_APTA!$A$4:$BF$126,$L43,FALSE))</f>
        <v>2531397.6293641799</v>
      </c>
      <c r="V43" s="32">
        <f>IF(V37=0,0,VLOOKUP(V37,FAC_TOTALS_APTA!$A$4:$BF$126,$L43,FALSE))</f>
        <v>42630.719448879703</v>
      </c>
      <c r="W43" s="32">
        <f>IF(W37=0,0,VLOOKUP(W37,FAC_TOTALS_APTA!$A$4:$BF$126,$L43,FALSE))</f>
        <v>0</v>
      </c>
      <c r="X43" s="32">
        <f>IF(X37=0,0,VLOOKUP(X37,FAC_TOTALS_APTA!$A$4:$BF$126,$L43,FALSE))</f>
        <v>0</v>
      </c>
      <c r="Y43" s="32">
        <f>IF(Y37=0,0,VLOOKUP(Y37,FAC_TOTALS_APTA!$A$4:$BF$126,$L43,FALSE))</f>
        <v>0</v>
      </c>
      <c r="Z43" s="32">
        <f>IF(Z37=0,0,VLOOKUP(Z37,FAC_TOTALS_APTA!$A$4:$BF$126,$L43,FALSE))</f>
        <v>0</v>
      </c>
      <c r="AA43" s="32">
        <f>IF(AA37=0,0,VLOOKUP(AA37,FAC_TOTALS_APTA!$A$4:$BF$126,$L43,FALSE))</f>
        <v>0</v>
      </c>
      <c r="AB43" s="32">
        <f>IF(AB37=0,0,VLOOKUP(AB37,FAC_TOTALS_APTA!$A$4:$BF$126,$L43,FALSE))</f>
        <v>0</v>
      </c>
      <c r="AC43" s="35">
        <f t="shared" si="11"/>
        <v>6244627.9546845946</v>
      </c>
      <c r="AD43" s="36">
        <f>AC43/G51</f>
        <v>0.1405166091808018</v>
      </c>
      <c r="AE43" s="99"/>
    </row>
    <row r="44" spans="2:31" x14ac:dyDescent="0.25">
      <c r="B44" s="28" t="s">
        <v>51</v>
      </c>
      <c r="C44" s="31" t="s">
        <v>25</v>
      </c>
      <c r="D44" s="101" t="s">
        <v>17</v>
      </c>
      <c r="E44" s="55"/>
      <c r="F44" s="9">
        <f>MATCH($D44,FAC_TOTALS_APTA!$A$2:$BF$2,)</f>
        <v>16</v>
      </c>
      <c r="G44" s="118">
        <f>VLOOKUP(G37,FAC_TOTALS_APTA!$A$4:$BF$126,$F44,FALSE)</f>
        <v>35507.414986399701</v>
      </c>
      <c r="H44" s="118">
        <f>VLOOKUP(H37,FAC_TOTALS_APTA!$A$4:$BF$126,$F44,FALSE)</f>
        <v>29026.064510323398</v>
      </c>
      <c r="I44" s="33">
        <f t="shared" si="8"/>
        <v>-0.18253512621402701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MATCH($K44,FAC_TOTALS_APTA!$A$2:$BD$2,)</f>
        <v>23</v>
      </c>
      <c r="M44" s="32">
        <f>IF(M37=0,0,VLOOKUP(M37,FAC_TOTALS_APTA!$A$4:$BF$126,$L44,FALSE))</f>
        <v>132825.427120251</v>
      </c>
      <c r="N44" s="32">
        <f>IF(N37=0,0,VLOOKUP(N37,FAC_TOTALS_APTA!$A$4:$BF$126,$L44,FALSE))</f>
        <v>192309.150213207</v>
      </c>
      <c r="O44" s="32">
        <f>IF(O37=0,0,VLOOKUP(O37,FAC_TOTALS_APTA!$A$4:$BF$126,$L44,FALSE))</f>
        <v>187326.854634635</v>
      </c>
      <c r="P44" s="32">
        <f>IF(P37=0,0,VLOOKUP(P37,FAC_TOTALS_APTA!$A$4:$BF$126,$L44,FALSE))</f>
        <v>357013.43926362699</v>
      </c>
      <c r="Q44" s="32">
        <f>IF(Q37=0,0,VLOOKUP(Q37,FAC_TOTALS_APTA!$A$4:$BF$126,$L44,FALSE))</f>
        <v>-151251.51691658</v>
      </c>
      <c r="R44" s="32">
        <f>IF(R37=0,0,VLOOKUP(R37,FAC_TOTALS_APTA!$A$4:$BF$126,$L44,FALSE))</f>
        <v>105718.79680260899</v>
      </c>
      <c r="S44" s="32">
        <f>IF(S37=0,0,VLOOKUP(S37,FAC_TOTALS_APTA!$A$4:$BF$126,$L44,FALSE))</f>
        <v>495203.17418245302</v>
      </c>
      <c r="T44" s="32">
        <f>IF(T37=0,0,VLOOKUP(T37,FAC_TOTALS_APTA!$A$4:$BF$126,$L44,FALSE))</f>
        <v>285753.66725738102</v>
      </c>
      <c r="U44" s="32">
        <f>IF(U37=0,0,VLOOKUP(U37,FAC_TOTALS_APTA!$A$4:$BF$126,$L44,FALSE))</f>
        <v>230139.660900446</v>
      </c>
      <c r="V44" s="32">
        <f>IF(V37=0,0,VLOOKUP(V37,FAC_TOTALS_APTA!$A$4:$BF$126,$L44,FALSE))</f>
        <v>153257.39260863699</v>
      </c>
      <c r="W44" s="32">
        <f>IF(W37=0,0,VLOOKUP(W37,FAC_TOTALS_APTA!$A$4:$BF$126,$L44,FALSE))</f>
        <v>0</v>
      </c>
      <c r="X44" s="32">
        <f>IF(X37=0,0,VLOOKUP(X37,FAC_TOTALS_APTA!$A$4:$BF$126,$L44,FALSE))</f>
        <v>0</v>
      </c>
      <c r="Y44" s="32">
        <f>IF(Y37=0,0,VLOOKUP(Y37,FAC_TOTALS_APTA!$A$4:$BF$126,$L44,FALSE))</f>
        <v>0</v>
      </c>
      <c r="Z44" s="32">
        <f>IF(Z37=0,0,VLOOKUP(Z37,FAC_TOTALS_APTA!$A$4:$BF$126,$L44,FALSE))</f>
        <v>0</v>
      </c>
      <c r="AA44" s="32">
        <f>IF(AA37=0,0,VLOOKUP(AA37,FAC_TOTALS_APTA!$A$4:$BF$126,$L44,FALSE))</f>
        <v>0</v>
      </c>
      <c r="AB44" s="32">
        <f>IF(AB37=0,0,VLOOKUP(AB37,FAC_TOTALS_APTA!$A$4:$BF$126,$L44,FALSE))</f>
        <v>0</v>
      </c>
      <c r="AC44" s="35">
        <f t="shared" si="11"/>
        <v>1988296.046066666</v>
      </c>
      <c r="AD44" s="36">
        <f>AC44/G51</f>
        <v>4.4740634745307997E-2</v>
      </c>
      <c r="AE44" s="99"/>
    </row>
    <row r="45" spans="2:31" x14ac:dyDescent="0.25">
      <c r="B45" s="28" t="s">
        <v>68</v>
      </c>
      <c r="C45" s="31"/>
      <c r="D45" s="101" t="s">
        <v>10</v>
      </c>
      <c r="E45" s="55"/>
      <c r="F45" s="9">
        <f>MATCH($D45,FAC_TOTALS_APTA!$A$2:$BF$2,)</f>
        <v>17</v>
      </c>
      <c r="G45" s="112">
        <f>VLOOKUP(G37,FAC_TOTALS_APTA!$A$4:$BF$126,$F45,FALSE)</f>
        <v>7.6765085674610303</v>
      </c>
      <c r="H45" s="112">
        <f>VLOOKUP(H37,FAC_TOTALS_APTA!$A$4:$BF$126,$F45,FALSE)</f>
        <v>8.3613680927189407</v>
      </c>
      <c r="I45" s="33">
        <f t="shared" si="8"/>
        <v>8.9214975693621135E-2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MATCH($K45,FAC_TOTALS_APTA!$A$2:$BD$2,)</f>
        <v>24</v>
      </c>
      <c r="M45" s="32">
        <f>IF(M37=0,0,VLOOKUP(M37,FAC_TOTALS_APTA!$A$4:$BF$126,$L45,FALSE))</f>
        <v>2800.0484074803499</v>
      </c>
      <c r="N45" s="32">
        <f>IF(N37=0,0,VLOOKUP(N37,FAC_TOTALS_APTA!$A$4:$BF$126,$L45,FALSE))</f>
        <v>2979.5413941185702</v>
      </c>
      <c r="O45" s="32">
        <f>IF(O37=0,0,VLOOKUP(O37,FAC_TOTALS_APTA!$A$4:$BF$126,$L45,FALSE))</f>
        <v>1148.0228856215799</v>
      </c>
      <c r="P45" s="32">
        <f>IF(P37=0,0,VLOOKUP(P37,FAC_TOTALS_APTA!$A$4:$BF$126,$L45,FALSE))</f>
        <v>8866.4095835817607</v>
      </c>
      <c r="Q45" s="32">
        <f>IF(Q37=0,0,VLOOKUP(Q37,FAC_TOTALS_APTA!$A$4:$BF$126,$L45,FALSE))</f>
        <v>-23979.6183172604</v>
      </c>
      <c r="R45" s="32">
        <f>IF(R37=0,0,VLOOKUP(R37,FAC_TOTALS_APTA!$A$4:$BF$126,$L45,FALSE))</f>
        <v>15939.2368374286</v>
      </c>
      <c r="S45" s="32">
        <f>IF(S37=0,0,VLOOKUP(S37,FAC_TOTALS_APTA!$A$4:$BF$126,$L45,FALSE))</f>
        <v>39508.375391629299</v>
      </c>
      <c r="T45" s="32">
        <f>IF(T37=0,0,VLOOKUP(T37,FAC_TOTALS_APTA!$A$4:$BF$126,$L45,FALSE))</f>
        <v>4753.8223314005199</v>
      </c>
      <c r="U45" s="32">
        <f>IF(U37=0,0,VLOOKUP(U37,FAC_TOTALS_APTA!$A$4:$BF$126,$L45,FALSE))</f>
        <v>47731.334647163698</v>
      </c>
      <c r="V45" s="32">
        <f>IF(V37=0,0,VLOOKUP(V37,FAC_TOTALS_APTA!$A$4:$BF$126,$L45,FALSE))</f>
        <v>50.1788661442353</v>
      </c>
      <c r="W45" s="32">
        <f>IF(W37=0,0,VLOOKUP(W37,FAC_TOTALS_APTA!$A$4:$BF$126,$L45,FALSE))</f>
        <v>0</v>
      </c>
      <c r="X45" s="32">
        <f>IF(X37=0,0,VLOOKUP(X37,FAC_TOTALS_APTA!$A$4:$BF$126,$L45,FALSE))</f>
        <v>0</v>
      </c>
      <c r="Y45" s="32">
        <f>IF(Y37=0,0,VLOOKUP(Y37,FAC_TOTALS_APTA!$A$4:$BF$126,$L45,FALSE))</f>
        <v>0</v>
      </c>
      <c r="Z45" s="32">
        <f>IF(Z37=0,0,VLOOKUP(Z37,FAC_TOTALS_APTA!$A$4:$BF$126,$L45,FALSE))</f>
        <v>0</v>
      </c>
      <c r="AA45" s="32">
        <f>IF(AA37=0,0,VLOOKUP(AA37,FAC_TOTALS_APTA!$A$4:$BF$126,$L45,FALSE))</f>
        <v>0</v>
      </c>
      <c r="AB45" s="32">
        <f>IF(AB37=0,0,VLOOKUP(AB37,FAC_TOTALS_APTA!$A$4:$BF$126,$L45,FALSE))</f>
        <v>0</v>
      </c>
      <c r="AC45" s="35">
        <f t="shared" si="11"/>
        <v>99797.352027308225</v>
      </c>
      <c r="AD45" s="36">
        <f>AC45/G51</f>
        <v>2.2456398705995376E-3</v>
      </c>
      <c r="AE45" s="99"/>
    </row>
    <row r="46" spans="2:31" x14ac:dyDescent="0.25">
      <c r="B46" s="28" t="s">
        <v>52</v>
      </c>
      <c r="C46" s="31"/>
      <c r="D46" s="101" t="s">
        <v>32</v>
      </c>
      <c r="E46" s="55"/>
      <c r="F46" s="9">
        <f>MATCH($D46,FAC_TOTALS_APTA!$A$2:$BF$2,)</f>
        <v>18</v>
      </c>
      <c r="G46" s="120">
        <f>VLOOKUP(G37,FAC_TOTALS_APTA!$A$4:$BF$126,$F46,FALSE)</f>
        <v>3.55151869292839</v>
      </c>
      <c r="H46" s="120">
        <f>VLOOKUP(H37,FAC_TOTALS_APTA!$A$4:$BF$126,$F46,FALSE)</f>
        <v>4.3922807079810999</v>
      </c>
      <c r="I46" s="33">
        <f t="shared" si="8"/>
        <v>0.23673309582370883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MATCH($K46,FAC_TOTALS_APTA!$A$2:$BD$2,)</f>
        <v>25</v>
      </c>
      <c r="M46" s="32">
        <f>IF(M37=0,0,VLOOKUP(M37,FAC_TOTALS_APTA!$A$4:$BF$126,$L46,FALSE))</f>
        <v>0</v>
      </c>
      <c r="N46" s="32">
        <f>IF(N37=0,0,VLOOKUP(N37,FAC_TOTALS_APTA!$A$4:$BF$126,$L46,FALSE))</f>
        <v>0</v>
      </c>
      <c r="O46" s="32">
        <f>IF(O37=0,0,VLOOKUP(O37,FAC_TOTALS_APTA!$A$4:$BF$126,$L46,FALSE))</f>
        <v>0</v>
      </c>
      <c r="P46" s="32">
        <f>IF(P37=0,0,VLOOKUP(P37,FAC_TOTALS_APTA!$A$4:$BF$126,$L46,FALSE))</f>
        <v>-28501.502755695299</v>
      </c>
      <c r="Q46" s="32">
        <f>IF(Q37=0,0,VLOOKUP(Q37,FAC_TOTALS_APTA!$A$4:$BF$126,$L46,FALSE))</f>
        <v>-143721.544631536</v>
      </c>
      <c r="R46" s="32">
        <f>IF(R37=0,0,VLOOKUP(R37,FAC_TOTALS_APTA!$A$4:$BF$126,$L46,FALSE))</f>
        <v>6539.2323857665597</v>
      </c>
      <c r="S46" s="32">
        <f>IF(S37=0,0,VLOOKUP(S37,FAC_TOTALS_APTA!$A$4:$BF$126,$L46,FALSE))</f>
        <v>-38729.490886421001</v>
      </c>
      <c r="T46" s="32">
        <f>IF(T37=0,0,VLOOKUP(T37,FAC_TOTALS_APTA!$A$4:$BF$126,$L46,FALSE))</f>
        <v>39137.840947191296</v>
      </c>
      <c r="U46" s="32">
        <f>IF(U37=0,0,VLOOKUP(U37,FAC_TOTALS_APTA!$A$4:$BF$126,$L46,FALSE))</f>
        <v>-43662.118994210599</v>
      </c>
      <c r="V46" s="32">
        <f>IF(V37=0,0,VLOOKUP(V37,FAC_TOTALS_APTA!$A$4:$BF$126,$L46,FALSE))</f>
        <v>-138170.26829203599</v>
      </c>
      <c r="W46" s="32">
        <f>IF(W37=0,0,VLOOKUP(W37,FAC_TOTALS_APTA!$A$4:$BF$126,$L46,FALSE))</f>
        <v>0</v>
      </c>
      <c r="X46" s="32">
        <f>IF(X37=0,0,VLOOKUP(X37,FAC_TOTALS_APTA!$A$4:$BF$126,$L46,FALSE))</f>
        <v>0</v>
      </c>
      <c r="Y46" s="32">
        <f>IF(Y37=0,0,VLOOKUP(Y37,FAC_TOTALS_APTA!$A$4:$BF$126,$L46,FALSE))</f>
        <v>0</v>
      </c>
      <c r="Z46" s="32">
        <f>IF(Z37=0,0,VLOOKUP(Z37,FAC_TOTALS_APTA!$A$4:$BF$126,$L46,FALSE))</f>
        <v>0</v>
      </c>
      <c r="AA46" s="32">
        <f>IF(AA37=0,0,VLOOKUP(AA37,FAC_TOTALS_APTA!$A$4:$BF$126,$L46,FALSE))</f>
        <v>0</v>
      </c>
      <c r="AB46" s="32">
        <f>IF(AB37=0,0,VLOOKUP(AB37,FAC_TOTALS_APTA!$A$4:$BF$126,$L46,FALSE))</f>
        <v>0</v>
      </c>
      <c r="AC46" s="35">
        <f t="shared" si="11"/>
        <v>-347107.85222694103</v>
      </c>
      <c r="AD46" s="36">
        <f>AC46/G51</f>
        <v>-7.8106203874597499E-3</v>
      </c>
      <c r="AE46" s="99"/>
    </row>
    <row r="47" spans="2:31" x14ac:dyDescent="0.25">
      <c r="B47" s="28" t="s">
        <v>69</v>
      </c>
      <c r="C47" s="31"/>
      <c r="D47" s="14" t="s">
        <v>82</v>
      </c>
      <c r="E47" s="55"/>
      <c r="F47" s="9" t="e">
        <f>MATCH($D47,FAC_TOTALS_APTA!$A$2:$BF$2,)</f>
        <v>#N/A</v>
      </c>
      <c r="G47" s="120" t="e">
        <f>VLOOKUP(G37,FAC_TOTALS_APTA!$A$4:$BF$126,$F47,FALSE)</f>
        <v>#REF!</v>
      </c>
      <c r="H47" s="120" t="e">
        <f>VLOOKUP(H37,FAC_TOTALS_APTA!$A$4:$BF$126,$F47,FALSE)</f>
        <v>#REF!</v>
      </c>
      <c r="I47" s="33" t="str">
        <f t="shared" si="8"/>
        <v>-</v>
      </c>
      <c r="J47" s="34"/>
      <c r="K47" s="34" t="str">
        <f t="shared" si="10"/>
        <v>YEARS_SINCE_TNC_RAIL_MID_FAC</v>
      </c>
      <c r="L47" s="9" t="e">
        <f>MATCH($K47,FAC_TOTALS_APTA!$A$2:$BD$2,)</f>
        <v>#N/A</v>
      </c>
      <c r="M47" s="32" t="e">
        <f>IF(M37=0,0,VLOOKUP(M37,FAC_TOTALS_APTA!$A$4:$BF$126,$L47,FALSE))</f>
        <v>#REF!</v>
      </c>
      <c r="N47" s="32" t="e">
        <f>IF(N37=0,0,VLOOKUP(N37,FAC_TOTALS_APTA!$A$4:$BF$126,$L47,FALSE))</f>
        <v>#REF!</v>
      </c>
      <c r="O47" s="32" t="e">
        <f>IF(O37=0,0,VLOOKUP(O37,FAC_TOTALS_APTA!$A$4:$BF$126,$L47,FALSE))</f>
        <v>#REF!</v>
      </c>
      <c r="P47" s="32" t="e">
        <f>IF(P37=0,0,VLOOKUP(P37,FAC_TOTALS_APTA!$A$4:$BF$126,$L47,FALSE))</f>
        <v>#REF!</v>
      </c>
      <c r="Q47" s="32" t="e">
        <f>IF(Q37=0,0,VLOOKUP(Q37,FAC_TOTALS_APTA!$A$4:$BF$126,$L47,FALSE))</f>
        <v>#REF!</v>
      </c>
      <c r="R47" s="32" t="e">
        <f>IF(R37=0,0,VLOOKUP(R37,FAC_TOTALS_APTA!$A$4:$BF$126,$L47,FALSE))</f>
        <v>#REF!</v>
      </c>
      <c r="S47" s="32" t="e">
        <f>IF(S37=0,0,VLOOKUP(S37,FAC_TOTALS_APTA!$A$4:$BF$126,$L47,FALSE))</f>
        <v>#REF!</v>
      </c>
      <c r="T47" s="32" t="e">
        <f>IF(T37=0,0,VLOOKUP(T37,FAC_TOTALS_APTA!$A$4:$BF$126,$L47,FALSE))</f>
        <v>#REF!</v>
      </c>
      <c r="U47" s="32" t="e">
        <f>IF(U37=0,0,VLOOKUP(U37,FAC_TOTALS_APTA!$A$4:$BF$126,$L47,FALSE))</f>
        <v>#REF!</v>
      </c>
      <c r="V47" s="32" t="e">
        <f>IF(V37=0,0,VLOOKUP(V37,FAC_TOTALS_APTA!$A$4:$BF$126,$L47,FALSE))</f>
        <v>#REF!</v>
      </c>
      <c r="W47" s="32">
        <f>IF(W37=0,0,VLOOKUP(W37,FAC_TOTALS_APTA!$A$4:$BF$126,$L47,FALSE))</f>
        <v>0</v>
      </c>
      <c r="X47" s="32">
        <f>IF(X37=0,0,VLOOKUP(X37,FAC_TOTALS_APTA!$A$4:$BF$126,$L47,FALSE))</f>
        <v>0</v>
      </c>
      <c r="Y47" s="32">
        <f>IF(Y37=0,0,VLOOKUP(Y37,FAC_TOTALS_APTA!$A$4:$BF$126,$L47,FALSE))</f>
        <v>0</v>
      </c>
      <c r="Z47" s="32">
        <f>IF(Z37=0,0,VLOOKUP(Z37,FAC_TOTALS_APTA!$A$4:$BF$126,$L47,FALSE))</f>
        <v>0</v>
      </c>
      <c r="AA47" s="32">
        <f>IF(AA37=0,0,VLOOKUP(AA37,FAC_TOTALS_APTA!$A$4:$BF$126,$L47,FALSE))</f>
        <v>0</v>
      </c>
      <c r="AB47" s="32">
        <f>IF(AB37=0,0,VLOOKUP(AB37,FAC_TOTALS_APTA!$A$4:$BF$126,$L47,FALSE))</f>
        <v>0</v>
      </c>
      <c r="AC47" s="35" t="e">
        <f t="shared" si="11"/>
        <v>#REF!</v>
      </c>
      <c r="AD47" s="36" t="e">
        <f>AC47/G51</f>
        <v>#REF!</v>
      </c>
      <c r="AE47" s="99"/>
    </row>
    <row r="48" spans="2:31" x14ac:dyDescent="0.25">
      <c r="B48" s="28" t="s">
        <v>70</v>
      </c>
      <c r="C48" s="31"/>
      <c r="D48" s="9" t="s">
        <v>48</v>
      </c>
      <c r="E48" s="55"/>
      <c r="F48" s="9" t="e">
        <f>MATCH($D48,FAC_TOTALS_APTA!$A$2:$BF$2,)</f>
        <v>#N/A</v>
      </c>
      <c r="G48" s="120" t="e">
        <f>VLOOKUP(G37,FAC_TOTALS_APTA!$A$4:$BF$126,$F48,FALSE)</f>
        <v>#REF!</v>
      </c>
      <c r="H48" s="120" t="e">
        <f>VLOOKUP(H37,FAC_TOTALS_APTA!$A$4:$BF$126,$F48,FALSE)</f>
        <v>#REF!</v>
      </c>
      <c r="I48" s="33" t="str">
        <f t="shared" si="8"/>
        <v>-</v>
      </c>
      <c r="J48" s="34" t="str">
        <f t="shared" ref="J48:J49" si="12">IF(C48="Log","_log","")</f>
        <v/>
      </c>
      <c r="K48" s="34" t="str">
        <f t="shared" si="10"/>
        <v>BIKE_SHARE_FAC</v>
      </c>
      <c r="L48" s="9" t="e">
        <f>MATCH($K48,FAC_TOTALS_APTA!$A$2:$BD$2,)</f>
        <v>#N/A</v>
      </c>
      <c r="M48" s="32" t="e">
        <f>IF(M37=0,0,VLOOKUP(M37,FAC_TOTALS_APTA!$A$4:$BF$126,$L48,FALSE))</f>
        <v>#REF!</v>
      </c>
      <c r="N48" s="32" t="e">
        <f>IF(N37=0,0,VLOOKUP(N37,FAC_TOTALS_APTA!$A$4:$BF$126,$L48,FALSE))</f>
        <v>#REF!</v>
      </c>
      <c r="O48" s="32" t="e">
        <f>IF(O37=0,0,VLOOKUP(O37,FAC_TOTALS_APTA!$A$4:$BF$126,$L48,FALSE))</f>
        <v>#REF!</v>
      </c>
      <c r="P48" s="32" t="e">
        <f>IF(P37=0,0,VLOOKUP(P37,FAC_TOTALS_APTA!$A$4:$BF$126,$L48,FALSE))</f>
        <v>#REF!</v>
      </c>
      <c r="Q48" s="32" t="e">
        <f>IF(Q37=0,0,VLOOKUP(Q37,FAC_TOTALS_APTA!$A$4:$BF$126,$L48,FALSE))</f>
        <v>#REF!</v>
      </c>
      <c r="R48" s="32" t="e">
        <f>IF(R37=0,0,VLOOKUP(R37,FAC_TOTALS_APTA!$A$4:$BF$126,$L48,FALSE))</f>
        <v>#REF!</v>
      </c>
      <c r="S48" s="32" t="e">
        <f>IF(S37=0,0,VLOOKUP(S37,FAC_TOTALS_APTA!$A$4:$BF$126,$L48,FALSE))</f>
        <v>#REF!</v>
      </c>
      <c r="T48" s="32" t="e">
        <f>IF(T37=0,0,VLOOKUP(T37,FAC_TOTALS_APTA!$A$4:$BF$126,$L48,FALSE))</f>
        <v>#REF!</v>
      </c>
      <c r="U48" s="32" t="e">
        <f>IF(U37=0,0,VLOOKUP(U37,FAC_TOTALS_APTA!$A$4:$BF$126,$L48,FALSE))</f>
        <v>#REF!</v>
      </c>
      <c r="V48" s="32" t="e">
        <f>IF(V37=0,0,VLOOKUP(V37,FAC_TOTALS_APTA!$A$4:$BF$126,$L48,FALSE))</f>
        <v>#REF!</v>
      </c>
      <c r="W48" s="32">
        <f>IF(W37=0,0,VLOOKUP(W37,FAC_TOTALS_APTA!$A$4:$BF$126,$L48,FALSE))</f>
        <v>0</v>
      </c>
      <c r="X48" s="32">
        <f>IF(X37=0,0,VLOOKUP(X37,FAC_TOTALS_APTA!$A$4:$BF$126,$L48,FALSE))</f>
        <v>0</v>
      </c>
      <c r="Y48" s="32">
        <f>IF(Y37=0,0,VLOOKUP(Y37,FAC_TOTALS_APTA!$A$4:$BF$126,$L48,FALSE))</f>
        <v>0</v>
      </c>
      <c r="Z48" s="32">
        <f>IF(Z37=0,0,VLOOKUP(Z37,FAC_TOTALS_APTA!$A$4:$BF$126,$L48,FALSE))</f>
        <v>0</v>
      </c>
      <c r="AA48" s="32">
        <f>IF(AA37=0,0,VLOOKUP(AA37,FAC_TOTALS_APTA!$A$4:$BF$126,$L48,FALSE))</f>
        <v>0</v>
      </c>
      <c r="AB48" s="32">
        <f>IF(AB37=0,0,VLOOKUP(AB37,FAC_TOTALS_APTA!$A$4:$BF$126,$L48,FALSE))</f>
        <v>0</v>
      </c>
      <c r="AC48" s="35" t="e">
        <f t="shared" si="11"/>
        <v>#REF!</v>
      </c>
      <c r="AD48" s="36" t="e">
        <f>AC48/G51</f>
        <v>#REF!</v>
      </c>
      <c r="AE48" s="99"/>
    </row>
    <row r="49" spans="1:31" x14ac:dyDescent="0.25">
      <c r="B49" s="11" t="s">
        <v>71</v>
      </c>
      <c r="C49" s="30"/>
      <c r="D49" s="10" t="s">
        <v>49</v>
      </c>
      <c r="E49" s="56"/>
      <c r="F49" s="10" t="e">
        <f>MATCH($D49,FAC_TOTALS_APTA!$A$2:$BF$2,)</f>
        <v>#N/A</v>
      </c>
      <c r="G49" s="126" t="e">
        <f>VLOOKUP(G37,FAC_TOTALS_APTA!$A$4:$BF$126,$F49,FALSE)</f>
        <v>#REF!</v>
      </c>
      <c r="H49" s="126" t="e">
        <f>VLOOKUP(H37,FAC_TOTALS_APTA!$A$4:$BF$126,$F49,FALSE)</f>
        <v>#REF!</v>
      </c>
      <c r="I49" s="37" t="str">
        <f t="shared" si="8"/>
        <v>-</v>
      </c>
      <c r="J49" s="38" t="str">
        <f t="shared" si="12"/>
        <v/>
      </c>
      <c r="K49" s="38" t="str">
        <f t="shared" si="10"/>
        <v>scooter_flag_FAC</v>
      </c>
      <c r="L49" s="10" t="e">
        <f>MATCH($K49,FAC_TOTALS_APTA!$A$2:$BD$2,)</f>
        <v>#N/A</v>
      </c>
      <c r="M49" s="39" t="e">
        <f>IF(M37=0,0,VLOOKUP(M37,FAC_TOTALS_APTA!$A$4:$BF$126,$L49,FALSE))</f>
        <v>#REF!</v>
      </c>
      <c r="N49" s="39" t="e">
        <f>IF(N37=0,0,VLOOKUP(N37,FAC_TOTALS_APTA!$A$4:$BF$126,$L49,FALSE))</f>
        <v>#REF!</v>
      </c>
      <c r="O49" s="39" t="e">
        <f>IF(O37=0,0,VLOOKUP(O37,FAC_TOTALS_APTA!$A$4:$BF$126,$L49,FALSE))</f>
        <v>#REF!</v>
      </c>
      <c r="P49" s="39" t="e">
        <f>IF(P37=0,0,VLOOKUP(P37,FAC_TOTALS_APTA!$A$4:$BF$126,$L49,FALSE))</f>
        <v>#REF!</v>
      </c>
      <c r="Q49" s="39" t="e">
        <f>IF(Q37=0,0,VLOOKUP(Q37,FAC_TOTALS_APTA!$A$4:$BF$126,$L49,FALSE))</f>
        <v>#REF!</v>
      </c>
      <c r="R49" s="39" t="e">
        <f>IF(R37=0,0,VLOOKUP(R37,FAC_TOTALS_APTA!$A$4:$BF$126,$L49,FALSE))</f>
        <v>#REF!</v>
      </c>
      <c r="S49" s="39" t="e">
        <f>IF(S37=0,0,VLOOKUP(S37,FAC_TOTALS_APTA!$A$4:$BF$126,$L49,FALSE))</f>
        <v>#REF!</v>
      </c>
      <c r="T49" s="39" t="e">
        <f>IF(T37=0,0,VLOOKUP(T37,FAC_TOTALS_APTA!$A$4:$BF$126,$L49,FALSE))</f>
        <v>#REF!</v>
      </c>
      <c r="U49" s="39" t="e">
        <f>IF(U37=0,0,VLOOKUP(U37,FAC_TOTALS_APTA!$A$4:$BF$126,$L49,FALSE))</f>
        <v>#REF!</v>
      </c>
      <c r="V49" s="39" t="e">
        <f>IF(V37=0,0,VLOOKUP(V37,FAC_TOTALS_APTA!$A$4:$BF$126,$L49,FALSE))</f>
        <v>#REF!</v>
      </c>
      <c r="W49" s="39">
        <f>IF(W37=0,0,VLOOKUP(W37,FAC_TOTALS_APTA!$A$4:$BF$126,$L49,FALSE))</f>
        <v>0</v>
      </c>
      <c r="X49" s="39">
        <f>IF(X37=0,0,VLOOKUP(X37,FAC_TOTALS_APTA!$A$4:$BF$126,$L49,FALSE))</f>
        <v>0</v>
      </c>
      <c r="Y49" s="39">
        <f>IF(Y37=0,0,VLOOKUP(Y37,FAC_TOTALS_APTA!$A$4:$BF$126,$L49,FALSE))</f>
        <v>0</v>
      </c>
      <c r="Z49" s="39">
        <f>IF(Z37=0,0,VLOOKUP(Z37,FAC_TOTALS_APTA!$A$4:$BF$126,$L49,FALSE))</f>
        <v>0</v>
      </c>
      <c r="AA49" s="39">
        <f>IF(AA37=0,0,VLOOKUP(AA37,FAC_TOTALS_APTA!$A$4:$BF$126,$L49,FALSE))</f>
        <v>0</v>
      </c>
      <c r="AB49" s="39">
        <f>IF(AB37=0,0,VLOOKUP(AB37,FAC_TOTALS_APTA!$A$4:$BF$126,$L49,FALSE))</f>
        <v>0</v>
      </c>
      <c r="AC49" s="40" t="e">
        <f t="shared" si="11"/>
        <v>#REF!</v>
      </c>
      <c r="AD49" s="41" t="e">
        <f>AC49/G51</f>
        <v>#REF!</v>
      </c>
      <c r="AE49" s="99"/>
    </row>
    <row r="50" spans="1:31" x14ac:dyDescent="0.25">
      <c r="B50" s="42" t="s">
        <v>58</v>
      </c>
      <c r="C50" s="43"/>
      <c r="D50" s="42" t="s">
        <v>50</v>
      </c>
      <c r="E50" s="44"/>
      <c r="F50" s="45"/>
      <c r="G50" s="136"/>
      <c r="H50" s="136"/>
      <c r="I50" s="47"/>
      <c r="J50" s="48"/>
      <c r="K50" s="48" t="str">
        <f t="shared" si="10"/>
        <v>New_Reporter_FAC</v>
      </c>
      <c r="L50" s="45">
        <f>MATCH($K50,FAC_TOTALS_APTA!$A$2:$BD$2,)</f>
        <v>29</v>
      </c>
      <c r="M50" s="46">
        <f>IF(M37=0,0,VLOOKUP(M37,FAC_TOTALS_APTA!$A$4:$BF$126,$L50,FALSE))</f>
        <v>0</v>
      </c>
      <c r="N50" s="46">
        <f>IF(N37=0,0,VLOOKUP(N37,FAC_TOTALS_APTA!$A$4:$BF$126,$L50,FALSE))</f>
        <v>1593043.99999999</v>
      </c>
      <c r="O50" s="46">
        <f>IF(O37=0,0,VLOOKUP(O37,FAC_TOTALS_APTA!$A$4:$BF$126,$L50,FALSE))</f>
        <v>0</v>
      </c>
      <c r="P50" s="46">
        <f>IF(P37=0,0,VLOOKUP(P37,FAC_TOTALS_APTA!$A$4:$BF$126,$L50,FALSE))</f>
        <v>0</v>
      </c>
      <c r="Q50" s="46">
        <f>IF(Q37=0,0,VLOOKUP(Q37,FAC_TOTALS_APTA!$A$4:$BF$126,$L50,FALSE))</f>
        <v>1817976</v>
      </c>
      <c r="R50" s="46">
        <f>IF(R37=0,0,VLOOKUP(R37,FAC_TOTALS_APTA!$A$4:$BF$126,$L50,FALSE))</f>
        <v>4486638.9999999898</v>
      </c>
      <c r="S50" s="46">
        <f>IF(S37=0,0,VLOOKUP(S37,FAC_TOTALS_APTA!$A$4:$BF$126,$L50,FALSE))</f>
        <v>1351087</v>
      </c>
      <c r="T50" s="46">
        <f>IF(T37=0,0,VLOOKUP(T37,FAC_TOTALS_APTA!$A$4:$BF$126,$L50,FALSE))</f>
        <v>0</v>
      </c>
      <c r="U50" s="46">
        <f>IF(U37=0,0,VLOOKUP(U37,FAC_TOTALS_APTA!$A$4:$BF$126,$L50,FALSE))</f>
        <v>469328</v>
      </c>
      <c r="V50" s="46">
        <f>IF(V37=0,0,VLOOKUP(V37,FAC_TOTALS_APTA!$A$4:$BF$126,$L50,FALSE))</f>
        <v>1651310</v>
      </c>
      <c r="W50" s="46">
        <f>IF(W37=0,0,VLOOKUP(W37,FAC_TOTALS_APTA!$A$4:$BF$126,$L50,FALSE))</f>
        <v>0</v>
      </c>
      <c r="X50" s="46">
        <f>IF(X37=0,0,VLOOKUP(X37,FAC_TOTALS_APTA!$A$4:$BF$126,$L50,FALSE))</f>
        <v>0</v>
      </c>
      <c r="Y50" s="46">
        <f>IF(Y37=0,0,VLOOKUP(Y37,FAC_TOTALS_APTA!$A$4:$BF$126,$L50,FALSE))</f>
        <v>0</v>
      </c>
      <c r="Z50" s="46">
        <f>IF(Z37=0,0,VLOOKUP(Z37,FAC_TOTALS_APTA!$A$4:$BF$126,$L50,FALSE))</f>
        <v>0</v>
      </c>
      <c r="AA50" s="46">
        <f>IF(AA37=0,0,VLOOKUP(AA37,FAC_TOTALS_APTA!$A$4:$BF$126,$L50,FALSE))</f>
        <v>0</v>
      </c>
      <c r="AB50" s="46">
        <f>IF(AB37=0,0,VLOOKUP(AB37,FAC_TOTALS_APTA!$A$4:$BF$126,$L50,FALSE))</f>
        <v>0</v>
      </c>
      <c r="AC50" s="49">
        <f>SUM(M50:AB50)</f>
        <v>11369383.99999998</v>
      </c>
      <c r="AD50" s="50">
        <f>AC50/G52</f>
        <v>0.24098622927535973</v>
      </c>
      <c r="AE50" s="99"/>
    </row>
    <row r="51" spans="1:31" s="104" customFormat="1" ht="15.75" customHeight="1" x14ac:dyDescent="0.25">
      <c r="A51" s="103"/>
      <c r="B51" s="28" t="s">
        <v>72</v>
      </c>
      <c r="C51" s="31"/>
      <c r="D51" s="9" t="s">
        <v>6</v>
      </c>
      <c r="E51" s="55"/>
      <c r="F51" s="9">
        <f>MATCH($D51,FAC_TOTALS_APTA!$A$2:$BD$2,)</f>
        <v>10</v>
      </c>
      <c r="G51" s="112">
        <f>VLOOKUP(G37,FAC_TOTALS_APTA!$A$4:$BF$126,$F51,FALSE)</f>
        <v>44440497.042236999</v>
      </c>
      <c r="H51" s="112">
        <f>VLOOKUP(H37,FAC_TOTALS_APTA!$A$4:$BD$126,$F51,FALSE)</f>
        <v>92749897.219888702</v>
      </c>
      <c r="I51" s="107">
        <f t="shared" ref="I51" si="13">H51/G51-1</f>
        <v>1.0870580527426963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 t="e">
        <f t="shared" si="14"/>
        <v>#REF!</v>
      </c>
      <c r="T51" s="32" t="e">
        <f t="shared" si="14"/>
        <v>#REF!</v>
      </c>
      <c r="U51" s="32" t="e">
        <f t="shared" si="14"/>
        <v>#REF!</v>
      </c>
      <c r="V51" s="32" t="e">
        <f t="shared" si="14"/>
        <v>#REF!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48309400.177651703</v>
      </c>
      <c r="AD51" s="36">
        <f>I51</f>
        <v>1.0870580527426963</v>
      </c>
      <c r="AE51" s="103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MATCH($D52,FAC_TOTALS_APTA!$A$2:$BD$2,)</f>
        <v>8</v>
      </c>
      <c r="G52" s="109">
        <f>VLOOKUP(G37,FAC_TOTALS_APTA!$A$4:$BD$126,$F52,FALSE)</f>
        <v>47178562.999999903</v>
      </c>
      <c r="H52" s="109">
        <f>VLOOKUP(H37,FAC_TOTALS_APTA!$A$4:$BD$126,$F52,FALSE)</f>
        <v>85082647</v>
      </c>
      <c r="I52" s="108">
        <f t="shared" ref="I52" si="15">H52/G52-1</f>
        <v>0.80341751824870489</v>
      </c>
      <c r="J52" s="51"/>
      <c r="K52" s="51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2">
        <f>H52-G52</f>
        <v>37904084.000000097</v>
      </c>
      <c r="AD52" s="53">
        <f>I52</f>
        <v>0.80341751824870489</v>
      </c>
    </row>
    <row r="53" spans="1:31" ht="14.25" thickTop="1" thickBot="1" x14ac:dyDescent="0.3">
      <c r="B53" s="57" t="s">
        <v>73</v>
      </c>
      <c r="C53" s="58"/>
      <c r="D53" s="58"/>
      <c r="E53" s="59"/>
      <c r="F53" s="58"/>
      <c r="G53" s="149"/>
      <c r="H53" s="149"/>
      <c r="I53" s="60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3">
        <f>AD52-AD51</f>
        <v>-0.2836405344939914</v>
      </c>
    </row>
    <row r="54" spans="1:31" ht="13.5" thickTop="1" x14ac:dyDescent="0.25"/>
    <row r="55" spans="1:31" s="13" customFormat="1" x14ac:dyDescent="0.25">
      <c r="B55" s="78" t="s">
        <v>29</v>
      </c>
      <c r="C55" s="76"/>
      <c r="E55" s="76"/>
      <c r="F55" s="76"/>
      <c r="G55" s="154"/>
      <c r="H55" s="154"/>
      <c r="I55" s="77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</row>
    <row r="56" spans="1:31" x14ac:dyDescent="0.25">
      <c r="B56" s="74" t="s">
        <v>20</v>
      </c>
      <c r="C56" s="75" t="s">
        <v>21</v>
      </c>
      <c r="D56" s="13"/>
      <c r="E56" s="76"/>
      <c r="F56" s="76"/>
      <c r="G56" s="154"/>
      <c r="H56" s="154"/>
      <c r="I56" s="77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1" x14ac:dyDescent="0.25">
      <c r="B57" s="74"/>
      <c r="C57" s="75"/>
      <c r="D57" s="13"/>
      <c r="E57" s="76"/>
      <c r="F57" s="76"/>
      <c r="G57" s="154"/>
      <c r="H57" s="154"/>
      <c r="I57" s="77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31" x14ac:dyDescent="0.25">
      <c r="B58" s="78" t="s">
        <v>19</v>
      </c>
      <c r="C58" s="79">
        <v>1</v>
      </c>
      <c r="D58" s="13"/>
      <c r="E58" s="76"/>
      <c r="F58" s="76"/>
      <c r="G58" s="154"/>
      <c r="H58" s="154"/>
      <c r="I58" s="77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</row>
    <row r="59" spans="1:31" ht="13.5" thickBot="1" x14ac:dyDescent="0.3">
      <c r="B59" s="80" t="s">
        <v>39</v>
      </c>
      <c r="C59" s="81">
        <v>3</v>
      </c>
      <c r="D59" s="25"/>
      <c r="E59" s="82"/>
      <c r="F59" s="82"/>
      <c r="G59" s="155"/>
      <c r="H59" s="155"/>
      <c r="I59" s="83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1:31" ht="13.5" thickTop="1" x14ac:dyDescent="0.25">
      <c r="B60" s="74"/>
      <c r="C60" s="76"/>
      <c r="D60" s="62"/>
      <c r="E60" s="76"/>
      <c r="F60" s="76"/>
      <c r="G60" s="162" t="s">
        <v>56</v>
      </c>
      <c r="H60" s="162"/>
      <c r="I60" s="162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162" t="s">
        <v>60</v>
      </c>
      <c r="AD60" s="162"/>
    </row>
    <row r="61" spans="1:31" x14ac:dyDescent="0.25">
      <c r="B61" s="84" t="s">
        <v>22</v>
      </c>
      <c r="C61" s="85" t="s">
        <v>23</v>
      </c>
      <c r="D61" s="10" t="s">
        <v>24</v>
      </c>
      <c r="E61" s="86"/>
      <c r="F61" s="86"/>
      <c r="G61" s="156">
        <f>$C$1</f>
        <v>2002</v>
      </c>
      <c r="H61" s="156">
        <f>$C$2</f>
        <v>2012</v>
      </c>
      <c r="I61" s="85" t="s">
        <v>26</v>
      </c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 t="s">
        <v>28</v>
      </c>
      <c r="AD61" s="85" t="s">
        <v>26</v>
      </c>
    </row>
    <row r="62" spans="1:31" ht="14.1" hidden="1" customHeight="1" x14ac:dyDescent="0.25">
      <c r="B62" s="74"/>
      <c r="C62" s="77"/>
      <c r="D62" s="9"/>
      <c r="E62" s="76"/>
      <c r="F62" s="76"/>
      <c r="G62" s="154"/>
      <c r="H62" s="154"/>
      <c r="I62" s="77"/>
      <c r="J62" s="76"/>
      <c r="K62" s="76"/>
      <c r="L62" s="76"/>
      <c r="M62" s="76">
        <v>1</v>
      </c>
      <c r="N62" s="76">
        <v>2</v>
      </c>
      <c r="O62" s="76">
        <v>3</v>
      </c>
      <c r="P62" s="76">
        <v>4</v>
      </c>
      <c r="Q62" s="76">
        <v>5</v>
      </c>
      <c r="R62" s="76">
        <v>6</v>
      </c>
      <c r="S62" s="76">
        <v>7</v>
      </c>
      <c r="T62" s="76">
        <v>8</v>
      </c>
      <c r="U62" s="76">
        <v>9</v>
      </c>
      <c r="V62" s="76">
        <v>10</v>
      </c>
      <c r="W62" s="76">
        <v>11</v>
      </c>
      <c r="X62" s="76">
        <v>12</v>
      </c>
      <c r="Y62" s="76">
        <v>13</v>
      </c>
      <c r="Z62" s="76">
        <v>14</v>
      </c>
      <c r="AA62" s="76">
        <v>15</v>
      </c>
      <c r="AB62" s="76">
        <v>16</v>
      </c>
      <c r="AC62" s="76"/>
      <c r="AD62" s="76"/>
    </row>
    <row r="63" spans="1:31" ht="14.1" hidden="1" customHeight="1" x14ac:dyDescent="0.25">
      <c r="B63" s="74"/>
      <c r="C63" s="77"/>
      <c r="D63" s="9"/>
      <c r="E63" s="76"/>
      <c r="F63" s="76"/>
      <c r="G63" s="154" t="str">
        <f>CONCATENATE($C58,"_",$C59,"_",G61)</f>
        <v>1_3_2002</v>
      </c>
      <c r="H63" s="154" t="str">
        <f>CONCATENATE($C58,"_",$C59,"_",H61)</f>
        <v>1_3_2012</v>
      </c>
      <c r="I63" s="77"/>
      <c r="J63" s="76"/>
      <c r="K63" s="76"/>
      <c r="L63" s="76"/>
      <c r="M63" s="76" t="str">
        <f>IF($G61+M62&gt;$H61,0,CONCATENATE($C58,"_",$C59,"_",$G61+M62))</f>
        <v>1_3_2003</v>
      </c>
      <c r="N63" s="76" t="str">
        <f t="shared" ref="N63:AB63" si="16">IF($G61+N62&gt;$H61,0,CONCATENATE($C58,"_",$C59,"_",$G61+N62))</f>
        <v>1_3_2004</v>
      </c>
      <c r="O63" s="76" t="str">
        <f t="shared" si="16"/>
        <v>1_3_2005</v>
      </c>
      <c r="P63" s="76" t="str">
        <f t="shared" si="16"/>
        <v>1_3_2006</v>
      </c>
      <c r="Q63" s="76" t="str">
        <f t="shared" si="16"/>
        <v>1_3_2007</v>
      </c>
      <c r="R63" s="76" t="str">
        <f t="shared" si="16"/>
        <v>1_3_2008</v>
      </c>
      <c r="S63" s="76" t="str">
        <f t="shared" si="16"/>
        <v>1_3_2009</v>
      </c>
      <c r="T63" s="76" t="str">
        <f t="shared" si="16"/>
        <v>1_3_2010</v>
      </c>
      <c r="U63" s="76" t="str">
        <f t="shared" si="16"/>
        <v>1_3_2011</v>
      </c>
      <c r="V63" s="76" t="str">
        <f t="shared" si="16"/>
        <v>1_3_2012</v>
      </c>
      <c r="W63" s="76">
        <f t="shared" si="16"/>
        <v>0</v>
      </c>
      <c r="X63" s="76">
        <f t="shared" si="16"/>
        <v>0</v>
      </c>
      <c r="Y63" s="76">
        <f t="shared" si="16"/>
        <v>0</v>
      </c>
      <c r="Z63" s="76">
        <f t="shared" si="16"/>
        <v>0</v>
      </c>
      <c r="AA63" s="76">
        <f t="shared" si="16"/>
        <v>0</v>
      </c>
      <c r="AB63" s="76">
        <f t="shared" si="16"/>
        <v>0</v>
      </c>
      <c r="AC63" s="76"/>
      <c r="AD63" s="76"/>
    </row>
    <row r="64" spans="1:31" ht="14.1" hidden="1" customHeight="1" x14ac:dyDescent="0.25">
      <c r="B64" s="74"/>
      <c r="C64" s="77"/>
      <c r="D64" s="9"/>
      <c r="E64" s="76"/>
      <c r="F64" s="76" t="s">
        <v>27</v>
      </c>
      <c r="G64" s="157"/>
      <c r="H64" s="157"/>
      <c r="I64" s="77"/>
      <c r="J64" s="76"/>
      <c r="K64" s="76"/>
      <c r="L64" s="76" t="s">
        <v>27</v>
      </c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</row>
    <row r="65" spans="1:33" x14ac:dyDescent="0.25">
      <c r="B65" s="74" t="s">
        <v>36</v>
      </c>
      <c r="C65" s="77" t="s">
        <v>25</v>
      </c>
      <c r="D65" s="101" t="s">
        <v>8</v>
      </c>
      <c r="E65" s="88"/>
      <c r="F65" s="76">
        <f>MATCH($D65,FAC_TOTALS_APTA!$A$2:$BF$2,)</f>
        <v>12</v>
      </c>
      <c r="G65" s="157" t="e">
        <f>VLOOKUP(G63,FAC_TOTALS_APTA!$A$4:$BF$126,$F65,FALSE)</f>
        <v>#N/A</v>
      </c>
      <c r="H65" s="157" t="e">
        <f>VLOOKUP(H63,FAC_TOTALS_APTA!$A$4:$BF$126,$F65,FALSE)</f>
        <v>#N/A</v>
      </c>
      <c r="I65" s="89" t="str">
        <f>IFERROR(H65/G65-1,"-")</f>
        <v>-</v>
      </c>
      <c r="J65" s="90" t="str">
        <f>IF(C65="Log","_log","")</f>
        <v>_log</v>
      </c>
      <c r="K65" s="90" t="str">
        <f>CONCATENATE(D65,J65,"_FAC")</f>
        <v>VRM_ADJ_log_FAC</v>
      </c>
      <c r="L65" s="76">
        <f>MATCH($K65,FAC_TOTALS_APTA!$A$2:$BD$2,)</f>
        <v>19</v>
      </c>
      <c r="M65" s="87" t="e">
        <f>IF(M63=0,0,VLOOKUP(M63,FAC_TOTALS_APTA!$A$4:$BF$126,$L65,FALSE))</f>
        <v>#N/A</v>
      </c>
      <c r="N65" s="87" t="e">
        <f>IF(N63=0,0,VLOOKUP(N63,FAC_TOTALS_APTA!$A$4:$BF$126,$L65,FALSE))</f>
        <v>#N/A</v>
      </c>
      <c r="O65" s="87" t="e">
        <f>IF(O63=0,0,VLOOKUP(O63,FAC_TOTALS_APTA!$A$4:$BF$126,$L65,FALSE))</f>
        <v>#N/A</v>
      </c>
      <c r="P65" s="87" t="e">
        <f>IF(P63=0,0,VLOOKUP(P63,FAC_TOTALS_APTA!$A$4:$BF$126,$L65,FALSE))</f>
        <v>#N/A</v>
      </c>
      <c r="Q65" s="87" t="e">
        <f>IF(Q63=0,0,VLOOKUP(Q63,FAC_TOTALS_APTA!$A$4:$BF$126,$L65,FALSE))</f>
        <v>#N/A</v>
      </c>
      <c r="R65" s="87" t="e">
        <f>IF(R63=0,0,VLOOKUP(R63,FAC_TOTALS_APTA!$A$4:$BF$126,$L65,FALSE))</f>
        <v>#N/A</v>
      </c>
      <c r="S65" s="87" t="e">
        <f>IF(S63=0,0,VLOOKUP(S63,FAC_TOTALS_APTA!$A$4:$BF$126,$L65,FALSE))</f>
        <v>#N/A</v>
      </c>
      <c r="T65" s="87" t="e">
        <f>IF(T63=0,0,VLOOKUP(T63,FAC_TOTALS_APTA!$A$4:$BF$126,$L65,FALSE))</f>
        <v>#N/A</v>
      </c>
      <c r="U65" s="87" t="e">
        <f>IF(U63=0,0,VLOOKUP(U63,FAC_TOTALS_APTA!$A$4:$BF$126,$L65,FALSE))</f>
        <v>#N/A</v>
      </c>
      <c r="V65" s="87" t="e">
        <f>IF(V63=0,0,VLOOKUP(V63,FAC_TOTALS_APTA!$A$4:$BF$126,$L65,FALSE))</f>
        <v>#N/A</v>
      </c>
      <c r="W65" s="87">
        <f>IF(W63=0,0,VLOOKUP(W63,FAC_TOTALS_APTA!$A$4:$BF$126,$L65,FALSE))</f>
        <v>0</v>
      </c>
      <c r="X65" s="87">
        <f>IF(X63=0,0,VLOOKUP(X63,FAC_TOTALS_APTA!$A$4:$BF$126,$L65,FALSE))</f>
        <v>0</v>
      </c>
      <c r="Y65" s="87">
        <f>IF(Y63=0,0,VLOOKUP(Y63,FAC_TOTALS_APTA!$A$4:$BF$126,$L65,FALSE))</f>
        <v>0</v>
      </c>
      <c r="Z65" s="87">
        <f>IF(Z63=0,0,VLOOKUP(Z63,FAC_TOTALS_APTA!$A$4:$BF$126,$L65,FALSE))</f>
        <v>0</v>
      </c>
      <c r="AA65" s="87">
        <f>IF(AA63=0,0,VLOOKUP(AA63,FAC_TOTALS_APTA!$A$4:$BF$126,$L65,FALSE))</f>
        <v>0</v>
      </c>
      <c r="AB65" s="87">
        <f>IF(AB63=0,0,VLOOKUP(AB63,FAC_TOTALS_APTA!$A$4:$BF$126,$L65,FALSE))</f>
        <v>0</v>
      </c>
      <c r="AC65" s="91" t="e">
        <f>SUM(M65:AB65)</f>
        <v>#N/A</v>
      </c>
      <c r="AD65" s="92" t="e">
        <f>AC65/G77</f>
        <v>#N/A</v>
      </c>
    </row>
    <row r="66" spans="1:33" x14ac:dyDescent="0.25">
      <c r="B66" s="74" t="s">
        <v>57</v>
      </c>
      <c r="C66" s="77" t="s">
        <v>25</v>
      </c>
      <c r="D66" s="101" t="s">
        <v>75</v>
      </c>
      <c r="E66" s="88"/>
      <c r="F66" s="76">
        <f>MATCH($D66,FAC_TOTALS_APTA!$A$2:$BF$2,)</f>
        <v>13</v>
      </c>
      <c r="G66" s="158" t="e">
        <f>VLOOKUP(G63,FAC_TOTALS_APTA!$A$4:$BF$126,$F66,FALSE)</f>
        <v>#N/A</v>
      </c>
      <c r="H66" s="158" t="e">
        <f>VLOOKUP(H63,FAC_TOTALS_APTA!$A$4:$BF$126,$F66,FALSE)</f>
        <v>#N/A</v>
      </c>
      <c r="I66" s="89" t="str">
        <f t="shared" ref="I66:I75" si="17">IFERROR(H66/G66-1,"-")</f>
        <v>-</v>
      </c>
      <c r="J66" s="90" t="str">
        <f t="shared" ref="J66:J72" si="18">IF(C66="Log","_log","")</f>
        <v>_log</v>
      </c>
      <c r="K66" s="90" t="str">
        <f t="shared" ref="K66:K76" si="19">CONCATENATE(D66,J66,"_FAC")</f>
        <v>FARE_per_UPT_cleaned_2018_log_FAC</v>
      </c>
      <c r="L66" s="76">
        <f>MATCH($K66,FAC_TOTALS_APTA!$A$2:$BD$2,)</f>
        <v>20</v>
      </c>
      <c r="M66" s="87" t="e">
        <f>IF(M63=0,0,VLOOKUP(M63,FAC_TOTALS_APTA!$A$4:$BF$126,$L66,FALSE))</f>
        <v>#N/A</v>
      </c>
      <c r="N66" s="87" t="e">
        <f>IF(N63=0,0,VLOOKUP(N63,FAC_TOTALS_APTA!$A$4:$BF$126,$L66,FALSE))</f>
        <v>#N/A</v>
      </c>
      <c r="O66" s="87" t="e">
        <f>IF(O63=0,0,VLOOKUP(O63,FAC_TOTALS_APTA!$A$4:$BF$126,$L66,FALSE))</f>
        <v>#N/A</v>
      </c>
      <c r="P66" s="87" t="e">
        <f>IF(P63=0,0,VLOOKUP(P63,FAC_TOTALS_APTA!$A$4:$BF$126,$L66,FALSE))</f>
        <v>#N/A</v>
      </c>
      <c r="Q66" s="87" t="e">
        <f>IF(Q63=0,0,VLOOKUP(Q63,FAC_TOTALS_APTA!$A$4:$BF$126,$L66,FALSE))</f>
        <v>#N/A</v>
      </c>
      <c r="R66" s="87" t="e">
        <f>IF(R63=0,0,VLOOKUP(R63,FAC_TOTALS_APTA!$A$4:$BF$126,$L66,FALSE))</f>
        <v>#N/A</v>
      </c>
      <c r="S66" s="87" t="e">
        <f>IF(S63=0,0,VLOOKUP(S63,FAC_TOTALS_APTA!$A$4:$BF$126,$L66,FALSE))</f>
        <v>#N/A</v>
      </c>
      <c r="T66" s="87" t="e">
        <f>IF(T63=0,0,VLOOKUP(T63,FAC_TOTALS_APTA!$A$4:$BF$126,$L66,FALSE))</f>
        <v>#N/A</v>
      </c>
      <c r="U66" s="87" t="e">
        <f>IF(U63=0,0,VLOOKUP(U63,FAC_TOTALS_APTA!$A$4:$BF$126,$L66,FALSE))</f>
        <v>#N/A</v>
      </c>
      <c r="V66" s="87" t="e">
        <f>IF(V63=0,0,VLOOKUP(V63,FAC_TOTALS_APTA!$A$4:$BF$126,$L66,FALSE))</f>
        <v>#N/A</v>
      </c>
      <c r="W66" s="87">
        <f>IF(W63=0,0,VLOOKUP(W63,FAC_TOTALS_APTA!$A$4:$BF$126,$L66,FALSE))</f>
        <v>0</v>
      </c>
      <c r="X66" s="87">
        <f>IF(X63=0,0,VLOOKUP(X63,FAC_TOTALS_APTA!$A$4:$BF$126,$L66,FALSE))</f>
        <v>0</v>
      </c>
      <c r="Y66" s="87">
        <f>IF(Y63=0,0,VLOOKUP(Y63,FAC_TOTALS_APTA!$A$4:$BF$126,$L66,FALSE))</f>
        <v>0</v>
      </c>
      <c r="Z66" s="87">
        <f>IF(Z63=0,0,VLOOKUP(Z63,FAC_TOTALS_APTA!$A$4:$BF$126,$L66,FALSE))</f>
        <v>0</v>
      </c>
      <c r="AA66" s="87">
        <f>IF(AA63=0,0,VLOOKUP(AA63,FAC_TOTALS_APTA!$A$4:$BF$126,$L66,FALSE))</f>
        <v>0</v>
      </c>
      <c r="AB66" s="87">
        <f>IF(AB63=0,0,VLOOKUP(AB63,FAC_TOTALS_APTA!$A$4:$BF$126,$L66,FALSE))</f>
        <v>0</v>
      </c>
      <c r="AC66" s="91" t="e">
        <f t="shared" ref="AC66:AC75" si="20">SUM(M66:AB66)</f>
        <v>#N/A</v>
      </c>
      <c r="AD66" s="92" t="e">
        <f>AC66/G77</f>
        <v>#N/A</v>
      </c>
    </row>
    <row r="67" spans="1:33" x14ac:dyDescent="0.25">
      <c r="B67" s="74" t="s">
        <v>53</v>
      </c>
      <c r="C67" s="77" t="s">
        <v>25</v>
      </c>
      <c r="D67" s="101" t="s">
        <v>9</v>
      </c>
      <c r="E67" s="88"/>
      <c r="F67" s="76">
        <f>MATCH($D67,FAC_TOTALS_APTA!$A$2:$BF$2,)</f>
        <v>14</v>
      </c>
      <c r="G67" s="157" t="e">
        <f>VLOOKUP(G63,FAC_TOTALS_APTA!$A$4:$BF$126,$F67,FALSE)</f>
        <v>#N/A</v>
      </c>
      <c r="H67" s="157" t="e">
        <f>VLOOKUP(H63,FAC_TOTALS_APTA!$A$4:$BF$126,$F67,FALSE)</f>
        <v>#N/A</v>
      </c>
      <c r="I67" s="89" t="str">
        <f t="shared" si="17"/>
        <v>-</v>
      </c>
      <c r="J67" s="90" t="str">
        <f t="shared" si="18"/>
        <v>_log</v>
      </c>
      <c r="K67" s="90" t="str">
        <f t="shared" si="19"/>
        <v>POP_EMP_log_FAC</v>
      </c>
      <c r="L67" s="76">
        <f>MATCH($K67,FAC_TOTALS_APTA!$A$2:$BD$2,)</f>
        <v>21</v>
      </c>
      <c r="M67" s="87" t="e">
        <f>IF(M63=0,0,VLOOKUP(M63,FAC_TOTALS_APTA!$A$4:$BF$126,$L67,FALSE))</f>
        <v>#N/A</v>
      </c>
      <c r="N67" s="87" t="e">
        <f>IF(N63=0,0,VLOOKUP(N63,FAC_TOTALS_APTA!$A$4:$BF$126,$L67,FALSE))</f>
        <v>#N/A</v>
      </c>
      <c r="O67" s="87" t="e">
        <f>IF(O63=0,0,VLOOKUP(O63,FAC_TOTALS_APTA!$A$4:$BF$126,$L67,FALSE))</f>
        <v>#N/A</v>
      </c>
      <c r="P67" s="87" t="e">
        <f>IF(P63=0,0,VLOOKUP(P63,FAC_TOTALS_APTA!$A$4:$BF$126,$L67,FALSE))</f>
        <v>#N/A</v>
      </c>
      <c r="Q67" s="87" t="e">
        <f>IF(Q63=0,0,VLOOKUP(Q63,FAC_TOTALS_APTA!$A$4:$BF$126,$L67,FALSE))</f>
        <v>#N/A</v>
      </c>
      <c r="R67" s="87" t="e">
        <f>IF(R63=0,0,VLOOKUP(R63,FAC_TOTALS_APTA!$A$4:$BF$126,$L67,FALSE))</f>
        <v>#N/A</v>
      </c>
      <c r="S67" s="87" t="e">
        <f>IF(S63=0,0,VLOOKUP(S63,FAC_TOTALS_APTA!$A$4:$BF$126,$L67,FALSE))</f>
        <v>#N/A</v>
      </c>
      <c r="T67" s="87" t="e">
        <f>IF(T63=0,0,VLOOKUP(T63,FAC_TOTALS_APTA!$A$4:$BF$126,$L67,FALSE))</f>
        <v>#N/A</v>
      </c>
      <c r="U67" s="87" t="e">
        <f>IF(U63=0,0,VLOOKUP(U63,FAC_TOTALS_APTA!$A$4:$BF$126,$L67,FALSE))</f>
        <v>#N/A</v>
      </c>
      <c r="V67" s="87" t="e">
        <f>IF(V63=0,0,VLOOKUP(V63,FAC_TOTALS_APTA!$A$4:$BF$126,$L67,FALSE))</f>
        <v>#N/A</v>
      </c>
      <c r="W67" s="87">
        <f>IF(W63=0,0,VLOOKUP(W63,FAC_TOTALS_APTA!$A$4:$BF$126,$L67,FALSE))</f>
        <v>0</v>
      </c>
      <c r="X67" s="87">
        <f>IF(X63=0,0,VLOOKUP(X63,FAC_TOTALS_APTA!$A$4:$BF$126,$L67,FALSE))</f>
        <v>0</v>
      </c>
      <c r="Y67" s="87">
        <f>IF(Y63=0,0,VLOOKUP(Y63,FAC_TOTALS_APTA!$A$4:$BF$126,$L67,FALSE))</f>
        <v>0</v>
      </c>
      <c r="Z67" s="87">
        <f>IF(Z63=0,0,VLOOKUP(Z63,FAC_TOTALS_APTA!$A$4:$BF$126,$L67,FALSE))</f>
        <v>0</v>
      </c>
      <c r="AA67" s="87">
        <f>IF(AA63=0,0,VLOOKUP(AA63,FAC_TOTALS_APTA!$A$4:$BF$126,$L67,FALSE))</f>
        <v>0</v>
      </c>
      <c r="AB67" s="87">
        <f>IF(AB63=0,0,VLOOKUP(AB63,FAC_TOTALS_APTA!$A$4:$BF$126,$L67,FALSE))</f>
        <v>0</v>
      </c>
      <c r="AC67" s="91" t="e">
        <f t="shared" si="20"/>
        <v>#N/A</v>
      </c>
      <c r="AD67" s="92" t="e">
        <f>AC67/G77</f>
        <v>#N/A</v>
      </c>
    </row>
    <row r="68" spans="1:33" x14ac:dyDescent="0.25">
      <c r="B68" s="74" t="s">
        <v>67</v>
      </c>
      <c r="C68" s="77"/>
      <c r="D68" s="101" t="s">
        <v>11</v>
      </c>
      <c r="E68" s="88"/>
      <c r="F68" s="76" t="e">
        <f>MATCH($D68,FAC_TOTALS_APTA!$A$2:$BF$2,)</f>
        <v>#N/A</v>
      </c>
      <c r="G68" s="158" t="e">
        <f>VLOOKUP(G63,FAC_TOTALS_APTA!$A$4:$BF$126,$F68,FALSE)</f>
        <v>#N/A</v>
      </c>
      <c r="H68" s="158" t="e">
        <f>VLOOKUP(H63,FAC_TOTALS_APTA!$A$4:$BF$126,$F68,FALSE)</f>
        <v>#N/A</v>
      </c>
      <c r="I68" s="89" t="str">
        <f t="shared" si="17"/>
        <v>-</v>
      </c>
      <c r="J68" s="90" t="str">
        <f t="shared" si="18"/>
        <v/>
      </c>
      <c r="K68" s="90" t="str">
        <f t="shared" si="19"/>
        <v>TSD_POP_PCT_FAC</v>
      </c>
      <c r="L68" s="76" t="e">
        <f>MATCH($K68,FAC_TOTALS_APTA!$A$2:$BD$2,)</f>
        <v>#N/A</v>
      </c>
      <c r="M68" s="87" t="e">
        <f>IF(M63=0,0,VLOOKUP(M63,FAC_TOTALS_APTA!$A$4:$BF$126,$L68,FALSE))</f>
        <v>#N/A</v>
      </c>
      <c r="N68" s="87" t="e">
        <f>IF(N63=0,0,VLOOKUP(N63,FAC_TOTALS_APTA!$A$4:$BF$126,$L68,FALSE))</f>
        <v>#N/A</v>
      </c>
      <c r="O68" s="87" t="e">
        <f>IF(O63=0,0,VLOOKUP(O63,FAC_TOTALS_APTA!$A$4:$BF$126,$L68,FALSE))</f>
        <v>#N/A</v>
      </c>
      <c r="P68" s="87" t="e">
        <f>IF(P63=0,0,VLOOKUP(P63,FAC_TOTALS_APTA!$A$4:$BF$126,$L68,FALSE))</f>
        <v>#N/A</v>
      </c>
      <c r="Q68" s="87" t="e">
        <f>IF(Q63=0,0,VLOOKUP(Q63,FAC_TOTALS_APTA!$A$4:$BF$126,$L68,FALSE))</f>
        <v>#N/A</v>
      </c>
      <c r="R68" s="87" t="e">
        <f>IF(R63=0,0,VLOOKUP(R63,FAC_TOTALS_APTA!$A$4:$BF$126,$L68,FALSE))</f>
        <v>#N/A</v>
      </c>
      <c r="S68" s="87" t="e">
        <f>IF(S63=0,0,VLOOKUP(S63,FAC_TOTALS_APTA!$A$4:$BF$126,$L68,FALSE))</f>
        <v>#N/A</v>
      </c>
      <c r="T68" s="87" t="e">
        <f>IF(T63=0,0,VLOOKUP(T63,FAC_TOTALS_APTA!$A$4:$BF$126,$L68,FALSE))</f>
        <v>#N/A</v>
      </c>
      <c r="U68" s="87" t="e">
        <f>IF(U63=0,0,VLOOKUP(U63,FAC_TOTALS_APTA!$A$4:$BF$126,$L68,FALSE))</f>
        <v>#N/A</v>
      </c>
      <c r="V68" s="87" t="e">
        <f>IF(V63=0,0,VLOOKUP(V63,FAC_TOTALS_APTA!$A$4:$BF$126,$L68,FALSE))</f>
        <v>#N/A</v>
      </c>
      <c r="W68" s="87">
        <f>IF(W63=0,0,VLOOKUP(W63,FAC_TOTALS_APTA!$A$4:$BF$126,$L68,FALSE))</f>
        <v>0</v>
      </c>
      <c r="X68" s="87">
        <f>IF(X63=0,0,VLOOKUP(X63,FAC_TOTALS_APTA!$A$4:$BF$126,$L68,FALSE))</f>
        <v>0</v>
      </c>
      <c r="Y68" s="87">
        <f>IF(Y63=0,0,VLOOKUP(Y63,FAC_TOTALS_APTA!$A$4:$BF$126,$L68,FALSE))</f>
        <v>0</v>
      </c>
      <c r="Z68" s="87">
        <f>IF(Z63=0,0,VLOOKUP(Z63,FAC_TOTALS_APTA!$A$4:$BF$126,$L68,FALSE))</f>
        <v>0</v>
      </c>
      <c r="AA68" s="87">
        <f>IF(AA63=0,0,VLOOKUP(AA63,FAC_TOTALS_APTA!$A$4:$BF$126,$L68,FALSE))</f>
        <v>0</v>
      </c>
      <c r="AB68" s="87">
        <f>IF(AB63=0,0,VLOOKUP(AB63,FAC_TOTALS_APTA!$A$4:$BF$126,$L68,FALSE))</f>
        <v>0</v>
      </c>
      <c r="AC68" s="91" t="e">
        <f t="shared" si="20"/>
        <v>#N/A</v>
      </c>
      <c r="AD68" s="92" t="e">
        <f>AC68/G77</f>
        <v>#N/A</v>
      </c>
    </row>
    <row r="69" spans="1:33" x14ac:dyDescent="0.2">
      <c r="B69" s="74" t="s">
        <v>54</v>
      </c>
      <c r="C69" s="77" t="s">
        <v>25</v>
      </c>
      <c r="D69" s="119" t="s">
        <v>18</v>
      </c>
      <c r="E69" s="88"/>
      <c r="F69" s="76">
        <f>MATCH($D69,FAC_TOTALS_APTA!$A$2:$BF$2,)</f>
        <v>15</v>
      </c>
      <c r="G69" s="159" t="e">
        <f>VLOOKUP(G63,FAC_TOTALS_APTA!$A$4:$BF$126,$F69,FALSE)</f>
        <v>#N/A</v>
      </c>
      <c r="H69" s="159" t="e">
        <f>VLOOKUP(H63,FAC_TOTALS_APTA!$A$4:$BF$126,$F69,FALSE)</f>
        <v>#N/A</v>
      </c>
      <c r="I69" s="89" t="str">
        <f t="shared" si="17"/>
        <v>-</v>
      </c>
      <c r="J69" s="90" t="str">
        <f t="shared" si="18"/>
        <v>_log</v>
      </c>
      <c r="K69" s="90" t="str">
        <f t="shared" si="19"/>
        <v>GAS_PRICE_2018_log_FAC</v>
      </c>
      <c r="L69" s="76">
        <f>MATCH($K69,FAC_TOTALS_APTA!$A$2:$BD$2,)</f>
        <v>22</v>
      </c>
      <c r="M69" s="87" t="e">
        <f>IF(M63=0,0,VLOOKUP(M63,FAC_TOTALS_APTA!$A$4:$BF$126,$L69,FALSE))</f>
        <v>#N/A</v>
      </c>
      <c r="N69" s="87" t="e">
        <f>IF(N63=0,0,VLOOKUP(N63,FAC_TOTALS_APTA!$A$4:$BF$126,$L69,FALSE))</f>
        <v>#N/A</v>
      </c>
      <c r="O69" s="87" t="e">
        <f>IF(O63=0,0,VLOOKUP(O63,FAC_TOTALS_APTA!$A$4:$BF$126,$L69,FALSE))</f>
        <v>#N/A</v>
      </c>
      <c r="P69" s="87" t="e">
        <f>IF(P63=0,0,VLOOKUP(P63,FAC_TOTALS_APTA!$A$4:$BF$126,$L69,FALSE))</f>
        <v>#N/A</v>
      </c>
      <c r="Q69" s="87" t="e">
        <f>IF(Q63=0,0,VLOOKUP(Q63,FAC_TOTALS_APTA!$A$4:$BF$126,$L69,FALSE))</f>
        <v>#N/A</v>
      </c>
      <c r="R69" s="87" t="e">
        <f>IF(R63=0,0,VLOOKUP(R63,FAC_TOTALS_APTA!$A$4:$BF$126,$L69,FALSE))</f>
        <v>#N/A</v>
      </c>
      <c r="S69" s="87" t="e">
        <f>IF(S63=0,0,VLOOKUP(S63,FAC_TOTALS_APTA!$A$4:$BF$126,$L69,FALSE))</f>
        <v>#N/A</v>
      </c>
      <c r="T69" s="87" t="e">
        <f>IF(T63=0,0,VLOOKUP(T63,FAC_TOTALS_APTA!$A$4:$BF$126,$L69,FALSE))</f>
        <v>#N/A</v>
      </c>
      <c r="U69" s="87" t="e">
        <f>IF(U63=0,0,VLOOKUP(U63,FAC_TOTALS_APTA!$A$4:$BF$126,$L69,FALSE))</f>
        <v>#N/A</v>
      </c>
      <c r="V69" s="87" t="e">
        <f>IF(V63=0,0,VLOOKUP(V63,FAC_TOTALS_APTA!$A$4:$BF$126,$L69,FALSE))</f>
        <v>#N/A</v>
      </c>
      <c r="W69" s="87">
        <f>IF(W63=0,0,VLOOKUP(W63,FAC_TOTALS_APTA!$A$4:$BF$126,$L69,FALSE))</f>
        <v>0</v>
      </c>
      <c r="X69" s="87">
        <f>IF(X63=0,0,VLOOKUP(X63,FAC_TOTALS_APTA!$A$4:$BF$126,$L69,FALSE))</f>
        <v>0</v>
      </c>
      <c r="Y69" s="87">
        <f>IF(Y63=0,0,VLOOKUP(Y63,FAC_TOTALS_APTA!$A$4:$BF$126,$L69,FALSE))</f>
        <v>0</v>
      </c>
      <c r="Z69" s="87">
        <f>IF(Z63=0,0,VLOOKUP(Z63,FAC_TOTALS_APTA!$A$4:$BF$126,$L69,FALSE))</f>
        <v>0</v>
      </c>
      <c r="AA69" s="87">
        <f>IF(AA63=0,0,VLOOKUP(AA63,FAC_TOTALS_APTA!$A$4:$BF$126,$L69,FALSE))</f>
        <v>0</v>
      </c>
      <c r="AB69" s="87">
        <f>IF(AB63=0,0,VLOOKUP(AB63,FAC_TOTALS_APTA!$A$4:$BF$126,$L69,FALSE))</f>
        <v>0</v>
      </c>
      <c r="AC69" s="91" t="e">
        <f t="shared" si="20"/>
        <v>#N/A</v>
      </c>
      <c r="AD69" s="92" t="e">
        <f>AC69/G77</f>
        <v>#N/A</v>
      </c>
    </row>
    <row r="70" spans="1:33" x14ac:dyDescent="0.25">
      <c r="B70" s="74" t="s">
        <v>51</v>
      </c>
      <c r="C70" s="77" t="s">
        <v>25</v>
      </c>
      <c r="D70" s="101" t="s">
        <v>17</v>
      </c>
      <c r="E70" s="88"/>
      <c r="F70" s="76">
        <f>MATCH($D70,FAC_TOTALS_APTA!$A$2:$BF$2,)</f>
        <v>16</v>
      </c>
      <c r="G70" s="158" t="e">
        <f>VLOOKUP(G63,FAC_TOTALS_APTA!$A$4:$BF$126,$F70,FALSE)</f>
        <v>#N/A</v>
      </c>
      <c r="H70" s="158" t="e">
        <f>VLOOKUP(H63,FAC_TOTALS_APTA!$A$4:$BF$126,$F70,FALSE)</f>
        <v>#N/A</v>
      </c>
      <c r="I70" s="89" t="str">
        <f t="shared" si="17"/>
        <v>-</v>
      </c>
      <c r="J70" s="90" t="str">
        <f t="shared" si="18"/>
        <v>_log</v>
      </c>
      <c r="K70" s="90" t="str">
        <f t="shared" si="19"/>
        <v>TOTAL_MED_INC_INDIV_2018_log_FAC</v>
      </c>
      <c r="L70" s="76">
        <f>MATCH($K70,FAC_TOTALS_APTA!$A$2:$BD$2,)</f>
        <v>23</v>
      </c>
      <c r="M70" s="87" t="e">
        <f>IF(M63=0,0,VLOOKUP(M63,FAC_TOTALS_APTA!$A$4:$BF$126,$L70,FALSE))</f>
        <v>#N/A</v>
      </c>
      <c r="N70" s="87" t="e">
        <f>IF(N63=0,0,VLOOKUP(N63,FAC_TOTALS_APTA!$A$4:$BF$126,$L70,FALSE))</f>
        <v>#N/A</v>
      </c>
      <c r="O70" s="87" t="e">
        <f>IF(O63=0,0,VLOOKUP(O63,FAC_TOTALS_APTA!$A$4:$BF$126,$L70,FALSE))</f>
        <v>#N/A</v>
      </c>
      <c r="P70" s="87" t="e">
        <f>IF(P63=0,0,VLOOKUP(P63,FAC_TOTALS_APTA!$A$4:$BF$126,$L70,FALSE))</f>
        <v>#N/A</v>
      </c>
      <c r="Q70" s="87" t="e">
        <f>IF(Q63=0,0,VLOOKUP(Q63,FAC_TOTALS_APTA!$A$4:$BF$126,$L70,FALSE))</f>
        <v>#N/A</v>
      </c>
      <c r="R70" s="87" t="e">
        <f>IF(R63=0,0,VLOOKUP(R63,FAC_TOTALS_APTA!$A$4:$BF$126,$L70,FALSE))</f>
        <v>#N/A</v>
      </c>
      <c r="S70" s="87" t="e">
        <f>IF(S63=0,0,VLOOKUP(S63,FAC_TOTALS_APTA!$A$4:$BF$126,$L70,FALSE))</f>
        <v>#N/A</v>
      </c>
      <c r="T70" s="87" t="e">
        <f>IF(T63=0,0,VLOOKUP(T63,FAC_TOTALS_APTA!$A$4:$BF$126,$L70,FALSE))</f>
        <v>#N/A</v>
      </c>
      <c r="U70" s="87" t="e">
        <f>IF(U63=0,0,VLOOKUP(U63,FAC_TOTALS_APTA!$A$4:$BF$126,$L70,FALSE))</f>
        <v>#N/A</v>
      </c>
      <c r="V70" s="87" t="e">
        <f>IF(V63=0,0,VLOOKUP(V63,FAC_TOTALS_APTA!$A$4:$BF$126,$L70,FALSE))</f>
        <v>#N/A</v>
      </c>
      <c r="W70" s="87">
        <f>IF(W63=0,0,VLOOKUP(W63,FAC_TOTALS_APTA!$A$4:$BF$126,$L70,FALSE))</f>
        <v>0</v>
      </c>
      <c r="X70" s="87">
        <f>IF(X63=0,0,VLOOKUP(X63,FAC_TOTALS_APTA!$A$4:$BF$126,$L70,FALSE))</f>
        <v>0</v>
      </c>
      <c r="Y70" s="87">
        <f>IF(Y63=0,0,VLOOKUP(Y63,FAC_TOTALS_APTA!$A$4:$BF$126,$L70,FALSE))</f>
        <v>0</v>
      </c>
      <c r="Z70" s="87">
        <f>IF(Z63=0,0,VLOOKUP(Z63,FAC_TOTALS_APTA!$A$4:$BF$126,$L70,FALSE))</f>
        <v>0</v>
      </c>
      <c r="AA70" s="87">
        <f>IF(AA63=0,0,VLOOKUP(AA63,FAC_TOTALS_APTA!$A$4:$BF$126,$L70,FALSE))</f>
        <v>0</v>
      </c>
      <c r="AB70" s="87">
        <f>IF(AB63=0,0,VLOOKUP(AB63,FAC_TOTALS_APTA!$A$4:$BF$126,$L70,FALSE))</f>
        <v>0</v>
      </c>
      <c r="AC70" s="91" t="e">
        <f t="shared" si="20"/>
        <v>#N/A</v>
      </c>
      <c r="AD70" s="92" t="e">
        <f>AC70/G77</f>
        <v>#N/A</v>
      </c>
    </row>
    <row r="71" spans="1:33" x14ac:dyDescent="0.25">
      <c r="B71" s="74" t="s">
        <v>68</v>
      </c>
      <c r="C71" s="77"/>
      <c r="D71" s="101" t="s">
        <v>10</v>
      </c>
      <c r="E71" s="88"/>
      <c r="F71" s="76">
        <f>MATCH($D71,FAC_TOTALS_APTA!$A$2:$BF$2,)</f>
        <v>17</v>
      </c>
      <c r="G71" s="157" t="e">
        <f>VLOOKUP(G63,FAC_TOTALS_APTA!$A$4:$BF$126,$F71,FALSE)</f>
        <v>#N/A</v>
      </c>
      <c r="H71" s="157" t="e">
        <f>VLOOKUP(H63,FAC_TOTALS_APTA!$A$4:$BF$126,$F71,FALSE)</f>
        <v>#N/A</v>
      </c>
      <c r="I71" s="89" t="str">
        <f t="shared" si="17"/>
        <v>-</v>
      </c>
      <c r="J71" s="90" t="str">
        <f t="shared" si="18"/>
        <v/>
      </c>
      <c r="K71" s="90" t="str">
        <f t="shared" si="19"/>
        <v>PCT_HH_NO_VEH_FAC</v>
      </c>
      <c r="L71" s="76">
        <f>MATCH($K71,FAC_TOTALS_APTA!$A$2:$BD$2,)</f>
        <v>24</v>
      </c>
      <c r="M71" s="87" t="e">
        <f>IF(M63=0,0,VLOOKUP(M63,FAC_TOTALS_APTA!$A$4:$BF$126,$L71,FALSE))</f>
        <v>#N/A</v>
      </c>
      <c r="N71" s="87" t="e">
        <f>IF(N63=0,0,VLOOKUP(N63,FAC_TOTALS_APTA!$A$4:$BF$126,$L71,FALSE))</f>
        <v>#N/A</v>
      </c>
      <c r="O71" s="87" t="e">
        <f>IF(O63=0,0,VLOOKUP(O63,FAC_TOTALS_APTA!$A$4:$BF$126,$L71,FALSE))</f>
        <v>#N/A</v>
      </c>
      <c r="P71" s="87" t="e">
        <f>IF(P63=0,0,VLOOKUP(P63,FAC_TOTALS_APTA!$A$4:$BF$126,$L71,FALSE))</f>
        <v>#N/A</v>
      </c>
      <c r="Q71" s="87" t="e">
        <f>IF(Q63=0,0,VLOOKUP(Q63,FAC_TOTALS_APTA!$A$4:$BF$126,$L71,FALSE))</f>
        <v>#N/A</v>
      </c>
      <c r="R71" s="87" t="e">
        <f>IF(R63=0,0,VLOOKUP(R63,FAC_TOTALS_APTA!$A$4:$BF$126,$L71,FALSE))</f>
        <v>#N/A</v>
      </c>
      <c r="S71" s="87" t="e">
        <f>IF(S63=0,0,VLOOKUP(S63,FAC_TOTALS_APTA!$A$4:$BF$126,$L71,FALSE))</f>
        <v>#N/A</v>
      </c>
      <c r="T71" s="87" t="e">
        <f>IF(T63=0,0,VLOOKUP(T63,FAC_TOTALS_APTA!$A$4:$BF$126,$L71,FALSE))</f>
        <v>#N/A</v>
      </c>
      <c r="U71" s="87" t="e">
        <f>IF(U63=0,0,VLOOKUP(U63,FAC_TOTALS_APTA!$A$4:$BF$126,$L71,FALSE))</f>
        <v>#N/A</v>
      </c>
      <c r="V71" s="87" t="e">
        <f>IF(V63=0,0,VLOOKUP(V63,FAC_TOTALS_APTA!$A$4:$BF$126,$L71,FALSE))</f>
        <v>#N/A</v>
      </c>
      <c r="W71" s="87">
        <f>IF(W63=0,0,VLOOKUP(W63,FAC_TOTALS_APTA!$A$4:$BF$126,$L71,FALSE))</f>
        <v>0</v>
      </c>
      <c r="X71" s="87">
        <f>IF(X63=0,0,VLOOKUP(X63,FAC_TOTALS_APTA!$A$4:$BF$126,$L71,FALSE))</f>
        <v>0</v>
      </c>
      <c r="Y71" s="87">
        <f>IF(Y63=0,0,VLOOKUP(Y63,FAC_TOTALS_APTA!$A$4:$BF$126,$L71,FALSE))</f>
        <v>0</v>
      </c>
      <c r="Z71" s="87">
        <f>IF(Z63=0,0,VLOOKUP(Z63,FAC_TOTALS_APTA!$A$4:$BF$126,$L71,FALSE))</f>
        <v>0</v>
      </c>
      <c r="AA71" s="87">
        <f>IF(AA63=0,0,VLOOKUP(AA63,FAC_TOTALS_APTA!$A$4:$BF$126,$L71,FALSE))</f>
        <v>0</v>
      </c>
      <c r="AB71" s="87">
        <f>IF(AB63=0,0,VLOOKUP(AB63,FAC_TOTALS_APTA!$A$4:$BF$126,$L71,FALSE))</f>
        <v>0</v>
      </c>
      <c r="AC71" s="91" t="e">
        <f t="shared" si="20"/>
        <v>#N/A</v>
      </c>
      <c r="AD71" s="92" t="e">
        <f>AC71/G77</f>
        <v>#N/A</v>
      </c>
    </row>
    <row r="72" spans="1:33" x14ac:dyDescent="0.25">
      <c r="B72" s="74" t="s">
        <v>52</v>
      </c>
      <c r="C72" s="77"/>
      <c r="D72" s="101" t="s">
        <v>32</v>
      </c>
      <c r="E72" s="88"/>
      <c r="F72" s="76">
        <f>MATCH($D72,FAC_TOTALS_APTA!$A$2:$BF$2,)</f>
        <v>18</v>
      </c>
      <c r="G72" s="159" t="e">
        <f>VLOOKUP(G63,FAC_TOTALS_APTA!$A$4:$BF$126,$F72,FALSE)</f>
        <v>#N/A</v>
      </c>
      <c r="H72" s="159" t="e">
        <f>VLOOKUP(H63,FAC_TOTALS_APTA!$A$4:$BF$126,$F72,FALSE)</f>
        <v>#N/A</v>
      </c>
      <c r="I72" s="89" t="str">
        <f t="shared" si="17"/>
        <v>-</v>
      </c>
      <c r="J72" s="90" t="str">
        <f t="shared" si="18"/>
        <v/>
      </c>
      <c r="K72" s="90" t="str">
        <f t="shared" si="19"/>
        <v>JTW_HOME_PCT_FAC</v>
      </c>
      <c r="L72" s="76">
        <f>MATCH($K72,FAC_TOTALS_APTA!$A$2:$BD$2,)</f>
        <v>25</v>
      </c>
      <c r="M72" s="87" t="e">
        <f>IF(M63=0,0,VLOOKUP(M63,FAC_TOTALS_APTA!$A$4:$BF$126,$L72,FALSE))</f>
        <v>#N/A</v>
      </c>
      <c r="N72" s="87" t="e">
        <f>IF(N63=0,0,VLOOKUP(N63,FAC_TOTALS_APTA!$A$4:$BF$126,$L72,FALSE))</f>
        <v>#N/A</v>
      </c>
      <c r="O72" s="87" t="e">
        <f>IF(O63=0,0,VLOOKUP(O63,FAC_TOTALS_APTA!$A$4:$BF$126,$L72,FALSE))</f>
        <v>#N/A</v>
      </c>
      <c r="P72" s="87" t="e">
        <f>IF(P63=0,0,VLOOKUP(P63,FAC_TOTALS_APTA!$A$4:$BF$126,$L72,FALSE))</f>
        <v>#N/A</v>
      </c>
      <c r="Q72" s="87" t="e">
        <f>IF(Q63=0,0,VLOOKUP(Q63,FAC_TOTALS_APTA!$A$4:$BF$126,$L72,FALSE))</f>
        <v>#N/A</v>
      </c>
      <c r="R72" s="87" t="e">
        <f>IF(R63=0,0,VLOOKUP(R63,FAC_TOTALS_APTA!$A$4:$BF$126,$L72,FALSE))</f>
        <v>#N/A</v>
      </c>
      <c r="S72" s="87" t="e">
        <f>IF(S63=0,0,VLOOKUP(S63,FAC_TOTALS_APTA!$A$4:$BF$126,$L72,FALSE))</f>
        <v>#N/A</v>
      </c>
      <c r="T72" s="87" t="e">
        <f>IF(T63=0,0,VLOOKUP(T63,FAC_TOTALS_APTA!$A$4:$BF$126,$L72,FALSE))</f>
        <v>#N/A</v>
      </c>
      <c r="U72" s="87" t="e">
        <f>IF(U63=0,0,VLOOKUP(U63,FAC_TOTALS_APTA!$A$4:$BF$126,$L72,FALSE))</f>
        <v>#N/A</v>
      </c>
      <c r="V72" s="87" t="e">
        <f>IF(V63=0,0,VLOOKUP(V63,FAC_TOTALS_APTA!$A$4:$BF$126,$L72,FALSE))</f>
        <v>#N/A</v>
      </c>
      <c r="W72" s="87">
        <f>IF(W63=0,0,VLOOKUP(W63,FAC_TOTALS_APTA!$A$4:$BF$126,$L72,FALSE))</f>
        <v>0</v>
      </c>
      <c r="X72" s="87">
        <f>IF(X63=0,0,VLOOKUP(X63,FAC_TOTALS_APTA!$A$4:$BF$126,$L72,FALSE))</f>
        <v>0</v>
      </c>
      <c r="Y72" s="87">
        <f>IF(Y63=0,0,VLOOKUP(Y63,FAC_TOTALS_APTA!$A$4:$BF$126,$L72,FALSE))</f>
        <v>0</v>
      </c>
      <c r="Z72" s="87">
        <f>IF(Z63=0,0,VLOOKUP(Z63,FAC_TOTALS_APTA!$A$4:$BF$126,$L72,FALSE))</f>
        <v>0</v>
      </c>
      <c r="AA72" s="87">
        <f>IF(AA63=0,0,VLOOKUP(AA63,FAC_TOTALS_APTA!$A$4:$BF$126,$L72,FALSE))</f>
        <v>0</v>
      </c>
      <c r="AB72" s="87">
        <f>IF(AB63=0,0,VLOOKUP(AB63,FAC_TOTALS_APTA!$A$4:$BF$126,$L72,FALSE))</f>
        <v>0</v>
      </c>
      <c r="AC72" s="91" t="e">
        <f t="shared" si="20"/>
        <v>#N/A</v>
      </c>
      <c r="AD72" s="92" t="e">
        <f>AC72/G77</f>
        <v>#N/A</v>
      </c>
    </row>
    <row r="73" spans="1:33" x14ac:dyDescent="0.25">
      <c r="B73" s="74" t="s">
        <v>69</v>
      </c>
      <c r="C73" s="77"/>
      <c r="D73" s="14" t="s">
        <v>84</v>
      </c>
      <c r="E73" s="88"/>
      <c r="F73" s="76" t="e">
        <f>MATCH($D73,FAC_TOTALS_APTA!$A$2:$BF$2,)</f>
        <v>#N/A</v>
      </c>
      <c r="G73" s="159" t="e">
        <f>VLOOKUP(G63,FAC_TOTALS_APTA!$A$4:$BF$126,$F73,FALSE)</f>
        <v>#N/A</v>
      </c>
      <c r="H73" s="159" t="e">
        <f>VLOOKUP(H63,FAC_TOTALS_APTA!$A$4:$BF$126,$F73,FALSE)</f>
        <v>#N/A</v>
      </c>
      <c r="I73" s="89" t="str">
        <f t="shared" si="17"/>
        <v>-</v>
      </c>
      <c r="J73" s="90"/>
      <c r="K73" s="90" t="str">
        <f t="shared" si="19"/>
        <v>YEARS_SINCE_TNC_RAIL_LOW_FAC</v>
      </c>
      <c r="L73" s="76" t="e">
        <f>MATCH($K73,FAC_TOTALS_APTA!$A$2:$BD$2,)</f>
        <v>#N/A</v>
      </c>
      <c r="M73" s="87" t="e">
        <f>IF(M63=0,0,VLOOKUP(M63,FAC_TOTALS_APTA!$A$4:$BF$126,$L73,FALSE))</f>
        <v>#N/A</v>
      </c>
      <c r="N73" s="87" t="e">
        <f>IF(N63=0,0,VLOOKUP(N63,FAC_TOTALS_APTA!$A$4:$BF$126,$L73,FALSE))</f>
        <v>#N/A</v>
      </c>
      <c r="O73" s="87" t="e">
        <f>IF(O63=0,0,VLOOKUP(O63,FAC_TOTALS_APTA!$A$4:$BF$126,$L73,FALSE))</f>
        <v>#N/A</v>
      </c>
      <c r="P73" s="87" t="e">
        <f>IF(P63=0,0,VLOOKUP(P63,FAC_TOTALS_APTA!$A$4:$BF$126,$L73,FALSE))</f>
        <v>#N/A</v>
      </c>
      <c r="Q73" s="87" t="e">
        <f>IF(Q63=0,0,VLOOKUP(Q63,FAC_TOTALS_APTA!$A$4:$BF$126,$L73,FALSE))</f>
        <v>#N/A</v>
      </c>
      <c r="R73" s="87" t="e">
        <f>IF(R63=0,0,VLOOKUP(R63,FAC_TOTALS_APTA!$A$4:$BF$126,$L73,FALSE))</f>
        <v>#N/A</v>
      </c>
      <c r="S73" s="87" t="e">
        <f>IF(S63=0,0,VLOOKUP(S63,FAC_TOTALS_APTA!$A$4:$BF$126,$L73,FALSE))</f>
        <v>#N/A</v>
      </c>
      <c r="T73" s="87" t="e">
        <f>IF(T63=0,0,VLOOKUP(T63,FAC_TOTALS_APTA!$A$4:$BF$126,$L73,FALSE))</f>
        <v>#N/A</v>
      </c>
      <c r="U73" s="87" t="e">
        <f>IF(U63=0,0,VLOOKUP(U63,FAC_TOTALS_APTA!$A$4:$BF$126,$L73,FALSE))</f>
        <v>#N/A</v>
      </c>
      <c r="V73" s="87" t="e">
        <f>IF(V63=0,0,VLOOKUP(V63,FAC_TOTALS_APTA!$A$4:$BF$126,$L73,FALSE))</f>
        <v>#N/A</v>
      </c>
      <c r="W73" s="87">
        <f>IF(W63=0,0,VLOOKUP(W63,FAC_TOTALS_APTA!$A$4:$BF$126,$L73,FALSE))</f>
        <v>0</v>
      </c>
      <c r="X73" s="87">
        <f>IF(X63=0,0,VLOOKUP(X63,FAC_TOTALS_APTA!$A$4:$BF$126,$L73,FALSE))</f>
        <v>0</v>
      </c>
      <c r="Y73" s="87">
        <f>IF(Y63=0,0,VLOOKUP(Y63,FAC_TOTALS_APTA!$A$4:$BF$126,$L73,FALSE))</f>
        <v>0</v>
      </c>
      <c r="Z73" s="87">
        <f>IF(Z63=0,0,VLOOKUP(Z63,FAC_TOTALS_APTA!$A$4:$BF$126,$L73,FALSE))</f>
        <v>0</v>
      </c>
      <c r="AA73" s="87">
        <f>IF(AA63=0,0,VLOOKUP(AA63,FAC_TOTALS_APTA!$A$4:$BF$126,$L73,FALSE))</f>
        <v>0</v>
      </c>
      <c r="AB73" s="87">
        <f>IF(AB63=0,0,VLOOKUP(AB63,FAC_TOTALS_APTA!$A$4:$BF$126,$L73,FALSE))</f>
        <v>0</v>
      </c>
      <c r="AC73" s="91" t="e">
        <f t="shared" si="20"/>
        <v>#N/A</v>
      </c>
      <c r="AD73" s="92" t="e">
        <f>AC73/G77</f>
        <v>#N/A</v>
      </c>
      <c r="AG73" s="54"/>
    </row>
    <row r="74" spans="1:33" x14ac:dyDescent="0.25">
      <c r="B74" s="74" t="s">
        <v>70</v>
      </c>
      <c r="C74" s="77"/>
      <c r="D74" s="9" t="s">
        <v>48</v>
      </c>
      <c r="E74" s="88"/>
      <c r="F74" s="76" t="e">
        <f>MATCH($D74,FAC_TOTALS_APTA!$A$2:$BF$2,)</f>
        <v>#N/A</v>
      </c>
      <c r="G74" s="159" t="e">
        <f>VLOOKUP(G63,FAC_TOTALS_APTA!$A$4:$BF$126,$F74,FALSE)</f>
        <v>#N/A</v>
      </c>
      <c r="H74" s="159" t="e">
        <f>VLOOKUP(H63,FAC_TOTALS_APTA!$A$4:$BF$126,$F74,FALSE)</f>
        <v>#N/A</v>
      </c>
      <c r="I74" s="89" t="str">
        <f t="shared" si="17"/>
        <v>-</v>
      </c>
      <c r="J74" s="90" t="str">
        <f t="shared" ref="J74:J75" si="21">IF(C74="Log","_log","")</f>
        <v/>
      </c>
      <c r="K74" s="90" t="str">
        <f t="shared" si="19"/>
        <v>BIKE_SHARE_FAC</v>
      </c>
      <c r="L74" s="76" t="e">
        <f>MATCH($K74,FAC_TOTALS_APTA!$A$2:$BD$2,)</f>
        <v>#N/A</v>
      </c>
      <c r="M74" s="87" t="e">
        <f>IF(M63=0,0,VLOOKUP(M63,FAC_TOTALS_APTA!$A$4:$BF$126,$L74,FALSE))</f>
        <v>#N/A</v>
      </c>
      <c r="N74" s="87" t="e">
        <f>IF(N63=0,0,VLOOKUP(N63,FAC_TOTALS_APTA!$A$4:$BF$126,$L74,FALSE))</f>
        <v>#N/A</v>
      </c>
      <c r="O74" s="87" t="e">
        <f>IF(O63=0,0,VLOOKUP(O63,FAC_TOTALS_APTA!$A$4:$BF$126,$L74,FALSE))</f>
        <v>#N/A</v>
      </c>
      <c r="P74" s="87" t="e">
        <f>IF(P63=0,0,VLOOKUP(P63,FAC_TOTALS_APTA!$A$4:$BF$126,$L74,FALSE))</f>
        <v>#N/A</v>
      </c>
      <c r="Q74" s="87" t="e">
        <f>IF(Q63=0,0,VLOOKUP(Q63,FAC_TOTALS_APTA!$A$4:$BF$126,$L74,FALSE))</f>
        <v>#N/A</v>
      </c>
      <c r="R74" s="87" t="e">
        <f>IF(R63=0,0,VLOOKUP(R63,FAC_TOTALS_APTA!$A$4:$BF$126,$L74,FALSE))</f>
        <v>#N/A</v>
      </c>
      <c r="S74" s="87" t="e">
        <f>IF(S63=0,0,VLOOKUP(S63,FAC_TOTALS_APTA!$A$4:$BF$126,$L74,FALSE))</f>
        <v>#N/A</v>
      </c>
      <c r="T74" s="87" t="e">
        <f>IF(T63=0,0,VLOOKUP(T63,FAC_TOTALS_APTA!$A$4:$BF$126,$L74,FALSE))</f>
        <v>#N/A</v>
      </c>
      <c r="U74" s="87" t="e">
        <f>IF(U63=0,0,VLOOKUP(U63,FAC_TOTALS_APTA!$A$4:$BF$126,$L74,FALSE))</f>
        <v>#N/A</v>
      </c>
      <c r="V74" s="87" t="e">
        <f>IF(V63=0,0,VLOOKUP(V63,FAC_TOTALS_APTA!$A$4:$BF$126,$L74,FALSE))</f>
        <v>#N/A</v>
      </c>
      <c r="W74" s="87">
        <f>IF(W63=0,0,VLOOKUP(W63,FAC_TOTALS_APTA!$A$4:$BF$126,$L74,FALSE))</f>
        <v>0</v>
      </c>
      <c r="X74" s="87">
        <f>IF(X63=0,0,VLOOKUP(X63,FAC_TOTALS_APTA!$A$4:$BF$126,$L74,FALSE))</f>
        <v>0</v>
      </c>
      <c r="Y74" s="87">
        <f>IF(Y63=0,0,VLOOKUP(Y63,FAC_TOTALS_APTA!$A$4:$BF$126,$L74,FALSE))</f>
        <v>0</v>
      </c>
      <c r="Z74" s="87">
        <f>IF(Z63=0,0,VLOOKUP(Z63,FAC_TOTALS_APTA!$A$4:$BF$126,$L74,FALSE))</f>
        <v>0</v>
      </c>
      <c r="AA74" s="87">
        <f>IF(AA63=0,0,VLOOKUP(AA63,FAC_TOTALS_APTA!$A$4:$BF$126,$L74,FALSE))</f>
        <v>0</v>
      </c>
      <c r="AB74" s="87">
        <f>IF(AB63=0,0,VLOOKUP(AB63,FAC_TOTALS_APTA!$A$4:$BF$126,$L74,FALSE))</f>
        <v>0</v>
      </c>
      <c r="AC74" s="91" t="e">
        <f t="shared" si="20"/>
        <v>#N/A</v>
      </c>
      <c r="AD74" s="92" t="e">
        <f>AC74/G77</f>
        <v>#N/A</v>
      </c>
      <c r="AG74" s="54"/>
    </row>
    <row r="75" spans="1:33" x14ac:dyDescent="0.25">
      <c r="B75" s="84" t="s">
        <v>71</v>
      </c>
      <c r="C75" s="85"/>
      <c r="D75" s="10" t="s">
        <v>49</v>
      </c>
      <c r="E75" s="93"/>
      <c r="F75" s="86" t="e">
        <f>MATCH($D75,FAC_TOTALS_APTA!$A$2:$BF$2,)</f>
        <v>#N/A</v>
      </c>
      <c r="G75" s="160" t="e">
        <f>VLOOKUP(G63,FAC_TOTALS_APTA!$A$4:$BF$126,$F75,FALSE)</f>
        <v>#N/A</v>
      </c>
      <c r="H75" s="160" t="e">
        <f>VLOOKUP(H63,FAC_TOTALS_APTA!$A$4:$BF$126,$F75,FALSE)</f>
        <v>#N/A</v>
      </c>
      <c r="I75" s="94" t="str">
        <f t="shared" si="17"/>
        <v>-</v>
      </c>
      <c r="J75" s="95" t="str">
        <f t="shared" si="21"/>
        <v/>
      </c>
      <c r="K75" s="95" t="str">
        <f t="shared" si="19"/>
        <v>scooter_flag_FAC</v>
      </c>
      <c r="L75" s="86" t="e">
        <f>MATCH($K75,FAC_TOTALS_APTA!$A$2:$BD$2,)</f>
        <v>#N/A</v>
      </c>
      <c r="M75" s="96" t="e">
        <f>IF(M63=0,0,VLOOKUP(M63,FAC_TOTALS_APTA!$A$4:$BF$126,$L75,FALSE))</f>
        <v>#N/A</v>
      </c>
      <c r="N75" s="96" t="e">
        <f>IF(N63=0,0,VLOOKUP(N63,FAC_TOTALS_APTA!$A$4:$BF$126,$L75,FALSE))</f>
        <v>#N/A</v>
      </c>
      <c r="O75" s="96" t="e">
        <f>IF(O63=0,0,VLOOKUP(O63,FAC_TOTALS_APTA!$A$4:$BF$126,$L75,FALSE))</f>
        <v>#N/A</v>
      </c>
      <c r="P75" s="96" t="e">
        <f>IF(P63=0,0,VLOOKUP(P63,FAC_TOTALS_APTA!$A$4:$BF$126,$L75,FALSE))</f>
        <v>#N/A</v>
      </c>
      <c r="Q75" s="96" t="e">
        <f>IF(Q63=0,0,VLOOKUP(Q63,FAC_TOTALS_APTA!$A$4:$BF$126,$L75,FALSE))</f>
        <v>#N/A</v>
      </c>
      <c r="R75" s="96" t="e">
        <f>IF(R63=0,0,VLOOKUP(R63,FAC_TOTALS_APTA!$A$4:$BF$126,$L75,FALSE))</f>
        <v>#N/A</v>
      </c>
      <c r="S75" s="96" t="e">
        <f>IF(S63=0,0,VLOOKUP(S63,FAC_TOTALS_APTA!$A$4:$BF$126,$L75,FALSE))</f>
        <v>#N/A</v>
      </c>
      <c r="T75" s="96" t="e">
        <f>IF(T63=0,0,VLOOKUP(T63,FAC_TOTALS_APTA!$A$4:$BF$126,$L75,FALSE))</f>
        <v>#N/A</v>
      </c>
      <c r="U75" s="96" t="e">
        <f>IF(U63=0,0,VLOOKUP(U63,FAC_TOTALS_APTA!$A$4:$BF$126,$L75,FALSE))</f>
        <v>#N/A</v>
      </c>
      <c r="V75" s="96" t="e">
        <f>IF(V63=0,0,VLOOKUP(V63,FAC_TOTALS_APTA!$A$4:$BF$126,$L75,FALSE))</f>
        <v>#N/A</v>
      </c>
      <c r="W75" s="96">
        <f>IF(W63=0,0,VLOOKUP(W63,FAC_TOTALS_APTA!$A$4:$BF$126,$L75,FALSE))</f>
        <v>0</v>
      </c>
      <c r="X75" s="96">
        <f>IF(X63=0,0,VLOOKUP(X63,FAC_TOTALS_APTA!$A$4:$BF$126,$L75,FALSE))</f>
        <v>0</v>
      </c>
      <c r="Y75" s="96">
        <f>IF(Y63=0,0,VLOOKUP(Y63,FAC_TOTALS_APTA!$A$4:$BF$126,$L75,FALSE))</f>
        <v>0</v>
      </c>
      <c r="Z75" s="96">
        <f>IF(Z63=0,0,VLOOKUP(Z63,FAC_TOTALS_APTA!$A$4:$BF$126,$L75,FALSE))</f>
        <v>0</v>
      </c>
      <c r="AA75" s="96">
        <f>IF(AA63=0,0,VLOOKUP(AA63,FAC_TOTALS_APTA!$A$4:$BF$126,$L75,FALSE))</f>
        <v>0</v>
      </c>
      <c r="AB75" s="96">
        <f>IF(AB63=0,0,VLOOKUP(AB63,FAC_TOTALS_APTA!$A$4:$BF$126,$L75,FALSE))</f>
        <v>0</v>
      </c>
      <c r="AC75" s="97" t="e">
        <f t="shared" si="20"/>
        <v>#N/A</v>
      </c>
      <c r="AD75" s="98" t="e">
        <f>AC75/G77</f>
        <v>#N/A</v>
      </c>
      <c r="AG75" s="54"/>
    </row>
    <row r="76" spans="1:33" x14ac:dyDescent="0.25">
      <c r="B76" s="42" t="s">
        <v>58</v>
      </c>
      <c r="C76" s="43"/>
      <c r="D76" s="42" t="s">
        <v>50</v>
      </c>
      <c r="E76" s="44"/>
      <c r="F76" s="45"/>
      <c r="G76" s="136"/>
      <c r="H76" s="136"/>
      <c r="I76" s="47"/>
      <c r="J76" s="48"/>
      <c r="K76" s="48" t="str">
        <f t="shared" si="19"/>
        <v>New_Reporter_FAC</v>
      </c>
      <c r="L76" s="45">
        <f>MATCH($K76,FAC_TOTALS_APTA!$A$2:$BD$2,)</f>
        <v>29</v>
      </c>
      <c r="M76" s="46" t="e">
        <f>IF(M63=0,0,VLOOKUP(M63,FAC_TOTALS_APTA!$A$4:$BF$126,$L76,FALSE))</f>
        <v>#N/A</v>
      </c>
      <c r="N76" s="46" t="e">
        <f>IF(N63=0,0,VLOOKUP(N63,FAC_TOTALS_APTA!$A$4:$BF$126,$L76,FALSE))</f>
        <v>#N/A</v>
      </c>
      <c r="O76" s="46" t="e">
        <f>IF(O63=0,0,VLOOKUP(O63,FAC_TOTALS_APTA!$A$4:$BF$126,$L76,FALSE))</f>
        <v>#N/A</v>
      </c>
      <c r="P76" s="46" t="e">
        <f>IF(P63=0,0,VLOOKUP(P63,FAC_TOTALS_APTA!$A$4:$BF$126,$L76,FALSE))</f>
        <v>#N/A</v>
      </c>
      <c r="Q76" s="46" t="e">
        <f>IF(Q63=0,0,VLOOKUP(Q63,FAC_TOTALS_APTA!$A$4:$BF$126,$L76,FALSE))</f>
        <v>#N/A</v>
      </c>
      <c r="R76" s="46" t="e">
        <f>IF(R63=0,0,VLOOKUP(R63,FAC_TOTALS_APTA!$A$4:$BF$126,$L76,FALSE))</f>
        <v>#N/A</v>
      </c>
      <c r="S76" s="46" t="e">
        <f>IF(S63=0,0,VLOOKUP(S63,FAC_TOTALS_APTA!$A$4:$BF$126,$L76,FALSE))</f>
        <v>#N/A</v>
      </c>
      <c r="T76" s="46" t="e">
        <f>IF(T63=0,0,VLOOKUP(T63,FAC_TOTALS_APTA!$A$4:$BF$126,$L76,FALSE))</f>
        <v>#N/A</v>
      </c>
      <c r="U76" s="46" t="e">
        <f>IF(U63=0,0,VLOOKUP(U63,FAC_TOTALS_APTA!$A$4:$BF$126,$L76,FALSE))</f>
        <v>#N/A</v>
      </c>
      <c r="V76" s="46" t="e">
        <f>IF(V63=0,0,VLOOKUP(V63,FAC_TOTALS_APTA!$A$4:$BF$126,$L76,FALSE))</f>
        <v>#N/A</v>
      </c>
      <c r="W76" s="46">
        <f>IF(W63=0,0,VLOOKUP(W63,FAC_TOTALS_APTA!$A$4:$BF$126,$L76,FALSE))</f>
        <v>0</v>
      </c>
      <c r="X76" s="46">
        <f>IF(X63=0,0,VLOOKUP(X63,FAC_TOTALS_APTA!$A$4:$BF$126,$L76,FALSE))</f>
        <v>0</v>
      </c>
      <c r="Y76" s="46">
        <f>IF(Y63=0,0,VLOOKUP(Y63,FAC_TOTALS_APTA!$A$4:$BF$126,$L76,FALSE))</f>
        <v>0</v>
      </c>
      <c r="Z76" s="46">
        <f>IF(Z63=0,0,VLOOKUP(Z63,FAC_TOTALS_APTA!$A$4:$BF$126,$L76,FALSE))</f>
        <v>0</v>
      </c>
      <c r="AA76" s="46">
        <f>IF(AA63=0,0,VLOOKUP(AA63,FAC_TOTALS_APTA!$A$4:$BF$126,$L76,FALSE))</f>
        <v>0</v>
      </c>
      <c r="AB76" s="46">
        <f>IF(AB63=0,0,VLOOKUP(AB63,FAC_TOTALS_APTA!$A$4:$BF$126,$L76,FALSE))</f>
        <v>0</v>
      </c>
      <c r="AC76" s="49" t="e">
        <f>SUM(M76:AB76)</f>
        <v>#N/A</v>
      </c>
      <c r="AD76" s="50" t="e">
        <f>AC76/G78</f>
        <v>#N/A</v>
      </c>
    </row>
    <row r="77" spans="1:33" s="104" customFormat="1" x14ac:dyDescent="0.25">
      <c r="A77" s="103"/>
      <c r="B77" s="28" t="s">
        <v>72</v>
      </c>
      <c r="C77" s="31"/>
      <c r="D77" s="9" t="s">
        <v>6</v>
      </c>
      <c r="E77" s="55"/>
      <c r="F77" s="9">
        <f>MATCH($D77,FAC_TOTALS_APTA!$A$2:$BD$2,)</f>
        <v>10</v>
      </c>
      <c r="G77" s="112" t="e">
        <f>VLOOKUP(G63,FAC_TOTALS_APTA!$A$4:$BF$126,$F77,FALSE)</f>
        <v>#N/A</v>
      </c>
      <c r="H77" s="112" t="e">
        <f>VLOOKUP(H63,FAC_TOTALS_APTA!$A$4:$BD$126,$F77,FALSE)</f>
        <v>#N/A</v>
      </c>
      <c r="I77" s="107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3"/>
    </row>
    <row r="78" spans="1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MATCH($D78,FAC_TOTALS_APTA!$A$2:$BD$2,)</f>
        <v>8</v>
      </c>
      <c r="G78" s="109" t="e">
        <f>VLOOKUP(G63,FAC_TOTALS_APTA!$A$4:$BD$126,$F78,FALSE)</f>
        <v>#N/A</v>
      </c>
      <c r="H78" s="109" t="e">
        <f>VLOOKUP(H63,FAC_TOTALS_APTA!$A$4:$BD$126,$F78,FALSE)</f>
        <v>#N/A</v>
      </c>
      <c r="I78" s="108" t="e">
        <f t="shared" ref="I78" si="24">H78/G78-1</f>
        <v>#N/A</v>
      </c>
      <c r="J78" s="51"/>
      <c r="K78" s="51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2" t="e">
        <f>H78-G78</f>
        <v>#N/A</v>
      </c>
      <c r="AD78" s="53" t="e">
        <f>I78</f>
        <v>#N/A</v>
      </c>
    </row>
    <row r="79" spans="1:33" ht="14.25" thickTop="1" thickBot="1" x14ac:dyDescent="0.3">
      <c r="B79" s="57" t="s">
        <v>73</v>
      </c>
      <c r="C79" s="58"/>
      <c r="D79" s="58"/>
      <c r="E79" s="59"/>
      <c r="F79" s="58"/>
      <c r="G79" s="149"/>
      <c r="H79" s="149"/>
      <c r="I79" s="60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3" t="e">
        <f>AD78-AD77</f>
        <v>#N/A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3"/>
      <c r="H81" s="103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3"/>
      <c r="H82" s="10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3"/>
      <c r="H83" s="10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03"/>
      <c r="H84" s="10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53"/>
      <c r="H85" s="153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2"/>
      <c r="E86" s="9"/>
      <c r="F86" s="9"/>
      <c r="G86" s="161" t="s">
        <v>56</v>
      </c>
      <c r="H86" s="161"/>
      <c r="I86" s="16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1" t="s">
        <v>60</v>
      </c>
      <c r="AD86" s="161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23">
        <f>$C$1</f>
        <v>2002</v>
      </c>
      <c r="H87" s="123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101"/>
      <c r="H88" s="101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101" t="str">
        <f>CONCATENATE($C84,"_",$C85,"_",G87)</f>
        <v>1_10_2002</v>
      </c>
      <c r="H89" s="101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112"/>
      <c r="H90" s="11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1" t="s">
        <v>8</v>
      </c>
      <c r="E91" s="55"/>
      <c r="F91" s="9">
        <f>MATCH($D91,FAC_TOTALS_APTA!$A$2:$BF$2,)</f>
        <v>12</v>
      </c>
      <c r="G91" s="112">
        <f>VLOOKUP(G89,FAC_TOTALS_APTA!$A$4:$BF$126,$F91,FALSE)</f>
        <v>474570591.99999899</v>
      </c>
      <c r="H91" s="112">
        <f>VLOOKUP(H89,FAC_TOTALS_APTA!$A$4:$BF$126,$F91,FALSE)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MATCH($K91,FAC_TOTALS_APTA!$A$2:$BD$2,)</f>
        <v>19</v>
      </c>
      <c r="M91" s="32">
        <f>IF(M89=0,0,VLOOKUP(M89,FAC_TOTALS_APTA!$A$4:$BF$126,$L91,FALSE))</f>
        <v>79738480.616481602</v>
      </c>
      <c r="N91" s="32">
        <f>IF(N89=0,0,VLOOKUP(N89,FAC_TOTALS_APTA!$A$4:$BF$126,$L91,FALSE))</f>
        <v>46996930.028266698</v>
      </c>
      <c r="O91" s="32">
        <f>IF(O89=0,0,VLOOKUP(O89,FAC_TOTALS_APTA!$A$4:$BF$126,$L91,FALSE))</f>
        <v>16149713.364213901</v>
      </c>
      <c r="P91" s="32">
        <f>IF(P89=0,0,VLOOKUP(P89,FAC_TOTALS_APTA!$A$4:$BF$126,$L91,FALSE))</f>
        <v>36806469.399314001</v>
      </c>
      <c r="Q91" s="32">
        <f>IF(Q89=0,0,VLOOKUP(Q89,FAC_TOTALS_APTA!$A$4:$BF$126,$L91,FALSE))</f>
        <v>9853098.0160874706</v>
      </c>
      <c r="R91" s="32">
        <f>IF(R89=0,0,VLOOKUP(R89,FAC_TOTALS_APTA!$A$4:$BF$126,$L91,FALSE))</f>
        <v>50167052.130533203</v>
      </c>
      <c r="S91" s="32">
        <f>IF(S89=0,0,VLOOKUP(S89,FAC_TOTALS_APTA!$A$4:$BF$126,$L91,FALSE))</f>
        <v>12357243.1720386</v>
      </c>
      <c r="T91" s="32">
        <f>IF(T89=0,0,VLOOKUP(T89,FAC_TOTALS_APTA!$A$4:$BF$126,$L91,FALSE))</f>
        <v>-30661233.805672299</v>
      </c>
      <c r="U91" s="32">
        <f>IF(U89=0,0,VLOOKUP(U89,FAC_TOTALS_APTA!$A$4:$BF$126,$L91,FALSE))</f>
        <v>-32120332.570811</v>
      </c>
      <c r="V91" s="32">
        <f>IF(V89=0,0,VLOOKUP(V89,FAC_TOTALS_APTA!$A$4:$BF$126,$L91,FALSE))</f>
        <v>-1629051.2903114201</v>
      </c>
      <c r="W91" s="32">
        <f>IF(W89=0,0,VLOOKUP(W89,FAC_TOTALS_APTA!$A$4:$BF$126,$L91,FALSE))</f>
        <v>0</v>
      </c>
      <c r="X91" s="32">
        <f>IF(X89=0,0,VLOOKUP(X89,FAC_TOTALS_APTA!$A$4:$BF$126,$L91,FALSE))</f>
        <v>0</v>
      </c>
      <c r="Y91" s="32">
        <f>IF(Y89=0,0,VLOOKUP(Y89,FAC_TOTALS_APTA!$A$4:$BF$126,$L91,FALSE))</f>
        <v>0</v>
      </c>
      <c r="Z91" s="32">
        <f>IF(Z89=0,0,VLOOKUP(Z89,FAC_TOTALS_APTA!$A$4:$BF$126,$L91,FALSE))</f>
        <v>0</v>
      </c>
      <c r="AA91" s="32">
        <f>IF(AA89=0,0,VLOOKUP(AA89,FAC_TOTALS_APTA!$A$4:$BF$126,$L91,FALSE))</f>
        <v>0</v>
      </c>
      <c r="AB91" s="32">
        <f>IF(AB89=0,0,VLOOKUP(AB89,FAC_TOTALS_APTA!$A$4:$BF$126,$L91,FALSE))</f>
        <v>0</v>
      </c>
      <c r="AC91" s="35">
        <f>SUM(M91:AB91)</f>
        <v>187658369.06014079</v>
      </c>
      <c r="AD91" s="36">
        <f>AC91/G103</f>
        <v>8.9635174935071157E-2</v>
      </c>
    </row>
    <row r="92" spans="2:30" x14ac:dyDescent="0.25">
      <c r="B92" s="28" t="s">
        <v>57</v>
      </c>
      <c r="C92" s="31" t="s">
        <v>25</v>
      </c>
      <c r="D92" s="101" t="s">
        <v>75</v>
      </c>
      <c r="E92" s="55"/>
      <c r="F92" s="9">
        <f>MATCH($D92,FAC_TOTALS_APTA!$A$2:$BF$2,)</f>
        <v>13</v>
      </c>
      <c r="G92" s="118">
        <f>VLOOKUP(G89,FAC_TOTALS_APTA!$A$4:$BF$126,$F92,FALSE)</f>
        <v>1.7610024585999999</v>
      </c>
      <c r="H92" s="118">
        <f>VLOOKUP(H89,FAC_TOTALS_APTA!$A$4:$BF$126,$F92,FALSE)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MATCH($K92,FAC_TOTALS_APTA!$A$2:$BD$2,)</f>
        <v>20</v>
      </c>
      <c r="M92" s="32">
        <f>IF(M89=0,0,VLOOKUP(M89,FAC_TOTALS_APTA!$A$4:$BF$126,$L92,FALSE))</f>
        <v>-54861866.376877204</v>
      </c>
      <c r="N92" s="32">
        <f>IF(N89=0,0,VLOOKUP(N89,FAC_TOTALS_APTA!$A$4:$BF$126,$L92,FALSE))</f>
        <v>8675874.8555335291</v>
      </c>
      <c r="O92" s="32">
        <f>IF(O89=0,0,VLOOKUP(O89,FAC_TOTALS_APTA!$A$4:$BF$126,$L92,FALSE))</f>
        <v>107103893.55007</v>
      </c>
      <c r="P92" s="32">
        <f>IF(P89=0,0,VLOOKUP(P89,FAC_TOTALS_APTA!$A$4:$BF$126,$L92,FALSE))</f>
        <v>9436468.4104531296</v>
      </c>
      <c r="Q92" s="32">
        <f>IF(Q89=0,0,VLOOKUP(Q89,FAC_TOTALS_APTA!$A$4:$BF$126,$L92,FALSE))</f>
        <v>30266746.250721101</v>
      </c>
      <c r="R92" s="32">
        <f>IF(R89=0,0,VLOOKUP(R89,FAC_TOTALS_APTA!$A$4:$BF$126,$L92,FALSE))</f>
        <v>-12541089.849541901</v>
      </c>
      <c r="S92" s="32">
        <f>IF(S89=0,0,VLOOKUP(S89,FAC_TOTALS_APTA!$A$4:$BF$126,$L92,FALSE))</f>
        <v>-41838375.998822004</v>
      </c>
      <c r="T92" s="32">
        <f>IF(T89=0,0,VLOOKUP(T89,FAC_TOTALS_APTA!$A$4:$BF$126,$L92,FALSE))</f>
        <v>-698903.43408764002</v>
      </c>
      <c r="U92" s="32">
        <f>IF(U89=0,0,VLOOKUP(U89,FAC_TOTALS_APTA!$A$4:$BF$126,$L92,FALSE))</f>
        <v>-50677060.510457501</v>
      </c>
      <c r="V92" s="32">
        <f>IF(V89=0,0,VLOOKUP(V89,FAC_TOTALS_APTA!$A$4:$BF$126,$L92,FALSE))</f>
        <v>21081980.1361495</v>
      </c>
      <c r="W92" s="32">
        <f>IF(W89=0,0,VLOOKUP(W89,FAC_TOTALS_APTA!$A$4:$BF$126,$L92,FALSE))</f>
        <v>0</v>
      </c>
      <c r="X92" s="32">
        <f>IF(X89=0,0,VLOOKUP(X89,FAC_TOTALS_APTA!$A$4:$BF$126,$L92,FALSE))</f>
        <v>0</v>
      </c>
      <c r="Y92" s="32">
        <f>IF(Y89=0,0,VLOOKUP(Y89,FAC_TOTALS_APTA!$A$4:$BF$126,$L92,FALSE))</f>
        <v>0</v>
      </c>
      <c r="Z92" s="32">
        <f>IF(Z89=0,0,VLOOKUP(Z89,FAC_TOTALS_APTA!$A$4:$BF$126,$L92,FALSE))</f>
        <v>0</v>
      </c>
      <c r="AA92" s="32">
        <f>IF(AA89=0,0,VLOOKUP(AA89,FAC_TOTALS_APTA!$A$4:$BF$126,$L92,FALSE))</f>
        <v>0</v>
      </c>
      <c r="AB92" s="32">
        <f>IF(AB89=0,0,VLOOKUP(AB89,FAC_TOTALS_APTA!$A$4:$BF$126,$L92,FALSE))</f>
        <v>0</v>
      </c>
      <c r="AC92" s="35">
        <f t="shared" ref="AC92:AC101" si="29">SUM(M92:AB92)</f>
        <v>15947667.033140998</v>
      </c>
      <c r="AD92" s="36">
        <f>AC92/G103</f>
        <v>7.617416326706661E-3</v>
      </c>
    </row>
    <row r="93" spans="2:30" x14ac:dyDescent="0.25">
      <c r="B93" s="28" t="s">
        <v>53</v>
      </c>
      <c r="C93" s="31" t="s">
        <v>25</v>
      </c>
      <c r="D93" s="101" t="s">
        <v>9</v>
      </c>
      <c r="E93" s="55"/>
      <c r="F93" s="9">
        <f>MATCH($D93,FAC_TOTALS_APTA!$A$2:$BF$2,)</f>
        <v>14</v>
      </c>
      <c r="G93" s="112">
        <f>VLOOKUP(G89,FAC_TOTALS_APTA!$A$4:$BF$126,$F93,FALSE)</f>
        <v>25697520.3899999</v>
      </c>
      <c r="H93" s="112">
        <f>VLOOKUP(H89,FAC_TOTALS_APTA!$A$4:$BF$126,$F93,FALSE)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MATCH($K93,FAC_TOTALS_APTA!$A$2:$BD$2,)</f>
        <v>21</v>
      </c>
      <c r="M93" s="32">
        <f>IF(M89=0,0,VLOOKUP(M89,FAC_TOTALS_APTA!$A$4:$BF$126,$L93,FALSE))</f>
        <v>7739758.4641152099</v>
      </c>
      <c r="N93" s="32">
        <f>IF(N89=0,0,VLOOKUP(N89,FAC_TOTALS_APTA!$A$4:$BF$126,$L93,FALSE))</f>
        <v>11364883.0845904</v>
      </c>
      <c r="O93" s="32">
        <f>IF(O89=0,0,VLOOKUP(O89,FAC_TOTALS_APTA!$A$4:$BF$126,$L93,FALSE))</f>
        <v>11692747.054791899</v>
      </c>
      <c r="P93" s="32">
        <f>IF(P89=0,0,VLOOKUP(P89,FAC_TOTALS_APTA!$A$4:$BF$126,$L93,FALSE))</f>
        <v>15070162.316653101</v>
      </c>
      <c r="Q93" s="32">
        <f>IF(Q89=0,0,VLOOKUP(Q89,FAC_TOTALS_APTA!$A$4:$BF$126,$L93,FALSE))</f>
        <v>1589105.3255365901</v>
      </c>
      <c r="R93" s="32">
        <f>IF(R89=0,0,VLOOKUP(R89,FAC_TOTALS_APTA!$A$4:$BF$126,$L93,FALSE))</f>
        <v>6863087.2434330704</v>
      </c>
      <c r="S93" s="32">
        <f>IF(S89=0,0,VLOOKUP(S89,FAC_TOTALS_APTA!$A$4:$BF$126,$L93,FALSE))</f>
        <v>-6422470.5995172597</v>
      </c>
      <c r="T93" s="32">
        <f>IF(T89=0,0,VLOOKUP(T89,FAC_TOTALS_APTA!$A$4:$BF$126,$L93,FALSE))</f>
        <v>-5078127.4937543403</v>
      </c>
      <c r="U93" s="32">
        <f>IF(U89=0,0,VLOOKUP(U89,FAC_TOTALS_APTA!$A$4:$BF$126,$L93,FALSE))</f>
        <v>3758254.0462729498</v>
      </c>
      <c r="V93" s="32">
        <f>IF(V89=0,0,VLOOKUP(V89,FAC_TOTALS_APTA!$A$4:$BF$126,$L93,FALSE))</f>
        <v>6703468.4321225202</v>
      </c>
      <c r="W93" s="32">
        <f>IF(W89=0,0,VLOOKUP(W89,FAC_TOTALS_APTA!$A$4:$BF$126,$L93,FALSE))</f>
        <v>0</v>
      </c>
      <c r="X93" s="32">
        <f>IF(X89=0,0,VLOOKUP(X89,FAC_TOTALS_APTA!$A$4:$BF$126,$L93,FALSE))</f>
        <v>0</v>
      </c>
      <c r="Y93" s="32">
        <f>IF(Y89=0,0,VLOOKUP(Y89,FAC_TOTALS_APTA!$A$4:$BF$126,$L93,FALSE))</f>
        <v>0</v>
      </c>
      <c r="Z93" s="32">
        <f>IF(Z89=0,0,VLOOKUP(Z89,FAC_TOTALS_APTA!$A$4:$BF$126,$L93,FALSE))</f>
        <v>0</v>
      </c>
      <c r="AA93" s="32">
        <f>IF(AA89=0,0,VLOOKUP(AA89,FAC_TOTALS_APTA!$A$4:$BF$126,$L93,FALSE))</f>
        <v>0</v>
      </c>
      <c r="AB93" s="32">
        <f>IF(AB89=0,0,VLOOKUP(AB89,FAC_TOTALS_APTA!$A$4:$BF$126,$L93,FALSE))</f>
        <v>0</v>
      </c>
      <c r="AC93" s="35">
        <f t="shared" si="29"/>
        <v>53280867.874244146</v>
      </c>
      <c r="AD93" s="36">
        <f>AC93/G103</f>
        <v>2.5449650535275221E-2</v>
      </c>
    </row>
    <row r="94" spans="2:30" x14ac:dyDescent="0.25">
      <c r="B94" s="28" t="s">
        <v>67</v>
      </c>
      <c r="C94" s="31"/>
      <c r="D94" s="101" t="s">
        <v>11</v>
      </c>
      <c r="E94" s="55"/>
      <c r="F94" s="9" t="e">
        <f>MATCH($D94,FAC_TOTALS_APTA!$A$2:$BF$2,)</f>
        <v>#N/A</v>
      </c>
      <c r="G94" s="118" t="e">
        <f>VLOOKUP(G89,FAC_TOTALS_APTA!$A$4:$BF$126,$F94,FALSE)</f>
        <v>#REF!</v>
      </c>
      <c r="H94" s="118" t="e">
        <f>VLOOKUP(H89,FAC_TOTALS_APTA!$A$4:$BF$126,$F94,FALSE)</f>
        <v>#REF!</v>
      </c>
      <c r="I94" s="33" t="str">
        <f t="shared" si="26"/>
        <v>-</v>
      </c>
      <c r="J94" s="34" t="str">
        <f t="shared" si="27"/>
        <v/>
      </c>
      <c r="K94" s="34" t="str">
        <f t="shared" si="28"/>
        <v>TSD_POP_PCT_FAC</v>
      </c>
      <c r="L94" s="9" t="e">
        <f>MATCH($K94,FAC_TOTALS_APTA!$A$2:$BD$2,)</f>
        <v>#N/A</v>
      </c>
      <c r="M94" s="32" t="e">
        <f>IF(M89=0,0,VLOOKUP(M89,FAC_TOTALS_APTA!$A$4:$BF$126,$L94,FALSE))</f>
        <v>#REF!</v>
      </c>
      <c r="N94" s="32" t="e">
        <f>IF(N89=0,0,VLOOKUP(N89,FAC_TOTALS_APTA!$A$4:$BF$126,$L94,FALSE))</f>
        <v>#REF!</v>
      </c>
      <c r="O94" s="32" t="e">
        <f>IF(O89=0,0,VLOOKUP(O89,FAC_TOTALS_APTA!$A$4:$BF$126,$L94,FALSE))</f>
        <v>#REF!</v>
      </c>
      <c r="P94" s="32" t="e">
        <f>IF(P89=0,0,VLOOKUP(P89,FAC_TOTALS_APTA!$A$4:$BF$126,$L94,FALSE))</f>
        <v>#REF!</v>
      </c>
      <c r="Q94" s="32" t="e">
        <f>IF(Q89=0,0,VLOOKUP(Q89,FAC_TOTALS_APTA!$A$4:$BF$126,$L94,FALSE))</f>
        <v>#REF!</v>
      </c>
      <c r="R94" s="32" t="e">
        <f>IF(R89=0,0,VLOOKUP(R89,FAC_TOTALS_APTA!$A$4:$BF$126,$L94,FALSE))</f>
        <v>#REF!</v>
      </c>
      <c r="S94" s="32" t="e">
        <f>IF(S89=0,0,VLOOKUP(S89,FAC_TOTALS_APTA!$A$4:$BF$126,$L94,FALSE))</f>
        <v>#REF!</v>
      </c>
      <c r="T94" s="32" t="e">
        <f>IF(T89=0,0,VLOOKUP(T89,FAC_TOTALS_APTA!$A$4:$BF$126,$L94,FALSE))</f>
        <v>#REF!</v>
      </c>
      <c r="U94" s="32" t="e">
        <f>IF(U89=0,0,VLOOKUP(U89,FAC_TOTALS_APTA!$A$4:$BF$126,$L94,FALSE))</f>
        <v>#REF!</v>
      </c>
      <c r="V94" s="32" t="e">
        <f>IF(V89=0,0,VLOOKUP(V89,FAC_TOTALS_APTA!$A$4:$BF$126,$L94,FALSE))</f>
        <v>#REF!</v>
      </c>
      <c r="W94" s="32">
        <f>IF(W89=0,0,VLOOKUP(W89,FAC_TOTALS_APTA!$A$4:$BF$126,$L94,FALSE))</f>
        <v>0</v>
      </c>
      <c r="X94" s="32">
        <f>IF(X89=0,0,VLOOKUP(X89,FAC_TOTALS_APTA!$A$4:$BF$126,$L94,FALSE))</f>
        <v>0</v>
      </c>
      <c r="Y94" s="32">
        <f>IF(Y89=0,0,VLOOKUP(Y89,FAC_TOTALS_APTA!$A$4:$BF$126,$L94,FALSE))</f>
        <v>0</v>
      </c>
      <c r="Z94" s="32">
        <f>IF(Z89=0,0,VLOOKUP(Z89,FAC_TOTALS_APTA!$A$4:$BF$126,$L94,FALSE))</f>
        <v>0</v>
      </c>
      <c r="AA94" s="32">
        <f>IF(AA89=0,0,VLOOKUP(AA89,FAC_TOTALS_APTA!$A$4:$BF$126,$L94,FALSE))</f>
        <v>0</v>
      </c>
      <c r="AB94" s="32">
        <f>IF(AB89=0,0,VLOOKUP(AB89,FAC_TOTALS_APTA!$A$4:$BF$126,$L94,FALSE))</f>
        <v>0</v>
      </c>
      <c r="AC94" s="35" t="e">
        <f t="shared" si="29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19" t="s">
        <v>18</v>
      </c>
      <c r="E95" s="55"/>
      <c r="F95" s="9">
        <f>MATCH($D95,FAC_TOTALS_APTA!$A$2:$BF$2,)</f>
        <v>15</v>
      </c>
      <c r="G95" s="120">
        <f>VLOOKUP(G89,FAC_TOTALS_APTA!$A$4:$BF$126,$F95,FALSE)</f>
        <v>1.974</v>
      </c>
      <c r="H95" s="120">
        <f>VLOOKUP(H89,FAC_TOTALS_APTA!$A$4:$BF$126,$F95,FALSE)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MATCH($K95,FAC_TOTALS_APTA!$A$2:$BD$2,)</f>
        <v>22</v>
      </c>
      <c r="M95" s="32">
        <f>IF(M89=0,0,VLOOKUP(M89,FAC_TOTALS_APTA!$A$4:$BF$126,$L95,FALSE))</f>
        <v>38688020.998408899</v>
      </c>
      <c r="N95" s="32">
        <f>IF(N89=0,0,VLOOKUP(N89,FAC_TOTALS_APTA!$A$4:$BF$126,$L95,FALSE))</f>
        <v>40892862.794194803</v>
      </c>
      <c r="O95" s="32">
        <f>IF(O89=0,0,VLOOKUP(O89,FAC_TOTALS_APTA!$A$4:$BF$126,$L95,FALSE))</f>
        <v>56493950.480658598</v>
      </c>
      <c r="P95" s="32">
        <f>IF(P89=0,0,VLOOKUP(P89,FAC_TOTALS_APTA!$A$4:$BF$126,$L95,FALSE))</f>
        <v>41378234.539833702</v>
      </c>
      <c r="Q95" s="32">
        <f>IF(Q89=0,0,VLOOKUP(Q89,FAC_TOTALS_APTA!$A$4:$BF$126,$L95,FALSE))</f>
        <v>14110861.2169958</v>
      </c>
      <c r="R95" s="32">
        <f>IF(R89=0,0,VLOOKUP(R89,FAC_TOTALS_APTA!$A$4:$BF$126,$L95,FALSE))</f>
        <v>58608739.9085472</v>
      </c>
      <c r="S95" s="32">
        <f>IF(S89=0,0,VLOOKUP(S89,FAC_TOTALS_APTA!$A$4:$BF$126,$L95,FALSE))</f>
        <v>-145920030.77514699</v>
      </c>
      <c r="T95" s="32">
        <f>IF(T89=0,0,VLOOKUP(T89,FAC_TOTALS_APTA!$A$4:$BF$126,$L95,FALSE))</f>
        <v>64978481.542786002</v>
      </c>
      <c r="U95" s="32">
        <f>IF(U89=0,0,VLOOKUP(U89,FAC_TOTALS_APTA!$A$4:$BF$126,$L95,FALSE))</f>
        <v>102597387.956848</v>
      </c>
      <c r="V95" s="32">
        <f>IF(V89=0,0,VLOOKUP(V89,FAC_TOTALS_APTA!$A$4:$BF$126,$L95,FALSE))</f>
        <v>5322189.0824416298</v>
      </c>
      <c r="W95" s="32">
        <f>IF(W89=0,0,VLOOKUP(W89,FAC_TOTALS_APTA!$A$4:$BF$126,$L95,FALSE))</f>
        <v>0</v>
      </c>
      <c r="X95" s="32">
        <f>IF(X89=0,0,VLOOKUP(X89,FAC_TOTALS_APTA!$A$4:$BF$126,$L95,FALSE))</f>
        <v>0</v>
      </c>
      <c r="Y95" s="32">
        <f>IF(Y89=0,0,VLOOKUP(Y89,FAC_TOTALS_APTA!$A$4:$BF$126,$L95,FALSE))</f>
        <v>0</v>
      </c>
      <c r="Z95" s="32">
        <f>IF(Z89=0,0,VLOOKUP(Z89,FAC_TOTALS_APTA!$A$4:$BF$126,$L95,FALSE))</f>
        <v>0</v>
      </c>
      <c r="AA95" s="32">
        <f>IF(AA89=0,0,VLOOKUP(AA89,FAC_TOTALS_APTA!$A$4:$BF$126,$L95,FALSE))</f>
        <v>0</v>
      </c>
      <c r="AB95" s="32">
        <f>IF(AB89=0,0,VLOOKUP(AB89,FAC_TOTALS_APTA!$A$4:$BF$126,$L95,FALSE))</f>
        <v>0</v>
      </c>
      <c r="AC95" s="35">
        <f t="shared" si="29"/>
        <v>277150697.74556762</v>
      </c>
      <c r="AD95" s="36">
        <f>AC95/G103</f>
        <v>0.1323812596273789</v>
      </c>
    </row>
    <row r="96" spans="2:30" x14ac:dyDescent="0.25">
      <c r="B96" s="28" t="s">
        <v>51</v>
      </c>
      <c r="C96" s="31" t="s">
        <v>25</v>
      </c>
      <c r="D96" s="101" t="s">
        <v>17</v>
      </c>
      <c r="E96" s="55"/>
      <c r="F96" s="9">
        <f>MATCH($D96,FAC_TOTALS_APTA!$A$2:$BF$2,)</f>
        <v>16</v>
      </c>
      <c r="G96" s="118">
        <f>VLOOKUP(G89,FAC_TOTALS_APTA!$A$4:$BF$126,$F96,FALSE)</f>
        <v>42439.074999999903</v>
      </c>
      <c r="H96" s="118">
        <f>VLOOKUP(H89,FAC_TOTALS_APTA!$A$4:$BF$126,$F96,FALSE)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MATCH($K96,FAC_TOTALS_APTA!$A$2:$BD$2,)</f>
        <v>23</v>
      </c>
      <c r="M96" s="32">
        <f>IF(M89=0,0,VLOOKUP(M89,FAC_TOTALS_APTA!$A$4:$BF$126,$L96,FALSE))</f>
        <v>9223118.6784374695</v>
      </c>
      <c r="N96" s="32">
        <f>IF(N89=0,0,VLOOKUP(N89,FAC_TOTALS_APTA!$A$4:$BF$126,$L96,FALSE))</f>
        <v>11813709.6519676</v>
      </c>
      <c r="O96" s="32">
        <f>IF(O89=0,0,VLOOKUP(O89,FAC_TOTALS_APTA!$A$4:$BF$126,$L96,FALSE))</f>
        <v>11354566.6512041</v>
      </c>
      <c r="P96" s="32">
        <f>IF(P89=0,0,VLOOKUP(P89,FAC_TOTALS_APTA!$A$4:$BF$126,$L96,FALSE))</f>
        <v>20839135.0851756</v>
      </c>
      <c r="Q96" s="32">
        <f>IF(Q89=0,0,VLOOKUP(Q89,FAC_TOTALS_APTA!$A$4:$BF$126,$L96,FALSE))</f>
        <v>-6641451.5404858803</v>
      </c>
      <c r="R96" s="32">
        <f>IF(R89=0,0,VLOOKUP(R89,FAC_TOTALS_APTA!$A$4:$BF$126,$L96,FALSE))</f>
        <v>-620795.56710444205</v>
      </c>
      <c r="S96" s="32">
        <f>IF(S89=0,0,VLOOKUP(S89,FAC_TOTALS_APTA!$A$4:$BF$126,$L96,FALSE))</f>
        <v>14059083.8765906</v>
      </c>
      <c r="T96" s="32">
        <f>IF(T89=0,0,VLOOKUP(T89,FAC_TOTALS_APTA!$A$4:$BF$126,$L96,FALSE))</f>
        <v>3178142.49075785</v>
      </c>
      <c r="U96" s="32">
        <f>IF(U89=0,0,VLOOKUP(U89,FAC_TOTALS_APTA!$A$4:$BF$126,$L96,FALSE))</f>
        <v>12723645.9927713</v>
      </c>
      <c r="V96" s="32">
        <f>IF(V89=0,0,VLOOKUP(V89,FAC_TOTALS_APTA!$A$4:$BF$126,$L96,FALSE))</f>
        <v>2287973.1136195702</v>
      </c>
      <c r="W96" s="32">
        <f>IF(W89=0,0,VLOOKUP(W89,FAC_TOTALS_APTA!$A$4:$BF$126,$L96,FALSE))</f>
        <v>0</v>
      </c>
      <c r="X96" s="32">
        <f>IF(X89=0,0,VLOOKUP(X89,FAC_TOTALS_APTA!$A$4:$BF$126,$L96,FALSE))</f>
        <v>0</v>
      </c>
      <c r="Y96" s="32">
        <f>IF(Y89=0,0,VLOOKUP(Y89,FAC_TOTALS_APTA!$A$4:$BF$126,$L96,FALSE))</f>
        <v>0</v>
      </c>
      <c r="Z96" s="32">
        <f>IF(Z89=0,0,VLOOKUP(Z89,FAC_TOTALS_APTA!$A$4:$BF$126,$L96,FALSE))</f>
        <v>0</v>
      </c>
      <c r="AA96" s="32">
        <f>IF(AA89=0,0,VLOOKUP(AA89,FAC_TOTALS_APTA!$A$4:$BF$126,$L96,FALSE))</f>
        <v>0</v>
      </c>
      <c r="AB96" s="32">
        <f>IF(AB89=0,0,VLOOKUP(AB89,FAC_TOTALS_APTA!$A$4:$BF$126,$L96,FALSE))</f>
        <v>0</v>
      </c>
      <c r="AC96" s="35">
        <f t="shared" si="29"/>
        <v>78217128.432933763</v>
      </c>
      <c r="AD96" s="36">
        <f>AC96/G103</f>
        <v>3.7360475981532471E-2</v>
      </c>
    </row>
    <row r="97" spans="1:31" x14ac:dyDescent="0.25">
      <c r="B97" s="28" t="s">
        <v>68</v>
      </c>
      <c r="C97" s="31"/>
      <c r="D97" s="101" t="s">
        <v>10</v>
      </c>
      <c r="E97" s="55"/>
      <c r="F97" s="9">
        <f>MATCH($D97,FAC_TOTALS_APTA!$A$2:$BF$2,)</f>
        <v>17</v>
      </c>
      <c r="G97" s="112">
        <f>VLOOKUP(G89,FAC_TOTALS_APTA!$A$4:$BF$126,$F97,FALSE)</f>
        <v>31.71</v>
      </c>
      <c r="H97" s="112">
        <f>VLOOKUP(H89,FAC_TOTALS_APTA!$A$4:$BF$126,$F97,FALSE)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MATCH($K97,FAC_TOTALS_APTA!$A$2:$BD$2,)</f>
        <v>24</v>
      </c>
      <c r="M97" s="32">
        <f>IF(M89=0,0,VLOOKUP(M89,FAC_TOTALS_APTA!$A$4:$BF$126,$L97,FALSE))</f>
        <v>-968152.642794371</v>
      </c>
      <c r="N97" s="32">
        <f>IF(N89=0,0,VLOOKUP(N89,FAC_TOTALS_APTA!$A$4:$BF$126,$L97,FALSE))</f>
        <v>-981763.30347597599</v>
      </c>
      <c r="O97" s="32">
        <f>IF(O89=0,0,VLOOKUP(O89,FAC_TOTALS_APTA!$A$4:$BF$126,$L97,FALSE))</f>
        <v>-923018.52760209201</v>
      </c>
      <c r="P97" s="32">
        <f>IF(P89=0,0,VLOOKUP(P89,FAC_TOTALS_APTA!$A$4:$BF$126,$L97,FALSE))</f>
        <v>-1709331.92380356</v>
      </c>
      <c r="Q97" s="32">
        <f>IF(Q89=0,0,VLOOKUP(Q89,FAC_TOTALS_APTA!$A$4:$BF$126,$L97,FALSE))</f>
        <v>781418.00253413594</v>
      </c>
      <c r="R97" s="32">
        <f>IF(R89=0,0,VLOOKUP(R89,FAC_TOTALS_APTA!$A$4:$BF$126,$L97,FALSE))</f>
        <v>75048.835951695495</v>
      </c>
      <c r="S97" s="32">
        <f>IF(S89=0,0,VLOOKUP(S89,FAC_TOTALS_APTA!$A$4:$BF$126,$L97,FALSE))</f>
        <v>730576.65354157402</v>
      </c>
      <c r="T97" s="32">
        <f>IF(T89=0,0,VLOOKUP(T89,FAC_TOTALS_APTA!$A$4:$BF$126,$L97,FALSE))</f>
        <v>1186289.80123348</v>
      </c>
      <c r="U97" s="32">
        <f>IF(U89=0,0,VLOOKUP(U89,FAC_TOTALS_APTA!$A$4:$BF$126,$L97,FALSE))</f>
        <v>1419909.7393392499</v>
      </c>
      <c r="V97" s="32">
        <f>IF(V89=0,0,VLOOKUP(V89,FAC_TOTALS_APTA!$A$4:$BF$126,$L97,FALSE))</f>
        <v>823768.06010781799</v>
      </c>
      <c r="W97" s="32">
        <f>IF(W89=0,0,VLOOKUP(W89,FAC_TOTALS_APTA!$A$4:$BF$126,$L97,FALSE))</f>
        <v>0</v>
      </c>
      <c r="X97" s="32">
        <f>IF(X89=0,0,VLOOKUP(X89,FAC_TOTALS_APTA!$A$4:$BF$126,$L97,FALSE))</f>
        <v>0</v>
      </c>
      <c r="Y97" s="32">
        <f>IF(Y89=0,0,VLOOKUP(Y89,FAC_TOTALS_APTA!$A$4:$BF$126,$L97,FALSE))</f>
        <v>0</v>
      </c>
      <c r="Z97" s="32">
        <f>IF(Z89=0,0,VLOOKUP(Z89,FAC_TOTALS_APTA!$A$4:$BF$126,$L97,FALSE))</f>
        <v>0</v>
      </c>
      <c r="AA97" s="32">
        <f>IF(AA89=0,0,VLOOKUP(AA89,FAC_TOTALS_APTA!$A$4:$BF$126,$L97,FALSE))</f>
        <v>0</v>
      </c>
      <c r="AB97" s="32">
        <f>IF(AB89=0,0,VLOOKUP(AB89,FAC_TOTALS_APTA!$A$4:$BF$126,$L97,FALSE))</f>
        <v>0</v>
      </c>
      <c r="AC97" s="35">
        <f t="shared" si="29"/>
        <v>434744.69503195502</v>
      </c>
      <c r="AD97" s="36">
        <f>AC97/G103</f>
        <v>2.0765616255992742E-4</v>
      </c>
    </row>
    <row r="98" spans="1:31" x14ac:dyDescent="0.25">
      <c r="B98" s="28" t="s">
        <v>52</v>
      </c>
      <c r="C98" s="31"/>
      <c r="D98" s="101" t="s">
        <v>32</v>
      </c>
      <c r="E98" s="55"/>
      <c r="F98" s="9">
        <f>MATCH($D98,FAC_TOTALS_APTA!$A$2:$BF$2,)</f>
        <v>18</v>
      </c>
      <c r="G98" s="120">
        <f>VLOOKUP(G89,FAC_TOTALS_APTA!$A$4:$BF$126,$F98,FALSE)</f>
        <v>3.5</v>
      </c>
      <c r="H98" s="120">
        <f>VLOOKUP(H89,FAC_TOTALS_APTA!$A$4:$BF$126,$F98,FALSE)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MATCH($K98,FAC_TOTALS_APTA!$A$2:$BD$2,)</f>
        <v>25</v>
      </c>
      <c r="M98" s="32">
        <f>IF(M89=0,0,VLOOKUP(M89,FAC_TOTALS_APTA!$A$4:$BF$126,$L98,FALSE))</f>
        <v>0</v>
      </c>
      <c r="N98" s="32">
        <f>IF(N89=0,0,VLOOKUP(N89,FAC_TOTALS_APTA!$A$4:$BF$126,$L98,FALSE))</f>
        <v>0</v>
      </c>
      <c r="O98" s="32">
        <f>IF(O89=0,0,VLOOKUP(O89,FAC_TOTALS_APTA!$A$4:$BF$126,$L98,FALSE))</f>
        <v>0</v>
      </c>
      <c r="P98" s="32">
        <f>IF(P89=0,0,VLOOKUP(P89,FAC_TOTALS_APTA!$A$4:$BF$126,$L98,FALSE))</f>
        <v>-3097971.6797205401</v>
      </c>
      <c r="Q98" s="32">
        <f>IF(Q89=0,0,VLOOKUP(Q89,FAC_TOTALS_APTA!$A$4:$BF$126,$L98,FALSE))</f>
        <v>1610056.9125685301</v>
      </c>
      <c r="R98" s="32">
        <f>IF(R89=0,0,VLOOKUP(R89,FAC_TOTALS_APTA!$A$4:$BF$126,$L98,FALSE))</f>
        <v>-1700142.10121653</v>
      </c>
      <c r="S98" s="32">
        <f>IF(S89=0,0,VLOOKUP(S89,FAC_TOTALS_APTA!$A$4:$BF$126,$L98,FALSE))</f>
        <v>-3482802.6811050898</v>
      </c>
      <c r="T98" s="32">
        <f>IF(T89=0,0,VLOOKUP(T89,FAC_TOTALS_APTA!$A$4:$BF$126,$L98,FALSE))</f>
        <v>0</v>
      </c>
      <c r="U98" s="32">
        <f>IF(U89=0,0,VLOOKUP(U89,FAC_TOTALS_APTA!$A$4:$BF$126,$L98,FALSE))</f>
        <v>0</v>
      </c>
      <c r="V98" s="32">
        <f>IF(V89=0,0,VLOOKUP(V89,FAC_TOTALS_APTA!$A$4:$BF$126,$L98,FALSE))</f>
        <v>-3553009.85167136</v>
      </c>
      <c r="W98" s="32">
        <f>IF(W89=0,0,VLOOKUP(W89,FAC_TOTALS_APTA!$A$4:$BF$126,$L98,FALSE))</f>
        <v>0</v>
      </c>
      <c r="X98" s="32">
        <f>IF(X89=0,0,VLOOKUP(X89,FAC_TOTALS_APTA!$A$4:$BF$126,$L98,FALSE))</f>
        <v>0</v>
      </c>
      <c r="Y98" s="32">
        <f>IF(Y89=0,0,VLOOKUP(Y89,FAC_TOTALS_APTA!$A$4:$BF$126,$L98,FALSE))</f>
        <v>0</v>
      </c>
      <c r="Z98" s="32">
        <f>IF(Z89=0,0,VLOOKUP(Z89,FAC_TOTALS_APTA!$A$4:$BF$126,$L98,FALSE))</f>
        <v>0</v>
      </c>
      <c r="AA98" s="32">
        <f>IF(AA89=0,0,VLOOKUP(AA89,FAC_TOTALS_APTA!$A$4:$BF$126,$L98,FALSE))</f>
        <v>0</v>
      </c>
      <c r="AB98" s="32">
        <f>IF(AB89=0,0,VLOOKUP(AB89,FAC_TOTALS_APTA!$A$4:$BF$126,$L98,FALSE))</f>
        <v>0</v>
      </c>
      <c r="AC98" s="35">
        <f t="shared" si="29"/>
        <v>-10223869.401144991</v>
      </c>
      <c r="AD98" s="36">
        <f>AC98/G103</f>
        <v>-4.883439661522682E-3</v>
      </c>
    </row>
    <row r="99" spans="1:31" x14ac:dyDescent="0.25">
      <c r="B99" s="28" t="s">
        <v>69</v>
      </c>
      <c r="C99" s="31"/>
      <c r="D99" s="14" t="s">
        <v>80</v>
      </c>
      <c r="E99" s="55"/>
      <c r="F99" s="9" t="e">
        <f>MATCH($D99,FAC_TOTALS_APTA!$A$2:$BF$2,)</f>
        <v>#N/A</v>
      </c>
      <c r="G99" s="120" t="e">
        <f>VLOOKUP(G89,FAC_TOTALS_APTA!$A$4:$BF$126,$F99,FALSE)</f>
        <v>#REF!</v>
      </c>
      <c r="H99" s="120" t="e">
        <f>VLOOKUP(H89,FAC_TOTALS_APTA!$A$4:$BF$126,$F99,FALSE)</f>
        <v>#REF!</v>
      </c>
      <c r="I99" s="33" t="str">
        <f t="shared" si="26"/>
        <v>-</v>
      </c>
      <c r="J99" s="34"/>
      <c r="K99" s="34" t="str">
        <f t="shared" si="28"/>
        <v>YEARS_SINCE_TNC_RAIL_NY_FAC</v>
      </c>
      <c r="L99" s="9" t="e">
        <f>MATCH($K99,FAC_TOTALS_APTA!$A$2:$BD$2,)</f>
        <v>#N/A</v>
      </c>
      <c r="M99" s="32" t="e">
        <f>IF(M89=0,0,VLOOKUP(M89,FAC_TOTALS_APTA!$A$4:$BF$126,$L99,FALSE))</f>
        <v>#REF!</v>
      </c>
      <c r="N99" s="32" t="e">
        <f>IF(N89=0,0,VLOOKUP(N89,FAC_TOTALS_APTA!$A$4:$BF$126,$L99,FALSE))</f>
        <v>#REF!</v>
      </c>
      <c r="O99" s="32" t="e">
        <f>IF(O89=0,0,VLOOKUP(O89,FAC_TOTALS_APTA!$A$4:$BF$126,$L99,FALSE))</f>
        <v>#REF!</v>
      </c>
      <c r="P99" s="32" t="e">
        <f>IF(P89=0,0,VLOOKUP(P89,FAC_TOTALS_APTA!$A$4:$BF$126,$L99,FALSE))</f>
        <v>#REF!</v>
      </c>
      <c r="Q99" s="32" t="e">
        <f>IF(Q89=0,0,VLOOKUP(Q89,FAC_TOTALS_APTA!$A$4:$BF$126,$L99,FALSE))</f>
        <v>#REF!</v>
      </c>
      <c r="R99" s="32" t="e">
        <f>IF(R89=0,0,VLOOKUP(R89,FAC_TOTALS_APTA!$A$4:$BF$126,$L99,FALSE))</f>
        <v>#REF!</v>
      </c>
      <c r="S99" s="32" t="e">
        <f>IF(S89=0,0,VLOOKUP(S89,FAC_TOTALS_APTA!$A$4:$BF$126,$L99,FALSE))</f>
        <v>#REF!</v>
      </c>
      <c r="T99" s="32" t="e">
        <f>IF(T89=0,0,VLOOKUP(T89,FAC_TOTALS_APTA!$A$4:$BF$126,$L99,FALSE))</f>
        <v>#REF!</v>
      </c>
      <c r="U99" s="32" t="e">
        <f>IF(U89=0,0,VLOOKUP(U89,FAC_TOTALS_APTA!$A$4:$BF$126,$L99,FALSE))</f>
        <v>#REF!</v>
      </c>
      <c r="V99" s="32" t="e">
        <f>IF(V89=0,0,VLOOKUP(V89,FAC_TOTALS_APTA!$A$4:$BF$126,$L99,FALSE))</f>
        <v>#REF!</v>
      </c>
      <c r="W99" s="32">
        <f>IF(W89=0,0,VLOOKUP(W89,FAC_TOTALS_APTA!$A$4:$BF$126,$L99,FALSE))</f>
        <v>0</v>
      </c>
      <c r="X99" s="32">
        <f>IF(X89=0,0,VLOOKUP(X89,FAC_TOTALS_APTA!$A$4:$BF$126,$L99,FALSE))</f>
        <v>0</v>
      </c>
      <c r="Y99" s="32">
        <f>IF(Y89=0,0,VLOOKUP(Y89,FAC_TOTALS_APTA!$A$4:$BF$126,$L99,FALSE))</f>
        <v>0</v>
      </c>
      <c r="Z99" s="32">
        <f>IF(Z89=0,0,VLOOKUP(Z89,FAC_TOTALS_APTA!$A$4:$BF$126,$L99,FALSE))</f>
        <v>0</v>
      </c>
      <c r="AA99" s="32">
        <f>IF(AA89=0,0,VLOOKUP(AA89,FAC_TOTALS_APTA!$A$4:$BF$126,$L99,FALSE))</f>
        <v>0</v>
      </c>
      <c r="AB99" s="32">
        <f>IF(AB89=0,0,VLOOKUP(AB89,FAC_TOTALS_APTA!$A$4:$BF$126,$L99,FALSE))</f>
        <v>0</v>
      </c>
      <c r="AC99" s="35" t="e">
        <f t="shared" si="29"/>
        <v>#REF!</v>
      </c>
      <c r="AD99" s="36" t="e">
        <f>AC99/G103</f>
        <v>#REF!</v>
      </c>
    </row>
    <row r="100" spans="1:31" x14ac:dyDescent="0.25">
      <c r="B100" s="28" t="s">
        <v>70</v>
      </c>
      <c r="C100" s="31"/>
      <c r="D100" s="9" t="s">
        <v>48</v>
      </c>
      <c r="E100" s="55"/>
      <c r="F100" s="9" t="e">
        <f>MATCH($D100,FAC_TOTALS_APTA!$A$2:$BF$2,)</f>
        <v>#N/A</v>
      </c>
      <c r="G100" s="120" t="e">
        <f>VLOOKUP(G89,FAC_TOTALS_APTA!$A$4:$BF$126,$F100,FALSE)</f>
        <v>#REF!</v>
      </c>
      <c r="H100" s="120" t="e">
        <f>VLOOKUP(H89,FAC_TOTALS_APTA!$A$4:$BF$126,$F100,FALSE)</f>
        <v>#REF!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 t="e">
        <f>MATCH($K100,FAC_TOTALS_APTA!$A$2:$BD$2,)</f>
        <v>#N/A</v>
      </c>
      <c r="M100" s="32" t="e">
        <f>IF(M89=0,0,VLOOKUP(M89,FAC_TOTALS_APTA!$A$4:$BF$126,$L100,FALSE))</f>
        <v>#REF!</v>
      </c>
      <c r="N100" s="32" t="e">
        <f>IF(N89=0,0,VLOOKUP(N89,FAC_TOTALS_APTA!$A$4:$BF$126,$L100,FALSE))</f>
        <v>#REF!</v>
      </c>
      <c r="O100" s="32" t="e">
        <f>IF(O89=0,0,VLOOKUP(O89,FAC_TOTALS_APTA!$A$4:$BF$126,$L100,FALSE))</f>
        <v>#REF!</v>
      </c>
      <c r="P100" s="32" t="e">
        <f>IF(P89=0,0,VLOOKUP(P89,FAC_TOTALS_APTA!$A$4:$BF$126,$L100,FALSE))</f>
        <v>#REF!</v>
      </c>
      <c r="Q100" s="32" t="e">
        <f>IF(Q89=0,0,VLOOKUP(Q89,FAC_TOTALS_APTA!$A$4:$BF$126,$L100,FALSE))</f>
        <v>#REF!</v>
      </c>
      <c r="R100" s="32" t="e">
        <f>IF(R89=0,0,VLOOKUP(R89,FAC_TOTALS_APTA!$A$4:$BF$126,$L100,FALSE))</f>
        <v>#REF!</v>
      </c>
      <c r="S100" s="32" t="e">
        <f>IF(S89=0,0,VLOOKUP(S89,FAC_TOTALS_APTA!$A$4:$BF$126,$L100,FALSE))</f>
        <v>#REF!</v>
      </c>
      <c r="T100" s="32" t="e">
        <f>IF(T89=0,0,VLOOKUP(T89,FAC_TOTALS_APTA!$A$4:$BF$126,$L100,FALSE))</f>
        <v>#REF!</v>
      </c>
      <c r="U100" s="32" t="e">
        <f>IF(U89=0,0,VLOOKUP(U89,FAC_TOTALS_APTA!$A$4:$BF$126,$L100,FALSE))</f>
        <v>#REF!</v>
      </c>
      <c r="V100" s="32" t="e">
        <f>IF(V89=0,0,VLOOKUP(V89,FAC_TOTALS_APTA!$A$4:$BF$126,$L100,FALSE))</f>
        <v>#REF!</v>
      </c>
      <c r="W100" s="32">
        <f>IF(W89=0,0,VLOOKUP(W89,FAC_TOTALS_APTA!$A$4:$BF$126,$L100,FALSE))</f>
        <v>0</v>
      </c>
      <c r="X100" s="32">
        <f>IF(X89=0,0,VLOOKUP(X89,FAC_TOTALS_APTA!$A$4:$BF$126,$L100,FALSE))</f>
        <v>0</v>
      </c>
      <c r="Y100" s="32">
        <f>IF(Y89=0,0,VLOOKUP(Y89,FAC_TOTALS_APTA!$A$4:$BF$126,$L100,FALSE))</f>
        <v>0</v>
      </c>
      <c r="Z100" s="32">
        <f>IF(Z89=0,0,VLOOKUP(Z89,FAC_TOTALS_APTA!$A$4:$BF$126,$L100,FALSE))</f>
        <v>0</v>
      </c>
      <c r="AA100" s="32">
        <f>IF(AA89=0,0,VLOOKUP(AA89,FAC_TOTALS_APTA!$A$4:$BF$126,$L100,FALSE))</f>
        <v>0</v>
      </c>
      <c r="AB100" s="32">
        <f>IF(AB89=0,0,VLOOKUP(AB89,FAC_TOTALS_APTA!$A$4:$BF$126,$L100,FALSE))</f>
        <v>0</v>
      </c>
      <c r="AC100" s="35" t="e">
        <f t="shared" si="29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6"/>
      <c r="F101" s="10" t="e">
        <f>MATCH($D101,FAC_TOTALS_APTA!$A$2:$BF$2,)</f>
        <v>#N/A</v>
      </c>
      <c r="G101" s="126" t="e">
        <f>VLOOKUP(G89,FAC_TOTALS_APTA!$A$4:$BF$126,$F101,FALSE)</f>
        <v>#REF!</v>
      </c>
      <c r="H101" s="126" t="e">
        <f>VLOOKUP(H89,FAC_TOTALS_APTA!$A$4:$BF$126,$F101,FALSE)</f>
        <v>#REF!</v>
      </c>
      <c r="I101" s="37" t="str">
        <f t="shared" si="26"/>
        <v>-</v>
      </c>
      <c r="J101" s="38" t="str">
        <f t="shared" si="30"/>
        <v/>
      </c>
      <c r="K101" s="38" t="str">
        <f t="shared" si="28"/>
        <v>scooter_flag_FAC</v>
      </c>
      <c r="L101" s="10" t="e">
        <f>MATCH($K101,FAC_TOTALS_APTA!$A$2:$BD$2,)</f>
        <v>#N/A</v>
      </c>
      <c r="M101" s="39" t="e">
        <f>IF(M89=0,0,VLOOKUP(M89,FAC_TOTALS_APTA!$A$4:$BF$126,$L101,FALSE))</f>
        <v>#REF!</v>
      </c>
      <c r="N101" s="39" t="e">
        <f>IF(N89=0,0,VLOOKUP(N89,FAC_TOTALS_APTA!$A$4:$BF$126,$L101,FALSE))</f>
        <v>#REF!</v>
      </c>
      <c r="O101" s="39" t="e">
        <f>IF(O89=0,0,VLOOKUP(O89,FAC_TOTALS_APTA!$A$4:$BF$126,$L101,FALSE))</f>
        <v>#REF!</v>
      </c>
      <c r="P101" s="39" t="e">
        <f>IF(P89=0,0,VLOOKUP(P89,FAC_TOTALS_APTA!$A$4:$BF$126,$L101,FALSE))</f>
        <v>#REF!</v>
      </c>
      <c r="Q101" s="39" t="e">
        <f>IF(Q89=0,0,VLOOKUP(Q89,FAC_TOTALS_APTA!$A$4:$BF$126,$L101,FALSE))</f>
        <v>#REF!</v>
      </c>
      <c r="R101" s="39" t="e">
        <f>IF(R89=0,0,VLOOKUP(R89,FAC_TOTALS_APTA!$A$4:$BF$126,$L101,FALSE))</f>
        <v>#REF!</v>
      </c>
      <c r="S101" s="39" t="e">
        <f>IF(S89=0,0,VLOOKUP(S89,FAC_TOTALS_APTA!$A$4:$BF$126,$L101,FALSE))</f>
        <v>#REF!</v>
      </c>
      <c r="T101" s="39" t="e">
        <f>IF(T89=0,0,VLOOKUP(T89,FAC_TOTALS_APTA!$A$4:$BF$126,$L101,FALSE))</f>
        <v>#REF!</v>
      </c>
      <c r="U101" s="39" t="e">
        <f>IF(U89=0,0,VLOOKUP(U89,FAC_TOTALS_APTA!$A$4:$BF$126,$L101,FALSE))</f>
        <v>#REF!</v>
      </c>
      <c r="V101" s="39" t="e">
        <f>IF(V89=0,0,VLOOKUP(V89,FAC_TOTALS_APTA!$A$4:$BF$126,$L101,FALSE))</f>
        <v>#REF!</v>
      </c>
      <c r="W101" s="39">
        <f>IF(W89=0,0,VLOOKUP(W89,FAC_TOTALS_APTA!$A$4:$BF$126,$L101,FALSE))</f>
        <v>0</v>
      </c>
      <c r="X101" s="39">
        <f>IF(X89=0,0,VLOOKUP(X89,FAC_TOTALS_APTA!$A$4:$BF$126,$L101,FALSE))</f>
        <v>0</v>
      </c>
      <c r="Y101" s="39">
        <f>IF(Y89=0,0,VLOOKUP(Y89,FAC_TOTALS_APTA!$A$4:$BF$126,$L101,FALSE))</f>
        <v>0</v>
      </c>
      <c r="Z101" s="39">
        <f>IF(Z89=0,0,VLOOKUP(Z89,FAC_TOTALS_APTA!$A$4:$BF$126,$L101,FALSE))</f>
        <v>0</v>
      </c>
      <c r="AA101" s="39">
        <f>IF(AA89=0,0,VLOOKUP(AA89,FAC_TOTALS_APTA!$A$4:$BF$126,$L101,FALSE))</f>
        <v>0</v>
      </c>
      <c r="AB101" s="39">
        <f>IF(AB89=0,0,VLOOKUP(AB89,FAC_TOTALS_APTA!$A$4:$BF$126,$L101,FALSE))</f>
        <v>0</v>
      </c>
      <c r="AC101" s="40" t="e">
        <f t="shared" si="29"/>
        <v>#REF!</v>
      </c>
      <c r="AD101" s="41" t="e">
        <f>AC101/G103</f>
        <v>#REF!</v>
      </c>
    </row>
    <row r="102" spans="1:31" x14ac:dyDescent="0.25">
      <c r="B102" s="42" t="s">
        <v>58</v>
      </c>
      <c r="C102" s="43"/>
      <c r="D102" s="42" t="s">
        <v>50</v>
      </c>
      <c r="E102" s="44"/>
      <c r="F102" s="45"/>
      <c r="G102" s="136"/>
      <c r="H102" s="136"/>
      <c r="I102" s="47"/>
      <c r="J102" s="48"/>
      <c r="K102" s="48" t="str">
        <f t="shared" si="28"/>
        <v>New_Reporter_FAC</v>
      </c>
      <c r="L102" s="45">
        <f>MATCH($K102,FAC_TOTALS_APTA!$A$2:$BD$2,)</f>
        <v>29</v>
      </c>
      <c r="M102" s="46">
        <f>IF(M89=0,0,VLOOKUP(M89,FAC_TOTALS_APTA!$A$4:$BF$126,$L102,FALSE))</f>
        <v>0</v>
      </c>
      <c r="N102" s="46">
        <f>IF(N89=0,0,VLOOKUP(N89,FAC_TOTALS_APTA!$A$4:$BF$126,$L102,FALSE))</f>
        <v>0</v>
      </c>
      <c r="O102" s="46">
        <f>IF(O89=0,0,VLOOKUP(O89,FAC_TOTALS_APTA!$A$4:$BF$126,$L102,FALSE))</f>
        <v>0</v>
      </c>
      <c r="P102" s="46">
        <f>IF(P89=0,0,VLOOKUP(P89,FAC_TOTALS_APTA!$A$4:$BF$126,$L102,FALSE))</f>
        <v>0</v>
      </c>
      <c r="Q102" s="46">
        <f>IF(Q89=0,0,VLOOKUP(Q89,FAC_TOTALS_APTA!$A$4:$BF$126,$L102,FALSE))</f>
        <v>0</v>
      </c>
      <c r="R102" s="46">
        <f>IF(R89=0,0,VLOOKUP(R89,FAC_TOTALS_APTA!$A$4:$BF$126,$L102,FALSE))</f>
        <v>0</v>
      </c>
      <c r="S102" s="46">
        <f>IF(S89=0,0,VLOOKUP(S89,FAC_TOTALS_APTA!$A$4:$BF$126,$L102,FALSE))</f>
        <v>0</v>
      </c>
      <c r="T102" s="46">
        <f>IF(T89=0,0,VLOOKUP(T89,FAC_TOTALS_APTA!$A$4:$BF$126,$L102,FALSE))</f>
        <v>0</v>
      </c>
      <c r="U102" s="46">
        <f>IF(U89=0,0,VLOOKUP(U89,FAC_TOTALS_APTA!$A$4:$BF$126,$L102,FALSE))</f>
        <v>0</v>
      </c>
      <c r="V102" s="46">
        <f>IF(V89=0,0,VLOOKUP(V89,FAC_TOTALS_APTA!$A$4:$BF$126,$L102,FALSE))</f>
        <v>0</v>
      </c>
      <c r="W102" s="46">
        <f>IF(W89=0,0,VLOOKUP(W89,FAC_TOTALS_APTA!$A$4:$BF$126,$L102,FALSE))</f>
        <v>0</v>
      </c>
      <c r="X102" s="46">
        <f>IF(X89=0,0,VLOOKUP(X89,FAC_TOTALS_APTA!$A$4:$BF$126,$L102,FALSE))</f>
        <v>0</v>
      </c>
      <c r="Y102" s="46">
        <f>IF(Y89=0,0,VLOOKUP(Y89,FAC_TOTALS_APTA!$A$4:$BF$126,$L102,FALSE))</f>
        <v>0</v>
      </c>
      <c r="Z102" s="46">
        <f>IF(Z89=0,0,VLOOKUP(Z89,FAC_TOTALS_APTA!$A$4:$BF$126,$L102,FALSE))</f>
        <v>0</v>
      </c>
      <c r="AA102" s="46">
        <f>IF(AA89=0,0,VLOOKUP(AA89,FAC_TOTALS_APTA!$A$4:$BF$126,$L102,FALSE))</f>
        <v>0</v>
      </c>
      <c r="AB102" s="46">
        <f>IF(AB89=0,0,VLOOKUP(AB89,FAC_TOTALS_APTA!$A$4:$BF$126,$L102,FALSE))</f>
        <v>0</v>
      </c>
      <c r="AC102" s="49">
        <f>SUM(M102:AB102)</f>
        <v>0</v>
      </c>
      <c r="AD102" s="50">
        <f>AC102/G104</f>
        <v>0</v>
      </c>
    </row>
    <row r="103" spans="1:31" s="104" customFormat="1" ht="15.75" customHeight="1" x14ac:dyDescent="0.25">
      <c r="A103" s="103"/>
      <c r="B103" s="28" t="s">
        <v>72</v>
      </c>
      <c r="C103" s="31"/>
      <c r="D103" s="9" t="s">
        <v>6</v>
      </c>
      <c r="E103" s="55"/>
      <c r="F103" s="9">
        <f>MATCH($D103,FAC_TOTALS_APTA!$A$2:$BD$2,)</f>
        <v>10</v>
      </c>
      <c r="G103" s="112">
        <f>VLOOKUP(G89,FAC_TOTALS_APTA!$A$4:$BF$126,$F103,FALSE)</f>
        <v>2093579548.3868301</v>
      </c>
      <c r="H103" s="112">
        <f>VLOOKUP(H89,FAC_TOTALS_APTA!$A$4:$BD$126,$F103,FALSE)</f>
        <v>2733186892.6031799</v>
      </c>
      <c r="I103" s="107">
        <f t="shared" ref="I103" si="31">H103/G103-1</f>
        <v>0.30550897610228755</v>
      </c>
      <c r="J103" s="34"/>
      <c r="K103" s="34"/>
      <c r="L103" s="9"/>
      <c r="M103" s="32" t="e">
        <f t="shared" ref="M103:AB103" si="32">SUM(M91:M96)</f>
        <v>#REF!</v>
      </c>
      <c r="N103" s="32" t="e">
        <f t="shared" si="32"/>
        <v>#REF!</v>
      </c>
      <c r="O103" s="32" t="e">
        <f t="shared" si="32"/>
        <v>#REF!</v>
      </c>
      <c r="P103" s="32" t="e">
        <f t="shared" si="32"/>
        <v>#REF!</v>
      </c>
      <c r="Q103" s="32" t="e">
        <f t="shared" si="32"/>
        <v>#REF!</v>
      </c>
      <c r="R103" s="32" t="e">
        <f t="shared" si="32"/>
        <v>#REF!</v>
      </c>
      <c r="S103" s="32" t="e">
        <f t="shared" si="32"/>
        <v>#REF!</v>
      </c>
      <c r="T103" s="32" t="e">
        <f t="shared" si="32"/>
        <v>#REF!</v>
      </c>
      <c r="U103" s="32" t="e">
        <f t="shared" si="32"/>
        <v>#REF!</v>
      </c>
      <c r="V103" s="32" t="e">
        <f t="shared" si="32"/>
        <v>#REF!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639607344.21634984</v>
      </c>
      <c r="AD103" s="36">
        <f>I103</f>
        <v>0.30550897610228755</v>
      </c>
      <c r="AE103" s="103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MATCH($D104,FAC_TOTALS_APTA!$A$2:$BD$2,)</f>
        <v>8</v>
      </c>
      <c r="G104" s="109">
        <f>VLOOKUP(G89,FAC_TOTALS_APTA!$A$4:$BD$126,$F104,FALSE)</f>
        <v>2028458449</v>
      </c>
      <c r="H104" s="109">
        <f>VLOOKUP(H89,FAC_TOTALS_APTA!$A$4:$BD$126,$F104,FALSE)</f>
        <v>2929500930.99999</v>
      </c>
      <c r="I104" s="108">
        <f t="shared" ref="I104" si="33">H104/G104-1</f>
        <v>0.44420061078608275</v>
      </c>
      <c r="J104" s="51"/>
      <c r="K104" s="51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2">
        <f>H104-G104</f>
        <v>901042481.99998999</v>
      </c>
      <c r="AD104" s="53">
        <f>I104</f>
        <v>0.44420061078608275</v>
      </c>
    </row>
    <row r="105" spans="1:31" ht="14.25" thickTop="1" thickBot="1" x14ac:dyDescent="0.3">
      <c r="B105" s="57" t="s">
        <v>73</v>
      </c>
      <c r="C105" s="58"/>
      <c r="D105" s="58"/>
      <c r="E105" s="59"/>
      <c r="F105" s="58"/>
      <c r="G105" s="149"/>
      <c r="H105" s="149"/>
      <c r="I105" s="60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3">
        <f>AD104-AD103</f>
        <v>0.1386916346837952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H1" sqref="G1:H104857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04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3"/>
      <c r="H3" s="103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3"/>
      <c r="H4" s="10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3"/>
      <c r="H5" s="10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03"/>
      <c r="H6" s="10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53"/>
      <c r="H7" s="153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2"/>
      <c r="E8" s="9"/>
      <c r="F8" s="9"/>
      <c r="G8" s="161" t="s">
        <v>56</v>
      </c>
      <c r="H8" s="161"/>
      <c r="I8" s="16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1" t="s">
        <v>60</v>
      </c>
      <c r="AD8" s="161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23">
        <f>$C$1</f>
        <v>2012</v>
      </c>
      <c r="H9" s="123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1"/>
      <c r="H10" s="101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1"/>
      <c r="E11" s="9"/>
      <c r="F11" s="9"/>
      <c r="G11" s="101" t="str">
        <f>CONCATENATE($C6,"_",$C7,"_",G9)</f>
        <v>1_1_2012</v>
      </c>
      <c r="H11" s="101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1"/>
      <c r="E12" s="9"/>
      <c r="F12" s="9" t="s">
        <v>27</v>
      </c>
      <c r="G12" s="112"/>
      <c r="H12" s="11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1" t="s">
        <v>8</v>
      </c>
      <c r="E13" s="55"/>
      <c r="F13" s="9">
        <f>MATCH($D13,FAC_TOTALS_APTA!$A$2:$BF$2,)</f>
        <v>12</v>
      </c>
      <c r="G13" s="112">
        <f>VLOOKUP(G11,FAC_TOTALS_APTA!$A$4:$BF$126,$F13,FALSE)</f>
        <v>60620023.984365799</v>
      </c>
      <c r="H13" s="112">
        <f>VLOOKUP(H11,FAC_TOTALS_APTA!$A$4:$BF$126,$F13,FALSE)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MATCH($K13,FAC_TOTALS_APTA!$A$2:$BD$2,)</f>
        <v>19</v>
      </c>
      <c r="M13" s="32">
        <f>IF(M11=0,0,VLOOKUP(M11,FAC_TOTALS_APTA!$A$4:$BF$126,$L13,FALSE))</f>
        <v>30368106.8025936</v>
      </c>
      <c r="N13" s="32">
        <f>IF(N11=0,0,VLOOKUP(N11,FAC_TOTALS_APTA!$A$4:$BF$126,$L13,FALSE))</f>
        <v>41680985.419951402</v>
      </c>
      <c r="O13" s="32">
        <f>IF(O11=0,0,VLOOKUP(O11,FAC_TOTALS_APTA!$A$4:$BF$126,$L13,FALSE))</f>
        <v>20888292.729479399</v>
      </c>
      <c r="P13" s="32">
        <f>IF(P11=0,0,VLOOKUP(P11,FAC_TOTALS_APTA!$A$4:$BF$126,$L13,FALSE))</f>
        <v>26575657.627084199</v>
      </c>
      <c r="Q13" s="32">
        <f>IF(Q11=0,0,VLOOKUP(Q11,FAC_TOTALS_APTA!$A$4:$BF$126,$L13,FALSE))</f>
        <v>33887916.283978999</v>
      </c>
      <c r="R13" s="32">
        <f>IF(R11=0,0,VLOOKUP(R11,FAC_TOTALS_APTA!$A$4:$BF$126,$L13,FALSE))</f>
        <v>12675716.904314101</v>
      </c>
      <c r="S13" s="32">
        <f>IF(S11=0,0,VLOOKUP(S11,FAC_TOTALS_APTA!$A$4:$BF$126,$L13,FALSE))</f>
        <v>0</v>
      </c>
      <c r="T13" s="32">
        <f>IF(T11=0,0,VLOOKUP(T11,FAC_TOTALS_APTA!$A$4:$BF$126,$L13,FALSE))</f>
        <v>0</v>
      </c>
      <c r="U13" s="32">
        <f>IF(U11=0,0,VLOOKUP(U11,FAC_TOTALS_APTA!$A$4:$BF$126,$L13,FALSE))</f>
        <v>0</v>
      </c>
      <c r="V13" s="32">
        <f>IF(V11=0,0,VLOOKUP(V11,FAC_TOTALS_APTA!$A$4:$BF$126,$L13,FALSE))</f>
        <v>0</v>
      </c>
      <c r="W13" s="32">
        <f>IF(W11=0,0,VLOOKUP(W11,FAC_TOTALS_APTA!$A$4:$BF$126,$L13,FALSE))</f>
        <v>0</v>
      </c>
      <c r="X13" s="32">
        <f>IF(X11=0,0,VLOOKUP(X11,FAC_TOTALS_APTA!$A$4:$BF$126,$L13,FALSE))</f>
        <v>0</v>
      </c>
      <c r="Y13" s="32">
        <f>IF(Y11=0,0,VLOOKUP(Y11,FAC_TOTALS_APTA!$A$4:$BF$126,$L13,FALSE))</f>
        <v>0</v>
      </c>
      <c r="Z13" s="32">
        <f>IF(Z11=0,0,VLOOKUP(Z11,FAC_TOTALS_APTA!$A$4:$BF$126,$L13,FALSE))</f>
        <v>0</v>
      </c>
      <c r="AA13" s="32">
        <f>IF(AA11=0,0,VLOOKUP(AA11,FAC_TOTALS_APTA!$A$4:$BF$126,$L13,FALSE))</f>
        <v>0</v>
      </c>
      <c r="AB13" s="32">
        <f>IF(AB11=0,0,VLOOKUP(AB11,FAC_TOTALS_APTA!$A$4:$BF$126,$L13,FALSE))</f>
        <v>0</v>
      </c>
      <c r="AC13" s="35">
        <f>SUM(M13:AB13)</f>
        <v>166076675.7674017</v>
      </c>
      <c r="AD13" s="36">
        <f>AC13/G25</f>
        <v>9.7841974890483019E-2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1" t="s">
        <v>75</v>
      </c>
      <c r="E14" s="55"/>
      <c r="F14" s="9">
        <f>MATCH($D14,FAC_TOTALS_APTA!$A$2:$BF$2,)</f>
        <v>13</v>
      </c>
      <c r="G14" s="118">
        <f>VLOOKUP(G11,FAC_TOTALS_APTA!$A$4:$BF$126,$F14,FALSE)</f>
        <v>1.8698545848518999</v>
      </c>
      <c r="H14" s="118">
        <f>VLOOKUP(H11,FAC_TOTALS_APTA!$A$4:$BF$126,$F14,FALSE)</f>
        <v>2.11351107267995</v>
      </c>
      <c r="I14" s="33">
        <f t="shared" ref="I14:I23" si="1">IFERROR(H14/G14-1,"-")</f>
        <v>0.13030772007725333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MATCH($K14,FAC_TOTALS_APTA!$A$2:$BD$2,)</f>
        <v>20</v>
      </c>
      <c r="M14" s="32">
        <f>IF(M11=0,0,VLOOKUP(M11,FAC_TOTALS_APTA!$A$4:$BF$126,$L14,FALSE))</f>
        <v>-33884191.7234753</v>
      </c>
      <c r="N14" s="32">
        <f>IF(N11=0,0,VLOOKUP(N11,FAC_TOTALS_APTA!$A$4:$BF$126,$L14,FALSE))</f>
        <v>6436076.2848531697</v>
      </c>
      <c r="O14" s="32">
        <f>IF(O11=0,0,VLOOKUP(O11,FAC_TOTALS_APTA!$A$4:$BF$126,$L14,FALSE))</f>
        <v>-33074173.821806401</v>
      </c>
      <c r="P14" s="32">
        <f>IF(P11=0,0,VLOOKUP(P11,FAC_TOTALS_APTA!$A$4:$BF$126,$L14,FALSE))</f>
        <v>-10547387.798059899</v>
      </c>
      <c r="Q14" s="32">
        <f>IF(Q11=0,0,VLOOKUP(Q11,FAC_TOTALS_APTA!$A$4:$BF$126,$L14,FALSE))</f>
        <v>7844903.55222819</v>
      </c>
      <c r="R14" s="32">
        <f>IF(R11=0,0,VLOOKUP(R11,FAC_TOTALS_APTA!$A$4:$BF$126,$L14,FALSE))</f>
        <v>372663.34187551402</v>
      </c>
      <c r="S14" s="32">
        <f>IF(S11=0,0,VLOOKUP(S11,FAC_TOTALS_APTA!$A$4:$BF$126,$L14,FALSE))</f>
        <v>0</v>
      </c>
      <c r="T14" s="32">
        <f>IF(T11=0,0,VLOOKUP(T11,FAC_TOTALS_APTA!$A$4:$BF$126,$L14,FALSE))</f>
        <v>0</v>
      </c>
      <c r="U14" s="32">
        <f>IF(U11=0,0,VLOOKUP(U11,FAC_TOTALS_APTA!$A$4:$BF$126,$L14,FALSE))</f>
        <v>0</v>
      </c>
      <c r="V14" s="32">
        <f>IF(V11=0,0,VLOOKUP(V11,FAC_TOTALS_APTA!$A$4:$BF$126,$L14,FALSE))</f>
        <v>0</v>
      </c>
      <c r="W14" s="32">
        <f>IF(W11=0,0,VLOOKUP(W11,FAC_TOTALS_APTA!$A$4:$BF$126,$L14,FALSE))</f>
        <v>0</v>
      </c>
      <c r="X14" s="32">
        <f>IF(X11=0,0,VLOOKUP(X11,FAC_TOTALS_APTA!$A$4:$BF$126,$L14,FALSE))</f>
        <v>0</v>
      </c>
      <c r="Y14" s="32">
        <f>IF(Y11=0,0,VLOOKUP(Y11,FAC_TOTALS_APTA!$A$4:$BF$126,$L14,FALSE))</f>
        <v>0</v>
      </c>
      <c r="Z14" s="32">
        <f>IF(Z11=0,0,VLOOKUP(Z11,FAC_TOTALS_APTA!$A$4:$BF$126,$L14,FALSE))</f>
        <v>0</v>
      </c>
      <c r="AA14" s="32">
        <f>IF(AA11=0,0,VLOOKUP(AA11,FAC_TOTALS_APTA!$A$4:$BF$126,$L14,FALSE))</f>
        <v>0</v>
      </c>
      <c r="AB14" s="32">
        <f>IF(AB11=0,0,VLOOKUP(AB11,FAC_TOTALS_APTA!$A$4:$BF$126,$L14,FALSE))</f>
        <v>0</v>
      </c>
      <c r="AC14" s="35">
        <f t="shared" ref="AC14:AC23" si="4">SUM(M14:AB14)</f>
        <v>-62852110.164384723</v>
      </c>
      <c r="AD14" s="36">
        <f>AC14/G25</f>
        <v>-3.7028526468884618E-2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1" t="s">
        <v>9</v>
      </c>
      <c r="E15" s="55"/>
      <c r="F15" s="9">
        <f>MATCH($D15,FAC_TOTALS_APTA!$A$2:$BF$2,)</f>
        <v>14</v>
      </c>
      <c r="G15" s="112">
        <f>VLOOKUP(G11,FAC_TOTALS_APTA!$A$4:$BF$126,$F15,FALSE)</f>
        <v>9293102.7426205203</v>
      </c>
      <c r="H15" s="112">
        <f>VLOOKUP(H11,FAC_TOTALS_APTA!$A$4:$BF$126,$F15,FALSE)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MATCH($K15,FAC_TOTALS_APTA!$A$2:$BD$2,)</f>
        <v>21</v>
      </c>
      <c r="M15" s="32">
        <f>IF(M11=0,0,VLOOKUP(M11,FAC_TOTALS_APTA!$A$4:$BF$126,$L15,FALSE))</f>
        <v>5368399.6423986796</v>
      </c>
      <c r="N15" s="32">
        <f>IF(N11=0,0,VLOOKUP(N11,FAC_TOTALS_APTA!$A$4:$BF$126,$L15,FALSE))</f>
        <v>6334844.0308953999</v>
      </c>
      <c r="O15" s="32">
        <f>IF(O11=0,0,VLOOKUP(O11,FAC_TOTALS_APTA!$A$4:$BF$126,$L15,FALSE))</f>
        <v>5866548.4621130796</v>
      </c>
      <c r="P15" s="32">
        <f>IF(P11=0,0,VLOOKUP(P11,FAC_TOTALS_APTA!$A$4:$BF$126,$L15,FALSE))</f>
        <v>4419197.4078420298</v>
      </c>
      <c r="Q15" s="32">
        <f>IF(Q11=0,0,VLOOKUP(Q11,FAC_TOTALS_APTA!$A$4:$BF$126,$L15,FALSE))</f>
        <v>5407329.8636066196</v>
      </c>
      <c r="R15" s="32">
        <f>IF(R11=0,0,VLOOKUP(R11,FAC_TOTALS_APTA!$A$4:$BF$126,$L15,FALSE))</f>
        <v>4718337.4638702096</v>
      </c>
      <c r="S15" s="32">
        <f>IF(S11=0,0,VLOOKUP(S11,FAC_TOTALS_APTA!$A$4:$BF$126,$L15,FALSE))</f>
        <v>0</v>
      </c>
      <c r="T15" s="32">
        <f>IF(T11=0,0,VLOOKUP(T11,FAC_TOTALS_APTA!$A$4:$BF$126,$L15,FALSE))</f>
        <v>0</v>
      </c>
      <c r="U15" s="32">
        <f>IF(U11=0,0,VLOOKUP(U11,FAC_TOTALS_APTA!$A$4:$BF$126,$L15,FALSE))</f>
        <v>0</v>
      </c>
      <c r="V15" s="32">
        <f>IF(V11=0,0,VLOOKUP(V11,FAC_TOTALS_APTA!$A$4:$BF$126,$L15,FALSE))</f>
        <v>0</v>
      </c>
      <c r="W15" s="32">
        <f>IF(W11=0,0,VLOOKUP(W11,FAC_TOTALS_APTA!$A$4:$BF$126,$L15,FALSE))</f>
        <v>0</v>
      </c>
      <c r="X15" s="32">
        <f>IF(X11=0,0,VLOOKUP(X11,FAC_TOTALS_APTA!$A$4:$BF$126,$L15,FALSE))</f>
        <v>0</v>
      </c>
      <c r="Y15" s="32">
        <f>IF(Y11=0,0,VLOOKUP(Y11,FAC_TOTALS_APTA!$A$4:$BF$126,$L15,FALSE))</f>
        <v>0</v>
      </c>
      <c r="Z15" s="32">
        <f>IF(Z11=0,0,VLOOKUP(Z11,FAC_TOTALS_APTA!$A$4:$BF$126,$L15,FALSE))</f>
        <v>0</v>
      </c>
      <c r="AA15" s="32">
        <f>IF(AA11=0,0,VLOOKUP(AA11,FAC_TOTALS_APTA!$A$4:$BF$126,$L15,FALSE))</f>
        <v>0</v>
      </c>
      <c r="AB15" s="32">
        <f>IF(AB11=0,0,VLOOKUP(AB11,FAC_TOTALS_APTA!$A$4:$BF$126,$L15,FALSE))</f>
        <v>0</v>
      </c>
      <c r="AC15" s="35">
        <f t="shared" si="4"/>
        <v>32114656.870726015</v>
      </c>
      <c r="AD15" s="36">
        <f>AC15/G25</f>
        <v>1.8919944276599078E-2</v>
      </c>
      <c r="AE15" s="9"/>
    </row>
    <row r="16" spans="1:31" s="16" customFormat="1" hidden="1" x14ac:dyDescent="0.25">
      <c r="A16" s="9"/>
      <c r="B16" s="28" t="s">
        <v>67</v>
      </c>
      <c r="C16" s="31"/>
      <c r="D16" s="101" t="s">
        <v>11</v>
      </c>
      <c r="E16" s="55"/>
      <c r="F16" s="9" t="e">
        <f>MATCH($D16,FAC_TOTALS_APTA!$A$2:$BF$2,)</f>
        <v>#N/A</v>
      </c>
      <c r="G16" s="118" t="e">
        <f>VLOOKUP(G11,FAC_TOTALS_APTA!$A$4:$BF$126,$F16,FALSE)</f>
        <v>#REF!</v>
      </c>
      <c r="H16" s="118" t="e">
        <f>VLOOKUP(H11,FAC_TOTALS_APTA!$A$4:$BF$126,$F16,FALSE)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MATCH($K16,FAC_TOTALS_APTA!$A$2:$BD$2,)</f>
        <v>#N/A</v>
      </c>
      <c r="M16" s="32" t="e">
        <f>IF(M11=0,0,VLOOKUP(M11,FAC_TOTALS_APTA!$A$4:$BF$126,$L16,FALSE))</f>
        <v>#REF!</v>
      </c>
      <c r="N16" s="32" t="e">
        <f>IF(N11=0,0,VLOOKUP(N11,FAC_TOTALS_APTA!$A$4:$BF$126,$L16,FALSE))</f>
        <v>#REF!</v>
      </c>
      <c r="O16" s="32" t="e">
        <f>IF(O11=0,0,VLOOKUP(O11,FAC_TOTALS_APTA!$A$4:$BF$126,$L16,FALSE))</f>
        <v>#REF!</v>
      </c>
      <c r="P16" s="32" t="e">
        <f>IF(P11=0,0,VLOOKUP(P11,FAC_TOTALS_APTA!$A$4:$BF$126,$L16,FALSE))</f>
        <v>#REF!</v>
      </c>
      <c r="Q16" s="32" t="e">
        <f>IF(Q11=0,0,VLOOKUP(Q11,FAC_TOTALS_APTA!$A$4:$BF$126,$L16,FALSE))</f>
        <v>#REF!</v>
      </c>
      <c r="R16" s="32" t="e">
        <f>IF(R11=0,0,VLOOKUP(R11,FAC_TOTALS_APTA!$A$4:$BF$126,$L16,FALSE))</f>
        <v>#REF!</v>
      </c>
      <c r="S16" s="32">
        <f>IF(S11=0,0,VLOOKUP(S11,FAC_TOTALS_APTA!$A$4:$BF$126,$L16,FALSE))</f>
        <v>0</v>
      </c>
      <c r="T16" s="32">
        <f>IF(T11=0,0,VLOOKUP(T11,FAC_TOTALS_APTA!$A$4:$BF$126,$L16,FALSE))</f>
        <v>0</v>
      </c>
      <c r="U16" s="32">
        <f>IF(U11=0,0,VLOOKUP(U11,FAC_TOTALS_APTA!$A$4:$BF$126,$L16,FALSE))</f>
        <v>0</v>
      </c>
      <c r="V16" s="32">
        <f>IF(V11=0,0,VLOOKUP(V11,FAC_TOTALS_APTA!$A$4:$BF$126,$L16,FALSE))</f>
        <v>0</v>
      </c>
      <c r="W16" s="32">
        <f>IF(W11=0,0,VLOOKUP(W11,FAC_TOTALS_APTA!$A$4:$BF$126,$L16,FALSE))</f>
        <v>0</v>
      </c>
      <c r="X16" s="32">
        <f>IF(X11=0,0,VLOOKUP(X11,FAC_TOTALS_APTA!$A$4:$BF$126,$L16,FALSE))</f>
        <v>0</v>
      </c>
      <c r="Y16" s="32">
        <f>IF(Y11=0,0,VLOOKUP(Y11,FAC_TOTALS_APTA!$A$4:$BF$126,$L16,FALSE))</f>
        <v>0</v>
      </c>
      <c r="Z16" s="32">
        <f>IF(Z11=0,0,VLOOKUP(Z11,FAC_TOTALS_APTA!$A$4:$BF$126,$L16,FALSE))</f>
        <v>0</v>
      </c>
      <c r="AA16" s="32">
        <f>IF(AA11=0,0,VLOOKUP(AA11,FAC_TOTALS_APTA!$A$4:$BF$126,$L16,FALSE))</f>
        <v>0</v>
      </c>
      <c r="AB16" s="32">
        <f>IF(AB11=0,0,VLOOKUP(AB11,FAC_TOTALS_APTA!$A$4:$BF$126,$L16,FALSE))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19" t="s">
        <v>18</v>
      </c>
      <c r="E17" s="55"/>
      <c r="F17" s="9">
        <f>MATCH($D17,FAC_TOTALS_APTA!$A$2:$BF$2,)</f>
        <v>15</v>
      </c>
      <c r="G17" s="120">
        <f>VLOOKUP(G11,FAC_TOTALS_APTA!$A$4:$BF$126,$F17,FALSE)</f>
        <v>4.08321637315274</v>
      </c>
      <c r="H17" s="120">
        <f>VLOOKUP(H11,FAC_TOTALS_APTA!$A$4:$BF$126,$F17,FALSE)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MATCH($K17,FAC_TOTALS_APTA!$A$2:$BD$2,)</f>
        <v>22</v>
      </c>
      <c r="M17" s="32">
        <f>IF(M11=0,0,VLOOKUP(M11,FAC_TOTALS_APTA!$A$4:$BF$126,$L17,FALSE))</f>
        <v>-11532422.2472544</v>
      </c>
      <c r="N17" s="32">
        <f>IF(N11=0,0,VLOOKUP(N11,FAC_TOTALS_APTA!$A$4:$BF$126,$L17,FALSE))</f>
        <v>-15817713.1220187</v>
      </c>
      <c r="O17" s="32">
        <f>IF(O11=0,0,VLOOKUP(O11,FAC_TOTALS_APTA!$A$4:$BF$126,$L17,FALSE))</f>
        <v>-84285253.617598504</v>
      </c>
      <c r="P17" s="32">
        <f>IF(P11=0,0,VLOOKUP(P11,FAC_TOTALS_APTA!$A$4:$BF$126,$L17,FALSE))</f>
        <v>-31352790.409899</v>
      </c>
      <c r="Q17" s="32">
        <f>IF(Q11=0,0,VLOOKUP(Q11,FAC_TOTALS_APTA!$A$4:$BF$126,$L17,FALSE))</f>
        <v>22287953.8946651</v>
      </c>
      <c r="R17" s="32">
        <f>IF(R11=0,0,VLOOKUP(R11,FAC_TOTALS_APTA!$A$4:$BF$126,$L17,FALSE))</f>
        <v>26678411.6890372</v>
      </c>
      <c r="S17" s="32">
        <f>IF(S11=0,0,VLOOKUP(S11,FAC_TOTALS_APTA!$A$4:$BF$126,$L17,FALSE))</f>
        <v>0</v>
      </c>
      <c r="T17" s="32">
        <f>IF(T11=0,0,VLOOKUP(T11,FAC_TOTALS_APTA!$A$4:$BF$126,$L17,FALSE))</f>
        <v>0</v>
      </c>
      <c r="U17" s="32">
        <f>IF(U11=0,0,VLOOKUP(U11,FAC_TOTALS_APTA!$A$4:$BF$126,$L17,FALSE))</f>
        <v>0</v>
      </c>
      <c r="V17" s="32">
        <f>IF(V11=0,0,VLOOKUP(V11,FAC_TOTALS_APTA!$A$4:$BF$126,$L17,FALSE))</f>
        <v>0</v>
      </c>
      <c r="W17" s="32">
        <f>IF(W11=0,0,VLOOKUP(W11,FAC_TOTALS_APTA!$A$4:$BF$126,$L17,FALSE))</f>
        <v>0</v>
      </c>
      <c r="X17" s="32">
        <f>IF(X11=0,0,VLOOKUP(X11,FAC_TOTALS_APTA!$A$4:$BF$126,$L17,FALSE))</f>
        <v>0</v>
      </c>
      <c r="Y17" s="32">
        <f>IF(Y11=0,0,VLOOKUP(Y11,FAC_TOTALS_APTA!$A$4:$BF$126,$L17,FALSE))</f>
        <v>0</v>
      </c>
      <c r="Z17" s="32">
        <f>IF(Z11=0,0,VLOOKUP(Z11,FAC_TOTALS_APTA!$A$4:$BF$126,$L17,FALSE))</f>
        <v>0</v>
      </c>
      <c r="AA17" s="32">
        <f>IF(AA11=0,0,VLOOKUP(AA11,FAC_TOTALS_APTA!$A$4:$BF$126,$L17,FALSE))</f>
        <v>0</v>
      </c>
      <c r="AB17" s="32">
        <f>IF(AB11=0,0,VLOOKUP(AB11,FAC_TOTALS_APTA!$A$4:$BF$126,$L17,FALSE))</f>
        <v>0</v>
      </c>
      <c r="AC17" s="35">
        <f t="shared" si="4"/>
        <v>-94021813.8130683</v>
      </c>
      <c r="AD17" s="36">
        <f>AC17/G25</f>
        <v>-5.5391763495675504E-2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1" t="s">
        <v>17</v>
      </c>
      <c r="E18" s="55"/>
      <c r="F18" s="9">
        <f>MATCH($D18,FAC_TOTALS_APTA!$A$2:$BF$2,)</f>
        <v>16</v>
      </c>
      <c r="G18" s="118">
        <f>VLOOKUP(G11,FAC_TOTALS_APTA!$A$4:$BF$126,$F18,FALSE)</f>
        <v>35327.404692929696</v>
      </c>
      <c r="H18" s="118">
        <f>VLOOKUP(H11,FAC_TOTALS_APTA!$A$4:$BF$126,$F18,FALSE)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MATCH($K18,FAC_TOTALS_APTA!$A$2:$BD$2,)</f>
        <v>23</v>
      </c>
      <c r="M18" s="32">
        <f>IF(M11=0,0,VLOOKUP(M11,FAC_TOTALS_APTA!$A$4:$BF$126,$L18,FALSE))</f>
        <v>-2133344.0791731202</v>
      </c>
      <c r="N18" s="32">
        <f>IF(N11=0,0,VLOOKUP(N11,FAC_TOTALS_APTA!$A$4:$BF$126,$L18,FALSE))</f>
        <v>-1292285.01509126</v>
      </c>
      <c r="O18" s="32">
        <f>IF(O11=0,0,VLOOKUP(O11,FAC_TOTALS_APTA!$A$4:$BF$126,$L18,FALSE))</f>
        <v>-7482764.0832289299</v>
      </c>
      <c r="P18" s="32">
        <f>IF(P11=0,0,VLOOKUP(P11,FAC_TOTALS_APTA!$A$4:$BF$126,$L18,FALSE))</f>
        <v>-5462241.9574512597</v>
      </c>
      <c r="Q18" s="32">
        <f>IF(Q11=0,0,VLOOKUP(Q11,FAC_TOTALS_APTA!$A$4:$BF$126,$L18,FALSE))</f>
        <v>-5526773.8009797502</v>
      </c>
      <c r="R18" s="32">
        <f>IF(R11=0,0,VLOOKUP(R11,FAC_TOTALS_APTA!$A$4:$BF$126,$L18,FALSE))</f>
        <v>-5837492.0408166898</v>
      </c>
      <c r="S18" s="32">
        <f>IF(S11=0,0,VLOOKUP(S11,FAC_TOTALS_APTA!$A$4:$BF$126,$L18,FALSE))</f>
        <v>0</v>
      </c>
      <c r="T18" s="32">
        <f>IF(T11=0,0,VLOOKUP(T11,FAC_TOTALS_APTA!$A$4:$BF$126,$L18,FALSE))</f>
        <v>0</v>
      </c>
      <c r="U18" s="32">
        <f>IF(U11=0,0,VLOOKUP(U11,FAC_TOTALS_APTA!$A$4:$BF$126,$L18,FALSE))</f>
        <v>0</v>
      </c>
      <c r="V18" s="32">
        <f>IF(V11=0,0,VLOOKUP(V11,FAC_TOTALS_APTA!$A$4:$BF$126,$L18,FALSE))</f>
        <v>0</v>
      </c>
      <c r="W18" s="32">
        <f>IF(W11=0,0,VLOOKUP(W11,FAC_TOTALS_APTA!$A$4:$BF$126,$L18,FALSE))</f>
        <v>0</v>
      </c>
      <c r="X18" s="32">
        <f>IF(X11=0,0,VLOOKUP(X11,FAC_TOTALS_APTA!$A$4:$BF$126,$L18,FALSE))</f>
        <v>0</v>
      </c>
      <c r="Y18" s="32">
        <f>IF(Y11=0,0,VLOOKUP(Y11,FAC_TOTALS_APTA!$A$4:$BF$126,$L18,FALSE))</f>
        <v>0</v>
      </c>
      <c r="Z18" s="32">
        <f>IF(Z11=0,0,VLOOKUP(Z11,FAC_TOTALS_APTA!$A$4:$BF$126,$L18,FALSE))</f>
        <v>0</v>
      </c>
      <c r="AA18" s="32">
        <f>IF(AA11=0,0,VLOOKUP(AA11,FAC_TOTALS_APTA!$A$4:$BF$126,$L18,FALSE))</f>
        <v>0</v>
      </c>
      <c r="AB18" s="32">
        <f>IF(AB11=0,0,VLOOKUP(AB11,FAC_TOTALS_APTA!$A$4:$BF$126,$L18,FALSE))</f>
        <v>0</v>
      </c>
      <c r="AC18" s="35">
        <f t="shared" si="4"/>
        <v>-27734900.976741012</v>
      </c>
      <c r="AD18" s="36">
        <f>AC18/G25</f>
        <v>-1.6339666436706052E-2</v>
      </c>
      <c r="AE18" s="9"/>
    </row>
    <row r="19" spans="1:31" s="16" customFormat="1" x14ac:dyDescent="0.25">
      <c r="A19" s="9"/>
      <c r="B19" s="28" t="s">
        <v>68</v>
      </c>
      <c r="C19" s="31"/>
      <c r="D19" s="101" t="s">
        <v>10</v>
      </c>
      <c r="E19" s="55"/>
      <c r="F19" s="9">
        <f>MATCH($D19,FAC_TOTALS_APTA!$A$2:$BF$2,)</f>
        <v>17</v>
      </c>
      <c r="G19" s="112">
        <f>VLOOKUP(G11,FAC_TOTALS_APTA!$A$4:$BF$126,$F19,FALSE)</f>
        <v>11.2691753249984</v>
      </c>
      <c r="H19" s="112">
        <f>VLOOKUP(H11,FAC_TOTALS_APTA!$A$4:$BF$126,$F19,FALSE)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MATCH($K19,FAC_TOTALS_APTA!$A$2:$BD$2,)</f>
        <v>24</v>
      </c>
      <c r="M19" s="32">
        <f>IF(M11=0,0,VLOOKUP(M11,FAC_TOTALS_APTA!$A$4:$BF$126,$L19,FALSE))</f>
        <v>-766697.73458914401</v>
      </c>
      <c r="N19" s="32">
        <f>IF(N11=0,0,VLOOKUP(N11,FAC_TOTALS_APTA!$A$4:$BF$126,$L19,FALSE))</f>
        <v>-87136.368303875701</v>
      </c>
      <c r="O19" s="32">
        <f>IF(O11=0,0,VLOOKUP(O11,FAC_TOTALS_APTA!$A$4:$BF$126,$L19,FALSE))</f>
        <v>-29038.864959589999</v>
      </c>
      <c r="P19" s="32">
        <f>IF(P11=0,0,VLOOKUP(P11,FAC_TOTALS_APTA!$A$4:$BF$126,$L19,FALSE))</f>
        <v>-233741.50188020401</v>
      </c>
      <c r="Q19" s="32">
        <f>IF(Q11=0,0,VLOOKUP(Q11,FAC_TOTALS_APTA!$A$4:$BF$126,$L19,FALSE))</f>
        <v>-387626.644713788</v>
      </c>
      <c r="R19" s="32">
        <f>IF(R11=0,0,VLOOKUP(R11,FAC_TOTALS_APTA!$A$4:$BF$126,$L19,FALSE))</f>
        <v>-331987.97461975098</v>
      </c>
      <c r="S19" s="32">
        <f>IF(S11=0,0,VLOOKUP(S11,FAC_TOTALS_APTA!$A$4:$BF$126,$L19,FALSE))</f>
        <v>0</v>
      </c>
      <c r="T19" s="32">
        <f>IF(T11=0,0,VLOOKUP(T11,FAC_TOTALS_APTA!$A$4:$BF$126,$L19,FALSE))</f>
        <v>0</v>
      </c>
      <c r="U19" s="32">
        <f>IF(U11=0,0,VLOOKUP(U11,FAC_TOTALS_APTA!$A$4:$BF$126,$L19,FALSE))</f>
        <v>0</v>
      </c>
      <c r="V19" s="32">
        <f>IF(V11=0,0,VLOOKUP(V11,FAC_TOTALS_APTA!$A$4:$BF$126,$L19,FALSE))</f>
        <v>0</v>
      </c>
      <c r="W19" s="32">
        <f>IF(W11=0,0,VLOOKUP(W11,FAC_TOTALS_APTA!$A$4:$BF$126,$L19,FALSE))</f>
        <v>0</v>
      </c>
      <c r="X19" s="32">
        <f>IF(X11=0,0,VLOOKUP(X11,FAC_TOTALS_APTA!$A$4:$BF$126,$L19,FALSE))</f>
        <v>0</v>
      </c>
      <c r="Y19" s="32">
        <f>IF(Y11=0,0,VLOOKUP(Y11,FAC_TOTALS_APTA!$A$4:$BF$126,$L19,FALSE))</f>
        <v>0</v>
      </c>
      <c r="Z19" s="32">
        <f>IF(Z11=0,0,VLOOKUP(Z11,FAC_TOTALS_APTA!$A$4:$BF$126,$L19,FALSE))</f>
        <v>0</v>
      </c>
      <c r="AA19" s="32">
        <f>IF(AA11=0,0,VLOOKUP(AA11,FAC_TOTALS_APTA!$A$4:$BF$126,$L19,FALSE))</f>
        <v>0</v>
      </c>
      <c r="AB19" s="32">
        <f>IF(AB11=0,0,VLOOKUP(AB11,FAC_TOTALS_APTA!$A$4:$BF$126,$L19,FALSE))</f>
        <v>0</v>
      </c>
      <c r="AC19" s="35">
        <f t="shared" si="4"/>
        <v>-1836229.0890663527</v>
      </c>
      <c r="AD19" s="36">
        <f>AC19/G25</f>
        <v>-1.0817911642043425E-3</v>
      </c>
      <c r="AE19" s="9"/>
    </row>
    <row r="20" spans="1:31" s="16" customFormat="1" x14ac:dyDescent="0.25">
      <c r="A20" s="9"/>
      <c r="B20" s="28" t="s">
        <v>52</v>
      </c>
      <c r="C20" s="31"/>
      <c r="D20" s="101" t="s">
        <v>32</v>
      </c>
      <c r="E20" s="55"/>
      <c r="F20" s="9">
        <f>MATCH($D20,FAC_TOTALS_APTA!$A$2:$BF$2,)</f>
        <v>18</v>
      </c>
      <c r="G20" s="120">
        <f>VLOOKUP(G11,FAC_TOTALS_APTA!$A$4:$BF$126,$F20,FALSE)</f>
        <v>4.8815823185081504</v>
      </c>
      <c r="H20" s="120">
        <f>VLOOKUP(H11,FAC_TOTALS_APTA!$A$4:$BF$126,$F20,FALSE)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MATCH($K20,FAC_TOTALS_APTA!$A$2:$BD$2,)</f>
        <v>25</v>
      </c>
      <c r="M20" s="32">
        <f>IF(M11=0,0,VLOOKUP(M11,FAC_TOTALS_APTA!$A$4:$BF$126,$L20,FALSE))</f>
        <v>-30538.205996329001</v>
      </c>
      <c r="N20" s="32">
        <f>IF(N11=0,0,VLOOKUP(N11,FAC_TOTALS_APTA!$A$4:$BF$126,$L20,FALSE))</f>
        <v>-2542480.5090906098</v>
      </c>
      <c r="O20" s="32">
        <f>IF(O11=0,0,VLOOKUP(O11,FAC_TOTALS_APTA!$A$4:$BF$126,$L20,FALSE))</f>
        <v>-335195.25178382098</v>
      </c>
      <c r="P20" s="32">
        <f>IF(P11=0,0,VLOOKUP(P11,FAC_TOTALS_APTA!$A$4:$BF$126,$L20,FALSE))</f>
        <v>-5309204.7070338801</v>
      </c>
      <c r="Q20" s="32">
        <f>IF(Q11=0,0,VLOOKUP(Q11,FAC_TOTALS_APTA!$A$4:$BF$126,$L20,FALSE))</f>
        <v>-1571989.0649315999</v>
      </c>
      <c r="R20" s="32">
        <f>IF(R11=0,0,VLOOKUP(R11,FAC_TOTALS_APTA!$A$4:$BF$126,$L20,FALSE))</f>
        <v>-2442404.0154627399</v>
      </c>
      <c r="S20" s="32">
        <f>IF(S11=0,0,VLOOKUP(S11,FAC_TOTALS_APTA!$A$4:$BF$126,$L20,FALSE))</f>
        <v>0</v>
      </c>
      <c r="T20" s="32">
        <f>IF(T11=0,0,VLOOKUP(T11,FAC_TOTALS_APTA!$A$4:$BF$126,$L20,FALSE))</f>
        <v>0</v>
      </c>
      <c r="U20" s="32">
        <f>IF(U11=0,0,VLOOKUP(U11,FAC_TOTALS_APTA!$A$4:$BF$126,$L20,FALSE))</f>
        <v>0</v>
      </c>
      <c r="V20" s="32">
        <f>IF(V11=0,0,VLOOKUP(V11,FAC_TOTALS_APTA!$A$4:$BF$126,$L20,FALSE))</f>
        <v>0</v>
      </c>
      <c r="W20" s="32">
        <f>IF(W11=0,0,VLOOKUP(W11,FAC_TOTALS_APTA!$A$4:$BF$126,$L20,FALSE))</f>
        <v>0</v>
      </c>
      <c r="X20" s="32">
        <f>IF(X11=0,0,VLOOKUP(X11,FAC_TOTALS_APTA!$A$4:$BF$126,$L20,FALSE))</f>
        <v>0</v>
      </c>
      <c r="Y20" s="32">
        <f>IF(Y11=0,0,VLOOKUP(Y11,FAC_TOTALS_APTA!$A$4:$BF$126,$L20,FALSE))</f>
        <v>0</v>
      </c>
      <c r="Z20" s="32">
        <f>IF(Z11=0,0,VLOOKUP(Z11,FAC_TOTALS_APTA!$A$4:$BF$126,$L20,FALSE))</f>
        <v>0</v>
      </c>
      <c r="AA20" s="32">
        <f>IF(AA11=0,0,VLOOKUP(AA11,FAC_TOTALS_APTA!$A$4:$BF$126,$L20,FALSE))</f>
        <v>0</v>
      </c>
      <c r="AB20" s="32">
        <f>IF(AB11=0,0,VLOOKUP(AB11,FAC_TOTALS_APTA!$A$4:$BF$126,$L20,FALSE))</f>
        <v>0</v>
      </c>
      <c r="AC20" s="35">
        <f t="shared" si="4"/>
        <v>-12231811.754298979</v>
      </c>
      <c r="AD20" s="36">
        <f>AC20/G25</f>
        <v>-7.2062173270218254E-3</v>
      </c>
      <c r="AE20" s="9"/>
    </row>
    <row r="21" spans="1:31" s="16" customFormat="1" x14ac:dyDescent="0.25">
      <c r="A21" s="9"/>
      <c r="B21" s="28" t="s">
        <v>69</v>
      </c>
      <c r="C21" s="31"/>
      <c r="D21" s="121" t="s">
        <v>81</v>
      </c>
      <c r="E21" s="55"/>
      <c r="F21" s="9" t="e">
        <f>MATCH($D21,FAC_TOTALS_APTA!$A$2:$BF$2,)</f>
        <v>#N/A</v>
      </c>
      <c r="G21" s="120" t="e">
        <f>VLOOKUP(G11,FAC_TOTALS_APTA!$A$4:$BF$126,$F21,FALSE)</f>
        <v>#REF!</v>
      </c>
      <c r="H21" s="120" t="e">
        <f>VLOOKUP(H11,FAC_TOTALS_APTA!$A$4:$BF$126,$F21,FALSE)</f>
        <v>#REF!</v>
      </c>
      <c r="I21" s="33" t="str">
        <f t="shared" si="1"/>
        <v>-</v>
      </c>
      <c r="J21" s="34"/>
      <c r="K21" s="34" t="str">
        <f t="shared" si="3"/>
        <v>YEARS_SINCE_TNC_RAIL_HI_FAC</v>
      </c>
      <c r="L21" s="9" t="e">
        <f>MATCH($K21,FAC_TOTALS_APTA!$A$2:$BD$2,)</f>
        <v>#N/A</v>
      </c>
      <c r="M21" s="32" t="e">
        <f>IF(M11=0,0,VLOOKUP(M11,FAC_TOTALS_APTA!$A$4:$BF$126,$L21,FALSE))</f>
        <v>#REF!</v>
      </c>
      <c r="N21" s="32" t="e">
        <f>IF(N11=0,0,VLOOKUP(N11,FAC_TOTALS_APTA!$A$4:$BF$126,$L21,FALSE))</f>
        <v>#REF!</v>
      </c>
      <c r="O21" s="32" t="e">
        <f>IF(O11=0,0,VLOOKUP(O11,FAC_TOTALS_APTA!$A$4:$BF$126,$L21,FALSE))</f>
        <v>#REF!</v>
      </c>
      <c r="P21" s="32" t="e">
        <f>IF(P11=0,0,VLOOKUP(P11,FAC_TOTALS_APTA!$A$4:$BF$126,$L21,FALSE))</f>
        <v>#REF!</v>
      </c>
      <c r="Q21" s="32" t="e">
        <f>IF(Q11=0,0,VLOOKUP(Q11,FAC_TOTALS_APTA!$A$4:$BF$126,$L21,FALSE))</f>
        <v>#REF!</v>
      </c>
      <c r="R21" s="32" t="e">
        <f>IF(R11=0,0,VLOOKUP(R11,FAC_TOTALS_APTA!$A$4:$BF$126,$L21,FALSE))</f>
        <v>#REF!</v>
      </c>
      <c r="S21" s="32">
        <f>IF(S11=0,0,VLOOKUP(S11,FAC_TOTALS_APTA!$A$4:$BF$126,$L21,FALSE))</f>
        <v>0</v>
      </c>
      <c r="T21" s="32">
        <f>IF(T11=0,0,VLOOKUP(T11,FAC_TOTALS_APTA!$A$4:$BF$126,$L21,FALSE))</f>
        <v>0</v>
      </c>
      <c r="U21" s="32">
        <f>IF(U11=0,0,VLOOKUP(U11,FAC_TOTALS_APTA!$A$4:$BF$126,$L21,FALSE))</f>
        <v>0</v>
      </c>
      <c r="V21" s="32">
        <f>IF(V11=0,0,VLOOKUP(V11,FAC_TOTALS_APTA!$A$4:$BF$126,$L21,FALSE))</f>
        <v>0</v>
      </c>
      <c r="W21" s="32">
        <f>IF(W11=0,0,VLOOKUP(W11,FAC_TOTALS_APTA!$A$4:$BF$126,$L21,FALSE))</f>
        <v>0</v>
      </c>
      <c r="X21" s="32">
        <f>IF(X11=0,0,VLOOKUP(X11,FAC_TOTALS_APTA!$A$4:$BF$126,$L21,FALSE))</f>
        <v>0</v>
      </c>
      <c r="Y21" s="32">
        <f>IF(Y11=0,0,VLOOKUP(Y11,FAC_TOTALS_APTA!$A$4:$BF$126,$L21,FALSE))</f>
        <v>0</v>
      </c>
      <c r="Z21" s="32">
        <f>IF(Z11=0,0,VLOOKUP(Z11,FAC_TOTALS_APTA!$A$4:$BF$126,$L21,FALSE))</f>
        <v>0</v>
      </c>
      <c r="AA21" s="32">
        <f>IF(AA11=0,0,VLOOKUP(AA11,FAC_TOTALS_APTA!$A$4:$BF$126,$L21,FALSE))</f>
        <v>0</v>
      </c>
      <c r="AB21" s="32">
        <f>IF(AB11=0,0,VLOOKUP(AB11,FAC_TOTALS_APTA!$A$4:$BF$126,$L21,FALSE))</f>
        <v>0</v>
      </c>
      <c r="AC21" s="35" t="e">
        <f t="shared" si="4"/>
        <v>#REF!</v>
      </c>
      <c r="AD21" s="36" t="e">
        <f>AC21/G25</f>
        <v>#REF!</v>
      </c>
      <c r="AE21" s="9"/>
    </row>
    <row r="22" spans="1:31" s="16" customFormat="1" hidden="1" x14ac:dyDescent="0.25">
      <c r="A22" s="9"/>
      <c r="B22" s="28" t="s">
        <v>70</v>
      </c>
      <c r="C22" s="31"/>
      <c r="D22" s="101" t="s">
        <v>48</v>
      </c>
      <c r="E22" s="55"/>
      <c r="F22" s="9" t="e">
        <f>MATCH($D22,FAC_TOTALS_APTA!$A$2:$BF$2,)</f>
        <v>#N/A</v>
      </c>
      <c r="G22" s="120" t="e">
        <f>VLOOKUP(G11,FAC_TOTALS_APTA!$A$4:$BF$126,$F22,FALSE)</f>
        <v>#REF!</v>
      </c>
      <c r="H22" s="120" t="e">
        <f>VLOOKUP(H11,FAC_TOTALS_APTA!$A$4:$BF$126,$F22,FALSE)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MATCH($K22,FAC_TOTALS_APTA!$A$2:$BD$2,)</f>
        <v>#N/A</v>
      </c>
      <c r="M22" s="32" t="e">
        <f>IF(M11=0,0,VLOOKUP(M11,FAC_TOTALS_APTA!$A$4:$BF$126,$L22,FALSE))</f>
        <v>#REF!</v>
      </c>
      <c r="N22" s="32" t="e">
        <f>IF(N11=0,0,VLOOKUP(N11,FAC_TOTALS_APTA!$A$4:$BF$126,$L22,FALSE))</f>
        <v>#REF!</v>
      </c>
      <c r="O22" s="32" t="e">
        <f>IF(O11=0,0,VLOOKUP(O11,FAC_TOTALS_APTA!$A$4:$BF$126,$L22,FALSE))</f>
        <v>#REF!</v>
      </c>
      <c r="P22" s="32" t="e">
        <f>IF(P11=0,0,VLOOKUP(P11,FAC_TOTALS_APTA!$A$4:$BF$126,$L22,FALSE))</f>
        <v>#REF!</v>
      </c>
      <c r="Q22" s="32" t="e">
        <f>IF(Q11=0,0,VLOOKUP(Q11,FAC_TOTALS_APTA!$A$4:$BF$126,$L22,FALSE))</f>
        <v>#REF!</v>
      </c>
      <c r="R22" s="32" t="e">
        <f>IF(R11=0,0,VLOOKUP(R11,FAC_TOTALS_APTA!$A$4:$BF$126,$L22,FALSE))</f>
        <v>#REF!</v>
      </c>
      <c r="S22" s="32">
        <f>IF(S11=0,0,VLOOKUP(S11,FAC_TOTALS_APTA!$A$4:$BF$126,$L22,FALSE))</f>
        <v>0</v>
      </c>
      <c r="T22" s="32">
        <f>IF(T11=0,0,VLOOKUP(T11,FAC_TOTALS_APTA!$A$4:$BF$126,$L22,FALSE))</f>
        <v>0</v>
      </c>
      <c r="U22" s="32">
        <f>IF(U11=0,0,VLOOKUP(U11,FAC_TOTALS_APTA!$A$4:$BF$126,$L22,FALSE))</f>
        <v>0</v>
      </c>
      <c r="V22" s="32">
        <f>IF(V11=0,0,VLOOKUP(V11,FAC_TOTALS_APTA!$A$4:$BF$126,$L22,FALSE))</f>
        <v>0</v>
      </c>
      <c r="W22" s="32">
        <f>IF(W11=0,0,VLOOKUP(W11,FAC_TOTALS_APTA!$A$4:$BF$126,$L22,FALSE))</f>
        <v>0</v>
      </c>
      <c r="X22" s="32">
        <f>IF(X11=0,0,VLOOKUP(X11,FAC_TOTALS_APTA!$A$4:$BF$126,$L22,FALSE))</f>
        <v>0</v>
      </c>
      <c r="Y22" s="32">
        <f>IF(Y11=0,0,VLOOKUP(Y11,FAC_TOTALS_APTA!$A$4:$BF$126,$L22,FALSE))</f>
        <v>0</v>
      </c>
      <c r="Z22" s="32">
        <f>IF(Z11=0,0,VLOOKUP(Z11,FAC_TOTALS_APTA!$A$4:$BF$126,$L22,FALSE))</f>
        <v>0</v>
      </c>
      <c r="AA22" s="32">
        <f>IF(AA11=0,0,VLOOKUP(AA11,FAC_TOTALS_APTA!$A$4:$BF$126,$L22,FALSE))</f>
        <v>0</v>
      </c>
      <c r="AB22" s="32">
        <f>IF(AB11=0,0,VLOOKUP(AB11,FAC_TOTALS_APTA!$A$4:$BF$126,$L22,FALSE))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24" t="s">
        <v>49</v>
      </c>
      <c r="E23" s="56"/>
      <c r="F23" s="10" t="e">
        <f>MATCH($D23,FAC_TOTALS_APTA!$A$2:$BF$2,)</f>
        <v>#N/A</v>
      </c>
      <c r="G23" s="126" t="e">
        <f>VLOOKUP(G11,FAC_TOTALS_APTA!$A$4:$BF$126,$F23,FALSE)</f>
        <v>#REF!</v>
      </c>
      <c r="H23" s="126" t="e">
        <f>VLOOKUP(H11,FAC_TOTALS_APTA!$A$4:$BF$126,$F23,FALSE)</f>
        <v>#REF!</v>
      </c>
      <c r="I23" s="37" t="str">
        <f t="shared" si="1"/>
        <v>-</v>
      </c>
      <c r="J23" s="38" t="str">
        <f t="shared" si="2"/>
        <v/>
      </c>
      <c r="K23" s="38" t="str">
        <f t="shared" si="3"/>
        <v>scooter_flag_FAC</v>
      </c>
      <c r="L23" s="10" t="e">
        <f>MATCH($K23,FAC_TOTALS_APTA!$A$2:$BD$2,)</f>
        <v>#N/A</v>
      </c>
      <c r="M23" s="39" t="e">
        <f>IF(M11=0,0,VLOOKUP(M11,FAC_TOTALS_APTA!$A$4:$BF$126,$L23,FALSE))</f>
        <v>#REF!</v>
      </c>
      <c r="N23" s="39" t="e">
        <f>IF(N11=0,0,VLOOKUP(N11,FAC_TOTALS_APTA!$A$4:$BF$126,$L23,FALSE))</f>
        <v>#REF!</v>
      </c>
      <c r="O23" s="39" t="e">
        <f>IF(O11=0,0,VLOOKUP(O11,FAC_TOTALS_APTA!$A$4:$BF$126,$L23,FALSE))</f>
        <v>#REF!</v>
      </c>
      <c r="P23" s="39" t="e">
        <f>IF(P11=0,0,VLOOKUP(P11,FAC_TOTALS_APTA!$A$4:$BF$126,$L23,FALSE))</f>
        <v>#REF!</v>
      </c>
      <c r="Q23" s="39" t="e">
        <f>IF(Q11=0,0,VLOOKUP(Q11,FAC_TOTALS_APTA!$A$4:$BF$126,$L23,FALSE))</f>
        <v>#REF!</v>
      </c>
      <c r="R23" s="39" t="e">
        <f>IF(R11=0,0,VLOOKUP(R11,FAC_TOTALS_APTA!$A$4:$BF$126,$L23,FALSE))</f>
        <v>#REF!</v>
      </c>
      <c r="S23" s="39">
        <f>IF(S11=0,0,VLOOKUP(S11,FAC_TOTALS_APTA!$A$4:$BF$126,$L23,FALSE))</f>
        <v>0</v>
      </c>
      <c r="T23" s="39">
        <f>IF(T11=0,0,VLOOKUP(T11,FAC_TOTALS_APTA!$A$4:$BF$126,$L23,FALSE))</f>
        <v>0</v>
      </c>
      <c r="U23" s="39">
        <f>IF(U11=0,0,VLOOKUP(U11,FAC_TOTALS_APTA!$A$4:$BF$126,$L23,FALSE))</f>
        <v>0</v>
      </c>
      <c r="V23" s="39">
        <f>IF(V11=0,0,VLOOKUP(V11,FAC_TOTALS_APTA!$A$4:$BF$126,$L23,FALSE))</f>
        <v>0</v>
      </c>
      <c r="W23" s="39">
        <f>IF(W11=0,0,VLOOKUP(W11,FAC_TOTALS_APTA!$A$4:$BF$126,$L23,FALSE))</f>
        <v>0</v>
      </c>
      <c r="X23" s="39">
        <f>IF(X11=0,0,VLOOKUP(X11,FAC_TOTALS_APTA!$A$4:$BF$126,$L23,FALSE))</f>
        <v>0</v>
      </c>
      <c r="Y23" s="39">
        <f>IF(Y11=0,0,VLOOKUP(Y11,FAC_TOTALS_APTA!$A$4:$BF$126,$L23,FALSE))</f>
        <v>0</v>
      </c>
      <c r="Z23" s="39">
        <f>IF(Z11=0,0,VLOOKUP(Z11,FAC_TOTALS_APTA!$A$4:$BF$126,$L23,FALSE))</f>
        <v>0</v>
      </c>
      <c r="AA23" s="39">
        <f>IF(AA11=0,0,VLOOKUP(AA11,FAC_TOTALS_APTA!$A$4:$BF$126,$L23,FALSE))</f>
        <v>0</v>
      </c>
      <c r="AB23" s="39">
        <f>IF(AB11=0,0,VLOOKUP(AB11,FAC_TOTALS_APTA!$A$4:$BF$126,$L23,FALSE))</f>
        <v>0</v>
      </c>
      <c r="AC23" s="40" t="e">
        <f t="shared" si="4"/>
        <v>#REF!</v>
      </c>
      <c r="AD23" s="41" t="e">
        <f>AC23/G25</f>
        <v>#REF!</v>
      </c>
      <c r="AE23" s="9"/>
    </row>
    <row r="24" spans="1:31" s="16" customFormat="1" x14ac:dyDescent="0.25">
      <c r="A24" s="9"/>
      <c r="B24" s="42" t="s">
        <v>58</v>
      </c>
      <c r="C24" s="43"/>
      <c r="D24" s="132" t="s">
        <v>50</v>
      </c>
      <c r="E24" s="44"/>
      <c r="F24" s="45"/>
      <c r="G24" s="136"/>
      <c r="H24" s="136"/>
      <c r="I24" s="47"/>
      <c r="J24" s="48"/>
      <c r="K24" s="48" t="str">
        <f t="shared" ref="K24" si="5">CONCATENATE(D24,J24,"_FAC")</f>
        <v>New_Reporter_FAC</v>
      </c>
      <c r="L24" s="45">
        <f>MATCH($K24,FAC_TOTALS_APTA!$A$2:$BD$2,)</f>
        <v>29</v>
      </c>
      <c r="M24" s="46">
        <f>IF(M11=0,0,VLOOKUP(M11,FAC_TOTALS_APTA!$A$4:$BF$126,$L24,FALSE))</f>
        <v>0</v>
      </c>
      <c r="N24" s="46">
        <f>IF(N11=0,0,VLOOKUP(N11,FAC_TOTALS_APTA!$A$4:$BF$126,$L24,FALSE))</f>
        <v>0</v>
      </c>
      <c r="O24" s="46">
        <f>IF(O11=0,0,VLOOKUP(O11,FAC_TOTALS_APTA!$A$4:$BF$126,$L24,FALSE))</f>
        <v>0</v>
      </c>
      <c r="P24" s="46">
        <f>IF(P11=0,0,VLOOKUP(P11,FAC_TOTALS_APTA!$A$4:$BF$126,$L24,FALSE))</f>
        <v>0</v>
      </c>
      <c r="Q24" s="46">
        <f>IF(Q11=0,0,VLOOKUP(Q11,FAC_TOTALS_APTA!$A$4:$BF$126,$L24,FALSE))</f>
        <v>0</v>
      </c>
      <c r="R24" s="46">
        <f>IF(R11=0,0,VLOOKUP(R11,FAC_TOTALS_APTA!$A$4:$BF$126,$L24,FALSE))</f>
        <v>0</v>
      </c>
      <c r="S24" s="46">
        <f>IF(S11=0,0,VLOOKUP(S11,FAC_TOTALS_APTA!$A$4:$BF$126,$L24,FALSE))</f>
        <v>0</v>
      </c>
      <c r="T24" s="46">
        <f>IF(T11=0,0,VLOOKUP(T11,FAC_TOTALS_APTA!$A$4:$BF$126,$L24,FALSE))</f>
        <v>0</v>
      </c>
      <c r="U24" s="46">
        <f>IF(U11=0,0,VLOOKUP(U11,FAC_TOTALS_APTA!$A$4:$BF$126,$L24,FALSE))</f>
        <v>0</v>
      </c>
      <c r="V24" s="46">
        <f>IF(V11=0,0,VLOOKUP(V11,FAC_TOTALS_APTA!$A$4:$BF$126,$L24,FALSE))</f>
        <v>0</v>
      </c>
      <c r="W24" s="46">
        <f>IF(W11=0,0,VLOOKUP(W11,FAC_TOTALS_APTA!$A$4:$BF$126,$L24,FALSE))</f>
        <v>0</v>
      </c>
      <c r="X24" s="46">
        <f>IF(X11=0,0,VLOOKUP(X11,FAC_TOTALS_APTA!$A$4:$BF$126,$L24,FALSE))</f>
        <v>0</v>
      </c>
      <c r="Y24" s="46">
        <f>IF(Y11=0,0,VLOOKUP(Y11,FAC_TOTALS_APTA!$A$4:$BF$126,$L24,FALSE))</f>
        <v>0</v>
      </c>
      <c r="Z24" s="46">
        <f>IF(Z11=0,0,VLOOKUP(Z11,FAC_TOTALS_APTA!$A$4:$BF$126,$L24,FALSE))</f>
        <v>0</v>
      </c>
      <c r="AA24" s="46">
        <f>IF(AA11=0,0,VLOOKUP(AA11,FAC_TOTALS_APTA!$A$4:$BF$126,$L24,FALSE))</f>
        <v>0</v>
      </c>
      <c r="AB24" s="46">
        <f>IF(AB11=0,0,VLOOKUP(AB11,FAC_TOTALS_APTA!$A$4:$BF$126,$L24,FALSE))</f>
        <v>0</v>
      </c>
      <c r="AC24" s="49">
        <f>SUM(M24:AB24)</f>
        <v>0</v>
      </c>
      <c r="AD24" s="50">
        <f>AC24/G26</f>
        <v>0</v>
      </c>
      <c r="AE24" s="9"/>
    </row>
    <row r="25" spans="1:31" s="102" customFormat="1" x14ac:dyDescent="0.25">
      <c r="A25" s="101"/>
      <c r="B25" s="28" t="s">
        <v>72</v>
      </c>
      <c r="C25" s="31"/>
      <c r="D25" s="101" t="s">
        <v>6</v>
      </c>
      <c r="E25" s="55"/>
      <c r="F25" s="9">
        <f>MATCH($D25,FAC_TOTALS_APTA!$A$2:$BD$2,)</f>
        <v>10</v>
      </c>
      <c r="G25" s="112">
        <f>VLOOKUP(G11,FAC_TOTALS_APTA!$A$4:$BF$126,$F25,FALSE)</f>
        <v>1697397011.38796</v>
      </c>
      <c r="H25" s="112">
        <f>VLOOKUP(H11,FAC_TOTALS_APTA!$A$4:$BD$126,$F25,FALSE)</f>
        <v>1700131754.7792301</v>
      </c>
      <c r="I25" s="107">
        <f t="shared" ref="I25:I26" si="6">H25/G25-1</f>
        <v>1.6111395112177185E-3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2734743.3912701607</v>
      </c>
      <c r="AD25" s="36">
        <f>I25</f>
        <v>1.6111395112177185E-3</v>
      </c>
      <c r="AE25" s="101"/>
    </row>
    <row r="26" spans="1:31" ht="13.5" thickBot="1" x14ac:dyDescent="0.3">
      <c r="B26" s="12" t="s">
        <v>55</v>
      </c>
      <c r="C26" s="26"/>
      <c r="D26" s="143" t="s">
        <v>4</v>
      </c>
      <c r="E26" s="26"/>
      <c r="F26" s="26">
        <f>MATCH($D26,FAC_TOTALS_APTA!$A$2:$BD$2,)</f>
        <v>8</v>
      </c>
      <c r="G26" s="109">
        <f>VLOOKUP(G11,FAC_TOTALS_APTA!$A$4:$BD$126,$F26,FALSE)</f>
        <v>1684310471</v>
      </c>
      <c r="H26" s="109">
        <f>VLOOKUP(H11,FAC_TOTALS_APTA!$A$4:$BD$126,$F26,FALSE)</f>
        <v>1636184632.99999</v>
      </c>
      <c r="I26" s="108">
        <f t="shared" si="6"/>
        <v>-2.85730207278454E-2</v>
      </c>
      <c r="J26" s="51"/>
      <c r="K26" s="51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2">
        <f>H26-G26</f>
        <v>-48125838.000010014</v>
      </c>
      <c r="AD26" s="53">
        <f>I26</f>
        <v>-2.85730207278454E-2</v>
      </c>
    </row>
    <row r="27" spans="1:31" ht="14.25" thickTop="1" thickBot="1" x14ac:dyDescent="0.3">
      <c r="B27" s="57" t="s">
        <v>73</v>
      </c>
      <c r="C27" s="58"/>
      <c r="D27" s="149"/>
      <c r="E27" s="59"/>
      <c r="F27" s="58"/>
      <c r="G27" s="149"/>
      <c r="H27" s="149"/>
      <c r="I27" s="60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3">
        <f>AD26-AD25</f>
        <v>-3.0184160239063118E-2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3"/>
      <c r="H29" s="103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3"/>
      <c r="H30" s="10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3"/>
      <c r="H31" s="10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03"/>
      <c r="H32" s="10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53"/>
      <c r="H33" s="153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2"/>
      <c r="E34" s="9"/>
      <c r="F34" s="9"/>
      <c r="G34" s="161" t="s">
        <v>56</v>
      </c>
      <c r="H34" s="161"/>
      <c r="I34" s="16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1" t="s">
        <v>60</v>
      </c>
      <c r="AD34" s="161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23">
        <f>$C$1</f>
        <v>2012</v>
      </c>
      <c r="H35" s="123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101"/>
      <c r="H36" s="101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101" t="str">
        <f>CONCATENATE($C32,"_",$C33,"_",G35)</f>
        <v>1_2_2012</v>
      </c>
      <c r="H37" s="101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112"/>
      <c r="H38" s="11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1" t="s">
        <v>8</v>
      </c>
      <c r="E39" s="55"/>
      <c r="F39" s="9">
        <f>MATCH($D39,FAC_TOTALS_APTA!$A$2:$BF$2,)</f>
        <v>12</v>
      </c>
      <c r="G39" s="112">
        <f>VLOOKUP(G37,FAC_TOTALS_APTA!$A$4:$BF$126,$F39,FALSE)</f>
        <v>4055905.8360014898</v>
      </c>
      <c r="H39" s="112">
        <f>VLOOKUP(H37,FAC_TOTALS_APTA!$A$4:$BF$126,$F39,FALSE)</f>
        <v>4980651.9330921499</v>
      </c>
      <c r="I39" s="33">
        <f>IFERROR(H39/G39-1,"-")</f>
        <v>0.22799989311446156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MATCH($K39,FAC_TOTALS_APTA!$A$2:$BD$2,)</f>
        <v>19</v>
      </c>
      <c r="M39" s="32">
        <f>IF(M37=0,0,VLOOKUP(M37,FAC_TOTALS_APTA!$A$4:$BF$126,$L39,FALSE))</f>
        <v>7137284.6285507698</v>
      </c>
      <c r="N39" s="32">
        <f>IF(N37=0,0,VLOOKUP(N37,FAC_TOTALS_APTA!$A$4:$BF$126,$L39,FALSE))</f>
        <v>1593303.8501426401</v>
      </c>
      <c r="O39" s="32">
        <f>IF(O37=0,0,VLOOKUP(O37,FAC_TOTALS_APTA!$A$4:$BF$126,$L39,FALSE))</f>
        <v>789087.69684803498</v>
      </c>
      <c r="P39" s="32">
        <f>IF(P37=0,0,VLOOKUP(P37,FAC_TOTALS_APTA!$A$4:$BF$126,$L39,FALSE))</f>
        <v>1923445.7131509201</v>
      </c>
      <c r="Q39" s="32">
        <f>IF(Q37=0,0,VLOOKUP(Q37,FAC_TOTALS_APTA!$A$4:$BF$126,$L39,FALSE))</f>
        <v>471958.80043351499</v>
      </c>
      <c r="R39" s="32">
        <f>IF(R37=0,0,VLOOKUP(R37,FAC_TOTALS_APTA!$A$4:$BF$126,$L39,FALSE))</f>
        <v>2040638.27719594</v>
      </c>
      <c r="S39" s="32">
        <f>IF(S37=0,0,VLOOKUP(S37,FAC_TOTALS_APTA!$A$4:$BF$126,$L39,FALSE))</f>
        <v>0</v>
      </c>
      <c r="T39" s="32">
        <f>IF(T37=0,0,VLOOKUP(T37,FAC_TOTALS_APTA!$A$4:$BF$126,$L39,FALSE))</f>
        <v>0</v>
      </c>
      <c r="U39" s="32">
        <f>IF(U37=0,0,VLOOKUP(U37,FAC_TOTALS_APTA!$A$4:$BF$126,$L39,FALSE))</f>
        <v>0</v>
      </c>
      <c r="V39" s="32">
        <f>IF(V37=0,0,VLOOKUP(V37,FAC_TOTALS_APTA!$A$4:$BF$126,$L39,FALSE))</f>
        <v>0</v>
      </c>
      <c r="W39" s="32">
        <f>IF(W37=0,0,VLOOKUP(W37,FAC_TOTALS_APTA!$A$4:$BF$126,$L39,FALSE))</f>
        <v>0</v>
      </c>
      <c r="X39" s="32">
        <f>IF(X37=0,0,VLOOKUP(X37,FAC_TOTALS_APTA!$A$4:$BF$126,$L39,FALSE))</f>
        <v>0</v>
      </c>
      <c r="Y39" s="32">
        <f>IF(Y37=0,0,VLOOKUP(Y37,FAC_TOTALS_APTA!$A$4:$BF$126,$L39,FALSE))</f>
        <v>0</v>
      </c>
      <c r="Z39" s="32">
        <f>IF(Z37=0,0,VLOOKUP(Z37,FAC_TOTALS_APTA!$A$4:$BF$126,$L39,FALSE))</f>
        <v>0</v>
      </c>
      <c r="AA39" s="32">
        <f>IF(AA37=0,0,VLOOKUP(AA37,FAC_TOTALS_APTA!$A$4:$BF$126,$L39,FALSE))</f>
        <v>0</v>
      </c>
      <c r="AB39" s="32">
        <f>IF(AB37=0,0,VLOOKUP(AB37,FAC_TOTALS_APTA!$A$4:$BF$126,$L39,FALSE))</f>
        <v>0</v>
      </c>
      <c r="AC39" s="35">
        <f>SUM(M39:AB39)</f>
        <v>13955718.96632182</v>
      </c>
      <c r="AD39" s="36">
        <f>AC39/G51</f>
        <v>0.15046613942046766</v>
      </c>
    </row>
    <row r="40" spans="2:30" x14ac:dyDescent="0.25">
      <c r="B40" s="28" t="s">
        <v>57</v>
      </c>
      <c r="C40" s="31" t="s">
        <v>25</v>
      </c>
      <c r="D40" s="101" t="s">
        <v>75</v>
      </c>
      <c r="E40" s="55"/>
      <c r="F40" s="9">
        <f>MATCH($D40,FAC_TOTALS_APTA!$A$2:$BF$2,)</f>
        <v>13</v>
      </c>
      <c r="G40" s="118">
        <f>VLOOKUP(G37,FAC_TOTALS_APTA!$A$4:$BF$126,$F40,FALSE)</f>
        <v>1.2093936588409699</v>
      </c>
      <c r="H40" s="118">
        <f>VLOOKUP(H37,FAC_TOTALS_APTA!$A$4:$BF$126,$F40,FALSE)</f>
        <v>1.3074118019554899</v>
      </c>
      <c r="I40" s="33">
        <f t="shared" ref="I40:I49" si="9">IFERROR(H40/G40-1,"-")</f>
        <v>8.1047343350928669E-2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MATCH($K40,FAC_TOTALS_APTA!$A$2:$BD$2,)</f>
        <v>20</v>
      </c>
      <c r="M40" s="32">
        <f>IF(M37=0,0,VLOOKUP(M37,FAC_TOTALS_APTA!$A$4:$BF$126,$L40,FALSE))</f>
        <v>-1409303.1645228099</v>
      </c>
      <c r="N40" s="32">
        <f>IF(N37=0,0,VLOOKUP(N37,FAC_TOTALS_APTA!$A$4:$BF$126,$L40,FALSE))</f>
        <v>79911.274388109799</v>
      </c>
      <c r="O40" s="32">
        <f>IF(O37=0,0,VLOOKUP(O37,FAC_TOTALS_APTA!$A$4:$BF$126,$L40,FALSE))</f>
        <v>-516613.82839587599</v>
      </c>
      <c r="P40" s="32">
        <f>IF(P37=0,0,VLOOKUP(P37,FAC_TOTALS_APTA!$A$4:$BF$126,$L40,FALSE))</f>
        <v>948267.94485009497</v>
      </c>
      <c r="Q40" s="32">
        <f>IF(Q37=0,0,VLOOKUP(Q37,FAC_TOTALS_APTA!$A$4:$BF$126,$L40,FALSE))</f>
        <v>-200779.73505394399</v>
      </c>
      <c r="R40" s="32">
        <f>IF(R37=0,0,VLOOKUP(R37,FAC_TOTALS_APTA!$A$4:$BF$126,$L40,FALSE))</f>
        <v>271695.82018727402</v>
      </c>
      <c r="S40" s="32">
        <f>IF(S37=0,0,VLOOKUP(S37,FAC_TOTALS_APTA!$A$4:$BF$126,$L40,FALSE))</f>
        <v>0</v>
      </c>
      <c r="T40" s="32">
        <f>IF(T37=0,0,VLOOKUP(T37,FAC_TOTALS_APTA!$A$4:$BF$126,$L40,FALSE))</f>
        <v>0</v>
      </c>
      <c r="U40" s="32">
        <f>IF(U37=0,0,VLOOKUP(U37,FAC_TOTALS_APTA!$A$4:$BF$126,$L40,FALSE))</f>
        <v>0</v>
      </c>
      <c r="V40" s="32">
        <f>IF(V37=0,0,VLOOKUP(V37,FAC_TOTALS_APTA!$A$4:$BF$126,$L40,FALSE))</f>
        <v>0</v>
      </c>
      <c r="W40" s="32">
        <f>IF(W37=0,0,VLOOKUP(W37,FAC_TOTALS_APTA!$A$4:$BF$126,$L40,FALSE))</f>
        <v>0</v>
      </c>
      <c r="X40" s="32">
        <f>IF(X37=0,0,VLOOKUP(X37,FAC_TOTALS_APTA!$A$4:$BF$126,$L40,FALSE))</f>
        <v>0</v>
      </c>
      <c r="Y40" s="32">
        <f>IF(Y37=0,0,VLOOKUP(Y37,FAC_TOTALS_APTA!$A$4:$BF$126,$L40,FALSE))</f>
        <v>0</v>
      </c>
      <c r="Z40" s="32">
        <f>IF(Z37=0,0,VLOOKUP(Z37,FAC_TOTALS_APTA!$A$4:$BF$126,$L40,FALSE))</f>
        <v>0</v>
      </c>
      <c r="AA40" s="32">
        <f>IF(AA37=0,0,VLOOKUP(AA37,FAC_TOTALS_APTA!$A$4:$BF$126,$L40,FALSE))</f>
        <v>0</v>
      </c>
      <c r="AB40" s="32">
        <f>IF(AB37=0,0,VLOOKUP(AB37,FAC_TOTALS_APTA!$A$4:$BF$126,$L40,FALSE))</f>
        <v>0</v>
      </c>
      <c r="AC40" s="35">
        <f t="shared" ref="AC40:AC49" si="12">SUM(M40:AB40)</f>
        <v>-826821.68854715128</v>
      </c>
      <c r="AD40" s="36">
        <f>AC40/G51</f>
        <v>-8.9145294316278004E-3</v>
      </c>
    </row>
    <row r="41" spans="2:30" x14ac:dyDescent="0.25">
      <c r="B41" s="28" t="s">
        <v>53</v>
      </c>
      <c r="C41" s="31" t="s">
        <v>25</v>
      </c>
      <c r="D41" s="101" t="s">
        <v>9</v>
      </c>
      <c r="E41" s="55"/>
      <c r="F41" s="9">
        <f>MATCH($D41,FAC_TOTALS_APTA!$A$2:$BF$2,)</f>
        <v>14</v>
      </c>
      <c r="G41" s="112">
        <f>VLOOKUP(G37,FAC_TOTALS_APTA!$A$4:$BF$126,$F41,FALSE)</f>
        <v>2890718.4350246098</v>
      </c>
      <c r="H41" s="112">
        <f>VLOOKUP(H37,FAC_TOTALS_APTA!$A$4:$BF$126,$F41,FALSE)</f>
        <v>3060973.7249468202</v>
      </c>
      <c r="I41" s="33">
        <f t="shared" si="9"/>
        <v>5.8897223561920731E-2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MATCH($K41,FAC_TOTALS_APTA!$A$2:$BD$2,)</f>
        <v>21</v>
      </c>
      <c r="M41" s="32">
        <f>IF(M37=0,0,VLOOKUP(M37,FAC_TOTALS_APTA!$A$4:$BF$126,$L41,FALSE))</f>
        <v>322751.18823923299</v>
      </c>
      <c r="N41" s="32">
        <f>IF(N37=0,0,VLOOKUP(N37,FAC_TOTALS_APTA!$A$4:$BF$126,$L41,FALSE))</f>
        <v>271996.19547803001</v>
      </c>
      <c r="O41" s="32">
        <f>IF(O37=0,0,VLOOKUP(O37,FAC_TOTALS_APTA!$A$4:$BF$126,$L41,FALSE))</f>
        <v>299461.00720167602</v>
      </c>
      <c r="P41" s="32">
        <f>IF(P37=0,0,VLOOKUP(P37,FAC_TOTALS_APTA!$A$4:$BF$126,$L41,FALSE))</f>
        <v>249773.99148559099</v>
      </c>
      <c r="Q41" s="32">
        <f>IF(Q37=0,0,VLOOKUP(Q37,FAC_TOTALS_APTA!$A$4:$BF$126,$L41,FALSE))</f>
        <v>259217.080764624</v>
      </c>
      <c r="R41" s="32">
        <f>IF(R37=0,0,VLOOKUP(R37,FAC_TOTALS_APTA!$A$4:$BF$126,$L41,FALSE))</f>
        <v>226870.52794836799</v>
      </c>
      <c r="S41" s="32">
        <f>IF(S37=0,0,VLOOKUP(S37,FAC_TOTALS_APTA!$A$4:$BF$126,$L41,FALSE))</f>
        <v>0</v>
      </c>
      <c r="T41" s="32">
        <f>IF(T37=0,0,VLOOKUP(T37,FAC_TOTALS_APTA!$A$4:$BF$126,$L41,FALSE))</f>
        <v>0</v>
      </c>
      <c r="U41" s="32">
        <f>IF(U37=0,0,VLOOKUP(U37,FAC_TOTALS_APTA!$A$4:$BF$126,$L41,FALSE))</f>
        <v>0</v>
      </c>
      <c r="V41" s="32">
        <f>IF(V37=0,0,VLOOKUP(V37,FAC_TOTALS_APTA!$A$4:$BF$126,$L41,FALSE))</f>
        <v>0</v>
      </c>
      <c r="W41" s="32">
        <f>IF(W37=0,0,VLOOKUP(W37,FAC_TOTALS_APTA!$A$4:$BF$126,$L41,FALSE))</f>
        <v>0</v>
      </c>
      <c r="X41" s="32">
        <f>IF(X37=0,0,VLOOKUP(X37,FAC_TOTALS_APTA!$A$4:$BF$126,$L41,FALSE))</f>
        <v>0</v>
      </c>
      <c r="Y41" s="32">
        <f>IF(Y37=0,0,VLOOKUP(Y37,FAC_TOTALS_APTA!$A$4:$BF$126,$L41,FALSE))</f>
        <v>0</v>
      </c>
      <c r="Z41" s="32">
        <f>IF(Z37=0,0,VLOOKUP(Z37,FAC_TOTALS_APTA!$A$4:$BF$126,$L41,FALSE))</f>
        <v>0</v>
      </c>
      <c r="AA41" s="32">
        <f>IF(AA37=0,0,VLOOKUP(AA37,FAC_TOTALS_APTA!$A$4:$BF$126,$L41,FALSE))</f>
        <v>0</v>
      </c>
      <c r="AB41" s="32">
        <f>IF(AB37=0,0,VLOOKUP(AB37,FAC_TOTALS_APTA!$A$4:$BF$126,$L41,FALSE))</f>
        <v>0</v>
      </c>
      <c r="AC41" s="35">
        <f t="shared" si="12"/>
        <v>1630069.9911175221</v>
      </c>
      <c r="AD41" s="36">
        <f>AC41/G51</f>
        <v>1.7574898085903002E-2</v>
      </c>
    </row>
    <row r="42" spans="2:30" hidden="1" x14ac:dyDescent="0.25">
      <c r="B42" s="28" t="s">
        <v>67</v>
      </c>
      <c r="C42" s="31"/>
      <c r="D42" s="101" t="s">
        <v>11</v>
      </c>
      <c r="E42" s="55"/>
      <c r="F42" s="9" t="e">
        <f>MATCH($D42,FAC_TOTALS_APTA!$A$2:$BF$2,)</f>
        <v>#N/A</v>
      </c>
      <c r="G42" s="118" t="e">
        <f>VLOOKUP(G37,FAC_TOTALS_APTA!$A$4:$BF$126,$F42,FALSE)</f>
        <v>#REF!</v>
      </c>
      <c r="H42" s="118" t="e">
        <f>VLOOKUP(H37,FAC_TOTALS_APTA!$A$4:$BF$126,$F42,FALSE)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MATCH($K42,FAC_TOTALS_APTA!$A$2:$BD$2,)</f>
        <v>#N/A</v>
      </c>
      <c r="M42" s="32" t="e">
        <f>IF(M37=0,0,VLOOKUP(M37,FAC_TOTALS_APTA!$A$4:$BF$126,$L42,FALSE))</f>
        <v>#REF!</v>
      </c>
      <c r="N42" s="32" t="e">
        <f>IF(N37=0,0,VLOOKUP(N37,FAC_TOTALS_APTA!$A$4:$BF$126,$L42,FALSE))</f>
        <v>#REF!</v>
      </c>
      <c r="O42" s="32" t="e">
        <f>IF(O37=0,0,VLOOKUP(O37,FAC_TOTALS_APTA!$A$4:$BF$126,$L42,FALSE))</f>
        <v>#REF!</v>
      </c>
      <c r="P42" s="32" t="e">
        <f>IF(P37=0,0,VLOOKUP(P37,FAC_TOTALS_APTA!$A$4:$BF$126,$L42,FALSE))</f>
        <v>#REF!</v>
      </c>
      <c r="Q42" s="32" t="e">
        <f>IF(Q37=0,0,VLOOKUP(Q37,FAC_TOTALS_APTA!$A$4:$BF$126,$L42,FALSE))</f>
        <v>#REF!</v>
      </c>
      <c r="R42" s="32" t="e">
        <f>IF(R37=0,0,VLOOKUP(R37,FAC_TOTALS_APTA!$A$4:$BF$126,$L42,FALSE))</f>
        <v>#REF!</v>
      </c>
      <c r="S42" s="32">
        <f>IF(S37=0,0,VLOOKUP(S37,FAC_TOTALS_APTA!$A$4:$BF$126,$L42,FALSE))</f>
        <v>0</v>
      </c>
      <c r="T42" s="32">
        <f>IF(T37=0,0,VLOOKUP(T37,FAC_TOTALS_APTA!$A$4:$BF$126,$L42,FALSE))</f>
        <v>0</v>
      </c>
      <c r="U42" s="32">
        <f>IF(U37=0,0,VLOOKUP(U37,FAC_TOTALS_APTA!$A$4:$BF$126,$L42,FALSE))</f>
        <v>0</v>
      </c>
      <c r="V42" s="32">
        <f>IF(V37=0,0,VLOOKUP(V37,FAC_TOTALS_APTA!$A$4:$BF$126,$L42,FALSE))</f>
        <v>0</v>
      </c>
      <c r="W42" s="32">
        <f>IF(W37=0,0,VLOOKUP(W37,FAC_TOTALS_APTA!$A$4:$BF$126,$L42,FALSE))</f>
        <v>0</v>
      </c>
      <c r="X42" s="32">
        <f>IF(X37=0,0,VLOOKUP(X37,FAC_TOTALS_APTA!$A$4:$BF$126,$L42,FALSE))</f>
        <v>0</v>
      </c>
      <c r="Y42" s="32">
        <f>IF(Y37=0,0,VLOOKUP(Y37,FAC_TOTALS_APTA!$A$4:$BF$126,$L42,FALSE))</f>
        <v>0</v>
      </c>
      <c r="Z42" s="32">
        <f>IF(Z37=0,0,VLOOKUP(Z37,FAC_TOTALS_APTA!$A$4:$BF$126,$L42,FALSE))</f>
        <v>0</v>
      </c>
      <c r="AA42" s="32">
        <f>IF(AA37=0,0,VLOOKUP(AA37,FAC_TOTALS_APTA!$A$4:$BF$126,$L42,FALSE))</f>
        <v>0</v>
      </c>
      <c r="AB42" s="32">
        <f>IF(AB37=0,0,VLOOKUP(AB37,FAC_TOTALS_APTA!$A$4:$BF$126,$L42,FALSE))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19" t="s">
        <v>18</v>
      </c>
      <c r="E43" s="55"/>
      <c r="F43" s="9">
        <f>MATCH($D43,FAC_TOTALS_APTA!$A$2:$BF$2,)</f>
        <v>15</v>
      </c>
      <c r="G43" s="120">
        <f>VLOOKUP(G37,FAC_TOTALS_APTA!$A$4:$BF$126,$F43,FALSE)</f>
        <v>4.0060224383444201</v>
      </c>
      <c r="H43" s="120">
        <f>VLOOKUP(H37,FAC_TOTALS_APTA!$A$4:$BF$126,$F43,FALSE)</f>
        <v>2.8706486977246102</v>
      </c>
      <c r="I43" s="33">
        <f t="shared" si="9"/>
        <v>-0.28341672022412057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MATCH($K43,FAC_TOTALS_APTA!$A$2:$BD$2,)</f>
        <v>22</v>
      </c>
      <c r="M43" s="32">
        <f>IF(M37=0,0,VLOOKUP(M37,FAC_TOTALS_APTA!$A$4:$BF$126,$L43,FALSE))</f>
        <v>-554960.10206649499</v>
      </c>
      <c r="N43" s="32">
        <f>IF(N37=0,0,VLOOKUP(N37,FAC_TOTALS_APTA!$A$4:$BF$126,$L43,FALSE))</f>
        <v>-827229.608047402</v>
      </c>
      <c r="O43" s="32">
        <f>IF(O37=0,0,VLOOKUP(O37,FAC_TOTALS_APTA!$A$4:$BF$126,$L43,FALSE))</f>
        <v>-4358570.4881676696</v>
      </c>
      <c r="P43" s="32">
        <f>IF(P37=0,0,VLOOKUP(P37,FAC_TOTALS_APTA!$A$4:$BF$126,$L43,FALSE))</f>
        <v>-1589054.88565173</v>
      </c>
      <c r="Q43" s="32">
        <f>IF(Q37=0,0,VLOOKUP(Q37,FAC_TOTALS_APTA!$A$4:$BF$126,$L43,FALSE))</f>
        <v>1161765.72077274</v>
      </c>
      <c r="R43" s="32">
        <f>IF(R37=0,0,VLOOKUP(R37,FAC_TOTALS_APTA!$A$4:$BF$126,$L43,FALSE))</f>
        <v>1419354.2243594299</v>
      </c>
      <c r="S43" s="32">
        <f>IF(S37=0,0,VLOOKUP(S37,FAC_TOTALS_APTA!$A$4:$BF$126,$L43,FALSE))</f>
        <v>0</v>
      </c>
      <c r="T43" s="32">
        <f>IF(T37=0,0,VLOOKUP(T37,FAC_TOTALS_APTA!$A$4:$BF$126,$L43,FALSE))</f>
        <v>0</v>
      </c>
      <c r="U43" s="32">
        <f>IF(U37=0,0,VLOOKUP(U37,FAC_TOTALS_APTA!$A$4:$BF$126,$L43,FALSE))</f>
        <v>0</v>
      </c>
      <c r="V43" s="32">
        <f>IF(V37=0,0,VLOOKUP(V37,FAC_TOTALS_APTA!$A$4:$BF$126,$L43,FALSE))</f>
        <v>0</v>
      </c>
      <c r="W43" s="32">
        <f>IF(W37=0,0,VLOOKUP(W37,FAC_TOTALS_APTA!$A$4:$BF$126,$L43,FALSE))</f>
        <v>0</v>
      </c>
      <c r="X43" s="32">
        <f>IF(X37=0,0,VLOOKUP(X37,FAC_TOTALS_APTA!$A$4:$BF$126,$L43,FALSE))</f>
        <v>0</v>
      </c>
      <c r="Y43" s="32">
        <f>IF(Y37=0,0,VLOOKUP(Y37,FAC_TOTALS_APTA!$A$4:$BF$126,$L43,FALSE))</f>
        <v>0</v>
      </c>
      <c r="Z43" s="32">
        <f>IF(Z37=0,0,VLOOKUP(Z37,FAC_TOTALS_APTA!$A$4:$BF$126,$L43,FALSE))</f>
        <v>0</v>
      </c>
      <c r="AA43" s="32">
        <f>IF(AA37=0,0,VLOOKUP(AA37,FAC_TOTALS_APTA!$A$4:$BF$126,$L43,FALSE))</f>
        <v>0</v>
      </c>
      <c r="AB43" s="32">
        <f>IF(AB37=0,0,VLOOKUP(AB37,FAC_TOTALS_APTA!$A$4:$BF$126,$L43,FALSE))</f>
        <v>0</v>
      </c>
      <c r="AC43" s="35">
        <f t="shared" si="12"/>
        <v>-4748695.1388011258</v>
      </c>
      <c r="AD43" s="36">
        <f>AC43/G51</f>
        <v>-5.1198926156684144E-2</v>
      </c>
    </row>
    <row r="44" spans="2:30" x14ac:dyDescent="0.25">
      <c r="B44" s="28" t="s">
        <v>51</v>
      </c>
      <c r="C44" s="31" t="s">
        <v>25</v>
      </c>
      <c r="D44" s="101" t="s">
        <v>17</v>
      </c>
      <c r="E44" s="55"/>
      <c r="F44" s="9">
        <f>MATCH($D44,FAC_TOTALS_APTA!$A$2:$BF$2,)</f>
        <v>16</v>
      </c>
      <c r="G44" s="118">
        <f>VLOOKUP(G37,FAC_TOTALS_APTA!$A$4:$BF$126,$F44,FALSE)</f>
        <v>29026.064510323398</v>
      </c>
      <c r="H44" s="118">
        <f>VLOOKUP(H37,FAC_TOTALS_APTA!$A$4:$BF$126,$F44,FALSE)</f>
        <v>31812.7231586532</v>
      </c>
      <c r="I44" s="33">
        <f t="shared" si="9"/>
        <v>9.6005390167127169E-2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MATCH($K44,FAC_TOTALS_APTA!$A$2:$BD$2,)</f>
        <v>23</v>
      </c>
      <c r="M44" s="32">
        <f>IF(M37=0,0,VLOOKUP(M37,FAC_TOTALS_APTA!$A$4:$BF$126,$L44,FALSE))</f>
        <v>-255611.68854075699</v>
      </c>
      <c r="N44" s="32">
        <f>IF(N37=0,0,VLOOKUP(N37,FAC_TOTALS_APTA!$A$4:$BF$126,$L44,FALSE))</f>
        <v>-33158.1332183759</v>
      </c>
      <c r="O44" s="32">
        <f>IF(O37=0,0,VLOOKUP(O37,FAC_TOTALS_APTA!$A$4:$BF$126,$L44,FALSE))</f>
        <v>-658710.209250001</v>
      </c>
      <c r="P44" s="32">
        <f>IF(P37=0,0,VLOOKUP(P37,FAC_TOTALS_APTA!$A$4:$BF$126,$L44,FALSE))</f>
        <v>-250900.95665392801</v>
      </c>
      <c r="Q44" s="32">
        <f>IF(Q37=0,0,VLOOKUP(Q37,FAC_TOTALS_APTA!$A$4:$BF$126,$L44,FALSE))</f>
        <v>51836.659119220203</v>
      </c>
      <c r="R44" s="32">
        <f>IF(R37=0,0,VLOOKUP(R37,FAC_TOTALS_APTA!$A$4:$BF$126,$L44,FALSE))</f>
        <v>-67799.143392369195</v>
      </c>
      <c r="S44" s="32">
        <f>IF(S37=0,0,VLOOKUP(S37,FAC_TOTALS_APTA!$A$4:$BF$126,$L44,FALSE))</f>
        <v>0</v>
      </c>
      <c r="T44" s="32">
        <f>IF(T37=0,0,VLOOKUP(T37,FAC_TOTALS_APTA!$A$4:$BF$126,$L44,FALSE))</f>
        <v>0</v>
      </c>
      <c r="U44" s="32">
        <f>IF(U37=0,0,VLOOKUP(U37,FAC_TOTALS_APTA!$A$4:$BF$126,$L44,FALSE))</f>
        <v>0</v>
      </c>
      <c r="V44" s="32">
        <f>IF(V37=0,0,VLOOKUP(V37,FAC_TOTALS_APTA!$A$4:$BF$126,$L44,FALSE))</f>
        <v>0</v>
      </c>
      <c r="W44" s="32">
        <f>IF(W37=0,0,VLOOKUP(W37,FAC_TOTALS_APTA!$A$4:$BF$126,$L44,FALSE))</f>
        <v>0</v>
      </c>
      <c r="X44" s="32">
        <f>IF(X37=0,0,VLOOKUP(X37,FAC_TOTALS_APTA!$A$4:$BF$126,$L44,FALSE))</f>
        <v>0</v>
      </c>
      <c r="Y44" s="32">
        <f>IF(Y37=0,0,VLOOKUP(Y37,FAC_TOTALS_APTA!$A$4:$BF$126,$L44,FALSE))</f>
        <v>0</v>
      </c>
      <c r="Z44" s="32">
        <f>IF(Z37=0,0,VLOOKUP(Z37,FAC_TOTALS_APTA!$A$4:$BF$126,$L44,FALSE))</f>
        <v>0</v>
      </c>
      <c r="AA44" s="32">
        <f>IF(AA37=0,0,VLOOKUP(AA37,FAC_TOTALS_APTA!$A$4:$BF$126,$L44,FALSE))</f>
        <v>0</v>
      </c>
      <c r="AB44" s="32">
        <f>IF(AB37=0,0,VLOOKUP(AB37,FAC_TOTALS_APTA!$A$4:$BF$126,$L44,FALSE))</f>
        <v>0</v>
      </c>
      <c r="AC44" s="35">
        <f t="shared" si="12"/>
        <v>-1214343.4719362108</v>
      </c>
      <c r="AD44" s="36">
        <f>AC44/G51</f>
        <v>-1.3092666497055854E-2</v>
      </c>
    </row>
    <row r="45" spans="2:30" x14ac:dyDescent="0.25">
      <c r="B45" s="28" t="s">
        <v>68</v>
      </c>
      <c r="C45" s="31"/>
      <c r="D45" s="101" t="s">
        <v>10</v>
      </c>
      <c r="E45" s="55"/>
      <c r="F45" s="9">
        <f>MATCH($D45,FAC_TOTALS_APTA!$A$2:$BF$2,)</f>
        <v>17</v>
      </c>
      <c r="G45" s="112">
        <f>VLOOKUP(G37,FAC_TOTALS_APTA!$A$4:$BF$126,$F45,FALSE)</f>
        <v>8.3613680927189407</v>
      </c>
      <c r="H45" s="112">
        <f>VLOOKUP(H37,FAC_TOTALS_APTA!$A$4:$BF$126,$F45,FALSE)</f>
        <v>7.1973304570354903</v>
      </c>
      <c r="I45" s="33">
        <f t="shared" si="9"/>
        <v>-0.1392161692650622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MATCH($K45,FAC_TOTALS_APTA!$A$2:$BD$2,)</f>
        <v>24</v>
      </c>
      <c r="M45" s="32">
        <f>IF(M37=0,0,VLOOKUP(M37,FAC_TOTALS_APTA!$A$4:$BF$126,$L45,FALSE))</f>
        <v>-18826.610471537799</v>
      </c>
      <c r="N45" s="32">
        <f>IF(N37=0,0,VLOOKUP(N37,FAC_TOTALS_APTA!$A$4:$BF$126,$L45,FALSE))</f>
        <v>-1484.2417350107701</v>
      </c>
      <c r="O45" s="32">
        <f>IF(O37=0,0,VLOOKUP(O37,FAC_TOTALS_APTA!$A$4:$BF$126,$L45,FALSE))</f>
        <v>-25755.530786574502</v>
      </c>
      <c r="P45" s="32">
        <f>IF(P37=0,0,VLOOKUP(P37,FAC_TOTALS_APTA!$A$4:$BF$126,$L45,FALSE))</f>
        <v>-37029.452298006101</v>
      </c>
      <c r="Q45" s="32">
        <f>IF(Q37=0,0,VLOOKUP(Q37,FAC_TOTALS_APTA!$A$4:$BF$126,$L45,FALSE))</f>
        <v>-28882.674163443698</v>
      </c>
      <c r="R45" s="32">
        <f>IF(R37=0,0,VLOOKUP(R37,FAC_TOTALS_APTA!$A$4:$BF$126,$L45,FALSE))</f>
        <v>-29514.2324472662</v>
      </c>
      <c r="S45" s="32">
        <f>IF(S37=0,0,VLOOKUP(S37,FAC_TOTALS_APTA!$A$4:$BF$126,$L45,FALSE))</f>
        <v>0</v>
      </c>
      <c r="T45" s="32">
        <f>IF(T37=0,0,VLOOKUP(T37,FAC_TOTALS_APTA!$A$4:$BF$126,$L45,FALSE))</f>
        <v>0</v>
      </c>
      <c r="U45" s="32">
        <f>IF(U37=0,0,VLOOKUP(U37,FAC_TOTALS_APTA!$A$4:$BF$126,$L45,FALSE))</f>
        <v>0</v>
      </c>
      <c r="V45" s="32">
        <f>IF(V37=0,0,VLOOKUP(V37,FAC_TOTALS_APTA!$A$4:$BF$126,$L45,FALSE))</f>
        <v>0</v>
      </c>
      <c r="W45" s="32">
        <f>IF(W37=0,0,VLOOKUP(W37,FAC_TOTALS_APTA!$A$4:$BF$126,$L45,FALSE))</f>
        <v>0</v>
      </c>
      <c r="X45" s="32">
        <f>IF(X37=0,0,VLOOKUP(X37,FAC_TOTALS_APTA!$A$4:$BF$126,$L45,FALSE))</f>
        <v>0</v>
      </c>
      <c r="Y45" s="32">
        <f>IF(Y37=0,0,VLOOKUP(Y37,FAC_TOTALS_APTA!$A$4:$BF$126,$L45,FALSE))</f>
        <v>0</v>
      </c>
      <c r="Z45" s="32">
        <f>IF(Z37=0,0,VLOOKUP(Z37,FAC_TOTALS_APTA!$A$4:$BF$126,$L45,FALSE))</f>
        <v>0</v>
      </c>
      <c r="AA45" s="32">
        <f>IF(AA37=0,0,VLOOKUP(AA37,FAC_TOTALS_APTA!$A$4:$BF$126,$L45,FALSE))</f>
        <v>0</v>
      </c>
      <c r="AB45" s="32">
        <f>IF(AB37=0,0,VLOOKUP(AB37,FAC_TOTALS_APTA!$A$4:$BF$126,$L45,FALSE))</f>
        <v>0</v>
      </c>
      <c r="AC45" s="35">
        <f t="shared" si="12"/>
        <v>-141492.74190183906</v>
      </c>
      <c r="AD45" s="36">
        <f>AC45/G51</f>
        <v>-1.5255299050778706E-3</v>
      </c>
    </row>
    <row r="46" spans="2:30" x14ac:dyDescent="0.25">
      <c r="B46" s="28" t="s">
        <v>52</v>
      </c>
      <c r="C46" s="31"/>
      <c r="D46" s="101" t="s">
        <v>32</v>
      </c>
      <c r="E46" s="55"/>
      <c r="F46" s="9">
        <f>MATCH($D46,FAC_TOTALS_APTA!$A$2:$BF$2,)</f>
        <v>18</v>
      </c>
      <c r="G46" s="120">
        <f>VLOOKUP(G37,FAC_TOTALS_APTA!$A$4:$BF$126,$F46,FALSE)</f>
        <v>4.3922807079810999</v>
      </c>
      <c r="H46" s="120">
        <f>VLOOKUP(H37,FAC_TOTALS_APTA!$A$4:$BF$126,$F46,FALSE)</f>
        <v>5.7996856999101896</v>
      </c>
      <c r="I46" s="33">
        <f t="shared" si="9"/>
        <v>0.32042692293589758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MATCH($K46,FAC_TOTALS_APTA!$A$2:$BD$2,)</f>
        <v>25</v>
      </c>
      <c r="M46" s="32">
        <f>IF(M37=0,0,VLOOKUP(M37,FAC_TOTALS_APTA!$A$4:$BF$126,$L46,FALSE))</f>
        <v>-7289.4859652793002</v>
      </c>
      <c r="N46" s="32">
        <f>IF(N37=0,0,VLOOKUP(N37,FAC_TOTALS_APTA!$A$4:$BF$126,$L46,FALSE))</f>
        <v>-35996.138163561998</v>
      </c>
      <c r="O46" s="32">
        <f>IF(O37=0,0,VLOOKUP(O37,FAC_TOTALS_APTA!$A$4:$BF$126,$L46,FALSE))</f>
        <v>-104142.034222669</v>
      </c>
      <c r="P46" s="32">
        <f>IF(P37=0,0,VLOOKUP(P37,FAC_TOTALS_APTA!$A$4:$BF$126,$L46,FALSE))</f>
        <v>-350775.635831539</v>
      </c>
      <c r="Q46" s="32">
        <f>IF(Q37=0,0,VLOOKUP(Q37,FAC_TOTALS_APTA!$A$4:$BF$126,$L46,FALSE))</f>
        <v>-172024.12309994301</v>
      </c>
      <c r="R46" s="32">
        <f>IF(R37=0,0,VLOOKUP(R37,FAC_TOTALS_APTA!$A$4:$BF$126,$L46,FALSE))</f>
        <v>-212646.63316587501</v>
      </c>
      <c r="S46" s="32">
        <f>IF(S37=0,0,VLOOKUP(S37,FAC_TOTALS_APTA!$A$4:$BF$126,$L46,FALSE))</f>
        <v>0</v>
      </c>
      <c r="T46" s="32">
        <f>IF(T37=0,0,VLOOKUP(T37,FAC_TOTALS_APTA!$A$4:$BF$126,$L46,FALSE))</f>
        <v>0</v>
      </c>
      <c r="U46" s="32">
        <f>IF(U37=0,0,VLOOKUP(U37,FAC_TOTALS_APTA!$A$4:$BF$126,$L46,FALSE))</f>
        <v>0</v>
      </c>
      <c r="V46" s="32">
        <f>IF(V37=0,0,VLOOKUP(V37,FAC_TOTALS_APTA!$A$4:$BF$126,$L46,FALSE))</f>
        <v>0</v>
      </c>
      <c r="W46" s="32">
        <f>IF(W37=0,0,VLOOKUP(W37,FAC_TOTALS_APTA!$A$4:$BF$126,$L46,FALSE))</f>
        <v>0</v>
      </c>
      <c r="X46" s="32">
        <f>IF(X37=0,0,VLOOKUP(X37,FAC_TOTALS_APTA!$A$4:$BF$126,$L46,FALSE))</f>
        <v>0</v>
      </c>
      <c r="Y46" s="32">
        <f>IF(Y37=0,0,VLOOKUP(Y37,FAC_TOTALS_APTA!$A$4:$BF$126,$L46,FALSE))</f>
        <v>0</v>
      </c>
      <c r="Z46" s="32">
        <f>IF(Z37=0,0,VLOOKUP(Z37,FAC_TOTALS_APTA!$A$4:$BF$126,$L46,FALSE))</f>
        <v>0</v>
      </c>
      <c r="AA46" s="32">
        <f>IF(AA37=0,0,VLOOKUP(AA37,FAC_TOTALS_APTA!$A$4:$BF$126,$L46,FALSE))</f>
        <v>0</v>
      </c>
      <c r="AB46" s="32">
        <f>IF(AB37=0,0,VLOOKUP(AB37,FAC_TOTALS_APTA!$A$4:$BF$126,$L46,FALSE))</f>
        <v>0</v>
      </c>
      <c r="AC46" s="35">
        <f t="shared" si="12"/>
        <v>-882874.05044886726</v>
      </c>
      <c r="AD46" s="36">
        <f>AC46/G51</f>
        <v>-9.5188682350318479E-3</v>
      </c>
    </row>
    <row r="47" spans="2:30" x14ac:dyDescent="0.25">
      <c r="B47" s="28" t="s">
        <v>69</v>
      </c>
      <c r="C47" s="31"/>
      <c r="D47" s="14" t="s">
        <v>82</v>
      </c>
      <c r="E47" s="55"/>
      <c r="F47" s="9" t="e">
        <f>MATCH($D47,FAC_TOTALS_APTA!$A$2:$BF$2,)</f>
        <v>#N/A</v>
      </c>
      <c r="G47" s="120" t="e">
        <f>VLOOKUP(G37,FAC_TOTALS_APTA!$A$4:$BF$126,$F47,FALSE)</f>
        <v>#REF!</v>
      </c>
      <c r="H47" s="120" t="e">
        <f>VLOOKUP(H37,FAC_TOTALS_APTA!$A$4:$BF$126,$F47,FALSE)</f>
        <v>#REF!</v>
      </c>
      <c r="I47" s="33" t="str">
        <f t="shared" si="9"/>
        <v>-</v>
      </c>
      <c r="J47" s="34"/>
      <c r="K47" s="34" t="str">
        <f t="shared" si="11"/>
        <v>YEARS_SINCE_TNC_RAIL_MID_FAC</v>
      </c>
      <c r="L47" s="9" t="e">
        <f>MATCH($K47,FAC_TOTALS_APTA!$A$2:$BD$2,)</f>
        <v>#N/A</v>
      </c>
      <c r="M47" s="32" t="e">
        <f>IF(M37=0,0,VLOOKUP(M37,FAC_TOTALS_APTA!$A$4:$BF$126,$L47,FALSE))</f>
        <v>#REF!</v>
      </c>
      <c r="N47" s="32" t="e">
        <f>IF(N37=0,0,VLOOKUP(N37,FAC_TOTALS_APTA!$A$4:$BF$126,$L47,FALSE))</f>
        <v>#REF!</v>
      </c>
      <c r="O47" s="32" t="e">
        <f>IF(O37=0,0,VLOOKUP(O37,FAC_TOTALS_APTA!$A$4:$BF$126,$L47,FALSE))</f>
        <v>#REF!</v>
      </c>
      <c r="P47" s="32" t="e">
        <f>IF(P37=0,0,VLOOKUP(P37,FAC_TOTALS_APTA!$A$4:$BF$126,$L47,FALSE))</f>
        <v>#REF!</v>
      </c>
      <c r="Q47" s="32" t="e">
        <f>IF(Q37=0,0,VLOOKUP(Q37,FAC_TOTALS_APTA!$A$4:$BF$126,$L47,FALSE))</f>
        <v>#REF!</v>
      </c>
      <c r="R47" s="32" t="e">
        <f>IF(R37=0,0,VLOOKUP(R37,FAC_TOTALS_APTA!$A$4:$BF$126,$L47,FALSE))</f>
        <v>#REF!</v>
      </c>
      <c r="S47" s="32">
        <f>IF(S37=0,0,VLOOKUP(S37,FAC_TOTALS_APTA!$A$4:$BF$126,$L47,FALSE))</f>
        <v>0</v>
      </c>
      <c r="T47" s="32">
        <f>IF(T37=0,0,VLOOKUP(T37,FAC_TOTALS_APTA!$A$4:$BF$126,$L47,FALSE))</f>
        <v>0</v>
      </c>
      <c r="U47" s="32">
        <f>IF(U37=0,0,VLOOKUP(U37,FAC_TOTALS_APTA!$A$4:$BF$126,$L47,FALSE))</f>
        <v>0</v>
      </c>
      <c r="V47" s="32">
        <f>IF(V37=0,0,VLOOKUP(V37,FAC_TOTALS_APTA!$A$4:$BF$126,$L47,FALSE))</f>
        <v>0</v>
      </c>
      <c r="W47" s="32">
        <f>IF(W37=0,0,VLOOKUP(W37,FAC_TOTALS_APTA!$A$4:$BF$126,$L47,FALSE))</f>
        <v>0</v>
      </c>
      <c r="X47" s="32">
        <f>IF(X37=0,0,VLOOKUP(X37,FAC_TOTALS_APTA!$A$4:$BF$126,$L47,FALSE))</f>
        <v>0</v>
      </c>
      <c r="Y47" s="32">
        <f>IF(Y37=0,0,VLOOKUP(Y37,FAC_TOTALS_APTA!$A$4:$BF$126,$L47,FALSE))</f>
        <v>0</v>
      </c>
      <c r="Z47" s="32">
        <f>IF(Z37=0,0,VLOOKUP(Z37,FAC_TOTALS_APTA!$A$4:$BF$126,$L47,FALSE))</f>
        <v>0</v>
      </c>
      <c r="AA47" s="32">
        <f>IF(AA37=0,0,VLOOKUP(AA37,FAC_TOTALS_APTA!$A$4:$BF$126,$L47,FALSE))</f>
        <v>0</v>
      </c>
      <c r="AB47" s="32">
        <f>IF(AB37=0,0,VLOOKUP(AB37,FAC_TOTALS_APTA!$A$4:$BF$126,$L47,FALSE))</f>
        <v>0</v>
      </c>
      <c r="AC47" s="35" t="e">
        <f t="shared" si="12"/>
        <v>#REF!</v>
      </c>
      <c r="AD47" s="36" t="e">
        <f>AC47/G51</f>
        <v>#REF!</v>
      </c>
    </row>
    <row r="48" spans="2:30" hidden="1" x14ac:dyDescent="0.25">
      <c r="B48" s="28" t="s">
        <v>70</v>
      </c>
      <c r="C48" s="31"/>
      <c r="D48" s="9" t="s">
        <v>48</v>
      </c>
      <c r="E48" s="55"/>
      <c r="F48" s="9" t="e">
        <f>MATCH($D48,FAC_TOTALS_APTA!$A$2:$BF$2,)</f>
        <v>#N/A</v>
      </c>
      <c r="G48" s="120" t="e">
        <f>VLOOKUP(G37,FAC_TOTALS_APTA!$A$4:$BF$126,$F48,FALSE)</f>
        <v>#REF!</v>
      </c>
      <c r="H48" s="120" t="e">
        <f>VLOOKUP(H37,FAC_TOTALS_APTA!$A$4:$BF$126,$F48,FALSE)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MATCH($K48,FAC_TOTALS_APTA!$A$2:$BD$2,)</f>
        <v>#N/A</v>
      </c>
      <c r="M48" s="32" t="e">
        <f>IF(M37=0,0,VLOOKUP(M37,FAC_TOTALS_APTA!$A$4:$BF$126,$L48,FALSE))</f>
        <v>#REF!</v>
      </c>
      <c r="N48" s="32" t="e">
        <f>IF(N37=0,0,VLOOKUP(N37,FAC_TOTALS_APTA!$A$4:$BF$126,$L48,FALSE))</f>
        <v>#REF!</v>
      </c>
      <c r="O48" s="32" t="e">
        <f>IF(O37=0,0,VLOOKUP(O37,FAC_TOTALS_APTA!$A$4:$BF$126,$L48,FALSE))</f>
        <v>#REF!</v>
      </c>
      <c r="P48" s="32" t="e">
        <f>IF(P37=0,0,VLOOKUP(P37,FAC_TOTALS_APTA!$A$4:$BF$126,$L48,FALSE))</f>
        <v>#REF!</v>
      </c>
      <c r="Q48" s="32" t="e">
        <f>IF(Q37=0,0,VLOOKUP(Q37,FAC_TOTALS_APTA!$A$4:$BF$126,$L48,FALSE))</f>
        <v>#REF!</v>
      </c>
      <c r="R48" s="32" t="e">
        <f>IF(R37=0,0,VLOOKUP(R37,FAC_TOTALS_APTA!$A$4:$BF$126,$L48,FALSE))</f>
        <v>#REF!</v>
      </c>
      <c r="S48" s="32">
        <f>IF(S37=0,0,VLOOKUP(S37,FAC_TOTALS_APTA!$A$4:$BF$126,$L48,FALSE))</f>
        <v>0</v>
      </c>
      <c r="T48" s="32">
        <f>IF(T37=0,0,VLOOKUP(T37,FAC_TOTALS_APTA!$A$4:$BF$126,$L48,FALSE))</f>
        <v>0</v>
      </c>
      <c r="U48" s="32">
        <f>IF(U37=0,0,VLOOKUP(U37,FAC_TOTALS_APTA!$A$4:$BF$126,$L48,FALSE))</f>
        <v>0</v>
      </c>
      <c r="V48" s="32">
        <f>IF(V37=0,0,VLOOKUP(V37,FAC_TOTALS_APTA!$A$4:$BF$126,$L48,FALSE))</f>
        <v>0</v>
      </c>
      <c r="W48" s="32">
        <f>IF(W37=0,0,VLOOKUP(W37,FAC_TOTALS_APTA!$A$4:$BF$126,$L48,FALSE))</f>
        <v>0</v>
      </c>
      <c r="X48" s="32">
        <f>IF(X37=0,0,VLOOKUP(X37,FAC_TOTALS_APTA!$A$4:$BF$126,$L48,FALSE))</f>
        <v>0</v>
      </c>
      <c r="Y48" s="32">
        <f>IF(Y37=0,0,VLOOKUP(Y37,FAC_TOTALS_APTA!$A$4:$BF$126,$L48,FALSE))</f>
        <v>0</v>
      </c>
      <c r="Z48" s="32">
        <f>IF(Z37=0,0,VLOOKUP(Z37,FAC_TOTALS_APTA!$A$4:$BF$126,$L48,FALSE))</f>
        <v>0</v>
      </c>
      <c r="AA48" s="32">
        <f>IF(AA37=0,0,VLOOKUP(AA37,FAC_TOTALS_APTA!$A$4:$BF$126,$L48,FALSE))</f>
        <v>0</v>
      </c>
      <c r="AB48" s="32">
        <f>IF(AB37=0,0,VLOOKUP(AB37,FAC_TOTALS_APTA!$A$4:$BF$126,$L48,FALSE))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6"/>
      <c r="F49" s="10" t="e">
        <f>MATCH($D49,FAC_TOTALS_APTA!$A$2:$BF$2,)</f>
        <v>#N/A</v>
      </c>
      <c r="G49" s="126" t="e">
        <f>VLOOKUP(G37,FAC_TOTALS_APTA!$A$4:$BF$126,$F49,FALSE)</f>
        <v>#REF!</v>
      </c>
      <c r="H49" s="126" t="e">
        <f>VLOOKUP(H37,FAC_TOTALS_APTA!$A$4:$BF$126,$F49,FALSE)</f>
        <v>#REF!</v>
      </c>
      <c r="I49" s="37" t="str">
        <f t="shared" si="9"/>
        <v>-</v>
      </c>
      <c r="J49" s="38" t="str">
        <f t="shared" si="13"/>
        <v/>
      </c>
      <c r="K49" s="38" t="str">
        <f t="shared" si="11"/>
        <v>scooter_flag_FAC</v>
      </c>
      <c r="L49" s="10" t="e">
        <f>MATCH($K49,FAC_TOTALS_APTA!$A$2:$BD$2,)</f>
        <v>#N/A</v>
      </c>
      <c r="M49" s="39" t="e">
        <f>IF(M37=0,0,VLOOKUP(M37,FAC_TOTALS_APTA!$A$4:$BF$126,$L49,FALSE))</f>
        <v>#REF!</v>
      </c>
      <c r="N49" s="39" t="e">
        <f>IF(N37=0,0,VLOOKUP(N37,FAC_TOTALS_APTA!$A$4:$BF$126,$L49,FALSE))</f>
        <v>#REF!</v>
      </c>
      <c r="O49" s="39" t="e">
        <f>IF(O37=0,0,VLOOKUP(O37,FAC_TOTALS_APTA!$A$4:$BF$126,$L49,FALSE))</f>
        <v>#REF!</v>
      </c>
      <c r="P49" s="39" t="e">
        <f>IF(P37=0,0,VLOOKUP(P37,FAC_TOTALS_APTA!$A$4:$BF$126,$L49,FALSE))</f>
        <v>#REF!</v>
      </c>
      <c r="Q49" s="39" t="e">
        <f>IF(Q37=0,0,VLOOKUP(Q37,FAC_TOTALS_APTA!$A$4:$BF$126,$L49,FALSE))</f>
        <v>#REF!</v>
      </c>
      <c r="R49" s="39" t="e">
        <f>IF(R37=0,0,VLOOKUP(R37,FAC_TOTALS_APTA!$A$4:$BF$126,$L49,FALSE))</f>
        <v>#REF!</v>
      </c>
      <c r="S49" s="39">
        <f>IF(S37=0,0,VLOOKUP(S37,FAC_TOTALS_APTA!$A$4:$BF$126,$L49,FALSE))</f>
        <v>0</v>
      </c>
      <c r="T49" s="39">
        <f>IF(T37=0,0,VLOOKUP(T37,FAC_TOTALS_APTA!$A$4:$BF$126,$L49,FALSE))</f>
        <v>0</v>
      </c>
      <c r="U49" s="39">
        <f>IF(U37=0,0,VLOOKUP(U37,FAC_TOTALS_APTA!$A$4:$BF$126,$L49,FALSE))</f>
        <v>0</v>
      </c>
      <c r="V49" s="39">
        <f>IF(V37=0,0,VLOOKUP(V37,FAC_TOTALS_APTA!$A$4:$BF$126,$L49,FALSE))</f>
        <v>0</v>
      </c>
      <c r="W49" s="39">
        <f>IF(W37=0,0,VLOOKUP(W37,FAC_TOTALS_APTA!$A$4:$BF$126,$L49,FALSE))</f>
        <v>0</v>
      </c>
      <c r="X49" s="39">
        <f>IF(X37=0,0,VLOOKUP(X37,FAC_TOTALS_APTA!$A$4:$BF$126,$L49,FALSE))</f>
        <v>0</v>
      </c>
      <c r="Y49" s="39">
        <f>IF(Y37=0,0,VLOOKUP(Y37,FAC_TOTALS_APTA!$A$4:$BF$126,$L49,FALSE))</f>
        <v>0</v>
      </c>
      <c r="Z49" s="39">
        <f>IF(Z37=0,0,VLOOKUP(Z37,FAC_TOTALS_APTA!$A$4:$BF$126,$L49,FALSE))</f>
        <v>0</v>
      </c>
      <c r="AA49" s="39">
        <f>IF(AA37=0,0,VLOOKUP(AA37,FAC_TOTALS_APTA!$A$4:$BF$126,$L49,FALSE))</f>
        <v>0</v>
      </c>
      <c r="AB49" s="39">
        <f>IF(AB37=0,0,VLOOKUP(AB37,FAC_TOTALS_APTA!$A$4:$BF$126,$L49,FALSE))</f>
        <v>0</v>
      </c>
      <c r="AC49" s="40" t="e">
        <f t="shared" si="12"/>
        <v>#REF!</v>
      </c>
      <c r="AD49" s="41" t="e">
        <f>AC49/G51</f>
        <v>#REF!</v>
      </c>
    </row>
    <row r="50" spans="1:31" x14ac:dyDescent="0.25">
      <c r="B50" s="42" t="s">
        <v>58</v>
      </c>
      <c r="C50" s="43"/>
      <c r="D50" s="42" t="s">
        <v>50</v>
      </c>
      <c r="E50" s="44"/>
      <c r="F50" s="45"/>
      <c r="G50" s="136"/>
      <c r="H50" s="136"/>
      <c r="I50" s="47"/>
      <c r="J50" s="48"/>
      <c r="K50" s="48" t="str">
        <f t="shared" ref="K50" si="14">CONCATENATE(D50,J50,"_FAC")</f>
        <v>New_Reporter_FAC</v>
      </c>
      <c r="L50" s="45">
        <f>MATCH($K50,FAC_TOTALS_APTA!$A$2:$BD$2,)</f>
        <v>29</v>
      </c>
      <c r="M50" s="46">
        <f>IF(M37=0,0,VLOOKUP(M37,FAC_TOTALS_APTA!$A$4:$BF$126,$L50,FALSE))</f>
        <v>0</v>
      </c>
      <c r="N50" s="46">
        <f>IF(N37=0,0,VLOOKUP(N37,FAC_TOTALS_APTA!$A$4:$BF$126,$L50,FALSE))</f>
        <v>0</v>
      </c>
      <c r="O50" s="46">
        <f>IF(O37=0,0,VLOOKUP(O37,FAC_TOTALS_APTA!$A$4:$BF$126,$L50,FALSE))</f>
        <v>0</v>
      </c>
      <c r="P50" s="46">
        <f>IF(P37=0,0,VLOOKUP(P37,FAC_TOTALS_APTA!$A$4:$BF$126,$L50,FALSE))</f>
        <v>0</v>
      </c>
      <c r="Q50" s="46">
        <f>IF(Q37=0,0,VLOOKUP(Q37,FAC_TOTALS_APTA!$A$4:$BF$126,$L50,FALSE))</f>
        <v>0</v>
      </c>
      <c r="R50" s="46">
        <f>IF(R37=0,0,VLOOKUP(R37,FAC_TOTALS_APTA!$A$4:$BF$126,$L50,FALSE))</f>
        <v>0</v>
      </c>
      <c r="S50" s="46">
        <f>IF(S37=0,0,VLOOKUP(S37,FAC_TOTALS_APTA!$A$4:$BF$126,$L50,FALSE))</f>
        <v>0</v>
      </c>
      <c r="T50" s="46">
        <f>IF(T37=0,0,VLOOKUP(T37,FAC_TOTALS_APTA!$A$4:$BF$126,$L50,FALSE))</f>
        <v>0</v>
      </c>
      <c r="U50" s="46">
        <f>IF(U37=0,0,VLOOKUP(U37,FAC_TOTALS_APTA!$A$4:$BF$126,$L50,FALSE))</f>
        <v>0</v>
      </c>
      <c r="V50" s="46">
        <f>IF(V37=0,0,VLOOKUP(V37,FAC_TOTALS_APTA!$A$4:$BF$126,$L50,FALSE))</f>
        <v>0</v>
      </c>
      <c r="W50" s="46">
        <f>IF(W37=0,0,VLOOKUP(W37,FAC_TOTALS_APTA!$A$4:$BF$126,$L50,FALSE))</f>
        <v>0</v>
      </c>
      <c r="X50" s="46">
        <f>IF(X37=0,0,VLOOKUP(X37,FAC_TOTALS_APTA!$A$4:$BF$126,$L50,FALSE))</f>
        <v>0</v>
      </c>
      <c r="Y50" s="46">
        <f>IF(Y37=0,0,VLOOKUP(Y37,FAC_TOTALS_APTA!$A$4:$BF$126,$L50,FALSE))</f>
        <v>0</v>
      </c>
      <c r="Z50" s="46">
        <f>IF(Z37=0,0,VLOOKUP(Z37,FAC_TOTALS_APTA!$A$4:$BF$126,$L50,FALSE))</f>
        <v>0</v>
      </c>
      <c r="AA50" s="46">
        <f>IF(AA37=0,0,VLOOKUP(AA37,FAC_TOTALS_APTA!$A$4:$BF$126,$L50,FALSE))</f>
        <v>0</v>
      </c>
      <c r="AB50" s="46">
        <f>IF(AB37=0,0,VLOOKUP(AB37,FAC_TOTALS_APTA!$A$4:$BF$126,$L50,FALSE))</f>
        <v>0</v>
      </c>
      <c r="AC50" s="49">
        <f>SUM(M50:AB50)</f>
        <v>0</v>
      </c>
      <c r="AD50" s="50">
        <f>AC50/G52</f>
        <v>0</v>
      </c>
    </row>
    <row r="51" spans="1:31" s="104" customFormat="1" ht="15.75" customHeight="1" x14ac:dyDescent="0.25">
      <c r="A51" s="103"/>
      <c r="B51" s="28" t="s">
        <v>72</v>
      </c>
      <c r="C51" s="31"/>
      <c r="D51" s="9" t="s">
        <v>6</v>
      </c>
      <c r="E51" s="55"/>
      <c r="F51" s="9">
        <f>MATCH($D51,FAC_TOTALS_APTA!$A$2:$BD$2,)</f>
        <v>10</v>
      </c>
      <c r="G51" s="112">
        <f>VLOOKUP(G37,FAC_TOTALS_APTA!$A$4:$BF$126,$F51,FALSE)</f>
        <v>92749897.219888702</v>
      </c>
      <c r="H51" s="112">
        <f>VLOOKUP(H37,FAC_TOTALS_APTA!$A$4:$BD$126,$F51,FALSE)</f>
        <v>101439992.999367</v>
      </c>
      <c r="I51" s="107">
        <f t="shared" ref="I51" si="15">H51/G51-1</f>
        <v>9.369385886084669E-2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8690095.7794782966</v>
      </c>
      <c r="AD51" s="36">
        <f>I51</f>
        <v>9.369385886084669E-2</v>
      </c>
      <c r="AE51" s="103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MATCH($D52,FAC_TOTALS_APTA!$A$2:$BD$2,)</f>
        <v>8</v>
      </c>
      <c r="G52" s="109">
        <f>VLOOKUP(G37,FAC_TOTALS_APTA!$A$4:$BD$126,$F52,FALSE)</f>
        <v>85082647</v>
      </c>
      <c r="H52" s="109">
        <f>VLOOKUP(H37,FAC_TOTALS_APTA!$A$4:$BD$126,$F52,FALSE)</f>
        <v>81764133</v>
      </c>
      <c r="I52" s="108">
        <f t="shared" ref="I52" si="17">H52/G52-1</f>
        <v>-3.9003417465373391E-2</v>
      </c>
      <c r="J52" s="51"/>
      <c r="K52" s="51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2">
        <f>H52-G52</f>
        <v>-3318514</v>
      </c>
      <c r="AD52" s="53">
        <f>I52</f>
        <v>-3.9003417465373391E-2</v>
      </c>
    </row>
    <row r="53" spans="1:31" ht="14.25" thickTop="1" thickBot="1" x14ac:dyDescent="0.3">
      <c r="B53" s="57" t="s">
        <v>73</v>
      </c>
      <c r="C53" s="58"/>
      <c r="D53" s="58"/>
      <c r="E53" s="59"/>
      <c r="F53" s="58"/>
      <c r="G53" s="149"/>
      <c r="H53" s="149"/>
      <c r="I53" s="60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3">
        <f>AD52-AD51</f>
        <v>-0.13269727632622008</v>
      </c>
    </row>
    <row r="54" spans="1:31" ht="13.5" thickTop="1" x14ac:dyDescent="0.25"/>
    <row r="55" spans="1:31" s="13" customFormat="1" x14ac:dyDescent="0.25">
      <c r="B55" s="78" t="s">
        <v>29</v>
      </c>
      <c r="C55" s="76"/>
      <c r="E55" s="76"/>
      <c r="F55" s="76"/>
      <c r="G55" s="154"/>
      <c r="H55" s="154"/>
      <c r="I55" s="77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</row>
    <row r="56" spans="1:31" x14ac:dyDescent="0.25">
      <c r="B56" s="74" t="s">
        <v>20</v>
      </c>
      <c r="C56" s="75" t="s">
        <v>21</v>
      </c>
      <c r="D56" s="13"/>
      <c r="E56" s="76"/>
      <c r="F56" s="76"/>
      <c r="G56" s="154"/>
      <c r="H56" s="154"/>
      <c r="I56" s="77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1" x14ac:dyDescent="0.25">
      <c r="B57" s="74"/>
      <c r="C57" s="75"/>
      <c r="D57" s="13"/>
      <c r="E57" s="76"/>
      <c r="F57" s="76"/>
      <c r="G57" s="154"/>
      <c r="H57" s="154"/>
      <c r="I57" s="77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31" x14ac:dyDescent="0.25">
      <c r="B58" s="78" t="s">
        <v>19</v>
      </c>
      <c r="C58" s="79">
        <v>1</v>
      </c>
      <c r="D58" s="13"/>
      <c r="E58" s="76"/>
      <c r="F58" s="76"/>
      <c r="G58" s="154"/>
      <c r="H58" s="154"/>
      <c r="I58" s="77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</row>
    <row r="59" spans="1:31" ht="13.5" thickBot="1" x14ac:dyDescent="0.3">
      <c r="B59" s="80" t="s">
        <v>39</v>
      </c>
      <c r="C59" s="81">
        <v>3</v>
      </c>
      <c r="D59" s="25"/>
      <c r="E59" s="82"/>
      <c r="F59" s="82"/>
      <c r="G59" s="155"/>
      <c r="H59" s="155"/>
      <c r="I59" s="83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1:31" ht="13.5" thickTop="1" x14ac:dyDescent="0.25">
      <c r="B60" s="74"/>
      <c r="C60" s="76"/>
      <c r="D60" s="62"/>
      <c r="E60" s="76"/>
      <c r="F60" s="76"/>
      <c r="G60" s="162" t="s">
        <v>56</v>
      </c>
      <c r="H60" s="162"/>
      <c r="I60" s="162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162" t="s">
        <v>60</v>
      </c>
      <c r="AD60" s="162"/>
    </row>
    <row r="61" spans="1:31" x14ac:dyDescent="0.25">
      <c r="B61" s="84" t="s">
        <v>22</v>
      </c>
      <c r="C61" s="85" t="s">
        <v>23</v>
      </c>
      <c r="D61" s="10" t="s">
        <v>24</v>
      </c>
      <c r="E61" s="86"/>
      <c r="F61" s="86"/>
      <c r="G61" s="156">
        <f>$C$1</f>
        <v>2012</v>
      </c>
      <c r="H61" s="156">
        <f>$C$2</f>
        <v>2018</v>
      </c>
      <c r="I61" s="85" t="s">
        <v>26</v>
      </c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 t="s">
        <v>28</v>
      </c>
      <c r="AD61" s="85" t="s">
        <v>26</v>
      </c>
    </row>
    <row r="62" spans="1:31" ht="14.1" hidden="1" customHeight="1" x14ac:dyDescent="0.25">
      <c r="B62" s="74"/>
      <c r="C62" s="77"/>
      <c r="D62" s="9"/>
      <c r="E62" s="76"/>
      <c r="F62" s="76"/>
      <c r="G62" s="154"/>
      <c r="H62" s="154"/>
      <c r="I62" s="77"/>
      <c r="J62" s="76"/>
      <c r="K62" s="76"/>
      <c r="L62" s="76"/>
      <c r="M62" s="76">
        <v>1</v>
      </c>
      <c r="N62" s="76">
        <v>2</v>
      </c>
      <c r="O62" s="76">
        <v>3</v>
      </c>
      <c r="P62" s="76">
        <v>4</v>
      </c>
      <c r="Q62" s="76">
        <v>5</v>
      </c>
      <c r="R62" s="76">
        <v>6</v>
      </c>
      <c r="S62" s="76">
        <v>7</v>
      </c>
      <c r="T62" s="76">
        <v>8</v>
      </c>
      <c r="U62" s="76">
        <v>9</v>
      </c>
      <c r="V62" s="76">
        <v>10</v>
      </c>
      <c r="W62" s="76">
        <v>11</v>
      </c>
      <c r="X62" s="76">
        <v>12</v>
      </c>
      <c r="Y62" s="76">
        <v>13</v>
      </c>
      <c r="Z62" s="76">
        <v>14</v>
      </c>
      <c r="AA62" s="76">
        <v>15</v>
      </c>
      <c r="AB62" s="76">
        <v>16</v>
      </c>
      <c r="AC62" s="76"/>
      <c r="AD62" s="76"/>
    </row>
    <row r="63" spans="1:31" ht="14.1" hidden="1" customHeight="1" x14ac:dyDescent="0.25">
      <c r="B63" s="74"/>
      <c r="C63" s="77"/>
      <c r="D63" s="9"/>
      <c r="E63" s="76"/>
      <c r="F63" s="76"/>
      <c r="G63" s="154" t="str">
        <f>CONCATENATE($C58,"_",$C59,"_",G61)</f>
        <v>1_3_2012</v>
      </c>
      <c r="H63" s="154" t="str">
        <f>CONCATENATE($C58,"_",$C59,"_",H61)</f>
        <v>1_3_2018</v>
      </c>
      <c r="I63" s="77"/>
      <c r="J63" s="76"/>
      <c r="K63" s="76"/>
      <c r="L63" s="76"/>
      <c r="M63" s="76" t="str">
        <f>IF($G61+M62&gt;$H61,0,CONCATENATE($C58,"_",$C59,"_",$G61+M62))</f>
        <v>1_3_2013</v>
      </c>
      <c r="N63" s="76" t="str">
        <f t="shared" ref="N63:AB63" si="18">IF($G61+N62&gt;$H61,0,CONCATENATE($C58,"_",$C59,"_",$G61+N62))</f>
        <v>1_3_2014</v>
      </c>
      <c r="O63" s="76" t="str">
        <f t="shared" si="18"/>
        <v>1_3_2015</v>
      </c>
      <c r="P63" s="76" t="str">
        <f t="shared" si="18"/>
        <v>1_3_2016</v>
      </c>
      <c r="Q63" s="76" t="str">
        <f t="shared" si="18"/>
        <v>1_3_2017</v>
      </c>
      <c r="R63" s="76" t="str">
        <f t="shared" si="18"/>
        <v>1_3_2018</v>
      </c>
      <c r="S63" s="76">
        <f t="shared" si="18"/>
        <v>0</v>
      </c>
      <c r="T63" s="76">
        <f t="shared" si="18"/>
        <v>0</v>
      </c>
      <c r="U63" s="76">
        <f t="shared" si="18"/>
        <v>0</v>
      </c>
      <c r="V63" s="76">
        <f t="shared" si="18"/>
        <v>0</v>
      </c>
      <c r="W63" s="76">
        <f t="shared" si="18"/>
        <v>0</v>
      </c>
      <c r="X63" s="76">
        <f t="shared" si="18"/>
        <v>0</v>
      </c>
      <c r="Y63" s="76">
        <f t="shared" si="18"/>
        <v>0</v>
      </c>
      <c r="Z63" s="76">
        <f t="shared" si="18"/>
        <v>0</v>
      </c>
      <c r="AA63" s="76">
        <f t="shared" si="18"/>
        <v>0</v>
      </c>
      <c r="AB63" s="76">
        <f t="shared" si="18"/>
        <v>0</v>
      </c>
      <c r="AC63" s="76"/>
      <c r="AD63" s="76"/>
    </row>
    <row r="64" spans="1:31" ht="14.1" hidden="1" customHeight="1" x14ac:dyDescent="0.25">
      <c r="B64" s="74"/>
      <c r="C64" s="77"/>
      <c r="D64" s="9"/>
      <c r="E64" s="76"/>
      <c r="F64" s="76" t="s">
        <v>27</v>
      </c>
      <c r="G64" s="157"/>
      <c r="H64" s="157"/>
      <c r="I64" s="77"/>
      <c r="J64" s="76"/>
      <c r="K64" s="76"/>
      <c r="L64" s="76" t="s">
        <v>27</v>
      </c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</row>
    <row r="65" spans="2:33" x14ac:dyDescent="0.25">
      <c r="B65" s="74" t="s">
        <v>36</v>
      </c>
      <c r="C65" s="77" t="s">
        <v>25</v>
      </c>
      <c r="D65" s="101" t="s">
        <v>8</v>
      </c>
      <c r="E65" s="88"/>
      <c r="F65" s="76">
        <f>MATCH($D65,FAC_TOTALS_APTA!$A$2:$BF$2,)</f>
        <v>12</v>
      </c>
      <c r="G65" s="157" t="e">
        <f>VLOOKUP(G63,FAC_TOTALS_APTA!$A$4:$BF$126,$F65,FALSE)</f>
        <v>#N/A</v>
      </c>
      <c r="H65" s="157" t="e">
        <f>VLOOKUP(H63,FAC_TOTALS_APTA!$A$4:$BF$126,$F65,FALSE)</f>
        <v>#N/A</v>
      </c>
      <c r="I65" s="89" t="str">
        <f>IFERROR(H65/G65-1,"-")</f>
        <v>-</v>
      </c>
      <c r="J65" s="90" t="str">
        <f>IF(C65="Log","_log","")</f>
        <v>_log</v>
      </c>
      <c r="K65" s="90" t="str">
        <f>CONCATENATE(D65,J65,"_FAC")</f>
        <v>VRM_ADJ_log_FAC</v>
      </c>
      <c r="L65" s="76">
        <f>MATCH($K65,FAC_TOTALS_APTA!$A$2:$BD$2,)</f>
        <v>19</v>
      </c>
      <c r="M65" s="87" t="e">
        <f>IF(M63=0,0,VLOOKUP(M63,FAC_TOTALS_APTA!$A$4:$BF$126,$L65,FALSE))</f>
        <v>#N/A</v>
      </c>
      <c r="N65" s="87" t="e">
        <f>IF(N63=0,0,VLOOKUP(N63,FAC_TOTALS_APTA!$A$4:$BF$126,$L65,FALSE))</f>
        <v>#N/A</v>
      </c>
      <c r="O65" s="87" t="e">
        <f>IF(O63=0,0,VLOOKUP(O63,FAC_TOTALS_APTA!$A$4:$BF$126,$L65,FALSE))</f>
        <v>#N/A</v>
      </c>
      <c r="P65" s="87" t="e">
        <f>IF(P63=0,0,VLOOKUP(P63,FAC_TOTALS_APTA!$A$4:$BF$126,$L65,FALSE))</f>
        <v>#N/A</v>
      </c>
      <c r="Q65" s="87" t="e">
        <f>IF(Q63=0,0,VLOOKUP(Q63,FAC_TOTALS_APTA!$A$4:$BF$126,$L65,FALSE))</f>
        <v>#N/A</v>
      </c>
      <c r="R65" s="87" t="e">
        <f>IF(R63=0,0,VLOOKUP(R63,FAC_TOTALS_APTA!$A$4:$BF$126,$L65,FALSE))</f>
        <v>#N/A</v>
      </c>
      <c r="S65" s="87">
        <f>IF(S63=0,0,VLOOKUP(S63,FAC_TOTALS_APTA!$A$4:$BF$126,$L65,FALSE))</f>
        <v>0</v>
      </c>
      <c r="T65" s="87">
        <f>IF(T63=0,0,VLOOKUP(T63,FAC_TOTALS_APTA!$A$4:$BF$126,$L65,FALSE))</f>
        <v>0</v>
      </c>
      <c r="U65" s="87">
        <f>IF(U63=0,0,VLOOKUP(U63,FAC_TOTALS_APTA!$A$4:$BF$126,$L65,FALSE))</f>
        <v>0</v>
      </c>
      <c r="V65" s="87">
        <f>IF(V63=0,0,VLOOKUP(V63,FAC_TOTALS_APTA!$A$4:$BF$126,$L65,FALSE))</f>
        <v>0</v>
      </c>
      <c r="W65" s="87">
        <f>IF(W63=0,0,VLOOKUP(W63,FAC_TOTALS_APTA!$A$4:$BF$126,$L65,FALSE))</f>
        <v>0</v>
      </c>
      <c r="X65" s="87">
        <f>IF(X63=0,0,VLOOKUP(X63,FAC_TOTALS_APTA!$A$4:$BF$126,$L65,FALSE))</f>
        <v>0</v>
      </c>
      <c r="Y65" s="87">
        <f>IF(Y63=0,0,VLOOKUP(Y63,FAC_TOTALS_APTA!$A$4:$BF$126,$L65,FALSE))</f>
        <v>0</v>
      </c>
      <c r="Z65" s="87">
        <f>IF(Z63=0,0,VLOOKUP(Z63,FAC_TOTALS_APTA!$A$4:$BF$126,$L65,FALSE))</f>
        <v>0</v>
      </c>
      <c r="AA65" s="87">
        <f>IF(AA63=0,0,VLOOKUP(AA63,FAC_TOTALS_APTA!$A$4:$BF$126,$L65,FALSE))</f>
        <v>0</v>
      </c>
      <c r="AB65" s="87">
        <f>IF(AB63=0,0,VLOOKUP(AB63,FAC_TOTALS_APTA!$A$4:$BF$126,$L65,FALSE))</f>
        <v>0</v>
      </c>
      <c r="AC65" s="91" t="e">
        <f>SUM(M65:AB65)</f>
        <v>#N/A</v>
      </c>
      <c r="AD65" s="92" t="e">
        <f>AC65/G77</f>
        <v>#N/A</v>
      </c>
    </row>
    <row r="66" spans="2:33" x14ac:dyDescent="0.25">
      <c r="B66" s="74" t="s">
        <v>57</v>
      </c>
      <c r="C66" s="77" t="s">
        <v>25</v>
      </c>
      <c r="D66" s="101" t="s">
        <v>75</v>
      </c>
      <c r="E66" s="88"/>
      <c r="F66" s="76">
        <f>MATCH($D66,FAC_TOTALS_APTA!$A$2:$BF$2,)</f>
        <v>13</v>
      </c>
      <c r="G66" s="158" t="e">
        <f>VLOOKUP(G63,FAC_TOTALS_APTA!$A$4:$BF$126,$F66,FALSE)</f>
        <v>#N/A</v>
      </c>
      <c r="H66" s="158" t="e">
        <f>VLOOKUP(H63,FAC_TOTALS_APTA!$A$4:$BF$126,$F66,FALSE)</f>
        <v>#N/A</v>
      </c>
      <c r="I66" s="89" t="str">
        <f t="shared" ref="I66:I75" si="19">IFERROR(H66/G66-1,"-")</f>
        <v>-</v>
      </c>
      <c r="J66" s="90" t="str">
        <f t="shared" ref="J66:J72" si="20">IF(C66="Log","_log","")</f>
        <v>_log</v>
      </c>
      <c r="K66" s="90" t="str">
        <f t="shared" ref="K66:K75" si="21">CONCATENATE(D66,J66,"_FAC")</f>
        <v>FARE_per_UPT_cleaned_2018_log_FAC</v>
      </c>
      <c r="L66" s="76">
        <f>MATCH($K66,FAC_TOTALS_APTA!$A$2:$BD$2,)</f>
        <v>20</v>
      </c>
      <c r="M66" s="87" t="e">
        <f>IF(M63=0,0,VLOOKUP(M63,FAC_TOTALS_APTA!$A$4:$BF$126,$L66,FALSE))</f>
        <v>#N/A</v>
      </c>
      <c r="N66" s="87" t="e">
        <f>IF(N63=0,0,VLOOKUP(N63,FAC_TOTALS_APTA!$A$4:$BF$126,$L66,FALSE))</f>
        <v>#N/A</v>
      </c>
      <c r="O66" s="87" t="e">
        <f>IF(O63=0,0,VLOOKUP(O63,FAC_TOTALS_APTA!$A$4:$BF$126,$L66,FALSE))</f>
        <v>#N/A</v>
      </c>
      <c r="P66" s="87" t="e">
        <f>IF(P63=0,0,VLOOKUP(P63,FAC_TOTALS_APTA!$A$4:$BF$126,$L66,FALSE))</f>
        <v>#N/A</v>
      </c>
      <c r="Q66" s="87" t="e">
        <f>IF(Q63=0,0,VLOOKUP(Q63,FAC_TOTALS_APTA!$A$4:$BF$126,$L66,FALSE))</f>
        <v>#N/A</v>
      </c>
      <c r="R66" s="87" t="e">
        <f>IF(R63=0,0,VLOOKUP(R63,FAC_TOTALS_APTA!$A$4:$BF$126,$L66,FALSE))</f>
        <v>#N/A</v>
      </c>
      <c r="S66" s="87">
        <f>IF(S63=0,0,VLOOKUP(S63,FAC_TOTALS_APTA!$A$4:$BF$126,$L66,FALSE))</f>
        <v>0</v>
      </c>
      <c r="T66" s="87">
        <f>IF(T63=0,0,VLOOKUP(T63,FAC_TOTALS_APTA!$A$4:$BF$126,$L66,FALSE))</f>
        <v>0</v>
      </c>
      <c r="U66" s="87">
        <f>IF(U63=0,0,VLOOKUP(U63,FAC_TOTALS_APTA!$A$4:$BF$126,$L66,FALSE))</f>
        <v>0</v>
      </c>
      <c r="V66" s="87">
        <f>IF(V63=0,0,VLOOKUP(V63,FAC_TOTALS_APTA!$A$4:$BF$126,$L66,FALSE))</f>
        <v>0</v>
      </c>
      <c r="W66" s="87">
        <f>IF(W63=0,0,VLOOKUP(W63,FAC_TOTALS_APTA!$A$4:$BF$126,$L66,FALSE))</f>
        <v>0</v>
      </c>
      <c r="X66" s="87">
        <f>IF(X63=0,0,VLOOKUP(X63,FAC_TOTALS_APTA!$A$4:$BF$126,$L66,FALSE))</f>
        <v>0</v>
      </c>
      <c r="Y66" s="87">
        <f>IF(Y63=0,0,VLOOKUP(Y63,FAC_TOTALS_APTA!$A$4:$BF$126,$L66,FALSE))</f>
        <v>0</v>
      </c>
      <c r="Z66" s="87">
        <f>IF(Z63=0,0,VLOOKUP(Z63,FAC_TOTALS_APTA!$A$4:$BF$126,$L66,FALSE))</f>
        <v>0</v>
      </c>
      <c r="AA66" s="87">
        <f>IF(AA63=0,0,VLOOKUP(AA63,FAC_TOTALS_APTA!$A$4:$BF$126,$L66,FALSE))</f>
        <v>0</v>
      </c>
      <c r="AB66" s="87">
        <f>IF(AB63=0,0,VLOOKUP(AB63,FAC_TOTALS_APTA!$A$4:$BF$126,$L66,FALSE))</f>
        <v>0</v>
      </c>
      <c r="AC66" s="91" t="e">
        <f t="shared" ref="AC66:AC75" si="22">SUM(M66:AB66)</f>
        <v>#N/A</v>
      </c>
      <c r="AD66" s="92" t="e">
        <f>AC66/G77</f>
        <v>#N/A</v>
      </c>
    </row>
    <row r="67" spans="2:33" x14ac:dyDescent="0.25">
      <c r="B67" s="74" t="s">
        <v>53</v>
      </c>
      <c r="C67" s="77" t="s">
        <v>25</v>
      </c>
      <c r="D67" s="101" t="s">
        <v>9</v>
      </c>
      <c r="E67" s="88"/>
      <c r="F67" s="76">
        <f>MATCH($D67,FAC_TOTALS_APTA!$A$2:$BF$2,)</f>
        <v>14</v>
      </c>
      <c r="G67" s="157" t="e">
        <f>VLOOKUP(G63,FAC_TOTALS_APTA!$A$4:$BF$126,$F67,FALSE)</f>
        <v>#N/A</v>
      </c>
      <c r="H67" s="157" t="e">
        <f>VLOOKUP(H63,FAC_TOTALS_APTA!$A$4:$BF$126,$F67,FALSE)</f>
        <v>#N/A</v>
      </c>
      <c r="I67" s="89" t="str">
        <f t="shared" si="19"/>
        <v>-</v>
      </c>
      <c r="J67" s="90" t="str">
        <f t="shared" si="20"/>
        <v>_log</v>
      </c>
      <c r="K67" s="90" t="str">
        <f t="shared" si="21"/>
        <v>POP_EMP_log_FAC</v>
      </c>
      <c r="L67" s="76">
        <f>MATCH($K67,FAC_TOTALS_APTA!$A$2:$BD$2,)</f>
        <v>21</v>
      </c>
      <c r="M67" s="87" t="e">
        <f>IF(M63=0,0,VLOOKUP(M63,FAC_TOTALS_APTA!$A$4:$BF$126,$L67,FALSE))</f>
        <v>#N/A</v>
      </c>
      <c r="N67" s="87" t="e">
        <f>IF(N63=0,0,VLOOKUP(N63,FAC_TOTALS_APTA!$A$4:$BF$126,$L67,FALSE))</f>
        <v>#N/A</v>
      </c>
      <c r="O67" s="87" t="e">
        <f>IF(O63=0,0,VLOOKUP(O63,FAC_TOTALS_APTA!$A$4:$BF$126,$L67,FALSE))</f>
        <v>#N/A</v>
      </c>
      <c r="P67" s="87" t="e">
        <f>IF(P63=0,0,VLOOKUP(P63,FAC_TOTALS_APTA!$A$4:$BF$126,$L67,FALSE))</f>
        <v>#N/A</v>
      </c>
      <c r="Q67" s="87" t="e">
        <f>IF(Q63=0,0,VLOOKUP(Q63,FAC_TOTALS_APTA!$A$4:$BF$126,$L67,FALSE))</f>
        <v>#N/A</v>
      </c>
      <c r="R67" s="87" t="e">
        <f>IF(R63=0,0,VLOOKUP(R63,FAC_TOTALS_APTA!$A$4:$BF$126,$L67,FALSE))</f>
        <v>#N/A</v>
      </c>
      <c r="S67" s="87">
        <f>IF(S63=0,0,VLOOKUP(S63,FAC_TOTALS_APTA!$A$4:$BF$126,$L67,FALSE))</f>
        <v>0</v>
      </c>
      <c r="T67" s="87">
        <f>IF(T63=0,0,VLOOKUP(T63,FAC_TOTALS_APTA!$A$4:$BF$126,$L67,FALSE))</f>
        <v>0</v>
      </c>
      <c r="U67" s="87">
        <f>IF(U63=0,0,VLOOKUP(U63,FAC_TOTALS_APTA!$A$4:$BF$126,$L67,FALSE))</f>
        <v>0</v>
      </c>
      <c r="V67" s="87">
        <f>IF(V63=0,0,VLOOKUP(V63,FAC_TOTALS_APTA!$A$4:$BF$126,$L67,FALSE))</f>
        <v>0</v>
      </c>
      <c r="W67" s="87">
        <f>IF(W63=0,0,VLOOKUP(W63,FAC_TOTALS_APTA!$A$4:$BF$126,$L67,FALSE))</f>
        <v>0</v>
      </c>
      <c r="X67" s="87">
        <f>IF(X63=0,0,VLOOKUP(X63,FAC_TOTALS_APTA!$A$4:$BF$126,$L67,FALSE))</f>
        <v>0</v>
      </c>
      <c r="Y67" s="87">
        <f>IF(Y63=0,0,VLOOKUP(Y63,FAC_TOTALS_APTA!$A$4:$BF$126,$L67,FALSE))</f>
        <v>0</v>
      </c>
      <c r="Z67" s="87">
        <f>IF(Z63=0,0,VLOOKUP(Z63,FAC_TOTALS_APTA!$A$4:$BF$126,$L67,FALSE))</f>
        <v>0</v>
      </c>
      <c r="AA67" s="87">
        <f>IF(AA63=0,0,VLOOKUP(AA63,FAC_TOTALS_APTA!$A$4:$BF$126,$L67,FALSE))</f>
        <v>0</v>
      </c>
      <c r="AB67" s="87">
        <f>IF(AB63=0,0,VLOOKUP(AB63,FAC_TOTALS_APTA!$A$4:$BF$126,$L67,FALSE))</f>
        <v>0</v>
      </c>
      <c r="AC67" s="91" t="e">
        <f t="shared" si="22"/>
        <v>#N/A</v>
      </c>
      <c r="AD67" s="92" t="e">
        <f>AC67/G77</f>
        <v>#N/A</v>
      </c>
    </row>
    <row r="68" spans="2:33" x14ac:dyDescent="0.25">
      <c r="B68" s="74" t="s">
        <v>67</v>
      </c>
      <c r="C68" s="77"/>
      <c r="D68" s="101" t="s">
        <v>11</v>
      </c>
      <c r="E68" s="88"/>
      <c r="F68" s="76" t="e">
        <f>MATCH($D68,FAC_TOTALS_APTA!$A$2:$BF$2,)</f>
        <v>#N/A</v>
      </c>
      <c r="G68" s="158" t="e">
        <f>VLOOKUP(G63,FAC_TOTALS_APTA!$A$4:$BF$126,$F68,FALSE)</f>
        <v>#N/A</v>
      </c>
      <c r="H68" s="158" t="e">
        <f>VLOOKUP(H63,FAC_TOTALS_APTA!$A$4:$BF$126,$F68,FALSE)</f>
        <v>#N/A</v>
      </c>
      <c r="I68" s="89" t="str">
        <f t="shared" si="19"/>
        <v>-</v>
      </c>
      <c r="J68" s="90" t="str">
        <f t="shared" si="20"/>
        <v/>
      </c>
      <c r="K68" s="90" t="str">
        <f t="shared" si="21"/>
        <v>TSD_POP_PCT_FAC</v>
      </c>
      <c r="L68" s="76" t="e">
        <f>MATCH($K68,FAC_TOTALS_APTA!$A$2:$BD$2,)</f>
        <v>#N/A</v>
      </c>
      <c r="M68" s="87" t="e">
        <f>IF(M63=0,0,VLOOKUP(M63,FAC_TOTALS_APTA!$A$4:$BF$126,$L68,FALSE))</f>
        <v>#N/A</v>
      </c>
      <c r="N68" s="87" t="e">
        <f>IF(N63=0,0,VLOOKUP(N63,FAC_TOTALS_APTA!$A$4:$BF$126,$L68,FALSE))</f>
        <v>#N/A</v>
      </c>
      <c r="O68" s="87" t="e">
        <f>IF(O63=0,0,VLOOKUP(O63,FAC_TOTALS_APTA!$A$4:$BF$126,$L68,FALSE))</f>
        <v>#N/A</v>
      </c>
      <c r="P68" s="87" t="e">
        <f>IF(P63=0,0,VLOOKUP(P63,FAC_TOTALS_APTA!$A$4:$BF$126,$L68,FALSE))</f>
        <v>#N/A</v>
      </c>
      <c r="Q68" s="87" t="e">
        <f>IF(Q63=0,0,VLOOKUP(Q63,FAC_TOTALS_APTA!$A$4:$BF$126,$L68,FALSE))</f>
        <v>#N/A</v>
      </c>
      <c r="R68" s="87" t="e">
        <f>IF(R63=0,0,VLOOKUP(R63,FAC_TOTALS_APTA!$A$4:$BF$126,$L68,FALSE))</f>
        <v>#N/A</v>
      </c>
      <c r="S68" s="87">
        <f>IF(S63=0,0,VLOOKUP(S63,FAC_TOTALS_APTA!$A$4:$BF$126,$L68,FALSE))</f>
        <v>0</v>
      </c>
      <c r="T68" s="87">
        <f>IF(T63=0,0,VLOOKUP(T63,FAC_TOTALS_APTA!$A$4:$BF$126,$L68,FALSE))</f>
        <v>0</v>
      </c>
      <c r="U68" s="87">
        <f>IF(U63=0,0,VLOOKUP(U63,FAC_TOTALS_APTA!$A$4:$BF$126,$L68,FALSE))</f>
        <v>0</v>
      </c>
      <c r="V68" s="87">
        <f>IF(V63=0,0,VLOOKUP(V63,FAC_TOTALS_APTA!$A$4:$BF$126,$L68,FALSE))</f>
        <v>0</v>
      </c>
      <c r="W68" s="87">
        <f>IF(W63=0,0,VLOOKUP(W63,FAC_TOTALS_APTA!$A$4:$BF$126,$L68,FALSE))</f>
        <v>0</v>
      </c>
      <c r="X68" s="87">
        <f>IF(X63=0,0,VLOOKUP(X63,FAC_TOTALS_APTA!$A$4:$BF$126,$L68,FALSE))</f>
        <v>0</v>
      </c>
      <c r="Y68" s="87">
        <f>IF(Y63=0,0,VLOOKUP(Y63,FAC_TOTALS_APTA!$A$4:$BF$126,$L68,FALSE))</f>
        <v>0</v>
      </c>
      <c r="Z68" s="87">
        <f>IF(Z63=0,0,VLOOKUP(Z63,FAC_TOTALS_APTA!$A$4:$BF$126,$L68,FALSE))</f>
        <v>0</v>
      </c>
      <c r="AA68" s="87">
        <f>IF(AA63=0,0,VLOOKUP(AA63,FAC_TOTALS_APTA!$A$4:$BF$126,$L68,FALSE))</f>
        <v>0</v>
      </c>
      <c r="AB68" s="87">
        <f>IF(AB63=0,0,VLOOKUP(AB63,FAC_TOTALS_APTA!$A$4:$BF$126,$L68,FALSE))</f>
        <v>0</v>
      </c>
      <c r="AC68" s="91" t="e">
        <f t="shared" si="22"/>
        <v>#N/A</v>
      </c>
      <c r="AD68" s="92" t="e">
        <f>AC68/G77</f>
        <v>#N/A</v>
      </c>
    </row>
    <row r="69" spans="2:33" x14ac:dyDescent="0.2">
      <c r="B69" s="74" t="s">
        <v>54</v>
      </c>
      <c r="C69" s="77" t="s">
        <v>25</v>
      </c>
      <c r="D69" s="119" t="s">
        <v>18</v>
      </c>
      <c r="E69" s="88"/>
      <c r="F69" s="76">
        <f>MATCH($D69,FAC_TOTALS_APTA!$A$2:$BF$2,)</f>
        <v>15</v>
      </c>
      <c r="G69" s="159" t="e">
        <f>VLOOKUP(G63,FAC_TOTALS_APTA!$A$4:$BF$126,$F69,FALSE)</f>
        <v>#N/A</v>
      </c>
      <c r="H69" s="159" t="e">
        <f>VLOOKUP(H63,FAC_TOTALS_APTA!$A$4:$BF$126,$F69,FALSE)</f>
        <v>#N/A</v>
      </c>
      <c r="I69" s="89" t="str">
        <f t="shared" si="19"/>
        <v>-</v>
      </c>
      <c r="J69" s="90" t="str">
        <f t="shared" si="20"/>
        <v>_log</v>
      </c>
      <c r="K69" s="90" t="str">
        <f t="shared" si="21"/>
        <v>GAS_PRICE_2018_log_FAC</v>
      </c>
      <c r="L69" s="76">
        <f>MATCH($K69,FAC_TOTALS_APTA!$A$2:$BD$2,)</f>
        <v>22</v>
      </c>
      <c r="M69" s="87" t="e">
        <f>IF(M63=0,0,VLOOKUP(M63,FAC_TOTALS_APTA!$A$4:$BF$126,$L69,FALSE))</f>
        <v>#N/A</v>
      </c>
      <c r="N69" s="87" t="e">
        <f>IF(N63=0,0,VLOOKUP(N63,FAC_TOTALS_APTA!$A$4:$BF$126,$L69,FALSE))</f>
        <v>#N/A</v>
      </c>
      <c r="O69" s="87" t="e">
        <f>IF(O63=0,0,VLOOKUP(O63,FAC_TOTALS_APTA!$A$4:$BF$126,$L69,FALSE))</f>
        <v>#N/A</v>
      </c>
      <c r="P69" s="87" t="e">
        <f>IF(P63=0,0,VLOOKUP(P63,FAC_TOTALS_APTA!$A$4:$BF$126,$L69,FALSE))</f>
        <v>#N/A</v>
      </c>
      <c r="Q69" s="87" t="e">
        <f>IF(Q63=0,0,VLOOKUP(Q63,FAC_TOTALS_APTA!$A$4:$BF$126,$L69,FALSE))</f>
        <v>#N/A</v>
      </c>
      <c r="R69" s="87" t="e">
        <f>IF(R63=0,0,VLOOKUP(R63,FAC_TOTALS_APTA!$A$4:$BF$126,$L69,FALSE))</f>
        <v>#N/A</v>
      </c>
      <c r="S69" s="87">
        <f>IF(S63=0,0,VLOOKUP(S63,FAC_TOTALS_APTA!$A$4:$BF$126,$L69,FALSE))</f>
        <v>0</v>
      </c>
      <c r="T69" s="87">
        <f>IF(T63=0,0,VLOOKUP(T63,FAC_TOTALS_APTA!$A$4:$BF$126,$L69,FALSE))</f>
        <v>0</v>
      </c>
      <c r="U69" s="87">
        <f>IF(U63=0,0,VLOOKUP(U63,FAC_TOTALS_APTA!$A$4:$BF$126,$L69,FALSE))</f>
        <v>0</v>
      </c>
      <c r="V69" s="87">
        <f>IF(V63=0,0,VLOOKUP(V63,FAC_TOTALS_APTA!$A$4:$BF$126,$L69,FALSE))</f>
        <v>0</v>
      </c>
      <c r="W69" s="87">
        <f>IF(W63=0,0,VLOOKUP(W63,FAC_TOTALS_APTA!$A$4:$BF$126,$L69,FALSE))</f>
        <v>0</v>
      </c>
      <c r="X69" s="87">
        <f>IF(X63=0,0,VLOOKUP(X63,FAC_TOTALS_APTA!$A$4:$BF$126,$L69,FALSE))</f>
        <v>0</v>
      </c>
      <c r="Y69" s="87">
        <f>IF(Y63=0,0,VLOOKUP(Y63,FAC_TOTALS_APTA!$A$4:$BF$126,$L69,FALSE))</f>
        <v>0</v>
      </c>
      <c r="Z69" s="87">
        <f>IF(Z63=0,0,VLOOKUP(Z63,FAC_TOTALS_APTA!$A$4:$BF$126,$L69,FALSE))</f>
        <v>0</v>
      </c>
      <c r="AA69" s="87">
        <f>IF(AA63=0,0,VLOOKUP(AA63,FAC_TOTALS_APTA!$A$4:$BF$126,$L69,FALSE))</f>
        <v>0</v>
      </c>
      <c r="AB69" s="87">
        <f>IF(AB63=0,0,VLOOKUP(AB63,FAC_TOTALS_APTA!$A$4:$BF$126,$L69,FALSE))</f>
        <v>0</v>
      </c>
      <c r="AC69" s="91" t="e">
        <f t="shared" si="22"/>
        <v>#N/A</v>
      </c>
      <c r="AD69" s="92" t="e">
        <f>AC69/G77</f>
        <v>#N/A</v>
      </c>
    </row>
    <row r="70" spans="2:33" x14ac:dyDescent="0.25">
      <c r="B70" s="74" t="s">
        <v>51</v>
      </c>
      <c r="C70" s="77" t="s">
        <v>25</v>
      </c>
      <c r="D70" s="101" t="s">
        <v>17</v>
      </c>
      <c r="E70" s="88"/>
      <c r="F70" s="76">
        <f>MATCH($D70,FAC_TOTALS_APTA!$A$2:$BF$2,)</f>
        <v>16</v>
      </c>
      <c r="G70" s="158" t="e">
        <f>VLOOKUP(G63,FAC_TOTALS_APTA!$A$4:$BF$126,$F70,FALSE)</f>
        <v>#N/A</v>
      </c>
      <c r="H70" s="158" t="e">
        <f>VLOOKUP(H63,FAC_TOTALS_APTA!$A$4:$BF$126,$F70,FALSE)</f>
        <v>#N/A</v>
      </c>
      <c r="I70" s="89" t="str">
        <f t="shared" si="19"/>
        <v>-</v>
      </c>
      <c r="J70" s="90" t="str">
        <f t="shared" si="20"/>
        <v>_log</v>
      </c>
      <c r="K70" s="90" t="str">
        <f t="shared" si="21"/>
        <v>TOTAL_MED_INC_INDIV_2018_log_FAC</v>
      </c>
      <c r="L70" s="76">
        <f>MATCH($K70,FAC_TOTALS_APTA!$A$2:$BD$2,)</f>
        <v>23</v>
      </c>
      <c r="M70" s="87" t="e">
        <f>IF(M63=0,0,VLOOKUP(M63,FAC_TOTALS_APTA!$A$4:$BF$126,$L70,FALSE))</f>
        <v>#N/A</v>
      </c>
      <c r="N70" s="87" t="e">
        <f>IF(N63=0,0,VLOOKUP(N63,FAC_TOTALS_APTA!$A$4:$BF$126,$L70,FALSE))</f>
        <v>#N/A</v>
      </c>
      <c r="O70" s="87" t="e">
        <f>IF(O63=0,0,VLOOKUP(O63,FAC_TOTALS_APTA!$A$4:$BF$126,$L70,FALSE))</f>
        <v>#N/A</v>
      </c>
      <c r="P70" s="87" t="e">
        <f>IF(P63=0,0,VLOOKUP(P63,FAC_TOTALS_APTA!$A$4:$BF$126,$L70,FALSE))</f>
        <v>#N/A</v>
      </c>
      <c r="Q70" s="87" t="e">
        <f>IF(Q63=0,0,VLOOKUP(Q63,FAC_TOTALS_APTA!$A$4:$BF$126,$L70,FALSE))</f>
        <v>#N/A</v>
      </c>
      <c r="R70" s="87" t="e">
        <f>IF(R63=0,0,VLOOKUP(R63,FAC_TOTALS_APTA!$A$4:$BF$126,$L70,FALSE))</f>
        <v>#N/A</v>
      </c>
      <c r="S70" s="87">
        <f>IF(S63=0,0,VLOOKUP(S63,FAC_TOTALS_APTA!$A$4:$BF$126,$L70,FALSE))</f>
        <v>0</v>
      </c>
      <c r="T70" s="87">
        <f>IF(T63=0,0,VLOOKUP(T63,FAC_TOTALS_APTA!$A$4:$BF$126,$L70,FALSE))</f>
        <v>0</v>
      </c>
      <c r="U70" s="87">
        <f>IF(U63=0,0,VLOOKUP(U63,FAC_TOTALS_APTA!$A$4:$BF$126,$L70,FALSE))</f>
        <v>0</v>
      </c>
      <c r="V70" s="87">
        <f>IF(V63=0,0,VLOOKUP(V63,FAC_TOTALS_APTA!$A$4:$BF$126,$L70,FALSE))</f>
        <v>0</v>
      </c>
      <c r="W70" s="87">
        <f>IF(W63=0,0,VLOOKUP(W63,FAC_TOTALS_APTA!$A$4:$BF$126,$L70,FALSE))</f>
        <v>0</v>
      </c>
      <c r="X70" s="87">
        <f>IF(X63=0,0,VLOOKUP(X63,FAC_TOTALS_APTA!$A$4:$BF$126,$L70,FALSE))</f>
        <v>0</v>
      </c>
      <c r="Y70" s="87">
        <f>IF(Y63=0,0,VLOOKUP(Y63,FAC_TOTALS_APTA!$A$4:$BF$126,$L70,FALSE))</f>
        <v>0</v>
      </c>
      <c r="Z70" s="87">
        <f>IF(Z63=0,0,VLOOKUP(Z63,FAC_TOTALS_APTA!$A$4:$BF$126,$L70,FALSE))</f>
        <v>0</v>
      </c>
      <c r="AA70" s="87">
        <f>IF(AA63=0,0,VLOOKUP(AA63,FAC_TOTALS_APTA!$A$4:$BF$126,$L70,FALSE))</f>
        <v>0</v>
      </c>
      <c r="AB70" s="87">
        <f>IF(AB63=0,0,VLOOKUP(AB63,FAC_TOTALS_APTA!$A$4:$BF$126,$L70,FALSE))</f>
        <v>0</v>
      </c>
      <c r="AC70" s="91" t="e">
        <f t="shared" si="22"/>
        <v>#N/A</v>
      </c>
      <c r="AD70" s="92" t="e">
        <f>AC70/G77</f>
        <v>#N/A</v>
      </c>
    </row>
    <row r="71" spans="2:33" x14ac:dyDescent="0.25">
      <c r="B71" s="74" t="s">
        <v>68</v>
      </c>
      <c r="C71" s="77"/>
      <c r="D71" s="101" t="s">
        <v>10</v>
      </c>
      <c r="E71" s="88"/>
      <c r="F71" s="76">
        <f>MATCH($D71,FAC_TOTALS_APTA!$A$2:$BF$2,)</f>
        <v>17</v>
      </c>
      <c r="G71" s="157" t="e">
        <f>VLOOKUP(G63,FAC_TOTALS_APTA!$A$4:$BF$126,$F71,FALSE)</f>
        <v>#N/A</v>
      </c>
      <c r="H71" s="157" t="e">
        <f>VLOOKUP(H63,FAC_TOTALS_APTA!$A$4:$BF$126,$F71,FALSE)</f>
        <v>#N/A</v>
      </c>
      <c r="I71" s="89" t="str">
        <f t="shared" si="19"/>
        <v>-</v>
      </c>
      <c r="J71" s="90" t="str">
        <f t="shared" si="20"/>
        <v/>
      </c>
      <c r="K71" s="90" t="str">
        <f t="shared" si="21"/>
        <v>PCT_HH_NO_VEH_FAC</v>
      </c>
      <c r="L71" s="76">
        <f>MATCH($K71,FAC_TOTALS_APTA!$A$2:$BD$2,)</f>
        <v>24</v>
      </c>
      <c r="M71" s="87" t="e">
        <f>IF(M63=0,0,VLOOKUP(M63,FAC_TOTALS_APTA!$A$4:$BF$126,$L71,FALSE))</f>
        <v>#N/A</v>
      </c>
      <c r="N71" s="87" t="e">
        <f>IF(N63=0,0,VLOOKUP(N63,FAC_TOTALS_APTA!$A$4:$BF$126,$L71,FALSE))</f>
        <v>#N/A</v>
      </c>
      <c r="O71" s="87" t="e">
        <f>IF(O63=0,0,VLOOKUP(O63,FAC_TOTALS_APTA!$A$4:$BF$126,$L71,FALSE))</f>
        <v>#N/A</v>
      </c>
      <c r="P71" s="87" t="e">
        <f>IF(P63=0,0,VLOOKUP(P63,FAC_TOTALS_APTA!$A$4:$BF$126,$L71,FALSE))</f>
        <v>#N/A</v>
      </c>
      <c r="Q71" s="87" t="e">
        <f>IF(Q63=0,0,VLOOKUP(Q63,FAC_TOTALS_APTA!$A$4:$BF$126,$L71,FALSE))</f>
        <v>#N/A</v>
      </c>
      <c r="R71" s="87" t="e">
        <f>IF(R63=0,0,VLOOKUP(R63,FAC_TOTALS_APTA!$A$4:$BF$126,$L71,FALSE))</f>
        <v>#N/A</v>
      </c>
      <c r="S71" s="87">
        <f>IF(S63=0,0,VLOOKUP(S63,FAC_TOTALS_APTA!$A$4:$BF$126,$L71,FALSE))</f>
        <v>0</v>
      </c>
      <c r="T71" s="87">
        <f>IF(T63=0,0,VLOOKUP(T63,FAC_TOTALS_APTA!$A$4:$BF$126,$L71,FALSE))</f>
        <v>0</v>
      </c>
      <c r="U71" s="87">
        <f>IF(U63=0,0,VLOOKUP(U63,FAC_TOTALS_APTA!$A$4:$BF$126,$L71,FALSE))</f>
        <v>0</v>
      </c>
      <c r="V71" s="87">
        <f>IF(V63=0,0,VLOOKUP(V63,FAC_TOTALS_APTA!$A$4:$BF$126,$L71,FALSE))</f>
        <v>0</v>
      </c>
      <c r="W71" s="87">
        <f>IF(W63=0,0,VLOOKUP(W63,FAC_TOTALS_APTA!$A$4:$BF$126,$L71,FALSE))</f>
        <v>0</v>
      </c>
      <c r="X71" s="87">
        <f>IF(X63=0,0,VLOOKUP(X63,FAC_TOTALS_APTA!$A$4:$BF$126,$L71,FALSE))</f>
        <v>0</v>
      </c>
      <c r="Y71" s="87">
        <f>IF(Y63=0,0,VLOOKUP(Y63,FAC_TOTALS_APTA!$A$4:$BF$126,$L71,FALSE))</f>
        <v>0</v>
      </c>
      <c r="Z71" s="87">
        <f>IF(Z63=0,0,VLOOKUP(Z63,FAC_TOTALS_APTA!$A$4:$BF$126,$L71,FALSE))</f>
        <v>0</v>
      </c>
      <c r="AA71" s="87">
        <f>IF(AA63=0,0,VLOOKUP(AA63,FAC_TOTALS_APTA!$A$4:$BF$126,$L71,FALSE))</f>
        <v>0</v>
      </c>
      <c r="AB71" s="87">
        <f>IF(AB63=0,0,VLOOKUP(AB63,FAC_TOTALS_APTA!$A$4:$BF$126,$L71,FALSE))</f>
        <v>0</v>
      </c>
      <c r="AC71" s="91" t="e">
        <f t="shared" si="22"/>
        <v>#N/A</v>
      </c>
      <c r="AD71" s="92" t="e">
        <f>AC71/G77</f>
        <v>#N/A</v>
      </c>
    </row>
    <row r="72" spans="2:33" x14ac:dyDescent="0.25">
      <c r="B72" s="74" t="s">
        <v>52</v>
      </c>
      <c r="C72" s="77"/>
      <c r="D72" s="101" t="s">
        <v>32</v>
      </c>
      <c r="E72" s="88"/>
      <c r="F72" s="76">
        <f>MATCH($D72,FAC_TOTALS_APTA!$A$2:$BF$2,)</f>
        <v>18</v>
      </c>
      <c r="G72" s="159" t="e">
        <f>VLOOKUP(G63,FAC_TOTALS_APTA!$A$4:$BF$126,$F72,FALSE)</f>
        <v>#N/A</v>
      </c>
      <c r="H72" s="159" t="e">
        <f>VLOOKUP(H63,FAC_TOTALS_APTA!$A$4:$BF$126,$F72,FALSE)</f>
        <v>#N/A</v>
      </c>
      <c r="I72" s="89" t="str">
        <f t="shared" si="19"/>
        <v>-</v>
      </c>
      <c r="J72" s="90" t="str">
        <f t="shared" si="20"/>
        <v/>
      </c>
      <c r="K72" s="90" t="str">
        <f t="shared" si="21"/>
        <v>JTW_HOME_PCT_FAC</v>
      </c>
      <c r="L72" s="76">
        <f>MATCH($K72,FAC_TOTALS_APTA!$A$2:$BD$2,)</f>
        <v>25</v>
      </c>
      <c r="M72" s="87" t="e">
        <f>IF(M63=0,0,VLOOKUP(M63,FAC_TOTALS_APTA!$A$4:$BF$126,$L72,FALSE))</f>
        <v>#N/A</v>
      </c>
      <c r="N72" s="87" t="e">
        <f>IF(N63=0,0,VLOOKUP(N63,FAC_TOTALS_APTA!$A$4:$BF$126,$L72,FALSE))</f>
        <v>#N/A</v>
      </c>
      <c r="O72" s="87" t="e">
        <f>IF(O63=0,0,VLOOKUP(O63,FAC_TOTALS_APTA!$A$4:$BF$126,$L72,FALSE))</f>
        <v>#N/A</v>
      </c>
      <c r="P72" s="87" t="e">
        <f>IF(P63=0,0,VLOOKUP(P63,FAC_TOTALS_APTA!$A$4:$BF$126,$L72,FALSE))</f>
        <v>#N/A</v>
      </c>
      <c r="Q72" s="87" t="e">
        <f>IF(Q63=0,0,VLOOKUP(Q63,FAC_TOTALS_APTA!$A$4:$BF$126,$L72,FALSE))</f>
        <v>#N/A</v>
      </c>
      <c r="R72" s="87" t="e">
        <f>IF(R63=0,0,VLOOKUP(R63,FAC_TOTALS_APTA!$A$4:$BF$126,$L72,FALSE))</f>
        <v>#N/A</v>
      </c>
      <c r="S72" s="87">
        <f>IF(S63=0,0,VLOOKUP(S63,FAC_TOTALS_APTA!$A$4:$BF$126,$L72,FALSE))</f>
        <v>0</v>
      </c>
      <c r="T72" s="87">
        <f>IF(T63=0,0,VLOOKUP(T63,FAC_TOTALS_APTA!$A$4:$BF$126,$L72,FALSE))</f>
        <v>0</v>
      </c>
      <c r="U72" s="87">
        <f>IF(U63=0,0,VLOOKUP(U63,FAC_TOTALS_APTA!$A$4:$BF$126,$L72,FALSE))</f>
        <v>0</v>
      </c>
      <c r="V72" s="87">
        <f>IF(V63=0,0,VLOOKUP(V63,FAC_TOTALS_APTA!$A$4:$BF$126,$L72,FALSE))</f>
        <v>0</v>
      </c>
      <c r="W72" s="87">
        <f>IF(W63=0,0,VLOOKUP(W63,FAC_TOTALS_APTA!$A$4:$BF$126,$L72,FALSE))</f>
        <v>0</v>
      </c>
      <c r="X72" s="87">
        <f>IF(X63=0,0,VLOOKUP(X63,FAC_TOTALS_APTA!$A$4:$BF$126,$L72,FALSE))</f>
        <v>0</v>
      </c>
      <c r="Y72" s="87">
        <f>IF(Y63=0,0,VLOOKUP(Y63,FAC_TOTALS_APTA!$A$4:$BF$126,$L72,FALSE))</f>
        <v>0</v>
      </c>
      <c r="Z72" s="87">
        <f>IF(Z63=0,0,VLOOKUP(Z63,FAC_TOTALS_APTA!$A$4:$BF$126,$L72,FALSE))</f>
        <v>0</v>
      </c>
      <c r="AA72" s="87">
        <f>IF(AA63=0,0,VLOOKUP(AA63,FAC_TOTALS_APTA!$A$4:$BF$126,$L72,FALSE))</f>
        <v>0</v>
      </c>
      <c r="AB72" s="87">
        <f>IF(AB63=0,0,VLOOKUP(AB63,FAC_TOTALS_APTA!$A$4:$BF$126,$L72,FALSE))</f>
        <v>0</v>
      </c>
      <c r="AC72" s="91" t="e">
        <f t="shared" si="22"/>
        <v>#N/A</v>
      </c>
      <c r="AD72" s="92" t="e">
        <f>AC72/G77</f>
        <v>#N/A</v>
      </c>
    </row>
    <row r="73" spans="2:33" x14ac:dyDescent="0.25">
      <c r="B73" s="74" t="s">
        <v>69</v>
      </c>
      <c r="C73" s="77"/>
      <c r="D73" s="14" t="s">
        <v>84</v>
      </c>
      <c r="E73" s="88"/>
      <c r="F73" s="76" t="e">
        <f>MATCH($D73,FAC_TOTALS_APTA!$A$2:$BF$2,)</f>
        <v>#N/A</v>
      </c>
      <c r="G73" s="159" t="e">
        <f>VLOOKUP(G63,FAC_TOTALS_APTA!$A$4:$BF$126,$F73,FALSE)</f>
        <v>#N/A</v>
      </c>
      <c r="H73" s="159" t="e">
        <f>VLOOKUP(H63,FAC_TOTALS_APTA!$A$4:$BF$126,$F73,FALSE)</f>
        <v>#N/A</v>
      </c>
      <c r="I73" s="89" t="str">
        <f t="shared" si="19"/>
        <v>-</v>
      </c>
      <c r="J73" s="90"/>
      <c r="K73" s="90" t="str">
        <f t="shared" si="21"/>
        <v>YEARS_SINCE_TNC_RAIL_LOW_FAC</v>
      </c>
      <c r="L73" s="76" t="e">
        <f>MATCH($K73,FAC_TOTALS_APTA!$A$2:$BD$2,)</f>
        <v>#N/A</v>
      </c>
      <c r="M73" s="87" t="e">
        <f>IF(M63=0,0,VLOOKUP(M63,FAC_TOTALS_APTA!$A$4:$BF$126,$L73,FALSE))</f>
        <v>#N/A</v>
      </c>
      <c r="N73" s="87" t="e">
        <f>IF(N63=0,0,VLOOKUP(N63,FAC_TOTALS_APTA!$A$4:$BF$126,$L73,FALSE))</f>
        <v>#N/A</v>
      </c>
      <c r="O73" s="87" t="e">
        <f>IF(O63=0,0,VLOOKUP(O63,FAC_TOTALS_APTA!$A$4:$BF$126,$L73,FALSE))</f>
        <v>#N/A</v>
      </c>
      <c r="P73" s="87" t="e">
        <f>IF(P63=0,0,VLOOKUP(P63,FAC_TOTALS_APTA!$A$4:$BF$126,$L73,FALSE))</f>
        <v>#N/A</v>
      </c>
      <c r="Q73" s="87" t="e">
        <f>IF(Q63=0,0,VLOOKUP(Q63,FAC_TOTALS_APTA!$A$4:$BF$126,$L73,FALSE))</f>
        <v>#N/A</v>
      </c>
      <c r="R73" s="87" t="e">
        <f>IF(R63=0,0,VLOOKUP(R63,FAC_TOTALS_APTA!$A$4:$BF$126,$L73,FALSE))</f>
        <v>#N/A</v>
      </c>
      <c r="S73" s="87">
        <f>IF(S63=0,0,VLOOKUP(S63,FAC_TOTALS_APTA!$A$4:$BF$126,$L73,FALSE))</f>
        <v>0</v>
      </c>
      <c r="T73" s="87">
        <f>IF(T63=0,0,VLOOKUP(T63,FAC_TOTALS_APTA!$A$4:$BF$126,$L73,FALSE))</f>
        <v>0</v>
      </c>
      <c r="U73" s="87">
        <f>IF(U63=0,0,VLOOKUP(U63,FAC_TOTALS_APTA!$A$4:$BF$126,$L73,FALSE))</f>
        <v>0</v>
      </c>
      <c r="V73" s="87">
        <f>IF(V63=0,0,VLOOKUP(V63,FAC_TOTALS_APTA!$A$4:$BF$126,$L73,FALSE))</f>
        <v>0</v>
      </c>
      <c r="W73" s="87">
        <f>IF(W63=0,0,VLOOKUP(W63,FAC_TOTALS_APTA!$A$4:$BF$126,$L73,FALSE))</f>
        <v>0</v>
      </c>
      <c r="X73" s="87">
        <f>IF(X63=0,0,VLOOKUP(X63,FAC_TOTALS_APTA!$A$4:$BF$126,$L73,FALSE))</f>
        <v>0</v>
      </c>
      <c r="Y73" s="87">
        <f>IF(Y63=0,0,VLOOKUP(Y63,FAC_TOTALS_APTA!$A$4:$BF$126,$L73,FALSE))</f>
        <v>0</v>
      </c>
      <c r="Z73" s="87">
        <f>IF(Z63=0,0,VLOOKUP(Z63,FAC_TOTALS_APTA!$A$4:$BF$126,$L73,FALSE))</f>
        <v>0</v>
      </c>
      <c r="AA73" s="87">
        <f>IF(AA63=0,0,VLOOKUP(AA63,FAC_TOTALS_APTA!$A$4:$BF$126,$L73,FALSE))</f>
        <v>0</v>
      </c>
      <c r="AB73" s="87">
        <f>IF(AB63=0,0,VLOOKUP(AB63,FAC_TOTALS_APTA!$A$4:$BF$126,$L73,FALSE))</f>
        <v>0</v>
      </c>
      <c r="AC73" s="91" t="e">
        <f t="shared" si="22"/>
        <v>#N/A</v>
      </c>
      <c r="AD73" s="92" t="e">
        <f>AC73/G77</f>
        <v>#N/A</v>
      </c>
      <c r="AG73" s="54"/>
    </row>
    <row r="74" spans="2:33" x14ac:dyDescent="0.25">
      <c r="B74" s="74" t="s">
        <v>70</v>
      </c>
      <c r="C74" s="77"/>
      <c r="D74" s="9" t="s">
        <v>48</v>
      </c>
      <c r="E74" s="88"/>
      <c r="F74" s="76" t="e">
        <f>MATCH($D74,FAC_TOTALS_APTA!$A$2:$BF$2,)</f>
        <v>#N/A</v>
      </c>
      <c r="G74" s="159" t="e">
        <f>VLOOKUP(G63,FAC_TOTALS_APTA!$A$4:$BF$126,$F74,FALSE)</f>
        <v>#N/A</v>
      </c>
      <c r="H74" s="159" t="e">
        <f>VLOOKUP(H63,FAC_TOTALS_APTA!$A$4:$BF$126,$F74,FALSE)</f>
        <v>#N/A</v>
      </c>
      <c r="I74" s="89" t="str">
        <f t="shared" si="19"/>
        <v>-</v>
      </c>
      <c r="J74" s="90" t="str">
        <f t="shared" ref="J74:J75" si="23">IF(C74="Log","_log","")</f>
        <v/>
      </c>
      <c r="K74" s="90" t="str">
        <f t="shared" si="21"/>
        <v>BIKE_SHARE_FAC</v>
      </c>
      <c r="L74" s="76" t="e">
        <f>MATCH($K74,FAC_TOTALS_APTA!$A$2:$BD$2,)</f>
        <v>#N/A</v>
      </c>
      <c r="M74" s="87" t="e">
        <f>IF(M63=0,0,VLOOKUP(M63,FAC_TOTALS_APTA!$A$4:$BF$126,$L74,FALSE))</f>
        <v>#N/A</v>
      </c>
      <c r="N74" s="87" t="e">
        <f>IF(N63=0,0,VLOOKUP(N63,FAC_TOTALS_APTA!$A$4:$BF$126,$L74,FALSE))</f>
        <v>#N/A</v>
      </c>
      <c r="O74" s="87" t="e">
        <f>IF(O63=0,0,VLOOKUP(O63,FAC_TOTALS_APTA!$A$4:$BF$126,$L74,FALSE))</f>
        <v>#N/A</v>
      </c>
      <c r="P74" s="87" t="e">
        <f>IF(P63=0,0,VLOOKUP(P63,FAC_TOTALS_APTA!$A$4:$BF$126,$L74,FALSE))</f>
        <v>#N/A</v>
      </c>
      <c r="Q74" s="87" t="e">
        <f>IF(Q63=0,0,VLOOKUP(Q63,FAC_TOTALS_APTA!$A$4:$BF$126,$L74,FALSE))</f>
        <v>#N/A</v>
      </c>
      <c r="R74" s="87" t="e">
        <f>IF(R63=0,0,VLOOKUP(R63,FAC_TOTALS_APTA!$A$4:$BF$126,$L74,FALSE))</f>
        <v>#N/A</v>
      </c>
      <c r="S74" s="87">
        <f>IF(S63=0,0,VLOOKUP(S63,FAC_TOTALS_APTA!$A$4:$BF$126,$L74,FALSE))</f>
        <v>0</v>
      </c>
      <c r="T74" s="87">
        <f>IF(T63=0,0,VLOOKUP(T63,FAC_TOTALS_APTA!$A$4:$BF$126,$L74,FALSE))</f>
        <v>0</v>
      </c>
      <c r="U74" s="87">
        <f>IF(U63=0,0,VLOOKUP(U63,FAC_TOTALS_APTA!$A$4:$BF$126,$L74,FALSE))</f>
        <v>0</v>
      </c>
      <c r="V74" s="87">
        <f>IF(V63=0,0,VLOOKUP(V63,FAC_TOTALS_APTA!$A$4:$BF$126,$L74,FALSE))</f>
        <v>0</v>
      </c>
      <c r="W74" s="87">
        <f>IF(W63=0,0,VLOOKUP(W63,FAC_TOTALS_APTA!$A$4:$BF$126,$L74,FALSE))</f>
        <v>0</v>
      </c>
      <c r="X74" s="87">
        <f>IF(X63=0,0,VLOOKUP(X63,FAC_TOTALS_APTA!$A$4:$BF$126,$L74,FALSE))</f>
        <v>0</v>
      </c>
      <c r="Y74" s="87">
        <f>IF(Y63=0,0,VLOOKUP(Y63,FAC_TOTALS_APTA!$A$4:$BF$126,$L74,FALSE))</f>
        <v>0</v>
      </c>
      <c r="Z74" s="87">
        <f>IF(Z63=0,0,VLOOKUP(Z63,FAC_TOTALS_APTA!$A$4:$BF$126,$L74,FALSE))</f>
        <v>0</v>
      </c>
      <c r="AA74" s="87">
        <f>IF(AA63=0,0,VLOOKUP(AA63,FAC_TOTALS_APTA!$A$4:$BF$126,$L74,FALSE))</f>
        <v>0</v>
      </c>
      <c r="AB74" s="87">
        <f>IF(AB63=0,0,VLOOKUP(AB63,FAC_TOTALS_APTA!$A$4:$BF$126,$L74,FALSE))</f>
        <v>0</v>
      </c>
      <c r="AC74" s="91" t="e">
        <f t="shared" si="22"/>
        <v>#N/A</v>
      </c>
      <c r="AD74" s="92" t="e">
        <f>AC74/G77</f>
        <v>#N/A</v>
      </c>
      <c r="AG74" s="54"/>
    </row>
    <row r="75" spans="2:33" x14ac:dyDescent="0.25">
      <c r="B75" s="84" t="s">
        <v>71</v>
      </c>
      <c r="C75" s="85"/>
      <c r="D75" s="10" t="s">
        <v>49</v>
      </c>
      <c r="E75" s="93"/>
      <c r="F75" s="86" t="e">
        <f>MATCH($D75,FAC_TOTALS_APTA!$A$2:$BF$2,)</f>
        <v>#N/A</v>
      </c>
      <c r="G75" s="160" t="e">
        <f>VLOOKUP(G63,FAC_TOTALS_APTA!$A$4:$BF$126,$F75,FALSE)</f>
        <v>#N/A</v>
      </c>
      <c r="H75" s="160" t="e">
        <f>VLOOKUP(H63,FAC_TOTALS_APTA!$A$4:$BF$126,$F75,FALSE)</f>
        <v>#N/A</v>
      </c>
      <c r="I75" s="94" t="str">
        <f t="shared" si="19"/>
        <v>-</v>
      </c>
      <c r="J75" s="95" t="str">
        <f t="shared" si="23"/>
        <v/>
      </c>
      <c r="K75" s="95" t="str">
        <f t="shared" si="21"/>
        <v>scooter_flag_FAC</v>
      </c>
      <c r="L75" s="86" t="e">
        <f>MATCH($K75,FAC_TOTALS_APTA!$A$2:$BD$2,)</f>
        <v>#N/A</v>
      </c>
      <c r="M75" s="96" t="e">
        <f>IF(M63=0,0,VLOOKUP(M63,FAC_TOTALS_APTA!$A$4:$BF$126,$L75,FALSE))</f>
        <v>#N/A</v>
      </c>
      <c r="N75" s="96" t="e">
        <f>IF(N63=0,0,VLOOKUP(N63,FAC_TOTALS_APTA!$A$4:$BF$126,$L75,FALSE))</f>
        <v>#N/A</v>
      </c>
      <c r="O75" s="96" t="e">
        <f>IF(O63=0,0,VLOOKUP(O63,FAC_TOTALS_APTA!$A$4:$BF$126,$L75,FALSE))</f>
        <v>#N/A</v>
      </c>
      <c r="P75" s="96" t="e">
        <f>IF(P63=0,0,VLOOKUP(P63,FAC_TOTALS_APTA!$A$4:$BF$126,$L75,FALSE))</f>
        <v>#N/A</v>
      </c>
      <c r="Q75" s="96" t="e">
        <f>IF(Q63=0,0,VLOOKUP(Q63,FAC_TOTALS_APTA!$A$4:$BF$126,$L75,FALSE))</f>
        <v>#N/A</v>
      </c>
      <c r="R75" s="96" t="e">
        <f>IF(R63=0,0,VLOOKUP(R63,FAC_TOTALS_APTA!$A$4:$BF$126,$L75,FALSE))</f>
        <v>#N/A</v>
      </c>
      <c r="S75" s="96">
        <f>IF(S63=0,0,VLOOKUP(S63,FAC_TOTALS_APTA!$A$4:$BF$126,$L75,FALSE))</f>
        <v>0</v>
      </c>
      <c r="T75" s="96">
        <f>IF(T63=0,0,VLOOKUP(T63,FAC_TOTALS_APTA!$A$4:$BF$126,$L75,FALSE))</f>
        <v>0</v>
      </c>
      <c r="U75" s="96">
        <f>IF(U63=0,0,VLOOKUP(U63,FAC_TOTALS_APTA!$A$4:$BF$126,$L75,FALSE))</f>
        <v>0</v>
      </c>
      <c r="V75" s="96">
        <f>IF(V63=0,0,VLOOKUP(V63,FAC_TOTALS_APTA!$A$4:$BF$126,$L75,FALSE))</f>
        <v>0</v>
      </c>
      <c r="W75" s="96">
        <f>IF(W63=0,0,VLOOKUP(W63,FAC_TOTALS_APTA!$A$4:$BF$126,$L75,FALSE))</f>
        <v>0</v>
      </c>
      <c r="X75" s="96">
        <f>IF(X63=0,0,VLOOKUP(X63,FAC_TOTALS_APTA!$A$4:$BF$126,$L75,FALSE))</f>
        <v>0</v>
      </c>
      <c r="Y75" s="96">
        <f>IF(Y63=0,0,VLOOKUP(Y63,FAC_TOTALS_APTA!$A$4:$BF$126,$L75,FALSE))</f>
        <v>0</v>
      </c>
      <c r="Z75" s="96">
        <f>IF(Z63=0,0,VLOOKUP(Z63,FAC_TOTALS_APTA!$A$4:$BF$126,$L75,FALSE))</f>
        <v>0</v>
      </c>
      <c r="AA75" s="96">
        <f>IF(AA63=0,0,VLOOKUP(AA63,FAC_TOTALS_APTA!$A$4:$BF$126,$L75,FALSE))</f>
        <v>0</v>
      </c>
      <c r="AB75" s="96">
        <f>IF(AB63=0,0,VLOOKUP(AB63,FAC_TOTALS_APTA!$A$4:$BF$126,$L75,FALSE))</f>
        <v>0</v>
      </c>
      <c r="AC75" s="97" t="e">
        <f t="shared" si="22"/>
        <v>#N/A</v>
      </c>
      <c r="AD75" s="98" t="e">
        <f>AC75/G77</f>
        <v>#N/A</v>
      </c>
      <c r="AG75" s="54"/>
    </row>
    <row r="76" spans="2:33" x14ac:dyDescent="0.25">
      <c r="B76" s="42" t="s">
        <v>58</v>
      </c>
      <c r="C76" s="43"/>
      <c r="D76" s="42" t="s">
        <v>50</v>
      </c>
      <c r="E76" s="44"/>
      <c r="F76" s="45"/>
      <c r="G76" s="136"/>
      <c r="H76" s="136"/>
      <c r="I76" s="47"/>
      <c r="J76" s="48"/>
      <c r="K76" s="48" t="str">
        <f t="shared" ref="K76" si="24">CONCATENATE(D76,J76,"_FAC")</f>
        <v>New_Reporter_FAC</v>
      </c>
      <c r="L76" s="45">
        <f>MATCH($K76,FAC_TOTALS_APTA!$A$2:$BD$2,)</f>
        <v>29</v>
      </c>
      <c r="M76" s="46" t="e">
        <f>IF(M63=0,0,VLOOKUP(M63,FAC_TOTALS_APTA!$A$4:$BF$126,$L76,FALSE))</f>
        <v>#N/A</v>
      </c>
      <c r="N76" s="46" t="e">
        <f>IF(N63=0,0,VLOOKUP(N63,FAC_TOTALS_APTA!$A$4:$BF$126,$L76,FALSE))</f>
        <v>#N/A</v>
      </c>
      <c r="O76" s="46" t="e">
        <f>IF(O63=0,0,VLOOKUP(O63,FAC_TOTALS_APTA!$A$4:$BF$126,$L76,FALSE))</f>
        <v>#N/A</v>
      </c>
      <c r="P76" s="46" t="e">
        <f>IF(P63=0,0,VLOOKUP(P63,FAC_TOTALS_APTA!$A$4:$BF$126,$L76,FALSE))</f>
        <v>#N/A</v>
      </c>
      <c r="Q76" s="46" t="e">
        <f>IF(Q63=0,0,VLOOKUP(Q63,FAC_TOTALS_APTA!$A$4:$BF$126,$L76,FALSE))</f>
        <v>#N/A</v>
      </c>
      <c r="R76" s="46" t="e">
        <f>IF(R63=0,0,VLOOKUP(R63,FAC_TOTALS_APTA!$A$4:$BF$126,$L76,FALSE))</f>
        <v>#N/A</v>
      </c>
      <c r="S76" s="46">
        <f>IF(S63=0,0,VLOOKUP(S63,FAC_TOTALS_APTA!$A$4:$BF$126,$L76,FALSE))</f>
        <v>0</v>
      </c>
      <c r="T76" s="46">
        <f>IF(T63=0,0,VLOOKUP(T63,FAC_TOTALS_APTA!$A$4:$BF$126,$L76,FALSE))</f>
        <v>0</v>
      </c>
      <c r="U76" s="46">
        <f>IF(U63=0,0,VLOOKUP(U63,FAC_TOTALS_APTA!$A$4:$BF$126,$L76,FALSE))</f>
        <v>0</v>
      </c>
      <c r="V76" s="46">
        <f>IF(V63=0,0,VLOOKUP(V63,FAC_TOTALS_APTA!$A$4:$BF$126,$L76,FALSE))</f>
        <v>0</v>
      </c>
      <c r="W76" s="46">
        <f>IF(W63=0,0,VLOOKUP(W63,FAC_TOTALS_APTA!$A$4:$BF$126,$L76,FALSE))</f>
        <v>0</v>
      </c>
      <c r="X76" s="46">
        <f>IF(X63=0,0,VLOOKUP(X63,FAC_TOTALS_APTA!$A$4:$BF$126,$L76,FALSE))</f>
        <v>0</v>
      </c>
      <c r="Y76" s="46">
        <f>IF(Y63=0,0,VLOOKUP(Y63,FAC_TOTALS_APTA!$A$4:$BF$126,$L76,FALSE))</f>
        <v>0</v>
      </c>
      <c r="Z76" s="46">
        <f>IF(Z63=0,0,VLOOKUP(Z63,FAC_TOTALS_APTA!$A$4:$BF$126,$L76,FALSE))</f>
        <v>0</v>
      </c>
      <c r="AA76" s="46">
        <f>IF(AA63=0,0,VLOOKUP(AA63,FAC_TOTALS_APTA!$A$4:$BF$126,$L76,FALSE))</f>
        <v>0</v>
      </c>
      <c r="AB76" s="46">
        <f>IF(AB63=0,0,VLOOKUP(AB63,FAC_TOTALS_APTA!$A$4:$BF$126,$L76,FALSE))</f>
        <v>0</v>
      </c>
      <c r="AC76" s="49" t="e">
        <f>SUM(M76:AB76)</f>
        <v>#N/A</v>
      </c>
      <c r="AD76" s="50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5"/>
      <c r="F77" s="9">
        <f>MATCH($D77,FAC_TOTALS_APTA!$A$2:$BD$2,)</f>
        <v>10</v>
      </c>
      <c r="G77" s="112" t="e">
        <f>VLOOKUP(G63,FAC_TOTALS_APTA!$A$4:$BF$126,$F77,FALSE)</f>
        <v>#N/A</v>
      </c>
      <c r="H77" s="112" t="e">
        <f>VLOOKUP(H63,FAC_TOTALS_APTA!$A$4:$BD$126,$F77,FALSE)</f>
        <v>#N/A</v>
      </c>
      <c r="I77" s="107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MATCH($D78,FAC_TOTALS_APTA!$A$2:$BD$2,)</f>
        <v>8</v>
      </c>
      <c r="G78" s="109" t="e">
        <f>VLOOKUP(G63,FAC_TOTALS_APTA!$A$4:$BD$126,$F78,FALSE)</f>
        <v>#N/A</v>
      </c>
      <c r="H78" s="109" t="e">
        <f>VLOOKUP(H63,FAC_TOTALS_APTA!$A$4:$BD$126,$F78,FALSE)</f>
        <v>#N/A</v>
      </c>
      <c r="I78" s="108" t="e">
        <f t="shared" ref="I78" si="27">H78/G78-1</f>
        <v>#N/A</v>
      </c>
      <c r="J78" s="51"/>
      <c r="K78" s="51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2" t="e">
        <f>H78-G78</f>
        <v>#N/A</v>
      </c>
      <c r="AD78" s="53" t="e">
        <f>I78</f>
        <v>#N/A</v>
      </c>
    </row>
    <row r="79" spans="2:33" ht="14.25" thickTop="1" thickBot="1" x14ac:dyDescent="0.3">
      <c r="B79" s="57" t="s">
        <v>73</v>
      </c>
      <c r="C79" s="58"/>
      <c r="D79" s="58"/>
      <c r="E79" s="59"/>
      <c r="F79" s="58"/>
      <c r="G79" s="149"/>
      <c r="H79" s="149"/>
      <c r="I79" s="60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3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G81" s="103"/>
      <c r="H81" s="103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3"/>
      <c r="H82" s="10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3"/>
      <c r="H83" s="10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03"/>
      <c r="H84" s="10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53"/>
      <c r="H85" s="153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2"/>
      <c r="E86" s="9"/>
      <c r="F86" s="9"/>
      <c r="G86" s="161" t="s">
        <v>56</v>
      </c>
      <c r="H86" s="161"/>
      <c r="I86" s="16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1" t="s">
        <v>60</v>
      </c>
      <c r="AD86" s="161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23">
        <f>$C$1</f>
        <v>2012</v>
      </c>
      <c r="H87" s="123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101"/>
      <c r="H88" s="101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101" t="str">
        <f>CONCATENATE($C84,"_",$C85,"_",G87)</f>
        <v>1_10_2012</v>
      </c>
      <c r="H89" s="101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112"/>
      <c r="H90" s="11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1" t="s">
        <v>8</v>
      </c>
      <c r="E91" s="55"/>
      <c r="F91" s="9">
        <f>MATCH($D91,FAC_TOTALS_APTA!$A$2:$BF$2,)</f>
        <v>12</v>
      </c>
      <c r="G91" s="112">
        <f>VLOOKUP(G89,FAC_TOTALS_APTA!$A$4:$BF$126,$F91,FALSE)</f>
        <v>542311539</v>
      </c>
      <c r="H91" s="112">
        <f>VLOOKUP(H89,FAC_TOTALS_APTA!$A$4:$BF$126,$F91,FALSE)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MATCH($K91,FAC_TOTALS_APTA!$A$2:$BD$2,)</f>
        <v>19</v>
      </c>
      <c r="M91" s="32">
        <f>IF(M89=0,0,VLOOKUP(M89,FAC_TOTALS_APTA!$A$4:$BF$126,$L91,FALSE))</f>
        <v>42371022.510328598</v>
      </c>
      <c r="N91" s="32">
        <f>IF(N89=0,0,VLOOKUP(N89,FAC_TOTALS_APTA!$A$4:$BF$126,$L91,FALSE))</f>
        <v>24567967.491326101</v>
      </c>
      <c r="O91" s="32">
        <f>IF(O89=0,0,VLOOKUP(O89,FAC_TOTALS_APTA!$A$4:$BF$126,$L91,FALSE))</f>
        <v>4340172.7102913801</v>
      </c>
      <c r="P91" s="32">
        <f>IF(P89=0,0,VLOOKUP(P89,FAC_TOTALS_APTA!$A$4:$BF$126,$L91,FALSE))</f>
        <v>-1841910.94921177</v>
      </c>
      <c r="Q91" s="32">
        <f>IF(Q89=0,0,VLOOKUP(Q89,FAC_TOTALS_APTA!$A$4:$BF$126,$L91,FALSE))</f>
        <v>11484098.1611106</v>
      </c>
      <c r="R91" s="32">
        <f>IF(R89=0,0,VLOOKUP(R89,FAC_TOTALS_APTA!$A$4:$BF$126,$L91,FALSE))</f>
        <v>-16418930.9420317</v>
      </c>
      <c r="S91" s="32">
        <f>IF(S89=0,0,VLOOKUP(S89,FAC_TOTALS_APTA!$A$4:$BF$126,$L91,FALSE))</f>
        <v>0</v>
      </c>
      <c r="T91" s="32">
        <f>IF(T89=0,0,VLOOKUP(T89,FAC_TOTALS_APTA!$A$4:$BF$126,$L91,FALSE))</f>
        <v>0</v>
      </c>
      <c r="U91" s="32">
        <f>IF(U89=0,0,VLOOKUP(U89,FAC_TOTALS_APTA!$A$4:$BF$126,$L91,FALSE))</f>
        <v>0</v>
      </c>
      <c r="V91" s="32">
        <f>IF(V89=0,0,VLOOKUP(V89,FAC_TOTALS_APTA!$A$4:$BF$126,$L91,FALSE))</f>
        <v>0</v>
      </c>
      <c r="W91" s="32">
        <f>IF(W89=0,0,VLOOKUP(W89,FAC_TOTALS_APTA!$A$4:$BF$126,$L91,FALSE))</f>
        <v>0</v>
      </c>
      <c r="X91" s="32">
        <f>IF(X89=0,0,VLOOKUP(X89,FAC_TOTALS_APTA!$A$4:$BF$126,$L91,FALSE))</f>
        <v>0</v>
      </c>
      <c r="Y91" s="32">
        <f>IF(Y89=0,0,VLOOKUP(Y89,FAC_TOTALS_APTA!$A$4:$BF$126,$L91,FALSE))</f>
        <v>0</v>
      </c>
      <c r="Z91" s="32">
        <f>IF(Z89=0,0,VLOOKUP(Z89,FAC_TOTALS_APTA!$A$4:$BF$126,$L91,FALSE))</f>
        <v>0</v>
      </c>
      <c r="AA91" s="32">
        <f>IF(AA89=0,0,VLOOKUP(AA89,FAC_TOTALS_APTA!$A$4:$BF$126,$L91,FALSE))</f>
        <v>0</v>
      </c>
      <c r="AB91" s="32">
        <f>IF(AB89=0,0,VLOOKUP(AB89,FAC_TOTALS_APTA!$A$4:$BF$126,$L91,FALSE))</f>
        <v>0</v>
      </c>
      <c r="AC91" s="35">
        <f>SUM(M91:AB91)</f>
        <v>64502418.981813207</v>
      </c>
      <c r="AD91" s="36">
        <f>AC91/G103</f>
        <v>2.3599710344131979E-2</v>
      </c>
    </row>
    <row r="92" spans="2:30" x14ac:dyDescent="0.25">
      <c r="B92" s="28" t="s">
        <v>57</v>
      </c>
      <c r="C92" s="31" t="s">
        <v>25</v>
      </c>
      <c r="D92" s="101" t="s">
        <v>75</v>
      </c>
      <c r="E92" s="55"/>
      <c r="F92" s="9">
        <f>MATCH($D92,FAC_TOTALS_APTA!$A$2:$BF$2,)</f>
        <v>13</v>
      </c>
      <c r="G92" s="118">
        <f>VLOOKUP(G89,FAC_TOTALS_APTA!$A$4:$BF$126,$F92,FALSE)</f>
        <v>1.6964752675200001</v>
      </c>
      <c r="H92" s="118">
        <f>VLOOKUP(H89,FAC_TOTALS_APTA!$A$4:$BF$126,$F92,FALSE)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MATCH($K92,FAC_TOTALS_APTA!$A$2:$BD$2,)</f>
        <v>20</v>
      </c>
      <c r="M92" s="32">
        <f>IF(M89=0,0,VLOOKUP(M89,FAC_TOTALS_APTA!$A$4:$BF$126,$L92,FALSE))</f>
        <v>-30348142.380582701</v>
      </c>
      <c r="N92" s="32">
        <f>IF(N89=0,0,VLOOKUP(N89,FAC_TOTALS_APTA!$A$4:$BF$126,$L92,FALSE))</f>
        <v>4666050.9145985302</v>
      </c>
      <c r="O92" s="32">
        <f>IF(O89=0,0,VLOOKUP(O89,FAC_TOTALS_APTA!$A$4:$BF$126,$L92,FALSE))</f>
        <v>-69211200.785725296</v>
      </c>
      <c r="P92" s="32">
        <f>IF(P89=0,0,VLOOKUP(P89,FAC_TOTALS_APTA!$A$4:$BF$126,$L92,FALSE))</f>
        <v>-4805765.8070562501</v>
      </c>
      <c r="Q92" s="32">
        <f>IF(Q89=0,0,VLOOKUP(Q89,FAC_TOTALS_APTA!$A$4:$BF$126,$L92,FALSE))</f>
        <v>-1937026.88784875</v>
      </c>
      <c r="R92" s="32">
        <f>IF(R89=0,0,VLOOKUP(R89,FAC_TOTALS_APTA!$A$4:$BF$126,$L92,FALSE))</f>
        <v>-28153864.866466802</v>
      </c>
      <c r="S92" s="32">
        <f>IF(S89=0,0,VLOOKUP(S89,FAC_TOTALS_APTA!$A$4:$BF$126,$L92,FALSE))</f>
        <v>0</v>
      </c>
      <c r="T92" s="32">
        <f>IF(T89=0,0,VLOOKUP(T89,FAC_TOTALS_APTA!$A$4:$BF$126,$L92,FALSE))</f>
        <v>0</v>
      </c>
      <c r="U92" s="32">
        <f>IF(U89=0,0,VLOOKUP(U89,FAC_TOTALS_APTA!$A$4:$BF$126,$L92,FALSE))</f>
        <v>0</v>
      </c>
      <c r="V92" s="32">
        <f>IF(V89=0,0,VLOOKUP(V89,FAC_TOTALS_APTA!$A$4:$BF$126,$L92,FALSE))</f>
        <v>0</v>
      </c>
      <c r="W92" s="32">
        <f>IF(W89=0,0,VLOOKUP(W89,FAC_TOTALS_APTA!$A$4:$BF$126,$L92,FALSE))</f>
        <v>0</v>
      </c>
      <c r="X92" s="32">
        <f>IF(X89=0,0,VLOOKUP(X89,FAC_TOTALS_APTA!$A$4:$BF$126,$L92,FALSE))</f>
        <v>0</v>
      </c>
      <c r="Y92" s="32">
        <f>IF(Y89=0,0,VLOOKUP(Y89,FAC_TOTALS_APTA!$A$4:$BF$126,$L92,FALSE))</f>
        <v>0</v>
      </c>
      <c r="Z92" s="32">
        <f>IF(Z89=0,0,VLOOKUP(Z89,FAC_TOTALS_APTA!$A$4:$BF$126,$L92,FALSE))</f>
        <v>0</v>
      </c>
      <c r="AA92" s="32">
        <f>IF(AA89=0,0,VLOOKUP(AA89,FAC_TOTALS_APTA!$A$4:$BF$126,$L92,FALSE))</f>
        <v>0</v>
      </c>
      <c r="AB92" s="32">
        <f>IF(AB89=0,0,VLOOKUP(AB89,FAC_TOTALS_APTA!$A$4:$BF$126,$L92,FALSE))</f>
        <v>0</v>
      </c>
      <c r="AC92" s="35">
        <f t="shared" ref="AC92:AC101" si="32">SUM(M92:AB92)</f>
        <v>-129789949.81308126</v>
      </c>
      <c r="AD92" s="36">
        <f>AC92/G103</f>
        <v>-4.7486672120494809E-2</v>
      </c>
    </row>
    <row r="93" spans="2:30" x14ac:dyDescent="0.25">
      <c r="B93" s="28" t="s">
        <v>53</v>
      </c>
      <c r="C93" s="31" t="s">
        <v>25</v>
      </c>
      <c r="D93" s="101" t="s">
        <v>9</v>
      </c>
      <c r="E93" s="55"/>
      <c r="F93" s="9">
        <f>MATCH($D93,FAC_TOTALS_APTA!$A$2:$BF$2,)</f>
        <v>14</v>
      </c>
      <c r="G93" s="112">
        <f>VLOOKUP(G89,FAC_TOTALS_APTA!$A$4:$BF$126,$F93,FALSE)</f>
        <v>27909105.420000002</v>
      </c>
      <c r="H93" s="112">
        <f>VLOOKUP(H89,FAC_TOTALS_APTA!$A$4:$BF$126,$F93,FALSE)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MATCH($K93,FAC_TOTALS_APTA!$A$2:$BD$2,)</f>
        <v>21</v>
      </c>
      <c r="M93" s="32">
        <f>IF(M89=0,0,VLOOKUP(M89,FAC_TOTALS_APTA!$A$4:$BF$126,$L93,FALSE))</f>
        <v>26955455.6952645</v>
      </c>
      <c r="N93" s="32">
        <f>IF(N89=0,0,VLOOKUP(N89,FAC_TOTALS_APTA!$A$4:$BF$126,$L93,FALSE))</f>
        <v>8755820.1974529605</v>
      </c>
      <c r="O93" s="32">
        <f>IF(O89=0,0,VLOOKUP(O89,FAC_TOTALS_APTA!$A$4:$BF$126,$L93,FALSE))</f>
        <v>8218686.7087653</v>
      </c>
      <c r="P93" s="32">
        <f>IF(P89=0,0,VLOOKUP(P89,FAC_TOTALS_APTA!$A$4:$BF$126,$L93,FALSE))</f>
        <v>1760533.2863588899</v>
      </c>
      <c r="Q93" s="32">
        <f>IF(Q89=0,0,VLOOKUP(Q89,FAC_TOTALS_APTA!$A$4:$BF$126,$L93,FALSE))</f>
        <v>6861943.7376148198</v>
      </c>
      <c r="R93" s="32">
        <f>IF(R89=0,0,VLOOKUP(R89,FAC_TOTALS_APTA!$A$4:$BF$126,$L93,FALSE))</f>
        <v>4144060.4419721998</v>
      </c>
      <c r="S93" s="32">
        <f>IF(S89=0,0,VLOOKUP(S89,FAC_TOTALS_APTA!$A$4:$BF$126,$L93,FALSE))</f>
        <v>0</v>
      </c>
      <c r="T93" s="32">
        <f>IF(T89=0,0,VLOOKUP(T89,FAC_TOTALS_APTA!$A$4:$BF$126,$L93,FALSE))</f>
        <v>0</v>
      </c>
      <c r="U93" s="32">
        <f>IF(U89=0,0,VLOOKUP(U89,FAC_TOTALS_APTA!$A$4:$BF$126,$L93,FALSE))</f>
        <v>0</v>
      </c>
      <c r="V93" s="32">
        <f>IF(V89=0,0,VLOOKUP(V89,FAC_TOTALS_APTA!$A$4:$BF$126,$L93,FALSE))</f>
        <v>0</v>
      </c>
      <c r="W93" s="32">
        <f>IF(W89=0,0,VLOOKUP(W89,FAC_TOTALS_APTA!$A$4:$BF$126,$L93,FALSE))</f>
        <v>0</v>
      </c>
      <c r="X93" s="32">
        <f>IF(X89=0,0,VLOOKUP(X89,FAC_TOTALS_APTA!$A$4:$BF$126,$L93,FALSE))</f>
        <v>0</v>
      </c>
      <c r="Y93" s="32">
        <f>IF(Y89=0,0,VLOOKUP(Y89,FAC_TOTALS_APTA!$A$4:$BF$126,$L93,FALSE))</f>
        <v>0</v>
      </c>
      <c r="Z93" s="32">
        <f>IF(Z89=0,0,VLOOKUP(Z89,FAC_TOTALS_APTA!$A$4:$BF$126,$L93,FALSE))</f>
        <v>0</v>
      </c>
      <c r="AA93" s="32">
        <f>IF(AA89=0,0,VLOOKUP(AA89,FAC_TOTALS_APTA!$A$4:$BF$126,$L93,FALSE))</f>
        <v>0</v>
      </c>
      <c r="AB93" s="32">
        <f>IF(AB89=0,0,VLOOKUP(AB89,FAC_TOTALS_APTA!$A$4:$BF$126,$L93,FALSE))</f>
        <v>0</v>
      </c>
      <c r="AC93" s="35">
        <f t="shared" si="32"/>
        <v>56696500.067428663</v>
      </c>
      <c r="AD93" s="36">
        <f>AC93/G103</f>
        <v>2.074373333959208E-2</v>
      </c>
    </row>
    <row r="94" spans="2:30" hidden="1" x14ac:dyDescent="0.25">
      <c r="B94" s="28" t="s">
        <v>67</v>
      </c>
      <c r="C94" s="31"/>
      <c r="D94" s="101" t="s">
        <v>11</v>
      </c>
      <c r="E94" s="55"/>
      <c r="F94" s="9" t="e">
        <f>MATCH($D94,FAC_TOTALS_APTA!$A$2:$BF$2,)</f>
        <v>#N/A</v>
      </c>
      <c r="G94" s="118" t="e">
        <f>VLOOKUP(G89,FAC_TOTALS_APTA!$A$4:$BF$126,$F94,FALSE)</f>
        <v>#REF!</v>
      </c>
      <c r="H94" s="118" t="e">
        <f>VLOOKUP(H89,FAC_TOTALS_APTA!$A$4:$BF$126,$F94,FALSE)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MATCH($K94,FAC_TOTALS_APTA!$A$2:$BD$2,)</f>
        <v>#N/A</v>
      </c>
      <c r="M94" s="32" t="e">
        <f>IF(M89=0,0,VLOOKUP(M89,FAC_TOTALS_APTA!$A$4:$BF$126,$L94,FALSE))</f>
        <v>#REF!</v>
      </c>
      <c r="N94" s="32" t="e">
        <f>IF(N89=0,0,VLOOKUP(N89,FAC_TOTALS_APTA!$A$4:$BF$126,$L94,FALSE))</f>
        <v>#REF!</v>
      </c>
      <c r="O94" s="32" t="e">
        <f>IF(O89=0,0,VLOOKUP(O89,FAC_TOTALS_APTA!$A$4:$BF$126,$L94,FALSE))</f>
        <v>#REF!</v>
      </c>
      <c r="P94" s="32" t="e">
        <f>IF(P89=0,0,VLOOKUP(P89,FAC_TOTALS_APTA!$A$4:$BF$126,$L94,FALSE))</f>
        <v>#REF!</v>
      </c>
      <c r="Q94" s="32" t="e">
        <f>IF(Q89=0,0,VLOOKUP(Q89,FAC_TOTALS_APTA!$A$4:$BF$126,$L94,FALSE))</f>
        <v>#REF!</v>
      </c>
      <c r="R94" s="32" t="e">
        <f>IF(R89=0,0,VLOOKUP(R89,FAC_TOTALS_APTA!$A$4:$BF$126,$L94,FALSE))</f>
        <v>#REF!</v>
      </c>
      <c r="S94" s="32">
        <f>IF(S89=0,0,VLOOKUP(S89,FAC_TOTALS_APTA!$A$4:$BF$126,$L94,FALSE))</f>
        <v>0</v>
      </c>
      <c r="T94" s="32">
        <f>IF(T89=0,0,VLOOKUP(T89,FAC_TOTALS_APTA!$A$4:$BF$126,$L94,FALSE))</f>
        <v>0</v>
      </c>
      <c r="U94" s="32">
        <f>IF(U89=0,0,VLOOKUP(U89,FAC_TOTALS_APTA!$A$4:$BF$126,$L94,FALSE))</f>
        <v>0</v>
      </c>
      <c r="V94" s="32">
        <f>IF(V89=0,0,VLOOKUP(V89,FAC_TOTALS_APTA!$A$4:$BF$126,$L94,FALSE))</f>
        <v>0</v>
      </c>
      <c r="W94" s="32">
        <f>IF(W89=0,0,VLOOKUP(W89,FAC_TOTALS_APTA!$A$4:$BF$126,$L94,FALSE))</f>
        <v>0</v>
      </c>
      <c r="X94" s="32">
        <f>IF(X89=0,0,VLOOKUP(X89,FAC_TOTALS_APTA!$A$4:$BF$126,$L94,FALSE))</f>
        <v>0</v>
      </c>
      <c r="Y94" s="32">
        <f>IF(Y89=0,0,VLOOKUP(Y89,FAC_TOTALS_APTA!$A$4:$BF$126,$L94,FALSE))</f>
        <v>0</v>
      </c>
      <c r="Z94" s="32">
        <f>IF(Z89=0,0,VLOOKUP(Z89,FAC_TOTALS_APTA!$A$4:$BF$126,$L94,FALSE))</f>
        <v>0</v>
      </c>
      <c r="AA94" s="32">
        <f>IF(AA89=0,0,VLOOKUP(AA89,FAC_TOTALS_APTA!$A$4:$BF$126,$L94,FALSE))</f>
        <v>0</v>
      </c>
      <c r="AB94" s="32">
        <f>IF(AB89=0,0,VLOOKUP(AB89,FAC_TOTALS_APTA!$A$4:$BF$126,$L94,FALSE))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19" t="s">
        <v>18</v>
      </c>
      <c r="E95" s="55"/>
      <c r="F95" s="9">
        <f>MATCH($D95,FAC_TOTALS_APTA!$A$2:$BF$2,)</f>
        <v>15</v>
      </c>
      <c r="G95" s="120">
        <f>VLOOKUP(G89,FAC_TOTALS_APTA!$A$4:$BF$126,$F95,FALSE)</f>
        <v>4.1093000000000002</v>
      </c>
      <c r="H95" s="120">
        <f>VLOOKUP(H89,FAC_TOTALS_APTA!$A$4:$BF$126,$F95,FALSE)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MATCH($K95,FAC_TOTALS_APTA!$A$2:$BD$2,)</f>
        <v>22</v>
      </c>
      <c r="M95" s="32">
        <f>IF(M89=0,0,VLOOKUP(M89,FAC_TOTALS_APTA!$A$4:$BF$126,$L95,FALSE))</f>
        <v>-20920723.900419898</v>
      </c>
      <c r="N95" s="32">
        <f>IF(N89=0,0,VLOOKUP(N89,FAC_TOTALS_APTA!$A$4:$BF$126,$L95,FALSE))</f>
        <v>-25399824.204846598</v>
      </c>
      <c r="O95" s="32">
        <f>IF(O89=0,0,VLOOKUP(O89,FAC_TOTALS_APTA!$A$4:$BF$126,$L95,FALSE))</f>
        <v>-164071347.62314099</v>
      </c>
      <c r="P95" s="32">
        <f>IF(P89=0,0,VLOOKUP(P89,FAC_TOTALS_APTA!$A$4:$BF$126,$L95,FALSE))</f>
        <v>-50718901.570037</v>
      </c>
      <c r="Q95" s="32">
        <f>IF(Q89=0,0,VLOOKUP(Q89,FAC_TOTALS_APTA!$A$4:$BF$126,$L95,FALSE))</f>
        <v>50100218.620939597</v>
      </c>
      <c r="R95" s="32">
        <f>IF(R89=0,0,VLOOKUP(R89,FAC_TOTALS_APTA!$A$4:$BF$126,$L95,FALSE))</f>
        <v>40016468.460588098</v>
      </c>
      <c r="S95" s="32">
        <f>IF(S89=0,0,VLOOKUP(S89,FAC_TOTALS_APTA!$A$4:$BF$126,$L95,FALSE))</f>
        <v>0</v>
      </c>
      <c r="T95" s="32">
        <f>IF(T89=0,0,VLOOKUP(T89,FAC_TOTALS_APTA!$A$4:$BF$126,$L95,FALSE))</f>
        <v>0</v>
      </c>
      <c r="U95" s="32">
        <f>IF(U89=0,0,VLOOKUP(U89,FAC_TOTALS_APTA!$A$4:$BF$126,$L95,FALSE))</f>
        <v>0</v>
      </c>
      <c r="V95" s="32">
        <f>IF(V89=0,0,VLOOKUP(V89,FAC_TOTALS_APTA!$A$4:$BF$126,$L95,FALSE))</f>
        <v>0</v>
      </c>
      <c r="W95" s="32">
        <f>IF(W89=0,0,VLOOKUP(W89,FAC_TOTALS_APTA!$A$4:$BF$126,$L95,FALSE))</f>
        <v>0</v>
      </c>
      <c r="X95" s="32">
        <f>IF(X89=0,0,VLOOKUP(X89,FAC_TOTALS_APTA!$A$4:$BF$126,$L95,FALSE))</f>
        <v>0</v>
      </c>
      <c r="Y95" s="32">
        <f>IF(Y89=0,0,VLOOKUP(Y89,FAC_TOTALS_APTA!$A$4:$BF$126,$L95,FALSE))</f>
        <v>0</v>
      </c>
      <c r="Z95" s="32">
        <f>IF(Z89=0,0,VLOOKUP(Z89,FAC_TOTALS_APTA!$A$4:$BF$126,$L95,FALSE))</f>
        <v>0</v>
      </c>
      <c r="AA95" s="32">
        <f>IF(AA89=0,0,VLOOKUP(AA89,FAC_TOTALS_APTA!$A$4:$BF$126,$L95,FALSE))</f>
        <v>0</v>
      </c>
      <c r="AB95" s="32">
        <f>IF(AB89=0,0,VLOOKUP(AB89,FAC_TOTALS_APTA!$A$4:$BF$126,$L95,FALSE))</f>
        <v>0</v>
      </c>
      <c r="AC95" s="35">
        <f t="shared" si="32"/>
        <v>-170994110.2169168</v>
      </c>
      <c r="AD95" s="36">
        <f>AC95/G103</f>
        <v>-6.2562172634325855E-2</v>
      </c>
    </row>
    <row r="96" spans="2:30" x14ac:dyDescent="0.25">
      <c r="B96" s="28" t="s">
        <v>51</v>
      </c>
      <c r="C96" s="31" t="s">
        <v>25</v>
      </c>
      <c r="D96" s="101" t="s">
        <v>17</v>
      </c>
      <c r="E96" s="55"/>
      <c r="F96" s="9">
        <f>MATCH($D96,FAC_TOTALS_APTA!$A$2:$BF$2,)</f>
        <v>16</v>
      </c>
      <c r="G96" s="118">
        <f>VLOOKUP(G89,FAC_TOTALS_APTA!$A$4:$BF$126,$F96,FALSE)</f>
        <v>33963.31</v>
      </c>
      <c r="H96" s="118">
        <f>VLOOKUP(H89,FAC_TOTALS_APTA!$A$4:$BF$126,$F96,FALSE)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MATCH($K96,FAC_TOTALS_APTA!$A$2:$BD$2,)</f>
        <v>23</v>
      </c>
      <c r="M96" s="32">
        <f>IF(M89=0,0,VLOOKUP(M89,FAC_TOTALS_APTA!$A$4:$BF$126,$L96,FALSE))</f>
        <v>3347508.2164486898</v>
      </c>
      <c r="N96" s="32">
        <f>IF(N89=0,0,VLOOKUP(N89,FAC_TOTALS_APTA!$A$4:$BF$126,$L96,FALSE))</f>
        <v>1581305.3474768901</v>
      </c>
      <c r="O96" s="32">
        <f>IF(O89=0,0,VLOOKUP(O89,FAC_TOTALS_APTA!$A$4:$BF$126,$L96,FALSE))</f>
        <v>-8051866.9340713499</v>
      </c>
      <c r="P96" s="32">
        <f>IF(P89=0,0,VLOOKUP(P89,FAC_TOTALS_APTA!$A$4:$BF$126,$L96,FALSE))</f>
        <v>-14525954.3556301</v>
      </c>
      <c r="Q96" s="32">
        <f>IF(Q89=0,0,VLOOKUP(Q89,FAC_TOTALS_APTA!$A$4:$BF$126,$L96,FALSE))</f>
        <v>-8146287.0198702002</v>
      </c>
      <c r="R96" s="32">
        <f>IF(R89=0,0,VLOOKUP(R89,FAC_TOTALS_APTA!$A$4:$BF$126,$L96,FALSE))</f>
        <v>-10672988.611132899</v>
      </c>
      <c r="S96" s="32">
        <f>IF(S89=0,0,VLOOKUP(S89,FAC_TOTALS_APTA!$A$4:$BF$126,$L96,FALSE))</f>
        <v>0</v>
      </c>
      <c r="T96" s="32">
        <f>IF(T89=0,0,VLOOKUP(T89,FAC_TOTALS_APTA!$A$4:$BF$126,$L96,FALSE))</f>
        <v>0</v>
      </c>
      <c r="U96" s="32">
        <f>IF(U89=0,0,VLOOKUP(U89,FAC_TOTALS_APTA!$A$4:$BF$126,$L96,FALSE))</f>
        <v>0</v>
      </c>
      <c r="V96" s="32">
        <f>IF(V89=0,0,VLOOKUP(V89,FAC_TOTALS_APTA!$A$4:$BF$126,$L96,FALSE))</f>
        <v>0</v>
      </c>
      <c r="W96" s="32">
        <f>IF(W89=0,0,VLOOKUP(W89,FAC_TOTALS_APTA!$A$4:$BF$126,$L96,FALSE))</f>
        <v>0</v>
      </c>
      <c r="X96" s="32">
        <f>IF(X89=0,0,VLOOKUP(X89,FAC_TOTALS_APTA!$A$4:$BF$126,$L96,FALSE))</f>
        <v>0</v>
      </c>
      <c r="Y96" s="32">
        <f>IF(Y89=0,0,VLOOKUP(Y89,FAC_TOTALS_APTA!$A$4:$BF$126,$L96,FALSE))</f>
        <v>0</v>
      </c>
      <c r="Z96" s="32">
        <f>IF(Z89=0,0,VLOOKUP(Z89,FAC_TOTALS_APTA!$A$4:$BF$126,$L96,FALSE))</f>
        <v>0</v>
      </c>
      <c r="AA96" s="32">
        <f>IF(AA89=0,0,VLOOKUP(AA89,FAC_TOTALS_APTA!$A$4:$BF$126,$L96,FALSE))</f>
        <v>0</v>
      </c>
      <c r="AB96" s="32">
        <f>IF(AB89=0,0,VLOOKUP(AB89,FAC_TOTALS_APTA!$A$4:$BF$126,$L96,FALSE))</f>
        <v>0</v>
      </c>
      <c r="AC96" s="35">
        <f t="shared" si="32"/>
        <v>-36468283.356778964</v>
      </c>
      <c r="AD96" s="36">
        <f>AC96/G103</f>
        <v>-1.3342769737215201E-2</v>
      </c>
    </row>
    <row r="97" spans="1:31" x14ac:dyDescent="0.25">
      <c r="B97" s="28" t="s">
        <v>68</v>
      </c>
      <c r="C97" s="31"/>
      <c r="D97" s="101" t="s">
        <v>10</v>
      </c>
      <c r="E97" s="55"/>
      <c r="F97" s="9">
        <f>MATCH($D97,FAC_TOTALS_APTA!$A$2:$BF$2,)</f>
        <v>17</v>
      </c>
      <c r="G97" s="112">
        <f>VLOOKUP(G89,FAC_TOTALS_APTA!$A$4:$BF$126,$F97,FALSE)</f>
        <v>31.51</v>
      </c>
      <c r="H97" s="112">
        <f>VLOOKUP(H89,FAC_TOTALS_APTA!$A$4:$BF$126,$F97,FALSE)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MATCH($K97,FAC_TOTALS_APTA!$A$2:$BD$2,)</f>
        <v>24</v>
      </c>
      <c r="M97" s="32">
        <f>IF(M89=0,0,VLOOKUP(M89,FAC_TOTALS_APTA!$A$4:$BF$126,$L97,FALSE))</f>
        <v>-6306612.8411502</v>
      </c>
      <c r="N97" s="32">
        <f>IF(N89=0,0,VLOOKUP(N89,FAC_TOTALS_APTA!$A$4:$BF$126,$L97,FALSE))</f>
        <v>1115623.9799863801</v>
      </c>
      <c r="O97" s="32">
        <f>IF(O89=0,0,VLOOKUP(O89,FAC_TOTALS_APTA!$A$4:$BF$126,$L97,FALSE))</f>
        <v>-128378.823281982</v>
      </c>
      <c r="P97" s="32">
        <f>IF(P89=0,0,VLOOKUP(P89,FAC_TOTALS_APTA!$A$4:$BF$126,$L97,FALSE))</f>
        <v>-1206209.0309001</v>
      </c>
      <c r="Q97" s="32">
        <f>IF(Q89=0,0,VLOOKUP(Q89,FAC_TOTALS_APTA!$A$4:$BF$126,$L97,FALSE))</f>
        <v>502922.48204760201</v>
      </c>
      <c r="R97" s="32">
        <f>IF(R89=0,0,VLOOKUP(R89,FAC_TOTALS_APTA!$A$4:$BF$126,$L97,FALSE))</f>
        <v>42193.298037230699</v>
      </c>
      <c r="S97" s="32">
        <f>IF(S89=0,0,VLOOKUP(S89,FAC_TOTALS_APTA!$A$4:$BF$126,$L97,FALSE))</f>
        <v>0</v>
      </c>
      <c r="T97" s="32">
        <f>IF(T89=0,0,VLOOKUP(T89,FAC_TOTALS_APTA!$A$4:$BF$126,$L97,FALSE))</f>
        <v>0</v>
      </c>
      <c r="U97" s="32">
        <f>IF(U89=0,0,VLOOKUP(U89,FAC_TOTALS_APTA!$A$4:$BF$126,$L97,FALSE))</f>
        <v>0</v>
      </c>
      <c r="V97" s="32">
        <f>IF(V89=0,0,VLOOKUP(V89,FAC_TOTALS_APTA!$A$4:$BF$126,$L97,FALSE))</f>
        <v>0</v>
      </c>
      <c r="W97" s="32">
        <f>IF(W89=0,0,VLOOKUP(W89,FAC_TOTALS_APTA!$A$4:$BF$126,$L97,FALSE))</f>
        <v>0</v>
      </c>
      <c r="X97" s="32">
        <f>IF(X89=0,0,VLOOKUP(X89,FAC_TOTALS_APTA!$A$4:$BF$126,$L97,FALSE))</f>
        <v>0</v>
      </c>
      <c r="Y97" s="32">
        <f>IF(Y89=0,0,VLOOKUP(Y89,FAC_TOTALS_APTA!$A$4:$BF$126,$L97,FALSE))</f>
        <v>0</v>
      </c>
      <c r="Z97" s="32">
        <f>IF(Z89=0,0,VLOOKUP(Z89,FAC_TOTALS_APTA!$A$4:$BF$126,$L97,FALSE))</f>
        <v>0</v>
      </c>
      <c r="AA97" s="32">
        <f>IF(AA89=0,0,VLOOKUP(AA89,FAC_TOTALS_APTA!$A$4:$BF$126,$L97,FALSE))</f>
        <v>0</v>
      </c>
      <c r="AB97" s="32">
        <f>IF(AB89=0,0,VLOOKUP(AB89,FAC_TOTALS_APTA!$A$4:$BF$126,$L97,FALSE))</f>
        <v>0</v>
      </c>
      <c r="AC97" s="35">
        <f t="shared" si="32"/>
        <v>-5980460.9352610698</v>
      </c>
      <c r="AD97" s="36">
        <f>AC97/G103</f>
        <v>-2.1880907417805872E-3</v>
      </c>
    </row>
    <row r="98" spans="1:31" x14ac:dyDescent="0.25">
      <c r="B98" s="28" t="s">
        <v>52</v>
      </c>
      <c r="C98" s="31"/>
      <c r="D98" s="101" t="s">
        <v>32</v>
      </c>
      <c r="E98" s="55"/>
      <c r="F98" s="9">
        <f>MATCH($D98,FAC_TOTALS_APTA!$A$2:$BF$2,)</f>
        <v>18</v>
      </c>
      <c r="G98" s="120">
        <f>VLOOKUP(G89,FAC_TOTALS_APTA!$A$4:$BF$126,$F98,FALSE)</f>
        <v>4.0999999999999996</v>
      </c>
      <c r="H98" s="120">
        <f>VLOOKUP(H89,FAC_TOTALS_APTA!$A$4:$BF$126,$F98,FALSE)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MATCH($K98,FAC_TOTALS_APTA!$A$2:$BD$2,)</f>
        <v>25</v>
      </c>
      <c r="M98" s="32">
        <f>IF(M89=0,0,VLOOKUP(M89,FAC_TOTALS_APTA!$A$4:$BF$126,$L98,FALSE))</f>
        <v>-1810440.09024986</v>
      </c>
      <c r="N98" s="32">
        <f>IF(N89=0,0,VLOOKUP(N89,FAC_TOTALS_APTA!$A$4:$BF$126,$L98,FALSE))</f>
        <v>0</v>
      </c>
      <c r="O98" s="32">
        <f>IF(O89=0,0,VLOOKUP(O89,FAC_TOTALS_APTA!$A$4:$BF$126,$L98,FALSE))</f>
        <v>1940111.45901829</v>
      </c>
      <c r="P98" s="32">
        <f>IF(P89=0,0,VLOOKUP(P89,FAC_TOTALS_APTA!$A$4:$BF$126,$L98,FALSE))</f>
        <v>-7532602.12275723</v>
      </c>
      <c r="Q98" s="32">
        <f>IF(Q89=0,0,VLOOKUP(Q89,FAC_TOTALS_APTA!$A$4:$BF$126,$L98,FALSE))</f>
        <v>0</v>
      </c>
      <c r="R98" s="32">
        <f>IF(R89=0,0,VLOOKUP(R89,FAC_TOTALS_APTA!$A$4:$BF$126,$L98,FALSE))</f>
        <v>-1911690.9864127601</v>
      </c>
      <c r="S98" s="32">
        <f>IF(S89=0,0,VLOOKUP(S89,FAC_TOTALS_APTA!$A$4:$BF$126,$L98,FALSE))</f>
        <v>0</v>
      </c>
      <c r="T98" s="32">
        <f>IF(T89=0,0,VLOOKUP(T89,FAC_TOTALS_APTA!$A$4:$BF$126,$L98,FALSE))</f>
        <v>0</v>
      </c>
      <c r="U98" s="32">
        <f>IF(U89=0,0,VLOOKUP(U89,FAC_TOTALS_APTA!$A$4:$BF$126,$L98,FALSE))</f>
        <v>0</v>
      </c>
      <c r="V98" s="32">
        <f>IF(V89=0,0,VLOOKUP(V89,FAC_TOTALS_APTA!$A$4:$BF$126,$L98,FALSE))</f>
        <v>0</v>
      </c>
      <c r="W98" s="32">
        <f>IF(W89=0,0,VLOOKUP(W89,FAC_TOTALS_APTA!$A$4:$BF$126,$L98,FALSE))</f>
        <v>0</v>
      </c>
      <c r="X98" s="32">
        <f>IF(X89=0,0,VLOOKUP(X89,FAC_TOTALS_APTA!$A$4:$BF$126,$L98,FALSE))</f>
        <v>0</v>
      </c>
      <c r="Y98" s="32">
        <f>IF(Y89=0,0,VLOOKUP(Y89,FAC_TOTALS_APTA!$A$4:$BF$126,$L98,FALSE))</f>
        <v>0</v>
      </c>
      <c r="Z98" s="32">
        <f>IF(Z89=0,0,VLOOKUP(Z89,FAC_TOTALS_APTA!$A$4:$BF$126,$L98,FALSE))</f>
        <v>0</v>
      </c>
      <c r="AA98" s="32">
        <f>IF(AA89=0,0,VLOOKUP(AA89,FAC_TOTALS_APTA!$A$4:$BF$126,$L98,FALSE))</f>
        <v>0</v>
      </c>
      <c r="AB98" s="32">
        <f>IF(AB89=0,0,VLOOKUP(AB89,FAC_TOTALS_APTA!$A$4:$BF$126,$L98,FALSE))</f>
        <v>0</v>
      </c>
      <c r="AC98" s="35">
        <f t="shared" si="32"/>
        <v>-9314621.7404015604</v>
      </c>
      <c r="AD98" s="36">
        <f>AC98/G103</f>
        <v>-3.4079710266464794E-3</v>
      </c>
    </row>
    <row r="99" spans="1:31" x14ac:dyDescent="0.25">
      <c r="B99" s="28" t="s">
        <v>69</v>
      </c>
      <c r="C99" s="31"/>
      <c r="D99" s="14" t="s">
        <v>80</v>
      </c>
      <c r="E99" s="55"/>
      <c r="F99" s="9" t="e">
        <f>MATCH($D99,FAC_TOTALS_APTA!$A$2:$BF$2,)</f>
        <v>#N/A</v>
      </c>
      <c r="G99" s="120" t="e">
        <f>VLOOKUP(G89,FAC_TOTALS_APTA!$A$4:$BF$126,$F99,FALSE)</f>
        <v>#REF!</v>
      </c>
      <c r="H99" s="120" t="e">
        <f>VLOOKUP(H89,FAC_TOTALS_APTA!$A$4:$BF$126,$F99,FALSE)</f>
        <v>#REF!</v>
      </c>
      <c r="I99" s="33" t="str">
        <f t="shared" si="29"/>
        <v>-</v>
      </c>
      <c r="J99" s="34"/>
      <c r="K99" s="34" t="str">
        <f t="shared" si="31"/>
        <v>YEARS_SINCE_TNC_RAIL_NY_FAC</v>
      </c>
      <c r="L99" s="9" t="e">
        <f>MATCH($K99,FAC_TOTALS_APTA!$A$2:$BD$2,)</f>
        <v>#N/A</v>
      </c>
      <c r="M99" s="32" t="e">
        <f>IF(M89=0,0,VLOOKUP(M89,FAC_TOTALS_APTA!$A$4:$BF$126,$L99,FALSE))</f>
        <v>#REF!</v>
      </c>
      <c r="N99" s="32" t="e">
        <f>IF(N89=0,0,VLOOKUP(N89,FAC_TOTALS_APTA!$A$4:$BF$126,$L99,FALSE))</f>
        <v>#REF!</v>
      </c>
      <c r="O99" s="32" t="e">
        <f>IF(O89=0,0,VLOOKUP(O89,FAC_TOTALS_APTA!$A$4:$BF$126,$L99,FALSE))</f>
        <v>#REF!</v>
      </c>
      <c r="P99" s="32" t="e">
        <f>IF(P89=0,0,VLOOKUP(P89,FAC_TOTALS_APTA!$A$4:$BF$126,$L99,FALSE))</f>
        <v>#REF!</v>
      </c>
      <c r="Q99" s="32" t="e">
        <f>IF(Q89=0,0,VLOOKUP(Q89,FAC_TOTALS_APTA!$A$4:$BF$126,$L99,FALSE))</f>
        <v>#REF!</v>
      </c>
      <c r="R99" s="32" t="e">
        <f>IF(R89=0,0,VLOOKUP(R89,FAC_TOTALS_APTA!$A$4:$BF$126,$L99,FALSE))</f>
        <v>#REF!</v>
      </c>
      <c r="S99" s="32">
        <f>IF(S89=0,0,VLOOKUP(S89,FAC_TOTALS_APTA!$A$4:$BF$126,$L99,FALSE))</f>
        <v>0</v>
      </c>
      <c r="T99" s="32">
        <f>IF(T89=0,0,VLOOKUP(T89,FAC_TOTALS_APTA!$A$4:$BF$126,$L99,FALSE))</f>
        <v>0</v>
      </c>
      <c r="U99" s="32">
        <f>IF(U89=0,0,VLOOKUP(U89,FAC_TOTALS_APTA!$A$4:$BF$126,$L99,FALSE))</f>
        <v>0</v>
      </c>
      <c r="V99" s="32">
        <f>IF(V89=0,0,VLOOKUP(V89,FAC_TOTALS_APTA!$A$4:$BF$126,$L99,FALSE))</f>
        <v>0</v>
      </c>
      <c r="W99" s="32">
        <f>IF(W89=0,0,VLOOKUP(W89,FAC_TOTALS_APTA!$A$4:$BF$126,$L99,FALSE))</f>
        <v>0</v>
      </c>
      <c r="X99" s="32">
        <f>IF(X89=0,0,VLOOKUP(X89,FAC_TOTALS_APTA!$A$4:$BF$126,$L99,FALSE))</f>
        <v>0</v>
      </c>
      <c r="Y99" s="32">
        <f>IF(Y89=0,0,VLOOKUP(Y89,FAC_TOTALS_APTA!$A$4:$BF$126,$L99,FALSE))</f>
        <v>0</v>
      </c>
      <c r="Z99" s="32">
        <f>IF(Z89=0,0,VLOOKUP(Z89,FAC_TOTALS_APTA!$A$4:$BF$126,$L99,FALSE))</f>
        <v>0</v>
      </c>
      <c r="AA99" s="32">
        <f>IF(AA89=0,0,VLOOKUP(AA89,FAC_TOTALS_APTA!$A$4:$BF$126,$L99,FALSE))</f>
        <v>0</v>
      </c>
      <c r="AB99" s="32">
        <f>IF(AB89=0,0,VLOOKUP(AB89,FAC_TOTALS_APTA!$A$4:$BF$126,$L99,FALSE))</f>
        <v>0</v>
      </c>
      <c r="AC99" s="35" t="e">
        <f t="shared" si="32"/>
        <v>#REF!</v>
      </c>
      <c r="AD99" s="36" t="e">
        <f>AC99/G103</f>
        <v>#REF!</v>
      </c>
    </row>
    <row r="100" spans="1:31" hidden="1" x14ac:dyDescent="0.25">
      <c r="B100" s="28" t="s">
        <v>70</v>
      </c>
      <c r="C100" s="31"/>
      <c r="D100" s="9" t="s">
        <v>48</v>
      </c>
      <c r="E100" s="55"/>
      <c r="F100" s="9" t="e">
        <f>MATCH($D100,FAC_TOTALS_APTA!$A$2:$BF$2,)</f>
        <v>#N/A</v>
      </c>
      <c r="G100" s="120" t="e">
        <f>VLOOKUP(G89,FAC_TOTALS_APTA!$A$4:$BF$126,$F100,FALSE)</f>
        <v>#REF!</v>
      </c>
      <c r="H100" s="120" t="e">
        <f>VLOOKUP(H89,FAC_TOTALS_APTA!$A$4:$BF$126,$F100,FALSE)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MATCH($K100,FAC_TOTALS_APTA!$A$2:$BD$2,)</f>
        <v>#N/A</v>
      </c>
      <c r="M100" s="32" t="e">
        <f>IF(M89=0,0,VLOOKUP(M89,FAC_TOTALS_APTA!$A$4:$BF$126,$L100,FALSE))</f>
        <v>#REF!</v>
      </c>
      <c r="N100" s="32" t="e">
        <f>IF(N89=0,0,VLOOKUP(N89,FAC_TOTALS_APTA!$A$4:$BF$126,$L100,FALSE))</f>
        <v>#REF!</v>
      </c>
      <c r="O100" s="32" t="e">
        <f>IF(O89=0,0,VLOOKUP(O89,FAC_TOTALS_APTA!$A$4:$BF$126,$L100,FALSE))</f>
        <v>#REF!</v>
      </c>
      <c r="P100" s="32" t="e">
        <f>IF(P89=0,0,VLOOKUP(P89,FAC_TOTALS_APTA!$A$4:$BF$126,$L100,FALSE))</f>
        <v>#REF!</v>
      </c>
      <c r="Q100" s="32" t="e">
        <f>IF(Q89=0,0,VLOOKUP(Q89,FAC_TOTALS_APTA!$A$4:$BF$126,$L100,FALSE))</f>
        <v>#REF!</v>
      </c>
      <c r="R100" s="32" t="e">
        <f>IF(R89=0,0,VLOOKUP(R89,FAC_TOTALS_APTA!$A$4:$BF$126,$L100,FALSE))</f>
        <v>#REF!</v>
      </c>
      <c r="S100" s="32">
        <f>IF(S89=0,0,VLOOKUP(S89,FAC_TOTALS_APTA!$A$4:$BF$126,$L100,FALSE))</f>
        <v>0</v>
      </c>
      <c r="T100" s="32">
        <f>IF(T89=0,0,VLOOKUP(T89,FAC_TOTALS_APTA!$A$4:$BF$126,$L100,FALSE))</f>
        <v>0</v>
      </c>
      <c r="U100" s="32">
        <f>IF(U89=0,0,VLOOKUP(U89,FAC_TOTALS_APTA!$A$4:$BF$126,$L100,FALSE))</f>
        <v>0</v>
      </c>
      <c r="V100" s="32">
        <f>IF(V89=0,0,VLOOKUP(V89,FAC_TOTALS_APTA!$A$4:$BF$126,$L100,FALSE))</f>
        <v>0</v>
      </c>
      <c r="W100" s="32">
        <f>IF(W89=0,0,VLOOKUP(W89,FAC_TOTALS_APTA!$A$4:$BF$126,$L100,FALSE))</f>
        <v>0</v>
      </c>
      <c r="X100" s="32">
        <f>IF(X89=0,0,VLOOKUP(X89,FAC_TOTALS_APTA!$A$4:$BF$126,$L100,FALSE))</f>
        <v>0</v>
      </c>
      <c r="Y100" s="32">
        <f>IF(Y89=0,0,VLOOKUP(Y89,FAC_TOTALS_APTA!$A$4:$BF$126,$L100,FALSE))</f>
        <v>0</v>
      </c>
      <c r="Z100" s="32">
        <f>IF(Z89=0,0,VLOOKUP(Z89,FAC_TOTALS_APTA!$A$4:$BF$126,$L100,FALSE))</f>
        <v>0</v>
      </c>
      <c r="AA100" s="32">
        <f>IF(AA89=0,0,VLOOKUP(AA89,FAC_TOTALS_APTA!$A$4:$BF$126,$L100,FALSE))</f>
        <v>0</v>
      </c>
      <c r="AB100" s="32">
        <f>IF(AB89=0,0,VLOOKUP(AB89,FAC_TOTALS_APTA!$A$4:$BF$126,$L100,FALSE))</f>
        <v>0</v>
      </c>
      <c r="AC100" s="35" t="e">
        <f t="shared" si="32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6"/>
      <c r="F101" s="10" t="e">
        <f>MATCH($D101,FAC_TOTALS_APTA!$A$2:$BF$2,)</f>
        <v>#N/A</v>
      </c>
      <c r="G101" s="126" t="e">
        <f>VLOOKUP(G89,FAC_TOTALS_APTA!$A$4:$BF$126,$F101,FALSE)</f>
        <v>#REF!</v>
      </c>
      <c r="H101" s="126" t="e">
        <f>VLOOKUP(H89,FAC_TOTALS_APTA!$A$4:$BF$126,$F101,FALSE)</f>
        <v>#REF!</v>
      </c>
      <c r="I101" s="37" t="str">
        <f t="shared" si="29"/>
        <v>-</v>
      </c>
      <c r="J101" s="38" t="str">
        <f t="shared" si="33"/>
        <v/>
      </c>
      <c r="K101" s="38" t="str">
        <f t="shared" si="31"/>
        <v>scooter_flag_FAC</v>
      </c>
      <c r="L101" s="10" t="e">
        <f>MATCH($K101,FAC_TOTALS_APTA!$A$2:$BD$2,)</f>
        <v>#N/A</v>
      </c>
      <c r="M101" s="39" t="e">
        <f>IF(M89=0,0,VLOOKUP(M89,FAC_TOTALS_APTA!$A$4:$BF$126,$L101,FALSE))</f>
        <v>#REF!</v>
      </c>
      <c r="N101" s="39" t="e">
        <f>IF(N89=0,0,VLOOKUP(N89,FAC_TOTALS_APTA!$A$4:$BF$126,$L101,FALSE))</f>
        <v>#REF!</v>
      </c>
      <c r="O101" s="39" t="e">
        <f>IF(O89=0,0,VLOOKUP(O89,FAC_TOTALS_APTA!$A$4:$BF$126,$L101,FALSE))</f>
        <v>#REF!</v>
      </c>
      <c r="P101" s="39" t="e">
        <f>IF(P89=0,0,VLOOKUP(P89,FAC_TOTALS_APTA!$A$4:$BF$126,$L101,FALSE))</f>
        <v>#REF!</v>
      </c>
      <c r="Q101" s="39" t="e">
        <f>IF(Q89=0,0,VLOOKUP(Q89,FAC_TOTALS_APTA!$A$4:$BF$126,$L101,FALSE))</f>
        <v>#REF!</v>
      </c>
      <c r="R101" s="39" t="e">
        <f>IF(R89=0,0,VLOOKUP(R89,FAC_TOTALS_APTA!$A$4:$BF$126,$L101,FALSE))</f>
        <v>#REF!</v>
      </c>
      <c r="S101" s="39">
        <f>IF(S89=0,0,VLOOKUP(S89,FAC_TOTALS_APTA!$A$4:$BF$126,$L101,FALSE))</f>
        <v>0</v>
      </c>
      <c r="T101" s="39">
        <f>IF(T89=0,0,VLOOKUP(T89,FAC_TOTALS_APTA!$A$4:$BF$126,$L101,FALSE))</f>
        <v>0</v>
      </c>
      <c r="U101" s="39">
        <f>IF(U89=0,0,VLOOKUP(U89,FAC_TOTALS_APTA!$A$4:$BF$126,$L101,FALSE))</f>
        <v>0</v>
      </c>
      <c r="V101" s="39">
        <f>IF(V89=0,0,VLOOKUP(V89,FAC_TOTALS_APTA!$A$4:$BF$126,$L101,FALSE))</f>
        <v>0</v>
      </c>
      <c r="W101" s="39">
        <f>IF(W89=0,0,VLOOKUP(W89,FAC_TOTALS_APTA!$A$4:$BF$126,$L101,FALSE))</f>
        <v>0</v>
      </c>
      <c r="X101" s="39">
        <f>IF(X89=0,0,VLOOKUP(X89,FAC_TOTALS_APTA!$A$4:$BF$126,$L101,FALSE))</f>
        <v>0</v>
      </c>
      <c r="Y101" s="39">
        <f>IF(Y89=0,0,VLOOKUP(Y89,FAC_TOTALS_APTA!$A$4:$BF$126,$L101,FALSE))</f>
        <v>0</v>
      </c>
      <c r="Z101" s="39">
        <f>IF(Z89=0,0,VLOOKUP(Z89,FAC_TOTALS_APTA!$A$4:$BF$126,$L101,FALSE))</f>
        <v>0</v>
      </c>
      <c r="AA101" s="39">
        <f>IF(AA89=0,0,VLOOKUP(AA89,FAC_TOTALS_APTA!$A$4:$BF$126,$L101,FALSE))</f>
        <v>0</v>
      </c>
      <c r="AB101" s="39">
        <f>IF(AB89=0,0,VLOOKUP(AB89,FAC_TOTALS_APTA!$A$4:$BF$126,$L101,FALSE))</f>
        <v>0</v>
      </c>
      <c r="AC101" s="40" t="e">
        <f t="shared" si="32"/>
        <v>#REF!</v>
      </c>
      <c r="AD101" s="41" t="e">
        <f>AC101/G103</f>
        <v>#REF!</v>
      </c>
    </row>
    <row r="102" spans="1:31" x14ac:dyDescent="0.25">
      <c r="B102" s="42" t="s">
        <v>58</v>
      </c>
      <c r="C102" s="43"/>
      <c r="D102" s="42" t="s">
        <v>50</v>
      </c>
      <c r="E102" s="44"/>
      <c r="F102" s="45"/>
      <c r="G102" s="136"/>
      <c r="H102" s="136"/>
      <c r="I102" s="47"/>
      <c r="J102" s="48"/>
      <c r="K102" s="48" t="str">
        <f t="shared" ref="K102" si="34">CONCATENATE(D102,J102,"_FAC")</f>
        <v>New_Reporter_FAC</v>
      </c>
      <c r="L102" s="45">
        <f>MATCH($K102,FAC_TOTALS_APTA!$A$2:$BD$2,)</f>
        <v>29</v>
      </c>
      <c r="M102" s="46">
        <f>IF(M89=0,0,VLOOKUP(M89,FAC_TOTALS_APTA!$A$4:$BF$126,$L102,FALSE))</f>
        <v>0</v>
      </c>
      <c r="N102" s="46">
        <f>IF(N89=0,0,VLOOKUP(N89,FAC_TOTALS_APTA!$A$4:$BF$126,$L102,FALSE))</f>
        <v>0</v>
      </c>
      <c r="O102" s="46">
        <f>IF(O89=0,0,VLOOKUP(O89,FAC_TOTALS_APTA!$A$4:$BF$126,$L102,FALSE))</f>
        <v>0</v>
      </c>
      <c r="P102" s="46">
        <f>IF(P89=0,0,VLOOKUP(P89,FAC_TOTALS_APTA!$A$4:$BF$126,$L102,FALSE))</f>
        <v>0</v>
      </c>
      <c r="Q102" s="46">
        <f>IF(Q89=0,0,VLOOKUP(Q89,FAC_TOTALS_APTA!$A$4:$BF$126,$L102,FALSE))</f>
        <v>0</v>
      </c>
      <c r="R102" s="46">
        <f>IF(R89=0,0,VLOOKUP(R89,FAC_TOTALS_APTA!$A$4:$BF$126,$L102,FALSE))</f>
        <v>0</v>
      </c>
      <c r="S102" s="46">
        <f>IF(S89=0,0,VLOOKUP(S89,FAC_TOTALS_APTA!$A$4:$BF$126,$L102,FALSE))</f>
        <v>0</v>
      </c>
      <c r="T102" s="46">
        <f>IF(T89=0,0,VLOOKUP(T89,FAC_TOTALS_APTA!$A$4:$BF$126,$L102,FALSE))</f>
        <v>0</v>
      </c>
      <c r="U102" s="46">
        <f>IF(U89=0,0,VLOOKUP(U89,FAC_TOTALS_APTA!$A$4:$BF$126,$L102,FALSE))</f>
        <v>0</v>
      </c>
      <c r="V102" s="46">
        <f>IF(V89=0,0,VLOOKUP(V89,FAC_TOTALS_APTA!$A$4:$BF$126,$L102,FALSE))</f>
        <v>0</v>
      </c>
      <c r="W102" s="46">
        <f>IF(W89=0,0,VLOOKUP(W89,FAC_TOTALS_APTA!$A$4:$BF$126,$L102,FALSE))</f>
        <v>0</v>
      </c>
      <c r="X102" s="46">
        <f>IF(X89=0,0,VLOOKUP(X89,FAC_TOTALS_APTA!$A$4:$BF$126,$L102,FALSE))</f>
        <v>0</v>
      </c>
      <c r="Y102" s="46">
        <f>IF(Y89=0,0,VLOOKUP(Y89,FAC_TOTALS_APTA!$A$4:$BF$126,$L102,FALSE))</f>
        <v>0</v>
      </c>
      <c r="Z102" s="46">
        <f>IF(Z89=0,0,VLOOKUP(Z89,FAC_TOTALS_APTA!$A$4:$BF$126,$L102,FALSE))</f>
        <v>0</v>
      </c>
      <c r="AA102" s="46">
        <f>IF(AA89=0,0,VLOOKUP(AA89,FAC_TOTALS_APTA!$A$4:$BF$126,$L102,FALSE))</f>
        <v>0</v>
      </c>
      <c r="AB102" s="46">
        <f>IF(AB89=0,0,VLOOKUP(AB89,FAC_TOTALS_APTA!$A$4:$BF$126,$L102,FALSE))</f>
        <v>0</v>
      </c>
      <c r="AC102" s="49">
        <f>SUM(M102:AB102)</f>
        <v>0</v>
      </c>
      <c r="AD102" s="50">
        <f>AC102/G104</f>
        <v>0</v>
      </c>
    </row>
    <row r="103" spans="1:31" s="104" customFormat="1" ht="15.75" customHeight="1" x14ac:dyDescent="0.25">
      <c r="A103" s="103"/>
      <c r="B103" s="28" t="s">
        <v>72</v>
      </c>
      <c r="C103" s="31"/>
      <c r="D103" s="9" t="s">
        <v>6</v>
      </c>
      <c r="E103" s="55"/>
      <c r="F103" s="9">
        <f>MATCH($D103,FAC_TOTALS_APTA!$A$2:$BD$2,)</f>
        <v>10</v>
      </c>
      <c r="G103" s="112">
        <f>VLOOKUP(G89,FAC_TOTALS_APTA!$A$4:$BF$126,$F103,FALSE)</f>
        <v>2733186892.6031799</v>
      </c>
      <c r="H103" s="112">
        <f>VLOOKUP(H89,FAC_TOTALS_APTA!$A$4:$BD$126,$F103,FALSE)</f>
        <v>2532993500.2287598</v>
      </c>
      <c r="I103" s="107">
        <f t="shared" ref="I103" si="35">H103/G103-1</f>
        <v>-7.3245409202057576E-2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-200193392.37442017</v>
      </c>
      <c r="AD103" s="36">
        <f>I103</f>
        <v>-7.3245409202057576E-2</v>
      </c>
      <c r="AE103" s="103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MATCH($D104,FAC_TOTALS_APTA!$A$2:$BD$2,)</f>
        <v>8</v>
      </c>
      <c r="G104" s="109">
        <f>VLOOKUP(G89,FAC_TOTALS_APTA!$A$4:$BD$126,$F104,FALSE)</f>
        <v>2929500930.99999</v>
      </c>
      <c r="H104" s="109">
        <f>VLOOKUP(H89,FAC_TOTALS_APTA!$A$4:$BD$126,$F104,FALSE)</f>
        <v>3028681761</v>
      </c>
      <c r="I104" s="108">
        <f t="shared" ref="I104" si="37">H104/G104-1</f>
        <v>3.3855879324180549E-2</v>
      </c>
      <c r="J104" s="51"/>
      <c r="K104" s="51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2">
        <f>H104-G104</f>
        <v>99180830.000010014</v>
      </c>
      <c r="AD104" s="53">
        <f>I104</f>
        <v>3.3855879324180549E-2</v>
      </c>
    </row>
    <row r="105" spans="1:31" ht="14.25" thickTop="1" thickBot="1" x14ac:dyDescent="0.3">
      <c r="B105" s="57" t="s">
        <v>73</v>
      </c>
      <c r="C105" s="58"/>
      <c r="D105" s="58"/>
      <c r="E105" s="59"/>
      <c r="F105" s="58"/>
      <c r="G105" s="149"/>
      <c r="H105" s="149"/>
      <c r="I105" s="60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3">
        <f>AD104-AD103</f>
        <v>0.10710128852623813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6"/>
  <sheetViews>
    <sheetView workbookViewId="0">
      <pane xSplit="4" ySplit="3" topLeftCell="E88" activePane="bottomRight" state="frozen"/>
      <selection pane="topRight" activeCell="E1" sqref="E1"/>
      <selection pane="bottomLeft" activeCell="A4" sqref="A4"/>
      <selection pane="bottomRight" activeCell="E76" sqref="E76:AD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4.25" style="4" bestFit="1" customWidth="1"/>
    <col min="20" max="21" width="11.875" style="4" bestFit="1" customWidth="1"/>
    <col min="22" max="22" width="14.25" style="4" bestFit="1" customWidth="1"/>
    <col min="23" max="23" width="14" style="4" bestFit="1" customWidth="1"/>
    <col min="24" max="24" width="16.625" style="2" bestFit="1" customWidth="1"/>
    <col min="25" max="25" width="21.75" bestFit="1" customWidth="1"/>
    <col min="26" max="26" width="22" customWidth="1"/>
    <col min="27" max="27" width="21.875" style="2" bestFit="1" customWidth="1"/>
    <col min="28" max="28" width="26.125" bestFit="1" customWidth="1"/>
    <col min="29" max="29" width="18.625" style="2" bestFit="1" customWidth="1"/>
    <col min="30" max="30" width="23" bestFit="1" customWidth="1"/>
    <col min="31" max="50" width="23" customWidth="1"/>
    <col min="51" max="51" width="15.375" style="2" bestFit="1" customWidth="1"/>
    <col min="52" max="55" width="25.125" style="2" customWidth="1"/>
    <col min="56" max="56" width="17.5" style="2" bestFit="1" customWidth="1"/>
  </cols>
  <sheetData>
    <row r="1" spans="1:60" s="6" customFormat="1" x14ac:dyDescent="0.25">
      <c r="C1" s="7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I1" s="7"/>
      <c r="AJ1" s="7"/>
      <c r="AK1" s="7"/>
      <c r="AL1" s="7"/>
      <c r="AY1" s="73"/>
      <c r="AZ1" s="73"/>
      <c r="BA1" s="73"/>
      <c r="BB1" s="73"/>
      <c r="BC1" s="73"/>
      <c r="BD1" s="73"/>
    </row>
    <row r="2" spans="1:60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18</v>
      </c>
      <c r="P2" t="s">
        <v>17</v>
      </c>
      <c r="Q2" t="s">
        <v>10</v>
      </c>
      <c r="R2" t="s">
        <v>32</v>
      </c>
      <c r="S2" t="s">
        <v>12</v>
      </c>
      <c r="T2" t="s">
        <v>83</v>
      </c>
      <c r="U2" t="s">
        <v>13</v>
      </c>
      <c r="V2" t="s">
        <v>33</v>
      </c>
      <c r="W2" t="s">
        <v>34</v>
      </c>
      <c r="X2" t="s">
        <v>14</v>
      </c>
      <c r="Y2" t="s">
        <v>35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Z2" s="8"/>
      <c r="BA2" s="8"/>
      <c r="BB2" s="8"/>
      <c r="BC2" s="8"/>
      <c r="BD2" s="8"/>
    </row>
    <row r="3" spans="1:60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26</v>
      </c>
      <c r="T3" s="5">
        <v>27</v>
      </c>
      <c r="U3" s="5">
        <v>28</v>
      </c>
      <c r="V3" s="5">
        <v>29</v>
      </c>
      <c r="W3" s="5">
        <v>30</v>
      </c>
      <c r="X3" s="5">
        <v>31</v>
      </c>
      <c r="Y3" s="5">
        <v>32</v>
      </c>
      <c r="Z3" s="5">
        <v>40</v>
      </c>
      <c r="AA3" s="5">
        <v>41</v>
      </c>
      <c r="AB3" s="5">
        <v>42</v>
      </c>
      <c r="AC3" s="5">
        <v>43</v>
      </c>
      <c r="AD3" s="5">
        <v>44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2025123498.4498701</v>
      </c>
      <c r="K4">
        <v>0</v>
      </c>
      <c r="L4">
        <v>69431799.636510193</v>
      </c>
      <c r="M4">
        <v>0.91027864284140703</v>
      </c>
      <c r="N4">
        <v>9573567.1438265797</v>
      </c>
      <c r="O4">
        <v>1.99892297215457</v>
      </c>
      <c r="P4">
        <v>39381.469965213502</v>
      </c>
      <c r="Q4">
        <v>9.9176880297119094</v>
      </c>
      <c r="R4">
        <v>3.9438940773070499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2217749582</v>
      </c>
      <c r="AD4">
        <v>2217749582</v>
      </c>
      <c r="AY4"/>
      <c r="AZ4"/>
      <c r="BA4"/>
      <c r="BB4"/>
      <c r="BC4"/>
      <c r="BD4"/>
    </row>
    <row r="5" spans="1:60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2079264588.71296</v>
      </c>
      <c r="K5">
        <v>54141090.263087101</v>
      </c>
      <c r="L5">
        <v>69475683.838446796</v>
      </c>
      <c r="M5">
        <v>0.91687073440147104</v>
      </c>
      <c r="N5">
        <v>9715711.2025870793</v>
      </c>
      <c r="O5">
        <v>2.3077092528229799</v>
      </c>
      <c r="P5">
        <v>38481.401179127999</v>
      </c>
      <c r="Q5">
        <v>9.8266441604857402</v>
      </c>
      <c r="R5">
        <v>3.9438940773070499</v>
      </c>
      <c r="S5">
        <v>-2136145.6231303099</v>
      </c>
      <c r="T5">
        <v>-2849474.6745585701</v>
      </c>
      <c r="U5">
        <v>10961491.5396262</v>
      </c>
      <c r="V5">
        <v>46882315.242973797</v>
      </c>
      <c r="W5">
        <v>7194517.4744396498</v>
      </c>
      <c r="X5">
        <v>-275307.446124774</v>
      </c>
      <c r="Y5">
        <v>0</v>
      </c>
      <c r="Z5">
        <v>59777396.513226002</v>
      </c>
      <c r="AA5">
        <v>60739883.732886001</v>
      </c>
      <c r="AB5">
        <v>-127986866.732886</v>
      </c>
      <c r="AC5">
        <v>0</v>
      </c>
      <c r="AD5">
        <v>-67246983.000000104</v>
      </c>
      <c r="AE5" s="3"/>
      <c r="AG5" s="3"/>
      <c r="AI5" s="3"/>
      <c r="AK5" s="3"/>
      <c r="AM5" s="3"/>
      <c r="AO5" s="3"/>
      <c r="AQ5" s="3"/>
      <c r="AT5" s="3"/>
      <c r="AV5" s="3"/>
      <c r="AX5" s="3"/>
      <c r="AY5"/>
      <c r="AZ5"/>
      <c r="BA5"/>
      <c r="BB5"/>
      <c r="BC5"/>
      <c r="BD5"/>
    </row>
    <row r="6" spans="1:60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2374408639.6085</v>
      </c>
      <c r="K6">
        <v>118537262.605064</v>
      </c>
      <c r="L6">
        <v>71765534.239041999</v>
      </c>
      <c r="M6">
        <v>0.88111629180226403</v>
      </c>
      <c r="N6">
        <v>9734314.7826844901</v>
      </c>
      <c r="O6">
        <v>2.60745949407365</v>
      </c>
      <c r="P6">
        <v>38183.589923807398</v>
      </c>
      <c r="Q6">
        <v>9.7869676092694604</v>
      </c>
      <c r="R6">
        <v>3.9555663396720502</v>
      </c>
      <c r="S6">
        <v>33363834.830998201</v>
      </c>
      <c r="T6">
        <v>18898349.331486899</v>
      </c>
      <c r="U6">
        <v>13014483.425083101</v>
      </c>
      <c r="V6">
        <v>42323546.315450303</v>
      </c>
      <c r="W6">
        <v>9812359.4441275503</v>
      </c>
      <c r="X6">
        <v>-262605.33837178297</v>
      </c>
      <c r="Y6">
        <v>0</v>
      </c>
      <c r="Z6">
        <v>117149968.008774</v>
      </c>
      <c r="AA6">
        <v>120148662.232738</v>
      </c>
      <c r="AB6">
        <v>-38906474.232738003</v>
      </c>
      <c r="AC6">
        <v>179225222.99999899</v>
      </c>
      <c r="AD6">
        <v>260467411</v>
      </c>
      <c r="AE6" s="3"/>
      <c r="AG6" s="3"/>
      <c r="AI6" s="3"/>
      <c r="AK6" s="3"/>
      <c r="AM6" s="3"/>
      <c r="AO6" s="3"/>
      <c r="AQ6" s="3"/>
      <c r="AT6" s="3"/>
      <c r="AV6" s="3"/>
      <c r="AX6" s="3"/>
      <c r="AY6"/>
      <c r="AZ6"/>
      <c r="BA6"/>
      <c r="BB6"/>
      <c r="BC6"/>
      <c r="BD6"/>
    </row>
    <row r="7" spans="1:60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2571421468.1642699</v>
      </c>
      <c r="K7">
        <v>48834406.229156204</v>
      </c>
      <c r="L7">
        <v>70767074.604147598</v>
      </c>
      <c r="M7">
        <v>0.908709006019361</v>
      </c>
      <c r="N7">
        <v>9670224.8115459997</v>
      </c>
      <c r="O7">
        <v>3.0629169958820901</v>
      </c>
      <c r="P7">
        <v>37264.378431327401</v>
      </c>
      <c r="Q7">
        <v>9.5820881245511096</v>
      </c>
      <c r="R7">
        <v>3.9826876644648799</v>
      </c>
      <c r="S7">
        <v>-26276056.154265899</v>
      </c>
      <c r="T7">
        <v>-8828153.2114746291</v>
      </c>
      <c r="U7">
        <v>15018647.1025475</v>
      </c>
      <c r="V7">
        <v>61787185.6031067</v>
      </c>
      <c r="W7">
        <v>9476702.5821340792</v>
      </c>
      <c r="X7">
        <v>-391277.73123625899</v>
      </c>
      <c r="Y7">
        <v>0</v>
      </c>
      <c r="Z7">
        <v>50787048.1908115</v>
      </c>
      <c r="AA7">
        <v>50202477.942457497</v>
      </c>
      <c r="AB7">
        <v>-18086066.942458998</v>
      </c>
      <c r="AC7">
        <v>125667082.999999</v>
      </c>
      <c r="AD7">
        <v>157783493.999998</v>
      </c>
      <c r="AE7" s="3"/>
      <c r="AG7" s="3"/>
      <c r="AI7" s="3"/>
      <c r="AK7" s="3"/>
      <c r="AM7" s="3"/>
      <c r="AO7" s="3"/>
      <c r="AQ7" s="3"/>
      <c r="AT7" s="3"/>
      <c r="AV7" s="3"/>
      <c r="AX7" s="3"/>
      <c r="AY7"/>
      <c r="AZ7"/>
      <c r="BA7"/>
      <c r="BB7"/>
      <c r="BC7"/>
      <c r="BD7"/>
    </row>
    <row r="8" spans="1:60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2639318934.8668699</v>
      </c>
      <c r="K8">
        <v>67897466.702596307</v>
      </c>
      <c r="L8">
        <v>70624705.906152099</v>
      </c>
      <c r="M8">
        <v>0.897836833845017</v>
      </c>
      <c r="N8">
        <v>9915449.72303918</v>
      </c>
      <c r="O8">
        <v>3.3556920653326898</v>
      </c>
      <c r="P8">
        <v>35771.540827119403</v>
      </c>
      <c r="Q8">
        <v>9.4619485484100494</v>
      </c>
      <c r="R8">
        <v>4.3015517876788696</v>
      </c>
      <c r="S8">
        <v>-6208304.80884449</v>
      </c>
      <c r="T8">
        <v>6343073.0470912103</v>
      </c>
      <c r="U8">
        <v>20349097.458601501</v>
      </c>
      <c r="V8">
        <v>38804767.2750808</v>
      </c>
      <c r="W8">
        <v>15337528.6383384</v>
      </c>
      <c r="X8">
        <v>-437276.60312436498</v>
      </c>
      <c r="Y8">
        <v>-4979071.43415392</v>
      </c>
      <c r="Z8">
        <v>69209813.5729893</v>
      </c>
      <c r="AA8">
        <v>69600418.235879794</v>
      </c>
      <c r="AB8">
        <v>-39245105.235877097</v>
      </c>
      <c r="AC8">
        <v>0</v>
      </c>
      <c r="AD8">
        <v>30355313.0000026</v>
      </c>
      <c r="AE8" s="3"/>
      <c r="AG8" s="3"/>
      <c r="AI8" s="3"/>
      <c r="AK8" s="3"/>
      <c r="AM8" s="3"/>
      <c r="AO8" s="3"/>
      <c r="AQ8" s="3"/>
      <c r="AT8" s="3"/>
      <c r="AV8" s="3"/>
      <c r="AX8" s="3"/>
      <c r="AY8"/>
      <c r="AZ8"/>
      <c r="BA8"/>
      <c r="BB8"/>
      <c r="BC8"/>
      <c r="BD8"/>
    </row>
    <row r="9" spans="1:60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2670795932.7915401</v>
      </c>
      <c r="K9">
        <v>31476997.924668401</v>
      </c>
      <c r="L9">
        <v>71582714.355237693</v>
      </c>
      <c r="M9">
        <v>0.92086023061058198</v>
      </c>
      <c r="N9">
        <v>9964969.7656980809</v>
      </c>
      <c r="O9">
        <v>3.5310062793786798</v>
      </c>
      <c r="P9">
        <v>36276.706108743201</v>
      </c>
      <c r="Q9">
        <v>9.2945652359991193</v>
      </c>
      <c r="R9">
        <v>4.4274885399032797</v>
      </c>
      <c r="S9">
        <v>27924036.47329</v>
      </c>
      <c r="T9">
        <v>-15613881.3703184</v>
      </c>
      <c r="U9">
        <v>5606744.0598468203</v>
      </c>
      <c r="V9">
        <v>22148090.817377102</v>
      </c>
      <c r="W9">
        <v>-5314331.8977252198</v>
      </c>
      <c r="X9">
        <v>-581207.94227727095</v>
      </c>
      <c r="Y9">
        <v>-2145494.1521904301</v>
      </c>
      <c r="Z9">
        <v>32023955.988002598</v>
      </c>
      <c r="AA9">
        <v>32032431.121109501</v>
      </c>
      <c r="AB9">
        <v>-22277107.121112</v>
      </c>
      <c r="AC9">
        <v>0</v>
      </c>
      <c r="AD9">
        <v>9755323.9999974594</v>
      </c>
      <c r="AE9" s="3"/>
      <c r="AG9" s="3"/>
      <c r="AI9" s="3"/>
      <c r="AK9" s="3"/>
      <c r="AM9" s="3"/>
      <c r="AO9" s="3"/>
      <c r="AQ9" s="3"/>
      <c r="AT9" s="3"/>
      <c r="AV9" s="3"/>
      <c r="AX9" s="3"/>
      <c r="AY9"/>
      <c r="AZ9"/>
      <c r="BA9"/>
      <c r="BB9"/>
      <c r="BC9"/>
      <c r="BD9"/>
    </row>
    <row r="10" spans="1:60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2753667887.39536</v>
      </c>
      <c r="K10">
        <v>82871954.603822902</v>
      </c>
      <c r="L10">
        <v>71889164.491291001</v>
      </c>
      <c r="M10">
        <v>0.90104162550678502</v>
      </c>
      <c r="N10">
        <v>9988399.3974122796</v>
      </c>
      <c r="O10">
        <v>3.9554554445044898</v>
      </c>
      <c r="P10">
        <v>36238.918817514997</v>
      </c>
      <c r="Q10">
        <v>9.4554621860263008</v>
      </c>
      <c r="R10">
        <v>4.5087477278502996</v>
      </c>
      <c r="S10">
        <v>13299454.1531439</v>
      </c>
      <c r="T10">
        <v>11658337.812944699</v>
      </c>
      <c r="U10">
        <v>3707429.18252039</v>
      </c>
      <c r="V10">
        <v>50828891.782941498</v>
      </c>
      <c r="W10">
        <v>494853.46918987698</v>
      </c>
      <c r="X10">
        <v>571292.52021513798</v>
      </c>
      <c r="Y10">
        <v>-1301872.6404549901</v>
      </c>
      <c r="Z10">
        <v>79258386.280500606</v>
      </c>
      <c r="AA10">
        <v>80184779.817158699</v>
      </c>
      <c r="AB10">
        <v>3259428.1828423399</v>
      </c>
      <c r="AC10">
        <v>0</v>
      </c>
      <c r="AD10">
        <v>83444208.000000998</v>
      </c>
      <c r="AE10" s="3"/>
      <c r="AG10" s="3"/>
      <c r="AI10" s="3"/>
      <c r="AK10" s="3"/>
      <c r="AM10" s="3"/>
      <c r="AO10" s="3"/>
      <c r="AQ10" s="3"/>
      <c r="AT10" s="3"/>
      <c r="AV10" s="3"/>
      <c r="AX10" s="3"/>
      <c r="AY10"/>
      <c r="AZ10"/>
      <c r="BA10"/>
      <c r="BB10"/>
      <c r="BC10"/>
      <c r="BD10"/>
    </row>
    <row r="11" spans="1:60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2556417539.7737198</v>
      </c>
      <c r="K11">
        <v>-197250347.62163901</v>
      </c>
      <c r="L11">
        <v>70967398.250165403</v>
      </c>
      <c r="M11">
        <v>0.99318691376596602</v>
      </c>
      <c r="N11">
        <v>9910892.7921914905</v>
      </c>
      <c r="O11">
        <v>2.9101362046971899</v>
      </c>
      <c r="P11">
        <v>34545.635455789001</v>
      </c>
      <c r="Q11">
        <v>9.5671246893685105</v>
      </c>
      <c r="R11">
        <v>4.7193406660422497</v>
      </c>
      <c r="S11">
        <v>-17812065.2260448</v>
      </c>
      <c r="T11">
        <v>-58269778.571980402</v>
      </c>
      <c r="U11">
        <v>-3503296.4932404598</v>
      </c>
      <c r="V11">
        <v>-134066183.267858</v>
      </c>
      <c r="W11">
        <v>19685742.956646401</v>
      </c>
      <c r="X11">
        <v>405637.705715577</v>
      </c>
      <c r="Y11">
        <v>-3502148.91284528</v>
      </c>
      <c r="Z11">
        <v>-197062091.809607</v>
      </c>
      <c r="AA11">
        <v>-193927600.84724</v>
      </c>
      <c r="AB11">
        <v>65730472.847241201</v>
      </c>
      <c r="AC11">
        <v>0</v>
      </c>
      <c r="AD11">
        <v>-128197127.999999</v>
      </c>
      <c r="AE11" s="3"/>
      <c r="AG11" s="3"/>
      <c r="AI11" s="3"/>
      <c r="AK11" s="3"/>
      <c r="AM11" s="3"/>
      <c r="AO11" s="3"/>
      <c r="AQ11" s="3"/>
      <c r="AT11" s="3"/>
      <c r="AV11" s="3"/>
      <c r="AX11" s="3"/>
      <c r="AY11"/>
      <c r="AZ11"/>
      <c r="BA11"/>
      <c r="BB11"/>
      <c r="BC11"/>
      <c r="BD11"/>
    </row>
    <row r="12" spans="1:60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2534537525.9214101</v>
      </c>
      <c r="K12">
        <v>-21880013.852312699</v>
      </c>
      <c r="L12">
        <v>67087317.041166797</v>
      </c>
      <c r="M12">
        <v>1.0111597906565399</v>
      </c>
      <c r="N12">
        <v>9893600.1005124096</v>
      </c>
      <c r="O12">
        <v>3.3619635552803002</v>
      </c>
      <c r="P12">
        <v>33716.160475015902</v>
      </c>
      <c r="Q12">
        <v>9.7777681153092697</v>
      </c>
      <c r="R12">
        <v>4.9479701995259902</v>
      </c>
      <c r="S12">
        <v>-77803257.845363095</v>
      </c>
      <c r="T12">
        <v>-10354410.070921</v>
      </c>
      <c r="U12">
        <v>404231.61090854497</v>
      </c>
      <c r="V12">
        <v>61219673.0007511</v>
      </c>
      <c r="W12">
        <v>9376315.7433009408</v>
      </c>
      <c r="X12">
        <v>756766.44223286398</v>
      </c>
      <c r="Y12">
        <v>-3621654.1633284301</v>
      </c>
      <c r="Z12">
        <v>-20022335.282419</v>
      </c>
      <c r="AA12">
        <v>-21256551.847391699</v>
      </c>
      <c r="AB12">
        <v>-65485180.152607001</v>
      </c>
      <c r="AC12">
        <v>0</v>
      </c>
      <c r="AD12">
        <v>-86741731.999998793</v>
      </c>
      <c r="AE12" s="3"/>
      <c r="AG12" s="3"/>
      <c r="AI12" s="3"/>
      <c r="AK12" s="3"/>
      <c r="AM12" s="3"/>
      <c r="AO12" s="3"/>
      <c r="AQ12" s="3"/>
      <c r="AT12" s="3"/>
      <c r="AV12" s="3"/>
      <c r="AX12" s="3"/>
      <c r="AY12"/>
      <c r="AZ12"/>
      <c r="BA12"/>
      <c r="BB12"/>
      <c r="BC12"/>
      <c r="BD12"/>
    </row>
    <row r="13" spans="1:60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2569716760.0508199</v>
      </c>
      <c r="K13">
        <v>35179234.129409298</v>
      </c>
      <c r="L13">
        <v>64589050.378745601</v>
      </c>
      <c r="M13">
        <v>1.0324809727559301</v>
      </c>
      <c r="N13">
        <v>9986664.0981256608</v>
      </c>
      <c r="O13">
        <v>4.09287732495845</v>
      </c>
      <c r="P13">
        <v>33057.754898560801</v>
      </c>
      <c r="Q13">
        <v>10.065434436475099</v>
      </c>
      <c r="R13">
        <v>4.8950368235540802</v>
      </c>
      <c r="S13">
        <v>-52013089.761035398</v>
      </c>
      <c r="T13">
        <v>-11399132.0744297</v>
      </c>
      <c r="U13">
        <v>7407968.85649346</v>
      </c>
      <c r="V13">
        <v>84204721.177418098</v>
      </c>
      <c r="W13">
        <v>7302867.7577142101</v>
      </c>
      <c r="X13">
        <v>985103.22441932699</v>
      </c>
      <c r="Y13">
        <v>857525.39527861297</v>
      </c>
      <c r="Z13">
        <v>37345964.575858399</v>
      </c>
      <c r="AA13">
        <v>35615990.6641334</v>
      </c>
      <c r="AB13">
        <v>-5073977.6641336298</v>
      </c>
      <c r="AC13">
        <v>0</v>
      </c>
      <c r="AD13">
        <v>30542012.999999698</v>
      </c>
      <c r="AE13" s="3"/>
      <c r="AG13" s="3"/>
      <c r="AI13" s="3"/>
      <c r="AK13" s="3"/>
      <c r="AM13" s="3"/>
      <c r="AO13" s="3"/>
      <c r="AQ13" s="3"/>
      <c r="AT13" s="3"/>
      <c r="AV13" s="3"/>
      <c r="AX13" s="3"/>
      <c r="AY13"/>
      <c r="AZ13"/>
      <c r="BA13"/>
      <c r="BB13"/>
      <c r="BC13"/>
      <c r="BD13"/>
    </row>
    <row r="14" spans="1:60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2565069722.5212402</v>
      </c>
      <c r="K14">
        <v>-4647037.5295778196</v>
      </c>
      <c r="L14">
        <v>63654979.010831997</v>
      </c>
      <c r="M14">
        <v>1.03319372827068</v>
      </c>
      <c r="N14">
        <v>10106162.1305601</v>
      </c>
      <c r="O14">
        <v>4.1402142572755398</v>
      </c>
      <c r="P14">
        <v>32885.708578535901</v>
      </c>
      <c r="Q14">
        <v>9.9589405328228597</v>
      </c>
      <c r="R14">
        <v>4.9873568486467601</v>
      </c>
      <c r="S14">
        <v>-20103131.161741398</v>
      </c>
      <c r="T14">
        <v>387714.49285937101</v>
      </c>
      <c r="U14">
        <v>9358173.8872742206</v>
      </c>
      <c r="V14">
        <v>4814138.7081102999</v>
      </c>
      <c r="W14">
        <v>2199422.7436848599</v>
      </c>
      <c r="X14">
        <v>-376872.95120834501</v>
      </c>
      <c r="Y14">
        <v>-1597965.0138850601</v>
      </c>
      <c r="Z14">
        <v>-5318519.29490609</v>
      </c>
      <c r="AA14">
        <v>-5421165.5942495996</v>
      </c>
      <c r="AB14">
        <v>38566694.5942486</v>
      </c>
      <c r="AC14">
        <v>0</v>
      </c>
      <c r="AD14">
        <v>33145528.999999002</v>
      </c>
      <c r="AE14" s="3"/>
      <c r="AG14" s="3"/>
      <c r="AI14" s="3"/>
      <c r="AK14" s="3"/>
      <c r="AM14" s="3"/>
      <c r="AO14" s="3"/>
      <c r="AQ14" s="3"/>
      <c r="AT14" s="3"/>
      <c r="AV14" s="3"/>
      <c r="AX14" s="3"/>
      <c r="AY14"/>
      <c r="AZ14"/>
      <c r="BA14"/>
      <c r="BB14"/>
      <c r="BC14"/>
      <c r="BD14"/>
    </row>
    <row r="15" spans="1:60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2564581969.2312899</v>
      </c>
      <c r="K15">
        <v>-487753.28995028097</v>
      </c>
      <c r="L15">
        <v>64440490.501856402</v>
      </c>
      <c r="M15">
        <v>1.0525608051525199</v>
      </c>
      <c r="N15">
        <v>10218543.9397672</v>
      </c>
      <c r="O15">
        <v>3.9654549378235</v>
      </c>
      <c r="P15">
        <v>33089.926406244202</v>
      </c>
      <c r="Q15">
        <v>9.6952007021101192</v>
      </c>
      <c r="R15">
        <v>4.99002797712998</v>
      </c>
      <c r="S15">
        <v>22221968.165655699</v>
      </c>
      <c r="T15">
        <v>-9870533.7659790907</v>
      </c>
      <c r="U15">
        <v>8756737.5312388204</v>
      </c>
      <c r="V15">
        <v>-18653587.243457101</v>
      </c>
      <c r="W15">
        <v>-2189007.5040103202</v>
      </c>
      <c r="X15">
        <v>-882122.16955046298</v>
      </c>
      <c r="Y15">
        <v>-24060.615331462701</v>
      </c>
      <c r="Z15">
        <v>-640605.60143394605</v>
      </c>
      <c r="AA15">
        <v>-785879.35833627195</v>
      </c>
      <c r="AB15">
        <v>-1703601.64166282</v>
      </c>
      <c r="AC15">
        <v>0</v>
      </c>
      <c r="AD15">
        <v>-2489480.9999990901</v>
      </c>
      <c r="AE15" s="3"/>
      <c r="AG15" s="3"/>
      <c r="AI15" s="3"/>
      <c r="AK15" s="3"/>
      <c r="AM15" s="3"/>
      <c r="AO15" s="3"/>
      <c r="AQ15" s="3"/>
      <c r="AT15" s="3"/>
      <c r="AV15" s="3"/>
      <c r="AX15" s="3"/>
      <c r="AY15"/>
      <c r="AZ15"/>
      <c r="BA15"/>
      <c r="BB15"/>
      <c r="BC15"/>
      <c r="BD15"/>
    </row>
    <row r="16" spans="1:60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2547132181.3140101</v>
      </c>
      <c r="K16">
        <v>-17449787.9172832</v>
      </c>
      <c r="L16">
        <v>64472290.625995196</v>
      </c>
      <c r="M16">
        <v>1.0552857020000399</v>
      </c>
      <c r="N16">
        <v>10358402.7220985</v>
      </c>
      <c r="O16">
        <v>3.7576320769069</v>
      </c>
      <c r="P16">
        <v>33372.446493620198</v>
      </c>
      <c r="Q16">
        <v>9.6436540883721307</v>
      </c>
      <c r="R16">
        <v>5.14302810748379</v>
      </c>
      <c r="S16">
        <v>4085959.4936714699</v>
      </c>
      <c r="T16">
        <v>-2832499.8697905699</v>
      </c>
      <c r="U16">
        <v>10393817.5343103</v>
      </c>
      <c r="V16">
        <v>-23247446.697602902</v>
      </c>
      <c r="W16">
        <v>-3186169.2296697898</v>
      </c>
      <c r="X16">
        <v>-218498.665008379</v>
      </c>
      <c r="Y16">
        <v>-2539714.5342278802</v>
      </c>
      <c r="Z16">
        <v>-17544551.968317699</v>
      </c>
      <c r="AA16">
        <v>-17594767.062376801</v>
      </c>
      <c r="AB16">
        <v>-10049296.937625101</v>
      </c>
      <c r="AC16">
        <v>0</v>
      </c>
      <c r="AD16">
        <v>-27644064.000002</v>
      </c>
      <c r="AE16" s="3"/>
      <c r="AG16" s="3"/>
      <c r="AI16" s="3"/>
      <c r="AK16" s="3"/>
      <c r="AM16" s="3"/>
      <c r="AO16" s="3"/>
      <c r="AQ16" s="3"/>
      <c r="AT16" s="3"/>
      <c r="AV16" s="3"/>
      <c r="AX16" s="3"/>
      <c r="AY16"/>
      <c r="AZ16"/>
      <c r="BA16"/>
      <c r="BB16"/>
      <c r="BC16"/>
      <c r="BD16"/>
    </row>
    <row r="17" spans="1:56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2435349064.1511202</v>
      </c>
      <c r="K17">
        <v>-111783117.16288801</v>
      </c>
      <c r="L17">
        <v>65239258.512049802</v>
      </c>
      <c r="M17">
        <v>1.0818127292498301</v>
      </c>
      <c r="N17">
        <v>10472818.6457387</v>
      </c>
      <c r="O17">
        <v>2.85766669283365</v>
      </c>
      <c r="P17">
        <v>34516.890531118501</v>
      </c>
      <c r="Q17">
        <v>9.5105274519725995</v>
      </c>
      <c r="R17">
        <v>5.28422265336616</v>
      </c>
      <c r="S17">
        <v>23451014.886883698</v>
      </c>
      <c r="T17">
        <v>-16112870.826030301</v>
      </c>
      <c r="U17">
        <v>8970667.3665026296</v>
      </c>
      <c r="V17">
        <v>-112178906.971366</v>
      </c>
      <c r="W17">
        <v>-12313975.878765</v>
      </c>
      <c r="X17">
        <v>-435743.61018443602</v>
      </c>
      <c r="Y17">
        <v>-2086138.79884309</v>
      </c>
      <c r="Z17">
        <v>-110705953.831802</v>
      </c>
      <c r="AA17">
        <v>-110858951.23122901</v>
      </c>
      <c r="AB17">
        <v>45623582.231231302</v>
      </c>
      <c r="AC17">
        <v>0</v>
      </c>
      <c r="AD17">
        <v>-65235368.999997698</v>
      </c>
      <c r="AE17" s="3"/>
      <c r="AG17" s="3"/>
      <c r="AI17" s="3"/>
      <c r="AK17" s="3"/>
      <c r="AM17" s="3"/>
      <c r="AO17" s="3"/>
      <c r="AQ17" s="3"/>
      <c r="AT17" s="3"/>
      <c r="AV17" s="3"/>
      <c r="AX17" s="3"/>
      <c r="AY17"/>
      <c r="AZ17"/>
      <c r="BA17"/>
      <c r="BB17"/>
      <c r="BC17"/>
      <c r="BD17"/>
    </row>
    <row r="18" spans="1:56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2389315972.6220398</v>
      </c>
      <c r="K18">
        <v>-46033091.529076301</v>
      </c>
      <c r="L18">
        <v>66113243.246801101</v>
      </c>
      <c r="M18">
        <v>1.1047173026228101</v>
      </c>
      <c r="N18">
        <v>10554924.899873899</v>
      </c>
      <c r="O18">
        <v>2.5185717610537002</v>
      </c>
      <c r="P18">
        <v>35303.229511006401</v>
      </c>
      <c r="Q18">
        <v>9.3812591235224794</v>
      </c>
      <c r="R18">
        <v>5.7157851486528504</v>
      </c>
      <c r="S18">
        <v>22469945.185406901</v>
      </c>
      <c r="T18">
        <v>-12803333.7997713</v>
      </c>
      <c r="U18">
        <v>6762996.9456337998</v>
      </c>
      <c r="V18">
        <v>-47312666.867161296</v>
      </c>
      <c r="W18">
        <v>-7919848.87768526</v>
      </c>
      <c r="X18">
        <v>-439387.05733774899</v>
      </c>
      <c r="Y18">
        <v>-6556390.9119444098</v>
      </c>
      <c r="Z18">
        <v>-45798685.382859297</v>
      </c>
      <c r="AA18">
        <v>-45903260.295655303</v>
      </c>
      <c r="AB18">
        <v>-76277973.704345405</v>
      </c>
      <c r="AC18">
        <v>0</v>
      </c>
      <c r="AD18">
        <v>-122181234</v>
      </c>
      <c r="AE18" s="3"/>
      <c r="AG18" s="3"/>
      <c r="AI18" s="3"/>
      <c r="AK18" s="3"/>
      <c r="AM18" s="3"/>
      <c r="AO18" s="3"/>
      <c r="AQ18" s="3"/>
      <c r="AT18" s="3"/>
      <c r="AV18" s="3"/>
      <c r="AX18" s="3"/>
      <c r="AY18"/>
      <c r="AZ18"/>
      <c r="BA18"/>
      <c r="BB18"/>
      <c r="BC18"/>
      <c r="BD18"/>
    </row>
    <row r="19" spans="1:56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2451614578.2672901</v>
      </c>
      <c r="K19">
        <v>62298605.645248897</v>
      </c>
      <c r="L19">
        <v>66222639.767624497</v>
      </c>
      <c r="M19">
        <v>1.06543147344353</v>
      </c>
      <c r="N19">
        <v>10662889.4121828</v>
      </c>
      <c r="O19">
        <v>2.7392459466138002</v>
      </c>
      <c r="P19">
        <v>36103.068578746301</v>
      </c>
      <c r="Q19">
        <v>9.2334461909402794</v>
      </c>
      <c r="R19">
        <v>5.8844236677877504</v>
      </c>
      <c r="S19">
        <v>11444844.750119399</v>
      </c>
      <c r="T19">
        <v>19495434.886802699</v>
      </c>
      <c r="U19">
        <v>7852168.3235448599</v>
      </c>
      <c r="V19">
        <v>30731854.900749199</v>
      </c>
      <c r="W19">
        <v>-7835953.2090583397</v>
      </c>
      <c r="X19">
        <v>-459317.515078964</v>
      </c>
      <c r="Y19">
        <v>-2419246.3959641801</v>
      </c>
      <c r="Z19">
        <v>58809785.741114698</v>
      </c>
      <c r="AA19">
        <v>59371061.9280333</v>
      </c>
      <c r="AB19">
        <v>-152075847.92803401</v>
      </c>
      <c r="AC19">
        <v>0</v>
      </c>
      <c r="AD19">
        <v>-92704786.000000596</v>
      </c>
      <c r="AE19" s="3"/>
      <c r="AG19" s="3"/>
      <c r="AI19" s="3"/>
      <c r="AK19" s="3"/>
      <c r="AM19" s="3"/>
      <c r="AO19" s="3"/>
      <c r="AQ19" s="3"/>
      <c r="AT19" s="3"/>
      <c r="AV19" s="3"/>
      <c r="AX19" s="3"/>
      <c r="AY19"/>
      <c r="AZ19"/>
      <c r="BA19"/>
      <c r="BB19"/>
      <c r="BC19"/>
      <c r="BD19"/>
    </row>
    <row r="20" spans="1:56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2514847558.3528199</v>
      </c>
      <c r="K20">
        <v>63232980.0855297</v>
      </c>
      <c r="L20">
        <v>66335689.749269299</v>
      </c>
      <c r="M20">
        <v>1.03280582691442</v>
      </c>
      <c r="N20">
        <v>10741812.069976499</v>
      </c>
      <c r="O20">
        <v>3.0460655824605101</v>
      </c>
      <c r="P20">
        <v>36989.701487673403</v>
      </c>
      <c r="Q20">
        <v>9.0962859730607892</v>
      </c>
      <c r="R20">
        <v>6.1187931809606004</v>
      </c>
      <c r="S20">
        <v>8814403.8953785002</v>
      </c>
      <c r="T20">
        <v>16014597.0569096</v>
      </c>
      <c r="U20">
        <v>6078987.24707097</v>
      </c>
      <c r="V20">
        <v>37746445.839571998</v>
      </c>
      <c r="W20">
        <v>-7961887.2153636999</v>
      </c>
      <c r="X20">
        <v>-418579.06477242103</v>
      </c>
      <c r="Y20">
        <v>-3251197.3456580699</v>
      </c>
      <c r="Z20">
        <v>57022770.413136899</v>
      </c>
      <c r="AA20">
        <v>57301023.317732401</v>
      </c>
      <c r="AB20">
        <v>-111716517.31773099</v>
      </c>
      <c r="AC20">
        <v>0</v>
      </c>
      <c r="AD20">
        <v>-54415493.999999203</v>
      </c>
      <c r="AE20" s="3"/>
      <c r="AG20" s="3"/>
      <c r="AI20" s="3"/>
      <c r="AK20" s="3"/>
      <c r="AM20" s="3"/>
      <c r="AO20" s="3"/>
      <c r="AQ20" s="3"/>
      <c r="AT20" s="3"/>
      <c r="AV20" s="3"/>
      <c r="AX20" s="3"/>
      <c r="AY20"/>
      <c r="AZ20"/>
      <c r="BA20"/>
      <c r="BB20"/>
      <c r="BC20"/>
      <c r="BD20"/>
    </row>
    <row r="21" spans="1:56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677131391.51302302</v>
      </c>
      <c r="K21">
        <v>0</v>
      </c>
      <c r="L21">
        <v>13378352.2086371</v>
      </c>
      <c r="M21">
        <v>0.92425916812859699</v>
      </c>
      <c r="N21">
        <v>2412902.98573989</v>
      </c>
      <c r="O21">
        <v>1.9468195567767399</v>
      </c>
      <c r="P21">
        <v>35715.451599492502</v>
      </c>
      <c r="Q21">
        <v>7.8156462434034699</v>
      </c>
      <c r="R21">
        <v>3.29893510953965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692881970</v>
      </c>
      <c r="AD21">
        <v>692881970</v>
      </c>
      <c r="AE21" s="3"/>
      <c r="AG21" s="3"/>
      <c r="AI21" s="3"/>
      <c r="AK21" s="3"/>
      <c r="AM21" s="3"/>
      <c r="AO21" s="3"/>
      <c r="AQ21" s="3"/>
      <c r="AT21" s="3"/>
      <c r="AV21" s="3"/>
      <c r="AX21" s="3"/>
      <c r="AY21"/>
      <c r="AZ21"/>
      <c r="BA21"/>
      <c r="BB21"/>
      <c r="BC21"/>
      <c r="BD21"/>
    </row>
    <row r="22" spans="1:56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761786632.30492795</v>
      </c>
      <c r="K22">
        <v>20174137.8088293</v>
      </c>
      <c r="L22">
        <v>13026932.796544701</v>
      </c>
      <c r="M22">
        <v>0.87267615679307897</v>
      </c>
      <c r="N22">
        <v>2374560.0640381798</v>
      </c>
      <c r="O22">
        <v>2.2027861871074199</v>
      </c>
      <c r="P22">
        <v>35129.657977308299</v>
      </c>
      <c r="Q22">
        <v>7.6032487138457299</v>
      </c>
      <c r="R22">
        <v>3.3806762574596898</v>
      </c>
      <c r="S22">
        <v>797490.03748541302</v>
      </c>
      <c r="T22">
        <v>469448.85582355497</v>
      </c>
      <c r="U22">
        <v>5008520.1330505898</v>
      </c>
      <c r="V22">
        <v>12912474.868241999</v>
      </c>
      <c r="W22">
        <v>2046879.2477698401</v>
      </c>
      <c r="X22">
        <v>-35825.168579911697</v>
      </c>
      <c r="Y22">
        <v>0</v>
      </c>
      <c r="Z22">
        <v>21198987.973791499</v>
      </c>
      <c r="AA22">
        <v>21157551.494767599</v>
      </c>
      <c r="AB22">
        <v>-7646397.4947677096</v>
      </c>
      <c r="AC22">
        <v>64490437</v>
      </c>
      <c r="AD22">
        <v>78001591</v>
      </c>
      <c r="AE22" s="3"/>
      <c r="AG22" s="3"/>
      <c r="AI22" s="3"/>
      <c r="AK22" s="3"/>
      <c r="AM22" s="3"/>
      <c r="AO22" s="3"/>
      <c r="AQ22" s="3"/>
      <c r="AT22" s="3"/>
      <c r="AV22" s="3"/>
      <c r="AX22" s="3"/>
      <c r="AY22"/>
      <c r="AZ22"/>
      <c r="BA22"/>
      <c r="BB22"/>
      <c r="BC22"/>
      <c r="BD22"/>
    </row>
    <row r="23" spans="1:56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815700343.93906105</v>
      </c>
      <c r="K23">
        <v>27944559.747205701</v>
      </c>
      <c r="L23">
        <v>12498024.033456299</v>
      </c>
      <c r="M23">
        <v>0.857865434554824</v>
      </c>
      <c r="N23">
        <v>2380930.3377387198</v>
      </c>
      <c r="O23">
        <v>2.5257419598212101</v>
      </c>
      <c r="P23">
        <v>34149.207747186898</v>
      </c>
      <c r="Q23">
        <v>7.5174288730388703</v>
      </c>
      <c r="R23">
        <v>3.4095997197652399</v>
      </c>
      <c r="S23">
        <v>-1329166.18832437</v>
      </c>
      <c r="T23">
        <v>3445493.6487953798</v>
      </c>
      <c r="U23">
        <v>6355834.8216193197</v>
      </c>
      <c r="V23">
        <v>15838431.7245035</v>
      </c>
      <c r="W23">
        <v>3456452.51630612</v>
      </c>
      <c r="X23">
        <v>-38685.140806519099</v>
      </c>
      <c r="Y23">
        <v>0</v>
      </c>
      <c r="Z23">
        <v>27728361.3820934</v>
      </c>
      <c r="AA23">
        <v>28119082.615854502</v>
      </c>
      <c r="AB23">
        <v>-14786686.615854699</v>
      </c>
      <c r="AC23">
        <v>27575194</v>
      </c>
      <c r="AD23">
        <v>40907589.999999799</v>
      </c>
      <c r="AE23" s="3"/>
      <c r="AG23" s="3"/>
      <c r="AI23" s="3"/>
      <c r="AK23" s="3"/>
      <c r="AM23" s="3"/>
      <c r="AO23" s="3"/>
      <c r="AQ23" s="3"/>
      <c r="AT23" s="3"/>
      <c r="AV23" s="3"/>
      <c r="AX23" s="3"/>
      <c r="AY23"/>
      <c r="AZ23"/>
      <c r="BA23"/>
      <c r="BB23"/>
      <c r="BC23"/>
      <c r="BD23"/>
    </row>
    <row r="24" spans="1:56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873594665.153391</v>
      </c>
      <c r="K24">
        <v>32865789.259639502</v>
      </c>
      <c r="L24">
        <v>12247363.8094016</v>
      </c>
      <c r="M24">
        <v>0.87014836008015595</v>
      </c>
      <c r="N24">
        <v>2431976.7748505399</v>
      </c>
      <c r="O24">
        <v>2.9854155094792598</v>
      </c>
      <c r="P24">
        <v>33180.000316564998</v>
      </c>
      <c r="Q24">
        <v>7.4922899329385704</v>
      </c>
      <c r="R24">
        <v>3.4123453178573202</v>
      </c>
      <c r="S24">
        <v>1815599.1281806701</v>
      </c>
      <c r="T24">
        <v>-1412457.6886025299</v>
      </c>
      <c r="U24">
        <v>6588194.7604441401</v>
      </c>
      <c r="V24">
        <v>21799144.164072901</v>
      </c>
      <c r="W24">
        <v>3358878.3235612898</v>
      </c>
      <c r="X24">
        <v>-30581.952735806699</v>
      </c>
      <c r="Y24">
        <v>0</v>
      </c>
      <c r="Z24">
        <v>32118776.734920699</v>
      </c>
      <c r="AA24">
        <v>32456354.665164199</v>
      </c>
      <c r="AB24">
        <v>-11726555.6651638</v>
      </c>
      <c r="AC24">
        <v>22919974</v>
      </c>
      <c r="AD24">
        <v>43649773.000000402</v>
      </c>
      <c r="AE24" s="3"/>
      <c r="AG24" s="3"/>
      <c r="AI24" s="3"/>
      <c r="AK24" s="3"/>
      <c r="AM24" s="3"/>
      <c r="AO24" s="3"/>
      <c r="AQ24" s="3"/>
      <c r="AT24" s="3"/>
      <c r="AV24" s="3"/>
      <c r="AX24" s="3"/>
      <c r="AY24"/>
      <c r="AZ24"/>
      <c r="BA24"/>
      <c r="BB24"/>
      <c r="BC24"/>
      <c r="BD24"/>
    </row>
    <row r="25" spans="1:56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917311858.51615703</v>
      </c>
      <c r="K25">
        <v>27653919.784718499</v>
      </c>
      <c r="L25">
        <v>12189060.458303699</v>
      </c>
      <c r="M25">
        <v>0.87453611440325896</v>
      </c>
      <c r="N25">
        <v>2489143.47111732</v>
      </c>
      <c r="O25">
        <v>3.2678900407111202</v>
      </c>
      <c r="P25">
        <v>31707.039385882101</v>
      </c>
      <c r="Q25">
        <v>7.5260429450324597</v>
      </c>
      <c r="R25">
        <v>3.5735851352236199</v>
      </c>
      <c r="S25">
        <v>3805856.5518557201</v>
      </c>
      <c r="T25">
        <v>-2994432.1845105798</v>
      </c>
      <c r="U25">
        <v>7983383.2066595396</v>
      </c>
      <c r="V25">
        <v>12779382.507113401</v>
      </c>
      <c r="W25">
        <v>5554856.2144464599</v>
      </c>
      <c r="X25">
        <v>4681.3259399674398</v>
      </c>
      <c r="Y25">
        <v>-985048.33574657806</v>
      </c>
      <c r="Z25">
        <v>26148679.285757899</v>
      </c>
      <c r="AA25">
        <v>26491805.6214079</v>
      </c>
      <c r="AB25">
        <v>16251571.378591901</v>
      </c>
      <c r="AC25">
        <v>15747264</v>
      </c>
      <c r="AD25">
        <v>58490640.999999903</v>
      </c>
      <c r="AE25" s="3"/>
      <c r="AG25" s="3"/>
      <c r="AI25" s="3"/>
      <c r="AK25" s="3"/>
      <c r="AM25" s="3"/>
      <c r="AO25" s="3"/>
      <c r="AQ25" s="3"/>
      <c r="AT25" s="3"/>
      <c r="AV25" s="3"/>
      <c r="AX25" s="3"/>
      <c r="AY25"/>
      <c r="AZ25"/>
      <c r="BA25"/>
      <c r="BB25"/>
      <c r="BC25"/>
      <c r="BD25"/>
    </row>
    <row r="26" spans="1:56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935849300.27616</v>
      </c>
      <c r="K26">
        <v>9713392.6987504307</v>
      </c>
      <c r="L26">
        <v>12139213.002662901</v>
      </c>
      <c r="M26">
        <v>0.89575729761823097</v>
      </c>
      <c r="N26">
        <v>2506046.0194194498</v>
      </c>
      <c r="O26">
        <v>3.4551355017601701</v>
      </c>
      <c r="P26">
        <v>31993.077300879799</v>
      </c>
      <c r="Q26">
        <v>7.4289218051663397</v>
      </c>
      <c r="R26">
        <v>3.74734725518692</v>
      </c>
      <c r="S26">
        <v>4820315.6306923004</v>
      </c>
      <c r="T26">
        <v>-3865710.2287846101</v>
      </c>
      <c r="U26">
        <v>3325536.2841278599</v>
      </c>
      <c r="V26">
        <v>8482071.7419662904</v>
      </c>
      <c r="W26">
        <v>-1498247.0668378</v>
      </c>
      <c r="X26">
        <v>-109287.993456272</v>
      </c>
      <c r="Y26">
        <v>-1020203.39009738</v>
      </c>
      <c r="Z26">
        <v>10134474.977610299</v>
      </c>
      <c r="AA26">
        <v>10018071.625786699</v>
      </c>
      <c r="AB26">
        <v>-7711349.6257868698</v>
      </c>
      <c r="AC26">
        <v>8688267.9999999907</v>
      </c>
      <c r="AD26">
        <v>10994989.999999801</v>
      </c>
      <c r="AE26" s="3"/>
      <c r="AG26" s="3"/>
      <c r="AI26" s="3"/>
      <c r="AK26" s="3"/>
      <c r="AM26" s="3"/>
      <c r="AO26" s="3"/>
      <c r="AQ26" s="3"/>
      <c r="AT26" s="3"/>
      <c r="AV26" s="3"/>
      <c r="AX26" s="3"/>
      <c r="AY26"/>
      <c r="AZ26"/>
      <c r="BA26"/>
      <c r="BB26"/>
      <c r="BC26"/>
      <c r="BD26"/>
    </row>
    <row r="27" spans="1:56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968305414.12674904</v>
      </c>
      <c r="K27">
        <v>32456113.850589</v>
      </c>
      <c r="L27">
        <v>12290406.974323301</v>
      </c>
      <c r="M27">
        <v>0.89493191570186303</v>
      </c>
      <c r="N27">
        <v>2511974.24835356</v>
      </c>
      <c r="O27">
        <v>3.8651958319828799</v>
      </c>
      <c r="P27">
        <v>31801.154273996501</v>
      </c>
      <c r="Q27">
        <v>7.6059558929172697</v>
      </c>
      <c r="R27">
        <v>3.8012413147221298</v>
      </c>
      <c r="S27">
        <v>10502662.422002301</v>
      </c>
      <c r="T27">
        <v>1178830.30616066</v>
      </c>
      <c r="U27">
        <v>1497344.23951276</v>
      </c>
      <c r="V27">
        <v>17839601.842134599</v>
      </c>
      <c r="W27">
        <v>931863.60841213702</v>
      </c>
      <c r="X27">
        <v>215564.03970004001</v>
      </c>
      <c r="Y27">
        <v>-225675.956266494</v>
      </c>
      <c r="Z27">
        <v>31940190.501656</v>
      </c>
      <c r="AA27">
        <v>32525110.059663601</v>
      </c>
      <c r="AB27">
        <v>31077737.940336499</v>
      </c>
      <c r="AC27">
        <v>0</v>
      </c>
      <c r="AD27">
        <v>63602848.000000201</v>
      </c>
      <c r="AE27" s="3"/>
      <c r="AG27" s="3"/>
      <c r="AI27" s="3"/>
      <c r="AK27" s="3"/>
      <c r="AM27" s="3"/>
      <c r="AO27" s="3"/>
      <c r="AQ27" s="3"/>
      <c r="AT27" s="3"/>
      <c r="AV27" s="3"/>
      <c r="AX27" s="3"/>
      <c r="AY27"/>
      <c r="AZ27"/>
      <c r="BA27"/>
      <c r="BB27"/>
      <c r="BC27"/>
      <c r="BD27"/>
    </row>
    <row r="28" spans="1:56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889700939.08993602</v>
      </c>
      <c r="K28">
        <v>-78604475.036812499</v>
      </c>
      <c r="L28">
        <v>11963645.855133699</v>
      </c>
      <c r="M28">
        <v>1.0103714186644599</v>
      </c>
      <c r="N28">
        <v>2493193.30275037</v>
      </c>
      <c r="O28">
        <v>2.8103374921298898</v>
      </c>
      <c r="P28">
        <v>30173.234862315599</v>
      </c>
      <c r="Q28">
        <v>7.7096809882267996</v>
      </c>
      <c r="R28">
        <v>4.0092201872556501</v>
      </c>
      <c r="S28">
        <v>-9809189.1953162402</v>
      </c>
      <c r="T28">
        <v>-27063799.000621099</v>
      </c>
      <c r="U28">
        <v>-1397232.0915459199</v>
      </c>
      <c r="V28">
        <v>-50666578.687063903</v>
      </c>
      <c r="W28">
        <v>7540824.8692690004</v>
      </c>
      <c r="X28">
        <v>120734.946731641</v>
      </c>
      <c r="Y28">
        <v>-1319271.3756696</v>
      </c>
      <c r="Z28">
        <v>-82594510.534216195</v>
      </c>
      <c r="AA28">
        <v>-80478991.399047107</v>
      </c>
      <c r="AB28">
        <v>829381.39904670697</v>
      </c>
      <c r="AC28">
        <v>0</v>
      </c>
      <c r="AD28">
        <v>-79649610.000000298</v>
      </c>
      <c r="AE28" s="3"/>
      <c r="AG28" s="3"/>
      <c r="AI28" s="3"/>
      <c r="AK28" s="3"/>
      <c r="AM28" s="3"/>
      <c r="AO28" s="3"/>
      <c r="AQ28" s="3"/>
      <c r="AT28" s="3"/>
      <c r="AV28" s="3"/>
      <c r="AX28" s="3"/>
      <c r="AY28"/>
      <c r="AZ28"/>
      <c r="BA28"/>
      <c r="BB28"/>
      <c r="BC28"/>
      <c r="BD28"/>
    </row>
    <row r="29" spans="1:56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910788833.41614997</v>
      </c>
      <c r="K29">
        <v>18732231.980797499</v>
      </c>
      <c r="L29">
        <v>11662173.301157</v>
      </c>
      <c r="M29">
        <v>1.0147581535574</v>
      </c>
      <c r="N29">
        <v>2506860.1969974199</v>
      </c>
      <c r="O29">
        <v>3.2698495335109898</v>
      </c>
      <c r="P29">
        <v>29669.122375049599</v>
      </c>
      <c r="Q29">
        <v>7.9259908324617898</v>
      </c>
      <c r="R29">
        <v>4.0278793298481501</v>
      </c>
      <c r="S29">
        <v>-8704828.7246855199</v>
      </c>
      <c r="T29">
        <v>515804.60393583099</v>
      </c>
      <c r="U29">
        <v>2491793.3869101298</v>
      </c>
      <c r="V29">
        <v>22485667.4273635</v>
      </c>
      <c r="W29">
        <v>2163045.0767263402</v>
      </c>
      <c r="X29">
        <v>312641.26020741201</v>
      </c>
      <c r="Y29">
        <v>-7347.5114894335902</v>
      </c>
      <c r="Z29">
        <v>19256775.518968198</v>
      </c>
      <c r="AA29">
        <v>19435985.937217701</v>
      </c>
      <c r="AB29">
        <v>-31920153.937217601</v>
      </c>
      <c r="AC29">
        <v>2308521.9999999902</v>
      </c>
      <c r="AD29">
        <v>-10175645.999999801</v>
      </c>
      <c r="AE29" s="3"/>
      <c r="AG29" s="3"/>
      <c r="AI29" s="3"/>
      <c r="AK29" s="3"/>
      <c r="AM29" s="3"/>
      <c r="AO29" s="3"/>
      <c r="AQ29" s="3"/>
      <c r="AT29" s="3"/>
      <c r="AV29" s="3"/>
      <c r="AX29" s="3"/>
      <c r="AY29"/>
      <c r="AZ29"/>
      <c r="BA29"/>
      <c r="BB29"/>
      <c r="BC29"/>
      <c r="BD29"/>
    </row>
    <row r="30" spans="1:56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942174156.63761401</v>
      </c>
      <c r="K30">
        <v>31385323.221464399</v>
      </c>
      <c r="L30">
        <v>11462779.6350004</v>
      </c>
      <c r="M30">
        <v>0.99742845238218503</v>
      </c>
      <c r="N30">
        <v>2526455.28324511</v>
      </c>
      <c r="O30">
        <v>4.0111020093806999</v>
      </c>
      <c r="P30">
        <v>29100.830016762298</v>
      </c>
      <c r="Q30">
        <v>8.2132553545452698</v>
      </c>
      <c r="R30">
        <v>4.1277261650759902</v>
      </c>
      <c r="S30">
        <v>-8399904.1381204296</v>
      </c>
      <c r="T30">
        <v>3205388.8687762399</v>
      </c>
      <c r="U30">
        <v>2028785.9189162001</v>
      </c>
      <c r="V30">
        <v>31478250.017030802</v>
      </c>
      <c r="W30">
        <v>2646990.6608033399</v>
      </c>
      <c r="X30">
        <v>322167.54396014602</v>
      </c>
      <c r="Y30">
        <v>-669581.90899410599</v>
      </c>
      <c r="Z30">
        <v>30612096.962372199</v>
      </c>
      <c r="AA30">
        <v>30548195.670853499</v>
      </c>
      <c r="AB30">
        <v>6806008.3291464504</v>
      </c>
      <c r="AC30">
        <v>0</v>
      </c>
      <c r="AD30">
        <v>37354203.999999903</v>
      </c>
      <c r="AE30" s="3"/>
      <c r="AG30" s="3"/>
      <c r="AI30" s="3"/>
      <c r="AK30" s="3"/>
      <c r="AM30" s="3"/>
      <c r="AO30" s="3"/>
      <c r="AQ30" s="3"/>
      <c r="AT30" s="3"/>
      <c r="AV30" s="3"/>
      <c r="AX30" s="3"/>
      <c r="AY30"/>
      <c r="AZ30"/>
      <c r="BA30"/>
      <c r="BB30"/>
      <c r="BC30"/>
      <c r="BD30"/>
    </row>
    <row r="31" spans="1:56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942228929.68182003</v>
      </c>
      <c r="K31">
        <v>54773.044205765698</v>
      </c>
      <c r="L31">
        <v>11264859.978528</v>
      </c>
      <c r="M31">
        <v>0.99257439422925597</v>
      </c>
      <c r="N31">
        <v>2552570.2182420199</v>
      </c>
      <c r="O31">
        <v>4.0256358420234699</v>
      </c>
      <c r="P31">
        <v>28874.309502126802</v>
      </c>
      <c r="Q31">
        <v>8.2569154106646199</v>
      </c>
      <c r="R31">
        <v>4.1251469761152801</v>
      </c>
      <c r="S31">
        <v>-4813604.8334243698</v>
      </c>
      <c r="T31">
        <v>-18981.204022697199</v>
      </c>
      <c r="U31">
        <v>2740290.6029977398</v>
      </c>
      <c r="V31">
        <v>600942.83404674497</v>
      </c>
      <c r="W31">
        <v>1329384.0052745999</v>
      </c>
      <c r="X31">
        <v>34653.935402047799</v>
      </c>
      <c r="Y31">
        <v>13487.573012892501</v>
      </c>
      <c r="Z31">
        <v>-113827.086713029</v>
      </c>
      <c r="AA31">
        <v>-110390.659426482</v>
      </c>
      <c r="AB31">
        <v>25268557.659426101</v>
      </c>
      <c r="AC31">
        <v>0</v>
      </c>
      <c r="AD31">
        <v>25158166.999999601</v>
      </c>
      <c r="AE31" s="3"/>
      <c r="AG31" s="3"/>
      <c r="AI31" s="3"/>
      <c r="AK31" s="3"/>
      <c r="AM31" s="3"/>
      <c r="AO31" s="3"/>
      <c r="AQ31" s="3"/>
      <c r="AT31" s="3"/>
      <c r="AV31" s="3"/>
      <c r="AX31" s="3"/>
      <c r="AY31"/>
      <c r="AZ31"/>
      <c r="BA31"/>
      <c r="BB31"/>
      <c r="BC31"/>
      <c r="BD31"/>
    </row>
    <row r="32" spans="1:56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936673166.86843503</v>
      </c>
      <c r="K32">
        <v>-5555762.8133853301</v>
      </c>
      <c r="L32">
        <v>11263611.059694201</v>
      </c>
      <c r="M32">
        <v>1.0208482016625799</v>
      </c>
      <c r="N32">
        <v>2586254.4538099999</v>
      </c>
      <c r="O32">
        <v>3.8688140678341698</v>
      </c>
      <c r="P32">
        <v>29012.009098915601</v>
      </c>
      <c r="Q32">
        <v>8.0614106631504807</v>
      </c>
      <c r="R32">
        <v>4.2099835744081098</v>
      </c>
      <c r="S32">
        <v>4206961.0013308497</v>
      </c>
      <c r="T32">
        <v>-6268068.5486364104</v>
      </c>
      <c r="U32">
        <v>4697217.0437982101</v>
      </c>
      <c r="V32">
        <v>-6547249.2681196705</v>
      </c>
      <c r="W32">
        <v>-629133.25457983406</v>
      </c>
      <c r="X32">
        <v>-237017.95197514401</v>
      </c>
      <c r="Y32">
        <v>-396348.932927471</v>
      </c>
      <c r="Z32">
        <v>-5173639.9111094596</v>
      </c>
      <c r="AA32">
        <v>-5159971.8540662797</v>
      </c>
      <c r="AB32">
        <v>-12626628.1459333</v>
      </c>
      <c r="AC32">
        <v>0</v>
      </c>
      <c r="AD32">
        <v>-17786599.999999601</v>
      </c>
      <c r="AE32" s="3"/>
      <c r="AG32" s="3"/>
      <c r="AI32" s="3"/>
      <c r="AK32" s="3"/>
      <c r="AM32" s="3"/>
      <c r="AO32" s="3"/>
      <c r="AQ32" s="3"/>
      <c r="AT32" s="3"/>
      <c r="AV32" s="3"/>
      <c r="AX32" s="3"/>
      <c r="AY32"/>
      <c r="AZ32"/>
      <c r="BA32"/>
      <c r="BB32"/>
      <c r="BC32"/>
      <c r="BD32"/>
    </row>
    <row r="33" spans="1:56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942311178.31013799</v>
      </c>
      <c r="K33">
        <v>5638011.4417039398</v>
      </c>
      <c r="L33">
        <v>11419119.683224799</v>
      </c>
      <c r="M33">
        <v>1.00169303980737</v>
      </c>
      <c r="N33">
        <v>2619700.4193235799</v>
      </c>
      <c r="O33">
        <v>3.64891258968906</v>
      </c>
      <c r="P33">
        <v>29100.5921407038</v>
      </c>
      <c r="Q33">
        <v>8.1039332362453802</v>
      </c>
      <c r="R33">
        <v>4.2869099312537804</v>
      </c>
      <c r="S33">
        <v>9463626.1752355006</v>
      </c>
      <c r="T33">
        <v>2759972.2035131101</v>
      </c>
      <c r="U33">
        <v>3548766.4501477098</v>
      </c>
      <c r="V33">
        <v>-9263797.3547792993</v>
      </c>
      <c r="W33">
        <v>-481431.65547093301</v>
      </c>
      <c r="X33">
        <v>46391.250340402497</v>
      </c>
      <c r="Y33">
        <v>-496838.18294162099</v>
      </c>
      <c r="Z33">
        <v>5576688.8860448804</v>
      </c>
      <c r="AA33">
        <v>5491179.3193843998</v>
      </c>
      <c r="AB33">
        <v>-9605363.3193841707</v>
      </c>
      <c r="AC33">
        <v>0</v>
      </c>
      <c r="AD33">
        <v>-4114183.9999997602</v>
      </c>
      <c r="AE33" s="3"/>
      <c r="AG33" s="3"/>
      <c r="AI33" s="3"/>
      <c r="AK33" s="3"/>
      <c r="AM33" s="3"/>
      <c r="AO33" s="3"/>
      <c r="AQ33" s="3"/>
      <c r="AT33" s="3"/>
      <c r="AV33" s="3"/>
      <c r="AX33" s="3"/>
      <c r="AY33"/>
      <c r="AZ33"/>
      <c r="BA33"/>
      <c r="BB33"/>
      <c r="BC33"/>
      <c r="BD33"/>
    </row>
    <row r="34" spans="1:56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909227033.41887403</v>
      </c>
      <c r="K34">
        <v>-33084144.891263802</v>
      </c>
      <c r="L34">
        <v>11782498.880544901</v>
      </c>
      <c r="M34">
        <v>1.0041721746130801</v>
      </c>
      <c r="N34">
        <v>2653957.9308234402</v>
      </c>
      <c r="O34">
        <v>2.6811130935646199</v>
      </c>
      <c r="P34">
        <v>30303.426469331898</v>
      </c>
      <c r="Q34">
        <v>7.8985869256322099</v>
      </c>
      <c r="R34">
        <v>4.4359767146259097</v>
      </c>
      <c r="S34">
        <v>18638883.987891302</v>
      </c>
      <c r="T34">
        <v>-1584095.63991664</v>
      </c>
      <c r="U34">
        <v>3477347.6899940702</v>
      </c>
      <c r="V34">
        <v>-46249057.925052501</v>
      </c>
      <c r="W34">
        <v>-5352631.5330279302</v>
      </c>
      <c r="X34">
        <v>-267349.65844778903</v>
      </c>
      <c r="Y34">
        <v>-863104.34143749997</v>
      </c>
      <c r="Z34">
        <v>-32200007.419996899</v>
      </c>
      <c r="AA34">
        <v>-33067976.070423301</v>
      </c>
      <c r="AB34">
        <v>7451751.0704232203</v>
      </c>
      <c r="AC34">
        <v>0</v>
      </c>
      <c r="AD34">
        <v>-25616225.000000101</v>
      </c>
      <c r="AE34" s="3"/>
      <c r="AG34" s="3"/>
      <c r="AI34" s="3"/>
      <c r="AK34" s="3"/>
      <c r="AM34" s="3"/>
      <c r="AO34" s="3"/>
      <c r="AQ34" s="3"/>
      <c r="AT34" s="3"/>
      <c r="AV34" s="3"/>
      <c r="AX34" s="3"/>
      <c r="AY34"/>
      <c r="AZ34"/>
      <c r="BA34"/>
      <c r="BB34"/>
      <c r="BC34"/>
      <c r="BD34"/>
    </row>
    <row r="35" spans="1:56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904777159.88190401</v>
      </c>
      <c r="K35">
        <v>-4449873.5369702298</v>
      </c>
      <c r="L35">
        <v>12159503.951854199</v>
      </c>
      <c r="M35">
        <v>1.01846091725655</v>
      </c>
      <c r="N35">
        <v>2686779.4906811798</v>
      </c>
      <c r="O35">
        <v>2.3755801694335101</v>
      </c>
      <c r="P35">
        <v>31096.219490803</v>
      </c>
      <c r="Q35">
        <v>7.72797644755798</v>
      </c>
      <c r="R35">
        <v>4.9466887498879997</v>
      </c>
      <c r="S35">
        <v>17918028.150172502</v>
      </c>
      <c r="T35">
        <v>-2899065.7309776498</v>
      </c>
      <c r="U35">
        <v>3239161.7473777798</v>
      </c>
      <c r="V35">
        <v>-16670034.414178001</v>
      </c>
      <c r="W35">
        <v>-3278870.7122436101</v>
      </c>
      <c r="X35">
        <v>-168117.89087356001</v>
      </c>
      <c r="Y35">
        <v>-2861834.18608263</v>
      </c>
      <c r="Z35">
        <v>-4720733.0368051399</v>
      </c>
      <c r="AA35">
        <v>-4967358.4674648196</v>
      </c>
      <c r="AB35">
        <v>-37374235.532535098</v>
      </c>
      <c r="AC35">
        <v>0</v>
      </c>
      <c r="AD35">
        <v>-42341593.999999903</v>
      </c>
      <c r="AE35" s="3"/>
      <c r="AG35" s="3"/>
      <c r="AI35" s="3"/>
      <c r="AK35" s="3"/>
      <c r="AM35" s="3"/>
      <c r="AO35" s="3"/>
      <c r="AQ35" s="3"/>
      <c r="AT35" s="3"/>
      <c r="AV35" s="3"/>
      <c r="AX35" s="3"/>
      <c r="AY35"/>
      <c r="AZ35"/>
      <c r="BA35"/>
      <c r="BB35"/>
      <c r="BC35"/>
      <c r="BD35"/>
    </row>
    <row r="36" spans="1:56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925486100.587237</v>
      </c>
      <c r="K36">
        <v>20708940.705332499</v>
      </c>
      <c r="L36">
        <v>12281198.976827201</v>
      </c>
      <c r="M36">
        <v>1.0133404202490499</v>
      </c>
      <c r="N36">
        <v>2723302.83405361</v>
      </c>
      <c r="O36">
        <v>2.58711112807655</v>
      </c>
      <c r="P36">
        <v>31229.150292567101</v>
      </c>
      <c r="Q36">
        <v>7.4478462005949302</v>
      </c>
      <c r="R36">
        <v>5.1713650493599799</v>
      </c>
      <c r="S36">
        <v>5493239.8319291295</v>
      </c>
      <c r="T36">
        <v>2212294.4964098302</v>
      </c>
      <c r="U36">
        <v>3284247.4825269398</v>
      </c>
      <c r="V36">
        <v>11471904.732873499</v>
      </c>
      <c r="W36">
        <v>-643482.86760549201</v>
      </c>
      <c r="X36">
        <v>-346642.79076803598</v>
      </c>
      <c r="Y36">
        <v>-1215172.6698334501</v>
      </c>
      <c r="Z36">
        <v>20256388.2155324</v>
      </c>
      <c r="AA36">
        <v>20422478.5824349</v>
      </c>
      <c r="AB36">
        <v>-60228051.582434997</v>
      </c>
      <c r="AC36">
        <v>0</v>
      </c>
      <c r="AD36">
        <v>-39805573</v>
      </c>
      <c r="AE36" s="3"/>
      <c r="AG36" s="3"/>
      <c r="AI36" s="3"/>
      <c r="AK36" s="3"/>
      <c r="AM36" s="3"/>
      <c r="AO36" s="3"/>
      <c r="AQ36" s="3"/>
      <c r="AT36" s="3"/>
      <c r="AV36" s="3"/>
      <c r="AX36" s="3"/>
      <c r="AY36"/>
      <c r="AZ36"/>
      <c r="BA36"/>
      <c r="BB36"/>
      <c r="BC36"/>
      <c r="BD36"/>
    </row>
    <row r="37" spans="1:56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955530873.17790997</v>
      </c>
      <c r="K37">
        <v>30044772.590673499</v>
      </c>
      <c r="L37">
        <v>12605880.249967899</v>
      </c>
      <c r="M37">
        <v>1.0085579264681701</v>
      </c>
      <c r="N37">
        <v>2755043.8205972002</v>
      </c>
      <c r="O37">
        <v>2.86612689037909</v>
      </c>
      <c r="P37">
        <v>31624.666409858299</v>
      </c>
      <c r="Q37">
        <v>7.1994298882696199</v>
      </c>
      <c r="R37">
        <v>5.4675502827794897</v>
      </c>
      <c r="S37">
        <v>10164003.996896399</v>
      </c>
      <c r="T37">
        <v>2972120.1569138202</v>
      </c>
      <c r="U37">
        <v>2851420.2524183602</v>
      </c>
      <c r="V37">
        <v>13331123.034468301</v>
      </c>
      <c r="W37">
        <v>-1524641.4703885701</v>
      </c>
      <c r="X37">
        <v>-280755.17009738699</v>
      </c>
      <c r="Y37">
        <v>-1509519.93275744</v>
      </c>
      <c r="Z37">
        <v>26003750.8674534</v>
      </c>
      <c r="AA37">
        <v>26372557.0006583</v>
      </c>
      <c r="AB37">
        <v>-48393116.000658199</v>
      </c>
      <c r="AC37">
        <v>0</v>
      </c>
      <c r="AD37">
        <v>-22020558.999999899</v>
      </c>
      <c r="AE37" s="3"/>
      <c r="AG37" s="3"/>
      <c r="AI37" s="3"/>
      <c r="AK37" s="3"/>
      <c r="AM37" s="3"/>
      <c r="AO37" s="3"/>
      <c r="AQ37" s="3"/>
      <c r="AT37" s="3"/>
      <c r="AV37" s="3"/>
      <c r="AX37" s="3"/>
      <c r="AY37"/>
      <c r="AZ37"/>
      <c r="BA37"/>
      <c r="BB37"/>
      <c r="BC37"/>
      <c r="BD37"/>
    </row>
    <row r="38" spans="1:56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89122733.486603096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1.9327110653241599</v>
      </c>
      <c r="P38">
        <v>34213.9259747588</v>
      </c>
      <c r="Q38">
        <v>6.6866462964353799</v>
      </c>
      <c r="R38">
        <v>3.3043487636261699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93361892</v>
      </c>
      <c r="AD38">
        <v>93361892</v>
      </c>
      <c r="AE38" s="3"/>
      <c r="AG38" s="3"/>
      <c r="AI38" s="3"/>
      <c r="AK38" s="3"/>
      <c r="AM38" s="3"/>
      <c r="AO38" s="3"/>
      <c r="AQ38" s="3"/>
      <c r="AT38" s="3"/>
      <c r="AV38" s="3"/>
      <c r="AX38" s="3"/>
      <c r="AY38"/>
      <c r="AZ38"/>
      <c r="BA38"/>
      <c r="BB38"/>
      <c r="BC38"/>
      <c r="BD38"/>
    </row>
    <row r="39" spans="1:56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106080153.130753</v>
      </c>
      <c r="K39">
        <v>4114961.6260176999</v>
      </c>
      <c r="L39">
        <v>2233198.89111595</v>
      </c>
      <c r="M39">
        <v>0.85839124566602198</v>
      </c>
      <c r="N39">
        <v>606473.78608284402</v>
      </c>
      <c r="O39">
        <v>2.1754289026257698</v>
      </c>
      <c r="P39">
        <v>33123.494929623899</v>
      </c>
      <c r="Q39">
        <v>6.8276570740113396</v>
      </c>
      <c r="R39">
        <v>3.1964995583905602</v>
      </c>
      <c r="S39">
        <v>359420.98069518799</v>
      </c>
      <c r="T39">
        <v>587031.67212789203</v>
      </c>
      <c r="U39">
        <v>792306.636894044</v>
      </c>
      <c r="V39">
        <v>1649171.2751622801</v>
      </c>
      <c r="W39">
        <v>495077.91020727903</v>
      </c>
      <c r="X39">
        <v>18521.7713851511</v>
      </c>
      <c r="Y39">
        <v>0</v>
      </c>
      <c r="Z39">
        <v>3901530.24647184</v>
      </c>
      <c r="AA39">
        <v>4037512.0838879901</v>
      </c>
      <c r="AB39">
        <v>-4345420.0838879701</v>
      </c>
      <c r="AC39">
        <v>13655748</v>
      </c>
      <c r="AD39">
        <v>13347840</v>
      </c>
      <c r="AE39" s="3"/>
      <c r="AG39" s="3"/>
      <c r="AI39" s="3"/>
      <c r="AK39" s="3"/>
      <c r="AM39" s="3"/>
      <c r="AO39" s="3"/>
      <c r="AQ39" s="3"/>
      <c r="AT39" s="3"/>
      <c r="AV39" s="3"/>
      <c r="AX39" s="3"/>
      <c r="AY39"/>
      <c r="AZ39"/>
      <c r="BA39"/>
      <c r="BB39"/>
      <c r="BC39"/>
      <c r="BD39"/>
    </row>
    <row r="40" spans="1:56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156985878.65933099</v>
      </c>
      <c r="K40">
        <v>5808458.0455021001</v>
      </c>
      <c r="L40">
        <v>2306245.5779373501</v>
      </c>
      <c r="M40">
        <v>0.85328878782394602</v>
      </c>
      <c r="N40">
        <v>611693.84004382696</v>
      </c>
      <c r="O40">
        <v>2.4979813251360601</v>
      </c>
      <c r="P40">
        <v>30558.561992458999</v>
      </c>
      <c r="Q40">
        <v>7.0669842761828701</v>
      </c>
      <c r="R40">
        <v>3.1096136229761302</v>
      </c>
      <c r="S40">
        <v>1661517.95952073</v>
      </c>
      <c r="T40">
        <v>173698.298608668</v>
      </c>
      <c r="U40">
        <v>1047964.79624082</v>
      </c>
      <c r="V40">
        <v>2233118.55823287</v>
      </c>
      <c r="W40">
        <v>758504.04766866297</v>
      </c>
      <c r="X40">
        <v>15243.576033015701</v>
      </c>
      <c r="Y40">
        <v>0</v>
      </c>
      <c r="Z40">
        <v>5890047.2363047795</v>
      </c>
      <c r="AA40">
        <v>6055182.5620600199</v>
      </c>
      <c r="AB40">
        <v>-5231389.5620600404</v>
      </c>
      <c r="AC40">
        <v>44950739</v>
      </c>
      <c r="AD40">
        <v>45774531.999999903</v>
      </c>
      <c r="AE40" s="3"/>
      <c r="AG40" s="3"/>
      <c r="AI40" s="3"/>
      <c r="AK40" s="3"/>
      <c r="AM40" s="3"/>
      <c r="AO40" s="3"/>
      <c r="AQ40" s="3"/>
      <c r="AT40" s="3"/>
      <c r="AV40" s="3"/>
      <c r="AX40" s="3"/>
      <c r="AY40"/>
      <c r="AZ40"/>
      <c r="BA40"/>
      <c r="BB40"/>
      <c r="BC40"/>
      <c r="BD40"/>
    </row>
    <row r="41" spans="1:56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190764417.383313</v>
      </c>
      <c r="K41">
        <v>5482364.1318131303</v>
      </c>
      <c r="L41">
        <v>2099012.64537337</v>
      </c>
      <c r="M41">
        <v>0.83291999374987302</v>
      </c>
      <c r="N41">
        <v>623605.49709429301</v>
      </c>
      <c r="O41">
        <v>2.9636798654038801</v>
      </c>
      <c r="P41">
        <v>29296.885264873199</v>
      </c>
      <c r="Q41">
        <v>7.0451785115968599</v>
      </c>
      <c r="R41">
        <v>3.1541646759211899</v>
      </c>
      <c r="S41">
        <v>-1995112.97222588</v>
      </c>
      <c r="T41">
        <v>416076.89531941398</v>
      </c>
      <c r="U41">
        <v>1638079.44466275</v>
      </c>
      <c r="V41">
        <v>4221791.5644285996</v>
      </c>
      <c r="W41">
        <v>950621.85779331403</v>
      </c>
      <c r="X41">
        <v>21516.7064237382</v>
      </c>
      <c r="Y41">
        <v>0</v>
      </c>
      <c r="Z41">
        <v>5252973.4964019395</v>
      </c>
      <c r="AA41">
        <v>5319370.2396468502</v>
      </c>
      <c r="AB41">
        <v>-1410925.2396468599</v>
      </c>
      <c r="AC41">
        <v>27514218</v>
      </c>
      <c r="AD41">
        <v>31422662.999999899</v>
      </c>
      <c r="AE41" s="3"/>
      <c r="AG41" s="3"/>
      <c r="AI41" s="3"/>
      <c r="AK41" s="3"/>
      <c r="AM41" s="3"/>
      <c r="AO41" s="3"/>
      <c r="AQ41" s="3"/>
      <c r="AT41" s="3"/>
      <c r="AV41" s="3"/>
      <c r="AX41" s="3"/>
      <c r="AY41"/>
      <c r="AZ41"/>
      <c r="BA41"/>
      <c r="BB41"/>
      <c r="BC41"/>
      <c r="BD41"/>
    </row>
    <row r="42" spans="1:56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206305653</v>
      </c>
      <c r="F42">
        <v>264927924</v>
      </c>
      <c r="G42">
        <v>183906927</v>
      </c>
      <c r="H42">
        <v>223482220</v>
      </c>
      <c r="I42">
        <v>12752237</v>
      </c>
      <c r="J42">
        <v>230123758.18474901</v>
      </c>
      <c r="K42">
        <v>11579574.116471799</v>
      </c>
      <c r="L42">
        <v>1994867.2206890499</v>
      </c>
      <c r="M42">
        <v>0.85985319975830499</v>
      </c>
      <c r="N42">
        <v>624576.59353600303</v>
      </c>
      <c r="O42">
        <v>3.2554371481522102</v>
      </c>
      <c r="P42">
        <v>27812.631649513001</v>
      </c>
      <c r="Q42">
        <v>7.0280888683646401</v>
      </c>
      <c r="R42">
        <v>3.58794887845366</v>
      </c>
      <c r="S42">
        <v>4317865.3784677796</v>
      </c>
      <c r="T42">
        <v>-250401.94456806901</v>
      </c>
      <c r="U42">
        <v>2104571.6101248199</v>
      </c>
      <c r="V42">
        <v>2755624.9046259201</v>
      </c>
      <c r="W42">
        <v>1595194.99609335</v>
      </c>
      <c r="X42">
        <v>31103.780224898699</v>
      </c>
      <c r="Y42">
        <v>-377409.54845894902</v>
      </c>
      <c r="Z42">
        <v>10176549.176509701</v>
      </c>
      <c r="AA42">
        <v>10518346.8170586</v>
      </c>
      <c r="AB42">
        <v>2233890.1829413399</v>
      </c>
      <c r="AC42">
        <v>26823055.999999899</v>
      </c>
      <c r="AD42">
        <v>39575293</v>
      </c>
      <c r="AE42" s="3"/>
      <c r="AG42" s="3"/>
      <c r="AI42" s="3"/>
      <c r="AK42" s="3"/>
      <c r="AM42" s="3"/>
      <c r="AO42" s="3"/>
      <c r="AQ42" s="3"/>
      <c r="AT42" s="3"/>
      <c r="AV42" s="3"/>
      <c r="AX42" s="3"/>
      <c r="AY42"/>
      <c r="AZ42"/>
      <c r="BA42"/>
      <c r="BB42"/>
      <c r="BC42"/>
      <c r="BD42"/>
    </row>
    <row r="43" spans="1:56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218489202</v>
      </c>
      <c r="F43">
        <v>278498538</v>
      </c>
      <c r="G43">
        <v>223482220</v>
      </c>
      <c r="H43">
        <v>244298135</v>
      </c>
      <c r="I43">
        <v>8632365.9999999795</v>
      </c>
      <c r="J43">
        <v>250015560.147156</v>
      </c>
      <c r="K43">
        <v>7222521.16445514</v>
      </c>
      <c r="L43">
        <v>2002264.2045116499</v>
      </c>
      <c r="M43">
        <v>0.85666202235898503</v>
      </c>
      <c r="N43">
        <v>622412.95875180897</v>
      </c>
      <c r="O43">
        <v>3.4335223169166</v>
      </c>
      <c r="P43">
        <v>28095.980275884998</v>
      </c>
      <c r="Q43">
        <v>7.1771777676225801</v>
      </c>
      <c r="R43">
        <v>3.7174019808081802</v>
      </c>
      <c r="S43">
        <v>4421708.2276237598</v>
      </c>
      <c r="T43">
        <v>219056.39373618801</v>
      </c>
      <c r="U43">
        <v>823868.11013869895</v>
      </c>
      <c r="V43">
        <v>1995858.6735993701</v>
      </c>
      <c r="W43">
        <v>-383179.11119411601</v>
      </c>
      <c r="X43">
        <v>28632.332400367901</v>
      </c>
      <c r="Y43">
        <v>-194355.20970713699</v>
      </c>
      <c r="Z43">
        <v>6911589.41659714</v>
      </c>
      <c r="AA43">
        <v>6951969.6538223801</v>
      </c>
      <c r="AB43">
        <v>1680396.3461776001</v>
      </c>
      <c r="AC43">
        <v>12183549</v>
      </c>
      <c r="AD43">
        <v>20815914.999999899</v>
      </c>
      <c r="AE43" s="3"/>
      <c r="AG43" s="3"/>
      <c r="AI43" s="3"/>
      <c r="AK43" s="3"/>
      <c r="AM43" s="3"/>
      <c r="AO43" s="3"/>
      <c r="AQ43" s="3"/>
      <c r="AT43" s="3"/>
      <c r="AV43" s="3"/>
      <c r="AX43" s="3"/>
      <c r="AY43"/>
      <c r="AZ43"/>
      <c r="BA43"/>
      <c r="BB43"/>
      <c r="BC43"/>
      <c r="BD43"/>
    </row>
    <row r="44" spans="1:56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222504801</v>
      </c>
      <c r="F44">
        <v>283358427</v>
      </c>
      <c r="G44">
        <v>244298135</v>
      </c>
      <c r="H44">
        <v>266268449</v>
      </c>
      <c r="I44">
        <v>17954715</v>
      </c>
      <c r="J44">
        <v>263033217.134765</v>
      </c>
      <c r="K44">
        <v>8679285.4989584591</v>
      </c>
      <c r="L44">
        <v>2043877.3988092099</v>
      </c>
      <c r="M44">
        <v>0.83787691740589298</v>
      </c>
      <c r="N44">
        <v>630690.23519125197</v>
      </c>
      <c r="O44">
        <v>3.8554379981724498</v>
      </c>
      <c r="P44">
        <v>28302.044798954201</v>
      </c>
      <c r="Q44">
        <v>7.1385488749970802</v>
      </c>
      <c r="R44">
        <v>3.7214675866701801</v>
      </c>
      <c r="S44">
        <v>2449366.7400715202</v>
      </c>
      <c r="T44">
        <v>916396.73670002201</v>
      </c>
      <c r="U44">
        <v>295573.90736153099</v>
      </c>
      <c r="V44">
        <v>4810873.35008098</v>
      </c>
      <c r="W44">
        <v>-250746.65388308401</v>
      </c>
      <c r="X44">
        <v>-9048.9987230998195</v>
      </c>
      <c r="Y44">
        <v>42584.923597681198</v>
      </c>
      <c r="Z44">
        <v>8255000.0052055595</v>
      </c>
      <c r="AA44">
        <v>8353215.3863637401</v>
      </c>
      <c r="AB44">
        <v>9601499.6136362609</v>
      </c>
      <c r="AC44">
        <v>4015598.9999999902</v>
      </c>
      <c r="AD44">
        <v>21970314</v>
      </c>
      <c r="AE44" s="3"/>
      <c r="AG44" s="3"/>
      <c r="AI44" s="3"/>
      <c r="AK44" s="3"/>
      <c r="AM44" s="3"/>
      <c r="AO44" s="3"/>
      <c r="AQ44" s="3"/>
      <c r="AT44" s="3"/>
      <c r="AV44" s="3"/>
      <c r="AX44" s="3"/>
      <c r="AY44"/>
      <c r="AZ44"/>
      <c r="BA44"/>
      <c r="BB44"/>
      <c r="BC44"/>
      <c r="BD44"/>
    </row>
    <row r="45" spans="1:56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235753142</v>
      </c>
      <c r="F45">
        <v>298346450</v>
      </c>
      <c r="G45">
        <v>266268449</v>
      </c>
      <c r="H45">
        <v>271376506.99999899</v>
      </c>
      <c r="I45">
        <v>-8140283.0000000196</v>
      </c>
      <c r="J45">
        <v>263194142.86263099</v>
      </c>
      <c r="K45">
        <v>-13180788.1306586</v>
      </c>
      <c r="L45">
        <v>2018013.1308673299</v>
      </c>
      <c r="M45">
        <v>0.88153538546764498</v>
      </c>
      <c r="N45">
        <v>608955.89356684894</v>
      </c>
      <c r="O45">
        <v>2.7864478449351799</v>
      </c>
      <c r="P45">
        <v>26718.864503713601</v>
      </c>
      <c r="Q45">
        <v>7.1806015035846196</v>
      </c>
      <c r="R45">
        <v>3.7166074079301099</v>
      </c>
      <c r="S45">
        <v>2043127.3019190901</v>
      </c>
      <c r="T45">
        <v>-3316963.2174695199</v>
      </c>
      <c r="U45">
        <v>-294441.93943406601</v>
      </c>
      <c r="V45">
        <v>-13856536.3050007</v>
      </c>
      <c r="W45">
        <v>2037531.6648790401</v>
      </c>
      <c r="X45">
        <v>31729.766790669801</v>
      </c>
      <c r="Y45">
        <v>64845.438674676101</v>
      </c>
      <c r="Z45">
        <v>-13290707.289640799</v>
      </c>
      <c r="AA45">
        <v>-13343566.2815842</v>
      </c>
      <c r="AB45">
        <v>5203283.2815842396</v>
      </c>
      <c r="AC45">
        <v>13248340.999999899</v>
      </c>
      <c r="AD45">
        <v>5108057.99999996</v>
      </c>
      <c r="AE45" s="3"/>
      <c r="AG45" s="3"/>
      <c r="AI45" s="3"/>
      <c r="AK45" s="3"/>
      <c r="AM45" s="3"/>
      <c r="AO45" s="3"/>
      <c r="AQ45" s="3"/>
      <c r="AT45" s="3"/>
      <c r="AV45" s="3"/>
      <c r="AX45" s="3"/>
      <c r="AY45"/>
      <c r="AZ45"/>
      <c r="BA45"/>
      <c r="BB45"/>
      <c r="BC45"/>
      <c r="BD45"/>
    </row>
    <row r="46" spans="1:56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237523679</v>
      </c>
      <c r="F46">
        <v>301325760</v>
      </c>
      <c r="G46">
        <v>271376506.99999899</v>
      </c>
      <c r="H46">
        <v>276204837</v>
      </c>
      <c r="I46">
        <v>3057793.0000000098</v>
      </c>
      <c r="J46">
        <v>273758358.84696698</v>
      </c>
      <c r="K46">
        <v>8582715.3331711497</v>
      </c>
      <c r="L46">
        <v>1977429.9075925199</v>
      </c>
      <c r="M46">
        <v>0.86449321384127498</v>
      </c>
      <c r="N46">
        <v>612226.75254239398</v>
      </c>
      <c r="O46">
        <v>3.2463705376591099</v>
      </c>
      <c r="P46">
        <v>26691.780523765301</v>
      </c>
      <c r="Q46">
        <v>7.4340346032615896</v>
      </c>
      <c r="R46">
        <v>4.0765096018068903</v>
      </c>
      <c r="S46">
        <v>909879.89446354995</v>
      </c>
      <c r="T46">
        <v>1123060.3196699501</v>
      </c>
      <c r="U46">
        <v>638682.651496946</v>
      </c>
      <c r="V46">
        <v>6757466.8180462103</v>
      </c>
      <c r="W46">
        <v>-126831.067219292</v>
      </c>
      <c r="X46">
        <v>98722.215564885293</v>
      </c>
      <c r="Y46">
        <v>-506351.62559956702</v>
      </c>
      <c r="Z46">
        <v>8894629.2064226903</v>
      </c>
      <c r="AA46">
        <v>8927421.6821537707</v>
      </c>
      <c r="AB46">
        <v>-5869628.6821537502</v>
      </c>
      <c r="AC46">
        <v>1770537</v>
      </c>
      <c r="AD46">
        <v>4828330.0000000102</v>
      </c>
      <c r="AE46" s="3"/>
      <c r="AG46" s="3"/>
      <c r="AI46" s="3"/>
      <c r="AK46" s="3"/>
      <c r="AM46" s="3"/>
      <c r="AO46" s="3"/>
      <c r="AQ46" s="3"/>
      <c r="AT46" s="3"/>
      <c r="AV46" s="3"/>
      <c r="AX46" s="3"/>
      <c r="AY46"/>
      <c r="AZ46"/>
      <c r="BA46"/>
      <c r="BB46"/>
      <c r="BC46"/>
      <c r="BD46"/>
    </row>
    <row r="47" spans="1:56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238796693</v>
      </c>
      <c r="F47">
        <v>302572791</v>
      </c>
      <c r="G47">
        <v>276204837</v>
      </c>
      <c r="H47">
        <v>294177993</v>
      </c>
      <c r="I47">
        <v>16700142</v>
      </c>
      <c r="J47">
        <v>287291464.210177</v>
      </c>
      <c r="K47">
        <v>12275471.1738359</v>
      </c>
      <c r="L47">
        <v>1945079.0714277299</v>
      </c>
      <c r="M47">
        <v>0.82972923961336897</v>
      </c>
      <c r="N47">
        <v>614002.27904349403</v>
      </c>
      <c r="O47">
        <v>3.9900012410573802</v>
      </c>
      <c r="P47">
        <v>26428.1052956042</v>
      </c>
      <c r="Q47">
        <v>7.4920278188693299</v>
      </c>
      <c r="R47">
        <v>3.9425615504650202</v>
      </c>
      <c r="S47">
        <v>-328345.70581372402</v>
      </c>
      <c r="T47">
        <v>2043762.84819372</v>
      </c>
      <c r="U47">
        <v>486215.28530036903</v>
      </c>
      <c r="V47">
        <v>9778348.0385189299</v>
      </c>
      <c r="W47">
        <v>246745.36284176301</v>
      </c>
      <c r="X47">
        <v>36300.012426021203</v>
      </c>
      <c r="Y47">
        <v>151414.342765715</v>
      </c>
      <c r="Z47">
        <v>12414440.184232799</v>
      </c>
      <c r="AA47">
        <v>12530332.954570901</v>
      </c>
      <c r="AB47">
        <v>4169809.0454290598</v>
      </c>
      <c r="AC47">
        <v>1273013.99999999</v>
      </c>
      <c r="AD47">
        <v>17973156</v>
      </c>
      <c r="AE47" s="3"/>
      <c r="AG47" s="3"/>
      <c r="AI47" s="3"/>
      <c r="AK47" s="3"/>
      <c r="AM47" s="3"/>
      <c r="AO47" s="3"/>
      <c r="AQ47" s="3"/>
      <c r="AT47" s="3"/>
      <c r="AV47" s="3"/>
      <c r="AX47" s="3"/>
      <c r="AY47"/>
      <c r="AZ47"/>
      <c r="BA47"/>
      <c r="BB47"/>
      <c r="BC47"/>
      <c r="BD47"/>
    </row>
    <row r="48" spans="1:56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245006021</v>
      </c>
      <c r="F48">
        <v>308782119</v>
      </c>
      <c r="G48">
        <v>294177993</v>
      </c>
      <c r="H48">
        <v>308782118.99999899</v>
      </c>
      <c r="I48">
        <v>8394797.9999998994</v>
      </c>
      <c r="J48">
        <v>295234789.53046203</v>
      </c>
      <c r="K48">
        <v>1733997.32028525</v>
      </c>
      <c r="L48">
        <v>1934144.30171931</v>
      </c>
      <c r="M48">
        <v>0.83112427188883597</v>
      </c>
      <c r="N48">
        <v>607605.48608507996</v>
      </c>
      <c r="O48">
        <v>3.9969276241235701</v>
      </c>
      <c r="P48">
        <v>25927.182576073501</v>
      </c>
      <c r="Q48">
        <v>7.3287065777456899</v>
      </c>
      <c r="R48">
        <v>3.7956103931829501</v>
      </c>
      <c r="S48">
        <v>670016.71430196601</v>
      </c>
      <c r="T48">
        <v>-333334.17803580401</v>
      </c>
      <c r="U48">
        <v>643384.93456131394</v>
      </c>
      <c r="V48">
        <v>103101.39038425899</v>
      </c>
      <c r="W48">
        <v>709389.13276418298</v>
      </c>
      <c r="X48">
        <v>-47310.432437430398</v>
      </c>
      <c r="Y48">
        <v>215368.661530401</v>
      </c>
      <c r="Z48">
        <v>1960616.2230688899</v>
      </c>
      <c r="AA48">
        <v>2008623.96591953</v>
      </c>
      <c r="AB48">
        <v>6386174.0340803703</v>
      </c>
      <c r="AC48">
        <v>6209327.9999999898</v>
      </c>
      <c r="AD48">
        <v>14604125.999999899</v>
      </c>
      <c r="AE48" s="3"/>
      <c r="AG48" s="3"/>
      <c r="AI48" s="3"/>
      <c r="AK48" s="3"/>
      <c r="AM48" s="3"/>
      <c r="AO48" s="3"/>
      <c r="AQ48" s="3"/>
      <c r="AT48" s="3"/>
      <c r="AV48" s="3"/>
      <c r="AX48" s="3"/>
      <c r="AY48"/>
      <c r="AZ48"/>
      <c r="BA48"/>
      <c r="BB48"/>
      <c r="BC48"/>
      <c r="BD48"/>
    </row>
    <row r="49" spans="1:56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245006021</v>
      </c>
      <c r="F49">
        <v>308782119</v>
      </c>
      <c r="G49">
        <v>308782118.99999899</v>
      </c>
      <c r="H49">
        <v>305945778</v>
      </c>
      <c r="I49">
        <v>-2836340.9999998701</v>
      </c>
      <c r="J49">
        <v>291642069.11969298</v>
      </c>
      <c r="K49">
        <v>-3592720.4107689401</v>
      </c>
      <c r="L49">
        <v>1944682.98017049</v>
      </c>
      <c r="M49">
        <v>0.889581848521658</v>
      </c>
      <c r="N49">
        <v>617643.38038786303</v>
      </c>
      <c r="O49">
        <v>3.8468884198792801</v>
      </c>
      <c r="P49">
        <v>25948.630139507099</v>
      </c>
      <c r="Q49">
        <v>7.3374186598060804</v>
      </c>
      <c r="R49">
        <v>3.7098654885709901</v>
      </c>
      <c r="S49">
        <v>1538893.1177211399</v>
      </c>
      <c r="T49">
        <v>-5006535.8704662798</v>
      </c>
      <c r="U49">
        <v>1186386.16994762</v>
      </c>
      <c r="V49">
        <v>-2013740.4481746999</v>
      </c>
      <c r="W49">
        <v>-18731.202326873201</v>
      </c>
      <c r="X49">
        <v>11396.208227483799</v>
      </c>
      <c r="Y49">
        <v>180628.91005865001</v>
      </c>
      <c r="Z49">
        <v>-4121703.11501296</v>
      </c>
      <c r="AA49">
        <v>-4125435.67216826</v>
      </c>
      <c r="AB49">
        <v>1289094.6721683801</v>
      </c>
      <c r="AC49">
        <v>0</v>
      </c>
      <c r="AD49">
        <v>-2836340.9999998701</v>
      </c>
      <c r="AE49" s="3"/>
      <c r="AG49" s="3"/>
      <c r="AI49" s="3"/>
      <c r="AK49" s="3"/>
      <c r="AM49" s="3"/>
      <c r="AO49" s="3"/>
      <c r="AQ49" s="3"/>
      <c r="AT49" s="3"/>
      <c r="AV49" s="3"/>
      <c r="AX49" s="3"/>
      <c r="AY49"/>
      <c r="AZ49"/>
      <c r="BA49"/>
      <c r="BB49"/>
      <c r="BC49"/>
      <c r="BD49"/>
    </row>
    <row r="50" spans="1:56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245006021</v>
      </c>
      <c r="F50">
        <v>308782119</v>
      </c>
      <c r="G50">
        <v>305945778</v>
      </c>
      <c r="H50">
        <v>305688281</v>
      </c>
      <c r="I50">
        <v>-257497.00000005399</v>
      </c>
      <c r="J50">
        <v>293538718.69793499</v>
      </c>
      <c r="K50">
        <v>1896649.5782425301</v>
      </c>
      <c r="L50">
        <v>1978028.35459487</v>
      </c>
      <c r="M50">
        <v>0.878105326338942</v>
      </c>
      <c r="N50">
        <v>622559.67348427803</v>
      </c>
      <c r="O50">
        <v>3.63397824206695</v>
      </c>
      <c r="P50">
        <v>26289.1736683702</v>
      </c>
      <c r="Q50">
        <v>7.4425381802472304</v>
      </c>
      <c r="R50">
        <v>3.87703598108717</v>
      </c>
      <c r="S50">
        <v>4580330.9025410898</v>
      </c>
      <c r="T50">
        <v>340181.50063376501</v>
      </c>
      <c r="U50">
        <v>674359.74857606099</v>
      </c>
      <c r="V50">
        <v>-2955356.5011173598</v>
      </c>
      <c r="W50">
        <v>-625694.24402939703</v>
      </c>
      <c r="X50">
        <v>13193.495155979201</v>
      </c>
      <c r="Y50">
        <v>-319621.789357726</v>
      </c>
      <c r="Z50">
        <v>1707393.11240241</v>
      </c>
      <c r="AA50">
        <v>1763005.7923051501</v>
      </c>
      <c r="AB50">
        <v>-2020502.7923052099</v>
      </c>
      <c r="AC50">
        <v>0</v>
      </c>
      <c r="AD50">
        <v>-257497.00000005399</v>
      </c>
      <c r="AE50" s="3"/>
      <c r="AG50" s="3"/>
      <c r="AI50" s="3"/>
      <c r="AK50" s="3"/>
      <c r="AM50" s="3"/>
      <c r="AO50" s="3"/>
      <c r="AQ50" s="3"/>
      <c r="AT50" s="3"/>
      <c r="AV50" s="3"/>
      <c r="AX50" s="3"/>
      <c r="AY50"/>
      <c r="AZ50"/>
      <c r="BA50"/>
      <c r="BB50"/>
      <c r="BC50"/>
      <c r="BD50"/>
    </row>
    <row r="51" spans="1:56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245006021</v>
      </c>
      <c r="F51">
        <v>308782119</v>
      </c>
      <c r="G51">
        <v>305688281</v>
      </c>
      <c r="H51">
        <v>294101975</v>
      </c>
      <c r="I51">
        <v>-11586306</v>
      </c>
      <c r="J51">
        <v>279360447.76493102</v>
      </c>
      <c r="K51">
        <v>-14178270.9330048</v>
      </c>
      <c r="L51">
        <v>2030305.60295735</v>
      </c>
      <c r="M51">
        <v>0.927557585050649</v>
      </c>
      <c r="N51">
        <v>628132.50805914297</v>
      </c>
      <c r="O51">
        <v>2.63421070447979</v>
      </c>
      <c r="P51">
        <v>27175.607052001698</v>
      </c>
      <c r="Q51">
        <v>7.2610798178534699</v>
      </c>
      <c r="R51">
        <v>3.90231908259919</v>
      </c>
      <c r="S51">
        <v>4406862.1721976204</v>
      </c>
      <c r="T51">
        <v>-3086208.4241954801</v>
      </c>
      <c r="U51">
        <v>773224.26037235302</v>
      </c>
      <c r="V51">
        <v>-15647516.7713276</v>
      </c>
      <c r="W51">
        <v>-1406266.6482754</v>
      </c>
      <c r="X51">
        <v>-65840.071886975595</v>
      </c>
      <c r="Y51">
        <v>20655.882205797501</v>
      </c>
      <c r="Z51">
        <v>-15005089.600909701</v>
      </c>
      <c r="AA51">
        <v>-15029445.507936601</v>
      </c>
      <c r="AB51">
        <v>3443139.5079366998</v>
      </c>
      <c r="AC51">
        <v>0</v>
      </c>
      <c r="AD51">
        <v>-11586306</v>
      </c>
      <c r="AE51" s="3"/>
      <c r="AG51" s="3"/>
      <c r="AI51" s="3"/>
      <c r="AK51" s="3"/>
      <c r="AM51" s="3"/>
      <c r="AO51" s="3"/>
      <c r="AQ51" s="3"/>
      <c r="AT51" s="3"/>
      <c r="AV51" s="3"/>
      <c r="AX51" s="3"/>
      <c r="AY51"/>
      <c r="AZ51"/>
      <c r="BA51"/>
      <c r="BB51"/>
      <c r="BC51"/>
      <c r="BD51"/>
    </row>
    <row r="52" spans="1:56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245006021</v>
      </c>
      <c r="F52">
        <v>308782119</v>
      </c>
      <c r="G52">
        <v>294101975</v>
      </c>
      <c r="H52">
        <v>275538089</v>
      </c>
      <c r="I52">
        <v>-18563885.999999899</v>
      </c>
      <c r="J52">
        <v>272973420.71519798</v>
      </c>
      <c r="K52">
        <v>-6387027.04973228</v>
      </c>
      <c r="L52">
        <v>2068534.2051490501</v>
      </c>
      <c r="M52">
        <v>0.98381957575400003</v>
      </c>
      <c r="N52">
        <v>632947.59882227401</v>
      </c>
      <c r="O52">
        <v>2.34878707737349</v>
      </c>
      <c r="P52">
        <v>27563.425390712298</v>
      </c>
      <c r="Q52">
        <v>7.0895924032279201</v>
      </c>
      <c r="R52">
        <v>4.4604879885788602</v>
      </c>
      <c r="S52">
        <v>2920532.3203766802</v>
      </c>
      <c r="T52">
        <v>-3440261.08557485</v>
      </c>
      <c r="U52">
        <v>711228.00319606601</v>
      </c>
      <c r="V52">
        <v>-5107794.4437853796</v>
      </c>
      <c r="W52">
        <v>-544569.07948014396</v>
      </c>
      <c r="X52">
        <v>-51436.829783084402</v>
      </c>
      <c r="Y52">
        <v>-1028115.80798546</v>
      </c>
      <c r="Z52">
        <v>-6540416.9230361599</v>
      </c>
      <c r="AA52">
        <v>-6469752.8146847496</v>
      </c>
      <c r="AB52">
        <v>-12094133.185315199</v>
      </c>
      <c r="AC52">
        <v>0</v>
      </c>
      <c r="AD52">
        <v>-18563885.999999899</v>
      </c>
      <c r="AE52" s="3"/>
      <c r="AG52" s="3"/>
      <c r="AI52" s="3"/>
      <c r="AK52" s="3"/>
      <c r="AM52" s="3"/>
      <c r="AO52" s="3"/>
      <c r="AQ52" s="3"/>
      <c r="AT52" s="3"/>
      <c r="AV52" s="3"/>
      <c r="AX52" s="3"/>
      <c r="AY52"/>
      <c r="AZ52"/>
      <c r="BA52"/>
      <c r="BB52"/>
      <c r="BC52"/>
      <c r="BD52"/>
    </row>
    <row r="53" spans="1:56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245006021</v>
      </c>
      <c r="F53">
        <v>308782119</v>
      </c>
      <c r="G53">
        <v>275538089</v>
      </c>
      <c r="H53">
        <v>267025343</v>
      </c>
      <c r="I53">
        <v>-8512745.9999999907</v>
      </c>
      <c r="J53">
        <v>278919869.26285797</v>
      </c>
      <c r="K53">
        <v>5946448.54766005</v>
      </c>
      <c r="L53">
        <v>2090913.9298707</v>
      </c>
      <c r="M53">
        <v>0.97634557960715196</v>
      </c>
      <c r="N53">
        <v>637687.32210449199</v>
      </c>
      <c r="O53">
        <v>2.5617378365652499</v>
      </c>
      <c r="P53">
        <v>27768.434369664399</v>
      </c>
      <c r="Q53">
        <v>7.05080140121526</v>
      </c>
      <c r="R53">
        <v>4.7637089151372303</v>
      </c>
      <c r="S53">
        <v>2315805.3089804002</v>
      </c>
      <c r="T53">
        <v>392921.78359117702</v>
      </c>
      <c r="U53">
        <v>604107.831250538</v>
      </c>
      <c r="V53">
        <v>3685287.5933568999</v>
      </c>
      <c r="W53">
        <v>-454797.601414365</v>
      </c>
      <c r="X53">
        <v>-16543.632972527699</v>
      </c>
      <c r="Y53">
        <v>-502587.42819000699</v>
      </c>
      <c r="Z53">
        <v>6024193.8546021096</v>
      </c>
      <c r="AA53">
        <v>6033268.1753103901</v>
      </c>
      <c r="AB53">
        <v>-14546014.175310301</v>
      </c>
      <c r="AC53">
        <v>0</v>
      </c>
      <c r="AD53">
        <v>-8512745.9999999907</v>
      </c>
      <c r="AE53" s="3"/>
      <c r="AG53" s="3"/>
      <c r="AI53" s="3"/>
      <c r="AK53" s="3"/>
      <c r="AM53" s="3"/>
      <c r="AO53" s="3"/>
      <c r="AQ53" s="3"/>
      <c r="AT53" s="3"/>
      <c r="AV53" s="3"/>
      <c r="AX53" s="3"/>
      <c r="AY53"/>
      <c r="AZ53"/>
      <c r="BA53"/>
      <c r="BB53"/>
      <c r="BC53"/>
      <c r="BD53"/>
    </row>
    <row r="54" spans="1:56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245006021</v>
      </c>
      <c r="F54">
        <v>308782119</v>
      </c>
      <c r="G54">
        <v>267025343</v>
      </c>
      <c r="H54">
        <v>263669464</v>
      </c>
      <c r="I54">
        <v>-3355879.00000002</v>
      </c>
      <c r="J54">
        <v>286162178.084342</v>
      </c>
      <c r="K54">
        <v>7242308.8214831501</v>
      </c>
      <c r="L54">
        <v>2108999.0445781299</v>
      </c>
      <c r="M54">
        <v>0.97653568269397395</v>
      </c>
      <c r="N54">
        <v>643007.99436560797</v>
      </c>
      <c r="O54">
        <v>2.8184908122727301</v>
      </c>
      <c r="P54">
        <v>28107.1397645662</v>
      </c>
      <c r="Q54">
        <v>6.97719114249543</v>
      </c>
      <c r="R54">
        <v>5.1306668365509198</v>
      </c>
      <c r="S54">
        <v>2451618.1716312398</v>
      </c>
      <c r="T54">
        <v>679479.36413470097</v>
      </c>
      <c r="U54">
        <v>635406.25462114206</v>
      </c>
      <c r="V54">
        <v>4040477.0803693598</v>
      </c>
      <c r="W54">
        <v>-527665.93763963005</v>
      </c>
      <c r="X54">
        <v>-20845.8401654306</v>
      </c>
      <c r="Y54">
        <v>-617173.49988792697</v>
      </c>
      <c r="Z54">
        <v>6641295.59306347</v>
      </c>
      <c r="AA54">
        <v>6732299.1408302505</v>
      </c>
      <c r="AB54">
        <v>-10088178.1408302</v>
      </c>
      <c r="AC54">
        <v>0</v>
      </c>
      <c r="AD54">
        <v>-3355879.00000002</v>
      </c>
      <c r="AE54" s="3"/>
      <c r="AG54" s="3"/>
      <c r="AI54" s="3"/>
      <c r="AK54" s="3"/>
      <c r="AM54" s="3"/>
      <c r="AO54" s="3"/>
      <c r="AQ54" s="3"/>
      <c r="AT54" s="3"/>
      <c r="AV54" s="3"/>
      <c r="AX54" s="3"/>
      <c r="AY54"/>
      <c r="AZ54"/>
      <c r="BA54"/>
      <c r="BB54"/>
      <c r="BC54"/>
      <c r="BD54"/>
    </row>
    <row r="55" spans="1:56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1078186309.5984399</v>
      </c>
      <c r="K55">
        <v>0</v>
      </c>
      <c r="L55">
        <v>253905652</v>
      </c>
      <c r="M55">
        <v>0.97956348559999995</v>
      </c>
      <c r="N55">
        <v>25697520.3899999</v>
      </c>
      <c r="O55">
        <v>1.974</v>
      </c>
      <c r="P55">
        <v>42439.074999999903</v>
      </c>
      <c r="Q55">
        <v>31.709999999999901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1201007994</v>
      </c>
      <c r="AD55">
        <v>1201007994</v>
      </c>
      <c r="AE55" s="3"/>
      <c r="AG55" s="3"/>
      <c r="AI55" s="3"/>
      <c r="AK55" s="3"/>
      <c r="AM55" s="3"/>
      <c r="AO55" s="3"/>
      <c r="AQ55" s="3"/>
      <c r="AT55" s="3"/>
      <c r="AV55" s="3"/>
      <c r="AX55" s="3"/>
      <c r="AY55"/>
      <c r="AZ55"/>
      <c r="BA55"/>
      <c r="BB55"/>
      <c r="BC55"/>
      <c r="BD55"/>
    </row>
    <row r="56" spans="1:56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1006320558.64829</v>
      </c>
      <c r="K56">
        <v>-71865750.950150102</v>
      </c>
      <c r="L56">
        <v>232535028.99999899</v>
      </c>
      <c r="M56">
        <v>1.1512130358199999</v>
      </c>
      <c r="N56">
        <v>26042245.269999899</v>
      </c>
      <c r="O56">
        <v>2.2467999999999901</v>
      </c>
      <c r="P56">
        <v>41148.635000000002</v>
      </c>
      <c r="Q56">
        <v>31.36</v>
      </c>
      <c r="R56">
        <v>3.5</v>
      </c>
      <c r="S56">
        <v>-66756151.6665406</v>
      </c>
      <c r="T56">
        <v>-45420330.221312597</v>
      </c>
      <c r="U56">
        <v>4582549.7641393999</v>
      </c>
      <c r="V56">
        <v>22906371.3452131</v>
      </c>
      <c r="W56">
        <v>5460816.4480149597</v>
      </c>
      <c r="X56">
        <v>-573223.01276690594</v>
      </c>
      <c r="Y56">
        <v>0</v>
      </c>
      <c r="Z56">
        <v>-79799967.343252599</v>
      </c>
      <c r="AA56">
        <v>-80052344.031421497</v>
      </c>
      <c r="AB56">
        <v>6735503.03141966</v>
      </c>
      <c r="AC56">
        <v>0</v>
      </c>
      <c r="AD56">
        <v>-73316841.000001907</v>
      </c>
      <c r="AE56" s="3"/>
      <c r="AG56" s="3"/>
      <c r="AI56" s="3"/>
      <c r="AK56" s="3"/>
      <c r="AM56" s="3"/>
      <c r="AO56" s="3"/>
      <c r="AQ56" s="3"/>
      <c r="AT56" s="3"/>
      <c r="AV56" s="3"/>
      <c r="AX56" s="3"/>
      <c r="AY56"/>
      <c r="AZ56"/>
      <c r="BA56"/>
      <c r="BB56"/>
      <c r="BC56"/>
      <c r="BD56"/>
    </row>
    <row r="57" spans="1:56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1056407033.8252701</v>
      </c>
      <c r="K57">
        <v>50086475.176980101</v>
      </c>
      <c r="L57">
        <v>243107286.99999899</v>
      </c>
      <c r="M57">
        <v>1.20597552096</v>
      </c>
      <c r="N57">
        <v>26563773.749999899</v>
      </c>
      <c r="O57">
        <v>2.5669</v>
      </c>
      <c r="P57">
        <v>39531.589999999997</v>
      </c>
      <c r="Q57">
        <v>31</v>
      </c>
      <c r="R57">
        <v>3.5</v>
      </c>
      <c r="S57">
        <v>33088833.944699101</v>
      </c>
      <c r="T57">
        <v>-13066204.674732201</v>
      </c>
      <c r="U57">
        <v>6408517.3543787599</v>
      </c>
      <c r="V57">
        <v>23058980.803960498</v>
      </c>
      <c r="W57">
        <v>6661605.1182153001</v>
      </c>
      <c r="X57">
        <v>-553604.21408547403</v>
      </c>
      <c r="Y57">
        <v>0</v>
      </c>
      <c r="Z57">
        <v>55598128.332435898</v>
      </c>
      <c r="AA57">
        <v>56127318.930959903</v>
      </c>
      <c r="AB57">
        <v>-74581437.930957794</v>
      </c>
      <c r="AC57">
        <v>0</v>
      </c>
      <c r="AD57">
        <v>-18454118.999997798</v>
      </c>
      <c r="AE57" s="3"/>
      <c r="AG57" s="3"/>
      <c r="AI57" s="3"/>
      <c r="AK57" s="3"/>
      <c r="AM57" s="3"/>
      <c r="AO57" s="3"/>
      <c r="AQ57" s="3"/>
      <c r="AT57" s="3"/>
      <c r="AV57" s="3"/>
      <c r="AX57" s="3"/>
      <c r="AY57"/>
      <c r="AZ57"/>
      <c r="BA57"/>
      <c r="BB57"/>
      <c r="BC57"/>
      <c r="BD57"/>
    </row>
    <row r="58" spans="1:56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1136511556.88715</v>
      </c>
      <c r="K58">
        <v>80104523.061881304</v>
      </c>
      <c r="L58">
        <v>254087770.99999899</v>
      </c>
      <c r="M58">
        <v>1.1702642381999999</v>
      </c>
      <c r="N58">
        <v>27081157.499999899</v>
      </c>
      <c r="O58">
        <v>3.0314999999999901</v>
      </c>
      <c r="P58">
        <v>38116.919999999896</v>
      </c>
      <c r="Q58">
        <v>30.68</v>
      </c>
      <c r="R58">
        <v>3.5</v>
      </c>
      <c r="S58">
        <v>32335657.118798502</v>
      </c>
      <c r="T58">
        <v>8425007.9668381996</v>
      </c>
      <c r="U58">
        <v>6131956.07633371</v>
      </c>
      <c r="V58">
        <v>29626778.1473988</v>
      </c>
      <c r="W58">
        <v>5954606.1883253902</v>
      </c>
      <c r="X58">
        <v>-484052.981081012</v>
      </c>
      <c r="Y58">
        <v>0</v>
      </c>
      <c r="Z58">
        <v>81989952.516613707</v>
      </c>
      <c r="AA58">
        <v>84110480.833699301</v>
      </c>
      <c r="AB58">
        <v>-7933545.8337017</v>
      </c>
      <c r="AC58">
        <v>0</v>
      </c>
      <c r="AD58">
        <v>76176934.999997601</v>
      </c>
      <c r="AE58" s="3"/>
      <c r="AG58" s="3"/>
      <c r="AI58" s="3"/>
      <c r="AK58" s="3"/>
      <c r="AM58" s="3"/>
      <c r="AO58" s="3"/>
      <c r="AQ58" s="3"/>
      <c r="AT58" s="3"/>
      <c r="AV58" s="3"/>
      <c r="AX58" s="3"/>
      <c r="AY58"/>
      <c r="AZ58"/>
      <c r="BA58"/>
      <c r="BB58"/>
      <c r="BC58"/>
      <c r="BD58"/>
    </row>
    <row r="59" spans="1:56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1156161406.8036599</v>
      </c>
      <c r="K59">
        <v>19649849.9165067</v>
      </c>
      <c r="L59">
        <v>252268421</v>
      </c>
      <c r="M59">
        <v>1.202828105</v>
      </c>
      <c r="N59">
        <v>27655014.75</v>
      </c>
      <c r="O59">
        <v>3.3499999999999899</v>
      </c>
      <c r="P59">
        <v>36028.75</v>
      </c>
      <c r="Q59">
        <v>30.18</v>
      </c>
      <c r="R59">
        <v>3.7</v>
      </c>
      <c r="S59">
        <v>-5527833.3900091397</v>
      </c>
      <c r="T59">
        <v>-8156705.66189011</v>
      </c>
      <c r="U59">
        <v>7125196.1137632104</v>
      </c>
      <c r="V59">
        <v>19563693.4588162</v>
      </c>
      <c r="W59">
        <v>9852775.38510653</v>
      </c>
      <c r="X59">
        <v>-808174.78436565597</v>
      </c>
      <c r="Y59">
        <v>-1464725.81443273</v>
      </c>
      <c r="Z59">
        <v>20584225.306988299</v>
      </c>
      <c r="AA59">
        <v>20495353.9087447</v>
      </c>
      <c r="AB59">
        <v>-46368653.908744201</v>
      </c>
      <c r="AC59">
        <v>0</v>
      </c>
      <c r="AD59">
        <v>-25873299.999999501</v>
      </c>
      <c r="AE59" s="3"/>
      <c r="AG59" s="3"/>
      <c r="AI59" s="3"/>
      <c r="AK59" s="3"/>
      <c r="AM59" s="3"/>
      <c r="AO59" s="3"/>
      <c r="AQ59" s="3"/>
      <c r="AT59" s="3"/>
      <c r="AV59" s="3"/>
      <c r="AX59" s="3"/>
      <c r="AY59"/>
      <c r="AZ59"/>
      <c r="BA59"/>
      <c r="BB59"/>
      <c r="BC59"/>
      <c r="BD59"/>
    </row>
    <row r="60" spans="1:56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1166271240.1422999</v>
      </c>
      <c r="K60">
        <v>10109833.338644899</v>
      </c>
      <c r="L60">
        <v>256261700.99999899</v>
      </c>
      <c r="M60">
        <v>1.2309854982699999</v>
      </c>
      <c r="N60">
        <v>27714120</v>
      </c>
      <c r="O60">
        <v>3.4605999999999901</v>
      </c>
      <c r="P60">
        <v>36660.58</v>
      </c>
      <c r="Q60">
        <v>30.4</v>
      </c>
      <c r="R60">
        <v>3.6</v>
      </c>
      <c r="S60">
        <v>11905993.173572799</v>
      </c>
      <c r="T60">
        <v>-6807954.6293651396</v>
      </c>
      <c r="U60">
        <v>707711.79956711701</v>
      </c>
      <c r="V60">
        <v>6284305.2784747602</v>
      </c>
      <c r="W60">
        <v>-2957786.0862481999</v>
      </c>
      <c r="X60">
        <v>348006.34791204601</v>
      </c>
      <c r="Y60">
        <v>717042.63819932204</v>
      </c>
      <c r="Z60">
        <v>10197318.522112699</v>
      </c>
      <c r="AA60">
        <v>10139382.6536553</v>
      </c>
      <c r="AB60">
        <v>-68968084.653655797</v>
      </c>
      <c r="AC60">
        <v>0</v>
      </c>
      <c r="AD60">
        <v>-58828702.000000402</v>
      </c>
      <c r="AE60" s="3"/>
      <c r="AG60" s="3"/>
      <c r="AI60" s="3"/>
      <c r="AK60" s="3"/>
      <c r="AM60" s="3"/>
      <c r="AO60" s="3"/>
      <c r="AQ60" s="3"/>
      <c r="AT60" s="3"/>
      <c r="AV60" s="3"/>
      <c r="AX60" s="3"/>
      <c r="AY60"/>
      <c r="AZ60"/>
      <c r="BA60"/>
      <c r="BB60"/>
      <c r="BC60"/>
      <c r="BD60"/>
    </row>
    <row r="61" spans="1:56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1204460671.0532899</v>
      </c>
      <c r="K61">
        <v>38189430.9109919</v>
      </c>
      <c r="L61">
        <v>260943221</v>
      </c>
      <c r="M61">
        <v>1.24213280256</v>
      </c>
      <c r="N61">
        <v>27956797.669999901</v>
      </c>
      <c r="O61">
        <v>3.91949999999999</v>
      </c>
      <c r="P61">
        <v>36716.94</v>
      </c>
      <c r="Q61">
        <v>30.42</v>
      </c>
      <c r="R61">
        <v>3.7</v>
      </c>
      <c r="S61">
        <v>13037873.319588101</v>
      </c>
      <c r="T61">
        <v>-2540506.1947762598</v>
      </c>
      <c r="U61">
        <v>2745987.1679339199</v>
      </c>
      <c r="V61">
        <v>23449920.1320282</v>
      </c>
      <c r="W61">
        <v>-248386.27292843899</v>
      </c>
      <c r="X61">
        <v>30027.760566343299</v>
      </c>
      <c r="Y61">
        <v>-680243.19493707805</v>
      </c>
      <c r="Z61">
        <v>35794672.7174749</v>
      </c>
      <c r="AA61">
        <v>36042699.305111401</v>
      </c>
      <c r="AB61">
        <v>-24187492.305110902</v>
      </c>
      <c r="AC61">
        <v>0</v>
      </c>
      <c r="AD61">
        <v>11855207.0000004</v>
      </c>
      <c r="AE61" s="3"/>
      <c r="AG61" s="3"/>
      <c r="AI61" s="3"/>
      <c r="AK61" s="3"/>
      <c r="AM61" s="3"/>
      <c r="AO61" s="3"/>
      <c r="AQ61" s="3"/>
      <c r="AT61" s="3"/>
      <c r="AV61" s="3"/>
      <c r="AX61" s="3"/>
      <c r="AY61"/>
      <c r="AZ61"/>
      <c r="BA61"/>
      <c r="BB61"/>
      <c r="BC61"/>
      <c r="BD61"/>
    </row>
    <row r="62" spans="1:56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1131726766.5562</v>
      </c>
      <c r="K62">
        <v>-72733904.497091994</v>
      </c>
      <c r="L62">
        <v>261208990.99999899</v>
      </c>
      <c r="M62">
        <v>1.2984894877499999</v>
      </c>
      <c r="N62">
        <v>27734538</v>
      </c>
      <c r="O62">
        <v>2.84309999999999</v>
      </c>
      <c r="P62">
        <v>35494.29</v>
      </c>
      <c r="Q62">
        <v>30.61</v>
      </c>
      <c r="R62">
        <v>3.8999999999999901</v>
      </c>
      <c r="S62">
        <v>736913.28131202701</v>
      </c>
      <c r="T62">
        <v>-12731210.8900146</v>
      </c>
      <c r="U62">
        <v>-2535045.69340494</v>
      </c>
      <c r="V62">
        <v>-57596829.734939903</v>
      </c>
      <c r="W62">
        <v>5549331.7536165603</v>
      </c>
      <c r="X62">
        <v>288369.587772339</v>
      </c>
      <c r="Y62">
        <v>-1374714.5745405599</v>
      </c>
      <c r="Z62">
        <v>-67663186.270199105</v>
      </c>
      <c r="AA62">
        <v>-67184721.365413994</v>
      </c>
      <c r="AB62">
        <v>33628821.3654126</v>
      </c>
      <c r="AC62">
        <v>0</v>
      </c>
      <c r="AD62">
        <v>-33555900.000001401</v>
      </c>
      <c r="AE62" s="3"/>
      <c r="AG62" s="3"/>
      <c r="AI62" s="3"/>
      <c r="AK62" s="3"/>
      <c r="AM62" s="3"/>
      <c r="AO62" s="3"/>
      <c r="AQ62" s="3"/>
      <c r="AT62" s="3"/>
      <c r="AV62" s="3"/>
      <c r="AX62" s="3"/>
      <c r="AY62"/>
      <c r="AZ62"/>
      <c r="BA62"/>
      <c r="BB62"/>
      <c r="BC62"/>
      <c r="BD62"/>
    </row>
    <row r="63" spans="1:56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1072404666.46939</v>
      </c>
      <c r="K63">
        <v>-59322100.086809397</v>
      </c>
      <c r="L63">
        <v>234440206.99999899</v>
      </c>
      <c r="M63">
        <v>1.3328625246499901</v>
      </c>
      <c r="N63">
        <v>27553600.749999899</v>
      </c>
      <c r="O63">
        <v>3.2889999999999899</v>
      </c>
      <c r="P63">
        <v>35213</v>
      </c>
      <c r="Q63">
        <v>30.93</v>
      </c>
      <c r="R63">
        <v>3.8999999999999901</v>
      </c>
      <c r="S63">
        <v>-73275523.619507402</v>
      </c>
      <c r="T63">
        <v>-7400114.1511052297</v>
      </c>
      <c r="U63">
        <v>-2016493.7700215799</v>
      </c>
      <c r="V63">
        <v>25802562.731566802</v>
      </c>
      <c r="W63">
        <v>1262021.19594993</v>
      </c>
      <c r="X63">
        <v>471068.51818304998</v>
      </c>
      <c r="Y63">
        <v>0</v>
      </c>
      <c r="Z63">
        <v>-55156479.094934396</v>
      </c>
      <c r="AA63">
        <v>-56558894.498714298</v>
      </c>
      <c r="AB63">
        <v>33351683.498714201</v>
      </c>
      <c r="AC63">
        <v>0</v>
      </c>
      <c r="AD63">
        <v>-23207211.000000101</v>
      </c>
      <c r="AE63" s="3"/>
      <c r="AG63" s="3"/>
      <c r="AI63" s="3"/>
      <c r="AK63" s="3"/>
      <c r="AM63" s="3"/>
      <c r="AO63" s="3"/>
      <c r="AQ63" s="3"/>
      <c r="AT63" s="3"/>
      <c r="AV63" s="3"/>
      <c r="AX63" s="3"/>
      <c r="AY63"/>
      <c r="AZ63"/>
      <c r="BA63"/>
      <c r="BB63"/>
      <c r="BC63"/>
      <c r="BD63"/>
    </row>
    <row r="64" spans="1:56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1083588389.5678401</v>
      </c>
      <c r="K64">
        <v>11183723.098452</v>
      </c>
      <c r="L64">
        <v>228510747.99999899</v>
      </c>
      <c r="M64">
        <v>1.4103132355200001</v>
      </c>
      <c r="N64">
        <v>27682634.670000002</v>
      </c>
      <c r="O64">
        <v>4.0655999999999999</v>
      </c>
      <c r="P64">
        <v>34147.68</v>
      </c>
      <c r="Q64">
        <v>31.299999999999901</v>
      </c>
      <c r="R64">
        <v>3.8999999999999901</v>
      </c>
      <c r="S64">
        <v>-17446625.716619302</v>
      </c>
      <c r="T64">
        <v>-15866535.297949599</v>
      </c>
      <c r="U64">
        <v>1410695.82001762</v>
      </c>
      <c r="V64">
        <v>38510889.512374602</v>
      </c>
      <c r="W64">
        <v>4775939.5709788697</v>
      </c>
      <c r="X64">
        <v>532976.40591237403</v>
      </c>
      <c r="Y64">
        <v>0</v>
      </c>
      <c r="Z64">
        <v>11917340.294714499</v>
      </c>
      <c r="AA64">
        <v>11010601.3671935</v>
      </c>
      <c r="AB64">
        <v>-42746931.367192298</v>
      </c>
      <c r="AC64">
        <v>0</v>
      </c>
      <c r="AD64">
        <v>-31736329.9999988</v>
      </c>
      <c r="AE64" s="3"/>
      <c r="AG64" s="3"/>
      <c r="AI64" s="3"/>
      <c r="AK64" s="3"/>
      <c r="AM64" s="3"/>
      <c r="AO64" s="3"/>
      <c r="AQ64" s="3"/>
      <c r="AT64" s="3"/>
      <c r="AV64" s="3"/>
      <c r="AX64" s="3"/>
      <c r="AY64"/>
      <c r="AZ64"/>
      <c r="BA64"/>
      <c r="BB64"/>
      <c r="BC64"/>
      <c r="BD64"/>
    </row>
    <row r="65" spans="1:56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1094968690.19699</v>
      </c>
      <c r="K65">
        <v>11380300.629142201</v>
      </c>
      <c r="L65">
        <v>227959423.99999899</v>
      </c>
      <c r="M65">
        <v>1.36910030643</v>
      </c>
      <c r="N65">
        <v>27909105.420000002</v>
      </c>
      <c r="O65">
        <v>4.1093000000000002</v>
      </c>
      <c r="P65">
        <v>33963.31</v>
      </c>
      <c r="Q65">
        <v>31.51</v>
      </c>
      <c r="R65">
        <v>4.0999999999999996</v>
      </c>
      <c r="S65">
        <v>-1607754.49157511</v>
      </c>
      <c r="T65">
        <v>8220980.0407775799</v>
      </c>
      <c r="U65">
        <v>2387361.2155510499</v>
      </c>
      <c r="V65">
        <v>1895434.86717477</v>
      </c>
      <c r="W65">
        <v>814834.63806652895</v>
      </c>
      <c r="X65">
        <v>293375.27836890798</v>
      </c>
      <c r="Y65">
        <v>-1265362.55137778</v>
      </c>
      <c r="Z65">
        <v>10738868.996985899</v>
      </c>
      <c r="AA65">
        <v>10755189.6811963</v>
      </c>
      <c r="AB65">
        <v>-2161623.6811947902</v>
      </c>
      <c r="AC65">
        <v>0</v>
      </c>
      <c r="AD65">
        <v>8593566.0000015497</v>
      </c>
      <c r="AE65" s="3"/>
      <c r="AG65" s="3"/>
      <c r="AI65" s="3"/>
      <c r="AK65" s="3"/>
      <c r="AM65" s="3"/>
      <c r="AO65" s="3"/>
      <c r="AQ65" s="3"/>
      <c r="AT65" s="3"/>
      <c r="AV65" s="3"/>
      <c r="AX65" s="3"/>
      <c r="AY65"/>
      <c r="AZ65"/>
      <c r="BA65"/>
      <c r="BB65"/>
      <c r="BC65"/>
      <c r="BD65"/>
    </row>
    <row r="66" spans="1:56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1055365933.65254</v>
      </c>
      <c r="K66">
        <v>-39602756.544446699</v>
      </c>
      <c r="L66">
        <v>232024740.99999899</v>
      </c>
      <c r="M66">
        <v>1.6314814637999999</v>
      </c>
      <c r="N66">
        <v>28818049.079999998</v>
      </c>
      <c r="O66">
        <v>3.9420000000000002</v>
      </c>
      <c r="P66">
        <v>33700.32</v>
      </c>
      <c r="Q66">
        <v>29.93</v>
      </c>
      <c r="R66">
        <v>4.2</v>
      </c>
      <c r="S66">
        <v>11941455.093293</v>
      </c>
      <c r="T66">
        <v>-49082364.980480097</v>
      </c>
      <c r="U66">
        <v>9501910.58103095</v>
      </c>
      <c r="V66">
        <v>-7374642.4486212404</v>
      </c>
      <c r="W66">
        <v>1180010.61089647</v>
      </c>
      <c r="X66">
        <v>-2223107.3354222002</v>
      </c>
      <c r="Y66">
        <v>-638187.68431690405</v>
      </c>
      <c r="Z66">
        <v>-36694926.163620003</v>
      </c>
      <c r="AA66">
        <v>-37349226.862195998</v>
      </c>
      <c r="AB66">
        <v>36199739.862196103</v>
      </c>
      <c r="AC66">
        <v>0</v>
      </c>
      <c r="AD66">
        <v>-1149486.9999998801</v>
      </c>
      <c r="AE66" s="3"/>
      <c r="AG66" s="3"/>
      <c r="AI66" s="3"/>
      <c r="AK66" s="3"/>
      <c r="AM66" s="3"/>
      <c r="AO66" s="3"/>
      <c r="AQ66" s="3"/>
      <c r="AT66" s="3"/>
      <c r="AV66" s="3"/>
      <c r="AX66" s="3"/>
      <c r="AY66"/>
      <c r="AZ66"/>
      <c r="BA66"/>
      <c r="BB66"/>
      <c r="BC66"/>
      <c r="BD66"/>
    </row>
    <row r="67" spans="1:56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1051126709.94907</v>
      </c>
      <c r="K67">
        <v>-4239223.7034743996</v>
      </c>
      <c r="L67">
        <v>232003465</v>
      </c>
      <c r="M67">
        <v>1.62762807398</v>
      </c>
      <c r="N67">
        <v>29110612.079999998</v>
      </c>
      <c r="O67">
        <v>3.75239999999999</v>
      </c>
      <c r="P67">
        <v>33580.799999999901</v>
      </c>
      <c r="Q67">
        <v>30.2</v>
      </c>
      <c r="R67">
        <v>4.2</v>
      </c>
      <c r="S67">
        <v>-61523.967869553599</v>
      </c>
      <c r="T67">
        <v>701036.15721510095</v>
      </c>
      <c r="U67">
        <v>2982018.0885792901</v>
      </c>
      <c r="V67">
        <v>-8650558.5447745994</v>
      </c>
      <c r="W67">
        <v>538553.90396378597</v>
      </c>
      <c r="X67">
        <v>379954.22625740699</v>
      </c>
      <c r="Y67">
        <v>0</v>
      </c>
      <c r="Z67">
        <v>-4110520.1366285598</v>
      </c>
      <c r="AA67">
        <v>-4143405.7935812501</v>
      </c>
      <c r="AB67">
        <v>-6418680.2064213604</v>
      </c>
      <c r="AC67">
        <v>0</v>
      </c>
      <c r="AD67">
        <v>-10562086.0000026</v>
      </c>
      <c r="AE67" s="3"/>
      <c r="AG67" s="3"/>
      <c r="AI67" s="3"/>
      <c r="AK67" s="3"/>
      <c r="AM67" s="3"/>
      <c r="AO67" s="3"/>
      <c r="AQ67" s="3"/>
      <c r="AT67" s="3"/>
      <c r="AV67" s="3"/>
      <c r="AX67" s="3"/>
      <c r="AY67"/>
      <c r="AZ67"/>
      <c r="BA67"/>
      <c r="BB67"/>
      <c r="BC67"/>
      <c r="BD67"/>
    </row>
    <row r="68" spans="1:56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989599122.33352697</v>
      </c>
      <c r="K68">
        <v>-61527587.615543403</v>
      </c>
      <c r="L68">
        <v>232760765</v>
      </c>
      <c r="M68">
        <v>1.6811518782799999</v>
      </c>
      <c r="N68">
        <v>29378317.829999901</v>
      </c>
      <c r="O68">
        <v>2.7029999999999998</v>
      </c>
      <c r="P68">
        <v>34173.339999999902</v>
      </c>
      <c r="Q68">
        <v>30.169999999999899</v>
      </c>
      <c r="R68">
        <v>4.0999999999999996</v>
      </c>
      <c r="S68">
        <v>2166396.02674826</v>
      </c>
      <c r="T68">
        <v>-9500155.4711274598</v>
      </c>
      <c r="U68">
        <v>2674478.4186353702</v>
      </c>
      <c r="V68">
        <v>-53391167.455808297</v>
      </c>
      <c r="W68">
        <v>-2620192.87362917</v>
      </c>
      <c r="X68">
        <v>-41776.308605520098</v>
      </c>
      <c r="Y68">
        <v>631340.06815927802</v>
      </c>
      <c r="Z68">
        <v>-60081077.595627598</v>
      </c>
      <c r="AA68">
        <v>-59761181.143017098</v>
      </c>
      <c r="AB68">
        <v>36142621.143018298</v>
      </c>
      <c r="AC68">
        <v>0</v>
      </c>
      <c r="AD68">
        <v>-23618559.9999988</v>
      </c>
      <c r="AE68" s="3"/>
      <c r="AG68" s="3"/>
      <c r="AI68" s="3"/>
      <c r="AK68" s="3"/>
      <c r="AM68" s="3"/>
      <c r="AO68" s="3"/>
      <c r="AQ68" s="3"/>
      <c r="AT68" s="3"/>
      <c r="AV68" s="3"/>
      <c r="AX68" s="3"/>
      <c r="AY68"/>
      <c r="AZ68"/>
      <c r="BA68"/>
      <c r="BB68"/>
      <c r="BC68"/>
      <c r="BD68"/>
    </row>
    <row r="69" spans="1:56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963459141.34110796</v>
      </c>
      <c r="K69">
        <v>-26139980.992419001</v>
      </c>
      <c r="L69">
        <v>232107588.99999899</v>
      </c>
      <c r="M69">
        <v>1.6875652615500001</v>
      </c>
      <c r="N69">
        <v>29437697.499999899</v>
      </c>
      <c r="O69">
        <v>2.4255</v>
      </c>
      <c r="P69">
        <v>35302.049999999901</v>
      </c>
      <c r="Q69">
        <v>29.8799999999999</v>
      </c>
      <c r="R69">
        <v>4.5</v>
      </c>
      <c r="S69">
        <v>-1821296.04368048</v>
      </c>
      <c r="T69">
        <v>-1104087.8645703599</v>
      </c>
      <c r="U69">
        <v>575687.10077077104</v>
      </c>
      <c r="V69">
        <v>-16584870.9736809</v>
      </c>
      <c r="W69">
        <v>-4749926.9759427505</v>
      </c>
      <c r="X69">
        <v>-394425.362645966</v>
      </c>
      <c r="Y69">
        <v>-2463129.729446</v>
      </c>
      <c r="Z69">
        <v>-26542049.8491957</v>
      </c>
      <c r="AA69">
        <v>-26344220.739517301</v>
      </c>
      <c r="AB69">
        <v>28268624.739519</v>
      </c>
      <c r="AC69">
        <v>0</v>
      </c>
      <c r="AD69">
        <v>1924404.0000016601</v>
      </c>
      <c r="AE69" s="3"/>
      <c r="AG69" s="3"/>
      <c r="AI69" s="3"/>
      <c r="AK69" s="3"/>
      <c r="AM69" s="3"/>
      <c r="AO69" s="3"/>
      <c r="AQ69" s="3"/>
      <c r="AT69" s="3"/>
      <c r="AV69" s="3"/>
      <c r="AX69" s="3"/>
      <c r="AY69"/>
      <c r="AZ69"/>
      <c r="BA69"/>
      <c r="BB69"/>
      <c r="BC69"/>
      <c r="BD69"/>
    </row>
    <row r="70" spans="1:56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968012551.51304305</v>
      </c>
      <c r="K70">
        <v>4553410.1719348403</v>
      </c>
      <c r="L70">
        <v>230935446.99999899</v>
      </c>
      <c r="M70">
        <v>1.7337943710599999</v>
      </c>
      <c r="N70">
        <v>29668394.669999901</v>
      </c>
      <c r="O70">
        <v>2.6928000000000001</v>
      </c>
      <c r="P70">
        <v>35945.819999999898</v>
      </c>
      <c r="Q70">
        <v>30</v>
      </c>
      <c r="R70">
        <v>4.5</v>
      </c>
      <c r="S70">
        <v>-3285178.5509068798</v>
      </c>
      <c r="T70">
        <v>-7869850.0286315205</v>
      </c>
      <c r="U70">
        <v>2231787.3218275802</v>
      </c>
      <c r="V70">
        <v>16294658.9209239</v>
      </c>
      <c r="W70">
        <v>-2649508.7669189302</v>
      </c>
      <c r="X70">
        <v>163571.148673691</v>
      </c>
      <c r="Y70">
        <v>0</v>
      </c>
      <c r="Z70">
        <v>4885480.0449678795</v>
      </c>
      <c r="AA70">
        <v>4722587.8935219701</v>
      </c>
      <c r="AB70">
        <v>-61316571.8935242</v>
      </c>
      <c r="AC70">
        <v>0</v>
      </c>
      <c r="AD70">
        <v>-56593984.000002198</v>
      </c>
      <c r="AE70" s="3"/>
      <c r="AG70" s="3"/>
      <c r="AI70" s="3"/>
      <c r="AK70" s="3"/>
      <c r="AM70" s="3"/>
      <c r="AO70" s="3"/>
      <c r="AQ70" s="3"/>
      <c r="AT70" s="3"/>
      <c r="AV70" s="3"/>
      <c r="AX70" s="3"/>
      <c r="AY70"/>
      <c r="AZ70"/>
      <c r="BA70"/>
      <c r="BB70"/>
      <c r="BC70"/>
      <c r="BD70"/>
    </row>
    <row r="71" spans="1:56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978871297.48167598</v>
      </c>
      <c r="K71">
        <v>10858745.9686331</v>
      </c>
      <c r="L71">
        <v>230662402</v>
      </c>
      <c r="M71">
        <v>1.7232403279999999</v>
      </c>
      <c r="N71">
        <v>29807700.839999899</v>
      </c>
      <c r="O71">
        <v>2.9199999999999902</v>
      </c>
      <c r="P71">
        <v>36801.5</v>
      </c>
      <c r="Q71">
        <v>30.01</v>
      </c>
      <c r="R71">
        <v>4.5999999999999996</v>
      </c>
      <c r="S71">
        <v>-725098.00364467804</v>
      </c>
      <c r="T71">
        <v>1691982.3703374399</v>
      </c>
      <c r="U71">
        <v>1262858.57048275</v>
      </c>
      <c r="V71">
        <v>12194595.340375001</v>
      </c>
      <c r="W71">
        <v>-3252480.34602015</v>
      </c>
      <c r="X71">
        <v>12857.9611203478</v>
      </c>
      <c r="Y71">
        <v>-582567.60008959996</v>
      </c>
      <c r="Z71">
        <v>10602148.292561101</v>
      </c>
      <c r="AA71">
        <v>10574369.806221301</v>
      </c>
      <c r="AB71">
        <v>-17427892.806221101</v>
      </c>
      <c r="AC71">
        <v>0</v>
      </c>
      <c r="AD71">
        <v>-6853522.9999997597</v>
      </c>
      <c r="AE71" s="3"/>
      <c r="AG71" s="3"/>
      <c r="AI71" s="3"/>
      <c r="AK71" s="3"/>
      <c r="AM71" s="3"/>
      <c r="AO71" s="3"/>
      <c r="AQ71" s="3"/>
      <c r="AT71" s="3"/>
      <c r="AV71" s="3"/>
      <c r="AX71" s="3"/>
      <c r="AY71"/>
      <c r="AZ71"/>
      <c r="BA71"/>
      <c r="BB71"/>
      <c r="BC71"/>
      <c r="BD71"/>
    </row>
    <row r="72" spans="1:56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AA72"/>
      <c r="AC72"/>
      <c r="AE72" s="3"/>
      <c r="AG72" s="3"/>
      <c r="AI72" s="3"/>
      <c r="AK72" s="3"/>
      <c r="AM72" s="3"/>
      <c r="AO72" s="3"/>
      <c r="AQ72" s="3"/>
      <c r="AT72" s="3"/>
      <c r="AV72" s="3"/>
      <c r="AX72" s="3"/>
      <c r="AY72"/>
      <c r="AZ72"/>
      <c r="BA72"/>
      <c r="BB72"/>
      <c r="BC72"/>
      <c r="BD72"/>
    </row>
    <row r="73" spans="1:56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AA73"/>
      <c r="AC7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T73" s="3"/>
      <c r="AV73" s="3"/>
      <c r="AX73" s="3"/>
      <c r="AY73"/>
      <c r="AZ73"/>
      <c r="BA73"/>
      <c r="BB73"/>
      <c r="BC73"/>
    </row>
    <row r="74" spans="1:56" x14ac:dyDescent="0.25">
      <c r="C74" s="1" t="s">
        <v>16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AA74"/>
      <c r="AC74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T74" s="3"/>
      <c r="AV74" s="3"/>
      <c r="AX74" s="3"/>
      <c r="AY74"/>
      <c r="AZ74"/>
      <c r="BA74"/>
      <c r="BB74"/>
      <c r="BC74"/>
    </row>
    <row r="75" spans="1:56" s="6" customFormat="1" x14ac:dyDescent="0.25">
      <c r="B75" s="6" t="s">
        <v>0</v>
      </c>
      <c r="C75" s="6" t="s">
        <v>2</v>
      </c>
      <c r="D75" s="6" t="s">
        <v>1</v>
      </c>
      <c r="E75" t="s">
        <v>59</v>
      </c>
      <c r="F75" t="s">
        <v>74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75</v>
      </c>
      <c r="N75" t="s">
        <v>9</v>
      </c>
      <c r="O75" t="s">
        <v>18</v>
      </c>
      <c r="P75" t="s">
        <v>17</v>
      </c>
      <c r="Q75" t="s">
        <v>10</v>
      </c>
      <c r="R75" t="s">
        <v>32</v>
      </c>
      <c r="S75" t="s">
        <v>12</v>
      </c>
      <c r="T75" t="s">
        <v>83</v>
      </c>
      <c r="U75" t="s">
        <v>13</v>
      </c>
      <c r="V75" t="s">
        <v>33</v>
      </c>
      <c r="W75" t="s">
        <v>34</v>
      </c>
      <c r="X75" t="s">
        <v>14</v>
      </c>
      <c r="Y75" t="s">
        <v>35</v>
      </c>
      <c r="Z75" t="s">
        <v>43</v>
      </c>
      <c r="AA75" t="s">
        <v>44</v>
      </c>
      <c r="AB75" t="s">
        <v>45</v>
      </c>
      <c r="AC75" t="s">
        <v>46</v>
      </c>
      <c r="AD75" t="s">
        <v>47</v>
      </c>
      <c r="AZ75" s="8"/>
      <c r="BA75" s="8"/>
      <c r="BB75" s="8"/>
      <c r="BC75" s="8"/>
      <c r="BD75" s="8"/>
    </row>
    <row r="76" spans="1:56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52">
        <v>1292016171.99999</v>
      </c>
      <c r="F76" s="152">
        <v>1615530131</v>
      </c>
      <c r="G76" s="152">
        <v>0</v>
      </c>
      <c r="H76" s="152">
        <v>1292016171.99999</v>
      </c>
      <c r="I76" s="152">
        <v>0</v>
      </c>
      <c r="J76" s="152">
        <v>1193085343.7574501</v>
      </c>
      <c r="K76" s="152">
        <v>0</v>
      </c>
      <c r="L76" s="152">
        <v>49814785.827601902</v>
      </c>
      <c r="M76" s="152">
        <v>1.6449755572275599</v>
      </c>
      <c r="N76" s="152">
        <v>8445944.2099834904</v>
      </c>
      <c r="O76" s="152">
        <v>1.9566243795576801</v>
      </c>
      <c r="P76" s="152">
        <v>43672.133831359701</v>
      </c>
      <c r="Q76" s="152">
        <v>11.080959921196699</v>
      </c>
      <c r="R76" s="152">
        <v>3.9039838032305898</v>
      </c>
      <c r="S76" s="152">
        <v>0</v>
      </c>
      <c r="T76" s="152">
        <v>0</v>
      </c>
      <c r="U76" s="152">
        <v>0</v>
      </c>
      <c r="V76" s="152">
        <v>0</v>
      </c>
      <c r="W76" s="152">
        <v>0</v>
      </c>
      <c r="X76" s="152">
        <v>0</v>
      </c>
      <c r="Y76" s="152">
        <v>0</v>
      </c>
      <c r="Z76" s="152">
        <v>0</v>
      </c>
      <c r="AA76" s="152">
        <v>0</v>
      </c>
      <c r="AB76" s="152">
        <v>0</v>
      </c>
      <c r="AC76" s="152">
        <v>1292016171.99999</v>
      </c>
      <c r="AD76" s="152">
        <v>1292016171.99999</v>
      </c>
      <c r="AY76"/>
      <c r="AZ76"/>
      <c r="BA76"/>
      <c r="BB76"/>
      <c r="BC76"/>
      <c r="BD76"/>
    </row>
    <row r="77" spans="1:56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52">
        <v>1292016171.99999</v>
      </c>
      <c r="F77" s="152">
        <v>1615530131</v>
      </c>
      <c r="G77" s="152">
        <v>1292016171.99999</v>
      </c>
      <c r="H77" s="152">
        <v>1278422089.99999</v>
      </c>
      <c r="I77" s="152">
        <v>-13594081.999999501</v>
      </c>
      <c r="J77" s="152">
        <v>1275971574.12711</v>
      </c>
      <c r="K77" s="152">
        <v>82886230.369661495</v>
      </c>
      <c r="L77" s="152">
        <v>53476957.519653298</v>
      </c>
      <c r="M77" s="152">
        <v>1.63477406438543</v>
      </c>
      <c r="N77" s="152">
        <v>8588747.4397300407</v>
      </c>
      <c r="O77" s="152">
        <v>2.2347407564421702</v>
      </c>
      <c r="P77" s="152">
        <v>42662.3778793827</v>
      </c>
      <c r="Q77" s="152">
        <v>10.9928921766545</v>
      </c>
      <c r="R77" s="152">
        <v>3.9039838032305898</v>
      </c>
      <c r="S77" s="152">
        <v>52482454.465460598</v>
      </c>
      <c r="T77" s="152">
        <v>1436818.6187725901</v>
      </c>
      <c r="U77" s="152">
        <v>6732554.5408384902</v>
      </c>
      <c r="V77" s="152">
        <v>25076279.067466099</v>
      </c>
      <c r="W77" s="152">
        <v>4515455.4241888504</v>
      </c>
      <c r="X77" s="152">
        <v>-155132.31638184201</v>
      </c>
      <c r="Y77" s="152">
        <v>0</v>
      </c>
      <c r="Z77" s="152">
        <v>90088429.800344795</v>
      </c>
      <c r="AA77" s="152">
        <v>91763573.130190104</v>
      </c>
      <c r="AB77" s="152">
        <v>-105357655.130189</v>
      </c>
      <c r="AC77" s="152">
        <v>0</v>
      </c>
      <c r="AD77" s="152">
        <v>-13594081.999999501</v>
      </c>
      <c r="AE77" s="3"/>
      <c r="AG77" s="3"/>
      <c r="AI77" s="3"/>
      <c r="AK77" s="3"/>
      <c r="AM77" s="3"/>
      <c r="AO77" s="3"/>
      <c r="AQ77" s="3"/>
      <c r="AT77" s="3"/>
      <c r="AV77" s="3"/>
      <c r="AX77" s="3"/>
      <c r="AY77"/>
      <c r="AZ77"/>
      <c r="BA77"/>
      <c r="BB77"/>
      <c r="BC77"/>
      <c r="BD77"/>
    </row>
    <row r="78" spans="1:56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52">
        <v>1299712058.99999</v>
      </c>
      <c r="F78" s="152">
        <v>1626917221</v>
      </c>
      <c r="G78" s="152">
        <v>1278422089.99999</v>
      </c>
      <c r="H78" s="152">
        <v>1357509238</v>
      </c>
      <c r="I78" s="152">
        <v>71391261.000000805</v>
      </c>
      <c r="J78" s="152">
        <v>1354169949.7904799</v>
      </c>
      <c r="K78" s="152">
        <v>69028848.4851778</v>
      </c>
      <c r="L78" s="152">
        <v>53624570.0609565</v>
      </c>
      <c r="M78" s="152">
        <v>1.6039997652573901</v>
      </c>
      <c r="N78" s="152">
        <v>8759934.6714768</v>
      </c>
      <c r="O78" s="152">
        <v>2.55672892248112</v>
      </c>
      <c r="P78" s="152">
        <v>41255.156164403401</v>
      </c>
      <c r="Q78" s="152">
        <v>10.8848475131367</v>
      </c>
      <c r="R78" s="152">
        <v>3.89803898964978</v>
      </c>
      <c r="S78" s="152">
        <v>19663702.562025402</v>
      </c>
      <c r="T78" s="152">
        <v>8800300.6434145905</v>
      </c>
      <c r="U78" s="152">
        <v>8073358.4628548799</v>
      </c>
      <c r="V78" s="152">
        <v>26579448.082409699</v>
      </c>
      <c r="W78" s="152">
        <v>6133903.4660988403</v>
      </c>
      <c r="X78" s="152">
        <v>-153343.35179012601</v>
      </c>
      <c r="Y78" s="152">
        <v>0</v>
      </c>
      <c r="Z78" s="152">
        <v>69097369.865013301</v>
      </c>
      <c r="AA78" s="152">
        <v>71092699.055953503</v>
      </c>
      <c r="AB78" s="152">
        <v>298561.94404725102</v>
      </c>
      <c r="AC78" s="152">
        <v>7695887</v>
      </c>
      <c r="AD78" s="152">
        <v>79087148.000000805</v>
      </c>
      <c r="AE78" s="3"/>
      <c r="AG78" s="3"/>
      <c r="AI78" s="3"/>
      <c r="AK78" s="3"/>
      <c r="AM78" s="3"/>
      <c r="AO78" s="3"/>
      <c r="AQ78" s="3"/>
      <c r="AT78" s="3"/>
      <c r="AV78" s="3"/>
      <c r="AX78" s="3"/>
      <c r="AY78"/>
      <c r="AZ78"/>
      <c r="BA78"/>
      <c r="BB78"/>
      <c r="BC78"/>
      <c r="BD78"/>
    </row>
    <row r="79" spans="1:56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52">
        <v>1307613726.99999</v>
      </c>
      <c r="F79" s="152">
        <v>1638115735</v>
      </c>
      <c r="G79" s="152">
        <v>1357509238</v>
      </c>
      <c r="H79" s="152">
        <v>1408403510.99999</v>
      </c>
      <c r="I79" s="152">
        <v>42992604.999998502</v>
      </c>
      <c r="J79" s="152">
        <v>1417662974.9839799</v>
      </c>
      <c r="K79" s="152">
        <v>55591601.601562202</v>
      </c>
      <c r="L79" s="152">
        <v>53761949.449261203</v>
      </c>
      <c r="M79" s="152">
        <v>1.6174486989549699</v>
      </c>
      <c r="N79" s="152">
        <v>8923104.8121413607</v>
      </c>
      <c r="O79" s="152">
        <v>3.0157989098701101</v>
      </c>
      <c r="P79" s="152">
        <v>40064.462040692903</v>
      </c>
      <c r="Q79" s="152">
        <v>10.7637173728522</v>
      </c>
      <c r="R79" s="152">
        <v>3.8998636842086301</v>
      </c>
      <c r="S79" s="152">
        <v>8127136.08663949</v>
      </c>
      <c r="T79" s="152">
        <v>-4081306.7216786998</v>
      </c>
      <c r="U79" s="152">
        <v>8761811.6948309001</v>
      </c>
      <c r="V79" s="152">
        <v>36036162.704128198</v>
      </c>
      <c r="W79" s="152">
        <v>5978537.8766919598</v>
      </c>
      <c r="X79" s="152">
        <v>-170839.71303144301</v>
      </c>
      <c r="Y79" s="152">
        <v>0</v>
      </c>
      <c r="Z79" s="152">
        <v>54651501.927580401</v>
      </c>
      <c r="AA79" s="152">
        <v>55123736.955436997</v>
      </c>
      <c r="AB79" s="152">
        <v>-12131131.9554385</v>
      </c>
      <c r="AC79" s="152">
        <v>7901667.9999999898</v>
      </c>
      <c r="AD79" s="152">
        <v>50894272.999998502</v>
      </c>
      <c r="AE79" s="3"/>
      <c r="AG79" s="3"/>
      <c r="AI79" s="3"/>
      <c r="AK79" s="3"/>
      <c r="AM79" s="3"/>
      <c r="AO79" s="3"/>
      <c r="AQ79" s="3"/>
      <c r="AT79" s="3"/>
      <c r="AV79" s="3"/>
      <c r="AX79" s="3"/>
      <c r="AY79"/>
      <c r="AZ79"/>
      <c r="BA79"/>
      <c r="BB79"/>
      <c r="BC79"/>
      <c r="BD79"/>
    </row>
    <row r="80" spans="1:56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52">
        <v>1307613726.99999</v>
      </c>
      <c r="F80" s="152">
        <v>1638115735</v>
      </c>
      <c r="G80" s="152">
        <v>1408403510.99999</v>
      </c>
      <c r="H80" s="152">
        <v>1469130430</v>
      </c>
      <c r="I80" s="152">
        <v>60726919.000001803</v>
      </c>
      <c r="J80" s="152">
        <v>1485423414.0053</v>
      </c>
      <c r="K80" s="152">
        <v>67760439.021326497</v>
      </c>
      <c r="L80" s="152">
        <v>55473498.633775398</v>
      </c>
      <c r="M80" s="152">
        <v>1.65989734756735</v>
      </c>
      <c r="N80" s="152">
        <v>9174149.7475559302</v>
      </c>
      <c r="O80" s="152">
        <v>3.30744520275673</v>
      </c>
      <c r="P80" s="152">
        <v>38281.879250446204</v>
      </c>
      <c r="Q80" s="152">
        <v>10.6937486709559</v>
      </c>
      <c r="R80" s="152">
        <v>4.1667720405477198</v>
      </c>
      <c r="S80" s="152">
        <v>37462736.200158902</v>
      </c>
      <c r="T80" s="152">
        <v>-9215278.4820793904</v>
      </c>
      <c r="U80" s="152">
        <v>11565852.435647899</v>
      </c>
      <c r="V80" s="152">
        <v>21434955.894856699</v>
      </c>
      <c r="W80" s="152">
        <v>9559463.4164580107</v>
      </c>
      <c r="X80" s="152">
        <v>-138348.01572694699</v>
      </c>
      <c r="Y80" s="152">
        <v>-2344186.8699773001</v>
      </c>
      <c r="Z80" s="152">
        <v>68325194.579337895</v>
      </c>
      <c r="AA80" s="152">
        <v>68857705.887033299</v>
      </c>
      <c r="AB80" s="152">
        <v>-8130786.88703149</v>
      </c>
      <c r="AC80" s="152">
        <v>0</v>
      </c>
      <c r="AD80" s="152">
        <v>60726919.000001803</v>
      </c>
      <c r="AE80" s="3"/>
      <c r="AG80" s="3"/>
      <c r="AI80" s="3"/>
      <c r="AK80" s="3"/>
      <c r="AM80" s="3"/>
      <c r="AO80" s="3"/>
      <c r="AQ80" s="3"/>
      <c r="AT80" s="3"/>
      <c r="AV80" s="3"/>
      <c r="AX80" s="3"/>
      <c r="AY80"/>
      <c r="AZ80"/>
      <c r="BA80"/>
      <c r="BB80"/>
      <c r="BC80"/>
      <c r="BD80"/>
    </row>
    <row r="81" spans="1:56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52">
        <v>1307613726.99999</v>
      </c>
      <c r="F81" s="152">
        <v>1638115735</v>
      </c>
      <c r="G81" s="152">
        <v>1469130430</v>
      </c>
      <c r="H81" s="152">
        <v>1495052844</v>
      </c>
      <c r="I81" s="152">
        <v>25922413.9999994</v>
      </c>
      <c r="J81" s="152">
        <v>1558109925.3204401</v>
      </c>
      <c r="K81" s="152">
        <v>72686511.315135196</v>
      </c>
      <c r="L81" s="152">
        <v>59233535.894104697</v>
      </c>
      <c r="M81" s="152">
        <v>1.6705105768762201</v>
      </c>
      <c r="N81" s="152">
        <v>9238295.0831263307</v>
      </c>
      <c r="O81" s="152">
        <v>3.4721448447248502</v>
      </c>
      <c r="P81" s="152">
        <v>38811.654393435099</v>
      </c>
      <c r="Q81" s="152">
        <v>10.5528566382356</v>
      </c>
      <c r="R81" s="152">
        <v>4.3817532843932803</v>
      </c>
      <c r="S81" s="152">
        <v>65673655.365214601</v>
      </c>
      <c r="T81" s="152">
        <v>-3416312.5268318402</v>
      </c>
      <c r="U81" s="152">
        <v>3317844.0183499199</v>
      </c>
      <c r="V81" s="152">
        <v>11870841.877329901</v>
      </c>
      <c r="W81" s="152">
        <v>-2883396.35339549</v>
      </c>
      <c r="X81" s="152">
        <v>-273675.33512757201</v>
      </c>
      <c r="Y81" s="152">
        <v>-1957778.7541642999</v>
      </c>
      <c r="Z81" s="152">
        <v>72331178.291375205</v>
      </c>
      <c r="AA81" s="152">
        <v>72596024.6198989</v>
      </c>
      <c r="AB81" s="152">
        <v>-46673610.6198994</v>
      </c>
      <c r="AC81" s="152">
        <v>0</v>
      </c>
      <c r="AD81" s="152">
        <v>25922413.9999994</v>
      </c>
      <c r="AE81" s="3"/>
      <c r="AG81" s="3"/>
      <c r="AI81" s="3"/>
      <c r="AK81" s="3"/>
      <c r="AM81" s="3"/>
      <c r="AO81" s="3"/>
      <c r="AQ81" s="3"/>
      <c r="AT81" s="3"/>
      <c r="AV81" s="3"/>
      <c r="AX81" s="3"/>
      <c r="AY81"/>
      <c r="AZ81"/>
      <c r="BA81"/>
      <c r="BB81"/>
      <c r="BC81"/>
      <c r="BD81"/>
    </row>
    <row r="82" spans="1:56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52">
        <v>1307613726.99999</v>
      </c>
      <c r="F82" s="152">
        <v>1638115735</v>
      </c>
      <c r="G82" s="152">
        <v>1495052844</v>
      </c>
      <c r="H82" s="152">
        <v>1569203376</v>
      </c>
      <c r="I82" s="152">
        <v>74150532.000000596</v>
      </c>
      <c r="J82" s="152">
        <v>1606856222.9182899</v>
      </c>
      <c r="K82" s="152">
        <v>48746297.597854599</v>
      </c>
      <c r="L82" s="152">
        <v>60581042.589064397</v>
      </c>
      <c r="M82" s="152">
        <v>1.72393728577326</v>
      </c>
      <c r="N82" s="152">
        <v>9282061.6386980992</v>
      </c>
      <c r="O82" s="152">
        <v>3.9052019498353698</v>
      </c>
      <c r="P82" s="152">
        <v>38751.552879671501</v>
      </c>
      <c r="Q82" s="152">
        <v>10.697540509767</v>
      </c>
      <c r="R82" s="152">
        <v>4.4775093495175504</v>
      </c>
      <c r="S82" s="152">
        <v>29254123.2044737</v>
      </c>
      <c r="T82" s="152">
        <v>-14742847.244102599</v>
      </c>
      <c r="U82" s="152">
        <v>2809349.9008466201</v>
      </c>
      <c r="V82" s="152">
        <v>30084471.400015499</v>
      </c>
      <c r="W82" s="152">
        <v>154557.151831333</v>
      </c>
      <c r="X82" s="152">
        <v>294124.61154032999</v>
      </c>
      <c r="Y82" s="152">
        <v>-831635.91864293895</v>
      </c>
      <c r="Z82" s="152">
        <v>47022143.105961896</v>
      </c>
      <c r="AA82" s="152">
        <v>47046815.979797602</v>
      </c>
      <c r="AB82" s="152">
        <v>27103716.020203002</v>
      </c>
      <c r="AC82" s="152">
        <v>0</v>
      </c>
      <c r="AD82" s="152">
        <v>74150532.000000596</v>
      </c>
      <c r="AE82" s="3"/>
      <c r="AG82" s="3"/>
      <c r="AI82" s="3"/>
      <c r="AK82" s="3"/>
      <c r="AM82" s="3"/>
      <c r="AO82" s="3"/>
      <c r="AQ82" s="3"/>
      <c r="AT82" s="3"/>
      <c r="AV82" s="3"/>
      <c r="AX82" s="3"/>
      <c r="AY82"/>
      <c r="AZ82"/>
      <c r="BA82"/>
      <c r="BB82"/>
      <c r="BC82"/>
      <c r="BD82"/>
    </row>
    <row r="83" spans="1:56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52">
        <v>1318962067.99999</v>
      </c>
      <c r="F83" s="152">
        <v>1652157743</v>
      </c>
      <c r="G83" s="152">
        <v>1569203376</v>
      </c>
      <c r="H83" s="152">
        <v>1550224962.99999</v>
      </c>
      <c r="I83" s="152">
        <v>-30326754.000001501</v>
      </c>
      <c r="J83" s="152">
        <v>1523215401.46101</v>
      </c>
      <c r="K83" s="152">
        <v>-98044516.412232995</v>
      </c>
      <c r="L83" s="152">
        <v>60094979.920444697</v>
      </c>
      <c r="M83" s="152">
        <v>1.8300204332162899</v>
      </c>
      <c r="N83" s="152">
        <v>9213955.7715363298</v>
      </c>
      <c r="O83" s="152">
        <v>2.8468452607200301</v>
      </c>
      <c r="P83" s="152">
        <v>37106.287685291798</v>
      </c>
      <c r="Q83" s="152">
        <v>10.7946765710247</v>
      </c>
      <c r="R83" s="152">
        <v>4.6405117032524004</v>
      </c>
      <c r="S83" s="152">
        <v>7195121.7821752401</v>
      </c>
      <c r="T83" s="152">
        <v>-31280109.685067002</v>
      </c>
      <c r="U83" s="152">
        <v>-908617.15264873405</v>
      </c>
      <c r="V83" s="152">
        <v>-80183860.290155798</v>
      </c>
      <c r="W83" s="152">
        <v>10207950.013363799</v>
      </c>
      <c r="X83" s="152">
        <v>260302.95804053399</v>
      </c>
      <c r="Y83" s="152">
        <v>-1611051.3360147399</v>
      </c>
      <c r="Z83" s="152">
        <v>-96320263.7103066</v>
      </c>
      <c r="AA83" s="152">
        <v>-95673966.578416601</v>
      </c>
      <c r="AB83" s="152">
        <v>65347212.578415103</v>
      </c>
      <c r="AC83" s="152">
        <v>11348341</v>
      </c>
      <c r="AD83" s="152">
        <v>-18978413.000001501</v>
      </c>
      <c r="AE83" s="3"/>
      <c r="AG83" s="3"/>
      <c r="AI83" s="3"/>
      <c r="AK83" s="3"/>
      <c r="AM83" s="3"/>
      <c r="AO83" s="3"/>
      <c r="AQ83" s="3"/>
      <c r="AT83" s="3"/>
      <c r="AV83" s="3"/>
      <c r="AX83" s="3"/>
      <c r="AY83"/>
      <c r="AZ83"/>
      <c r="BA83"/>
      <c r="BB83"/>
      <c r="BC83"/>
      <c r="BD83"/>
    </row>
    <row r="84" spans="1:56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52">
        <v>1348461645.99999</v>
      </c>
      <c r="F84" s="152">
        <v>1684310471</v>
      </c>
      <c r="G84" s="152">
        <v>1550224962.99999</v>
      </c>
      <c r="H84" s="152">
        <v>1584263533</v>
      </c>
      <c r="I84" s="152">
        <v>4538992.00000061</v>
      </c>
      <c r="J84" s="152">
        <v>1591768766.64518</v>
      </c>
      <c r="K84" s="152">
        <v>40055118.0819766</v>
      </c>
      <c r="L84" s="152">
        <v>58921440.617594697</v>
      </c>
      <c r="M84" s="152">
        <v>1.8402475882898399</v>
      </c>
      <c r="N84" s="152">
        <v>9102911.0181594603</v>
      </c>
      <c r="O84" s="152">
        <v>3.3032801750955398</v>
      </c>
      <c r="P84" s="152">
        <v>36265.8085243354</v>
      </c>
      <c r="Q84" s="152">
        <v>11.0848252453225</v>
      </c>
      <c r="R84" s="152">
        <v>4.8605585541437</v>
      </c>
      <c r="S84" s="152">
        <v>-887250.58981865598</v>
      </c>
      <c r="T84" s="152">
        <v>-506821.41914411698</v>
      </c>
      <c r="U84" s="152">
        <v>1219661.5575631</v>
      </c>
      <c r="V84" s="152">
        <v>37892827.342577897</v>
      </c>
      <c r="W84" s="152">
        <v>5560201.9469307</v>
      </c>
      <c r="X84" s="152">
        <v>603422.38424810302</v>
      </c>
      <c r="Y84" s="152">
        <v>-2218901.6815925902</v>
      </c>
      <c r="Z84" s="152">
        <v>41663139.540764503</v>
      </c>
      <c r="AA84" s="152">
        <v>41809669.658426099</v>
      </c>
      <c r="AB84" s="152">
        <v>-37270677.658425502</v>
      </c>
      <c r="AC84" s="152">
        <v>29499578</v>
      </c>
      <c r="AD84" s="152">
        <v>34038570.000000603</v>
      </c>
      <c r="AE84" s="3"/>
      <c r="AG84" s="3"/>
      <c r="AI84" s="3"/>
      <c r="AK84" s="3"/>
      <c r="AM84" s="3"/>
      <c r="AO84" s="3"/>
      <c r="AQ84" s="3"/>
      <c r="AT84" s="3"/>
      <c r="AV84" s="3"/>
      <c r="AX84" s="3"/>
      <c r="AY84"/>
      <c r="AZ84"/>
      <c r="BA84"/>
      <c r="BB84"/>
      <c r="BC84"/>
      <c r="BD84"/>
    </row>
    <row r="85" spans="1:56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52">
        <v>1348461645.99999</v>
      </c>
      <c r="F85" s="152">
        <v>1684310471</v>
      </c>
      <c r="G85" s="152">
        <v>1584263533</v>
      </c>
      <c r="H85" s="152">
        <v>1649966415</v>
      </c>
      <c r="I85" s="152">
        <v>65702881.999999799</v>
      </c>
      <c r="J85" s="152">
        <v>1658435444.1096001</v>
      </c>
      <c r="K85" s="152">
        <v>66666677.464417003</v>
      </c>
      <c r="L85" s="152">
        <v>59029313.630040102</v>
      </c>
      <c r="M85" s="152">
        <v>1.85648633936772</v>
      </c>
      <c r="N85" s="152">
        <v>9187108.4648355693</v>
      </c>
      <c r="O85" s="152">
        <v>4.05484602852931</v>
      </c>
      <c r="P85" s="152">
        <v>35665.449243729599</v>
      </c>
      <c r="Q85" s="152">
        <v>11.381459884458501</v>
      </c>
      <c r="R85" s="152">
        <v>4.8247493441129699</v>
      </c>
      <c r="S85" s="152">
        <v>5009180.5278739398</v>
      </c>
      <c r="T85" s="152">
        <v>-4220502.6294254698</v>
      </c>
      <c r="U85" s="152">
        <v>4670565.4813407697</v>
      </c>
      <c r="V85" s="152">
        <v>55696521.740229003</v>
      </c>
      <c r="W85" s="152">
        <v>3906999.3984503802</v>
      </c>
      <c r="X85" s="152">
        <v>644999.25239900802</v>
      </c>
      <c r="Y85" s="152">
        <v>381758.09241227899</v>
      </c>
      <c r="Z85" s="152">
        <v>66089521.863279901</v>
      </c>
      <c r="AA85" s="152">
        <v>66614374.517744198</v>
      </c>
      <c r="AB85" s="152">
        <v>-911492.51774433395</v>
      </c>
      <c r="AC85" s="152">
        <v>0</v>
      </c>
      <c r="AD85" s="152">
        <v>65702881.999999799</v>
      </c>
      <c r="AE85" s="3"/>
      <c r="AG85" s="3"/>
      <c r="AI85" s="3"/>
      <c r="AK85" s="3"/>
      <c r="AM85" s="3"/>
      <c r="AO85" s="3"/>
      <c r="AQ85" s="3"/>
      <c r="AT85" s="3"/>
      <c r="AV85" s="3"/>
      <c r="AX85" s="3"/>
      <c r="AY85"/>
      <c r="AZ85"/>
      <c r="BA85"/>
      <c r="BB85"/>
      <c r="BC85"/>
      <c r="BD85"/>
    </row>
    <row r="86" spans="1:56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52">
        <v>1348461645.99999</v>
      </c>
      <c r="F86" s="152">
        <v>1684310471</v>
      </c>
      <c r="G86" s="152">
        <v>1649966415</v>
      </c>
      <c r="H86" s="152">
        <v>1684310471</v>
      </c>
      <c r="I86" s="152">
        <v>34344055.999999903</v>
      </c>
      <c r="J86" s="152">
        <v>1697397011.38796</v>
      </c>
      <c r="K86" s="152">
        <v>38961567.278359197</v>
      </c>
      <c r="L86" s="152">
        <v>60620023.984365799</v>
      </c>
      <c r="M86" s="152">
        <v>1.8698545848518999</v>
      </c>
      <c r="N86" s="152">
        <v>9293102.7426205203</v>
      </c>
      <c r="O86" s="152">
        <v>4.08321637315274</v>
      </c>
      <c r="P86" s="152">
        <v>35327.404692929696</v>
      </c>
      <c r="Q86" s="152">
        <v>11.2691753249984</v>
      </c>
      <c r="R86" s="152">
        <v>4.8815823185081504</v>
      </c>
      <c r="S86" s="152">
        <v>32527775.6636407</v>
      </c>
      <c r="T86" s="152">
        <v>-2626308.8369305301</v>
      </c>
      <c r="U86" s="152">
        <v>5925046.0110360403</v>
      </c>
      <c r="V86" s="152">
        <v>2057002.03864445</v>
      </c>
      <c r="W86" s="152">
        <v>2215035.8705668198</v>
      </c>
      <c r="X86" s="152">
        <v>-254554.61989468799</v>
      </c>
      <c r="Y86" s="152">
        <v>-612454.45432772604</v>
      </c>
      <c r="Z86" s="152">
        <v>39231541.672735102</v>
      </c>
      <c r="AA86" s="152">
        <v>39660914.619107202</v>
      </c>
      <c r="AB86" s="152">
        <v>-5316858.6191072799</v>
      </c>
      <c r="AC86" s="152">
        <v>0</v>
      </c>
      <c r="AD86" s="152">
        <v>34344055.999999903</v>
      </c>
      <c r="AE86" s="3"/>
      <c r="AG86" s="3"/>
      <c r="AI86" s="3"/>
      <c r="AK86" s="3"/>
      <c r="AM86" s="3"/>
      <c r="AO86" s="3"/>
      <c r="AQ86" s="3"/>
      <c r="AT86" s="3"/>
      <c r="AV86" s="3"/>
      <c r="AX86" s="3"/>
      <c r="AY86"/>
      <c r="AZ86"/>
      <c r="BA86"/>
      <c r="BB86"/>
      <c r="BC86"/>
      <c r="BD86"/>
    </row>
    <row r="87" spans="1:56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52">
        <v>1348461645.99999</v>
      </c>
      <c r="F87" s="152">
        <v>1684310471</v>
      </c>
      <c r="G87" s="152">
        <v>1684310471</v>
      </c>
      <c r="H87" s="152">
        <v>1692923428</v>
      </c>
      <c r="I87" s="152">
        <v>8612957.0000004098</v>
      </c>
      <c r="J87" s="152">
        <v>1683772239.1165199</v>
      </c>
      <c r="K87" s="152">
        <v>-13624772.2714356</v>
      </c>
      <c r="L87" s="152">
        <v>61912327.9651917</v>
      </c>
      <c r="M87" s="152">
        <v>2.0023978015123198</v>
      </c>
      <c r="N87" s="152">
        <v>9387755.4966509305</v>
      </c>
      <c r="O87" s="152">
        <v>3.9249606180582401</v>
      </c>
      <c r="P87" s="152">
        <v>35621.551276388702</v>
      </c>
      <c r="Q87" s="152">
        <v>10.9305916687006</v>
      </c>
      <c r="R87" s="152">
        <v>4.8838862169610398</v>
      </c>
      <c r="S87" s="152">
        <v>30368106.8025936</v>
      </c>
      <c r="T87" s="152">
        <v>-33884191.7234753</v>
      </c>
      <c r="U87" s="152">
        <v>5368399.6423986796</v>
      </c>
      <c r="V87" s="152">
        <v>-11532422.2472544</v>
      </c>
      <c r="W87" s="152">
        <v>-2133344.0791731202</v>
      </c>
      <c r="X87" s="152">
        <v>-766697.73458914401</v>
      </c>
      <c r="Y87" s="152">
        <v>-30538.205996329001</v>
      </c>
      <c r="Z87" s="152">
        <v>-12610687.545496101</v>
      </c>
      <c r="AA87" s="152">
        <v>-13095443.8288454</v>
      </c>
      <c r="AB87" s="152">
        <v>21708400.828845799</v>
      </c>
      <c r="AC87" s="152">
        <v>0</v>
      </c>
      <c r="AD87" s="152">
        <v>8612957.0000004098</v>
      </c>
      <c r="AE87" s="3"/>
      <c r="AG87" s="3"/>
      <c r="AI87" s="3"/>
      <c r="AK87" s="3"/>
      <c r="AM87" s="3"/>
      <c r="AO87" s="3"/>
      <c r="AQ87" s="3"/>
      <c r="AT87" s="3"/>
      <c r="AV87" s="3"/>
      <c r="AX87" s="3"/>
      <c r="AY87"/>
      <c r="AZ87"/>
      <c r="BA87"/>
      <c r="BB87"/>
      <c r="BC87"/>
      <c r="BD87"/>
    </row>
    <row r="88" spans="1:56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52">
        <v>1348461645.99999</v>
      </c>
      <c r="F88" s="152">
        <v>1684310471</v>
      </c>
      <c r="G88" s="152">
        <v>1692923428</v>
      </c>
      <c r="H88" s="152">
        <v>1741056553</v>
      </c>
      <c r="I88" s="152">
        <v>48133124.999999397</v>
      </c>
      <c r="J88" s="152">
        <v>1719442553.8099899</v>
      </c>
      <c r="K88" s="152">
        <v>35670314.693470702</v>
      </c>
      <c r="L88" s="152">
        <v>63808073.878680401</v>
      </c>
      <c r="M88" s="152">
        <v>1.97437898713241</v>
      </c>
      <c r="N88" s="152">
        <v>9499424.7345857695</v>
      </c>
      <c r="O88" s="152">
        <v>3.7144731767193302</v>
      </c>
      <c r="P88" s="152">
        <v>35751.001409943201</v>
      </c>
      <c r="Q88" s="152">
        <v>10.899748533767299</v>
      </c>
      <c r="R88" s="152">
        <v>5.1363096295287498</v>
      </c>
      <c r="S88" s="152">
        <v>41680985.419951402</v>
      </c>
      <c r="T88" s="152">
        <v>6436076.2848531697</v>
      </c>
      <c r="U88" s="152">
        <v>6334844.0308953999</v>
      </c>
      <c r="V88" s="152">
        <v>-15817713.1220187</v>
      </c>
      <c r="W88" s="152">
        <v>-1292285.01509126</v>
      </c>
      <c r="X88" s="152">
        <v>-87136.368303875701</v>
      </c>
      <c r="Y88" s="152">
        <v>-2542480.5090906098</v>
      </c>
      <c r="Z88" s="152">
        <v>34712290.721195497</v>
      </c>
      <c r="AA88" s="152">
        <v>34850629.334196202</v>
      </c>
      <c r="AB88" s="152">
        <v>13282495.6658032</v>
      </c>
      <c r="AC88" s="152">
        <v>0</v>
      </c>
      <c r="AD88" s="152">
        <v>48133124.999999397</v>
      </c>
      <c r="AE88" s="3"/>
      <c r="AG88" s="3"/>
      <c r="AI88" s="3"/>
      <c r="AK88" s="3"/>
      <c r="AM88" s="3"/>
      <c r="AO88" s="3"/>
      <c r="AQ88" s="3"/>
      <c r="AT88" s="3"/>
      <c r="AV88" s="3"/>
      <c r="AX88" s="3"/>
      <c r="AY88"/>
      <c r="AZ88"/>
      <c r="BA88"/>
      <c r="BB88"/>
      <c r="BC88"/>
      <c r="BD88"/>
    </row>
    <row r="89" spans="1:56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52">
        <v>1348461645.99999</v>
      </c>
      <c r="F89" s="152">
        <v>1684310471</v>
      </c>
      <c r="G89" s="152">
        <v>1741056553</v>
      </c>
      <c r="H89" s="152">
        <v>1722971063.99999</v>
      </c>
      <c r="I89" s="152">
        <v>-18085489.000000302</v>
      </c>
      <c r="J89" s="152">
        <v>1624284381.4054999</v>
      </c>
      <c r="K89" s="152">
        <v>-95158172.404496104</v>
      </c>
      <c r="L89" s="152">
        <v>64475637.401056699</v>
      </c>
      <c r="M89" s="152">
        <v>2.1168833723129099</v>
      </c>
      <c r="N89" s="152">
        <v>9597316.0393252391</v>
      </c>
      <c r="O89" s="152">
        <v>2.73275402862396</v>
      </c>
      <c r="P89" s="152">
        <v>36768.102004864297</v>
      </c>
      <c r="Q89" s="152">
        <v>10.9063403568839</v>
      </c>
      <c r="R89" s="152">
        <v>5.1597966592073101</v>
      </c>
      <c r="S89" s="152">
        <v>20888292.729479399</v>
      </c>
      <c r="T89" s="152">
        <v>-33074173.821806401</v>
      </c>
      <c r="U89" s="152">
        <v>5866548.4621130796</v>
      </c>
      <c r="V89" s="152">
        <v>-84285253.617598504</v>
      </c>
      <c r="W89" s="152">
        <v>-7482764.0832289299</v>
      </c>
      <c r="X89" s="152">
        <v>-29038.864959589999</v>
      </c>
      <c r="Y89" s="152">
        <v>-335195.25178382098</v>
      </c>
      <c r="Z89" s="152">
        <v>-98451584.447784796</v>
      </c>
      <c r="AA89" s="152">
        <v>-97888459.326709002</v>
      </c>
      <c r="AB89" s="152">
        <v>79802970.3267086</v>
      </c>
      <c r="AC89" s="152">
        <v>0</v>
      </c>
      <c r="AD89" s="152">
        <v>-18085489.000000302</v>
      </c>
      <c r="AE89" s="3"/>
      <c r="AG89" s="3"/>
      <c r="AI89" s="3"/>
      <c r="AK89" s="3"/>
      <c r="AM89" s="3"/>
      <c r="AO89" s="3"/>
      <c r="AQ89" s="3"/>
      <c r="AT89" s="3"/>
      <c r="AV89" s="3"/>
      <c r="AX89" s="3"/>
      <c r="AY89"/>
      <c r="AZ89"/>
      <c r="BA89"/>
      <c r="BB89"/>
      <c r="BC89"/>
      <c r="BD89"/>
    </row>
    <row r="90" spans="1:56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52">
        <v>1348461645.99999</v>
      </c>
      <c r="F90" s="152">
        <v>1684310471</v>
      </c>
      <c r="G90" s="152">
        <v>1722971063.99999</v>
      </c>
      <c r="H90" s="152">
        <v>1698078949.99999</v>
      </c>
      <c r="I90" s="152">
        <v>-24892114.0000007</v>
      </c>
      <c r="J90" s="152">
        <v>1600530673.8900499</v>
      </c>
      <c r="K90" s="152">
        <v>-23753707.515442401</v>
      </c>
      <c r="L90" s="152">
        <v>64972951.721614502</v>
      </c>
      <c r="M90" s="152">
        <v>2.1670947321894301</v>
      </c>
      <c r="N90" s="152">
        <v>9670646.8315011896</v>
      </c>
      <c r="O90" s="152">
        <v>2.4309537042598199</v>
      </c>
      <c r="P90" s="152">
        <v>37585.313674696801</v>
      </c>
      <c r="Q90" s="152">
        <v>10.821973808181999</v>
      </c>
      <c r="R90" s="152">
        <v>5.6674323375601503</v>
      </c>
      <c r="S90" s="152">
        <v>26575657.627084199</v>
      </c>
      <c r="T90" s="152">
        <v>-10547387.798059899</v>
      </c>
      <c r="U90" s="152">
        <v>4419197.4078420298</v>
      </c>
      <c r="V90" s="152">
        <v>-31352790.409899</v>
      </c>
      <c r="W90" s="152">
        <v>-5462241.9574512597</v>
      </c>
      <c r="X90" s="152">
        <v>-233741.50188020401</v>
      </c>
      <c r="Y90" s="152">
        <v>-5309204.7070338801</v>
      </c>
      <c r="Z90" s="152">
        <v>-21910511.339398101</v>
      </c>
      <c r="AA90" s="152">
        <v>-22471469.332011402</v>
      </c>
      <c r="AB90" s="152">
        <v>-2420644.6679892899</v>
      </c>
      <c r="AC90" s="152">
        <v>0</v>
      </c>
      <c r="AD90" s="152">
        <v>-24892114.0000007</v>
      </c>
      <c r="AE90" s="3"/>
      <c r="AG90" s="3"/>
      <c r="AI90" s="3"/>
      <c r="AK90" s="3"/>
      <c r="AM90" s="3"/>
      <c r="AO90" s="3"/>
      <c r="AQ90" s="3"/>
      <c r="AT90" s="3"/>
      <c r="AV90" s="3"/>
      <c r="AX90" s="3"/>
      <c r="AY90"/>
      <c r="AZ90"/>
      <c r="BA90"/>
      <c r="BB90"/>
      <c r="BC90"/>
      <c r="BD90"/>
    </row>
    <row r="91" spans="1:56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52">
        <v>1348461645.99999</v>
      </c>
      <c r="F91" s="152">
        <v>1684310471</v>
      </c>
      <c r="G91" s="152">
        <v>1698078949.99999</v>
      </c>
      <c r="H91" s="152">
        <v>1666633098</v>
      </c>
      <c r="I91" s="152">
        <v>-31445851.999998201</v>
      </c>
      <c r="J91" s="152">
        <v>1660361593.43328</v>
      </c>
      <c r="K91" s="152">
        <v>59830919.543226004</v>
      </c>
      <c r="L91" s="152">
        <v>66908995.533109598</v>
      </c>
      <c r="M91" s="152">
        <v>2.1253750250760302</v>
      </c>
      <c r="N91" s="152">
        <v>9766946.3240716998</v>
      </c>
      <c r="O91" s="152">
        <v>2.6448248546655302</v>
      </c>
      <c r="P91" s="152">
        <v>38434.438182861901</v>
      </c>
      <c r="Q91" s="152">
        <v>10.630065689936499</v>
      </c>
      <c r="R91" s="152">
        <v>5.8191674142728997</v>
      </c>
      <c r="S91" s="152">
        <v>33887916.283978999</v>
      </c>
      <c r="T91" s="152">
        <v>7844903.55222819</v>
      </c>
      <c r="U91" s="152">
        <v>5407329.8636066196</v>
      </c>
      <c r="V91" s="152">
        <v>22287953.8946651</v>
      </c>
      <c r="W91" s="152">
        <v>-5526773.8009797502</v>
      </c>
      <c r="X91" s="152">
        <v>-387626.644713788</v>
      </c>
      <c r="Y91" s="152">
        <v>-1571989.0649315999</v>
      </c>
      <c r="Z91" s="152">
        <v>61941714.083853804</v>
      </c>
      <c r="AA91" s="152">
        <v>62580094.344177097</v>
      </c>
      <c r="AB91" s="152">
        <v>-94025946.344175398</v>
      </c>
      <c r="AC91" s="152">
        <v>0</v>
      </c>
      <c r="AD91" s="152">
        <v>-31445851.999998201</v>
      </c>
      <c r="AE91" s="3"/>
      <c r="AG91" s="3"/>
      <c r="AI91" s="3"/>
      <c r="AK91" s="3"/>
      <c r="AM91" s="3"/>
      <c r="AO91" s="3"/>
      <c r="AQ91" s="3"/>
      <c r="AT91" s="3"/>
      <c r="AV91" s="3"/>
      <c r="AX91" s="3"/>
      <c r="AY91"/>
      <c r="AZ91"/>
      <c r="BA91"/>
      <c r="BB91"/>
      <c r="BC91"/>
      <c r="BD91"/>
    </row>
    <row r="92" spans="1:56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52">
        <v>1348461645.99999</v>
      </c>
      <c r="F92" s="152">
        <v>1684310471</v>
      </c>
      <c r="G92" s="152">
        <v>1666633098</v>
      </c>
      <c r="H92" s="152">
        <v>1636184632.99999</v>
      </c>
      <c r="I92" s="152">
        <v>-30448465.0000006</v>
      </c>
      <c r="J92" s="152">
        <v>1700131754.7792301</v>
      </c>
      <c r="K92" s="152">
        <v>39770161.345948398</v>
      </c>
      <c r="L92" s="152">
        <v>67730287.340106294</v>
      </c>
      <c r="M92" s="152">
        <v>2.11351107267995</v>
      </c>
      <c r="N92" s="152">
        <v>9850048.8443497792</v>
      </c>
      <c r="O92" s="152">
        <v>2.9166976773397901</v>
      </c>
      <c r="P92" s="152">
        <v>39371.947471350803</v>
      </c>
      <c r="Q92" s="152">
        <v>10.470464082965799</v>
      </c>
      <c r="R92" s="152">
        <v>6.0598776413956603</v>
      </c>
      <c r="S92" s="152">
        <v>12675716.904314101</v>
      </c>
      <c r="T92" s="152">
        <v>372663.34187551402</v>
      </c>
      <c r="U92" s="152">
        <v>4718337.4638702096</v>
      </c>
      <c r="V92" s="152">
        <v>26678411.6890372</v>
      </c>
      <c r="W92" s="152">
        <v>-5837492.0408166898</v>
      </c>
      <c r="X92" s="152">
        <v>-331987.97461975098</v>
      </c>
      <c r="Y92" s="152">
        <v>-2442404.0154627399</v>
      </c>
      <c r="Z92" s="152">
        <v>35833245.368197903</v>
      </c>
      <c r="AA92" s="152">
        <v>36044870.251686901</v>
      </c>
      <c r="AB92" s="152">
        <v>-66493335.251687601</v>
      </c>
      <c r="AC92" s="152">
        <v>0</v>
      </c>
      <c r="AD92" s="152">
        <v>-30448465.0000006</v>
      </c>
      <c r="AE92" s="3"/>
      <c r="AG92" s="3"/>
      <c r="AI92" s="3"/>
      <c r="AK92" s="3"/>
      <c r="AM92" s="3"/>
      <c r="AO92" s="3"/>
      <c r="AQ92" s="3"/>
      <c r="AT92" s="3"/>
      <c r="AV92" s="3"/>
      <c r="AX92" s="3"/>
      <c r="AY92"/>
      <c r="AZ92"/>
      <c r="BA92"/>
      <c r="BB92"/>
      <c r="BC92"/>
      <c r="BD92"/>
    </row>
    <row r="93" spans="1:56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52">
        <v>47178562.999999903</v>
      </c>
      <c r="F93" s="152">
        <v>66035486</v>
      </c>
      <c r="G93" s="152">
        <v>0</v>
      </c>
      <c r="H93" s="152">
        <v>47178562.999999903</v>
      </c>
      <c r="I93" s="152">
        <v>0</v>
      </c>
      <c r="J93" s="152">
        <v>44440497.042236999</v>
      </c>
      <c r="K93" s="152">
        <v>0</v>
      </c>
      <c r="L93" s="152">
        <v>2983338.4139987798</v>
      </c>
      <c r="M93" s="152">
        <v>1.22251354692463</v>
      </c>
      <c r="N93" s="152">
        <v>2749422.81728487</v>
      </c>
      <c r="O93" s="152">
        <v>1.95848349446336</v>
      </c>
      <c r="P93" s="152">
        <v>35507.414986399701</v>
      </c>
      <c r="Q93" s="152">
        <v>7.6765085674610303</v>
      </c>
      <c r="R93" s="152">
        <v>3.55151869292839</v>
      </c>
      <c r="S93" s="152">
        <v>0</v>
      </c>
      <c r="T93" s="152">
        <v>0</v>
      </c>
      <c r="U93" s="152">
        <v>0</v>
      </c>
      <c r="V93" s="152">
        <v>0</v>
      </c>
      <c r="W93" s="152">
        <v>0</v>
      </c>
      <c r="X93" s="152">
        <v>0</v>
      </c>
      <c r="Y93" s="152">
        <v>0</v>
      </c>
      <c r="Z93" s="152">
        <v>0</v>
      </c>
      <c r="AA93" s="152">
        <v>0</v>
      </c>
      <c r="AB93" s="152">
        <v>0</v>
      </c>
      <c r="AC93" s="152">
        <v>47178562.999999903</v>
      </c>
      <c r="AD93" s="152">
        <v>47178562.999999903</v>
      </c>
      <c r="AE93" s="3"/>
      <c r="AG93" s="3"/>
      <c r="AI93" s="3"/>
      <c r="AK93" s="3"/>
      <c r="AM93" s="3"/>
      <c r="AO93" s="3"/>
      <c r="AQ93" s="3"/>
      <c r="AT93" s="3"/>
      <c r="AV93" s="3"/>
      <c r="AX93" s="3"/>
      <c r="AY93"/>
      <c r="AZ93"/>
      <c r="BA93"/>
      <c r="BB93"/>
      <c r="BC93"/>
      <c r="BD93"/>
    </row>
    <row r="94" spans="1:56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52">
        <v>47178562.999999903</v>
      </c>
      <c r="F94" s="152">
        <v>66035486</v>
      </c>
      <c r="G94" s="152">
        <v>47178562.999999903</v>
      </c>
      <c r="H94" s="152">
        <v>47597707.999999903</v>
      </c>
      <c r="I94" s="152">
        <v>419144.99999998801</v>
      </c>
      <c r="J94" s="152">
        <v>48695097.568490498</v>
      </c>
      <c r="K94" s="152">
        <v>4254600.5262534497</v>
      </c>
      <c r="L94" s="152">
        <v>3091491.7078865599</v>
      </c>
      <c r="M94" s="152">
        <v>0.95213523871460104</v>
      </c>
      <c r="N94" s="152">
        <v>2793986.2170423502</v>
      </c>
      <c r="O94" s="152">
        <v>2.2258796030625101</v>
      </c>
      <c r="P94" s="152">
        <v>34819.634861482999</v>
      </c>
      <c r="Q94" s="152">
        <v>7.71996505658724</v>
      </c>
      <c r="R94" s="152">
        <v>3.55151869292839</v>
      </c>
      <c r="S94" s="152">
        <v>829109.43380839995</v>
      </c>
      <c r="T94" s="152">
        <v>2644902.8922845302</v>
      </c>
      <c r="U94" s="152">
        <v>246891.55267193099</v>
      </c>
      <c r="V94" s="152">
        <v>881455.09267974796</v>
      </c>
      <c r="W94" s="152">
        <v>132825.427120251</v>
      </c>
      <c r="X94" s="152">
        <v>2800.0484074803499</v>
      </c>
      <c r="Y94" s="152">
        <v>0</v>
      </c>
      <c r="Z94" s="152">
        <v>4737984.4469723403</v>
      </c>
      <c r="AA94" s="152">
        <v>4962523.6125772903</v>
      </c>
      <c r="AB94" s="152">
        <v>-4543378.6125773098</v>
      </c>
      <c r="AC94" s="152">
        <v>0</v>
      </c>
      <c r="AD94" s="152">
        <v>419144.99999998801</v>
      </c>
      <c r="AE94" s="3"/>
      <c r="AG94" s="3"/>
      <c r="AI94" s="3"/>
      <c r="AK94" s="3"/>
      <c r="AM94" s="3"/>
      <c r="AO94" s="3"/>
      <c r="AQ94" s="3"/>
      <c r="AT94" s="3"/>
      <c r="AV94" s="3"/>
      <c r="AX94" s="3"/>
      <c r="AY94"/>
      <c r="AZ94"/>
      <c r="BA94"/>
      <c r="BB94"/>
      <c r="BC94"/>
      <c r="BD94"/>
    </row>
    <row r="95" spans="1:56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52">
        <v>48771606.999999903</v>
      </c>
      <c r="F95" s="152">
        <v>69179572</v>
      </c>
      <c r="G95" s="152">
        <v>47597707.999999903</v>
      </c>
      <c r="H95" s="152">
        <v>53869703</v>
      </c>
      <c r="I95" s="152">
        <v>4678951.0000000298</v>
      </c>
      <c r="J95" s="152">
        <v>53517339.814397797</v>
      </c>
      <c r="K95" s="152">
        <v>3086227.4117082399</v>
      </c>
      <c r="L95" s="152">
        <v>2896229.9687280701</v>
      </c>
      <c r="M95" s="152">
        <v>0.93210011130174097</v>
      </c>
      <c r="N95" s="152">
        <v>2884138.0613772701</v>
      </c>
      <c r="O95" s="152">
        <v>2.5337972587636899</v>
      </c>
      <c r="P95" s="152">
        <v>33830.369026072498</v>
      </c>
      <c r="Q95" s="152">
        <v>7.7587953294218899</v>
      </c>
      <c r="R95" s="152">
        <v>3.5237052410432099</v>
      </c>
      <c r="S95" s="152">
        <v>924265.70515255199</v>
      </c>
      <c r="T95" s="152">
        <v>787746.00906649895</v>
      </c>
      <c r="U95" s="152">
        <v>267646.998493244</v>
      </c>
      <c r="V95" s="152">
        <v>939717.16247536498</v>
      </c>
      <c r="W95" s="152">
        <v>192309.150213207</v>
      </c>
      <c r="X95" s="152">
        <v>2979.5413941185702</v>
      </c>
      <c r="Y95" s="152">
        <v>0</v>
      </c>
      <c r="Z95" s="152">
        <v>3114664.5667949799</v>
      </c>
      <c r="AA95" s="152">
        <v>3197742.04882464</v>
      </c>
      <c r="AB95" s="152">
        <v>1481208.95117538</v>
      </c>
      <c r="AC95" s="152">
        <v>1593043.99999999</v>
      </c>
      <c r="AD95" s="152">
        <v>6271995.0000000298</v>
      </c>
      <c r="AE95" s="3"/>
      <c r="AG95" s="3"/>
      <c r="AI95" s="3"/>
      <c r="AK95" s="3"/>
      <c r="AM95" s="3"/>
      <c r="AO95" s="3"/>
      <c r="AQ95" s="3"/>
      <c r="AT95" s="3"/>
      <c r="AV95" s="3"/>
      <c r="AX95" s="3"/>
      <c r="AY95"/>
      <c r="AZ95"/>
      <c r="BA95"/>
      <c r="BB95"/>
      <c r="BC95"/>
      <c r="BD95"/>
    </row>
    <row r="96" spans="1:56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52">
        <v>48771606.999999903</v>
      </c>
      <c r="F96" s="152">
        <v>69179572</v>
      </c>
      <c r="G96" s="152">
        <v>53869703</v>
      </c>
      <c r="H96" s="152">
        <v>61106762</v>
      </c>
      <c r="I96" s="152">
        <v>7237058.9999999898</v>
      </c>
      <c r="J96" s="152">
        <v>58937481.846928298</v>
      </c>
      <c r="K96" s="152">
        <v>5420142.0325305099</v>
      </c>
      <c r="L96" s="152">
        <v>3046508.4153566798</v>
      </c>
      <c r="M96" s="152">
        <v>0.89584983419289999</v>
      </c>
      <c r="N96" s="152">
        <v>2936588.9781834302</v>
      </c>
      <c r="O96" s="152">
        <v>2.9891709052092499</v>
      </c>
      <c r="P96" s="152">
        <v>32976.151417225301</v>
      </c>
      <c r="Q96" s="152">
        <v>7.7747751760568304</v>
      </c>
      <c r="R96" s="152">
        <v>3.5237052410432099</v>
      </c>
      <c r="S96" s="152">
        <v>2604038.0518162898</v>
      </c>
      <c r="T96" s="152">
        <v>471052.46811593499</v>
      </c>
      <c r="U96" s="152">
        <v>343579.460179705</v>
      </c>
      <c r="V96" s="152">
        <v>1415662.5432769901</v>
      </c>
      <c r="W96" s="152">
        <v>187326.854634635</v>
      </c>
      <c r="X96" s="152">
        <v>1148.0228856215799</v>
      </c>
      <c r="Y96" s="152">
        <v>0</v>
      </c>
      <c r="Z96" s="152">
        <v>5022807.4009091798</v>
      </c>
      <c r="AA96" s="152">
        <v>5162944.77931788</v>
      </c>
      <c r="AB96" s="152">
        <v>2074114.2206820999</v>
      </c>
      <c r="AC96" s="152">
        <v>0</v>
      </c>
      <c r="AD96" s="152">
        <v>7237058.9999999898</v>
      </c>
      <c r="AE96" s="3"/>
      <c r="AG96" s="3"/>
      <c r="AI96" s="3"/>
      <c r="AK96" s="3"/>
      <c r="AM96" s="3"/>
      <c r="AO96" s="3"/>
      <c r="AQ96" s="3"/>
      <c r="AT96" s="3"/>
      <c r="AV96" s="3"/>
      <c r="AX96" s="3"/>
      <c r="AY96"/>
      <c r="AZ96"/>
      <c r="BA96"/>
      <c r="BB96"/>
      <c r="BC96"/>
      <c r="BD96"/>
    </row>
    <row r="97" spans="1:56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52">
        <v>48771606.999999903</v>
      </c>
      <c r="F97" s="152">
        <v>69179572</v>
      </c>
      <c r="G97" s="152">
        <v>61106762</v>
      </c>
      <c r="H97" s="152">
        <v>67460493.999999896</v>
      </c>
      <c r="I97" s="152">
        <v>6353731.9999999497</v>
      </c>
      <c r="J97" s="152">
        <v>63626476.954470299</v>
      </c>
      <c r="K97" s="152">
        <v>4688995.1075419802</v>
      </c>
      <c r="L97" s="152">
        <v>3302780.49930835</v>
      </c>
      <c r="M97" s="152">
        <v>0.87900020036859206</v>
      </c>
      <c r="N97" s="152">
        <v>3002673.65013324</v>
      </c>
      <c r="O97" s="152">
        <v>3.2749902197194301</v>
      </c>
      <c r="P97" s="152">
        <v>31657.323087462501</v>
      </c>
      <c r="Q97" s="152">
        <v>7.8666543232828001</v>
      </c>
      <c r="R97" s="152">
        <v>3.5814538282488799</v>
      </c>
      <c r="S97" s="152">
        <v>2779874.3776808302</v>
      </c>
      <c r="T97" s="152">
        <v>353416.66668075701</v>
      </c>
      <c r="U97" s="152">
        <v>445863.41954826901</v>
      </c>
      <c r="V97" s="152">
        <v>914385.35707736702</v>
      </c>
      <c r="W97" s="152">
        <v>357013.43926362699</v>
      </c>
      <c r="X97" s="152">
        <v>8866.4095835817607</v>
      </c>
      <c r="Y97" s="152">
        <v>-28501.502755695299</v>
      </c>
      <c r="Z97" s="152">
        <v>4830918.16707874</v>
      </c>
      <c r="AA97" s="152">
        <v>4928573.71617781</v>
      </c>
      <c r="AB97" s="152">
        <v>1425158.28382214</v>
      </c>
      <c r="AC97" s="152">
        <v>0</v>
      </c>
      <c r="AD97" s="152">
        <v>6353731.9999999497</v>
      </c>
      <c r="AE97" s="3"/>
      <c r="AG97" s="3"/>
      <c r="AI97" s="3"/>
      <c r="AK97" s="3"/>
      <c r="AM97" s="3"/>
      <c r="AO97" s="3"/>
      <c r="AQ97" s="3"/>
      <c r="AT97" s="3"/>
      <c r="AV97" s="3"/>
      <c r="AX97" s="3"/>
      <c r="AY97"/>
      <c r="AZ97"/>
      <c r="BA97"/>
      <c r="BB97"/>
      <c r="BC97"/>
      <c r="BD97"/>
    </row>
    <row r="98" spans="1:56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52">
        <v>50589582.999999903</v>
      </c>
      <c r="F98" s="152">
        <v>77227194</v>
      </c>
      <c r="G98" s="152">
        <v>67460493.999999896</v>
      </c>
      <c r="H98" s="152">
        <v>73228318</v>
      </c>
      <c r="I98" s="152">
        <v>3949848.0000000498</v>
      </c>
      <c r="J98" s="152">
        <v>68912616.555888206</v>
      </c>
      <c r="K98" s="152">
        <v>2756928.3894618801</v>
      </c>
      <c r="L98" s="152">
        <v>3656908.9076589099</v>
      </c>
      <c r="M98" s="152">
        <v>1.0531231772917899</v>
      </c>
      <c r="N98" s="152">
        <v>2960410.5104645798</v>
      </c>
      <c r="O98" s="152">
        <v>3.4737772568830998</v>
      </c>
      <c r="P98" s="152">
        <v>31985.6632686577</v>
      </c>
      <c r="Q98" s="152">
        <v>7.6552460819848998</v>
      </c>
      <c r="R98" s="152">
        <v>3.9312332639705598</v>
      </c>
      <c r="S98" s="152">
        <v>3715763.9268435799</v>
      </c>
      <c r="T98" s="152">
        <v>-1139785.6929468401</v>
      </c>
      <c r="U98" s="152">
        <v>136303.369940834</v>
      </c>
      <c r="V98" s="152">
        <v>689191.30240679497</v>
      </c>
      <c r="W98" s="152">
        <v>-151251.51691658</v>
      </c>
      <c r="X98" s="152">
        <v>-23979.6183172604</v>
      </c>
      <c r="Y98" s="152">
        <v>-143721.544631536</v>
      </c>
      <c r="Z98" s="152">
        <v>3082520.2263789899</v>
      </c>
      <c r="AA98" s="152">
        <v>3111086.5625573401</v>
      </c>
      <c r="AB98" s="152">
        <v>838761.43744271097</v>
      </c>
      <c r="AC98" s="152">
        <v>1817976</v>
      </c>
      <c r="AD98" s="152">
        <v>5767824.0000000503</v>
      </c>
      <c r="AE98" s="3"/>
      <c r="AG98" s="3"/>
      <c r="AI98" s="3"/>
      <c r="AK98" s="3"/>
      <c r="AM98" s="3"/>
      <c r="AO98" s="3"/>
      <c r="AQ98" s="3"/>
      <c r="AT98" s="3"/>
      <c r="AV98" s="3"/>
      <c r="AX98" s="3"/>
      <c r="AY98"/>
      <c r="AZ98"/>
      <c r="BA98"/>
      <c r="BB98"/>
      <c r="BC98"/>
      <c r="BD98"/>
    </row>
    <row r="99" spans="1:56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52">
        <v>55076221.999999903</v>
      </c>
      <c r="F99" s="152">
        <v>81700280</v>
      </c>
      <c r="G99" s="152">
        <v>73228318</v>
      </c>
      <c r="H99" s="152">
        <v>86665208.999999896</v>
      </c>
      <c r="I99" s="152">
        <v>8950251.9999999292</v>
      </c>
      <c r="J99" s="152">
        <v>82179585.215342194</v>
      </c>
      <c r="K99" s="152">
        <v>8938373.1588462796</v>
      </c>
      <c r="L99" s="152">
        <v>3812614.81857108</v>
      </c>
      <c r="M99" s="152">
        <v>0.98407387252579903</v>
      </c>
      <c r="N99" s="152">
        <v>2923237.3368473998</v>
      </c>
      <c r="O99" s="152">
        <v>3.8650720439303101</v>
      </c>
      <c r="P99" s="152">
        <v>31971.510669302399</v>
      </c>
      <c r="Q99" s="152">
        <v>7.6396311624279498</v>
      </c>
      <c r="R99" s="152">
        <v>3.96819347921141</v>
      </c>
      <c r="S99" s="152">
        <v>7162559.1742193596</v>
      </c>
      <c r="T99" s="152">
        <v>-441386.53289566498</v>
      </c>
      <c r="U99" s="152">
        <v>28853.459617091699</v>
      </c>
      <c r="V99" s="152">
        <v>1324857.88478179</v>
      </c>
      <c r="W99" s="152">
        <v>105718.79680260899</v>
      </c>
      <c r="X99" s="152">
        <v>15939.2368374286</v>
      </c>
      <c r="Y99" s="152">
        <v>6539.2323857665597</v>
      </c>
      <c r="Z99" s="152">
        <v>8203081.2517483896</v>
      </c>
      <c r="AA99" s="152">
        <v>8231136.9744895799</v>
      </c>
      <c r="AB99" s="152">
        <v>719115.02551035106</v>
      </c>
      <c r="AC99" s="152">
        <v>4486638.9999999898</v>
      </c>
      <c r="AD99" s="152">
        <v>13436890.999999899</v>
      </c>
      <c r="AE99" s="3"/>
      <c r="AG99" s="3"/>
      <c r="AI99" s="3"/>
      <c r="AK99" s="3"/>
      <c r="AM99" s="3"/>
      <c r="AO99" s="3"/>
      <c r="AQ99" s="3"/>
      <c r="AT99" s="3"/>
      <c r="AV99" s="3"/>
      <c r="AX99" s="3"/>
      <c r="AY99"/>
      <c r="AZ99"/>
      <c r="BA99"/>
      <c r="BB99"/>
      <c r="BC99"/>
      <c r="BD99"/>
    </row>
    <row r="100" spans="1:56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52">
        <v>56427308.999999903</v>
      </c>
      <c r="F100" s="152">
        <v>82829583</v>
      </c>
      <c r="G100" s="152">
        <v>86665208.999999896</v>
      </c>
      <c r="H100" s="152">
        <v>78047143</v>
      </c>
      <c r="I100" s="152">
        <v>-9969152.9999999404</v>
      </c>
      <c r="J100" s="152">
        <v>76743225.365326494</v>
      </c>
      <c r="K100" s="152">
        <v>-6352998.7028972702</v>
      </c>
      <c r="L100" s="152">
        <v>3707858.8640000299</v>
      </c>
      <c r="M100" s="152">
        <v>1.2262722444865399</v>
      </c>
      <c r="N100" s="152">
        <v>2859400.3000248699</v>
      </c>
      <c r="O100" s="152">
        <v>2.7993771030548298</v>
      </c>
      <c r="P100" s="152">
        <v>30635.963736629499</v>
      </c>
      <c r="Q100" s="152">
        <v>7.9046071938323301</v>
      </c>
      <c r="R100" s="152">
        <v>4.04996805536127</v>
      </c>
      <c r="S100" s="152">
        <v>405405.93014429498</v>
      </c>
      <c r="T100" s="152">
        <v>-3534090.7205531299</v>
      </c>
      <c r="U100" s="152">
        <v>-154154.66078072501</v>
      </c>
      <c r="V100" s="152">
        <v>-4467975.6999001997</v>
      </c>
      <c r="W100" s="152">
        <v>495203.17418245302</v>
      </c>
      <c r="X100" s="152">
        <v>39508.375391629299</v>
      </c>
      <c r="Y100" s="152">
        <v>-38729.490886421001</v>
      </c>
      <c r="Z100" s="152">
        <v>-7254833.0924020996</v>
      </c>
      <c r="AA100" s="152">
        <v>-7033070.8314367998</v>
      </c>
      <c r="AB100" s="152">
        <v>-2936082.1685631298</v>
      </c>
      <c r="AC100" s="152">
        <v>1351087</v>
      </c>
      <c r="AD100" s="152">
        <v>-8618065.9999999404</v>
      </c>
      <c r="AE100" s="3"/>
      <c r="AG100" s="3"/>
      <c r="AI100" s="3"/>
      <c r="AK100" s="3"/>
      <c r="AM100" s="3"/>
      <c r="AO100" s="3"/>
      <c r="AQ100" s="3"/>
      <c r="AT100" s="3"/>
      <c r="AV100" s="3"/>
      <c r="AX100" s="3"/>
      <c r="AY100"/>
      <c r="AZ100"/>
      <c r="BA100"/>
      <c r="BB100"/>
      <c r="BC100"/>
      <c r="BD100"/>
    </row>
    <row r="101" spans="1:56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52">
        <v>56427308.999999903</v>
      </c>
      <c r="F101" s="152">
        <v>82829583</v>
      </c>
      <c r="G101" s="152">
        <v>78047143</v>
      </c>
      <c r="H101" s="152">
        <v>73994753.999999896</v>
      </c>
      <c r="I101" s="152">
        <v>-4052389.00000002</v>
      </c>
      <c r="J101" s="152">
        <v>78597548.596956</v>
      </c>
      <c r="K101" s="152">
        <v>1854323.23162955</v>
      </c>
      <c r="L101" s="152">
        <v>3570552.0467144102</v>
      </c>
      <c r="M101" s="152">
        <v>1.2194090351872</v>
      </c>
      <c r="N101" s="152">
        <v>2870003.0320191202</v>
      </c>
      <c r="O101" s="152">
        <v>3.2677661049634601</v>
      </c>
      <c r="P101" s="152">
        <v>29910.287590214499</v>
      </c>
      <c r="Q101" s="152">
        <v>7.9210724628034201</v>
      </c>
      <c r="R101" s="152">
        <v>4.0016641587497999</v>
      </c>
      <c r="S101" s="152">
        <v>411191.30061837699</v>
      </c>
      <c r="T101" s="152">
        <v>-362112.77956034697</v>
      </c>
      <c r="U101" s="152">
        <v>59822.556794114898</v>
      </c>
      <c r="V101" s="152">
        <v>1973305.9630736799</v>
      </c>
      <c r="W101" s="152">
        <v>285753.66725738102</v>
      </c>
      <c r="X101" s="152">
        <v>4753.8223314005199</v>
      </c>
      <c r="Y101" s="152">
        <v>39137.840947191296</v>
      </c>
      <c r="Z101" s="152">
        <v>2411852.3714617998</v>
      </c>
      <c r="AA101" s="152">
        <v>2547041.4093218702</v>
      </c>
      <c r="AB101" s="152">
        <v>-6599430.4093218902</v>
      </c>
      <c r="AC101" s="152">
        <v>0</v>
      </c>
      <c r="AD101" s="152">
        <v>-4052389.00000002</v>
      </c>
      <c r="AE101" s="3"/>
      <c r="AG101" s="3"/>
      <c r="AI101" s="3"/>
      <c r="AK101" s="3"/>
      <c r="AM101" s="3"/>
      <c r="AO101" s="3"/>
      <c r="AQ101" s="3"/>
      <c r="AT101" s="3"/>
      <c r="AV101" s="3"/>
      <c r="AX101" s="3"/>
      <c r="AY101"/>
      <c r="AZ101"/>
      <c r="BA101"/>
      <c r="BB101"/>
      <c r="BC101"/>
      <c r="BD101"/>
    </row>
    <row r="102" spans="1:56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52">
        <v>56896636.999999903</v>
      </c>
      <c r="F102" s="152">
        <v>83431337</v>
      </c>
      <c r="G102" s="152">
        <v>73994753.999999896</v>
      </c>
      <c r="H102" s="152">
        <v>78590941.999999896</v>
      </c>
      <c r="I102" s="152">
        <v>4126859.99999998</v>
      </c>
      <c r="J102" s="152">
        <v>85755402.3273817</v>
      </c>
      <c r="K102" s="152">
        <v>6622665.6306532603</v>
      </c>
      <c r="L102" s="152">
        <v>3792981.8469562898</v>
      </c>
      <c r="M102" s="152">
        <v>1.2466382031955401</v>
      </c>
      <c r="N102" s="152">
        <v>2882364.73810934</v>
      </c>
      <c r="O102" s="152">
        <v>3.99461155954085</v>
      </c>
      <c r="P102" s="152">
        <v>29364.1905614885</v>
      </c>
      <c r="Q102" s="152">
        <v>8.3495069703328806</v>
      </c>
      <c r="R102" s="152">
        <v>4.0609398706640603</v>
      </c>
      <c r="S102" s="152">
        <v>3606400.1497334801</v>
      </c>
      <c r="T102" s="152">
        <v>-569930.58118168497</v>
      </c>
      <c r="U102" s="152">
        <v>135182.268157549</v>
      </c>
      <c r="V102" s="152">
        <v>2531397.6293641799</v>
      </c>
      <c r="W102" s="152">
        <v>230139.660900446</v>
      </c>
      <c r="X102" s="152">
        <v>47731.334647163698</v>
      </c>
      <c r="Y102" s="152">
        <v>-43662.118994210599</v>
      </c>
      <c r="Z102" s="152">
        <v>5937258.3426269302</v>
      </c>
      <c r="AA102" s="152">
        <v>6034712.4487069901</v>
      </c>
      <c r="AB102" s="152">
        <v>-1907852.4487070099</v>
      </c>
      <c r="AC102" s="152">
        <v>469328</v>
      </c>
      <c r="AD102" s="152">
        <v>4596187.9999999702</v>
      </c>
      <c r="AE102" s="3"/>
      <c r="AG102" s="3"/>
      <c r="AI102" s="3"/>
      <c r="AK102" s="3"/>
      <c r="AM102" s="3"/>
      <c r="AO102" s="3"/>
      <c r="AQ102" s="3"/>
      <c r="AT102" s="3"/>
      <c r="AV102" s="3"/>
      <c r="AX102" s="3"/>
      <c r="AY102"/>
      <c r="AZ102"/>
      <c r="BA102"/>
      <c r="BB102"/>
      <c r="BC102"/>
      <c r="BD102"/>
    </row>
    <row r="103" spans="1:56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52">
        <v>58547946.999999903</v>
      </c>
      <c r="F103" s="152">
        <v>85082647</v>
      </c>
      <c r="G103" s="152">
        <v>78590941.999999896</v>
      </c>
      <c r="H103" s="152">
        <v>85082647</v>
      </c>
      <c r="I103" s="152">
        <v>4840395.0000000596</v>
      </c>
      <c r="J103" s="152">
        <v>92749897.219888702</v>
      </c>
      <c r="K103" s="152">
        <v>5343184.8925070399</v>
      </c>
      <c r="L103" s="152">
        <v>4055905.8360014898</v>
      </c>
      <c r="M103" s="152">
        <v>1.2093936588409699</v>
      </c>
      <c r="N103" s="152">
        <v>2890718.4350246098</v>
      </c>
      <c r="O103" s="152">
        <v>4.0060224383444201</v>
      </c>
      <c r="P103" s="152">
        <v>29026.064510323398</v>
      </c>
      <c r="Q103" s="152">
        <v>8.3613680927189407</v>
      </c>
      <c r="R103" s="152">
        <v>4.3922807079810999</v>
      </c>
      <c r="S103" s="152">
        <v>4314041.6389120696</v>
      </c>
      <c r="T103" s="152">
        <v>260598.01016865199</v>
      </c>
      <c r="U103" s="152">
        <v>216317.314657109</v>
      </c>
      <c r="V103" s="152">
        <v>42630.719448879703</v>
      </c>
      <c r="W103" s="152">
        <v>153257.39260863699</v>
      </c>
      <c r="X103" s="152">
        <v>50.1788661442353</v>
      </c>
      <c r="Y103" s="152">
        <v>-138170.26829203599</v>
      </c>
      <c r="Z103" s="152">
        <v>4848724.9863694599</v>
      </c>
      <c r="AA103" s="152">
        <v>4777731.0434986604</v>
      </c>
      <c r="AB103" s="152">
        <v>62663.956501398803</v>
      </c>
      <c r="AC103" s="152">
        <v>1651310</v>
      </c>
      <c r="AD103" s="152">
        <v>6491705.0000000596</v>
      </c>
      <c r="AE103" s="3"/>
      <c r="AG103" s="3"/>
      <c r="AI103" s="3"/>
      <c r="AK103" s="3"/>
      <c r="AM103" s="3"/>
      <c r="AO103" s="3"/>
      <c r="AQ103" s="3"/>
      <c r="AT103" s="3"/>
      <c r="AV103" s="3"/>
      <c r="AX103" s="3"/>
      <c r="AY103"/>
      <c r="AZ103"/>
      <c r="BA103"/>
      <c r="BB103"/>
      <c r="BC103"/>
      <c r="BD103"/>
    </row>
    <row r="104" spans="1:56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52">
        <v>58547946.999999903</v>
      </c>
      <c r="F104" s="152">
        <v>85082647</v>
      </c>
      <c r="G104" s="152">
        <v>85082647</v>
      </c>
      <c r="H104" s="152">
        <v>89235247.999999896</v>
      </c>
      <c r="I104" s="152">
        <v>4152600.9999999399</v>
      </c>
      <c r="J104" s="152">
        <v>98496065.307799801</v>
      </c>
      <c r="K104" s="152">
        <v>5746168.0879111197</v>
      </c>
      <c r="L104" s="152">
        <v>4759016.3725200798</v>
      </c>
      <c r="M104" s="152">
        <v>1.3025512331592299</v>
      </c>
      <c r="N104" s="152">
        <v>2933920.51637627</v>
      </c>
      <c r="O104" s="152">
        <v>3.8564354344721901</v>
      </c>
      <c r="P104" s="152">
        <v>29651.6940313913</v>
      </c>
      <c r="Q104" s="152">
        <v>8.1912344244965496</v>
      </c>
      <c r="R104" s="152">
        <v>4.3543768084643499</v>
      </c>
      <c r="S104" s="152">
        <v>7137284.6285507698</v>
      </c>
      <c r="T104" s="152">
        <v>-1409303.1645228099</v>
      </c>
      <c r="U104" s="152">
        <v>322751.18823923299</v>
      </c>
      <c r="V104" s="152">
        <v>-554960.10206649499</v>
      </c>
      <c r="W104" s="152">
        <v>-255611.68854075699</v>
      </c>
      <c r="X104" s="152">
        <v>-18826.610471537799</v>
      </c>
      <c r="Y104" s="152">
        <v>-7289.4859652793002</v>
      </c>
      <c r="Z104" s="152">
        <v>5214044.7652231101</v>
      </c>
      <c r="AA104" s="152">
        <v>5045150.1469642101</v>
      </c>
      <c r="AB104" s="152">
        <v>-892549.14696427598</v>
      </c>
      <c r="AC104" s="152">
        <v>0</v>
      </c>
      <c r="AD104" s="152">
        <v>4152600.9999999399</v>
      </c>
      <c r="AE104" s="3"/>
      <c r="AG104" s="3"/>
      <c r="AI104" s="3"/>
      <c r="AK104" s="3"/>
      <c r="AM104" s="3"/>
      <c r="AO104" s="3"/>
      <c r="AQ104" s="3"/>
      <c r="AT104" s="3"/>
      <c r="AV104" s="3"/>
      <c r="AX104" s="3"/>
      <c r="AY104"/>
      <c r="AZ104"/>
      <c r="BA104"/>
      <c r="BB104"/>
      <c r="BC104"/>
      <c r="BD104"/>
    </row>
    <row r="105" spans="1:56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52">
        <v>58547946.999999903</v>
      </c>
      <c r="F105" s="152">
        <v>85082647</v>
      </c>
      <c r="G105" s="152">
        <v>89235247.999999896</v>
      </c>
      <c r="H105" s="152">
        <v>87881509.999999896</v>
      </c>
      <c r="I105" s="152">
        <v>-1353737.99999997</v>
      </c>
      <c r="J105" s="152">
        <v>99419448.453358099</v>
      </c>
      <c r="K105" s="152">
        <v>923383.14555828995</v>
      </c>
      <c r="L105" s="152">
        <v>4799895.8776813801</v>
      </c>
      <c r="M105" s="152">
        <v>1.3144270607834301</v>
      </c>
      <c r="N105" s="152">
        <v>2960982.0707136299</v>
      </c>
      <c r="O105" s="152">
        <v>3.6467656461976299</v>
      </c>
      <c r="P105" s="152">
        <v>29616.615171667399</v>
      </c>
      <c r="Q105" s="152">
        <v>8.1964333994495107</v>
      </c>
      <c r="R105" s="152">
        <v>4.4018660585997997</v>
      </c>
      <c r="S105" s="152">
        <v>1593303.8501426401</v>
      </c>
      <c r="T105" s="152">
        <v>79911.274388109799</v>
      </c>
      <c r="U105" s="152">
        <v>271996.19547803001</v>
      </c>
      <c r="V105" s="152">
        <v>-827229.608047402</v>
      </c>
      <c r="W105" s="152">
        <v>-33158.1332183759</v>
      </c>
      <c r="X105" s="152">
        <v>-1484.2417350107701</v>
      </c>
      <c r="Y105" s="152">
        <v>-35996.138163561998</v>
      </c>
      <c r="Z105" s="152">
        <v>1047343.19884443</v>
      </c>
      <c r="AA105" s="152">
        <v>1025758.25411141</v>
      </c>
      <c r="AB105" s="152">
        <v>-2379496.2541113901</v>
      </c>
      <c r="AC105" s="152">
        <v>0</v>
      </c>
      <c r="AD105" s="152">
        <v>-1353737.99999997</v>
      </c>
      <c r="AE105" s="3"/>
      <c r="AG105" s="3"/>
      <c r="AI105" s="3"/>
      <c r="AK105" s="3"/>
      <c r="AM105" s="3"/>
      <c r="AO105" s="3"/>
      <c r="AQ105" s="3"/>
      <c r="AT105" s="3"/>
      <c r="AV105" s="3"/>
      <c r="AX105" s="3"/>
      <c r="AY105"/>
      <c r="AZ105"/>
      <c r="BA105"/>
      <c r="BB105"/>
      <c r="BC105"/>
      <c r="BD105"/>
    </row>
    <row r="106" spans="1:56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52">
        <v>58547946.999999903</v>
      </c>
      <c r="F106" s="152">
        <v>85082647</v>
      </c>
      <c r="G106" s="152">
        <v>87881509.999999896</v>
      </c>
      <c r="H106" s="152">
        <v>86693927</v>
      </c>
      <c r="I106" s="152">
        <v>-1187582.99999997</v>
      </c>
      <c r="J106" s="152">
        <v>94494037.010395795</v>
      </c>
      <c r="K106" s="152">
        <v>-4925411.4429623</v>
      </c>
      <c r="L106" s="152">
        <v>4871498.1007872196</v>
      </c>
      <c r="M106" s="152">
        <v>1.33197285420914</v>
      </c>
      <c r="N106" s="152">
        <v>2991780.5651158602</v>
      </c>
      <c r="O106" s="152">
        <v>2.6737722461831099</v>
      </c>
      <c r="P106" s="152">
        <v>31135.318346373399</v>
      </c>
      <c r="Q106" s="152">
        <v>7.9606179919511098</v>
      </c>
      <c r="R106" s="152">
        <v>4.5505309502995797</v>
      </c>
      <c r="S106" s="152">
        <v>789087.69684803498</v>
      </c>
      <c r="T106" s="152">
        <v>-516613.82839587599</v>
      </c>
      <c r="U106" s="152">
        <v>299461.00720167602</v>
      </c>
      <c r="V106" s="152">
        <v>-4358570.4881676696</v>
      </c>
      <c r="W106" s="152">
        <v>-658710.209250001</v>
      </c>
      <c r="X106" s="152">
        <v>-25755.530786574502</v>
      </c>
      <c r="Y106" s="152">
        <v>-104142.034222669</v>
      </c>
      <c r="Z106" s="152">
        <v>-4575243.3867730703</v>
      </c>
      <c r="AA106" s="152">
        <v>-4548357.9623338403</v>
      </c>
      <c r="AB106" s="152">
        <v>3360774.9623338701</v>
      </c>
      <c r="AC106" s="152">
        <v>0</v>
      </c>
      <c r="AD106" s="152">
        <v>-1187582.99999997</v>
      </c>
      <c r="AE106" s="3"/>
      <c r="AG106" s="3"/>
      <c r="AI106" s="3"/>
      <c r="AK106" s="3"/>
      <c r="AM106" s="3"/>
      <c r="AO106" s="3"/>
      <c r="AQ106" s="3"/>
      <c r="AT106" s="3"/>
      <c r="AV106" s="3"/>
      <c r="AX106" s="3"/>
      <c r="AY106"/>
      <c r="AZ106"/>
      <c r="BA106"/>
      <c r="BB106"/>
      <c r="BC106"/>
      <c r="BD106"/>
    </row>
    <row r="107" spans="1:56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52">
        <v>58547946.999999903</v>
      </c>
      <c r="F107" s="152">
        <v>85082647</v>
      </c>
      <c r="G107" s="152">
        <v>86693927</v>
      </c>
      <c r="H107" s="152">
        <v>85389957</v>
      </c>
      <c r="I107" s="152">
        <v>-1303970</v>
      </c>
      <c r="J107" s="152">
        <v>95089729.385065794</v>
      </c>
      <c r="K107" s="152">
        <v>595692.37466997805</v>
      </c>
      <c r="L107" s="152">
        <v>4942688.8515519202</v>
      </c>
      <c r="M107" s="152">
        <v>1.28417229233317</v>
      </c>
      <c r="N107" s="152">
        <v>3014227.83755079</v>
      </c>
      <c r="O107" s="152">
        <v>2.3705148254045501</v>
      </c>
      <c r="P107" s="152">
        <v>31918.622884406101</v>
      </c>
      <c r="Q107" s="152">
        <v>7.4848797214016702</v>
      </c>
      <c r="R107" s="152">
        <v>5.2191710120937298</v>
      </c>
      <c r="S107" s="152">
        <v>1923445.7131509201</v>
      </c>
      <c r="T107" s="152">
        <v>948267.94485009497</v>
      </c>
      <c r="U107" s="152">
        <v>249773.99148559099</v>
      </c>
      <c r="V107" s="152">
        <v>-1589054.88565173</v>
      </c>
      <c r="W107" s="152">
        <v>-250900.95665392801</v>
      </c>
      <c r="X107" s="152">
        <v>-37029.452298006101</v>
      </c>
      <c r="Y107" s="152">
        <v>-350775.635831539</v>
      </c>
      <c r="Z107" s="152">
        <v>893726.71905140695</v>
      </c>
      <c r="AA107" s="152">
        <v>866872.69217620802</v>
      </c>
      <c r="AB107" s="152">
        <v>-2170842.6921762</v>
      </c>
      <c r="AC107" s="152">
        <v>0</v>
      </c>
      <c r="AD107" s="152">
        <v>-1303970</v>
      </c>
      <c r="AE107" s="3"/>
      <c r="AG107" s="3"/>
      <c r="AI107" s="3"/>
      <c r="AK107" s="3"/>
      <c r="AM107" s="3"/>
      <c r="AO107" s="3"/>
      <c r="AQ107" s="3"/>
      <c r="AT107" s="3"/>
      <c r="AV107" s="3"/>
      <c r="AX107" s="3"/>
      <c r="AY107"/>
      <c r="AZ107"/>
      <c r="BA107"/>
      <c r="BB107"/>
      <c r="BC107"/>
      <c r="BD107"/>
    </row>
    <row r="108" spans="1:56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52">
        <v>58547946.999999903</v>
      </c>
      <c r="F108" s="152">
        <v>85082647</v>
      </c>
      <c r="G108" s="152">
        <v>85389957</v>
      </c>
      <c r="H108" s="152">
        <v>83224405.999999896</v>
      </c>
      <c r="I108" s="152">
        <v>-2165551.00000004</v>
      </c>
      <c r="J108" s="152">
        <v>96441497.919340804</v>
      </c>
      <c r="K108" s="152">
        <v>1351768.53427505</v>
      </c>
      <c r="L108" s="152">
        <v>4935648.1575116497</v>
      </c>
      <c r="M108" s="152">
        <v>1.3113509443510001</v>
      </c>
      <c r="N108" s="152">
        <v>3037335.40319514</v>
      </c>
      <c r="O108" s="152">
        <v>2.5862265193790601</v>
      </c>
      <c r="P108" s="152">
        <v>31681.376517337401</v>
      </c>
      <c r="Q108" s="152">
        <v>7.38554308266351</v>
      </c>
      <c r="R108" s="152">
        <v>5.4553736820182603</v>
      </c>
      <c r="S108" s="152">
        <v>471958.80043351499</v>
      </c>
      <c r="T108" s="152">
        <v>-200779.73505394399</v>
      </c>
      <c r="U108" s="152">
        <v>259217.080764624</v>
      </c>
      <c r="V108" s="152">
        <v>1161765.72077274</v>
      </c>
      <c r="W108" s="152">
        <v>51836.659119220203</v>
      </c>
      <c r="X108" s="152">
        <v>-28882.674163443698</v>
      </c>
      <c r="Y108" s="152">
        <v>-172024.12309994301</v>
      </c>
      <c r="Z108" s="152">
        <v>1543091.7287727699</v>
      </c>
      <c r="AA108" s="152">
        <v>1578812.0698794799</v>
      </c>
      <c r="AB108" s="152">
        <v>-3744363.0698795202</v>
      </c>
      <c r="AC108" s="152">
        <v>0</v>
      </c>
      <c r="AD108" s="152">
        <v>-2165551.00000004</v>
      </c>
      <c r="AE108" s="3"/>
      <c r="AG108" s="3"/>
      <c r="AI108" s="3"/>
      <c r="AK108" s="3"/>
      <c r="AM108" s="3"/>
      <c r="AO108" s="3"/>
      <c r="AQ108" s="3"/>
      <c r="AT108" s="3"/>
      <c r="AV108" s="3"/>
      <c r="AX108" s="3"/>
      <c r="AY108"/>
      <c r="AZ108"/>
      <c r="BA108"/>
      <c r="BB108"/>
      <c r="BC108"/>
      <c r="BD108"/>
    </row>
    <row r="109" spans="1:56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52">
        <v>58547946.999999903</v>
      </c>
      <c r="F109" s="152">
        <v>85082647</v>
      </c>
      <c r="G109" s="152">
        <v>83224405.999999896</v>
      </c>
      <c r="H109" s="152">
        <v>81764133</v>
      </c>
      <c r="I109" s="152">
        <v>-1460272.9999999399</v>
      </c>
      <c r="J109" s="152">
        <v>101439992.999367</v>
      </c>
      <c r="K109" s="152">
        <v>4998495.0800266797</v>
      </c>
      <c r="L109" s="152">
        <v>4980651.9330921499</v>
      </c>
      <c r="M109" s="152">
        <v>1.3074118019554899</v>
      </c>
      <c r="N109" s="152">
        <v>3060973.7249468202</v>
      </c>
      <c r="O109" s="152">
        <v>2.8706486977246102</v>
      </c>
      <c r="P109" s="152">
        <v>31812.7231586532</v>
      </c>
      <c r="Q109" s="152">
        <v>7.1973304570354903</v>
      </c>
      <c r="R109" s="152">
        <v>5.7996856999101896</v>
      </c>
      <c r="S109" s="152">
        <v>2040638.27719594</v>
      </c>
      <c r="T109" s="152">
        <v>271695.82018727402</v>
      </c>
      <c r="U109" s="152">
        <v>226870.52794836799</v>
      </c>
      <c r="V109" s="152">
        <v>1419354.2243594299</v>
      </c>
      <c r="W109" s="152">
        <v>-67799.143392369195</v>
      </c>
      <c r="X109" s="152">
        <v>-29514.2324472662</v>
      </c>
      <c r="Y109" s="152">
        <v>-212646.63316587501</v>
      </c>
      <c r="Z109" s="152">
        <v>3648598.8406855101</v>
      </c>
      <c r="AA109" s="152">
        <v>3932321.8659263998</v>
      </c>
      <c r="AB109" s="152">
        <v>-5392594.8659263495</v>
      </c>
      <c r="AC109" s="152">
        <v>0</v>
      </c>
      <c r="AD109" s="152">
        <v>-1460272.9999999399</v>
      </c>
      <c r="AE109" s="3"/>
      <c r="AG109" s="3"/>
      <c r="AI109" s="3"/>
      <c r="AK109" s="3"/>
      <c r="AM109" s="3"/>
      <c r="AO109" s="3"/>
      <c r="AQ109" s="3"/>
      <c r="AT109" s="3"/>
      <c r="AV109" s="3"/>
      <c r="AX109" s="3"/>
      <c r="AY109"/>
      <c r="AZ109"/>
      <c r="BA109"/>
      <c r="BB109"/>
      <c r="BC109"/>
      <c r="BD109"/>
    </row>
    <row r="110" spans="1:56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52">
        <v>2028458449</v>
      </c>
      <c r="F110" s="152">
        <v>2929500931</v>
      </c>
      <c r="G110" s="152">
        <v>0</v>
      </c>
      <c r="H110" s="152">
        <v>2028458449</v>
      </c>
      <c r="I110" s="152">
        <v>0</v>
      </c>
      <c r="J110" s="152">
        <v>2093579548.3868301</v>
      </c>
      <c r="K110" s="152">
        <v>0</v>
      </c>
      <c r="L110" s="152">
        <v>474570591.99999899</v>
      </c>
      <c r="M110" s="152">
        <v>1.7610024585999999</v>
      </c>
      <c r="N110" s="152">
        <v>25697520.3899999</v>
      </c>
      <c r="O110" s="152">
        <v>1.974</v>
      </c>
      <c r="P110" s="152">
        <v>42439.074999999903</v>
      </c>
      <c r="Q110" s="152">
        <v>31.71</v>
      </c>
      <c r="R110" s="152">
        <v>3.5</v>
      </c>
      <c r="S110" s="152">
        <v>0</v>
      </c>
      <c r="T110" s="152">
        <v>0</v>
      </c>
      <c r="U110" s="152">
        <v>0</v>
      </c>
      <c r="V110" s="152">
        <v>0</v>
      </c>
      <c r="W110" s="152">
        <v>0</v>
      </c>
      <c r="X110" s="152">
        <v>0</v>
      </c>
      <c r="Y110" s="152">
        <v>0</v>
      </c>
      <c r="Z110" s="152">
        <v>0</v>
      </c>
      <c r="AA110" s="152">
        <v>0</v>
      </c>
      <c r="AB110" s="152">
        <v>0</v>
      </c>
      <c r="AC110" s="152">
        <v>2028458449</v>
      </c>
      <c r="AD110" s="152">
        <v>2028458449</v>
      </c>
      <c r="AE110" s="3"/>
      <c r="AG110" s="3"/>
      <c r="AI110" s="3"/>
      <c r="AK110" s="3"/>
      <c r="AM110" s="3"/>
      <c r="AO110" s="3"/>
      <c r="AQ110" s="3"/>
      <c r="AT110" s="3"/>
      <c r="AV110" s="3"/>
      <c r="AX110" s="3"/>
      <c r="AY110"/>
      <c r="AZ110"/>
      <c r="BA110"/>
      <c r="BB110"/>
      <c r="BC110"/>
      <c r="BD110"/>
    </row>
    <row r="111" spans="1:56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52">
        <v>2028458449</v>
      </c>
      <c r="F111" s="152">
        <v>2929500931</v>
      </c>
      <c r="G111" s="152">
        <v>2028458449</v>
      </c>
      <c r="H111" s="152">
        <v>1999850729.99999</v>
      </c>
      <c r="I111" s="152">
        <v>-28607719.0000019</v>
      </c>
      <c r="J111" s="152">
        <v>2174446537.0394001</v>
      </c>
      <c r="K111" s="152">
        <v>80866988.652563497</v>
      </c>
      <c r="L111" s="152">
        <v>503552796.99999899</v>
      </c>
      <c r="M111" s="152">
        <v>1.92921531457</v>
      </c>
      <c r="N111" s="152">
        <v>26042245.269999899</v>
      </c>
      <c r="O111" s="152">
        <v>2.2467999999999901</v>
      </c>
      <c r="P111" s="152">
        <v>41148.635000000002</v>
      </c>
      <c r="Q111" s="152">
        <v>31.36</v>
      </c>
      <c r="R111" s="152">
        <v>3.5</v>
      </c>
      <c r="S111" s="152">
        <v>79738480.616481602</v>
      </c>
      <c r="T111" s="152">
        <v>-54861866.376877204</v>
      </c>
      <c r="U111" s="152">
        <v>7739758.4641152099</v>
      </c>
      <c r="V111" s="152">
        <v>38688020.998408899</v>
      </c>
      <c r="W111" s="152">
        <v>9223118.6784374695</v>
      </c>
      <c r="X111" s="152">
        <v>-968152.642794371</v>
      </c>
      <c r="Y111" s="152">
        <v>0</v>
      </c>
      <c r="Z111" s="152">
        <v>79559359.737771705</v>
      </c>
      <c r="AA111" s="152">
        <v>78351609.091650501</v>
      </c>
      <c r="AB111" s="152">
        <v>-106959328.09165201</v>
      </c>
      <c r="AC111" s="152">
        <v>0</v>
      </c>
      <c r="AD111" s="152">
        <v>-28607719.0000019</v>
      </c>
      <c r="AE111" s="3"/>
      <c r="AG111" s="3"/>
      <c r="AI111" s="3"/>
      <c r="AK111" s="3"/>
      <c r="AM111" s="3"/>
      <c r="AO111" s="3"/>
      <c r="AQ111" s="3"/>
      <c r="AT111" s="3"/>
      <c r="AV111" s="3"/>
      <c r="AX111" s="3"/>
      <c r="AY111"/>
      <c r="AZ111"/>
      <c r="BA111"/>
      <c r="BB111"/>
      <c r="BC111"/>
      <c r="BD111"/>
    </row>
    <row r="112" spans="1:56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52">
        <v>2028458449</v>
      </c>
      <c r="F112" s="152">
        <v>2929500931</v>
      </c>
      <c r="G112" s="152">
        <v>1999850729.99999</v>
      </c>
      <c r="H112" s="152">
        <v>2115153451.99999</v>
      </c>
      <c r="I112" s="152">
        <v>115302722</v>
      </c>
      <c r="J112" s="152">
        <v>2306286709.0146298</v>
      </c>
      <c r="K112" s="152">
        <v>131840171.975238</v>
      </c>
      <c r="L112" s="152">
        <v>521860484</v>
      </c>
      <c r="M112" s="152">
        <v>1.9019918870399899</v>
      </c>
      <c r="N112" s="152">
        <v>26563773.749999899</v>
      </c>
      <c r="O112" s="152">
        <v>2.5669</v>
      </c>
      <c r="P112" s="152">
        <v>39531.589999999997</v>
      </c>
      <c r="Q112" s="152">
        <v>31</v>
      </c>
      <c r="R112" s="152">
        <v>3.5</v>
      </c>
      <c r="S112" s="152">
        <v>46996930.028266698</v>
      </c>
      <c r="T112" s="152">
        <v>8675874.8555335291</v>
      </c>
      <c r="U112" s="152">
        <v>11364883.0845904</v>
      </c>
      <c r="V112" s="152">
        <v>40892862.794194803</v>
      </c>
      <c r="W112" s="152">
        <v>11813709.6519676</v>
      </c>
      <c r="X112" s="152">
        <v>-981763.30347597599</v>
      </c>
      <c r="Y112" s="152">
        <v>0</v>
      </c>
      <c r="Z112" s="152">
        <v>118762497.111077</v>
      </c>
      <c r="AA112" s="152">
        <v>121254148.895742</v>
      </c>
      <c r="AB112" s="152">
        <v>-5951426.8957417598</v>
      </c>
      <c r="AC112" s="152">
        <v>0</v>
      </c>
      <c r="AD112" s="152">
        <v>115302722</v>
      </c>
      <c r="AE112" s="3"/>
      <c r="AG112" s="3"/>
      <c r="AI112" s="3"/>
      <c r="AK112" s="3"/>
      <c r="AM112" s="3"/>
      <c r="AO112" s="3"/>
      <c r="AQ112" s="3"/>
      <c r="AT112" s="3"/>
      <c r="AV112" s="3"/>
      <c r="AX112" s="3"/>
      <c r="AY112"/>
      <c r="AZ112"/>
      <c r="BA112"/>
      <c r="BB112"/>
      <c r="BC112"/>
      <c r="BD112"/>
    </row>
    <row r="113" spans="1:56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52">
        <v>2028458449</v>
      </c>
      <c r="F113" s="152">
        <v>2929500931</v>
      </c>
      <c r="G113" s="152">
        <v>2115153451.99999</v>
      </c>
      <c r="H113" s="152">
        <v>2507212522.99999</v>
      </c>
      <c r="I113" s="152">
        <v>392059070.99999601</v>
      </c>
      <c r="J113" s="152">
        <v>2533065016.1307001</v>
      </c>
      <c r="K113" s="152">
        <v>226778307.11606801</v>
      </c>
      <c r="L113" s="152">
        <v>527998936.99999899</v>
      </c>
      <c r="M113" s="152">
        <v>1.60869959421</v>
      </c>
      <c r="N113" s="152">
        <v>27081157.499999899</v>
      </c>
      <c r="O113" s="152">
        <v>3.0314999999999901</v>
      </c>
      <c r="P113" s="152">
        <v>38116.919999999896</v>
      </c>
      <c r="Q113" s="152">
        <v>30.68</v>
      </c>
      <c r="R113" s="152">
        <v>3.5</v>
      </c>
      <c r="S113" s="152">
        <v>16149713.364213901</v>
      </c>
      <c r="T113" s="152">
        <v>107103893.55007</v>
      </c>
      <c r="U113" s="152">
        <v>11692747.054791899</v>
      </c>
      <c r="V113" s="152">
        <v>56493950.480658598</v>
      </c>
      <c r="W113" s="152">
        <v>11354566.6512041</v>
      </c>
      <c r="X113" s="152">
        <v>-923018.52760209201</v>
      </c>
      <c r="Y113" s="152">
        <v>0</v>
      </c>
      <c r="Z113" s="152">
        <v>201871852.57333699</v>
      </c>
      <c r="AA113" s="152">
        <v>207984079.889272</v>
      </c>
      <c r="AB113" s="152">
        <v>184074991.11072299</v>
      </c>
      <c r="AC113" s="152">
        <v>0</v>
      </c>
      <c r="AD113" s="152">
        <v>392059070.99999601</v>
      </c>
      <c r="AE113" s="3"/>
      <c r="AG113" s="3"/>
      <c r="AI113" s="3"/>
      <c r="AK113" s="3"/>
      <c r="AM113" s="3"/>
      <c r="AO113" s="3"/>
      <c r="AQ113" s="3"/>
      <c r="AT113" s="3"/>
      <c r="AV113" s="3"/>
      <c r="AX113" s="3"/>
      <c r="AY113"/>
      <c r="AZ113"/>
      <c r="BA113"/>
      <c r="BB113"/>
      <c r="BC113"/>
      <c r="BD113"/>
    </row>
    <row r="114" spans="1:56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52">
        <v>2028458449</v>
      </c>
      <c r="F114" s="152">
        <v>2929500931</v>
      </c>
      <c r="G114" s="152">
        <v>2507212522.99999</v>
      </c>
      <c r="H114" s="152">
        <v>2603647774.99999</v>
      </c>
      <c r="I114" s="152">
        <v>96435252.000002801</v>
      </c>
      <c r="J114" s="152">
        <v>2655096150.8051901</v>
      </c>
      <c r="K114" s="152">
        <v>122031134.674491</v>
      </c>
      <c r="L114" s="152">
        <v>539962610</v>
      </c>
      <c r="M114" s="152">
        <v>1.5876467787499999</v>
      </c>
      <c r="N114" s="152">
        <v>27655014.75</v>
      </c>
      <c r="O114" s="152">
        <v>3.3499999999999899</v>
      </c>
      <c r="P114" s="152">
        <v>36028.75</v>
      </c>
      <c r="Q114" s="152">
        <v>30.18</v>
      </c>
      <c r="R114" s="152">
        <v>3.7</v>
      </c>
      <c r="S114" s="152">
        <v>36806469.399314001</v>
      </c>
      <c r="T114" s="152">
        <v>9436468.4104531296</v>
      </c>
      <c r="U114" s="152">
        <v>15070162.316653101</v>
      </c>
      <c r="V114" s="152">
        <v>41378234.539833702</v>
      </c>
      <c r="W114" s="152">
        <v>20839135.0851756</v>
      </c>
      <c r="X114" s="152">
        <v>-1709331.92380356</v>
      </c>
      <c r="Y114" s="152">
        <v>-3097971.6797205401</v>
      </c>
      <c r="Z114" s="152">
        <v>118723166.14790501</v>
      </c>
      <c r="AA114" s="152">
        <v>120785683.39281701</v>
      </c>
      <c r="AB114" s="152">
        <v>-24350431.3928141</v>
      </c>
      <c r="AC114" s="152">
        <v>0</v>
      </c>
      <c r="AD114" s="152">
        <v>96435252.000002801</v>
      </c>
      <c r="AE114" s="3"/>
      <c r="AG114" s="3"/>
      <c r="AI114" s="3"/>
      <c r="AK114" s="3"/>
      <c r="AM114" s="3"/>
      <c r="AO114" s="3"/>
      <c r="AQ114" s="3"/>
      <c r="AT114" s="3"/>
      <c r="AV114" s="3"/>
      <c r="AX114" s="3"/>
      <c r="AY114"/>
      <c r="AZ114"/>
      <c r="BA114"/>
      <c r="BB114"/>
      <c r="BC114"/>
      <c r="BD114"/>
    </row>
    <row r="115" spans="1:56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52">
        <v>2028458449</v>
      </c>
      <c r="F115" s="152">
        <v>2929500931</v>
      </c>
      <c r="G115" s="152">
        <v>2603647774.99999</v>
      </c>
      <c r="H115" s="152">
        <v>2751026060</v>
      </c>
      <c r="I115" s="152">
        <v>147378285.00000399</v>
      </c>
      <c r="J115" s="152">
        <v>2707958761.10571</v>
      </c>
      <c r="K115" s="152">
        <v>52862610.3005189</v>
      </c>
      <c r="L115" s="152">
        <v>543107373</v>
      </c>
      <c r="M115" s="152">
        <v>1.5239354946199899</v>
      </c>
      <c r="N115" s="152">
        <v>27714120</v>
      </c>
      <c r="O115" s="152">
        <v>3.4605999999999901</v>
      </c>
      <c r="P115" s="152">
        <v>36660.58</v>
      </c>
      <c r="Q115" s="152">
        <v>30.4</v>
      </c>
      <c r="R115" s="152">
        <v>3.6</v>
      </c>
      <c r="S115" s="152">
        <v>9853098.0160874706</v>
      </c>
      <c r="T115" s="152">
        <v>30266746.250721101</v>
      </c>
      <c r="U115" s="152">
        <v>1589105.3255365901</v>
      </c>
      <c r="V115" s="152">
        <v>14110861.2169958</v>
      </c>
      <c r="W115" s="152">
        <v>-6641451.5404858803</v>
      </c>
      <c r="X115" s="152">
        <v>781418.00253413594</v>
      </c>
      <c r="Y115" s="152">
        <v>1610056.9125685301</v>
      </c>
      <c r="Z115" s="152">
        <v>51569834.183957897</v>
      </c>
      <c r="AA115" s="152">
        <v>51838279.998974301</v>
      </c>
      <c r="AB115" s="152">
        <v>95540005.0010304</v>
      </c>
      <c r="AC115" s="152">
        <v>0</v>
      </c>
      <c r="AD115" s="152">
        <v>147378285.00000399</v>
      </c>
      <c r="AE115" s="3"/>
      <c r="AG115" s="3"/>
      <c r="AI115" s="3"/>
      <c r="AK115" s="3"/>
      <c r="AM115" s="3"/>
      <c r="AO115" s="3"/>
      <c r="AQ115" s="3"/>
      <c r="AT115" s="3"/>
      <c r="AV115" s="3"/>
      <c r="AX115" s="3"/>
      <c r="AY115"/>
      <c r="AZ115"/>
      <c r="BA115"/>
      <c r="BB115"/>
      <c r="BC115"/>
      <c r="BD115"/>
    </row>
    <row r="116" spans="1:56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52">
        <v>2028458449</v>
      </c>
      <c r="F116" s="152">
        <v>2929500931</v>
      </c>
      <c r="G116" s="152">
        <v>2751026060</v>
      </c>
      <c r="H116" s="152">
        <v>2818659238.99999</v>
      </c>
      <c r="I116" s="152">
        <v>67633178.999994695</v>
      </c>
      <c r="J116" s="152">
        <v>2807945504.1887398</v>
      </c>
      <c r="K116" s="152">
        <v>99986743.083025396</v>
      </c>
      <c r="L116" s="152">
        <v>558408347</v>
      </c>
      <c r="M116" s="152">
        <v>1.5489328795199999</v>
      </c>
      <c r="N116" s="152">
        <v>27956797.669999901</v>
      </c>
      <c r="O116" s="152">
        <v>3.9195000000000002</v>
      </c>
      <c r="P116" s="152">
        <v>36716.94</v>
      </c>
      <c r="Q116" s="152">
        <v>30.42</v>
      </c>
      <c r="R116" s="152">
        <v>3.7</v>
      </c>
      <c r="S116" s="152">
        <v>50167052.130533203</v>
      </c>
      <c r="T116" s="152">
        <v>-12541089.849541901</v>
      </c>
      <c r="U116" s="152">
        <v>6863087.2434330704</v>
      </c>
      <c r="V116" s="152">
        <v>58608739.9085472</v>
      </c>
      <c r="W116" s="152">
        <v>-620795.56710444205</v>
      </c>
      <c r="X116" s="152">
        <v>75048.835951695495</v>
      </c>
      <c r="Y116" s="152">
        <v>-1700142.10121653</v>
      </c>
      <c r="Z116" s="152">
        <v>100851900.600602</v>
      </c>
      <c r="AA116" s="152">
        <v>101576929.392976</v>
      </c>
      <c r="AB116" s="152">
        <v>-33943750.392981701</v>
      </c>
      <c r="AC116" s="152">
        <v>0</v>
      </c>
      <c r="AD116" s="152">
        <v>67633178.999994695</v>
      </c>
      <c r="AE116" s="3"/>
      <c r="AG116" s="3"/>
      <c r="AI116" s="3"/>
      <c r="AK116" s="3"/>
      <c r="AM116" s="3"/>
      <c r="AO116" s="3"/>
      <c r="AQ116" s="3"/>
      <c r="AT116" s="3"/>
      <c r="AV116" s="3"/>
      <c r="AX116" s="3"/>
      <c r="AY116"/>
      <c r="AZ116"/>
      <c r="BA116"/>
      <c r="BB116"/>
      <c r="BC116"/>
      <c r="BD116"/>
    </row>
    <row r="117" spans="1:56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52">
        <v>2028458449</v>
      </c>
      <c r="F117" s="152">
        <v>2929500931</v>
      </c>
      <c r="G117" s="152">
        <v>2818659238.99999</v>
      </c>
      <c r="H117" s="152">
        <v>2717269399.99999</v>
      </c>
      <c r="I117" s="152">
        <v>-101389838.999999</v>
      </c>
      <c r="J117" s="152">
        <v>2639085825.8891301</v>
      </c>
      <c r="K117" s="152">
        <v>-168859678.29960799</v>
      </c>
      <c r="L117" s="152">
        <v>562176551</v>
      </c>
      <c r="M117" s="152">
        <v>1.63249305102</v>
      </c>
      <c r="N117" s="152">
        <v>27734538</v>
      </c>
      <c r="O117" s="152">
        <v>2.84309999999999</v>
      </c>
      <c r="P117" s="152">
        <v>35494.29</v>
      </c>
      <c r="Q117" s="152">
        <v>30.61</v>
      </c>
      <c r="R117" s="152">
        <v>3.9</v>
      </c>
      <c r="S117" s="152">
        <v>12357243.1720386</v>
      </c>
      <c r="T117" s="152">
        <v>-41838375.998822004</v>
      </c>
      <c r="U117" s="152">
        <v>-6422470.5995172597</v>
      </c>
      <c r="V117" s="152">
        <v>-145920030.77514699</v>
      </c>
      <c r="W117" s="152">
        <v>14059083.8765906</v>
      </c>
      <c r="X117" s="152">
        <v>730576.65354157402</v>
      </c>
      <c r="Y117" s="152">
        <v>-3482802.6811050898</v>
      </c>
      <c r="Z117" s="152">
        <v>-170516776.35242</v>
      </c>
      <c r="AA117" s="152">
        <v>-169503963.52911699</v>
      </c>
      <c r="AB117" s="152">
        <v>68114124.529118001</v>
      </c>
      <c r="AC117" s="152">
        <v>0</v>
      </c>
      <c r="AD117" s="152">
        <v>-101389838.999999</v>
      </c>
      <c r="AE117" s="3"/>
      <c r="AG117" s="3"/>
      <c r="AI117" s="3"/>
      <c r="AK117" s="3"/>
      <c r="AM117" s="3"/>
      <c r="AO117" s="3"/>
      <c r="AQ117" s="3"/>
      <c r="AT117" s="3"/>
      <c r="AV117" s="3"/>
      <c r="AX117" s="3"/>
      <c r="AY117"/>
      <c r="AZ117"/>
      <c r="BA117"/>
      <c r="BB117"/>
      <c r="BC117"/>
      <c r="BD117"/>
    </row>
    <row r="118" spans="1:56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52">
        <v>2028458449</v>
      </c>
      <c r="F118" s="152">
        <v>2929500931</v>
      </c>
      <c r="G118" s="152">
        <v>2717269399.99999</v>
      </c>
      <c r="H118" s="152">
        <v>2812782058</v>
      </c>
      <c r="I118" s="152">
        <v>95512658.000002801</v>
      </c>
      <c r="J118" s="152">
        <v>2670308171.8519001</v>
      </c>
      <c r="K118" s="152">
        <v>31222345.962769002</v>
      </c>
      <c r="L118" s="152">
        <v>552453533.99999905</v>
      </c>
      <c r="M118" s="152">
        <v>1.6339541181999999</v>
      </c>
      <c r="N118" s="152">
        <v>27553600.749999899</v>
      </c>
      <c r="O118" s="152">
        <v>3.2889999999999899</v>
      </c>
      <c r="P118" s="152">
        <v>35213</v>
      </c>
      <c r="Q118" s="152">
        <v>30.93</v>
      </c>
      <c r="R118" s="152">
        <v>3.9</v>
      </c>
      <c r="S118" s="152">
        <v>-30661233.805672299</v>
      </c>
      <c r="T118" s="152">
        <v>-698903.43408764002</v>
      </c>
      <c r="U118" s="152">
        <v>-5078127.4937543403</v>
      </c>
      <c r="V118" s="152">
        <v>64978481.542786002</v>
      </c>
      <c r="W118" s="152">
        <v>3178142.49075785</v>
      </c>
      <c r="X118" s="152">
        <v>1186289.80123348</v>
      </c>
      <c r="Y118" s="152">
        <v>0</v>
      </c>
      <c r="Z118" s="152">
        <v>32904649.101263098</v>
      </c>
      <c r="AA118" s="152">
        <v>32147315.729022499</v>
      </c>
      <c r="AB118" s="152">
        <v>63365342.270980202</v>
      </c>
      <c r="AC118" s="152">
        <v>0</v>
      </c>
      <c r="AD118" s="152">
        <v>95512658.000002801</v>
      </c>
      <c r="AE118" s="3"/>
      <c r="AG118" s="3"/>
      <c r="AI118" s="3"/>
      <c r="AK118" s="3"/>
      <c r="AM118" s="3"/>
      <c r="AO118" s="3"/>
      <c r="AQ118" s="3"/>
      <c r="AT118" s="3"/>
      <c r="AV118" s="3"/>
      <c r="AX118" s="3"/>
      <c r="AY118"/>
      <c r="AZ118"/>
      <c r="BA118"/>
      <c r="BB118"/>
      <c r="BC118"/>
      <c r="BD118"/>
    </row>
    <row r="119" spans="1:56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52">
        <v>2028458449</v>
      </c>
      <c r="F119" s="152">
        <v>2929500931</v>
      </c>
      <c r="G119" s="152">
        <v>2812782058</v>
      </c>
      <c r="H119" s="152">
        <v>2875478446.99999</v>
      </c>
      <c r="I119" s="152">
        <v>62696388.999994203</v>
      </c>
      <c r="J119" s="152">
        <v>2703931831.2895002</v>
      </c>
      <c r="K119" s="152">
        <v>33623659.4375972</v>
      </c>
      <c r="L119" s="152">
        <v>542784231</v>
      </c>
      <c r="M119" s="152">
        <v>1.73929841568</v>
      </c>
      <c r="N119" s="152">
        <v>27682634.670000002</v>
      </c>
      <c r="O119" s="152">
        <v>4.0655999999999999</v>
      </c>
      <c r="P119" s="152">
        <v>34147.68</v>
      </c>
      <c r="Q119" s="152">
        <v>31.299999999999901</v>
      </c>
      <c r="R119" s="152">
        <v>3.9</v>
      </c>
      <c r="S119" s="152">
        <v>-32120332.570811</v>
      </c>
      <c r="T119" s="152">
        <v>-50677060.510457501</v>
      </c>
      <c r="U119" s="152">
        <v>3758254.0462729498</v>
      </c>
      <c r="V119" s="152">
        <v>102597387.956848</v>
      </c>
      <c r="W119" s="152">
        <v>12723645.9927713</v>
      </c>
      <c r="X119" s="152">
        <v>1419909.7393392499</v>
      </c>
      <c r="Y119" s="152">
        <v>0</v>
      </c>
      <c r="Z119" s="152">
        <v>37701804.653963603</v>
      </c>
      <c r="AA119" s="152">
        <v>35417644.670122601</v>
      </c>
      <c r="AB119" s="152">
        <v>27278744.329871599</v>
      </c>
      <c r="AC119" s="152">
        <v>0</v>
      </c>
      <c r="AD119" s="152">
        <v>62696388.999994203</v>
      </c>
      <c r="AE119" s="3"/>
      <c r="AG119" s="3"/>
      <c r="AI119" s="3"/>
      <c r="AK119" s="3"/>
      <c r="AM119" s="3"/>
      <c r="AO119" s="3"/>
      <c r="AQ119" s="3"/>
      <c r="AT119" s="3"/>
      <c r="AV119" s="3"/>
      <c r="AX119" s="3"/>
      <c r="AY119"/>
      <c r="AZ119"/>
      <c r="BA119"/>
      <c r="BB119"/>
      <c r="BC119"/>
      <c r="BD119"/>
    </row>
    <row r="120" spans="1:56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52">
        <v>2028458449</v>
      </c>
      <c r="F120" s="152">
        <v>2929500931</v>
      </c>
      <c r="G120" s="152">
        <v>2875478446.99999</v>
      </c>
      <c r="H120" s="152">
        <v>2929500930.99999</v>
      </c>
      <c r="I120" s="152">
        <v>54022483.999999501</v>
      </c>
      <c r="J120" s="152">
        <v>2733186892.6031799</v>
      </c>
      <c r="K120" s="152">
        <v>29255061.3136787</v>
      </c>
      <c r="L120" s="152">
        <v>542311539</v>
      </c>
      <c r="M120" s="152">
        <v>1.6964752675200001</v>
      </c>
      <c r="N120" s="152">
        <v>27909105.420000002</v>
      </c>
      <c r="O120" s="152">
        <v>4.1093000000000002</v>
      </c>
      <c r="P120" s="152">
        <v>33963.31</v>
      </c>
      <c r="Q120" s="152">
        <v>31.51</v>
      </c>
      <c r="R120" s="152">
        <v>4.0999999999999996</v>
      </c>
      <c r="S120" s="152">
        <v>-1629051.2903114201</v>
      </c>
      <c r="T120" s="152">
        <v>21081980.1361495</v>
      </c>
      <c r="U120" s="152">
        <v>6703468.4321225202</v>
      </c>
      <c r="V120" s="152">
        <v>5322189.0824416298</v>
      </c>
      <c r="W120" s="152">
        <v>2287973.1136195702</v>
      </c>
      <c r="X120" s="152">
        <v>823768.06010781799</v>
      </c>
      <c r="Y120" s="152">
        <v>-3553009.85167136</v>
      </c>
      <c r="Z120" s="152">
        <v>31037317.6824583</v>
      </c>
      <c r="AA120" s="152">
        <v>31111101.729598001</v>
      </c>
      <c r="AB120" s="152">
        <v>22911382.2704014</v>
      </c>
      <c r="AC120" s="152">
        <v>0</v>
      </c>
      <c r="AD120" s="152">
        <v>54022483.999999501</v>
      </c>
      <c r="AE120" s="3"/>
      <c r="AG120" s="3"/>
      <c r="AI120" s="3"/>
      <c r="AK120" s="3"/>
      <c r="AM120" s="3"/>
      <c r="AO120" s="3"/>
      <c r="AQ120" s="3"/>
      <c r="AT120" s="3"/>
      <c r="AV120" s="3"/>
      <c r="AX120" s="3"/>
      <c r="AY120"/>
      <c r="AZ120"/>
      <c r="BA120"/>
      <c r="BB120"/>
      <c r="BC120"/>
      <c r="BD120"/>
    </row>
    <row r="121" spans="1:56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52">
        <v>2028458449</v>
      </c>
      <c r="F121" s="152">
        <v>2929500931</v>
      </c>
      <c r="G121" s="152">
        <v>2929500930.99999</v>
      </c>
      <c r="H121" s="152">
        <v>3028731445.99999</v>
      </c>
      <c r="I121" s="152">
        <v>99230515.0000038</v>
      </c>
      <c r="J121" s="152">
        <v>2744985367.02139</v>
      </c>
      <c r="K121" s="152">
        <v>11798474.418214699</v>
      </c>
      <c r="L121" s="152">
        <v>554417452</v>
      </c>
      <c r="M121" s="152">
        <v>1.75772764368</v>
      </c>
      <c r="N121" s="152">
        <v>28818049.079999998</v>
      </c>
      <c r="O121" s="152">
        <v>3.9420000000000002</v>
      </c>
      <c r="P121" s="152">
        <v>33700.32</v>
      </c>
      <c r="Q121" s="152">
        <v>29.93</v>
      </c>
      <c r="R121" s="152">
        <v>4.2</v>
      </c>
      <c r="S121" s="152">
        <v>42371022.510328598</v>
      </c>
      <c r="T121" s="152">
        <v>-30348142.380582701</v>
      </c>
      <c r="U121" s="152">
        <v>26955455.6952645</v>
      </c>
      <c r="V121" s="152">
        <v>-20920723.900419898</v>
      </c>
      <c r="W121" s="152">
        <v>3347508.2164486898</v>
      </c>
      <c r="X121" s="152">
        <v>-6306612.8411502</v>
      </c>
      <c r="Y121" s="152">
        <v>-1810440.09024986</v>
      </c>
      <c r="Z121" s="152">
        <v>13288067.209639</v>
      </c>
      <c r="AA121" s="152">
        <v>12645912.3179904</v>
      </c>
      <c r="AB121" s="152">
        <v>86584602.682013303</v>
      </c>
      <c r="AC121" s="152">
        <v>0</v>
      </c>
      <c r="AD121" s="152">
        <v>99230515.0000038</v>
      </c>
      <c r="AE121" s="3"/>
      <c r="AG121" s="3"/>
      <c r="AI121" s="3"/>
      <c r="AK121" s="3"/>
      <c r="AM121" s="3"/>
      <c r="AO121" s="3"/>
      <c r="AQ121" s="3"/>
      <c r="AT121" s="3"/>
      <c r="AV121" s="3"/>
      <c r="AX121" s="3"/>
      <c r="AY121"/>
      <c r="AZ121"/>
      <c r="BA121"/>
      <c r="BB121"/>
      <c r="BC121"/>
      <c r="BD121"/>
    </row>
    <row r="122" spans="1:56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52">
        <v>2028458449</v>
      </c>
      <c r="F122" s="152">
        <v>2929500931</v>
      </c>
      <c r="G122" s="152">
        <v>3028731445.99999</v>
      </c>
      <c r="H122" s="152">
        <v>3137384053.99999</v>
      </c>
      <c r="I122" s="152">
        <v>108652607.999998</v>
      </c>
      <c r="J122" s="152">
        <v>2758672008.88837</v>
      </c>
      <c r="K122" s="152">
        <v>13686641.866981501</v>
      </c>
      <c r="L122" s="152">
        <v>561346638.99999905</v>
      </c>
      <c r="M122" s="152">
        <v>1.74858594174</v>
      </c>
      <c r="N122" s="152">
        <v>29110612.079999998</v>
      </c>
      <c r="O122" s="152">
        <v>3.75239999999999</v>
      </c>
      <c r="P122" s="152">
        <v>33580.799999999901</v>
      </c>
      <c r="Q122" s="152">
        <v>30.2</v>
      </c>
      <c r="R122" s="152">
        <v>4.2</v>
      </c>
      <c r="S122" s="152">
        <v>24567967.491326101</v>
      </c>
      <c r="T122" s="152">
        <v>4666050.9145985302</v>
      </c>
      <c r="U122" s="152">
        <v>8755820.1974529605</v>
      </c>
      <c r="V122" s="152">
        <v>-25399824.204846598</v>
      </c>
      <c r="W122" s="152">
        <v>1581305.3474768901</v>
      </c>
      <c r="X122" s="152">
        <v>1115623.9799863801</v>
      </c>
      <c r="Y122" s="152">
        <v>0</v>
      </c>
      <c r="Z122" s="152">
        <v>15286943.7259943</v>
      </c>
      <c r="AA122" s="152">
        <v>15101414.7873758</v>
      </c>
      <c r="AB122" s="152">
        <v>93551193.212622702</v>
      </c>
      <c r="AC122" s="152">
        <v>0</v>
      </c>
      <c r="AD122" s="152">
        <v>108652607.999998</v>
      </c>
      <c r="AE122" s="3"/>
      <c r="AG122" s="3"/>
      <c r="AI122" s="3"/>
      <c r="AK122" s="3"/>
      <c r="AM122" s="3"/>
      <c r="AO122" s="3"/>
      <c r="AQ122" s="3"/>
      <c r="AT122" s="3"/>
      <c r="AV122" s="3"/>
      <c r="AX122" s="3"/>
      <c r="AY122"/>
      <c r="AZ122"/>
      <c r="BA122"/>
      <c r="BB122"/>
      <c r="BC122"/>
      <c r="BD122"/>
    </row>
    <row r="123" spans="1:56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52">
        <v>2028458449</v>
      </c>
      <c r="F123" s="152">
        <v>2929500931</v>
      </c>
      <c r="G123" s="152">
        <v>3137384053.99999</v>
      </c>
      <c r="H123" s="152">
        <v>3049980992.99999</v>
      </c>
      <c r="I123" s="152">
        <v>-87403061.000001401</v>
      </c>
      <c r="J123" s="152">
        <v>2561865724.90833</v>
      </c>
      <c r="K123" s="152">
        <v>-196806283.980039</v>
      </c>
      <c r="L123" s="152">
        <v>562540969</v>
      </c>
      <c r="M123" s="152">
        <v>1.88406904356</v>
      </c>
      <c r="N123" s="152">
        <v>29378317.829999901</v>
      </c>
      <c r="O123" s="152">
        <v>2.7029999999999998</v>
      </c>
      <c r="P123" s="152">
        <v>34173.339999999902</v>
      </c>
      <c r="Q123" s="152">
        <v>30.17</v>
      </c>
      <c r="R123" s="152">
        <v>4.0999999999999996</v>
      </c>
      <c r="S123" s="152">
        <v>4340172.7102913801</v>
      </c>
      <c r="T123" s="152">
        <v>-69211200.785725296</v>
      </c>
      <c r="U123" s="152">
        <v>8218686.7087653</v>
      </c>
      <c r="V123" s="152">
        <v>-164071347.62314099</v>
      </c>
      <c r="W123" s="152">
        <v>-8051866.9340713499</v>
      </c>
      <c r="X123" s="152">
        <v>-128378.823281982</v>
      </c>
      <c r="Y123" s="152">
        <v>1940111.45901829</v>
      </c>
      <c r="Z123" s="152">
        <v>-226963823.28814501</v>
      </c>
      <c r="AA123" s="152">
        <v>-223823961.34681401</v>
      </c>
      <c r="AB123" s="152">
        <v>136420900.34681201</v>
      </c>
      <c r="AC123" s="152">
        <v>0</v>
      </c>
      <c r="AD123" s="152">
        <v>-87403061.000001401</v>
      </c>
      <c r="AE123" s="3"/>
      <c r="AG123" s="3"/>
      <c r="AI123" s="3"/>
      <c r="AK123" s="3"/>
      <c r="AM123" s="3"/>
      <c r="AO123" s="3"/>
      <c r="AQ123" s="3"/>
      <c r="AT123" s="3"/>
      <c r="AV123" s="3"/>
      <c r="AX123" s="3"/>
      <c r="AY123"/>
      <c r="AZ123"/>
      <c r="BA123"/>
      <c r="BB123"/>
      <c r="BC123"/>
      <c r="BD123"/>
    </row>
    <row r="124" spans="1:56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52">
        <v>2028458449</v>
      </c>
      <c r="F124" s="152">
        <v>2929500931</v>
      </c>
      <c r="G124" s="152">
        <v>3049980992.99999</v>
      </c>
      <c r="H124" s="152">
        <v>3072351667.99999</v>
      </c>
      <c r="I124" s="152">
        <v>22370675.000002801</v>
      </c>
      <c r="J124" s="152">
        <v>2496077321.4279199</v>
      </c>
      <c r="K124" s="152">
        <v>-65788403.480417699</v>
      </c>
      <c r="L124" s="152">
        <v>562018755.99999905</v>
      </c>
      <c r="M124" s="152">
        <v>1.8938954432999999</v>
      </c>
      <c r="N124" s="152">
        <v>29437697.499999899</v>
      </c>
      <c r="O124" s="152">
        <v>2.4255</v>
      </c>
      <c r="P124" s="152">
        <v>35302.049999999901</v>
      </c>
      <c r="Q124" s="152">
        <v>29.88</v>
      </c>
      <c r="R124" s="152">
        <v>4.5</v>
      </c>
      <c r="S124" s="152">
        <v>-1841910.94921177</v>
      </c>
      <c r="T124" s="152">
        <v>-4805765.8070562501</v>
      </c>
      <c r="U124" s="152">
        <v>1760533.2863588899</v>
      </c>
      <c r="V124" s="152">
        <v>-50718901.570037</v>
      </c>
      <c r="W124" s="152">
        <v>-14525954.3556301</v>
      </c>
      <c r="X124" s="152">
        <v>-1206209.0309001</v>
      </c>
      <c r="Y124" s="152">
        <v>-7532602.12275723</v>
      </c>
      <c r="Z124" s="152">
        <v>-78870810.5492336</v>
      </c>
      <c r="AA124" s="152">
        <v>-78323144.817540407</v>
      </c>
      <c r="AB124" s="152">
        <v>100693819.817543</v>
      </c>
      <c r="AC124" s="152">
        <v>0</v>
      </c>
      <c r="AD124" s="152">
        <v>22370675.000002801</v>
      </c>
      <c r="AE124" s="3"/>
      <c r="AG124" s="3"/>
      <c r="AI124" s="3"/>
      <c r="AK124" s="3"/>
      <c r="AM124" s="3"/>
      <c r="AO124" s="3"/>
      <c r="AQ124" s="3"/>
      <c r="AT124" s="3"/>
      <c r="AV124" s="3"/>
      <c r="AX124" s="3"/>
      <c r="AY124"/>
      <c r="AZ124"/>
      <c r="BA124"/>
      <c r="BB124"/>
      <c r="BC124"/>
      <c r="BD124"/>
    </row>
    <row r="125" spans="1:56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52">
        <v>2028458449</v>
      </c>
      <c r="F125" s="152">
        <v>2929500931</v>
      </c>
      <c r="G125" s="152">
        <v>3072351667.99999</v>
      </c>
      <c r="H125" s="152">
        <v>3093336562</v>
      </c>
      <c r="I125" s="152">
        <v>20984894.000001401</v>
      </c>
      <c r="J125" s="152">
        <v>2543994748.2282901</v>
      </c>
      <c r="K125" s="152">
        <v>47917426.800370201</v>
      </c>
      <c r="L125" s="152">
        <v>565251751</v>
      </c>
      <c r="M125" s="152">
        <v>1.89783477048</v>
      </c>
      <c r="N125" s="152">
        <v>29668394.669999901</v>
      </c>
      <c r="O125" s="152">
        <v>2.6928000000000001</v>
      </c>
      <c r="P125" s="152">
        <v>35945.819999999898</v>
      </c>
      <c r="Q125" s="152">
        <v>30</v>
      </c>
      <c r="R125" s="152">
        <v>4.5</v>
      </c>
      <c r="S125" s="152">
        <v>11484098.1611106</v>
      </c>
      <c r="T125" s="152">
        <v>-1937026.88784875</v>
      </c>
      <c r="U125" s="152">
        <v>6861943.7376148198</v>
      </c>
      <c r="V125" s="152">
        <v>50100218.620939597</v>
      </c>
      <c r="W125" s="152">
        <v>-8146287.0198702002</v>
      </c>
      <c r="X125" s="152">
        <v>502922.48204760201</v>
      </c>
      <c r="Y125" s="152">
        <v>0</v>
      </c>
      <c r="Z125" s="152">
        <v>58865869.093993701</v>
      </c>
      <c r="AA125" s="152">
        <v>58980218.638486199</v>
      </c>
      <c r="AB125" s="152">
        <v>-37995324.638484702</v>
      </c>
      <c r="AC125" s="152">
        <v>0</v>
      </c>
      <c r="AD125" s="152">
        <v>20984894.000001401</v>
      </c>
      <c r="AE125" s="3"/>
      <c r="AG125" s="3"/>
      <c r="AI125" s="3"/>
      <c r="AK125" s="3"/>
      <c r="AM125" s="3"/>
      <c r="AO125" s="3"/>
      <c r="AQ125" s="3"/>
      <c r="AT125" s="3"/>
      <c r="AV125" s="3"/>
      <c r="AX125" s="3"/>
      <c r="AY125"/>
      <c r="AZ125"/>
      <c r="BA125"/>
      <c r="BB125"/>
      <c r="BC125"/>
      <c r="BD125"/>
    </row>
    <row r="126" spans="1:56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52">
        <v>2028458449</v>
      </c>
      <c r="F126" s="152">
        <v>2929500931</v>
      </c>
      <c r="G126" s="152">
        <v>3093336562</v>
      </c>
      <c r="H126" s="152">
        <v>3028681761</v>
      </c>
      <c r="I126" s="152">
        <v>-64654800.999999002</v>
      </c>
      <c r="J126" s="152">
        <v>2532993500.2287598</v>
      </c>
      <c r="K126" s="152">
        <v>-11001247.9995303</v>
      </c>
      <c r="L126" s="152">
        <v>560645668</v>
      </c>
      <c r="M126" s="152">
        <v>1.9555512669999999</v>
      </c>
      <c r="N126" s="152">
        <v>29807700.839999899</v>
      </c>
      <c r="O126" s="152">
        <v>2.9199999999999902</v>
      </c>
      <c r="P126" s="152">
        <v>36801.5</v>
      </c>
      <c r="Q126" s="152">
        <v>30.01</v>
      </c>
      <c r="R126" s="152">
        <v>4.5999999999999996</v>
      </c>
      <c r="S126" s="152">
        <v>-16418930.9420317</v>
      </c>
      <c r="T126" s="152">
        <v>-28153864.866466802</v>
      </c>
      <c r="U126" s="152">
        <v>4144060.4419721998</v>
      </c>
      <c r="V126" s="152">
        <v>40016468.460588098</v>
      </c>
      <c r="W126" s="152">
        <v>-10672988.611132899</v>
      </c>
      <c r="X126" s="152">
        <v>42193.298037230699</v>
      </c>
      <c r="Y126" s="152">
        <v>-1911690.9864127601</v>
      </c>
      <c r="Z126" s="152">
        <v>-12954753.2054467</v>
      </c>
      <c r="AA126" s="152">
        <v>-13376821.1150105</v>
      </c>
      <c r="AB126" s="152">
        <v>-51277979.884988397</v>
      </c>
      <c r="AC126" s="152">
        <v>0</v>
      </c>
      <c r="AD126" s="152">
        <v>-64654800.999999002</v>
      </c>
      <c r="AE126" s="3"/>
      <c r="AG126" s="3"/>
      <c r="AI126" s="3"/>
      <c r="AK126" s="3"/>
      <c r="AM126" s="3"/>
      <c r="AO126" s="3"/>
      <c r="AQ126" s="3"/>
      <c r="AT126" s="3"/>
      <c r="AV126" s="3"/>
      <c r="AX126" s="3"/>
      <c r="AY126"/>
      <c r="AZ126"/>
      <c r="BA126"/>
      <c r="BB126"/>
      <c r="BC126"/>
      <c r="BD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2020-12-24T03:38:03Z</dcterms:modified>
</cp:coreProperties>
</file>