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FAC_TOTALS_APTA!$C$2:$BR$126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H26" i="19"/>
  <c r="H104" i="19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H104" i="25" s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7" i="25" l="1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I95" i="25" s="1"/>
  <c r="F9" i="21" s="1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P9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C78" i="19" l="1"/>
  <c r="I65" i="19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AC21" i="19"/>
  <c r="AD21" i="19" s="1"/>
  <c r="Q13" i="21" s="1"/>
  <c r="M103" i="19"/>
  <c r="AC19" i="19"/>
  <c r="AD19" i="19" s="1"/>
  <c r="Q11" i="21" s="1"/>
  <c r="N25" i="19"/>
  <c r="O77" i="19"/>
  <c r="I43" i="19"/>
  <c r="N9" i="21" s="1"/>
  <c r="O5" i="2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AD24" i="19" s="1"/>
  <c r="Q16" i="21" s="1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D7" i="22" l="1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AD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I69" i="26" s="1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E10" i="22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I101" i="26" s="1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AB77" i="26" l="1"/>
  <c r="AA77" i="26"/>
  <c r="X77" i="26"/>
  <c r="W77" i="26"/>
  <c r="Y77" i="26"/>
  <c r="Z77" i="26"/>
  <c r="I100" i="20"/>
  <c r="I47" i="20"/>
  <c r="I75" i="20"/>
  <c r="I43" i="20"/>
  <c r="N10" i="22" s="1"/>
  <c r="AD66" i="26"/>
  <c r="AD73" i="26"/>
  <c r="AD72" i="26"/>
  <c r="AD74" i="26"/>
  <c r="I15" i="22" s="1"/>
  <c r="AD70" i="26"/>
  <c r="I11" i="22" s="1"/>
  <c r="I96" i="20"/>
  <c r="P11" i="22" s="1"/>
  <c r="AD68" i="26"/>
  <c r="I9" i="22" s="1"/>
  <c r="AD67" i="26"/>
  <c r="I8" i="22" s="1"/>
  <c r="AD75" i="26"/>
  <c r="AD71" i="26"/>
  <c r="I12" i="22" s="1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M77" i="26"/>
  <c r="I71" i="26"/>
  <c r="I70" i="26"/>
  <c r="E11" i="22" s="1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G19" i="22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I48" i="26"/>
  <c r="R51" i="26"/>
  <c r="P51" i="26"/>
  <c r="E12" i="22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I14" i="22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13" i="22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AC96" i="26"/>
  <c r="AD96" i="26" s="1"/>
  <c r="J11" i="22" s="1"/>
  <c r="I16" i="22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20" i="22" s="1"/>
  <c r="I19" i="22"/>
  <c r="J19" i="22"/>
  <c r="AD105" i="26"/>
  <c r="J20" i="22" s="1"/>
  <c r="S19" i="22"/>
  <c r="AD79" i="20"/>
  <c r="S20" i="22" s="1"/>
  <c r="H19" i="22"/>
  <c r="AD53" i="26"/>
  <c r="H20" i="22" s="1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<sst xmlns="http://schemas.openxmlformats.org/spreadsheetml/2006/main" count="988" uniqueCount="94">
  <si>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</si>
  <si>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</si>
  <si>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</si>
  <si>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</si>
  <si>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</si>
  <si>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</si>
  <si>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</si>
  <si>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</si>
  <si>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</si>
  <si>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</si>
  <si>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</si>
  <si>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</si>
  <si>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</si>
  <si>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</si>
  <si>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</si>
  <si>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</si>
  <si>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</si>
  <si>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</si>
  <si>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</si>
  <si>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</si>
  <si>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</si>
  <si>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</si>
  <si>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</si>
  <si>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</si>
  <si>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</si>
  <si>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</si>
  <si>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</si>
  <si>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</si>
  <si>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</si>
  <si>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</si>
  <si>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</si>
  <si>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</si>
  <si>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</si>
  <si>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</si>
  <si>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</si>
  <si>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</si>
  <si>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</si>
  <si>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</si>
  <si>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</si>
  <si>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</si>
  <si>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</si>
  <si>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</si>
  <si>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</si>
  <si>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</si>
  <si>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</si>
  <si>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</si>
  <si>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</si>
  <si>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</si>
  <si>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</si>
  <si>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</si>
  <si>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</si>
  <si>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</si>
  <si>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</si>
  <si>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</si>
  <si>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</si>
  <si>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</si>
  <si>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</si>
  <si>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</si>
  <si>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</si>
  <si>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</si>
  <si>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</si>
  <si>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</si>
  <si>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</si>
  <si>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</si>
  <si>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</si>
  <si>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</si>
  <si>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</si>
  <si>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</si>
  <si>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</si>
  <si>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</si>
  <si>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</si>
  <si>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</si>
  <si>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</si>
  <si>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</si>
  <si>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</si>
  <si>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</si>
  <si>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</si>
  <si>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</si>
  <si>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</si>
  <si>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</si>
  <si>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</si>
  <si>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</si>
  <si>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</si>
  <si>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</si>
  <si>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</si>
  <si>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</si>
  <si>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</si>
  <si>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</si>
  <si>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</si>
  <si>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</si>
  <si>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</si>
  <si>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</si>
  <si>
    <t>2002-2012 Factors Affecting Change, Bus</t>
  </si>
  <si>
    <t>2002-2012 Factors Affecting Change,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</si>
</sst>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tabSelected="1" workbookViewId="0">
      <selection activeCell="B2" sqref="B2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92</v>
      </c>
      <c r="L1" s="71" t="s">
        <v>64</v>
      </c>
    </row>
    <row r="2" spans="2:20" ht="16.5" thickBot="1" x14ac:dyDescent="0.3"/>
    <row r="3" spans="2:20" ht="16.5" thickTop="1" x14ac:dyDescent="0.25">
      <c r="B3" s="64"/>
      <c r="C3" s="162" t="s">
        <v>65</v>
      </c>
      <c r="D3" s="162"/>
      <c r="E3" s="162"/>
      <c r="F3" s="162"/>
      <c r="G3" s="162" t="s">
        <v>60</v>
      </c>
      <c r="H3" s="162"/>
      <c r="I3" s="162"/>
      <c r="J3" s="162"/>
      <c r="L3" s="64"/>
      <c r="M3" s="162" t="s">
        <v>65</v>
      </c>
      <c r="N3" s="162"/>
      <c r="O3" s="162"/>
      <c r="P3" s="162"/>
      <c r="Q3" s="162" t="s">
        <v>60</v>
      </c>
      <c r="R3" s="162"/>
      <c r="S3" s="162"/>
      <c r="T3" s="162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-0.20620968610200918</v>
      </c>
      <c r="F5" s="66">
        <f>'FAC 2002-2012 BUS'!I91</f>
        <v>-0.10218846172042284</v>
      </c>
      <c r="G5" s="66">
        <f>'FAC 2002-2012 BUS'!AD13</f>
        <v>-4.7924245787923772E-2</v>
      </c>
      <c r="H5" s="66">
        <f>'FAC 2002-2012 BUS'!AD39</f>
        <v>-1.3789189877129326E-2</v>
      </c>
      <c r="I5" s="66">
        <f>'FAC 2002-2012 BUS'!AD65</f>
        <v>0.10689815252530205</v>
      </c>
      <c r="J5" s="66">
        <f>'FAC 2002-2012 BUS'!AD91</f>
        <v>-5.3934074056575167E-2</v>
      </c>
      <c r="L5" s="28" t="s">
        <v>36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9.0404186855855162E-2</v>
      </c>
      <c r="P5" s="66">
        <f>'FAC 2012-2018 BUS'!I91</f>
        <v>1.1857276845904874E-2</v>
      </c>
      <c r="Q5" s="66">
        <f>'FAC 2012-2018 BUS'!AD13</f>
        <v>2.8999210395481704E-2</v>
      </c>
      <c r="R5" s="66">
        <f>'FAC 2012-2018 BUS'!AD39</f>
        <v>5.6592404551355523E-2</v>
      </c>
      <c r="S5" s="66">
        <f>'FAC 2012-2018 BUS'!AD65</f>
        <v>4.7812676807526676E-2</v>
      </c>
      <c r="T5" s="66">
        <f>'FAC 2012-2018 BUS'!AD91</f>
        <v>6.2940422092884864E-3</v>
      </c>
    </row>
    <row r="6" spans="2:20" x14ac:dyDescent="0.25">
      <c r="B6" s="28" t="s">
        <v>57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-7.9879983115903497E-2</v>
      </c>
      <c r="F6" s="66">
        <f>'FAC 2002-2012 BUS'!I92</f>
        <v>0.39766368036003485</v>
      </c>
      <c r="G6" s="66">
        <f>'FAC 2002-2012 BUS'!AD14</f>
        <v>-3.3571279059579004E-2</v>
      </c>
      <c r="H6" s="66">
        <f>'FAC 2002-2012 BUS'!AD40</f>
        <v>-3.8065765734008133E-2</v>
      </c>
      <c r="I6" s="66">
        <f>'FAC 2002-2012 BUS'!AD66</f>
        <v>1.641657683046082E-2</v>
      </c>
      <c r="J6" s="66">
        <f>'FAC 2002-2012 BUS'!AD92</f>
        <v>-8.973356234254122E-2</v>
      </c>
      <c r="L6" s="28" t="s">
        <v>57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0.17495748316274295</v>
      </c>
      <c r="P6" s="66">
        <f>'FAC 2012-2018 BUS'!I92</f>
        <v>0.25866623497692309</v>
      </c>
      <c r="Q6" s="66">
        <f>'FAC 2012-2018 BUS'!AD14</f>
        <v>-2.4628942541257484E-3</v>
      </c>
      <c r="R6" s="66">
        <f>'FAC 2012-2018 BUS'!AD40</f>
        <v>-3.1039439873808642E-3</v>
      </c>
      <c r="S6" s="66">
        <f>'FAC 2012-2018 BUS'!AD66</f>
        <v>-3.4816801894148909E-2</v>
      </c>
      <c r="T6" s="66">
        <f>'FAC 2012-2018 BUS'!AD92</f>
        <v>-6.5021780676818727E-2</v>
      </c>
    </row>
    <row r="7" spans="2:20" x14ac:dyDescent="0.25">
      <c r="B7" s="28" t="s">
        <v>53</v>
      </c>
      <c r="C7" s="66">
        <f>'FAC 2002-2012 BUS'!I15</f>
        <v>5.5631822363825911E-2</v>
      </c>
      <c r="D7" s="66">
        <f>'FAC 2002-2012 BUS'!I41</f>
        <v>5.7883484469767321E-2</v>
      </c>
      <c r="E7" s="66">
        <f>'FAC 2002-2012 BUS'!I67</f>
        <v>-2.8496505882474099E-2</v>
      </c>
      <c r="F7" s="66">
        <f>'FAC 2002-2012 BUS'!I93</f>
        <v>8.606219574635432E-2</v>
      </c>
      <c r="G7" s="66">
        <f>'FAC 2002-2012 BUS'!AD15</f>
        <v>1.5193963681070781E-2</v>
      </c>
      <c r="H7" s="66">
        <f>'FAC 2002-2012 BUS'!AD41</f>
        <v>2.02909610201614E-2</v>
      </c>
      <c r="I7" s="66">
        <f>'FAC 2002-2012 BUS'!AD67</f>
        <v>3.1414833822072316E-2</v>
      </c>
      <c r="J7" s="66">
        <f>'FAC 2002-2012 BUS'!AD93</f>
        <v>9.7372144337742206E-3</v>
      </c>
      <c r="L7" s="28" t="s">
        <v>53</v>
      </c>
      <c r="M7" s="66">
        <f>'FAC 2012-2018 BUS'!I15</f>
        <v>6.2897263194922726E-2</v>
      </c>
      <c r="N7" s="66">
        <f>'FAC 2012-2018 BUS'!I41</f>
        <v>7.9321462308145962E-2</v>
      </c>
      <c r="O7" s="66">
        <f>'FAC 2012-2018 BUS'!I67</f>
        <v>5.8265616574058932E-2</v>
      </c>
      <c r="P7" s="66">
        <f>'FAC 2012-2018 BUS'!I93</f>
        <v>6.8027813555046501E-2</v>
      </c>
      <c r="Q7" s="66">
        <f>'FAC 2012-2018 BUS'!AD15</f>
        <v>7.6673700975852218E-3</v>
      </c>
      <c r="R7" s="66">
        <f>'FAC 2012-2018 BUS'!AD41</f>
        <v>9.0907735575725367E-3</v>
      </c>
      <c r="S7" s="66">
        <f>'FAC 2012-2018 BUS'!AD67</f>
        <v>6.0599351443529001E-3</v>
      </c>
      <c r="T7" s="66">
        <f>'FAC 2012-2018 BUS'!AD93</f>
        <v>7.3692408919644606E-3</v>
      </c>
    </row>
    <row r="8" spans="2:20" hidden="1" x14ac:dyDescent="0.25">
      <c r="B8" s="28" t="s">
        <v>67</v>
      </c>
      <c r="C8" s="66" t="str">
        <f>'FAC 2002-2012 BUS'!I16</f>
        <v>-</v>
      </c>
      <c r="D8" s="66" t="str">
        <f>'FAC 2002-2012 BUS'!I42</f>
        <v>-</v>
      </c>
      <c r="E8" s="66" t="str">
        <f>'FAC 2002-2012 BUS'!I68</f>
        <v>-</v>
      </c>
      <c r="F8" s="66" t="str">
        <f>'FAC 2002-2012 BUS'!I94</f>
        <v>-</v>
      </c>
      <c r="G8" s="66" t="e">
        <f>'FAC 2002-2012 BUS'!AD16</f>
        <v>#REF!</v>
      </c>
      <c r="H8" s="66" t="e">
        <f>'FAC 2002-2012 BUS'!AD42</f>
        <v>#REF!</v>
      </c>
      <c r="I8" s="66" t="e">
        <f>'FAC 2002-2012 BUS'!AD68</f>
        <v>#REF!</v>
      </c>
      <c r="J8" s="66" t="e">
        <f>'FAC 2002-2012 BUS'!AD94</f>
        <v>#REF!</v>
      </c>
      <c r="L8" s="28" t="s">
        <v>67</v>
      </c>
      <c r="M8" s="66" t="str">
        <f>'FAC 2012-2018 BUS'!I16</f>
        <v>-</v>
      </c>
      <c r="N8" s="66" t="str">
        <f>'FAC 2012-2018 BUS'!I42</f>
        <v>-</v>
      </c>
      <c r="O8" s="66" t="str">
        <f>'FAC 2012-2018 BUS'!I68</f>
        <v>-</v>
      </c>
      <c r="P8" s="66" t="str">
        <f>'FAC 2012-2018 BUS'!I94</f>
        <v>-</v>
      </c>
      <c r="Q8" s="66" t="e">
        <f>'FAC 2012-2018 BUS'!AD16</f>
        <v>#REF!</v>
      </c>
      <c r="R8" s="66" t="e">
        <f>'FAC 2012-2018 BUS'!AD42</f>
        <v>#REF!</v>
      </c>
      <c r="S8" s="66" t="e">
        <f>'FAC 2012-2018 BUS'!AD68</f>
        <v>#REF!</v>
      </c>
      <c r="T8" s="66" t="e">
        <f>'FAC 2012-2018 BUS'!AD94</f>
        <v>#REF!</v>
      </c>
    </row>
    <row r="9" spans="2:20" x14ac:dyDescent="0.25">
      <c r="B9" s="28" t="s">
        <v>54</v>
      </c>
      <c r="C9" s="66">
        <f>'FAC 2002-2012 BUS'!I17</f>
        <v>1.0712225107968747</v>
      </c>
      <c r="D9" s="66">
        <f>'FAC 2002-2012 BUS'!I43</f>
        <v>1.0678012135282486</v>
      </c>
      <c r="E9" s="66">
        <f>'FAC 2002-2012 BUS'!I69</f>
        <v>1.0680419830127033</v>
      </c>
      <c r="F9" s="66">
        <f>'FAC 2002-2012 BUS'!I95</f>
        <v>1.0817122593718338</v>
      </c>
      <c r="G9" s="66">
        <f>'FAC 2002-2012 BUS'!AD17</f>
        <v>8.0375931614176915E-2</v>
      </c>
      <c r="H9" s="66">
        <f>'FAC 2002-2012 BUS'!AD43</f>
        <v>8.0898175504062433E-2</v>
      </c>
      <c r="I9" s="66">
        <f>'FAC 2002-2012 BUS'!AD69</f>
        <v>0.12240711812434059</v>
      </c>
      <c r="J9" s="66">
        <f>'FAC 2002-2012 BUS'!AD95</f>
        <v>7.5293471797624259E-2</v>
      </c>
      <c r="L9" s="28" t="s">
        <v>54</v>
      </c>
      <c r="M9" s="66">
        <f>'FAC 2012-2018 BUS'!I17</f>
        <v>-0.26427344258628593</v>
      </c>
      <c r="N9" s="66">
        <f>'FAC 2012-2018 BUS'!I43</f>
        <v>-0.28803125696077803</v>
      </c>
      <c r="O9" s="66">
        <f>'FAC 2012-2018 BUS'!I69</f>
        <v>-0.29483566445845832</v>
      </c>
      <c r="P9" s="66">
        <f>'FAC 2012-2018 BUS'!I95</f>
        <v>-0.28941668897379358</v>
      </c>
      <c r="Q9" s="66">
        <f>'FAC 2012-2018 BUS'!AD17</f>
        <v>-3.3245182681224408E-2</v>
      </c>
      <c r="R9" s="66">
        <f>'FAC 2012-2018 BUS'!AD43</f>
        <v>-3.7072757651046742E-2</v>
      </c>
      <c r="S9" s="66">
        <f>'FAC 2012-2018 BUS'!AD69</f>
        <v>-3.808426008059615E-2</v>
      </c>
      <c r="T9" s="66">
        <f>'FAC 2012-2018 BUS'!AD95</f>
        <v>-3.5146715567697974E-2</v>
      </c>
    </row>
    <row r="10" spans="2:20" x14ac:dyDescent="0.25">
      <c r="B10" s="28" t="s">
        <v>51</v>
      </c>
      <c r="C10" s="66">
        <f>'FAC 2002-2012 BUS'!I18</f>
        <v>-0.16494461462244669</v>
      </c>
      <c r="D10" s="66">
        <f>'FAC 2002-2012 BUS'!I44</f>
        <v>-0.19154572575705331</v>
      </c>
      <c r="E10" s="66">
        <f>'FAC 2002-2012 BUS'!I70</f>
        <v>-0.24220381504299782</v>
      </c>
      <c r="F10" s="66">
        <f>'FAC 2002-2012 BUS'!I96</f>
        <v>-0.19971606355699134</v>
      </c>
      <c r="G10" s="66">
        <f>'FAC 2002-2012 BUS'!AD18</f>
        <v>8.3227574323241436E-3</v>
      </c>
      <c r="H10" s="66">
        <f>'FAC 2002-2012 BUS'!AD44</f>
        <v>9.0991150500732629E-3</v>
      </c>
      <c r="I10" s="66">
        <f>'FAC 2002-2012 BUS'!AD70</f>
        <v>1.3768469151937321E-2</v>
      </c>
      <c r="J10" s="66">
        <f>'FAC 2002-2012 BUS'!AD96</f>
        <v>8.0026360078598435E-3</v>
      </c>
      <c r="L10" s="28" t="s">
        <v>51</v>
      </c>
      <c r="M10" s="66">
        <f>'FAC 2012-2018 BUS'!I18</f>
        <v>0.12479563574969244</v>
      </c>
      <c r="N10" s="66">
        <f>'FAC 2012-2018 BUS'!I44</f>
        <v>9.5252733490610808E-2</v>
      </c>
      <c r="O10" s="66">
        <f>'FAC 2012-2018 BUS'!I70</f>
        <v>8.4079987561179959E-2</v>
      </c>
      <c r="P10" s="66">
        <f>'FAC 2012-2018 BUS'!I96</f>
        <v>8.3566354398319831E-2</v>
      </c>
      <c r="Q10" s="66">
        <f>'FAC 2012-2018 BUS'!AD18</f>
        <v>-3.8954218142729802E-3</v>
      </c>
      <c r="R10" s="66">
        <f>'FAC 2012-2018 BUS'!AD44</f>
        <v>-3.0846738831011296E-3</v>
      </c>
      <c r="S10" s="66">
        <f>'FAC 2012-2018 BUS'!AD70</f>
        <v>-2.8656265989490215E-3</v>
      </c>
      <c r="T10" s="66">
        <f>'FAC 2012-2018 BUS'!AD96</f>
        <v>-2.6520608330059163E-3</v>
      </c>
    </row>
    <row r="11" spans="2:20" x14ac:dyDescent="0.25">
      <c r="B11" s="28" t="s">
        <v>68</v>
      </c>
      <c r="C11" s="66">
        <f>'FAC 2002-2012 BUS'!I19</f>
        <v>4.1594878753359321E-3</v>
      </c>
      <c r="D11" s="66">
        <f>'FAC 2002-2012 BUS'!I45</f>
        <v>5.6459716000271554E-2</v>
      </c>
      <c r="E11" s="66">
        <f>'FAC 2002-2012 BUS'!I71</f>
        <v>9.6021271777541051E-2</v>
      </c>
      <c r="F11" s="66">
        <f>'FAC 2002-2012 BUS'!I97</f>
        <v>-6.3071586250362799E-3</v>
      </c>
      <c r="G11" s="66">
        <f>'FAC 2002-2012 BUS'!AD19</f>
        <v>1.2539861052279972E-4</v>
      </c>
      <c r="H11" s="66">
        <f>'FAC 2002-2012 BUS'!AD45</f>
        <v>7.6143458020263091E-4</v>
      </c>
      <c r="I11" s="66">
        <f>'FAC 2002-2012 BUS'!AD71</f>
        <v>1.4934717597381146E-3</v>
      </c>
      <c r="J11" s="66">
        <f>'FAC 2002-2012 BUS'!AD97</f>
        <v>-2.8404522031713782E-4</v>
      </c>
      <c r="L11" s="28" t="s">
        <v>68</v>
      </c>
      <c r="M11" s="66">
        <f>'FAC 2012-2018 BUS'!I19</f>
        <v>-8.6621117669988812E-2</v>
      </c>
      <c r="N11" s="66">
        <f>'FAC 2012-2018 BUS'!I45</f>
        <v>-0.12807270872960053</v>
      </c>
      <c r="O11" s="66">
        <f>'FAC 2012-2018 BUS'!I71</f>
        <v>-4.7964184610374438E-2</v>
      </c>
      <c r="P11" s="66">
        <f>'FAC 2012-2018 BUS'!I97</f>
        <v>-4.7603935258648034E-2</v>
      </c>
      <c r="Q11" s="66">
        <f>'FAC 2012-2018 BUS'!AD19</f>
        <v>-7.7335046660101522E-4</v>
      </c>
      <c r="R11" s="66">
        <f>'FAC 2012-2018 BUS'!AD45</f>
        <v>-9.3370564596000386E-4</v>
      </c>
      <c r="S11" s="66">
        <f>'FAC 2012-2018 BUS'!AD71</f>
        <v>-2.9944755360002969E-4</v>
      </c>
      <c r="T11" s="66">
        <f>'FAC 2012-2018 BUS'!AD97</f>
        <v>-1.3912802763269721E-3</v>
      </c>
    </row>
    <row r="12" spans="2:20" x14ac:dyDescent="0.25">
      <c r="B12" s="28" t="s">
        <v>52</v>
      </c>
      <c r="C12" s="66">
        <f>'FAC 2002-2012 BUS'!I20</f>
        <v>0.26457677383977884</v>
      </c>
      <c r="D12" s="66">
        <f>'FAC 2002-2012 BUS'!I46</f>
        <v>0.25044805039857976</v>
      </c>
      <c r="E12" s="66">
        <f>'FAC 2002-2012 BUS'!I72</f>
        <v>0.14867124044668723</v>
      </c>
      <c r="F12" s="66">
        <f>'FAC 2002-2012 BUS'!I98</f>
        <v>0.17142857142857126</v>
      </c>
      <c r="G12" s="66">
        <f>'FAC 2002-2012 BUS'!AD20</f>
        <v>-9.4661135439159383E-3</v>
      </c>
      <c r="H12" s="66">
        <f>'FAC 2002-2012 BUS'!AD46</f>
        <v>-7.3405730824274559E-3</v>
      </c>
      <c r="I12" s="66">
        <f>'FAC 2002-2012 BUS'!AD72</f>
        <v>-7.1936088793683912E-3</v>
      </c>
      <c r="J12" s="66">
        <f>'FAC 2002-2012 BUS'!AD98</f>
        <v>-4.6273573380685024E-3</v>
      </c>
      <c r="L12" s="28" t="s">
        <v>52</v>
      </c>
      <c r="M12" s="66">
        <f>'FAC 2012-2018 BUS'!I20</f>
        <v>0.22686091383672236</v>
      </c>
      <c r="N12" s="66">
        <f>'FAC 2012-2018 BUS'!I46</f>
        <v>0.32541950976214018</v>
      </c>
      <c r="O12" s="66">
        <f>'FAC 2012-2018 BUS'!I72</f>
        <v>0.35173695534340887</v>
      </c>
      <c r="P12" s="66">
        <f>'FAC 2012-2018 BUS'!I98</f>
        <v>0.12195121951219523</v>
      </c>
      <c r="Q12" s="66">
        <f>'FAC 2012-2018 BUS'!AD20</f>
        <v>-8.3397732156271064E-3</v>
      </c>
      <c r="R12" s="66">
        <f>'FAC 2012-2018 BUS'!AD46</f>
        <v>-9.9636463428706447E-3</v>
      </c>
      <c r="S12" s="66">
        <f>'FAC 2012-2018 BUS'!AD72</f>
        <v>-9.4337607470077103E-3</v>
      </c>
      <c r="T12" s="66">
        <f>'FAC 2012-2018 BUS'!AD98</f>
        <v>-3.682332779970664E-3</v>
      </c>
    </row>
    <row r="13" spans="2:20" x14ac:dyDescent="0.25">
      <c r="B13" s="28" t="s">
        <v>69</v>
      </c>
      <c r="C13" s="111"/>
      <c r="D13" s="111"/>
      <c r="E13" s="111"/>
      <c r="F13" s="111"/>
      <c r="G13" s="66">
        <f>'FAC 2002-2012 BUS'!AD21</f>
        <v>-1.3545285296157112E-2</v>
      </c>
      <c r="H13" s="66">
        <f>'FAC 2002-2012 BUS'!AD47</f>
        <v>0</v>
      </c>
      <c r="I13" s="66">
        <f>'FAC 2002-2012 BUS'!AD73</f>
        <v>0</v>
      </c>
      <c r="J13" s="66">
        <f>'FAC 2002-2012 BUS'!AD99</f>
        <v>-3.5002211279286355E-4</v>
      </c>
      <c r="L13" s="28" t="s">
        <v>69</v>
      </c>
      <c r="M13" s="66"/>
      <c r="N13" s="111"/>
      <c r="O13" s="111"/>
      <c r="P13" s="66"/>
      <c r="Q13" s="66">
        <f>'FAC 2012-2018 BUS'!AD21</f>
        <v>-0.13013944537521807</v>
      </c>
      <c r="R13" s="66">
        <f>'FAC 2012-2018 BUS'!AD47</f>
        <v>-0.13909522755716708</v>
      </c>
      <c r="S13" s="66">
        <f>'FAC 2012-2018 BUS'!AD73</f>
        <v>-0.11221647021119388</v>
      </c>
      <c r="T13" s="66">
        <f>'FAC 2012-2018 BUS'!AD99</f>
        <v>-2.1839614846378974E-3</v>
      </c>
    </row>
    <row r="14" spans="2:20" hidden="1" x14ac:dyDescent="0.25">
      <c r="B14" s="28" t="s">
        <v>70</v>
      </c>
      <c r="C14" s="111"/>
      <c r="D14" s="66"/>
      <c r="E14" s="66"/>
      <c r="F14" s="111"/>
      <c r="G14" s="66" t="e">
        <f>'FAC 2002-2012 BUS'!AD22</f>
        <v>#REF!</v>
      </c>
      <c r="H14" s="66" t="e">
        <f>'FAC 2002-2012 BUS'!AD48</f>
        <v>#REF!</v>
      </c>
      <c r="I14" s="66" t="e">
        <f>'FAC 2002-2012 BUS'!AD74</f>
        <v>#REF!</v>
      </c>
      <c r="J14" s="66" t="e">
        <f>'FAC 2002-2012 BUS'!AD100</f>
        <v>#REF!</v>
      </c>
      <c r="L14" s="28" t="s">
        <v>70</v>
      </c>
      <c r="M14" s="66"/>
      <c r="N14" s="66"/>
      <c r="O14" s="66"/>
      <c r="P14" s="111"/>
      <c r="Q14" s="66" t="e">
        <f>'FAC 2012-2018 BUS'!AD22</f>
        <v>#REF!</v>
      </c>
      <c r="R14" s="66" t="e">
        <f>'FAC 2012-2018 BUS'!AD48</f>
        <v>#REF!</v>
      </c>
      <c r="S14" s="66" t="e">
        <f>'FAC 2012-2018 BUS'!AD74</f>
        <v>#REF!</v>
      </c>
      <c r="T14" s="66" t="e">
        <f>'FAC 2012-2018 BUS'!AD100</f>
        <v>#REF!</v>
      </c>
    </row>
    <row r="15" spans="2:20" hidden="1" x14ac:dyDescent="0.25">
      <c r="B15" s="11" t="s">
        <v>71</v>
      </c>
      <c r="C15" s="112"/>
      <c r="D15" s="112"/>
      <c r="E15" s="112"/>
      <c r="F15" s="112"/>
      <c r="G15" s="67" t="e">
        <f>'FAC 2002-2012 BUS'!AD23</f>
        <v>#REF!</v>
      </c>
      <c r="H15" s="67" t="e">
        <f>'FAC 2002-2012 BUS'!AD49</f>
        <v>#REF!</v>
      </c>
      <c r="I15" s="67" t="e">
        <f>'FAC 2002-2012 BUS'!AD75</f>
        <v>#REF!</v>
      </c>
      <c r="J15" s="67" t="e">
        <f>'FAC 2002-2012 BUS'!AD101</f>
        <v>#REF!</v>
      </c>
      <c r="L15" s="11" t="s">
        <v>71</v>
      </c>
      <c r="M15" s="112"/>
      <c r="N15" s="112"/>
      <c r="O15" s="112"/>
      <c r="P15" s="112"/>
      <c r="Q15" s="67" t="e">
        <f>'FAC 2012-2018 BUS'!AD23</f>
        <v>#REF!</v>
      </c>
      <c r="R15" s="67" t="e">
        <f>'FAC 2012-2018 BUS'!AD49</f>
        <v>#REF!</v>
      </c>
      <c r="S15" s="67" t="e">
        <f>'FAC 2012-2018 BUS'!AD75</f>
        <v>#REF!</v>
      </c>
      <c r="T15" s="67" t="e">
        <f>'FAC 2012-2018 BUS'!AD101</f>
        <v>#REF!</v>
      </c>
    </row>
    <row r="16" spans="2:20" x14ac:dyDescent="0.25">
      <c r="B16" s="44" t="s">
        <v>58</v>
      </c>
      <c r="C16" s="68"/>
      <c r="D16" s="68"/>
      <c r="E16" s="68"/>
      <c r="F16" s="68"/>
      <c r="G16" s="68">
        <f>'FAC 2002-2012 BUS'!AD24</f>
        <v>0.13747823851466651</v>
      </c>
      <c r="H16" s="68">
        <f>'FAC 2002-2012 BUS'!AD50</f>
        <v>0.20455094104988761</v>
      </c>
      <c r="I16" s="68">
        <f>'FAC 2002-2012 BUS'!AD76</f>
        <v>1.6242615241773355</v>
      </c>
      <c r="J16" s="68">
        <f>'FAC 2002-2012 BUS'!AD102</f>
        <v>0</v>
      </c>
      <c r="L16" s="44" t="s">
        <v>58</v>
      </c>
      <c r="M16" s="68"/>
      <c r="N16" s="68"/>
      <c r="O16" s="68"/>
      <c r="P16" s="68"/>
      <c r="Q16" s="68">
        <f>'FAC 2012-2018 BUS'!AD24</f>
        <v>0</v>
      </c>
      <c r="R16" s="68">
        <f>'FAC 2012-2018 BUS'!AD50</f>
        <v>0</v>
      </c>
      <c r="S16" s="68">
        <f>'FAC 2012-2018 BUS'!AD76</f>
        <v>0</v>
      </c>
      <c r="T16" s="68">
        <f>'FAC 2012-2018 BUS'!AD102</f>
        <v>0</v>
      </c>
    </row>
    <row r="17" spans="2:20" x14ac:dyDescent="0.25">
      <c r="B17" s="28" t="s">
        <v>72</v>
      </c>
      <c r="C17" s="72"/>
      <c r="D17" s="72"/>
      <c r="E17" s="72"/>
      <c r="F17" s="72"/>
      <c r="G17" s="72">
        <f>'FAC 2002-2012 BUS'!AD25</f>
        <v>0.17613550293151969</v>
      </c>
      <c r="H17" s="72">
        <f>'FAC 2002-2012 BUS'!AD51</f>
        <v>0.28607223695150763</v>
      </c>
      <c r="I17" s="72">
        <f>'FAC 2002-2012 BUS'!AD77</f>
        <v>1.8991632265255136</v>
      </c>
      <c r="J17" s="72">
        <f>'FAC 2002-2012 BUS'!AD103</f>
        <v>-5.7169669270696222E-2</v>
      </c>
      <c r="L17" s="28" t="s">
        <v>72</v>
      </c>
      <c r="M17" s="72"/>
      <c r="N17" s="72"/>
      <c r="O17" s="72"/>
      <c r="P17" s="72"/>
      <c r="Q17" s="72">
        <f>'FAC 2012-2018 BUS'!AD25</f>
        <v>-0.14071994240755115</v>
      </c>
      <c r="R17" s="72">
        <f>'FAC 2012-2018 BUS'!AD51</f>
        <v>-0.12716426503645217</v>
      </c>
      <c r="S17" s="72">
        <f>'FAC 2012-2018 BUS'!AD77</f>
        <v>-0.1434044588486777</v>
      </c>
      <c r="T17" s="72">
        <f>'FAC 2012-2018 BUS'!AD103</f>
        <v>-9.7363924175357774E-2</v>
      </c>
    </row>
    <row r="18" spans="2:20" ht="16.5" thickBot="1" x14ac:dyDescent="0.3">
      <c r="B18" s="12" t="s">
        <v>55</v>
      </c>
      <c r="C18" s="69"/>
      <c r="D18" s="69"/>
      <c r="E18" s="69"/>
      <c r="F18" s="69"/>
      <c r="G18" s="69">
        <f>'FAC 2002-2012 BUS'!AD26</f>
        <v>0.14578176527415976</v>
      </c>
      <c r="H18" s="69">
        <f>'FAC 2002-2012 BUS'!AD52</f>
        <v>0.38727309934186782</v>
      </c>
      <c r="I18" s="69">
        <f>'FAC 2002-2012 BUS'!AD78</f>
        <v>2.3073678391179024</v>
      </c>
      <c r="J18" s="69">
        <f>'FAC 2002-2012 BUS'!AD104</f>
        <v>-0.14017116941854424</v>
      </c>
      <c r="L18" s="12" t="s">
        <v>55</v>
      </c>
      <c r="M18" s="69"/>
      <c r="N18" s="69"/>
      <c r="O18" s="69"/>
      <c r="P18" s="69"/>
      <c r="Q18" s="69">
        <f>'FAC 2012-2018 BUS'!AD26</f>
        <v>-0.14351131184823507</v>
      </c>
      <c r="R18" s="69">
        <f>'FAC 2012-2018 BUS'!AD52</f>
        <v>-0.15780496085898432</v>
      </c>
      <c r="S18" s="69">
        <f>'FAC 2012-2018 BUS'!AD78</f>
        <v>-0.14609866382839065</v>
      </c>
      <c r="T18" s="69">
        <f>'FAC 2012-2018 BUS'!AD104</f>
        <v>-9.3789934893261595E-2</v>
      </c>
    </row>
    <row r="19" spans="2:20" ht="17.25" thickTop="1" thickBot="1" x14ac:dyDescent="0.3">
      <c r="B19" s="60" t="s">
        <v>73</v>
      </c>
      <c r="C19" s="70"/>
      <c r="D19" s="70"/>
      <c r="E19" s="70"/>
      <c r="F19" s="70"/>
      <c r="G19" s="70">
        <f>'FAC 2002-2012 BUS'!AD27</f>
        <v>-3.0353737657359936E-2</v>
      </c>
      <c r="H19" s="70">
        <f>'FAC 2002-2012 BUS'!AD53</f>
        <v>0.10120086239036019</v>
      </c>
      <c r="I19" s="70">
        <f>'FAC 2002-2012 BUS'!AD79</f>
        <v>0.40820461259238883</v>
      </c>
      <c r="J19" s="70">
        <f>'FAC 2002-2012 BUS'!AD105</f>
        <v>-8.3001500147848017E-2</v>
      </c>
      <c r="L19" s="60" t="s">
        <v>73</v>
      </c>
      <c r="M19" s="70"/>
      <c r="N19" s="70"/>
      <c r="O19" s="70"/>
      <c r="P19" s="70"/>
      <c r="Q19" s="70">
        <f>'FAC 2012-2018 BUS'!AD27</f>
        <v>-2.7913694406839218E-3</v>
      </c>
      <c r="R19" s="70">
        <f>'FAC 2012-2018 BUS'!AD53</f>
        <v>-3.0640695822532149E-2</v>
      </c>
      <c r="S19" s="70">
        <f>'FAC 2012-2018 BUS'!AD79</f>
        <v>-2.6942049797129553E-3</v>
      </c>
      <c r="T19" s="70">
        <f>'FAC 2012-2018 BUS'!AD105</f>
        <v>3.5739892820961794E-3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workbookViewId="0">
      <selection activeCell="A10" sqref="A1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93</v>
      </c>
      <c r="L2" s="71" t="s">
        <v>66</v>
      </c>
    </row>
    <row r="3" spans="2:21" ht="16.5" thickBot="1" x14ac:dyDescent="0.3"/>
    <row r="4" spans="2:21" ht="16.5" thickTop="1" x14ac:dyDescent="0.25">
      <c r="B4" s="64"/>
      <c r="C4" s="162" t="s">
        <v>65</v>
      </c>
      <c r="D4" s="162"/>
      <c r="E4" s="162"/>
      <c r="F4" s="162"/>
      <c r="G4" s="162" t="s">
        <v>60</v>
      </c>
      <c r="H4" s="162"/>
      <c r="I4" s="162"/>
      <c r="J4" s="162"/>
      <c r="L4" s="64"/>
      <c r="M4" s="162" t="s">
        <v>65</v>
      </c>
      <c r="N4" s="162"/>
      <c r="O4" s="162"/>
      <c r="P4" s="162"/>
      <c r="Q4" s="162" t="s">
        <v>60</v>
      </c>
      <c r="R4" s="162"/>
      <c r="S4" s="162"/>
      <c r="T4" s="162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0.1548311904013337</v>
      </c>
      <c r="H6" s="66">
        <f>'FAC 2002-2012 RAIL'!AD39</f>
        <v>0.49316473433583063</v>
      </c>
      <c r="I6" s="66" t="e">
        <f>'FAC 2002-2012 RAIL'!AD65</f>
        <v>#N/A</v>
      </c>
      <c r="J6" s="66">
        <f>'FAC 2002-2012 RAIL'!AD91</f>
        <v>6.1916178503021335E-2</v>
      </c>
      <c r="L6" s="28" t="s">
        <v>36</v>
      </c>
      <c r="M6" s="66">
        <f>'FAC 2012-2018 RAIL'!I13</f>
        <v>0.1172923217182209</v>
      </c>
      <c r="N6" s="66">
        <f>'FAC 2012-2018 RAIL'!I39</f>
        <v>0.22799989311446156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7.9827481833217945E-2</v>
      </c>
      <c r="R6" s="66">
        <f>'FAC 2012-2018 RAIL'!AD39</f>
        <v>0.13516775856746641</v>
      </c>
      <c r="S6" s="66" t="e">
        <f>'FAC 2012-2018 RAIL'!AD65</f>
        <v>#N/A</v>
      </c>
      <c r="T6" s="66">
        <f>'FAC 2012-2018 RAIL'!AD91</f>
        <v>1.7653360488283937E-2</v>
      </c>
    </row>
    <row r="7" spans="2:21" x14ac:dyDescent="0.25">
      <c r="B7" s="28" t="s">
        <v>57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-4.7413202565503597E-2</v>
      </c>
      <c r="H7" s="66">
        <f>'FAC 2002-2012 RAIL'!AD40</f>
        <v>-3.6545853118938904E-2</v>
      </c>
      <c r="I7" s="66" t="e">
        <f>'FAC 2002-2012 RAIL'!AD66</f>
        <v>#N/A</v>
      </c>
      <c r="J7" s="66">
        <f>'FAC 2002-2012 RAIL'!AD92</f>
        <v>7.0028966053330552E-3</v>
      </c>
      <c r="L7" s="28" t="s">
        <v>57</v>
      </c>
      <c r="M7" s="66">
        <f>'FAC 2012-2018 RAIL'!I14</f>
        <v>0.13030772007725333</v>
      </c>
      <c r="N7" s="66">
        <f>'FAC 2012-2018 RAIL'!I40</f>
        <v>8.1047343350928669E-2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-3.949623207966254E-2</v>
      </c>
      <c r="R7" s="66">
        <f>'FAC 2012-2018 RAIL'!AD40</f>
        <v>-1.0509246714299219E-2</v>
      </c>
      <c r="S7" s="66" t="e">
        <f>'FAC 2012-2018 RAIL'!AD66</f>
        <v>#N/A</v>
      </c>
      <c r="T7" s="66">
        <f>'FAC 2012-2018 RAIL'!AD92</f>
        <v>-4.6277312264041685E-2</v>
      </c>
      <c r="U7" s="73"/>
    </row>
    <row r="8" spans="2:21" x14ac:dyDescent="0.25">
      <c r="B8" s="28" t="s">
        <v>53</v>
      </c>
      <c r="C8" s="66">
        <f>'FAC 2002-2012 RAIL'!I15</f>
        <v>0.10030359088041929</v>
      </c>
      <c r="D8" s="66">
        <f>'FAC 2002-2012 BUS'!I41</f>
        <v>5.7883484469767321E-2</v>
      </c>
      <c r="E8" s="66" t="str">
        <f>'FAC 2002-2012 RAIL'!I67</f>
        <v>-</v>
      </c>
      <c r="F8" s="66">
        <f>'FAC 2002-2012 RAIL'!I93</f>
        <v>8.606219574635432E-2</v>
      </c>
      <c r="G8" s="66">
        <f>'FAC 2002-2012 RAIL'!AD15</f>
        <v>1.5915121434746372E-2</v>
      </c>
      <c r="H8" s="66">
        <f>'FAC 2002-2012 RAIL'!AD41</f>
        <v>1.6322918556941672E-2</v>
      </c>
      <c r="I8" s="66" t="e">
        <f>'FAC 2002-2012 RAIL'!AD67</f>
        <v>#N/A</v>
      </c>
      <c r="J8" s="66">
        <f>'FAC 2002-2012 RAIL'!AD93</f>
        <v>8.8053511233228896E-3</v>
      </c>
      <c r="L8" s="28" t="s">
        <v>53</v>
      </c>
      <c r="M8" s="66">
        <f>'FAC 2012-2018 RAIL'!I15</f>
        <v>5.9931124959478055E-2</v>
      </c>
      <c r="N8" s="66">
        <f>'FAC 2012-2018 RAIL'!I41</f>
        <v>5.8897223561920731E-2</v>
      </c>
      <c r="O8" s="66" t="str">
        <f>'FAC 2012-2018 RAIL'!I67</f>
        <v>-</v>
      </c>
      <c r="P8" s="66">
        <f>'FAC 2012-2018 RAIL'!I93</f>
        <v>6.8027813555046501E-2</v>
      </c>
      <c r="Q8" s="66">
        <f>'FAC 2012-2018 RAIL'!AD15</f>
        <v>7.7643752863332371E-3</v>
      </c>
      <c r="R8" s="66">
        <f>'FAC 2012-2018 RAIL'!AD41</f>
        <v>8.0542306996354372E-3</v>
      </c>
      <c r="S8" s="66" t="e">
        <f>'FAC 2012-2018 RAIL'!AD67</f>
        <v>#N/A</v>
      </c>
      <c r="T8" s="66">
        <f>'FAC 2012-2018 RAIL'!AD93</f>
        <v>7.7586983051843375E-3</v>
      </c>
      <c r="U8" s="73"/>
    </row>
    <row r="9" spans="2:21" hidden="1" x14ac:dyDescent="0.25">
      <c r="B9" s="28" t="s">
        <v>67</v>
      </c>
      <c r="C9" s="66" t="str">
        <f>'FAC 2002-2012 RAIL'!I16</f>
        <v>-</v>
      </c>
      <c r="D9" s="66" t="str">
        <f>'FAC 2002-2012 BUS'!I42</f>
        <v>-</v>
      </c>
      <c r="E9" s="66" t="str">
        <f>'FAC 2002-2012 RAIL'!I68</f>
        <v>-</v>
      </c>
      <c r="F9" s="66" t="str">
        <f>'FAC 2002-2012 RAIL'!I94</f>
        <v>-</v>
      </c>
      <c r="G9" s="66" t="e">
        <f>'FAC 2002-2012 RAIL'!AD16</f>
        <v>#REF!</v>
      </c>
      <c r="H9" s="66" t="e">
        <f>'FAC 2002-2012 RAIL'!AD42</f>
        <v>#REF!</v>
      </c>
      <c r="I9" s="66" t="e">
        <f>'FAC 2002-2012 RAIL'!AD68</f>
        <v>#N/A</v>
      </c>
      <c r="J9" s="66" t="e">
        <f>'FAC 2002-2012 RAIL'!AD94</f>
        <v>#REF!</v>
      </c>
      <c r="L9" s="28" t="s">
        <v>67</v>
      </c>
      <c r="M9" s="66" t="str">
        <f>'FAC 2012-2018 RAIL'!I16</f>
        <v>-</v>
      </c>
      <c r="N9" s="66" t="str">
        <f>'FAC 2012-2018 RAIL'!I42</f>
        <v>-</v>
      </c>
      <c r="O9" s="66" t="str">
        <f>'FAC 2012-2018 RAIL'!I68</f>
        <v>-</v>
      </c>
      <c r="P9" s="66" t="str">
        <f>'FAC 2012-2018 RAIL'!I94</f>
        <v>-</v>
      </c>
      <c r="Q9" s="66" t="e">
        <f>'FAC 2012-2018 RAIL'!AD16</f>
        <v>#REF!</v>
      </c>
      <c r="R9" s="66" t="e">
        <f>'FAC 2012-2018 RAIL'!AD42</f>
        <v>#REF!</v>
      </c>
      <c r="S9" s="66" t="e">
        <f>'FAC 2012-2018 RAIL'!AD68</f>
        <v>#N/A</v>
      </c>
      <c r="T9" s="66" t="e">
        <f>'FAC 2012-2018 RAIL'!AD94</f>
        <v>#REF!</v>
      </c>
      <c r="U9" s="73"/>
    </row>
    <row r="10" spans="2:21" x14ac:dyDescent="0.25">
      <c r="B10" s="28" t="s">
        <v>54</v>
      </c>
      <c r="C10" s="66">
        <f>'FAC 2002-2012 RAIL'!I17</f>
        <v>1.08686777892229</v>
      </c>
      <c r="D10" s="66">
        <f>'FAC 2002-2012 BUS'!I43</f>
        <v>1.0678012135282486</v>
      </c>
      <c r="E10" s="66" t="str">
        <f>'FAC 2002-2012 RAIL'!I69</f>
        <v>-</v>
      </c>
      <c r="F10" s="66">
        <f>'FAC 2002-2012 RAIL'!I95</f>
        <v>1.0817122593718338</v>
      </c>
      <c r="G10" s="66">
        <f>'FAC 2002-2012 RAIL'!AD17</f>
        <v>7.9278679176189498E-2</v>
      </c>
      <c r="H10" s="66">
        <f>'FAC 2002-2012 RAIL'!AD43</f>
        <v>9.1902949983425894E-2</v>
      </c>
      <c r="I10" s="66" t="e">
        <f>'FAC 2002-2012 RAIL'!AD69</f>
        <v>#N/A</v>
      </c>
      <c r="J10" s="66">
        <f>'FAC 2002-2012 RAIL'!AD95</f>
        <v>7.1389958482723823E-2</v>
      </c>
      <c r="L10" s="28" t="s">
        <v>54</v>
      </c>
      <c r="M10" s="66">
        <f>'FAC 2012-2018 RAIL'!I17</f>
        <v>-0.28568623095333434</v>
      </c>
      <c r="N10" s="66">
        <f>'FAC 2012-2018 RAIL'!I43</f>
        <v>-0.28341672022412057</v>
      </c>
      <c r="O10" s="66" t="str">
        <f>'FAC 2012-2018 RAIL'!I69</f>
        <v>-</v>
      </c>
      <c r="P10" s="66">
        <f>'FAC 2012-2018 RAIL'!I95</f>
        <v>-0.28941668897379358</v>
      </c>
      <c r="Q10" s="66">
        <f>'FAC 2012-2018 RAIL'!AD17</f>
        <v>-3.6222742587720888E-2</v>
      </c>
      <c r="R10" s="66">
        <f>'FAC 2012-2018 RAIL'!AD43</f>
        <v>-3.7484690811435947E-2</v>
      </c>
      <c r="S10" s="66" t="e">
        <f>'FAC 2012-2018 RAIL'!AD69</f>
        <v>#N/A</v>
      </c>
      <c r="T10" s="66">
        <f>'FAC 2012-2018 RAIL'!AD95</f>
        <v>-3.7326495824386782E-2</v>
      </c>
      <c r="U10" s="73"/>
    </row>
    <row r="11" spans="2:21" x14ac:dyDescent="0.25">
      <c r="B11" s="28" t="s">
        <v>51</v>
      </c>
      <c r="C11" s="66">
        <f>'FAC 2002-2012 RAIL'!I18</f>
        <v>-0.19107674405499042</v>
      </c>
      <c r="D11" s="66">
        <f>'FAC 2002-2012 BUS'!I44</f>
        <v>-0.19154572575705331</v>
      </c>
      <c r="E11" s="66" t="str">
        <f>'FAC 2002-2012 RAIL'!I70</f>
        <v>-</v>
      </c>
      <c r="F11" s="66">
        <f>'FAC 2002-2012 RAIL'!I96</f>
        <v>-0.19971606355699134</v>
      </c>
      <c r="G11" s="66">
        <f>'FAC 2002-2012 RAIL'!AD18</f>
        <v>8.2540781072992248E-3</v>
      </c>
      <c r="H11" s="66">
        <f>'FAC 2002-2012 RAIL'!AD44</f>
        <v>1.1223248904378447E-2</v>
      </c>
      <c r="I11" s="66" t="e">
        <f>'FAC 2002-2012 RAIL'!AD70</f>
        <v>#N/A</v>
      </c>
      <c r="J11" s="66">
        <f>'FAC 2002-2012 RAIL'!AD96</f>
        <v>7.7117843579916487E-3</v>
      </c>
      <c r="L11" s="28" t="s">
        <v>51</v>
      </c>
      <c r="M11" s="66">
        <f>'FAC 2012-2018 RAIL'!I18</f>
        <v>0.11448740187898854</v>
      </c>
      <c r="N11" s="66">
        <f>'FAC 2012-2018 RAIL'!I44</f>
        <v>9.6005390167127169E-2</v>
      </c>
      <c r="O11" s="66" t="str">
        <f>'FAC 2012-2018 RAIL'!I70</f>
        <v>-</v>
      </c>
      <c r="P11" s="66">
        <f>'FAC 2012-2018 RAIL'!I96</f>
        <v>8.3566354398319831E-2</v>
      </c>
      <c r="Q11" s="66">
        <f>'FAC 2012-2018 RAIL'!AD18</f>
        <v>-4.0153541063429167E-3</v>
      </c>
      <c r="R11" s="66">
        <f>'FAC 2012-2018 RAIL'!AD44</f>
        <v>-3.6051384994010803E-3</v>
      </c>
      <c r="S11" s="66" t="e">
        <f>'FAC 2012-2018 RAIL'!AD70</f>
        <v>#N/A</v>
      </c>
      <c r="T11" s="66">
        <f>'FAC 2012-2018 RAIL'!AD96</f>
        <v>-2.9889300796561084E-3</v>
      </c>
      <c r="U11" s="73"/>
    </row>
    <row r="12" spans="2:21" x14ac:dyDescent="0.25">
      <c r="B12" s="28" t="s">
        <v>68</v>
      </c>
      <c r="C12" s="66">
        <f>'FAC 2002-2012 RAIL'!I19</f>
        <v>1.6985478256415831E-2</v>
      </c>
      <c r="D12" s="66">
        <f>'FAC 2002-2012 BUS'!I45</f>
        <v>5.6459716000271554E-2</v>
      </c>
      <c r="E12" s="66" t="str">
        <f>'FAC 2002-2012 RAIL'!I71</f>
        <v>-</v>
      </c>
      <c r="F12" s="66">
        <f>'FAC 2002-2012 RAIL'!I97</f>
        <v>-6.3071586250393885E-3</v>
      </c>
      <c r="G12" s="66">
        <f>'FAC 2002-2012 RAIL'!AD19</f>
        <v>3.4574694554473519E-4</v>
      </c>
      <c r="H12" s="66">
        <f>'FAC 2002-2012 RAIL'!AD45</f>
        <v>1.629560380089657E-3</v>
      </c>
      <c r="I12" s="66" t="e">
        <f>'FAC 2002-2012 RAIL'!AD71</f>
        <v>#N/A</v>
      </c>
      <c r="J12" s="66">
        <f>'FAC 2002-2012 RAIL'!AD97</f>
        <v>1.238072112311738E-4</v>
      </c>
      <c r="L12" s="28" t="s">
        <v>68</v>
      </c>
      <c r="M12" s="66">
        <f>'FAC 2012-2018 RAIL'!I19</f>
        <v>-7.0875749023162404E-2</v>
      </c>
      <c r="N12" s="66">
        <f>'FAC 2012-2018 RAIL'!I45</f>
        <v>-0.1392161692650622</v>
      </c>
      <c r="O12" s="66" t="str">
        <f>'FAC 2012-2018 RAIL'!I71</f>
        <v>-</v>
      </c>
      <c r="P12" s="66">
        <f>'FAC 2012-2018 RAIL'!I97</f>
        <v>-4.7603935258648034E-2</v>
      </c>
      <c r="Q12" s="66">
        <f>'FAC 2012-2018 RAIL'!AD19</f>
        <v>-7.6591460880835358E-4</v>
      </c>
      <c r="R12" s="66">
        <f>'FAC 2012-2018 RAIL'!AD45</f>
        <v>-1.2088963646692829E-3</v>
      </c>
      <c r="S12" s="66" t="e">
        <f>'FAC 2012-2018 RAIL'!AD71</f>
        <v>#N/A</v>
      </c>
      <c r="T12" s="66">
        <f>'FAC 2012-2018 RAIL'!AD97</f>
        <v>-1.4127612714403448E-3</v>
      </c>
      <c r="U12" s="73"/>
    </row>
    <row r="13" spans="2:21" x14ac:dyDescent="0.25">
      <c r="B13" s="28" t="s">
        <v>52</v>
      </c>
      <c r="C13" s="66">
        <f>'FAC 2002-2012 RAIL'!I20</f>
        <v>0.25041049465128085</v>
      </c>
      <c r="D13" s="66">
        <f>'FAC 2002-2012 BUS'!I46</f>
        <v>0.25044805039857976</v>
      </c>
      <c r="E13" s="66" t="str">
        <f>'FAC 2002-2012 RAIL'!I72</f>
        <v>-</v>
      </c>
      <c r="F13" s="66">
        <f>'FAC 2002-2012 RAIL'!I98</f>
        <v>0.17142857142857126</v>
      </c>
      <c r="G13" s="66">
        <f>'FAC 2002-2012 RAIL'!AD20</f>
        <v>-8.8288272029314174E-3</v>
      </c>
      <c r="H13" s="66">
        <f>'FAC 2002-2012 RAIL'!AD46</f>
        <v>-1.0332659882391737E-2</v>
      </c>
      <c r="I13" s="66" t="e">
        <f>'FAC 2002-2012 RAIL'!AD72</f>
        <v>#N/A</v>
      </c>
      <c r="J13" s="66">
        <f>'FAC 2002-2012 RAIL'!AD98</f>
        <v>-5.3193393610932857E-3</v>
      </c>
      <c r="L13" s="28" t="s">
        <v>52</v>
      </c>
      <c r="M13" s="66">
        <f>'FAC 2012-2018 RAIL'!I20</f>
        <v>0.24137569460215635</v>
      </c>
      <c r="N13" s="66">
        <f>'FAC 2012-2018 RAIL'!I46</f>
        <v>0.32042692293589758</v>
      </c>
      <c r="O13" s="66" t="str">
        <f>'FAC 2012-2018 RAIL'!I72</f>
        <v>-</v>
      </c>
      <c r="P13" s="66">
        <f>'FAC 2012-2018 RAIL'!I98</f>
        <v>0.12195121951219523</v>
      </c>
      <c r="Q13" s="66">
        <f>'FAC 2012-2018 RAIL'!AD20</f>
        <v>-9.3032027791002218E-3</v>
      </c>
      <c r="R13" s="66">
        <f>'FAC 2012-2018 RAIL'!AD46</f>
        <v>-1.3749901752768448E-2</v>
      </c>
      <c r="S13" s="66" t="e">
        <f>'FAC 2012-2018 RAIL'!AD72</f>
        <v>#N/A</v>
      </c>
      <c r="T13" s="66">
        <f>'FAC 2012-2018 RAIL'!AD98</f>
        <v>-4.0120753511433613E-3</v>
      </c>
      <c r="U13" s="73"/>
    </row>
    <row r="14" spans="2:21" x14ac:dyDescent="0.25">
      <c r="B14" s="28" t="s">
        <v>69</v>
      </c>
      <c r="C14" s="66"/>
      <c r="D14" s="66"/>
      <c r="E14" s="66"/>
      <c r="F14" s="66"/>
      <c r="G14" s="66">
        <f>'FAC 2002-2012 RAIL'!AD21</f>
        <v>2.8726970710218312E-3</v>
      </c>
      <c r="H14" s="66">
        <f>'FAC 2002-2012 RAIL'!AD47</f>
        <v>0</v>
      </c>
      <c r="I14" s="66" t="e">
        <f>'FAC 2002-2012 RAIL'!AD73</f>
        <v>#N/A</v>
      </c>
      <c r="J14" s="66">
        <f>'FAC 2002-2012 RAIL'!AD99</f>
        <v>2.0989471053004562E-2</v>
      </c>
      <c r="L14" s="28" t="s">
        <v>69</v>
      </c>
      <c r="M14" s="66"/>
      <c r="N14" s="66"/>
      <c r="O14" s="66"/>
      <c r="P14" s="66"/>
      <c r="Q14" s="66">
        <f>'FAC 2012-2018 RAIL'!AD21</f>
        <v>2.3028148715787875E-2</v>
      </c>
      <c r="R14" s="66">
        <f>'FAC 2012-2018 RAIL'!AD47</f>
        <v>-2.059859224636592E-2</v>
      </c>
      <c r="S14" s="66" t="e">
        <f>'FAC 2012-2018 RAIL'!AD73</f>
        <v>#N/A</v>
      </c>
      <c r="T14" s="66">
        <f>'FAC 2012-2018 RAIL'!AD99</f>
        <v>0.11067036742583201</v>
      </c>
      <c r="U14" s="73"/>
    </row>
    <row r="15" spans="2:21" hidden="1" x14ac:dyDescent="0.25">
      <c r="B15" s="28" t="s">
        <v>70</v>
      </c>
      <c r="C15" s="66"/>
      <c r="D15" s="66"/>
      <c r="E15" s="66"/>
      <c r="F15" s="66"/>
      <c r="G15" s="66" t="e">
        <f>'FAC 2002-2012 RAIL'!AD22</f>
        <v>#REF!</v>
      </c>
      <c r="H15" s="66" t="e">
        <f>'FAC 2002-2012 RAIL'!AD48</f>
        <v>#REF!</v>
      </c>
      <c r="I15" s="66" t="e">
        <f>'FAC 2002-2012 RAIL'!AD74</f>
        <v>#N/A</v>
      </c>
      <c r="J15" s="66" t="e">
        <f>'FAC 2002-2012 RAIL'!AD100</f>
        <v>#REF!</v>
      </c>
      <c r="L15" s="28" t="s">
        <v>70</v>
      </c>
      <c r="M15" s="66"/>
      <c r="N15" s="66"/>
      <c r="O15" s="66"/>
      <c r="P15" s="66"/>
      <c r="Q15" s="66" t="e">
        <f>'FAC 2012-2018 RAIL'!AD22</f>
        <v>#REF!</v>
      </c>
      <c r="R15" s="66" t="e">
        <f>'FAC 2012-2018 RAIL'!AD48</f>
        <v>#REF!</v>
      </c>
      <c r="S15" s="66" t="e">
        <f>'FAC 2012-2018 RAIL'!AD74</f>
        <v>#N/A</v>
      </c>
      <c r="T15" s="66" t="e">
        <f>'FAC 2012-2018 RAIL'!AD100</f>
        <v>#REF!</v>
      </c>
      <c r="U15" s="73"/>
    </row>
    <row r="16" spans="2:21" hidden="1" x14ac:dyDescent="0.25">
      <c r="B16" s="11" t="s">
        <v>71</v>
      </c>
      <c r="C16" s="66"/>
      <c r="D16" s="66"/>
      <c r="E16" s="66"/>
      <c r="F16" s="66"/>
      <c r="G16" s="66" t="e">
        <f>'FAC 2002-2012 RAIL'!AD23</f>
        <v>#REF!</v>
      </c>
      <c r="H16" s="66" t="e">
        <f>'FAC 2002-2012 RAIL'!AD49</f>
        <v>#REF!</v>
      </c>
      <c r="I16" s="66" t="e">
        <f>'FAC 2002-2012 RAIL'!AD75</f>
        <v>#N/A</v>
      </c>
      <c r="J16" s="66" t="e">
        <f>'FAC 2002-2012 RAIL'!AD101</f>
        <v>#REF!</v>
      </c>
      <c r="L16" s="11" t="s">
        <v>71</v>
      </c>
      <c r="M16" s="66"/>
      <c r="N16" s="66"/>
      <c r="O16" s="66"/>
      <c r="P16" s="66"/>
      <c r="Q16" s="66" t="e">
        <f>'FAC 2012-2018 RAIL'!AD23</f>
        <v>#REF!</v>
      </c>
      <c r="R16" s="66" t="e">
        <f>'FAC 2012-2018 RAIL'!AD49</f>
        <v>#REF!</v>
      </c>
      <c r="S16" s="66" t="e">
        <f>'FAC 2012-2018 RAIL'!AD75</f>
        <v>#N/A</v>
      </c>
      <c r="T16" s="66" t="e">
        <f>'FAC 2012-2018 RAIL'!AD101</f>
        <v>#REF!</v>
      </c>
      <c r="U16" s="73"/>
    </row>
    <row r="17" spans="2:20" x14ac:dyDescent="0.25">
      <c r="B17" s="44" t="s">
        <v>58</v>
      </c>
      <c r="C17" s="68"/>
      <c r="D17" s="68"/>
      <c r="E17" s="68"/>
      <c r="F17" s="68"/>
      <c r="G17" s="68">
        <f>'FAC 2002-2012 RAIL'!AD24</f>
        <v>4.3687900525753186E-2</v>
      </c>
      <c r="H17" s="68">
        <f>'FAC 2002-2012 RAIL'!AD50</f>
        <v>0.24098622927535973</v>
      </c>
      <c r="I17" s="68" t="e">
        <f>'FAC 2002-2012 RAIL'!AD76</f>
        <v>#N/A</v>
      </c>
      <c r="J17" s="68">
        <f>'FAC 2002-2012 RAIL'!AD102</f>
        <v>0</v>
      </c>
      <c r="L17" s="44" t="s">
        <v>58</v>
      </c>
      <c r="M17" s="68"/>
      <c r="N17" s="68"/>
      <c r="O17" s="68"/>
      <c r="P17" s="68"/>
      <c r="Q17" s="68">
        <f>'FAC 2012-2018 RAIL'!AD24</f>
        <v>0</v>
      </c>
      <c r="R17" s="68">
        <f>'FAC 2012-2018 RAIL'!AD50</f>
        <v>0</v>
      </c>
      <c r="S17" s="68" t="e">
        <f>'FAC 2012-2018 RAIL'!AD76</f>
        <v>#N/A</v>
      </c>
      <c r="T17" s="68">
        <f>'FAC 2012-2018 RAIL'!AD102</f>
        <v>0</v>
      </c>
    </row>
    <row r="18" spans="2:20" x14ac:dyDescent="0.25">
      <c r="B18" s="28" t="s">
        <v>72</v>
      </c>
      <c r="C18" s="72"/>
      <c r="D18" s="72"/>
      <c r="E18" s="72"/>
      <c r="F18" s="72"/>
      <c r="G18" s="72">
        <f>'FAC 2002-2012 RAIL'!AD25</f>
        <v>0.26287481391458267</v>
      </c>
      <c r="H18" s="72">
        <f>'FAC 2002-2012 RAIL'!AD51</f>
        <v>0.91238963887636571</v>
      </c>
      <c r="I18" s="72" t="e">
        <f>'FAC 2002-2012 RAIL'!AD77</f>
        <v>#N/A</v>
      </c>
      <c r="J18" s="72">
        <f>'FAC 2002-2012 RAIL'!AD103</f>
        <v>0.20775505353110169</v>
      </c>
      <c r="L18" s="28" t="s">
        <v>72</v>
      </c>
      <c r="M18" s="72"/>
      <c r="N18" s="72"/>
      <c r="O18" s="72"/>
      <c r="P18" s="72"/>
      <c r="Q18" s="72">
        <f>'FAC 2012-2018 RAIL'!AD25</f>
        <v>2.2357421308672576E-2</v>
      </c>
      <c r="R18" s="72">
        <f>'FAC 2012-2018 RAIL'!AD51</f>
        <v>5.7871397606587882E-2</v>
      </c>
      <c r="S18" s="72" t="e">
        <f>'FAC 2012-2018 RAIL'!AD77</f>
        <v>#N/A</v>
      </c>
      <c r="T18" s="72">
        <f>'FAC 2012-2018 RAIL'!AD103</f>
        <v>4.3362486250360766E-2</v>
      </c>
    </row>
    <row r="19" spans="2:20" ht="16.5" thickBot="1" x14ac:dyDescent="0.3">
      <c r="B19" s="12" t="s">
        <v>55</v>
      </c>
      <c r="C19" s="69"/>
      <c r="D19" s="69"/>
      <c r="E19" s="69"/>
      <c r="F19" s="69"/>
      <c r="G19" s="69">
        <f>'FAC 2002-2012 RAIL'!AD26</f>
        <v>0.30362955781950784</v>
      </c>
      <c r="H19" s="69">
        <f>'FAC 2002-2012 RAIL'!AD52</f>
        <v>0.80341751824870489</v>
      </c>
      <c r="I19" s="69" t="e">
        <f>'FAC 2002-2012 RAIL'!AD78</f>
        <v>#N/A</v>
      </c>
      <c r="J19" s="69">
        <f>'FAC 2002-2012 RAIL'!AD104</f>
        <v>0.44420061078608275</v>
      </c>
      <c r="L19" s="12" t="s">
        <v>55</v>
      </c>
      <c r="M19" s="69"/>
      <c r="N19" s="69"/>
      <c r="O19" s="69"/>
      <c r="P19" s="69"/>
      <c r="Q19" s="69">
        <f>'FAC 2012-2018 RAIL'!AD26</f>
        <v>-2.85730207278454E-2</v>
      </c>
      <c r="R19" s="69">
        <f>'FAC 2012-2018 RAIL'!AD52</f>
        <v>-3.9003417465373391E-2</v>
      </c>
      <c r="S19" s="69" t="e">
        <f>'FAC 2012-2018 RAIL'!AD78</f>
        <v>#N/A</v>
      </c>
      <c r="T19" s="69">
        <f>'FAC 2012-2018 RAIL'!AD104</f>
        <v>3.3855879324180549E-2</v>
      </c>
    </row>
    <row r="20" spans="2:20" ht="17.25" thickTop="1" thickBot="1" x14ac:dyDescent="0.3">
      <c r="B20" s="60" t="s">
        <v>73</v>
      </c>
      <c r="C20" s="70"/>
      <c r="D20" s="70"/>
      <c r="E20" s="70"/>
      <c r="F20" s="70"/>
      <c r="G20" s="70">
        <f>'FAC 2002-2012 RAIL'!AD27</f>
        <v>4.0754743904925173E-2</v>
      </c>
      <c r="H20" s="70">
        <f>'FAC 2002-2012 RAIL'!AD53</f>
        <v>-0.10897212062766082</v>
      </c>
      <c r="I20" s="70" t="e">
        <f>'FAC 2002-2012 RAIL'!AD79</f>
        <v>#N/A</v>
      </c>
      <c r="J20" s="70">
        <f>'FAC 2002-2012 RAIL'!AD105</f>
        <v>0.23644555725498106</v>
      </c>
      <c r="L20" s="60" t="s">
        <v>73</v>
      </c>
      <c r="M20" s="70"/>
      <c r="N20" s="70"/>
      <c r="O20" s="70"/>
      <c r="P20" s="70"/>
      <c r="Q20" s="70">
        <f>'FAC 2012-2018 RAIL'!AD27</f>
        <v>-5.0930442036517976E-2</v>
      </c>
      <c r="R20" s="70">
        <f>'FAC 2012-2018 RAIL'!AD53</f>
        <v>-9.6874815071961273E-2</v>
      </c>
      <c r="S20" s="70" t="e">
        <f>'FAC 2012-2018 RAIL'!AD79</f>
        <v>#N/A</v>
      </c>
      <c r="T20" s="70">
        <f>'FAC 2012-2018 RAIL'!AD105</f>
        <v>-9.5066069261802166E-3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9"/>
      <c r="H2" s="109"/>
      <c r="I2" s="20"/>
    </row>
    <row r="3" spans="1:31" x14ac:dyDescent="0.25">
      <c r="B3" s="21" t="s">
        <v>29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2002</v>
      </c>
      <c r="H9" s="131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27</v>
      </c>
      <c r="G12" s="120"/>
      <c r="H12" s="120"/>
      <c r="I12" s="119"/>
      <c r="J12" s="107"/>
      <c r="K12" s="107"/>
      <c r="L12" s="107" t="s">
        <v>27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36</v>
      </c>
      <c r="C13" s="119" t="s">
        <v>25</v>
      </c>
      <c r="D13" s="107" t="s">
        <v>8</v>
      </c>
      <c r="E13" s="121"/>
      <c r="F13" s="107">
        <f>MATCH($D13,FAC_TOTALS_APTA!$A$2:$BT$2,)</f>
        <v>12</v>
      </c>
      <c r="G13" s="120">
        <f>VLOOKUP(G11,FAC_TOTALS_APTA!$A$4:$BT$126,$F13,FALSE)</f>
        <v>69431799.636510193</v>
      </c>
      <c r="H13" s="120">
        <f>VLOOKUP(H11,FAC_TOTALS_APTA!$A$4:$BT$126,$F13,FALSE)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MATCH($K13,FAC_TOTALS_APTA!$A$2:$BR$2,)</f>
        <v>26</v>
      </c>
      <c r="M13" s="120">
        <f>IF(M11=0,0,VLOOKUP(M11,FAC_TOTALS_APTA!$A$4:$BT$126,$L13,FALSE))</f>
        <v>-1874023.43204328</v>
      </c>
      <c r="N13" s="120">
        <f>IF(N11=0,0,VLOOKUP(N11,FAC_TOTALS_APTA!$A$4:$BT$126,$L13,FALSE))</f>
        <v>27173259.963235799</v>
      </c>
      <c r="O13" s="120">
        <f>IF(O11=0,0,VLOOKUP(O11,FAC_TOTALS_APTA!$A$4:$BT$126,$L13,FALSE))</f>
        <v>-21730298.438175201</v>
      </c>
      <c r="P13" s="120">
        <f>IF(P11=0,0,VLOOKUP(P11,FAC_TOTALS_APTA!$A$4:$BT$126,$L13,FALSE))</f>
        <v>-5185770.6805170299</v>
      </c>
      <c r="Q13" s="120">
        <f>IF(Q11=0,0,VLOOKUP(Q11,FAC_TOTALS_APTA!$A$4:$BT$126,$L13,FALSE))</f>
        <v>22813517.364025399</v>
      </c>
      <c r="R13" s="120">
        <f>IF(R11=0,0,VLOOKUP(R11,FAC_TOTALS_APTA!$A$4:$BT$126,$L13,FALSE))</f>
        <v>10833233.630133299</v>
      </c>
      <c r="S13" s="120">
        <f>IF(S11=0,0,VLOOKUP(S11,FAC_TOTALS_APTA!$A$4:$BT$126,$L13,FALSE))</f>
        <v>-14709430.936022799</v>
      </c>
      <c r="T13" s="120">
        <f>IF(T11=0,0,VLOOKUP(T11,FAC_TOTALS_APTA!$A$4:$BT$126,$L13,FALSE))</f>
        <v>-64214645.484465897</v>
      </c>
      <c r="U13" s="120">
        <f>IF(U11=0,0,VLOOKUP(U11,FAC_TOTALS_APTA!$A$4:$BT$126,$L13,FALSE))</f>
        <v>-42847830.470654704</v>
      </c>
      <c r="V13" s="120">
        <f>IF(V11=0,0,VLOOKUP(V11,FAC_TOTALS_APTA!$A$4:$BT$126,$L13,FALSE))</f>
        <v>-16541987.579348801</v>
      </c>
      <c r="W13" s="120">
        <f>IF(W11=0,0,VLOOKUP(W11,FAC_TOTALS_APTA!$A$4:$BT$126,$L13,FALSE))</f>
        <v>0</v>
      </c>
      <c r="X13" s="120">
        <f>IF(X11=0,0,VLOOKUP(X11,FAC_TOTALS_APTA!$A$4:$BT$126,$L13,FALSE))</f>
        <v>0</v>
      </c>
      <c r="Y13" s="120">
        <f>IF(Y11=0,0,VLOOKUP(Y11,FAC_TOTALS_APTA!$A$4:$BT$126,$L13,FALSE))</f>
        <v>0</v>
      </c>
      <c r="Z13" s="120">
        <f>IF(Z11=0,0,VLOOKUP(Z11,FAC_TOTALS_APTA!$A$4:$BT$126,$L13,FALSE))</f>
        <v>0</v>
      </c>
      <c r="AA13" s="120">
        <f>IF(AA11=0,0,VLOOKUP(AA11,FAC_TOTALS_APTA!$A$4:$BT$126,$L13,FALSE))</f>
        <v>0</v>
      </c>
      <c r="AB13" s="120">
        <f>IF(AB11=0,0,VLOOKUP(AB11,FAC_TOTALS_APTA!$A$4:$BT$126,$L13,FALSE))</f>
        <v>0</v>
      </c>
      <c r="AC13" s="124">
        <f>SUM(M13:AB13)</f>
        <v>-106283976.06383321</v>
      </c>
      <c r="AD13" s="125">
        <f>AC13/G26</f>
        <v>-4.7924245787923772E-2</v>
      </c>
      <c r="AE13" s="9"/>
    </row>
    <row r="14" spans="1:31" s="16" customFormat="1" x14ac:dyDescent="0.25">
      <c r="A14" s="9"/>
      <c r="B14" s="118" t="s">
        <v>57</v>
      </c>
      <c r="C14" s="119" t="s">
        <v>25</v>
      </c>
      <c r="D14" s="107" t="s">
        <v>75</v>
      </c>
      <c r="E14" s="121"/>
      <c r="F14" s="107">
        <f>MATCH($D14,FAC_TOTALS_APTA!$A$2:$BT$2,)</f>
        <v>13</v>
      </c>
      <c r="G14" s="126">
        <f>VLOOKUP(G11,FAC_TOTALS_APTA!$A$4:$BT$126,$F14,FALSE)</f>
        <v>0.91027864284140703</v>
      </c>
      <c r="H14" s="126">
        <f>VLOOKUP(H11,FAC_TOTALS_APTA!$A$4:$BT$126,$F14,FALSE)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MATCH($K14,FAC_TOTALS_APTA!$A$2:$BR$2,)</f>
        <v>27</v>
      </c>
      <c r="M14" s="120">
        <f>IF(M11=0,0,VLOOKUP(M11,FAC_TOTALS_APTA!$A$4:$BT$126,$L14,FALSE))</f>
        <v>-3010596.9175394601</v>
      </c>
      <c r="N14" s="120">
        <f>IF(N11=0,0,VLOOKUP(N11,FAC_TOTALS_APTA!$A$4:$BT$126,$L14,FALSE))</f>
        <v>20238714.749072298</v>
      </c>
      <c r="O14" s="120">
        <f>IF(O11=0,0,VLOOKUP(O11,FAC_TOTALS_APTA!$A$4:$BT$126,$L14,FALSE))</f>
        <v>-9404524.5541350301</v>
      </c>
      <c r="P14" s="120">
        <f>IF(P11=0,0,VLOOKUP(P11,FAC_TOTALS_APTA!$A$4:$BT$126,$L14,FALSE))</f>
        <v>6796283.50835332</v>
      </c>
      <c r="Q14" s="120">
        <f>IF(Q11=0,0,VLOOKUP(Q11,FAC_TOTALS_APTA!$A$4:$BT$126,$L14,FALSE))</f>
        <v>-16649393.0037948</v>
      </c>
      <c r="R14" s="120">
        <f>IF(R11=0,0,VLOOKUP(R11,FAC_TOTALS_APTA!$A$4:$BT$126,$L14,FALSE))</f>
        <v>12466206.26001</v>
      </c>
      <c r="S14" s="120">
        <f>IF(S11=0,0,VLOOKUP(S11,FAC_TOTALS_APTA!$A$4:$BT$126,$L14,FALSE))</f>
        <v>-62135240.2177241</v>
      </c>
      <c r="T14" s="120">
        <f>IF(T11=0,0,VLOOKUP(T11,FAC_TOTALS_APTA!$A$4:$BT$126,$L14,FALSE))</f>
        <v>-11024891.0296384</v>
      </c>
      <c r="U14" s="120">
        <f>IF(U11=0,0,VLOOKUP(U11,FAC_TOTALS_APTA!$A$4:$BT$126,$L14,FALSE))</f>
        <v>-12155640.415034501</v>
      </c>
      <c r="V14" s="120">
        <f>IF(V11=0,0,VLOOKUP(V11,FAC_TOTALS_APTA!$A$4:$BT$126,$L14,FALSE))</f>
        <v>426391.51884397201</v>
      </c>
      <c r="W14" s="120">
        <f>IF(W11=0,0,VLOOKUP(W11,FAC_TOTALS_APTA!$A$4:$BT$126,$L14,FALSE))</f>
        <v>0</v>
      </c>
      <c r="X14" s="120">
        <f>IF(X11=0,0,VLOOKUP(X11,FAC_TOTALS_APTA!$A$4:$BT$126,$L14,FALSE))</f>
        <v>0</v>
      </c>
      <c r="Y14" s="120">
        <f>IF(Y11=0,0,VLOOKUP(Y11,FAC_TOTALS_APTA!$A$4:$BT$126,$L14,FALSE))</f>
        <v>0</v>
      </c>
      <c r="Z14" s="120">
        <f>IF(Z11=0,0,VLOOKUP(Z11,FAC_TOTALS_APTA!$A$4:$BT$126,$L14,FALSE))</f>
        <v>0</v>
      </c>
      <c r="AA14" s="120">
        <f>IF(AA11=0,0,VLOOKUP(AA11,FAC_TOTALS_APTA!$A$4:$BT$126,$L14,FALSE))</f>
        <v>0</v>
      </c>
      <c r="AB14" s="120">
        <f>IF(AB11=0,0,VLOOKUP(AB11,FAC_TOTALS_APTA!$A$4:$BT$126,$L14,FALSE))</f>
        <v>0</v>
      </c>
      <c r="AC14" s="124">
        <f t="shared" ref="AC14:AC23" si="4">SUM(M14:AB14)</f>
        <v>-74452690.101586685</v>
      </c>
      <c r="AD14" s="125">
        <f>AC14/G26</f>
        <v>-3.3571279059579004E-2</v>
      </c>
      <c r="AE14" s="9"/>
    </row>
    <row r="15" spans="1:31" s="16" customFormat="1" x14ac:dyDescent="0.25">
      <c r="A15" s="9"/>
      <c r="B15" s="118" t="s">
        <v>53</v>
      </c>
      <c r="C15" s="119" t="s">
        <v>25</v>
      </c>
      <c r="D15" s="107" t="s">
        <v>9</v>
      </c>
      <c r="E15" s="121"/>
      <c r="F15" s="107">
        <f>MATCH($D15,FAC_TOTALS_APTA!$A$2:$BT$2,)</f>
        <v>14</v>
      </c>
      <c r="G15" s="120">
        <f>VLOOKUP(G11,FAC_TOTALS_APTA!$A$4:$BT$126,$F15,FALSE)</f>
        <v>9573567.1438265797</v>
      </c>
      <c r="H15" s="120">
        <f>VLOOKUP(H11,FAC_TOTALS_APTA!$A$4:$BT$126,$F15,FALSE)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MATCH($K15,FAC_TOTALS_APTA!$A$2:$BR$2,)</f>
        <v>28</v>
      </c>
      <c r="M15" s="120">
        <f>IF(M11=0,0,VLOOKUP(M11,FAC_TOTALS_APTA!$A$4:$BT$126,$L15,FALSE))</f>
        <v>4487336.1596142296</v>
      </c>
      <c r="N15" s="120">
        <f>IF(N11=0,0,VLOOKUP(N11,FAC_TOTALS_APTA!$A$4:$BT$126,$L15,FALSE))</f>
        <v>5327411.7577161603</v>
      </c>
      <c r="O15" s="120">
        <f>IF(O11=0,0,VLOOKUP(O11,FAC_TOTALS_APTA!$A$4:$BT$126,$L15,FALSE))</f>
        <v>6147884.0779990396</v>
      </c>
      <c r="P15" s="120">
        <f>IF(P11=0,0,VLOOKUP(P11,FAC_TOTALS_APTA!$A$4:$BT$126,$L15,FALSE))</f>
        <v>8325997.45291893</v>
      </c>
      <c r="Q15" s="120">
        <f>IF(Q11=0,0,VLOOKUP(Q11,FAC_TOTALS_APTA!$A$4:$BT$126,$L15,FALSE))</f>
        <v>2296745.87775158</v>
      </c>
      <c r="R15" s="120">
        <f>IF(R11=0,0,VLOOKUP(R11,FAC_TOTALS_APTA!$A$4:$BT$126,$L15,FALSE))</f>
        <v>1518819.97818631</v>
      </c>
      <c r="S15" s="120">
        <f>IF(S11=0,0,VLOOKUP(S11,FAC_TOTALS_APTA!$A$4:$BT$126,$L15,FALSE))</f>
        <v>-1439812.36764845</v>
      </c>
      <c r="T15" s="120">
        <f>IF(T11=0,0,VLOOKUP(T11,FAC_TOTALS_APTA!$A$4:$BT$126,$L15,FALSE))</f>
        <v>162335.32209890799</v>
      </c>
      <c r="U15" s="120">
        <f>IF(U11=0,0,VLOOKUP(U11,FAC_TOTALS_APTA!$A$4:$BT$126,$L15,FALSE))</f>
        <v>3035653.3682166701</v>
      </c>
      <c r="V15" s="120">
        <f>IF(V11=0,0,VLOOKUP(V11,FAC_TOTALS_APTA!$A$4:$BT$126,$L15,FALSE))</f>
        <v>3834034.9757645298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33696406.602617905</v>
      </c>
      <c r="AD15" s="125">
        <f>AC15/G26</f>
        <v>1.5193963681070781E-2</v>
      </c>
      <c r="AE15" s="9"/>
    </row>
    <row r="16" spans="1:31" s="16" customFormat="1" x14ac:dyDescent="0.25">
      <c r="A16" s="9"/>
      <c r="B16" s="118" t="s">
        <v>67</v>
      </c>
      <c r="C16" s="119"/>
      <c r="D16" s="107" t="s">
        <v>11</v>
      </c>
      <c r="E16" s="121"/>
      <c r="F16" s="107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122" t="str">
        <f t="shared" si="1"/>
        <v>-</v>
      </c>
      <c r="J16" s="123" t="str">
        <f t="shared" si="2"/>
        <v/>
      </c>
      <c r="K16" s="123" t="str">
        <f t="shared" si="3"/>
        <v>TSD_POP_PCT_FAC</v>
      </c>
      <c r="L16" s="107" t="e">
        <f>MATCH($K16,FAC_TOTALS_APTA!$A$2:$BR$2,)</f>
        <v>#N/A</v>
      </c>
      <c r="M16" s="120" t="e">
        <f>IF(M11=0,0,VLOOKUP(M11,FAC_TOTALS_APTA!$A$4:$BT$126,$L16,FALSE))</f>
        <v>#REF!</v>
      </c>
      <c r="N16" s="120" t="e">
        <f>IF(N11=0,0,VLOOKUP(N11,FAC_TOTALS_APTA!$A$4:$BT$126,$L16,FALSE))</f>
        <v>#REF!</v>
      </c>
      <c r="O16" s="120" t="e">
        <f>IF(O11=0,0,VLOOKUP(O11,FAC_TOTALS_APTA!$A$4:$BT$126,$L16,FALSE))</f>
        <v>#REF!</v>
      </c>
      <c r="P16" s="120" t="e">
        <f>IF(P11=0,0,VLOOKUP(P11,FAC_TOTALS_APTA!$A$4:$BT$126,$L16,FALSE))</f>
        <v>#REF!</v>
      </c>
      <c r="Q16" s="120" t="e">
        <f>IF(Q11=0,0,VLOOKUP(Q11,FAC_TOTALS_APTA!$A$4:$BT$126,$L16,FALSE))</f>
        <v>#REF!</v>
      </c>
      <c r="R16" s="120" t="e">
        <f>IF(R11=0,0,VLOOKUP(R11,FAC_TOTALS_APTA!$A$4:$BT$126,$L16,FALSE))</f>
        <v>#REF!</v>
      </c>
      <c r="S16" s="120" t="e">
        <f>IF(S11=0,0,VLOOKUP(S11,FAC_TOTALS_APTA!$A$4:$BT$126,$L16,FALSE))</f>
        <v>#REF!</v>
      </c>
      <c r="T16" s="120" t="e">
        <f>IF(T11=0,0,VLOOKUP(T11,FAC_TOTALS_APTA!$A$4:$BT$126,$L16,FALSE))</f>
        <v>#REF!</v>
      </c>
      <c r="U16" s="120" t="e">
        <f>IF(U11=0,0,VLOOKUP(U11,FAC_TOTALS_APTA!$A$4:$BT$126,$L16,FALSE))</f>
        <v>#REF!</v>
      </c>
      <c r="V16" s="120" t="e">
        <f>IF(V11=0,0,VLOOKUP(V11,FAC_TOTALS_APTA!$A$4:$BT$126,$L16,FALSE))</f>
        <v>#REF!</v>
      </c>
      <c r="W16" s="120">
        <f>IF(W11=0,0,VLOOKUP(W11,FAC_TOTALS_APTA!$A$4:$BT$126,$L16,FALSE))</f>
        <v>0</v>
      </c>
      <c r="X16" s="120">
        <f>IF(X11=0,0,VLOOKUP(X11,FAC_TOTALS_APTA!$A$4:$BT$126,$L16,FALSE))</f>
        <v>0</v>
      </c>
      <c r="Y16" s="120">
        <f>IF(Y11=0,0,VLOOKUP(Y11,FAC_TOTALS_APTA!$A$4:$BT$126,$L16,FALSE))</f>
        <v>0</v>
      </c>
      <c r="Z16" s="120">
        <f>IF(Z11=0,0,VLOOKUP(Z11,FAC_TOTALS_APTA!$A$4:$BT$126,$L16,FALSE))</f>
        <v>0</v>
      </c>
      <c r="AA16" s="120">
        <f>IF(AA11=0,0,VLOOKUP(AA11,FAC_TOTALS_APTA!$A$4:$BT$126,$L16,FALSE))</f>
        <v>0</v>
      </c>
      <c r="AB16" s="120">
        <f>IF(AB11=0,0,VLOOKUP(AB11,FAC_TOTALS_APTA!$A$4:$BT$126,$L16,FALSE))</f>
        <v>0</v>
      </c>
      <c r="AC16" s="124" t="e">
        <f t="shared" si="4"/>
        <v>#REF!</v>
      </c>
      <c r="AD16" s="125" t="e">
        <f>AC16/G26</f>
        <v>#REF!</v>
      </c>
      <c r="AE16" s="9"/>
    </row>
    <row r="17" spans="1:31" s="16" customFormat="1" x14ac:dyDescent="0.2">
      <c r="A17" s="9"/>
      <c r="B17" s="118" t="s">
        <v>54</v>
      </c>
      <c r="C17" s="119" t="s">
        <v>25</v>
      </c>
      <c r="D17" s="127" t="s">
        <v>18</v>
      </c>
      <c r="E17" s="121"/>
      <c r="F17" s="107">
        <f>MATCH($D17,FAC_TOTALS_APTA!$A$2:$BT$2,)</f>
        <v>15</v>
      </c>
      <c r="G17" s="128">
        <f>VLOOKUP(G11,FAC_TOTALS_APTA!$A$4:$BT$126,$F17,FALSE)</f>
        <v>1.99892297215457</v>
      </c>
      <c r="H17" s="128">
        <f>VLOOKUP(H11,FAC_TOTALS_APTA!$A$4:$BT$126,$F17,FALSE)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MATCH($K17,FAC_TOTALS_APTA!$A$2:$BR$2,)</f>
        <v>29</v>
      </c>
      <c r="M17" s="120">
        <f>IF(M11=0,0,VLOOKUP(M11,FAC_TOTALS_APTA!$A$4:$BT$126,$L17,FALSE))</f>
        <v>30156588.201205201</v>
      </c>
      <c r="N17" s="120">
        <f>IF(N11=0,0,VLOOKUP(N11,FAC_TOTALS_APTA!$A$4:$BT$126,$L17,FALSE))</f>
        <v>27234865.9205699</v>
      </c>
      <c r="O17" s="120">
        <f>IF(O11=0,0,VLOOKUP(O11,FAC_TOTALS_APTA!$A$4:$BT$126,$L17,FALSE))</f>
        <v>39717084.867394902</v>
      </c>
      <c r="P17" s="120">
        <f>IF(P11=0,0,VLOOKUP(P11,FAC_TOTALS_APTA!$A$4:$BT$126,$L17,FALSE))</f>
        <v>24991228.650687501</v>
      </c>
      <c r="Q17" s="120">
        <f>IF(Q11=0,0,VLOOKUP(Q11,FAC_TOTALS_APTA!$A$4:$BT$126,$L17,FALSE))</f>
        <v>14279368.075737599</v>
      </c>
      <c r="R17" s="120">
        <f>IF(R11=0,0,VLOOKUP(R11,FAC_TOTALS_APTA!$A$4:$BT$126,$L17,FALSE))</f>
        <v>32709155.296798199</v>
      </c>
      <c r="S17" s="120">
        <f>IF(S11=0,0,VLOOKUP(S11,FAC_TOTALS_APTA!$A$4:$BT$126,$L17,FALSE))</f>
        <v>-87357582.688984796</v>
      </c>
      <c r="T17" s="120">
        <f>IF(T11=0,0,VLOOKUP(T11,FAC_TOTALS_APTA!$A$4:$BT$126,$L17,FALSE))</f>
        <v>39366066.226171002</v>
      </c>
      <c r="U17" s="120">
        <f>IF(U11=0,0,VLOOKUP(U11,FAC_TOTALS_APTA!$A$4:$BT$126,$L17,FALSE))</f>
        <v>54050675.156509303</v>
      </c>
      <c r="V17" s="120">
        <f>IF(V11=0,0,VLOOKUP(V11,FAC_TOTALS_APTA!$A$4:$BT$126,$L17,FALSE))</f>
        <v>3106239.0341126001</v>
      </c>
      <c r="W17" s="120">
        <f>IF(W11=0,0,VLOOKUP(W11,FAC_TOTALS_APTA!$A$4:$BT$126,$L17,FALSE))</f>
        <v>0</v>
      </c>
      <c r="X17" s="120">
        <f>IF(X11=0,0,VLOOKUP(X11,FAC_TOTALS_APTA!$A$4:$BT$126,$L17,FALSE))</f>
        <v>0</v>
      </c>
      <c r="Y17" s="120">
        <f>IF(Y11=0,0,VLOOKUP(Y11,FAC_TOTALS_APTA!$A$4:$BT$126,$L17,FALSE))</f>
        <v>0</v>
      </c>
      <c r="Z17" s="120">
        <f>IF(Z11=0,0,VLOOKUP(Z11,FAC_TOTALS_APTA!$A$4:$BT$126,$L17,FALSE))</f>
        <v>0</v>
      </c>
      <c r="AA17" s="120">
        <f>IF(AA11=0,0,VLOOKUP(AA11,FAC_TOTALS_APTA!$A$4:$BT$126,$L17,FALSE))</f>
        <v>0</v>
      </c>
      <c r="AB17" s="120">
        <f>IF(AB11=0,0,VLOOKUP(AB11,FAC_TOTALS_APTA!$A$4:$BT$126,$L17,FALSE))</f>
        <v>0</v>
      </c>
      <c r="AC17" s="124">
        <f t="shared" si="4"/>
        <v>178253688.74020144</v>
      </c>
      <c r="AD17" s="125">
        <f>AC17/G26</f>
        <v>8.0375931614176915E-2</v>
      </c>
      <c r="AE17" s="9"/>
    </row>
    <row r="18" spans="1:31" s="16" customFormat="1" x14ac:dyDescent="0.25">
      <c r="A18" s="9"/>
      <c r="B18" s="118" t="s">
        <v>51</v>
      </c>
      <c r="C18" s="119" t="s">
        <v>25</v>
      </c>
      <c r="D18" s="107" t="s">
        <v>17</v>
      </c>
      <c r="E18" s="121"/>
      <c r="F18" s="107">
        <f>MATCH($D18,FAC_TOTALS_APTA!$A$2:$BT$2,)</f>
        <v>16</v>
      </c>
      <c r="G18" s="126">
        <f>VLOOKUP(G11,FAC_TOTALS_APTA!$A$4:$BT$126,$F18,FALSE)</f>
        <v>39381.469965213502</v>
      </c>
      <c r="H18" s="126">
        <f>VLOOKUP(H11,FAC_TOTALS_APTA!$A$4:$BT$126,$F18,FALSE)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MATCH($K18,FAC_TOTALS_APTA!$A$2:$BR$2,)</f>
        <v>30</v>
      </c>
      <c r="M18" s="120">
        <f>IF(M11=0,0,VLOOKUP(M11,FAC_TOTALS_APTA!$A$4:$BT$126,$L18,FALSE))</f>
        <v>1759252.93326252</v>
      </c>
      <c r="N18" s="120">
        <f>IF(N11=0,0,VLOOKUP(N11,FAC_TOTALS_APTA!$A$4:$BT$126,$L18,FALSE))</f>
        <v>2398399.6488343999</v>
      </c>
      <c r="O18" s="120">
        <f>IF(O11=0,0,VLOOKUP(O11,FAC_TOTALS_APTA!$A$4:$BT$126,$L18,FALSE))</f>
        <v>2316833.66877625</v>
      </c>
      <c r="P18" s="120">
        <f>IF(P11=0,0,VLOOKUP(P11,FAC_TOTALS_APTA!$A$4:$BT$126,$L18,FALSE))</f>
        <v>3746381.0950885802</v>
      </c>
      <c r="Q18" s="120">
        <f>IF(Q11=0,0,VLOOKUP(Q11,FAC_TOTALS_APTA!$A$4:$BT$126,$L18,FALSE))</f>
        <v>-1302973.9138253699</v>
      </c>
      <c r="R18" s="120">
        <f>IF(R11=0,0,VLOOKUP(R11,FAC_TOTALS_APTA!$A$4:$BT$126,$L18,FALSE))</f>
        <v>119637.058191697</v>
      </c>
      <c r="S18" s="120">
        <f>IF(S11=0,0,VLOOKUP(S11,FAC_TOTALS_APTA!$A$4:$BT$126,$L18,FALSE))</f>
        <v>4806042.3889563</v>
      </c>
      <c r="T18" s="120">
        <f>IF(T11=0,0,VLOOKUP(T11,FAC_TOTALS_APTA!$A$4:$BT$126,$L18,FALSE))</f>
        <v>2292163.8922200599</v>
      </c>
      <c r="U18" s="120">
        <f>IF(U11=0,0,VLOOKUP(U11,FAC_TOTALS_APTA!$A$4:$BT$126,$L18,FALSE))</f>
        <v>1785366.42192944</v>
      </c>
      <c r="V18" s="120">
        <f>IF(V11=0,0,VLOOKUP(V11,FAC_TOTALS_APTA!$A$4:$BT$126,$L18,FALSE))</f>
        <v>536688.62319038704</v>
      </c>
      <c r="W18" s="120">
        <f>IF(W11=0,0,VLOOKUP(W11,FAC_TOTALS_APTA!$A$4:$BT$126,$L18,FALSE))</f>
        <v>0</v>
      </c>
      <c r="X18" s="120">
        <f>IF(X11=0,0,VLOOKUP(X11,FAC_TOTALS_APTA!$A$4:$BT$126,$L18,FALSE))</f>
        <v>0</v>
      </c>
      <c r="Y18" s="120">
        <f>IF(Y11=0,0,VLOOKUP(Y11,FAC_TOTALS_APTA!$A$4:$BT$126,$L18,FALSE))</f>
        <v>0</v>
      </c>
      <c r="Z18" s="120">
        <f>IF(Z11=0,0,VLOOKUP(Z11,FAC_TOTALS_APTA!$A$4:$BT$126,$L18,FALSE))</f>
        <v>0</v>
      </c>
      <c r="AA18" s="120">
        <f>IF(AA11=0,0,VLOOKUP(AA11,FAC_TOTALS_APTA!$A$4:$BT$126,$L18,FALSE))</f>
        <v>0</v>
      </c>
      <c r="AB18" s="120">
        <f>IF(AB11=0,0,VLOOKUP(AB11,FAC_TOTALS_APTA!$A$4:$BT$126,$L18,FALSE))</f>
        <v>0</v>
      </c>
      <c r="AC18" s="124">
        <f t="shared" si="4"/>
        <v>18457791.816624261</v>
      </c>
      <c r="AD18" s="125">
        <f>AC18/G26</f>
        <v>8.3227574323241436E-3</v>
      </c>
      <c r="AE18" s="9"/>
    </row>
    <row r="19" spans="1:31" s="16" customFormat="1" x14ac:dyDescent="0.25">
      <c r="A19" s="9"/>
      <c r="B19" s="118" t="s">
        <v>68</v>
      </c>
      <c r="C19" s="119"/>
      <c r="D19" s="107" t="s">
        <v>10</v>
      </c>
      <c r="E19" s="121"/>
      <c r="F19" s="107">
        <f>MATCH($D19,FAC_TOTALS_APTA!$A$2:$BT$2,)</f>
        <v>17</v>
      </c>
      <c r="G19" s="120">
        <f>VLOOKUP(G11,FAC_TOTALS_APTA!$A$4:$BT$126,$F19,FALSE)</f>
        <v>9.9176880297119094</v>
      </c>
      <c r="H19" s="120">
        <f>VLOOKUP(H11,FAC_TOTALS_APTA!$A$4:$BT$126,$F19,FALSE)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MATCH($K19,FAC_TOTALS_APTA!$A$2:$BR$2,)</f>
        <v>31</v>
      </c>
      <c r="M19" s="120">
        <f>IF(M11=0,0,VLOOKUP(M11,FAC_TOTALS_APTA!$A$4:$BT$126,$L19,FALSE))</f>
        <v>-194596.48361240799</v>
      </c>
      <c r="N19" s="120">
        <f>IF(N11=0,0,VLOOKUP(N11,FAC_TOTALS_APTA!$A$4:$BT$126,$L19,FALSE))</f>
        <v>-185618.95710049401</v>
      </c>
      <c r="O19" s="120">
        <f>IF(O11=0,0,VLOOKUP(O11,FAC_TOTALS_APTA!$A$4:$BT$126,$L19,FALSE))</f>
        <v>-276560.80639844202</v>
      </c>
      <c r="P19" s="120">
        <f>IF(P11=0,0,VLOOKUP(P11,FAC_TOTALS_APTA!$A$4:$BT$126,$L19,FALSE))</f>
        <v>-309098.543305645</v>
      </c>
      <c r="Q19" s="120">
        <f>IF(Q11=0,0,VLOOKUP(Q11,FAC_TOTALS_APTA!$A$4:$BT$126,$L19,FALSE))</f>
        <v>-410850.19076129701</v>
      </c>
      <c r="R19" s="120">
        <f>IF(R11=0,0,VLOOKUP(R11,FAC_TOTALS_APTA!$A$4:$BT$126,$L19,FALSE))</f>
        <v>403702.89623773098</v>
      </c>
      <c r="S19" s="120">
        <f>IF(S11=0,0,VLOOKUP(S11,FAC_TOTALS_APTA!$A$4:$BT$126,$L19,FALSE))</f>
        <v>286627.37486568</v>
      </c>
      <c r="T19" s="120">
        <f>IF(T11=0,0,VLOOKUP(T11,FAC_TOTALS_APTA!$A$4:$BT$126,$L19,FALSE))</f>
        <v>534753.68906239897</v>
      </c>
      <c r="U19" s="120">
        <f>IF(U11=0,0,VLOOKUP(U11,FAC_TOTALS_APTA!$A$4:$BT$126,$L19,FALSE))</f>
        <v>696141.22050319996</v>
      </c>
      <c r="V19" s="120">
        <f>IF(V11=0,0,VLOOKUP(V11,FAC_TOTALS_APTA!$A$4:$BT$126,$L19,FALSE))</f>
        <v>-266397.48342040402</v>
      </c>
      <c r="W19" s="120">
        <f>IF(W11=0,0,VLOOKUP(W11,FAC_TOTALS_APTA!$A$4:$BT$126,$L19,FALSE))</f>
        <v>0</v>
      </c>
      <c r="X19" s="120">
        <f>IF(X11=0,0,VLOOKUP(X11,FAC_TOTALS_APTA!$A$4:$BT$126,$L19,FALSE))</f>
        <v>0</v>
      </c>
      <c r="Y19" s="120">
        <f>IF(Y11=0,0,VLOOKUP(Y11,FAC_TOTALS_APTA!$A$4:$BT$126,$L19,FALSE))</f>
        <v>0</v>
      </c>
      <c r="Z19" s="120">
        <f>IF(Z11=0,0,VLOOKUP(Z11,FAC_TOTALS_APTA!$A$4:$BT$126,$L19,FALSE))</f>
        <v>0</v>
      </c>
      <c r="AA19" s="120">
        <f>IF(AA11=0,0,VLOOKUP(AA11,FAC_TOTALS_APTA!$A$4:$BT$126,$L19,FALSE))</f>
        <v>0</v>
      </c>
      <c r="AB19" s="120">
        <f>IF(AB11=0,0,VLOOKUP(AB11,FAC_TOTALS_APTA!$A$4:$BT$126,$L19,FALSE))</f>
        <v>0</v>
      </c>
      <c r="AC19" s="124">
        <f t="shared" si="4"/>
        <v>278102.71607031988</v>
      </c>
      <c r="AD19" s="125">
        <f>AC19/G26</f>
        <v>1.2539861052279972E-4</v>
      </c>
      <c r="AE19" s="9"/>
    </row>
    <row r="20" spans="1:31" s="16" customFormat="1" x14ac:dyDescent="0.25">
      <c r="A20" s="9"/>
      <c r="B20" s="118" t="s">
        <v>52</v>
      </c>
      <c r="C20" s="119"/>
      <c r="D20" s="107" t="s">
        <v>32</v>
      </c>
      <c r="E20" s="121"/>
      <c r="F20" s="107">
        <f>MATCH($D20,FAC_TOTALS_APTA!$A$2:$BT$2,)</f>
        <v>18</v>
      </c>
      <c r="G20" s="128">
        <f>VLOOKUP(G11,FAC_TOTALS_APTA!$A$4:$BT$126,$F20,FALSE)</f>
        <v>3.9438940773070499</v>
      </c>
      <c r="H20" s="128">
        <f>VLOOKUP(H11,FAC_TOTALS_APTA!$A$4:$BT$126,$F20,FALSE)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MATCH($K20,FAC_TOTALS_APTA!$A$2:$BR$2,)</f>
        <v>32</v>
      </c>
      <c r="M20" s="120">
        <f>IF(M11=0,0,VLOOKUP(M11,FAC_TOTALS_APTA!$A$4:$BT$126,$L20,FALSE))</f>
        <v>0</v>
      </c>
      <c r="N20" s="120">
        <f>IF(N11=0,0,VLOOKUP(N11,FAC_TOTALS_APTA!$A$4:$BT$126,$L20,FALSE))</f>
        <v>0</v>
      </c>
      <c r="O20" s="120">
        <f>IF(O11=0,0,VLOOKUP(O11,FAC_TOTALS_APTA!$A$4:$BT$126,$L20,FALSE))</f>
        <v>0</v>
      </c>
      <c r="P20" s="120">
        <f>IF(P11=0,0,VLOOKUP(P11,FAC_TOTALS_APTA!$A$4:$BT$126,$L20,FALSE))</f>
        <v>-6415835.1517424397</v>
      </c>
      <c r="Q20" s="120">
        <f>IF(Q11=0,0,VLOOKUP(Q11,FAC_TOTALS_APTA!$A$4:$BT$126,$L20,FALSE))</f>
        <v>-2765003.4886774099</v>
      </c>
      <c r="R20" s="120">
        <f>IF(R11=0,0,VLOOKUP(R11,FAC_TOTALS_APTA!$A$4:$BT$126,$L20,FALSE))</f>
        <v>-1677425.02244602</v>
      </c>
      <c r="S20" s="120">
        <f>IF(S11=0,0,VLOOKUP(S11,FAC_TOTALS_APTA!$A$4:$BT$126,$L20,FALSE))</f>
        <v>-4514119.5623417497</v>
      </c>
      <c r="T20" s="120">
        <f>IF(T11=0,0,VLOOKUP(T11,FAC_TOTALS_APTA!$A$4:$BT$126,$L20,FALSE))</f>
        <v>-4668321.50446798</v>
      </c>
      <c r="U20" s="120">
        <f>IF(U11=0,0,VLOOKUP(U11,FAC_TOTALS_APTA!$A$4:$BT$126,$L20,FALSE))</f>
        <v>1106735.7166525701</v>
      </c>
      <c r="V20" s="120">
        <f>IF(V11=0,0,VLOOKUP(V11,FAC_TOTALS_APTA!$A$4:$BT$126,$L20,FALSE))</f>
        <v>-2059500.3421610801</v>
      </c>
      <c r="W20" s="120">
        <f>IF(W11=0,0,VLOOKUP(W11,FAC_TOTALS_APTA!$A$4:$BT$126,$L20,FALSE))</f>
        <v>0</v>
      </c>
      <c r="X20" s="120">
        <f>IF(X11=0,0,VLOOKUP(X11,FAC_TOTALS_APTA!$A$4:$BT$126,$L20,FALSE))</f>
        <v>0</v>
      </c>
      <c r="Y20" s="120">
        <f>IF(Y11=0,0,VLOOKUP(Y11,FAC_TOTALS_APTA!$A$4:$BT$126,$L20,FALSE))</f>
        <v>0</v>
      </c>
      <c r="Z20" s="120">
        <f>IF(Z11=0,0,VLOOKUP(Z11,FAC_TOTALS_APTA!$A$4:$BT$126,$L20,FALSE))</f>
        <v>0</v>
      </c>
      <c r="AA20" s="120">
        <f>IF(AA11=0,0,VLOOKUP(AA11,FAC_TOTALS_APTA!$A$4:$BT$126,$L20,FALSE))</f>
        <v>0</v>
      </c>
      <c r="AB20" s="120">
        <f>IF(AB11=0,0,VLOOKUP(AB11,FAC_TOTALS_APTA!$A$4:$BT$126,$L20,FALSE))</f>
        <v>0</v>
      </c>
      <c r="AC20" s="124">
        <f t="shared" si="4"/>
        <v>-20993469.355184112</v>
      </c>
      <c r="AD20" s="125">
        <f>AC20/G26</f>
        <v>-9.4661135439159383E-3</v>
      </c>
      <c r="AE20" s="9"/>
    </row>
    <row r="21" spans="1:31" s="16" customFormat="1" x14ac:dyDescent="0.25">
      <c r="A21" s="9"/>
      <c r="B21" s="118" t="s">
        <v>69</v>
      </c>
      <c r="C21" s="119"/>
      <c r="D21" s="129" t="s">
        <v>77</v>
      </c>
      <c r="E21" s="121"/>
      <c r="F21" s="107">
        <f>MATCH($D21,FAC_TOTALS_APTA!$A$2:$BT$2,)</f>
        <v>20</v>
      </c>
      <c r="G21" s="128">
        <f>VLOOKUP(G11,FAC_TOTALS_APTA!$A$4:$BT$126,$F21,FALSE)</f>
        <v>0</v>
      </c>
      <c r="H21" s="128">
        <f>VLOOKUP(H11,FAC_TOTALS_APTA!$A$4:$BT$126,$F21,FALSE)</f>
        <v>0.50499774940706799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YEARS_SINCE_TNC_BUS_HI_FAC</v>
      </c>
      <c r="L21" s="107">
        <f>MATCH($K21,FAC_TOTALS_APTA!$A$2:$BR$2,)</f>
        <v>34</v>
      </c>
      <c r="M21" s="120">
        <f>IF(M11=0,0,VLOOKUP(M11,FAC_TOTALS_APTA!$A$4:$BT$126,$L21,FALSE))</f>
        <v>0</v>
      </c>
      <c r="N21" s="120">
        <f>IF(N11=0,0,VLOOKUP(N11,FAC_TOTALS_APTA!$A$4:$BT$126,$L21,FALSE))</f>
        <v>0</v>
      </c>
      <c r="O21" s="120">
        <f>IF(O11=0,0,VLOOKUP(O11,FAC_TOTALS_APTA!$A$4:$BT$126,$L21,FALSE))</f>
        <v>0</v>
      </c>
      <c r="P21" s="120">
        <f>IF(P11=0,0,VLOOKUP(P11,FAC_TOTALS_APTA!$A$4:$BT$126,$L21,FALSE))</f>
        <v>0</v>
      </c>
      <c r="Q21" s="120">
        <f>IF(Q11=0,0,VLOOKUP(Q11,FAC_TOTALS_APTA!$A$4:$BT$126,$L21,FALSE))</f>
        <v>0</v>
      </c>
      <c r="R21" s="120">
        <f>IF(R11=0,0,VLOOKUP(R11,FAC_TOTALS_APTA!$A$4:$BT$126,$L21,FALSE))</f>
        <v>0</v>
      </c>
      <c r="S21" s="120">
        <f>IF(S11=0,0,VLOOKUP(S11,FAC_TOTALS_APTA!$A$4:$BT$126,$L21,FALSE))</f>
        <v>0</v>
      </c>
      <c r="T21" s="120">
        <f>IF(T11=0,0,VLOOKUP(T11,FAC_TOTALS_APTA!$A$4:$BT$126,$L21,FALSE))</f>
        <v>0</v>
      </c>
      <c r="U21" s="120">
        <f>IF(U11=0,0,VLOOKUP(U11,FAC_TOTALS_APTA!$A$4:$BT$126,$L21,FALSE))</f>
        <v>-6696421.1899591796</v>
      </c>
      <c r="V21" s="120">
        <f>IF(V11=0,0,VLOOKUP(V11,FAC_TOTALS_APTA!$A$4:$BT$126,$L21,FALSE))</f>
        <v>-23343629.613664001</v>
      </c>
      <c r="W21" s="120">
        <f>IF(W11=0,0,VLOOKUP(W11,FAC_TOTALS_APTA!$A$4:$BT$126,$L21,FALSE))</f>
        <v>0</v>
      </c>
      <c r="X21" s="120">
        <f>IF(X11=0,0,VLOOKUP(X11,FAC_TOTALS_APTA!$A$4:$BT$126,$L21,FALSE))</f>
        <v>0</v>
      </c>
      <c r="Y21" s="120">
        <f>IF(Y11=0,0,VLOOKUP(Y11,FAC_TOTALS_APTA!$A$4:$BT$126,$L21,FALSE))</f>
        <v>0</v>
      </c>
      <c r="Z21" s="120">
        <f>IF(Z11=0,0,VLOOKUP(Z11,FAC_TOTALS_APTA!$A$4:$BT$126,$L21,FALSE))</f>
        <v>0</v>
      </c>
      <c r="AA21" s="120">
        <f>IF(AA11=0,0,VLOOKUP(AA11,FAC_TOTALS_APTA!$A$4:$BT$126,$L21,FALSE))</f>
        <v>0</v>
      </c>
      <c r="AB21" s="120">
        <f>IF(AB11=0,0,VLOOKUP(AB11,FAC_TOTALS_APTA!$A$4:$BT$126,$L21,FALSE))</f>
        <v>0</v>
      </c>
      <c r="AC21" s="124">
        <f t="shared" si="4"/>
        <v>-30040050.803623181</v>
      </c>
      <c r="AD21" s="125">
        <f>AC21/G26</f>
        <v>-1.3545285296157112E-2</v>
      </c>
      <c r="AE21" s="9"/>
    </row>
    <row r="22" spans="1:31" s="16" customFormat="1" x14ac:dyDescent="0.25">
      <c r="A22" s="9"/>
      <c r="B22" s="118" t="s">
        <v>70</v>
      </c>
      <c r="C22" s="119"/>
      <c r="D22" s="107" t="s">
        <v>48</v>
      </c>
      <c r="E22" s="121"/>
      <c r="F22" s="107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 t="e">
        <f>MATCH($K22,FAC_TOTALS_APTA!$A$2:$BR$2,)</f>
        <v>#N/A</v>
      </c>
      <c r="M22" s="120" t="e">
        <f>IF(M11=0,0,VLOOKUP(M11,FAC_TOTALS_APTA!$A$4:$BT$126,$L22,FALSE))</f>
        <v>#REF!</v>
      </c>
      <c r="N22" s="120" t="e">
        <f>IF(N11=0,0,VLOOKUP(N11,FAC_TOTALS_APTA!$A$4:$BT$126,$L22,FALSE))</f>
        <v>#REF!</v>
      </c>
      <c r="O22" s="120" t="e">
        <f>IF(O11=0,0,VLOOKUP(O11,FAC_TOTALS_APTA!$A$4:$BT$126,$L22,FALSE))</f>
        <v>#REF!</v>
      </c>
      <c r="P22" s="120" t="e">
        <f>IF(P11=0,0,VLOOKUP(P11,FAC_TOTALS_APTA!$A$4:$BT$126,$L22,FALSE))</f>
        <v>#REF!</v>
      </c>
      <c r="Q22" s="120" t="e">
        <f>IF(Q11=0,0,VLOOKUP(Q11,FAC_TOTALS_APTA!$A$4:$BT$126,$L22,FALSE))</f>
        <v>#REF!</v>
      </c>
      <c r="R22" s="120" t="e">
        <f>IF(R11=0,0,VLOOKUP(R11,FAC_TOTALS_APTA!$A$4:$BT$126,$L22,FALSE))</f>
        <v>#REF!</v>
      </c>
      <c r="S22" s="120" t="e">
        <f>IF(S11=0,0,VLOOKUP(S11,FAC_TOTALS_APTA!$A$4:$BT$126,$L22,FALSE))</f>
        <v>#REF!</v>
      </c>
      <c r="T22" s="120" t="e">
        <f>IF(T11=0,0,VLOOKUP(T11,FAC_TOTALS_APTA!$A$4:$BT$126,$L22,FALSE))</f>
        <v>#REF!</v>
      </c>
      <c r="U22" s="120" t="e">
        <f>IF(U11=0,0,VLOOKUP(U11,FAC_TOTALS_APTA!$A$4:$BT$126,$L22,FALSE))</f>
        <v>#REF!</v>
      </c>
      <c r="V22" s="120" t="e">
        <f>IF(V11=0,0,VLOOKUP(V11,FAC_TOTALS_APTA!$A$4:$BT$126,$L22,FALSE))</f>
        <v>#REF!</v>
      </c>
      <c r="W22" s="120">
        <f>IF(W11=0,0,VLOOKUP(W11,FAC_TOTALS_APTA!$A$4:$BT$126,$L22,FALSE))</f>
        <v>0</v>
      </c>
      <c r="X22" s="120">
        <f>IF(X11=0,0,VLOOKUP(X11,FAC_TOTALS_APTA!$A$4:$BT$126,$L22,FALSE))</f>
        <v>0</v>
      </c>
      <c r="Y22" s="120">
        <f>IF(Y11=0,0,VLOOKUP(Y11,FAC_TOTALS_APTA!$A$4:$BT$126,$L22,FALSE))</f>
        <v>0</v>
      </c>
      <c r="Z22" s="120">
        <f>IF(Z11=0,0,VLOOKUP(Z11,FAC_TOTALS_APTA!$A$4:$BT$126,$L22,FALSE))</f>
        <v>0</v>
      </c>
      <c r="AA22" s="120">
        <f>IF(AA11=0,0,VLOOKUP(AA11,FAC_TOTALS_APTA!$A$4:$BT$126,$L22,FALSE))</f>
        <v>0</v>
      </c>
      <c r="AB22" s="120">
        <f>IF(AB11=0,0,VLOOKUP(AB11,FAC_TOTALS_APTA!$A$4:$BT$126,$L22,FALSE))</f>
        <v>0</v>
      </c>
      <c r="AC22" s="124" t="e">
        <f t="shared" si="4"/>
        <v>#REF!</v>
      </c>
      <c r="AD22" s="125" t="e">
        <f>AC22/G26</f>
        <v>#REF!</v>
      </c>
      <c r="AE22" s="9"/>
    </row>
    <row r="23" spans="1:31" s="16" customFormat="1" x14ac:dyDescent="0.25">
      <c r="A23" s="9"/>
      <c r="B23" s="130" t="s">
        <v>71</v>
      </c>
      <c r="C23" s="131"/>
      <c r="D23" s="132" t="s">
        <v>49</v>
      </c>
      <c r="E23" s="133"/>
      <c r="F23" s="132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 t="e">
        <f>MATCH($K23,FAC_TOTALS_APTA!$A$2:$BR$2,)</f>
        <v>#N/A</v>
      </c>
      <c r="M23" s="137" t="e">
        <f>IF(M11=0,0,VLOOKUP(M11,FAC_TOTALS_APTA!$A$4:$BT$126,$L23,FALSE))</f>
        <v>#REF!</v>
      </c>
      <c r="N23" s="137" t="e">
        <f>IF(N11=0,0,VLOOKUP(N11,FAC_TOTALS_APTA!$A$4:$BT$126,$L23,FALSE))</f>
        <v>#REF!</v>
      </c>
      <c r="O23" s="137" t="e">
        <f>IF(O11=0,0,VLOOKUP(O11,FAC_TOTALS_APTA!$A$4:$BT$126,$L23,FALSE))</f>
        <v>#REF!</v>
      </c>
      <c r="P23" s="137" t="e">
        <f>IF(P11=0,0,VLOOKUP(P11,FAC_TOTALS_APTA!$A$4:$BT$126,$L23,FALSE))</f>
        <v>#REF!</v>
      </c>
      <c r="Q23" s="137" t="e">
        <f>IF(Q11=0,0,VLOOKUP(Q11,FAC_TOTALS_APTA!$A$4:$BT$126,$L23,FALSE))</f>
        <v>#REF!</v>
      </c>
      <c r="R23" s="137" t="e">
        <f>IF(R11=0,0,VLOOKUP(R11,FAC_TOTALS_APTA!$A$4:$BT$126,$L23,FALSE))</f>
        <v>#REF!</v>
      </c>
      <c r="S23" s="137" t="e">
        <f>IF(S11=0,0,VLOOKUP(S11,FAC_TOTALS_APTA!$A$4:$BT$126,$L23,FALSE))</f>
        <v>#REF!</v>
      </c>
      <c r="T23" s="137" t="e">
        <f>IF(T11=0,0,VLOOKUP(T11,FAC_TOTALS_APTA!$A$4:$BT$126,$L23,FALSE))</f>
        <v>#REF!</v>
      </c>
      <c r="U23" s="137" t="e">
        <f>IF(U11=0,0,VLOOKUP(U11,FAC_TOTALS_APTA!$A$4:$BT$126,$L23,FALSE))</f>
        <v>#REF!</v>
      </c>
      <c r="V23" s="137" t="e">
        <f>IF(V11=0,0,VLOOKUP(V11,FAC_TOTALS_APTA!$A$4:$BT$126,$L23,FALSE))</f>
        <v>#REF!</v>
      </c>
      <c r="W23" s="137">
        <f>IF(W11=0,0,VLOOKUP(W11,FAC_TOTALS_APTA!$A$4:$BT$126,$L23,FALSE))</f>
        <v>0</v>
      </c>
      <c r="X23" s="137">
        <f>IF(X11=0,0,VLOOKUP(X11,FAC_TOTALS_APTA!$A$4:$BT$126,$L23,FALSE))</f>
        <v>0</v>
      </c>
      <c r="Y23" s="137">
        <f>IF(Y11=0,0,VLOOKUP(Y11,FAC_TOTALS_APTA!$A$4:$BT$126,$L23,FALSE))</f>
        <v>0</v>
      </c>
      <c r="Z23" s="137">
        <f>IF(Z11=0,0,VLOOKUP(Z11,FAC_TOTALS_APTA!$A$4:$BT$126,$L23,FALSE))</f>
        <v>0</v>
      </c>
      <c r="AA23" s="137">
        <f>IF(AA11=0,0,VLOOKUP(AA11,FAC_TOTALS_APTA!$A$4:$BT$126,$L23,FALSE))</f>
        <v>0</v>
      </c>
      <c r="AB23" s="137">
        <f>IF(AB11=0,0,VLOOKUP(AB11,FAC_TOTALS_APTA!$A$4:$BT$126,$L23,FALSE))</f>
        <v>0</v>
      </c>
      <c r="AC23" s="138" t="e">
        <f t="shared" si="4"/>
        <v>#REF!</v>
      </c>
      <c r="AD23" s="139" t="e">
        <f>AC23/G26</f>
        <v>#REF!</v>
      </c>
      <c r="AE23" s="9"/>
    </row>
    <row r="24" spans="1:31" s="16" customFormat="1" x14ac:dyDescent="0.25">
      <c r="A24" s="9"/>
      <c r="B24" s="140" t="s">
        <v>58</v>
      </c>
      <c r="C24" s="141"/>
      <c r="D24" s="140" t="s">
        <v>50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MATCH($K24,FAC_TOTALS_APTA!$A$2:$BR$2,)</f>
        <v>43</v>
      </c>
      <c r="M24" s="144">
        <f>IF(M11=0,0,VLOOKUP(M11,FAC_TOTALS_APTA!$A$4:$BT$126,$L24,FALSE))</f>
        <v>0</v>
      </c>
      <c r="N24" s="144">
        <f>IF(N11=0,0,VLOOKUP(N11,FAC_TOTALS_APTA!$A$4:$BT$126,$L24,FALSE))</f>
        <v>179225222.99999899</v>
      </c>
      <c r="O24" s="144">
        <f>IF(O11=0,0,VLOOKUP(O11,FAC_TOTALS_APTA!$A$4:$BT$126,$L24,FALSE))</f>
        <v>125667082.999999</v>
      </c>
      <c r="P24" s="144">
        <f>IF(P11=0,0,VLOOKUP(P11,FAC_TOTALS_APTA!$A$4:$BT$126,$L24,FALSE))</f>
        <v>0</v>
      </c>
      <c r="Q24" s="144">
        <f>IF(Q11=0,0,VLOOKUP(Q11,FAC_TOTALS_APTA!$A$4:$BT$126,$L24,FALSE))</f>
        <v>0</v>
      </c>
      <c r="R24" s="144">
        <f>IF(R11=0,0,VLOOKUP(R11,FAC_TOTALS_APTA!$A$4:$BT$126,$L24,FALSE))</f>
        <v>0</v>
      </c>
      <c r="S24" s="144">
        <f>IF(S11=0,0,VLOOKUP(S11,FAC_TOTALS_APTA!$A$4:$BT$126,$L24,FALSE))</f>
        <v>0</v>
      </c>
      <c r="T24" s="144">
        <f>IF(T11=0,0,VLOOKUP(T11,FAC_TOTALS_APTA!$A$4:$BT$126,$L24,FALSE))</f>
        <v>0</v>
      </c>
      <c r="U24" s="144">
        <f>IF(U11=0,0,VLOOKUP(U11,FAC_TOTALS_APTA!$A$4:$BT$126,$L24,FALSE))</f>
        <v>0</v>
      </c>
      <c r="V24" s="144">
        <f>IF(V11=0,0,VLOOKUP(V11,FAC_TOTALS_APTA!$A$4:$BT$126,$L24,FALSE))</f>
        <v>0</v>
      </c>
      <c r="W24" s="144">
        <f>IF(W11=0,0,VLOOKUP(W11,FAC_TOTALS_APTA!$A$4:$BT$126,$L24,FALSE))</f>
        <v>0</v>
      </c>
      <c r="X24" s="144">
        <f>IF(X11=0,0,VLOOKUP(X11,FAC_TOTALS_APTA!$A$4:$BT$126,$L24,FALSE))</f>
        <v>0</v>
      </c>
      <c r="Y24" s="144">
        <f>IF(Y11=0,0,VLOOKUP(Y11,FAC_TOTALS_APTA!$A$4:$BT$126,$L24,FALSE))</f>
        <v>0</v>
      </c>
      <c r="Z24" s="144">
        <f>IF(Z11=0,0,VLOOKUP(Z11,FAC_TOTALS_APTA!$A$4:$BT$126,$L24,FALSE))</f>
        <v>0</v>
      </c>
      <c r="AA24" s="144">
        <f>IF(AA11=0,0,VLOOKUP(AA11,FAC_TOTALS_APTA!$A$4:$BT$126,$L24,FALSE))</f>
        <v>0</v>
      </c>
      <c r="AB24" s="144">
        <f>IF(AB11=0,0,VLOOKUP(AB11,FAC_TOTALS_APTA!$A$4:$BT$126,$L24,FALSE))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72</v>
      </c>
      <c r="C25" s="119"/>
      <c r="D25" s="107" t="s">
        <v>6</v>
      </c>
      <c r="E25" s="121"/>
      <c r="F25" s="107">
        <f>MATCH($D25,FAC_TOTALS_APTA!$A$2:$BR$2,)</f>
        <v>10</v>
      </c>
      <c r="G25" s="120">
        <f>VLOOKUP(G11,FAC_TOTALS_APTA!$A$4:$BT$126,$F25,FALSE)</f>
        <v>2217758011.19484</v>
      </c>
      <c r="H25" s="120">
        <f>VLOOKUP(H11,FAC_TOTALS_APTA!$A$4:$BR$126,$F25,FALSE)</f>
        <v>2608383933.8770499</v>
      </c>
      <c r="I25" s="149">
        <f t="shared" ref="I25:I26" si="5">H25/G25-1</f>
        <v>0.17613550293151969</v>
      </c>
      <c r="J25" s="123"/>
      <c r="K25" s="123"/>
      <c r="L25" s="107"/>
      <c r="M25" s="120" t="e">
        <f t="shared" ref="M25:AB25" si="6">SUM(M13:M18)</f>
        <v>#REF!</v>
      </c>
      <c r="N25" s="120" t="e">
        <f t="shared" si="6"/>
        <v>#REF!</v>
      </c>
      <c r="O25" s="120" t="e">
        <f t="shared" si="6"/>
        <v>#REF!</v>
      </c>
      <c r="P25" s="120" t="e">
        <f t="shared" si="6"/>
        <v>#REF!</v>
      </c>
      <c r="Q25" s="120" t="e">
        <f t="shared" si="6"/>
        <v>#REF!</v>
      </c>
      <c r="R25" s="120" t="e">
        <f t="shared" si="6"/>
        <v>#REF!</v>
      </c>
      <c r="S25" s="120" t="e">
        <f t="shared" si="6"/>
        <v>#REF!</v>
      </c>
      <c r="T25" s="120" t="e">
        <f t="shared" si="6"/>
        <v>#REF!</v>
      </c>
      <c r="U25" s="120" t="e">
        <f t="shared" si="6"/>
        <v>#REF!</v>
      </c>
      <c r="V25" s="120" t="e">
        <f t="shared" si="6"/>
        <v>#REF!</v>
      </c>
      <c r="W25" s="120">
        <f t="shared" si="6"/>
        <v>0</v>
      </c>
      <c r="X25" s="120">
        <f t="shared" si="6"/>
        <v>0</v>
      </c>
      <c r="Y25" s="120">
        <f t="shared" si="6"/>
        <v>0</v>
      </c>
      <c r="Z25" s="120">
        <f t="shared" si="6"/>
        <v>0</v>
      </c>
      <c r="AA25" s="120">
        <f t="shared" si="6"/>
        <v>0</v>
      </c>
      <c r="AB25" s="120">
        <f t="shared" si="6"/>
        <v>0</v>
      </c>
      <c r="AC25" s="124">
        <f>H25-G25</f>
        <v>390625922.68220997</v>
      </c>
      <c r="AD25" s="125">
        <f>I25</f>
        <v>0.17613550293151969</v>
      </c>
      <c r="AE25" s="107"/>
    </row>
    <row r="26" spans="1:31" ht="13.5" thickBot="1" x14ac:dyDescent="0.3">
      <c r="B26" s="150" t="s">
        <v>55</v>
      </c>
      <c r="C26" s="151"/>
      <c r="D26" s="151" t="s">
        <v>4</v>
      </c>
      <c r="E26" s="151"/>
      <c r="F26" s="151">
        <f>MATCH($D26,FAC_TOTALS_APTA!$A$2:$BR$2,)</f>
        <v>8</v>
      </c>
      <c r="G26" s="117">
        <f>VLOOKUP(G11,FAC_TOTALS_APTA!$A$4:$BR$126,$F26,FALSE)</f>
        <v>2217749582</v>
      </c>
      <c r="H26" s="117">
        <f>VLOOKUP(H11,FAC_TOTALS_APTA!$A$4:$BR$126,$F26,FALSE)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73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-3.0353737657359936E-2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2002</v>
      </c>
      <c r="H35" s="131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13378352.2086371</v>
      </c>
      <c r="H39" s="120">
        <f>VLOOKUP(H37,FAC_TOTALS_APTA!$A$4:$BT$126,$F39,FALSE)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502086.73722042801</v>
      </c>
      <c r="N39" s="32">
        <f>IF(N37=0,0,VLOOKUP(N37,FAC_TOTALS_APTA!$A$4:$BT$126,$L39,FALSE))</f>
        <v>-1162831.9207097101</v>
      </c>
      <c r="O39" s="32">
        <f>IF(O37=0,0,VLOOKUP(O37,FAC_TOTALS_APTA!$A$4:$BT$126,$L39,FALSE))</f>
        <v>1402219.25186638</v>
      </c>
      <c r="P39" s="32">
        <f>IF(P37=0,0,VLOOKUP(P37,FAC_TOTALS_APTA!$A$4:$BT$126,$L39,FALSE))</f>
        <v>3074840.8387740599</v>
      </c>
      <c r="Q39" s="32">
        <f>IF(Q37=0,0,VLOOKUP(Q37,FAC_TOTALS_APTA!$A$4:$BT$126,$L39,FALSE))</f>
        <v>3863451.31016543</v>
      </c>
      <c r="R39" s="32">
        <f>IF(R37=0,0,VLOOKUP(R37,FAC_TOTALS_APTA!$A$4:$BT$126,$L39,FALSE))</f>
        <v>8515524.0730247498</v>
      </c>
      <c r="S39" s="32">
        <f>IF(S37=0,0,VLOOKUP(S37,FAC_TOTALS_APTA!$A$4:$BT$126,$L39,FALSE))</f>
        <v>-8138421.7644007104</v>
      </c>
      <c r="T39" s="32">
        <f>IF(T37=0,0,VLOOKUP(T37,FAC_TOTALS_APTA!$A$4:$BT$126,$L39,FALSE))</f>
        <v>-7267904.1794442004</v>
      </c>
      <c r="U39" s="32">
        <f>IF(U37=0,0,VLOOKUP(U37,FAC_TOTALS_APTA!$A$4:$BT$126,$L39,FALSE))</f>
        <v>-6944826.8035615198</v>
      </c>
      <c r="V39" s="32">
        <f>IF(V37=0,0,VLOOKUP(V37,FAC_TOTALS_APTA!$A$4:$BT$126,$L39,FALSE))</f>
        <v>-4022149.3128131898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-10178011.769878283</v>
      </c>
      <c r="AD39" s="36">
        <f>AC39/G51</f>
        <v>-1.3789189877129326E-2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0.92425916812859699</v>
      </c>
      <c r="H40" s="126">
        <f>VLOOKUP(H37,FAC_TOTALS_APTA!$A$4:$BT$126,$F40,FALSE)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526659.87620532198</v>
      </c>
      <c r="N40" s="32">
        <f>IF(N37=0,0,VLOOKUP(N37,FAC_TOTALS_APTA!$A$4:$BT$126,$L40,FALSE))</f>
        <v>3698970.8790976498</v>
      </c>
      <c r="O40" s="32">
        <f>IF(O37=0,0,VLOOKUP(O37,FAC_TOTALS_APTA!$A$4:$BT$126,$L40,FALSE))</f>
        <v>-1477102.4605227499</v>
      </c>
      <c r="P40" s="32">
        <f>IF(P37=0,0,VLOOKUP(P37,FAC_TOTALS_APTA!$A$4:$BT$126,$L40,FALSE))</f>
        <v>-3177575.1301457901</v>
      </c>
      <c r="Q40" s="32">
        <f>IF(Q37=0,0,VLOOKUP(Q37,FAC_TOTALS_APTA!$A$4:$BT$126,$L40,FALSE))</f>
        <v>-4112251.3586593801</v>
      </c>
      <c r="R40" s="32">
        <f>IF(R37=0,0,VLOOKUP(R37,FAC_TOTALS_APTA!$A$4:$BT$126,$L40,FALSE))</f>
        <v>1282524.08275056</v>
      </c>
      <c r="S40" s="32">
        <f>IF(S37=0,0,VLOOKUP(S37,FAC_TOTALS_APTA!$A$4:$BT$126,$L40,FALSE))</f>
        <v>-28841971.103172299</v>
      </c>
      <c r="T40" s="32">
        <f>IF(T37=0,0,VLOOKUP(T37,FAC_TOTALS_APTA!$A$4:$BT$126,$L40,FALSE))</f>
        <v>579012.62393455894</v>
      </c>
      <c r="U40" s="32">
        <f>IF(U37=0,0,VLOOKUP(U37,FAC_TOTALS_APTA!$A$4:$BT$126,$L40,FALSE))</f>
        <v>3432230.7768705101</v>
      </c>
      <c r="V40" s="32">
        <f>IF(V37=0,0,VLOOKUP(V37,FAC_TOTALS_APTA!$A$4:$BT$126,$L40,FALSE))</f>
        <v>-7421.58232668654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-28096923.395968303</v>
      </c>
      <c r="AD40" s="36">
        <f>AC40/G51</f>
        <v>-3.8065765734008133E-2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2412902.98573989</v>
      </c>
      <c r="H41" s="120">
        <f>VLOOKUP(H37,FAC_TOTALS_APTA!$A$4:$BT$126,$F41,FALSE)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2048949.11212166</v>
      </c>
      <c r="N41" s="32">
        <f>IF(N37=0,0,VLOOKUP(N37,FAC_TOTALS_APTA!$A$4:$BT$126,$L41,FALSE))</f>
        <v>2599131.7950808499</v>
      </c>
      <c r="O41" s="32">
        <f>IF(O37=0,0,VLOOKUP(O37,FAC_TOTALS_APTA!$A$4:$BT$126,$L41,FALSE))</f>
        <v>2694392.7362625701</v>
      </c>
      <c r="P41" s="32">
        <f>IF(P37=0,0,VLOOKUP(P37,FAC_TOTALS_APTA!$A$4:$BT$126,$L41,FALSE))</f>
        <v>3264228.3979346501</v>
      </c>
      <c r="Q41" s="32">
        <f>IF(Q37=0,0,VLOOKUP(Q37,FAC_TOTALS_APTA!$A$4:$BT$126,$L41,FALSE))</f>
        <v>1360999.84419387</v>
      </c>
      <c r="R41" s="32">
        <f>IF(R37=0,0,VLOOKUP(R37,FAC_TOTALS_APTA!$A$4:$BT$126,$L41,FALSE))</f>
        <v>612349.11508046906</v>
      </c>
      <c r="S41" s="32">
        <f>IF(S37=0,0,VLOOKUP(S37,FAC_TOTALS_APTA!$A$4:$BT$126,$L41,FALSE))</f>
        <v>-574674.83556218003</v>
      </c>
      <c r="T41" s="32">
        <f>IF(T37=0,0,VLOOKUP(T37,FAC_TOTALS_APTA!$A$4:$BT$126,$L41,FALSE))</f>
        <v>1018154.92772428</v>
      </c>
      <c r="U41" s="32">
        <f>IF(U37=0,0,VLOOKUP(U37,FAC_TOTALS_APTA!$A$4:$BT$126,$L41,FALSE))</f>
        <v>831035.99629041401</v>
      </c>
      <c r="V41" s="32">
        <f>IF(V37=0,0,VLOOKUP(V37,FAC_TOTALS_APTA!$A$4:$BT$126,$L41,FALSE))</f>
        <v>1122501.3192126099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14977068.408339191</v>
      </c>
      <c r="AD41" s="36">
        <f>AC41/G51</f>
        <v>2.02909610201614E-2</v>
      </c>
    </row>
    <row r="42" spans="2:30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1.9468195567767399</v>
      </c>
      <c r="H43" s="128">
        <f>VLOOKUP(H37,FAC_TOTALS_APTA!$A$4:$BT$126,$F43,FALSE)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8309544.4610649999</v>
      </c>
      <c r="N43" s="32">
        <f>IF(N37=0,0,VLOOKUP(N37,FAC_TOTALS_APTA!$A$4:$BT$126,$L43,FALSE))</f>
        <v>10190391.4085532</v>
      </c>
      <c r="O43" s="32">
        <f>IF(O37=0,0,VLOOKUP(O37,FAC_TOTALS_APTA!$A$4:$BT$126,$L43,FALSE))</f>
        <v>14009797.872551201</v>
      </c>
      <c r="P43" s="32">
        <f>IF(P37=0,0,VLOOKUP(P37,FAC_TOTALS_APTA!$A$4:$BT$126,$L43,FALSE))</f>
        <v>8230487.14026896</v>
      </c>
      <c r="Q43" s="32">
        <f>IF(Q37=0,0,VLOOKUP(Q37,FAC_TOTALS_APTA!$A$4:$BT$126,$L43,FALSE))</f>
        <v>5467726.23328357</v>
      </c>
      <c r="R43" s="32">
        <f>IF(R37=0,0,VLOOKUP(R37,FAC_TOTALS_APTA!$A$4:$BT$126,$L43,FALSE))</f>
        <v>11480384.4204299</v>
      </c>
      <c r="S43" s="32">
        <f>IF(S37=0,0,VLOOKUP(S37,FAC_TOTALS_APTA!$A$4:$BT$126,$L43,FALSE))</f>
        <v>-33022825.996763598</v>
      </c>
      <c r="T43" s="32">
        <f>IF(T37=0,0,VLOOKUP(T37,FAC_TOTALS_APTA!$A$4:$BT$126,$L43,FALSE))</f>
        <v>14456825.1257941</v>
      </c>
      <c r="U43" s="32">
        <f>IF(U37=0,0,VLOOKUP(U37,FAC_TOTALS_APTA!$A$4:$BT$126,$L43,FALSE))</f>
        <v>20202298.7315435</v>
      </c>
      <c r="V43" s="32">
        <f>IF(V37=0,0,VLOOKUP(V37,FAC_TOTALS_APTA!$A$4:$BT$126,$L43,FALSE))</f>
        <v>387550.20040077402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59712179.597126611</v>
      </c>
      <c r="AD43" s="36">
        <f>AC43/G51</f>
        <v>8.0898175504062433E-2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35715.451599492502</v>
      </c>
      <c r="H44" s="126">
        <f>VLOOKUP(H37,FAC_TOTALS_APTA!$A$4:$BT$126,$F44,FALSE)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499980.03654273303</v>
      </c>
      <c r="N44" s="32">
        <f>IF(N37=0,0,VLOOKUP(N37,FAC_TOTALS_APTA!$A$4:$BT$126,$L44,FALSE))</f>
        <v>844226.76785843796</v>
      </c>
      <c r="O44" s="32">
        <f>IF(O37=0,0,VLOOKUP(O37,FAC_TOTALS_APTA!$A$4:$BT$126,$L44,FALSE))</f>
        <v>820553.81254457904</v>
      </c>
      <c r="P44" s="32">
        <f>IF(P37=0,0,VLOOKUP(P37,FAC_TOTALS_APTA!$A$4:$BT$126,$L44,FALSE))</f>
        <v>1355654.6129612101</v>
      </c>
      <c r="Q44" s="32">
        <f>IF(Q37=0,0,VLOOKUP(Q37,FAC_TOTALS_APTA!$A$4:$BT$126,$L44,FALSE))</f>
        <v>-368006.84453922597</v>
      </c>
      <c r="R44" s="32">
        <f>IF(R37=0,0,VLOOKUP(R37,FAC_TOTALS_APTA!$A$4:$BT$126,$L44,FALSE))</f>
        <v>226916.25534466599</v>
      </c>
      <c r="S44" s="32">
        <f>IF(S37=0,0,VLOOKUP(S37,FAC_TOTALS_APTA!$A$4:$BT$126,$L44,FALSE))</f>
        <v>1839499.4059862599</v>
      </c>
      <c r="T44" s="32">
        <f>IF(T37=0,0,VLOOKUP(T37,FAC_TOTALS_APTA!$A$4:$BT$126,$L44,FALSE))</f>
        <v>526822.08504532801</v>
      </c>
      <c r="U44" s="32">
        <f>IF(U37=0,0,VLOOKUP(U37,FAC_TOTALS_APTA!$A$4:$BT$126,$L44,FALSE))</f>
        <v>646136.05717755901</v>
      </c>
      <c r="V44" s="32">
        <f>IF(V37=0,0,VLOOKUP(V37,FAC_TOTALS_APTA!$A$4:$BT$126,$L44,FALSE))</f>
        <v>324413.67902615602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6716195.8679477042</v>
      </c>
      <c r="AD44" s="36">
        <f>AC44/G51</f>
        <v>9.0991150500732629E-3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7.8156462434034699</v>
      </c>
      <c r="H45" s="120">
        <f>VLOOKUP(H37,FAC_TOTALS_APTA!$A$4:$BT$126,$F45,FALSE)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-25343.2276299109</v>
      </c>
      <c r="N45" s="32">
        <f>IF(N37=0,0,VLOOKUP(N37,FAC_TOTALS_APTA!$A$4:$BT$126,$L45,FALSE))</f>
        <v>-27372.820077999</v>
      </c>
      <c r="O45" s="32">
        <f>IF(O37=0,0,VLOOKUP(O37,FAC_TOTALS_APTA!$A$4:$BT$126,$L45,FALSE))</f>
        <v>-21643.404239519801</v>
      </c>
      <c r="P45" s="32">
        <f>IF(P37=0,0,VLOOKUP(P37,FAC_TOTALS_APTA!$A$4:$BT$126,$L45,FALSE))</f>
        <v>3253.8815922569102</v>
      </c>
      <c r="Q45" s="32">
        <f>IF(Q37=0,0,VLOOKUP(Q37,FAC_TOTALS_APTA!$A$4:$BT$126,$L45,FALSE))</f>
        <v>-77288.553789434998</v>
      </c>
      <c r="R45" s="32">
        <f>IF(R37=0,0,VLOOKUP(R37,FAC_TOTALS_APTA!$A$4:$BT$126,$L45,FALSE))</f>
        <v>152261.546898881</v>
      </c>
      <c r="S45" s="32">
        <f>IF(S37=0,0,VLOOKUP(S37,FAC_TOTALS_APTA!$A$4:$BT$126,$L45,FALSE))</f>
        <v>85233.595021505796</v>
      </c>
      <c r="T45" s="32">
        <f>IF(T37=0,0,VLOOKUP(T37,FAC_TOTALS_APTA!$A$4:$BT$126,$L45,FALSE))</f>
        <v>220878.47460013701</v>
      </c>
      <c r="U45" s="32">
        <f>IF(U37=0,0,VLOOKUP(U37,FAC_TOTALS_APTA!$A$4:$BT$126,$L45,FALSE))</f>
        <v>227618.64583278901</v>
      </c>
      <c r="V45" s="32">
        <f>IF(V37=0,0,VLOOKUP(V37,FAC_TOTALS_APTA!$A$4:$BT$126,$L45,FALSE))</f>
        <v>24428.361415368701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562026.49962407374</v>
      </c>
      <c r="AD45" s="36">
        <f>AC45/G51</f>
        <v>7.6143458020263091E-4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3.29893510953965</v>
      </c>
      <c r="H46" s="128">
        <f>VLOOKUP(H37,FAC_TOTALS_APTA!$A$4:$BT$126,$F46,FALSE)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-1268029.4463982801</v>
      </c>
      <c r="Q46" s="32">
        <f>IF(Q37=0,0,VLOOKUP(Q37,FAC_TOTALS_APTA!$A$4:$BT$126,$L46,FALSE))</f>
        <v>-1313955.75407038</v>
      </c>
      <c r="R46" s="32">
        <f>IF(R37=0,0,VLOOKUP(R37,FAC_TOTALS_APTA!$A$4:$BT$126,$L46,FALSE))</f>
        <v>-289204.32827412197</v>
      </c>
      <c r="S46" s="32">
        <f>IF(S37=0,0,VLOOKUP(S37,FAC_TOTALS_APTA!$A$4:$BT$126,$L46,FALSE))</f>
        <v>-1699410.08416751</v>
      </c>
      <c r="T46" s="32">
        <f>IF(T37=0,0,VLOOKUP(T37,FAC_TOTALS_APTA!$A$4:$BT$126,$L46,FALSE))</f>
        <v>-7775.4978054463099</v>
      </c>
      <c r="U46" s="32">
        <f>IF(U37=0,0,VLOOKUP(U37,FAC_TOTALS_APTA!$A$4:$BT$126,$L46,FALSE))</f>
        <v>-859553.99136748596</v>
      </c>
      <c r="V46" s="32">
        <f>IF(V37=0,0,VLOOKUP(V37,FAC_TOTALS_APTA!$A$4:$BT$126,$L46,FALSE))</f>
        <v>19739.9338771941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-5418189.1682060305</v>
      </c>
      <c r="AD46" s="36">
        <f>AC46/G51</f>
        <v>-7.3405730824274559E-3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0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8"/>
        <v>-</v>
      </c>
      <c r="J49" s="40" t="str">
        <f t="shared" si="9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64490437</v>
      </c>
      <c r="N50" s="48">
        <f>IF(N37=0,0,VLOOKUP(N37,FAC_TOTALS_APTA!$A$4:$BT$126,$L50,FALSE))</f>
        <v>27575194</v>
      </c>
      <c r="O50" s="48">
        <f>IF(O37=0,0,VLOOKUP(O37,FAC_TOTALS_APTA!$A$4:$BT$126,$L50,FALSE))</f>
        <v>22919974</v>
      </c>
      <c r="P50" s="48">
        <f>IF(P37=0,0,VLOOKUP(P37,FAC_TOTALS_APTA!$A$4:$BT$126,$L50,FALSE))</f>
        <v>15747264</v>
      </c>
      <c r="Q50" s="48">
        <f>IF(Q37=0,0,VLOOKUP(Q37,FAC_TOTALS_APTA!$A$4:$BT$126,$L50,FALSE))</f>
        <v>8688267.9999999907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2308521.9999999902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738115281.64968395</v>
      </c>
      <c r="H51" s="120">
        <f>VLOOKUP(H37,FAC_TOTALS_APTA!$A$4:$BR$126,$F51,FALSE)</f>
        <v>949269571.39930105</v>
      </c>
      <c r="I51" s="115">
        <f t="shared" ref="I51" si="12">H51/G51-1</f>
        <v>0.28607223695150763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211154289.7496171</v>
      </c>
      <c r="AD51" s="36">
        <f>I51</f>
        <v>0.28607223695150763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692881970</v>
      </c>
      <c r="H52" s="117">
        <f>VLOOKUP(H37,FAC_TOTALS_APTA!$A$4:$BR$126,$F52,FALSE)</f>
        <v>961216517.99999905</v>
      </c>
      <c r="I52" s="116">
        <f t="shared" ref="I52" si="14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0.10120086239036019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2002</v>
      </c>
      <c r="H61" s="131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2436593.4779696302</v>
      </c>
      <c r="H65" s="120">
        <f>VLOOKUP(H63,FAC_TOTALS_APTA!$A$4:$BT$126,$F65,FALSE)</f>
        <v>1934144.30171931</v>
      </c>
      <c r="I65" s="33">
        <f>IFERROR(H65/G65-1,"-")</f>
        <v>-0.20620968610200918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221315.77765012099</v>
      </c>
      <c r="N65" s="32">
        <f>IF(N63=0,0,VLOOKUP(N63,FAC_TOTALS_APTA!$A$4:$BT$126,$L65,FALSE))</f>
        <v>1319143.3424184399</v>
      </c>
      <c r="O65" s="32">
        <f>IF(O63=0,0,VLOOKUP(O63,FAC_TOTALS_APTA!$A$4:$BT$126,$L65,FALSE))</f>
        <v>-1665335.5891664899</v>
      </c>
      <c r="P65" s="32">
        <f>IF(P63=0,0,VLOOKUP(P63,FAC_TOTALS_APTA!$A$4:$BT$126,$L65,FALSE))</f>
        <v>3411721.55588667</v>
      </c>
      <c r="Q65" s="32">
        <f>IF(Q63=0,0,VLOOKUP(Q63,FAC_TOTALS_APTA!$A$4:$BT$126,$L65,FALSE))</f>
        <v>3578846.0168579598</v>
      </c>
      <c r="R65" s="32">
        <f>IF(R63=0,0,VLOOKUP(R63,FAC_TOTALS_APTA!$A$4:$BT$126,$L65,FALSE))</f>
        <v>1975363.8921052199</v>
      </c>
      <c r="S65" s="32">
        <f>IF(S63=0,0,VLOOKUP(S63,FAC_TOTALS_APTA!$A$4:$BT$126,$L65,FALSE))</f>
        <v>1650429.27993997</v>
      </c>
      <c r="T65" s="32">
        <f>IF(T63=0,0,VLOOKUP(T63,FAC_TOTALS_APTA!$A$4:$BT$126,$L65,FALSE))</f>
        <v>672050.71107439406</v>
      </c>
      <c r="U65" s="32">
        <f>IF(U63=0,0,VLOOKUP(U63,FAC_TOTALS_APTA!$A$4:$BT$126,$L65,FALSE))</f>
        <v>-302145.28414686798</v>
      </c>
      <c r="V65" s="32">
        <f>IF(V63=0,0,VLOOKUP(V63,FAC_TOTALS_APTA!$A$4:$BT$126,$L65,FALSE))</f>
        <v>510766.31140868098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11372156.014028098</v>
      </c>
      <c r="AD65" s="36">
        <f>AC65/G77</f>
        <v>0.10689815252530205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0.90327811224383903</v>
      </c>
      <c r="H66" s="126">
        <f>VLOOKUP(H63,FAC_TOTALS_APTA!$A$4:$BT$126,$F66,FALSE)</f>
        <v>0.83112427188883597</v>
      </c>
      <c r="I66" s="33">
        <f t="shared" ref="I66:I75" si="16">IFERROR(H66/G66-1,"-")</f>
        <v>-7.9879983115903497E-2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633458.531767415</v>
      </c>
      <c r="N66" s="32">
        <f>IF(N63=0,0,VLOOKUP(N63,FAC_TOTALS_APTA!$A$4:$BT$126,$L66,FALSE))</f>
        <v>187246.07281872301</v>
      </c>
      <c r="O66" s="32">
        <f>IF(O63=0,0,VLOOKUP(O63,FAC_TOTALS_APTA!$A$4:$BT$126,$L66,FALSE))</f>
        <v>447190.58696070698</v>
      </c>
      <c r="P66" s="32">
        <f>IF(P63=0,0,VLOOKUP(P63,FAC_TOTALS_APTA!$A$4:$BT$126,$L66,FALSE))</f>
        <v>-257752.46160045301</v>
      </c>
      <c r="Q66" s="32">
        <f>IF(Q63=0,0,VLOOKUP(Q63,FAC_TOTALS_APTA!$A$4:$BT$126,$L66,FALSE))</f>
        <v>239743.46326669899</v>
      </c>
      <c r="R66" s="32">
        <f>IF(R63=0,0,VLOOKUP(R63,FAC_TOTALS_APTA!$A$4:$BT$126,$L66,FALSE))</f>
        <v>983184.98600783001</v>
      </c>
      <c r="S66" s="32">
        <f>IF(S63=0,0,VLOOKUP(S63,FAC_TOTALS_APTA!$A$4:$BT$126,$L66,FALSE))</f>
        <v>-3533283.5263692401</v>
      </c>
      <c r="T66" s="32">
        <f>IF(T63=0,0,VLOOKUP(T63,FAC_TOTALS_APTA!$A$4:$BT$126,$L66,FALSE))</f>
        <v>1204547.65671633</v>
      </c>
      <c r="U66" s="32">
        <f>IF(U63=0,0,VLOOKUP(U63,FAC_TOTALS_APTA!$A$4:$BT$126,$L66,FALSE))</f>
        <v>2189147.83136778</v>
      </c>
      <c r="V66" s="32">
        <f>IF(V63=0,0,VLOOKUP(V63,FAC_TOTALS_APTA!$A$4:$BT$126,$L66,FALSE))</f>
        <v>-347036.93469204201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19">SUM(M66:AB66)</f>
        <v>1746446.2062437488</v>
      </c>
      <c r="AD66" s="36">
        <f>AC66/G77</f>
        <v>1.641657683046082E-2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625427.99872995203</v>
      </c>
      <c r="H67" s="120">
        <f>VLOOKUP(H63,FAC_TOTALS_APTA!$A$4:$BT$126,$F67,FALSE)</f>
        <v>607605.48608507996</v>
      </c>
      <c r="I67" s="33">
        <f t="shared" si="16"/>
        <v>-2.8496505882474099E-2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MATCH($K67,FAC_TOTALS_APTA!$A$2:$BR$2,)</f>
        <v>28</v>
      </c>
      <c r="M67" s="32">
        <f>IF(M63=0,0,VLOOKUP(M63,FAC_TOTALS_APTA!$A$4:$BT$126,$L67,FALSE))</f>
        <v>323865.00437042001</v>
      </c>
      <c r="N67" s="32">
        <f>IF(N63=0,0,VLOOKUP(N63,FAC_TOTALS_APTA!$A$4:$BT$126,$L67,FALSE))</f>
        <v>428307.92037021898</v>
      </c>
      <c r="O67" s="32">
        <f>IF(O63=0,0,VLOOKUP(O63,FAC_TOTALS_APTA!$A$4:$BT$126,$L67,FALSE))</f>
        <v>669372.77294812398</v>
      </c>
      <c r="P67" s="32">
        <f>IF(P63=0,0,VLOOKUP(P63,FAC_TOTALS_APTA!$A$4:$BT$126,$L67,FALSE))</f>
        <v>859923.85866567295</v>
      </c>
      <c r="Q67" s="32">
        <f>IF(Q63=0,0,VLOOKUP(Q63,FAC_TOTALS_APTA!$A$4:$BT$126,$L67,FALSE))</f>
        <v>337097.047766665</v>
      </c>
      <c r="R67" s="32">
        <f>IF(R63=0,0,VLOOKUP(R63,FAC_TOTALS_APTA!$A$4:$BT$126,$L67,FALSE))</f>
        <v>121018.41726859599</v>
      </c>
      <c r="S67" s="32">
        <f>IF(S63=0,0,VLOOKUP(S63,FAC_TOTALS_APTA!$A$4:$BT$126,$L67,FALSE))</f>
        <v>-121092.18306146</v>
      </c>
      <c r="T67" s="32">
        <f>IF(T63=0,0,VLOOKUP(T63,FAC_TOTALS_APTA!$A$4:$BT$126,$L67,FALSE))</f>
        <v>260711.258709427</v>
      </c>
      <c r="U67" s="32">
        <f>IF(U63=0,0,VLOOKUP(U63,FAC_TOTALS_APTA!$A$4:$BT$126,$L67,FALSE))</f>
        <v>199214.38447083801</v>
      </c>
      <c r="V67" s="32">
        <f>IF(V63=0,0,VLOOKUP(V63,FAC_TOTALS_APTA!$A$4:$BT$126,$L67,FALSE))</f>
        <v>263588.68082120601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19"/>
        <v>3342007.1623297082</v>
      </c>
      <c r="AD67" s="36">
        <f>AC67/G77</f>
        <v>3.1414833822072316E-2</v>
      </c>
    </row>
    <row r="68" spans="1:33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 t="e">
        <f>IF(S63=0,0,VLOOKUP(S63,FAC_TOTALS_APTA!$A$4:$BT$126,$L68,FALSE))</f>
        <v>#REF!</v>
      </c>
      <c r="T68" s="32" t="e">
        <f>IF(T63=0,0,VLOOKUP(T63,FAC_TOTALS_APTA!$A$4:$BT$126,$L68,FALSE))</f>
        <v>#REF!</v>
      </c>
      <c r="U68" s="32" t="e">
        <f>IF(U63=0,0,VLOOKUP(U63,FAC_TOTALS_APTA!$A$4:$BT$126,$L68,FALSE))</f>
        <v>#REF!</v>
      </c>
      <c r="V68" s="32" t="e">
        <f>IF(V63=0,0,VLOOKUP(V63,FAC_TOTALS_APTA!$A$4:$BT$126,$L68,FALSE))</f>
        <v>#REF!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1.9327110653241599</v>
      </c>
      <c r="H69" s="128">
        <f>VLOOKUP(H63,FAC_TOTALS_APTA!$A$4:$BT$126,$F69,FALSE)</f>
        <v>3.9969276241235701</v>
      </c>
      <c r="I69" s="33">
        <f t="shared" si="16"/>
        <v>1.0680419830127033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MATCH($K69,FAC_TOTALS_APTA!$A$2:$BR$2,)</f>
        <v>29</v>
      </c>
      <c r="M69" s="32">
        <f>IF(M63=0,0,VLOOKUP(M63,FAC_TOTALS_APTA!$A$4:$BT$126,$L69,FALSE))</f>
        <v>1061574.3623731399</v>
      </c>
      <c r="N69" s="32">
        <f>IF(N63=0,0,VLOOKUP(N63,FAC_TOTALS_APTA!$A$4:$BT$126,$L69,FALSE))</f>
        <v>1436697.41358003</v>
      </c>
      <c r="O69" s="32">
        <f>IF(O63=0,0,VLOOKUP(O63,FAC_TOTALS_APTA!$A$4:$BT$126,$L69,FALSE))</f>
        <v>2712916.8055871502</v>
      </c>
      <c r="P69" s="32">
        <f>IF(P63=0,0,VLOOKUP(P63,FAC_TOTALS_APTA!$A$4:$BT$126,$L69,FALSE))</f>
        <v>1774726.8805321001</v>
      </c>
      <c r="Q69" s="32">
        <f>IF(Q63=0,0,VLOOKUP(Q63,FAC_TOTALS_APTA!$A$4:$BT$126,$L69,FALSE))</f>
        <v>1286620.1200820899</v>
      </c>
      <c r="R69" s="32">
        <f>IF(R63=0,0,VLOOKUP(R63,FAC_TOTALS_APTA!$A$4:$BT$126,$L69,FALSE))</f>
        <v>3095715.75007335</v>
      </c>
      <c r="S69" s="32">
        <f>IF(S63=0,0,VLOOKUP(S63,FAC_TOTALS_APTA!$A$4:$BT$126,$L69,FALSE))</f>
        <v>-9032436.1928536408</v>
      </c>
      <c r="T69" s="32">
        <f>IF(T63=0,0,VLOOKUP(T63,FAC_TOTALS_APTA!$A$4:$BT$126,$L69,FALSE))</f>
        <v>4344509.1223035604</v>
      </c>
      <c r="U69" s="32">
        <f>IF(U63=0,0,VLOOKUP(U63,FAC_TOTALS_APTA!$A$4:$BT$126,$L69,FALSE))</f>
        <v>6275248.1334615899</v>
      </c>
      <c r="V69" s="32">
        <f>IF(V63=0,0,VLOOKUP(V63,FAC_TOTALS_APTA!$A$4:$BT$126,$L69,FALSE))</f>
        <v>66475.335835991704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19"/>
        <v>13022047.730975362</v>
      </c>
      <c r="AD69" s="36">
        <f>AC69/G77</f>
        <v>0.12240711812434059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34213.9259747588</v>
      </c>
      <c r="H70" s="126">
        <f>VLOOKUP(H63,FAC_TOTALS_APTA!$A$4:$BT$126,$F70,FALSE)</f>
        <v>25927.182576073501</v>
      </c>
      <c r="I70" s="33">
        <f t="shared" si="16"/>
        <v>-0.24220381504299782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120867.917367306</v>
      </c>
      <c r="N70" s="32">
        <f>IF(N63=0,0,VLOOKUP(N63,FAC_TOTALS_APTA!$A$4:$BT$126,$L70,FALSE))</f>
        <v>185082.88949457699</v>
      </c>
      <c r="O70" s="32">
        <f>IF(O63=0,0,VLOOKUP(O63,FAC_TOTALS_APTA!$A$4:$BT$126,$L70,FALSE))</f>
        <v>232023.12266882299</v>
      </c>
      <c r="P70" s="32">
        <f>IF(P63=0,0,VLOOKUP(P63,FAC_TOTALS_APTA!$A$4:$BT$126,$L70,FALSE))</f>
        <v>388623.64495941502</v>
      </c>
      <c r="Q70" s="32">
        <f>IF(Q63=0,0,VLOOKUP(Q63,FAC_TOTALS_APTA!$A$4:$BT$126,$L70,FALSE))</f>
        <v>-94430.000611087002</v>
      </c>
      <c r="R70" s="32">
        <f>IF(R63=0,0,VLOOKUP(R63,FAC_TOTALS_APTA!$A$4:$BT$126,$L70,FALSE))</f>
        <v>-62321.382982909498</v>
      </c>
      <c r="S70" s="32">
        <f>IF(S63=0,0,VLOOKUP(S63,FAC_TOTALS_APTA!$A$4:$BT$126,$L70,FALSE))</f>
        <v>496071.20977467002</v>
      </c>
      <c r="T70" s="32">
        <f>IF(T63=0,0,VLOOKUP(T63,FAC_TOTALS_APTA!$A$4:$BT$126,$L70,FALSE))</f>
        <v>-32761.1157728898</v>
      </c>
      <c r="U70" s="32">
        <f>IF(U63=0,0,VLOOKUP(U63,FAC_TOTALS_APTA!$A$4:$BT$126,$L70,FALSE))</f>
        <v>59280.649722458598</v>
      </c>
      <c r="V70" s="32">
        <f>IF(V63=0,0,VLOOKUP(V63,FAC_TOTALS_APTA!$A$4:$BT$126,$L70,FALSE))</f>
        <v>172295.38835503699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19"/>
        <v>1464732.3229754006</v>
      </c>
      <c r="AD70" s="36">
        <f>AC70/G77</f>
        <v>1.3768469151937321E-2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6.6866462964353799</v>
      </c>
      <c r="H71" s="120">
        <f>VLOOKUP(H63,FAC_TOTALS_APTA!$A$4:$BT$126,$F71,FALSE)</f>
        <v>7.3287065777456899</v>
      </c>
      <c r="I71" s="33">
        <f t="shared" si="16"/>
        <v>9.6021271777541051E-2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MATCH($K71,FAC_TOTALS_APTA!$A$2:$BR$2,)</f>
        <v>31</v>
      </c>
      <c r="M71" s="32">
        <f>IF(M63=0,0,VLOOKUP(M63,FAC_TOTALS_APTA!$A$4:$BT$126,$L71,FALSE))</f>
        <v>13083.284170549799</v>
      </c>
      <c r="N71" s="32">
        <f>IF(N63=0,0,VLOOKUP(N63,FAC_TOTALS_APTA!$A$4:$BT$126,$L71,FALSE))</f>
        <v>10764.7502438301</v>
      </c>
      <c r="O71" s="32">
        <f>IF(O63=0,0,VLOOKUP(O63,FAC_TOTALS_APTA!$A$4:$BT$126,$L71,FALSE))</f>
        <v>15193.7458048352</v>
      </c>
      <c r="P71" s="32">
        <f>IF(P63=0,0,VLOOKUP(P63,FAC_TOTALS_APTA!$A$4:$BT$126,$L71,FALSE))</f>
        <v>21939.9646158055</v>
      </c>
      <c r="Q71" s="32">
        <f>IF(Q63=0,0,VLOOKUP(Q63,FAC_TOTALS_APTA!$A$4:$BT$126,$L71,FALSE))</f>
        <v>20180.508824723602</v>
      </c>
      <c r="R71" s="32">
        <f>IF(R63=0,0,VLOOKUP(R63,FAC_TOTALS_APTA!$A$4:$BT$126,$L71,FALSE))</f>
        <v>-6443.1532255243501</v>
      </c>
      <c r="S71" s="32">
        <f>IF(S63=0,0,VLOOKUP(S63,FAC_TOTALS_APTA!$A$4:$BT$126,$L71,FALSE))</f>
        <v>22371.0838207655</v>
      </c>
      <c r="T71" s="32">
        <f>IF(T63=0,0,VLOOKUP(T63,FAC_TOTALS_APTA!$A$4:$BT$126,$L71,FALSE))</f>
        <v>69711.477543589499</v>
      </c>
      <c r="U71" s="32">
        <f>IF(U63=0,0,VLOOKUP(U63,FAC_TOTALS_APTA!$A$4:$BT$126,$L71,FALSE))</f>
        <v>25585.4119730776</v>
      </c>
      <c r="V71" s="32">
        <f>IF(V63=0,0,VLOOKUP(V63,FAC_TOTALS_APTA!$A$4:$BT$126,$L71,FALSE))</f>
        <v>-33506.929886406797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19"/>
        <v>158880.14388524566</v>
      </c>
      <c r="AD71" s="36">
        <f>AC71/G77</f>
        <v>1.4934717597381146E-3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3.3043487636261699</v>
      </c>
      <c r="H72" s="128">
        <f>VLOOKUP(H63,FAC_TOTALS_APTA!$A$4:$BT$126,$F72,FALSE)</f>
        <v>3.7956103931829501</v>
      </c>
      <c r="I72" s="33">
        <f t="shared" si="16"/>
        <v>0.14867124044668723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MATCH($K72,FAC_TOTALS_APTA!$A$2:$BR$2,)</f>
        <v>32</v>
      </c>
      <c r="M72" s="32">
        <f>IF(M63=0,0,VLOOKUP(M63,FAC_TOTALS_APTA!$A$4:$BT$126,$L72,FALSE))</f>
        <v>0</v>
      </c>
      <c r="N72" s="32">
        <f>IF(N63=0,0,VLOOKUP(N63,FAC_TOTALS_APTA!$A$4:$BT$126,$L72,FALSE))</f>
        <v>0</v>
      </c>
      <c r="O72" s="32">
        <f>IF(O63=0,0,VLOOKUP(O63,FAC_TOTALS_APTA!$A$4:$BT$126,$L72,FALSE))</f>
        <v>0</v>
      </c>
      <c r="P72" s="32">
        <f>IF(P63=0,0,VLOOKUP(P63,FAC_TOTALS_APTA!$A$4:$BT$126,$L72,FALSE))</f>
        <v>-485394.52355621097</v>
      </c>
      <c r="Q72" s="32">
        <f>IF(Q63=0,0,VLOOKUP(Q63,FAC_TOTALS_APTA!$A$4:$BT$126,$L72,FALSE))</f>
        <v>-249133.17558829201</v>
      </c>
      <c r="R72" s="32">
        <f>IF(R63=0,0,VLOOKUP(R63,FAC_TOTALS_APTA!$A$4:$BT$126,$L72,FALSE))</f>
        <v>57410.311019880101</v>
      </c>
      <c r="S72" s="32">
        <f>IF(S63=0,0,VLOOKUP(S63,FAC_TOTALS_APTA!$A$4:$BT$126,$L72,FALSE))</f>
        <v>85420.176935001306</v>
      </c>
      <c r="T72" s="32">
        <f>IF(T63=0,0,VLOOKUP(T63,FAC_TOTALS_APTA!$A$4:$BT$126,$L72,FALSE))</f>
        <v>-650784.518344988</v>
      </c>
      <c r="U72" s="32">
        <f>IF(U63=0,0,VLOOKUP(U63,FAC_TOTALS_APTA!$A$4:$BT$126,$L72,FALSE))</f>
        <v>197450.987733919</v>
      </c>
      <c r="V72" s="32">
        <f>IF(V63=0,0,VLOOKUP(V63,FAC_TOTALS_APTA!$A$4:$BT$126,$L72,FALSE))</f>
        <v>279752.38527612801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19"/>
        <v>-765278.3565245627</v>
      </c>
      <c r="AD72" s="36">
        <f>AC72/G77</f>
        <v>-7.1936088793683912E-3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0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0</v>
      </c>
      <c r="P73" s="32">
        <f>IF(P63=0,0,VLOOKUP(P63,FAC_TOTALS_APTA!$A$4:$BT$126,$L73,FALSE))</f>
        <v>0</v>
      </c>
      <c r="Q73" s="32">
        <f>IF(Q63=0,0,VLOOKUP(Q63,FAC_TOTALS_APTA!$A$4:$BT$126,$L73,FALSE))</f>
        <v>0</v>
      </c>
      <c r="R73" s="32">
        <f>IF(R63=0,0,VLOOKUP(R63,FAC_TOTALS_APTA!$A$4:$BT$126,$L73,FALSE))</f>
        <v>0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19"/>
        <v>0</v>
      </c>
      <c r="AD73" s="36">
        <f>AC73/G77</f>
        <v>0</v>
      </c>
    </row>
    <row r="74" spans="1:33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 t="e">
        <f>IF(S63=0,0,VLOOKUP(S63,FAC_TOTALS_APTA!$A$4:$BT$126,$L74,FALSE))</f>
        <v>#REF!</v>
      </c>
      <c r="T74" s="32" t="e">
        <f>IF(T63=0,0,VLOOKUP(T63,FAC_TOTALS_APTA!$A$4:$BT$126,$L74,FALSE))</f>
        <v>#REF!</v>
      </c>
      <c r="U74" s="32" t="e">
        <f>IF(U63=0,0,VLOOKUP(U63,FAC_TOTALS_APTA!$A$4:$BT$126,$L74,FALSE))</f>
        <v>#REF!</v>
      </c>
      <c r="V74" s="32" t="e">
        <f>IF(V63=0,0,VLOOKUP(V63,FAC_TOTALS_APTA!$A$4:$BT$126,$L74,FALSE))</f>
        <v>#REF!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19"/>
        <v>#REF!</v>
      </c>
      <c r="AD74" s="36" t="e">
        <f>AC74/G77</f>
        <v>#REF!</v>
      </c>
      <c r="AG74" s="56"/>
    </row>
    <row r="75" spans="1:33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6"/>
        <v>-</v>
      </c>
      <c r="J75" s="40" t="str">
        <f t="shared" si="20"/>
        <v/>
      </c>
      <c r="K75" s="40" t="str">
        <f t="shared" si="18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 t="e">
        <f>IF(S63=0,0,VLOOKUP(S63,FAC_TOTALS_APTA!$A$4:$BT$126,$L75,FALSE))</f>
        <v>#REF!</v>
      </c>
      <c r="T75" s="41" t="e">
        <f>IF(T63=0,0,VLOOKUP(T63,FAC_TOTALS_APTA!$A$4:$BT$126,$L75,FALSE))</f>
        <v>#REF!</v>
      </c>
      <c r="U75" s="41" t="e">
        <f>IF(U63=0,0,VLOOKUP(U63,FAC_TOTALS_APTA!$A$4:$BT$126,$L75,FALSE))</f>
        <v>#REF!</v>
      </c>
      <c r="V75" s="41" t="e">
        <f>IF(V63=0,0,VLOOKUP(V63,FAC_TOTALS_APTA!$A$4:$BT$126,$L75,FALSE))</f>
        <v>#REF!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19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si="18"/>
        <v>New_Reporter_FAC</v>
      </c>
      <c r="L76" s="47">
        <f>MATCH($K76,FAC_TOTALS_APTA!$A$2:$BR$2,)</f>
        <v>43</v>
      </c>
      <c r="M76" s="48">
        <f>IF(M63=0,0,VLOOKUP(M63,FAC_TOTALS_APTA!$A$4:$BT$126,$L76,FALSE))</f>
        <v>13655748</v>
      </c>
      <c r="N76" s="48">
        <f>IF(N63=0,0,VLOOKUP(N63,FAC_TOTALS_APTA!$A$4:$BT$126,$L76,FALSE))</f>
        <v>44950739</v>
      </c>
      <c r="O76" s="48">
        <f>IF(O63=0,0,VLOOKUP(O63,FAC_TOTALS_APTA!$A$4:$BT$126,$L76,FALSE))</f>
        <v>27514218</v>
      </c>
      <c r="P76" s="48">
        <f>IF(P63=0,0,VLOOKUP(P63,FAC_TOTALS_APTA!$A$4:$BT$126,$L76,FALSE))</f>
        <v>26823055.999999899</v>
      </c>
      <c r="Q76" s="48">
        <f>IF(Q63=0,0,VLOOKUP(Q63,FAC_TOTALS_APTA!$A$4:$BT$126,$L76,FALSE))</f>
        <v>12183549</v>
      </c>
      <c r="R76" s="48">
        <f>IF(R63=0,0,VLOOKUP(R63,FAC_TOTALS_APTA!$A$4:$BT$126,$L76,FALSE))</f>
        <v>4015598.9999999902</v>
      </c>
      <c r="S76" s="48">
        <f>IF(S63=0,0,VLOOKUP(S63,FAC_TOTALS_APTA!$A$4:$BT$126,$L76,FALSE))</f>
        <v>13248340.999999899</v>
      </c>
      <c r="T76" s="48">
        <f>IF(T63=0,0,VLOOKUP(T63,FAC_TOTALS_APTA!$A$4:$BT$126,$L76,FALSE))</f>
        <v>1770537</v>
      </c>
      <c r="U76" s="48">
        <f>IF(U63=0,0,VLOOKUP(U63,FAC_TOTALS_APTA!$A$4:$BT$126,$L76,FALSE))</f>
        <v>1273013.99999999</v>
      </c>
      <c r="V76" s="48">
        <f>IF(V63=0,0,VLOOKUP(V63,FAC_TOTALS_APTA!$A$4:$BT$126,$L76,FALSE))</f>
        <v>6209327.9999999898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151644128.99999979</v>
      </c>
      <c r="AD76" s="52">
        <f>AC76/G78</f>
        <v>1.6242615241773355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106383092.180535</v>
      </c>
      <c r="H77" s="120">
        <f>VLOOKUP(H63,FAC_TOTALS_APTA!$A$4:$BR$126,$F77,FALSE)</f>
        <v>308421948.77388102</v>
      </c>
      <c r="I77" s="115">
        <f t="shared" ref="I77" si="21">H77/G77-1</f>
        <v>1.8991632265255136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202038856.593346</v>
      </c>
      <c r="AD77" s="36">
        <f>I77</f>
        <v>1.8991632265255136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93361892</v>
      </c>
      <c r="H78" s="117">
        <f>VLOOKUP(H63,FAC_TOTALS_APTA!$A$4:$BR$126,$F78,FALSE)</f>
        <v>308782118.99999899</v>
      </c>
      <c r="I78" s="116">
        <f t="shared" ref="I78" si="23">H78/G78-1</f>
        <v>2.3073678391179024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215420226.99999899</v>
      </c>
      <c r="AD78" s="55">
        <f>I78</f>
        <v>2.3073678391179024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0.40820461259238883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9"/>
      <c r="H81" s="109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60</v>
      </c>
      <c r="AD86" s="162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2002</v>
      </c>
      <c r="H87" s="131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253905652</v>
      </c>
      <c r="H91" s="120">
        <f>VLOOKUP(H89,FAC_TOTALS_APTA!$A$4:$BT$126,$F91,FALSE)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-55032630.901536897</v>
      </c>
      <c r="N91" s="32">
        <f>IF(N89=0,0,VLOOKUP(N89,FAC_TOTALS_APTA!$A$4:$BT$126,$L91,FALSE))</f>
        <v>27068413.0503425</v>
      </c>
      <c r="O91" s="32">
        <f>IF(O89=0,0,VLOOKUP(O89,FAC_TOTALS_APTA!$A$4:$BT$126,$L91,FALSE))</f>
        <v>26452719.471929502</v>
      </c>
      <c r="P91" s="32">
        <f>IF(P89=0,0,VLOOKUP(P89,FAC_TOTALS_APTA!$A$4:$BT$126,$L91,FALSE))</f>
        <v>-4535788.2591528604</v>
      </c>
      <c r="Q91" s="32">
        <f>IF(Q89=0,0,VLOOKUP(Q89,FAC_TOTALS_APTA!$A$4:$BT$126,$L91,FALSE))</f>
        <v>9756220.4650476296</v>
      </c>
      <c r="R91" s="32">
        <f>IF(R89=0,0,VLOOKUP(R89,FAC_TOTALS_APTA!$A$4:$BT$126,$L91,FALSE))</f>
        <v>10682222.6641932</v>
      </c>
      <c r="S91" s="32">
        <f>IF(S89=0,0,VLOOKUP(S89,FAC_TOTALS_APTA!$A$4:$BT$126,$L91,FALSE))</f>
        <v>604374.29558211099</v>
      </c>
      <c r="T91" s="32">
        <f>IF(T89=0,0,VLOOKUP(T89,FAC_TOTALS_APTA!$A$4:$BT$126,$L91,FALSE))</f>
        <v>-60477099.962333299</v>
      </c>
      <c r="U91" s="32">
        <f>IF(U89=0,0,VLOOKUP(U89,FAC_TOTALS_APTA!$A$4:$BT$126,$L91,FALSE))</f>
        <v>-14330978.460578401</v>
      </c>
      <c r="V91" s="32">
        <f>IF(V89=0,0,VLOOKUP(V89,FAC_TOTALS_APTA!$A$4:$BT$126,$L91,FALSE))</f>
        <v>-1318853.3937297901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-61131401.030236304</v>
      </c>
      <c r="AD91" s="36">
        <f>AC91/G103</f>
        <v>-5.3934074056575167E-2</v>
      </c>
      <c r="AE91" s="106"/>
    </row>
    <row r="92" spans="2:31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0.97956348559999995</v>
      </c>
      <c r="H92" s="126">
        <f>VLOOKUP(H89,FAC_TOTALS_APTA!$A$4:$BT$126,$F92,FALSE)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-48433576.987244204</v>
      </c>
      <c r="N92" s="32">
        <f>IF(N89=0,0,VLOOKUP(N89,FAC_TOTALS_APTA!$A$4:$BT$126,$L92,FALSE))</f>
        <v>-13945621.0645518</v>
      </c>
      <c r="O92" s="32">
        <f>IF(O89=0,0,VLOOKUP(O89,FAC_TOTALS_APTA!$A$4:$BT$126,$L92,FALSE))</f>
        <v>8997900.6567593906</v>
      </c>
      <c r="P92" s="32">
        <f>IF(P89=0,0,VLOOKUP(P89,FAC_TOTALS_APTA!$A$4:$BT$126,$L92,FALSE))</f>
        <v>-8707085.73686154</v>
      </c>
      <c r="Q92" s="32">
        <f>IF(Q89=0,0,VLOOKUP(Q89,FAC_TOTALS_APTA!$A$4:$BT$126,$L92,FALSE))</f>
        <v>-7267576.18687768</v>
      </c>
      <c r="R92" s="32">
        <f>IF(R89=0,0,VLOOKUP(R89,FAC_TOTALS_APTA!$A$4:$BT$126,$L92,FALSE))</f>
        <v>-2712350.0694934502</v>
      </c>
      <c r="S92" s="32">
        <f>IF(S89=0,0,VLOOKUP(S89,FAC_TOTALS_APTA!$A$4:$BT$126,$L92,FALSE))</f>
        <v>-13588147.213047801</v>
      </c>
      <c r="T92" s="32">
        <f>IF(T89=0,0,VLOOKUP(T89,FAC_TOTALS_APTA!$A$4:$BT$126,$L92,FALSE))</f>
        <v>-7899448.7117013</v>
      </c>
      <c r="U92" s="32">
        <f>IF(U89=0,0,VLOOKUP(U89,FAC_TOTALS_APTA!$A$4:$BT$126,$L92,FALSE))</f>
        <v>-16932436.359383099</v>
      </c>
      <c r="V92" s="32">
        <f>IF(V89=0,0,VLOOKUP(V89,FAC_TOTALS_APTA!$A$4:$BT$126,$L92,FALSE))</f>
        <v>8780126.9419615194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8">SUM(M92:AB92)</f>
        <v>-101708214.73043996</v>
      </c>
      <c r="AD92" s="36">
        <f>AC92/G103</f>
        <v>-8.973356234254122E-2</v>
      </c>
      <c r="AE92" s="106"/>
    </row>
    <row r="93" spans="2:31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25697520.3899999</v>
      </c>
      <c r="H93" s="120">
        <f>VLOOKUP(H89,FAC_TOTALS_APTA!$A$4:$BT$126,$F93,FALSE)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MATCH($K93,FAC_TOTALS_APTA!$A$2:$BR$2,)</f>
        <v>28</v>
      </c>
      <c r="M93" s="32">
        <f>IF(M89=0,0,VLOOKUP(M89,FAC_TOTALS_APTA!$A$4:$BT$126,$L93,FALSE))</f>
        <v>1877830.9451852101</v>
      </c>
      <c r="N93" s="32">
        <f>IF(N89=0,0,VLOOKUP(N89,FAC_TOTALS_APTA!$A$4:$BT$126,$L93,FALSE))</f>
        <v>2624633.0831396598</v>
      </c>
      <c r="O93" s="32">
        <f>IF(O89=0,0,VLOOKUP(O89,FAC_TOTALS_APTA!$A$4:$BT$126,$L93,FALSE))</f>
        <v>2511480.4784456599</v>
      </c>
      <c r="P93" s="32">
        <f>IF(P89=0,0,VLOOKUP(P89,FAC_TOTALS_APTA!$A$4:$BT$126,$L93,FALSE))</f>
        <v>2917870.7878114898</v>
      </c>
      <c r="Q93" s="32">
        <f>IF(Q89=0,0,VLOOKUP(Q89,FAC_TOTALS_APTA!$A$4:$BT$126,$L93,FALSE))</f>
        <v>290278.93754194601</v>
      </c>
      <c r="R93" s="32">
        <f>IF(R89=0,0,VLOOKUP(R89,FAC_TOTALS_APTA!$A$4:$BT$126,$L93,FALSE))</f>
        <v>1125684.1534232399</v>
      </c>
      <c r="S93" s="32">
        <f>IF(S89=0,0,VLOOKUP(S89,FAC_TOTALS_APTA!$A$4:$BT$126,$L93,FALSE))</f>
        <v>-1040674.90555186</v>
      </c>
      <c r="T93" s="32">
        <f>IF(T89=0,0,VLOOKUP(T89,FAC_TOTALS_APTA!$A$4:$BT$126,$L93,FALSE))</f>
        <v>-827701.26874020195</v>
      </c>
      <c r="U93" s="32">
        <f>IF(U89=0,0,VLOOKUP(U89,FAC_TOTALS_APTA!$A$4:$BT$126,$L93,FALSE))</f>
        <v>578494.97101086704</v>
      </c>
      <c r="V93" s="32">
        <f>IF(V89=0,0,VLOOKUP(V89,FAC_TOTALS_APTA!$A$4:$BT$126,$L93,FALSE))</f>
        <v>978716.88556907896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8"/>
        <v>11036614.067835093</v>
      </c>
      <c r="AD93" s="36">
        <f>AC93/G103</f>
        <v>9.7372144337742206E-3</v>
      </c>
      <c r="AE93" s="106"/>
    </row>
    <row r="94" spans="2:3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8"/>
        <v>#REF!</v>
      </c>
      <c r="AD94" s="36" t="e">
        <f>AC94/G103</f>
        <v>#REF!</v>
      </c>
      <c r="AE94" s="106"/>
    </row>
    <row r="95" spans="2:31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1.974</v>
      </c>
      <c r="H95" s="128">
        <f>VLOOKUP(H89,FAC_TOTALS_APTA!$A$4:$BT$126,$F95,FALSE)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MATCH($K95,FAC_TOTALS_APTA!$A$2:$BR$2,)</f>
        <v>29</v>
      </c>
      <c r="M95" s="32">
        <f>IF(M89=0,0,VLOOKUP(M89,FAC_TOTALS_APTA!$A$4:$BT$126,$L95,FALSE))</f>
        <v>14742122.694764599</v>
      </c>
      <c r="N95" s="32">
        <f>IF(N89=0,0,VLOOKUP(N89,FAC_TOTALS_APTA!$A$4:$BT$126,$L95,FALSE))</f>
        <v>14836775.5576899</v>
      </c>
      <c r="O95" s="32">
        <f>IF(O89=0,0,VLOOKUP(O89,FAC_TOTALS_APTA!$A$4:$BT$126,$L95,FALSE))</f>
        <v>19041900.216227699</v>
      </c>
      <c r="P95" s="32">
        <f>IF(P89=0,0,VLOOKUP(P89,FAC_TOTALS_APTA!$A$4:$BT$126,$L95,FALSE))</f>
        <v>12596493.7707603</v>
      </c>
      <c r="Q95" s="32">
        <f>IF(Q89=0,0,VLOOKUP(Q89,FAC_TOTALS_APTA!$A$4:$BT$126,$L95,FALSE))</f>
        <v>4054170.6768405801</v>
      </c>
      <c r="R95" s="32">
        <f>IF(R89=0,0,VLOOKUP(R89,FAC_TOTALS_APTA!$A$4:$BT$126,$L95,FALSE))</f>
        <v>15086062.142944001</v>
      </c>
      <c r="S95" s="32">
        <f>IF(S89=0,0,VLOOKUP(S89,FAC_TOTALS_APTA!$A$4:$BT$126,$L95,FALSE))</f>
        <v>-37542119.076681301</v>
      </c>
      <c r="T95" s="32">
        <f>IF(T89=0,0,VLOOKUP(T89,FAC_TOTALS_APTA!$A$4:$BT$126,$L95,FALSE))</f>
        <v>16592044.906339699</v>
      </c>
      <c r="U95" s="32">
        <f>IF(U89=0,0,VLOOKUP(U89,FAC_TOTALS_APTA!$A$4:$BT$126,$L95,FALSE))</f>
        <v>24710124.049588799</v>
      </c>
      <c r="V95" s="32">
        <f>IF(V89=0,0,VLOOKUP(V89,FAC_TOTALS_APTA!$A$4:$BT$126,$L95,FALSE))</f>
        <v>1223566.0736281399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8"/>
        <v>85341141.01210241</v>
      </c>
      <c r="AD95" s="36">
        <f>AC95/G103</f>
        <v>7.5293471797624259E-2</v>
      </c>
      <c r="AE95" s="106"/>
    </row>
    <row r="96" spans="2:31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42439.074999999903</v>
      </c>
      <c r="H96" s="126">
        <f>VLOOKUP(H89,FAC_TOTALS_APTA!$A$4:$BT$126,$F96,FALSE)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1335109.1880711</v>
      </c>
      <c r="N96" s="32">
        <f>IF(N89=0,0,VLOOKUP(N89,FAC_TOTALS_APTA!$A$4:$BT$126,$L96,FALSE))</f>
        <v>1627855.8540674699</v>
      </c>
      <c r="O96" s="32">
        <f>IF(O89=0,0,VLOOKUP(O89,FAC_TOTALS_APTA!$A$4:$BT$126,$L96,FALSE))</f>
        <v>1455385.70591574</v>
      </c>
      <c r="P96" s="32">
        <f>IF(P89=0,0,VLOOKUP(P89,FAC_TOTALS_APTA!$A$4:$BT$126,$L96,FALSE))</f>
        <v>2405490.31927033</v>
      </c>
      <c r="Q96" s="32">
        <f>IF(Q89=0,0,VLOOKUP(Q89,FAC_TOTALS_APTA!$A$4:$BT$126,$L96,FALSE))</f>
        <v>-725084.84979970404</v>
      </c>
      <c r="R96" s="32">
        <f>IF(R89=0,0,VLOOKUP(R89,FAC_TOTALS_APTA!$A$4:$BT$126,$L96,FALSE))</f>
        <v>-60837.028260568601</v>
      </c>
      <c r="S96" s="32">
        <f>IF(S89=0,0,VLOOKUP(S89,FAC_TOTALS_APTA!$A$4:$BT$126,$L96,FALSE))</f>
        <v>1356525.1729061401</v>
      </c>
      <c r="T96" s="32">
        <f>IF(T89=0,0,VLOOKUP(T89,FAC_TOTALS_APTA!$A$4:$BT$126,$L96,FALSE))</f>
        <v>308942.99941259401</v>
      </c>
      <c r="U96" s="32">
        <f>IF(U89=0,0,VLOOKUP(U89,FAC_TOTALS_APTA!$A$4:$BT$126,$L96,FALSE))</f>
        <v>1167674.6286917999</v>
      </c>
      <c r="V96" s="32">
        <f>IF(V89=0,0,VLOOKUP(V89,FAC_TOTALS_APTA!$A$4:$BT$126,$L96,FALSE))</f>
        <v>199499.79562543199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8"/>
        <v>9070561.7859003339</v>
      </c>
      <c r="AD96" s="36">
        <f>AC96/G103</f>
        <v>8.0026360078598435E-3</v>
      </c>
      <c r="AE96" s="106"/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31.709999999999901</v>
      </c>
      <c r="H97" s="120">
        <f>VLOOKUP(H89,FAC_TOTALS_APTA!$A$4:$BT$126,$F97,FALSE)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MATCH($K97,FAC_TOTALS_APTA!$A$2:$BR$2,)</f>
        <v>31</v>
      </c>
      <c r="M97" s="32">
        <f>IF(M89=0,0,VLOOKUP(M89,FAC_TOTALS_APTA!$A$4:$BT$126,$L97,FALSE))</f>
        <v>-405158.10794214503</v>
      </c>
      <c r="N97" s="32">
        <f>IF(N89=0,0,VLOOKUP(N89,FAC_TOTALS_APTA!$A$4:$BT$126,$L97,FALSE))</f>
        <v>-391292.18374799</v>
      </c>
      <c r="O97" s="32">
        <f>IF(O89=0,0,VLOOKUP(O89,FAC_TOTALS_APTA!$A$4:$BT$126,$L97,FALSE))</f>
        <v>-342130.04204859398</v>
      </c>
      <c r="P97" s="32">
        <f>IF(P89=0,0,VLOOKUP(P89,FAC_TOTALS_APTA!$A$4:$BT$126,$L97,FALSE))</f>
        <v>-571240.82679868699</v>
      </c>
      <c r="Q97" s="32">
        <f>IF(Q89=0,0,VLOOKUP(Q89,FAC_TOTALS_APTA!$A$4:$BT$126,$L97,FALSE))</f>
        <v>245945.32785106101</v>
      </c>
      <c r="R97" s="32">
        <f>IF(R89=0,0,VLOOKUP(R89,FAC_TOTALS_APTA!$A$4:$BT$126,$L97,FALSE))</f>
        <v>21222.2646942846</v>
      </c>
      <c r="S97" s="32">
        <f>IF(S89=0,0,VLOOKUP(S89,FAC_TOTALS_APTA!$A$4:$BT$126,$L97,FALSE))</f>
        <v>203799.66856033701</v>
      </c>
      <c r="T97" s="32">
        <f>IF(T89=0,0,VLOOKUP(T89,FAC_TOTALS_APTA!$A$4:$BT$126,$L97,FALSE))</f>
        <v>332909.97300710599</v>
      </c>
      <c r="U97" s="32">
        <f>IF(U89=0,0,VLOOKUP(U89,FAC_TOTALS_APTA!$A$4:$BT$126,$L97,FALSE))</f>
        <v>376657.27930925001</v>
      </c>
      <c r="V97" s="32">
        <f>IF(V89=0,0,VLOOKUP(V89,FAC_TOTALS_APTA!$A$4:$BT$126,$L97,FALSE))</f>
        <v>207336.51489072101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8"/>
        <v>-321950.13222465623</v>
      </c>
      <c r="AD97" s="36">
        <f>AC97/G103</f>
        <v>-2.8404522031713782E-4</v>
      </c>
      <c r="AE97" s="106"/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3.5</v>
      </c>
      <c r="H98" s="128">
        <f>VLOOKUP(H89,FAC_TOTALS_APTA!$A$4:$BT$126,$F98,FALSE)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-1888527.1638214099</v>
      </c>
      <c r="Q98" s="32">
        <f>IF(Q89=0,0,VLOOKUP(Q89,FAC_TOTALS_APTA!$A$4:$BT$126,$L98,FALSE))</f>
        <v>924758.82037461305</v>
      </c>
      <c r="R98" s="32">
        <f>IF(R89=0,0,VLOOKUP(R89,FAC_TOTALS_APTA!$A$4:$BT$126,$L98,FALSE))</f>
        <v>-877142.11537258397</v>
      </c>
      <c r="S98" s="32">
        <f>IF(S89=0,0,VLOOKUP(S89,FAC_TOTALS_APTA!$A$4:$BT$126,$L98,FALSE))</f>
        <v>-1772472.22035648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-1631480.4633144201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8"/>
        <v>-5244863.1424902808</v>
      </c>
      <c r="AD98" s="36">
        <f>AC98/G103</f>
        <v>-4.6273573380685024E-3</v>
      </c>
      <c r="AE98" s="106"/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0</v>
      </c>
      <c r="H99" s="128">
        <f>VLOOKUP(H89,FAC_TOTALS_APTA!$A$4:$BT$126,$F99,FALSE)</f>
        <v>1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-396731.42667001201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8"/>
        <v>-396731.42667001201</v>
      </c>
      <c r="AD99" s="36">
        <f>AC99/G103</f>
        <v>-3.5002211279286355E-4</v>
      </c>
      <c r="AE99" s="106"/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8"/>
        <v>#REF!</v>
      </c>
      <c r="AD100" s="36" t="e">
        <f>AC100/G103</f>
        <v>#REF!</v>
      </c>
      <c r="AE100" s="106"/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5"/>
        <v>-</v>
      </c>
      <c r="J101" s="40" t="str">
        <f t="shared" si="29"/>
        <v/>
      </c>
      <c r="K101" s="40" t="str">
        <f t="shared" si="27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8"/>
        <v>#REF!</v>
      </c>
      <c r="AD101" s="43" t="e">
        <f>AC101/G103</f>
        <v>#REF!</v>
      </c>
      <c r="AE101" s="106"/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si="27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1133446751.4193599</v>
      </c>
      <c r="H103" s="120">
        <f>VLOOKUP(H89,FAC_TOTALS_APTA!$A$4:$BR$126,$F103,FALSE)</f>
        <v>1068647975.50477</v>
      </c>
      <c r="I103" s="115">
        <f t="shared" ref="I103" si="30">H103/G103-1</f>
        <v>-5.7169669270696222E-2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-64798775.914589882</v>
      </c>
      <c r="AD103" s="36">
        <f>I103</f>
        <v>-5.7169669270696222E-2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1201007994</v>
      </c>
      <c r="H104" s="117">
        <f>VLOOKUP(H89,FAC_TOTALS_APTA!$A$4:$BR$126,$F104,FALSE)</f>
        <v>1032661299</v>
      </c>
      <c r="I104" s="116">
        <f t="shared" ref="I104" si="32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-8.3001500147848017E-2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8" workbookViewId="0">
      <selection activeCell="H104" sqref="H10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9"/>
      <c r="H3" s="10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2012</v>
      </c>
      <c r="H9" s="131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120"/>
      <c r="H12" s="120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120">
        <f>VLOOKUP(G11,FAC_TOTALS_APTA!$A$4:$BT$126,$F13,FALSE)</f>
        <v>63654979.010831997</v>
      </c>
      <c r="H13" s="120">
        <f>VLOOKUP(H11,FAC_TOTALS_APTA!$A$4:$BT$126,$F13,FALSE)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18191600.048360702</v>
      </c>
      <c r="N13" s="32">
        <f>IF(N11=0,0,VLOOKUP(N11,FAC_TOTALS_APTA!$A$4:$BT$126,$L13,FALSE))</f>
        <v>3332728.08962795</v>
      </c>
      <c r="O13" s="32">
        <f>IF(O11=0,0,VLOOKUP(O11,FAC_TOTALS_APTA!$A$4:$BT$126,$L13,FALSE))</f>
        <v>19195753.3483015</v>
      </c>
      <c r="P13" s="32">
        <f>IF(P11=0,0,VLOOKUP(P11,FAC_TOTALS_APTA!$A$4:$BT$126,$L13,FALSE))</f>
        <v>18389578.318519101</v>
      </c>
      <c r="Q13" s="32">
        <f>IF(Q11=0,0,VLOOKUP(Q11,FAC_TOTALS_APTA!$A$4:$BT$126,$L13,FALSE))</f>
        <v>9330310.4916819204</v>
      </c>
      <c r="R13" s="32">
        <f>IF(R11=0,0,VLOOKUP(R11,FAC_TOTALS_APTA!$A$4:$BT$126,$L13,FALSE))</f>
        <v>7201104.1942036301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75641074.490694806</v>
      </c>
      <c r="AD13" s="36">
        <f>AC13/G25</f>
        <v>2.8999210395481704E-2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126">
        <f>VLOOKUP(G11,FAC_TOTALS_APTA!$A$4:$BT$126,$F14,FALSE)</f>
        <v>1.03319372827068</v>
      </c>
      <c r="H14" s="126">
        <f>VLOOKUP(H11,FAC_TOTALS_APTA!$A$4:$BT$126,$F14,FALSE)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-10509540.7909368</v>
      </c>
      <c r="N14" s="32">
        <f>IF(N11=0,0,VLOOKUP(N11,FAC_TOTALS_APTA!$A$4:$BT$126,$L14,FALSE))</f>
        <v>-3001175.4546726998</v>
      </c>
      <c r="O14" s="32">
        <f>IF(O11=0,0,VLOOKUP(O11,FAC_TOTALS_APTA!$A$4:$BT$126,$L14,FALSE))</f>
        <v>-17192330.272468399</v>
      </c>
      <c r="P14" s="32">
        <f>IF(P11=0,0,VLOOKUP(P11,FAC_TOTALS_APTA!$A$4:$BT$126,$L14,FALSE))</f>
        <v>-13660666.4052772</v>
      </c>
      <c r="Q14" s="32">
        <f>IF(Q11=0,0,VLOOKUP(Q11,FAC_TOTALS_APTA!$A$4:$BT$126,$L14,FALSE))</f>
        <v>20829226.301896699</v>
      </c>
      <c r="R14" s="32">
        <f>IF(R11=0,0,VLOOKUP(R11,FAC_TOTALS_APTA!$A$4:$BT$126,$L14,FALSE))</f>
        <v>17110312.818158701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-6424173.8032997027</v>
      </c>
      <c r="AD14" s="36">
        <f>AC14/G25</f>
        <v>-2.4628942541257484E-3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120">
        <f>VLOOKUP(G11,FAC_TOTALS_APTA!$A$4:$BT$126,$F15,FALSE)</f>
        <v>10106162.1305601</v>
      </c>
      <c r="H15" s="120">
        <f>VLOOKUP(H11,FAC_TOTALS_APTA!$A$4:$BT$126,$F15,FALSE)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3587553.8009003401</v>
      </c>
      <c r="N15" s="32">
        <f>IF(N11=0,0,VLOOKUP(N11,FAC_TOTALS_APTA!$A$4:$BT$126,$L15,FALSE))</f>
        <v>4257774.3967250297</v>
      </c>
      <c r="O15" s="32">
        <f>IF(O11=0,0,VLOOKUP(O11,FAC_TOTALS_APTA!$A$4:$BT$126,$L15,FALSE))</f>
        <v>3675363.9278323702</v>
      </c>
      <c r="P15" s="32">
        <f>IF(P11=0,0,VLOOKUP(P11,FAC_TOTALS_APTA!$A$4:$BT$126,$L15,FALSE))</f>
        <v>2770981.43508618</v>
      </c>
      <c r="Q15" s="32">
        <f>IF(Q11=0,0,VLOOKUP(Q11,FAC_TOTALS_APTA!$A$4:$BT$126,$L15,FALSE))</f>
        <v>3217004.6877205302</v>
      </c>
      <c r="R15" s="32">
        <f>IF(R11=0,0,VLOOKUP(R11,FAC_TOTALS_APTA!$A$4:$BT$126,$L15,FALSE))</f>
        <v>2490766.7293661502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19999444.9776306</v>
      </c>
      <c r="AD15" s="36">
        <f>AC15/G25</f>
        <v>7.6673700975852218E-3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128">
        <f>VLOOKUP(G11,FAC_TOTALS_APTA!$A$4:$BT$126,$F17,FALSE)</f>
        <v>4.1402142572755398</v>
      </c>
      <c r="H17" s="128">
        <f>VLOOKUP(H11,FAC_TOTALS_APTA!$A$4:$BT$126,$F17,FALSE)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-12061656.9084881</v>
      </c>
      <c r="N17" s="32">
        <f>IF(N11=0,0,VLOOKUP(N11,FAC_TOTALS_APTA!$A$4:$BT$126,$L17,FALSE))</f>
        <v>-15036656.010826301</v>
      </c>
      <c r="O17" s="32">
        <f>IF(O11=0,0,VLOOKUP(O11,FAC_TOTALS_APTA!$A$4:$BT$126,$L17,FALSE))</f>
        <v>-73054830.466272101</v>
      </c>
      <c r="P17" s="32">
        <f>IF(P11=0,0,VLOOKUP(P11,FAC_TOTALS_APTA!$A$4:$BT$126,$L17,FALSE))</f>
        <v>-30660609.072193101</v>
      </c>
      <c r="Q17" s="32">
        <f>IF(Q11=0,0,VLOOKUP(Q11,FAC_TOTALS_APTA!$A$4:$BT$126,$L17,FALSE))</f>
        <v>19798243.9944079</v>
      </c>
      <c r="R17" s="32">
        <f>IF(R11=0,0,VLOOKUP(R11,FAC_TOTALS_APTA!$A$4:$BT$126,$L17,FALSE))</f>
        <v>24299308.078858402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-86716200.384513289</v>
      </c>
      <c r="AD17" s="36">
        <f>AC17/G25</f>
        <v>-3.3245182681224408E-2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126">
        <f>VLOOKUP(G11,FAC_TOTALS_APTA!$A$4:$BT$126,$F18,FALSE)</f>
        <v>32885.708578535901</v>
      </c>
      <c r="H18" s="126">
        <f>VLOOKUP(H11,FAC_TOTALS_APTA!$A$4:$BT$126,$F18,FALSE)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-536876.86326713895</v>
      </c>
      <c r="N18" s="32">
        <f>IF(N11=0,0,VLOOKUP(N11,FAC_TOTALS_APTA!$A$4:$BT$126,$L18,FALSE))</f>
        <v>-781755.51236890303</v>
      </c>
      <c r="O18" s="32">
        <f>IF(O11=0,0,VLOOKUP(O11,FAC_TOTALS_APTA!$A$4:$BT$126,$L18,FALSE))</f>
        <v>-3022536.6984623498</v>
      </c>
      <c r="P18" s="32">
        <f>IF(P11=0,0,VLOOKUP(P11,FAC_TOTALS_APTA!$A$4:$BT$126,$L18,FALSE))</f>
        <v>-1943196.9928729299</v>
      </c>
      <c r="Q18" s="32">
        <f>IF(Q11=0,0,VLOOKUP(Q11,FAC_TOTALS_APTA!$A$4:$BT$126,$L18,FALSE))</f>
        <v>-1923141.7334485401</v>
      </c>
      <c r="R18" s="32">
        <f>IF(R11=0,0,VLOOKUP(R11,FAC_TOTALS_APTA!$A$4:$BT$126,$L18,FALSE))</f>
        <v>-1953247.8756039699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-10160755.676023832</v>
      </c>
      <c r="AD18" s="36">
        <f>AC18/G25</f>
        <v>-3.8954218142729802E-3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120">
        <f>VLOOKUP(G11,FAC_TOTALS_APTA!$A$4:$BT$126,$F19,FALSE)</f>
        <v>9.9589405328228597</v>
      </c>
      <c r="H19" s="120">
        <f>VLOOKUP(H11,FAC_TOTALS_APTA!$A$4:$BT$126,$F19,FALSE)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-623514.07152214297</v>
      </c>
      <c r="N19" s="32">
        <f>IF(N11=0,0,VLOOKUP(N11,FAC_TOTALS_APTA!$A$4:$BT$126,$L19,FALSE))</f>
        <v>-154491.38324464101</v>
      </c>
      <c r="O19" s="32">
        <f>IF(O11=0,0,VLOOKUP(O11,FAC_TOTALS_APTA!$A$4:$BT$126,$L19,FALSE))</f>
        <v>-308027.92363704997</v>
      </c>
      <c r="P19" s="32">
        <f>IF(P11=0,0,VLOOKUP(P11,FAC_TOTALS_APTA!$A$4:$BT$126,$L19,FALSE))</f>
        <v>-310586.630347486</v>
      </c>
      <c r="Q19" s="32">
        <f>IF(Q11=0,0,VLOOKUP(Q11,FAC_TOTALS_APTA!$A$4:$BT$126,$L19,FALSE))</f>
        <v>-324705.41800681298</v>
      </c>
      <c r="R19" s="32">
        <f>IF(R11=0,0,VLOOKUP(R11,FAC_TOTALS_APTA!$A$4:$BT$126,$L19,FALSE))</f>
        <v>-295869.50558027503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-2017194.9323384082</v>
      </c>
      <c r="AD19" s="36">
        <f>AC19/G25</f>
        <v>-7.7335046660101522E-4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128">
        <f>VLOOKUP(G11,FAC_TOTALS_APTA!$A$4:$BT$126,$F20,FALSE)</f>
        <v>4.9873568486467601</v>
      </c>
      <c r="H20" s="128">
        <f>VLOOKUP(H11,FAC_TOTALS_APTA!$A$4:$BT$126,$F20,FALSE)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-30270.937448525699</v>
      </c>
      <c r="N20" s="32">
        <f>IF(N11=0,0,VLOOKUP(N11,FAC_TOTALS_APTA!$A$4:$BT$126,$L20,FALSE))</f>
        <v>-3273329.7541257599</v>
      </c>
      <c r="O20" s="32">
        <f>IF(O11=0,0,VLOOKUP(O11,FAC_TOTALS_APTA!$A$4:$BT$126,$L20,FALSE))</f>
        <v>-2688801.36279283</v>
      </c>
      <c r="P20" s="32">
        <f>IF(P11=0,0,VLOOKUP(P11,FAC_TOTALS_APTA!$A$4:$BT$126,$L20,FALSE))</f>
        <v>-8450660.6152957007</v>
      </c>
      <c r="Q20" s="32">
        <f>IF(Q11=0,0,VLOOKUP(Q11,FAC_TOTALS_APTA!$A$4:$BT$126,$L20,FALSE))</f>
        <v>-3118834.3353576101</v>
      </c>
      <c r="R20" s="32">
        <f>IF(R11=0,0,VLOOKUP(R11,FAC_TOTALS_APTA!$A$4:$BT$126,$L20,FALSE))</f>
        <v>-4191433.4627994602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-21753330.467819884</v>
      </c>
      <c r="AD20" s="36">
        <f>AC20/G25</f>
        <v>-8.3397732156271064E-3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77</v>
      </c>
      <c r="E21" s="58"/>
      <c r="F21" s="9">
        <f>MATCH($D21,FAC_TOTALS_APTA!$A$2:$BT$2,)</f>
        <v>20</v>
      </c>
      <c r="G21" s="128">
        <f>VLOOKUP(G11,FAC_TOTALS_APTA!$A$4:$BT$126,$F21,FALSE)</f>
        <v>0.50499774940706799</v>
      </c>
      <c r="H21" s="128">
        <f>VLOOKUP(H11,FAC_TOTALS_APTA!$A$4:$BT$126,$F21,FALSE)</f>
        <v>6.1833497858733697</v>
      </c>
      <c r="I21" s="33">
        <f t="shared" si="1"/>
        <v>11.2443115699692</v>
      </c>
      <c r="J21" s="34" t="str">
        <f t="shared" si="2"/>
        <v/>
      </c>
      <c r="K21" s="34" t="str">
        <f t="shared" si="3"/>
        <v>YEARS_SINCE_TNC_BUS_HI_FAC</v>
      </c>
      <c r="L21" s="9">
        <f>MATCH($K21,FAC_TOTALS_APTA!$A$2:$BR$2,)</f>
        <v>34</v>
      </c>
      <c r="M21" s="32">
        <f>IF(M11=0,0,VLOOKUP(M11,FAC_TOTALS_APTA!$A$4:$BT$126,$L21,FALSE))</f>
        <v>-51029476.2896557</v>
      </c>
      <c r="N21" s="32">
        <f>IF(N11=0,0,VLOOKUP(N11,FAC_TOTALS_APTA!$A$4:$BT$126,$L21,FALSE))</f>
        <v>-54621566.206325501</v>
      </c>
      <c r="O21" s="32">
        <f>IF(O11=0,0,VLOOKUP(O11,FAC_TOTALS_APTA!$A$4:$BT$126,$L21,FALSE))</f>
        <v>-61724879.754998803</v>
      </c>
      <c r="P21" s="32">
        <f>IF(P11=0,0,VLOOKUP(P11,FAC_TOTALS_APTA!$A$4:$BT$126,$L21,FALSE))</f>
        <v>-60121228.616384298</v>
      </c>
      <c r="Q21" s="32">
        <f>IF(Q11=0,0,VLOOKUP(Q11,FAC_TOTALS_APTA!$A$4:$BT$126,$L21,FALSE))</f>
        <v>-57117703.411806397</v>
      </c>
      <c r="R21" s="32">
        <f>IF(R11=0,0,VLOOKUP(R11,FAC_TOTALS_APTA!$A$4:$BT$126,$L21,FALSE))</f>
        <v>-54838784.201218098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-339453638.48038876</v>
      </c>
      <c r="AD21" s="36">
        <f>AC21/G25</f>
        <v>-0.13013944537521807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20">
        <f>VLOOKUP(G11,FAC_TOTALS_APTA!$A$4:$BT$126,$F25,FALSE)</f>
        <v>2608383933.8770499</v>
      </c>
      <c r="H25" s="120">
        <f>VLOOKUP(H11,FAC_TOTALS_APTA!$A$4:$BR$126,$F25,FALSE)</f>
        <v>2241332296.9250898</v>
      </c>
      <c r="I25" s="115">
        <f t="shared" ref="I25:I26" si="6">H25/G25-1</f>
        <v>-0.14071994240755115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-367051636.95196009</v>
      </c>
      <c r="AD25" s="36">
        <f>I25</f>
        <v>-0.14071994240755115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7">
        <f>VLOOKUP(G11,FAC_TOTALS_APTA!$A$4:$BR$126,$F26,FALSE)</f>
        <v>2541057030.99999</v>
      </c>
      <c r="H26" s="117">
        <f>VLOOKUP(H11,FAC_TOTALS_APTA!$A$4:$BR$126,$F26,FALSE)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-2.7913694406839218E-3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2012</v>
      </c>
      <c r="H35" s="131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11264859.978528</v>
      </c>
      <c r="H39" s="120">
        <f>VLOOKUP(H37,FAC_TOTALS_APTA!$A$4:$BT$126,$F39,FALSE)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3415802.2252819999</v>
      </c>
      <c r="N39" s="32">
        <f>IF(N37=0,0,VLOOKUP(N37,FAC_TOTALS_APTA!$A$4:$BT$126,$L39,FALSE))</f>
        <v>7741102.6285309</v>
      </c>
      <c r="O39" s="32">
        <f>IF(O37=0,0,VLOOKUP(O37,FAC_TOTALS_APTA!$A$4:$BT$126,$L39,FALSE))</f>
        <v>15157572.308940699</v>
      </c>
      <c r="P39" s="32">
        <f>IF(P37=0,0,VLOOKUP(P37,FAC_TOTALS_APTA!$A$4:$BT$126,$L39,FALSE))</f>
        <v>14637866.9963657</v>
      </c>
      <c r="Q39" s="32">
        <f>IF(Q37=0,0,VLOOKUP(Q37,FAC_TOTALS_APTA!$A$4:$BT$126,$L39,FALSE))</f>
        <v>4480328.2465089504</v>
      </c>
      <c r="R39" s="32">
        <f>IF(R37=0,0,VLOOKUP(R37,FAC_TOTALS_APTA!$A$4:$BT$126,$L39,FALSE))</f>
        <v>8288775.2072928697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53721447.612921111</v>
      </c>
      <c r="AD39" s="36">
        <f>AC39/G51</f>
        <v>5.6592404551355523E-2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0.99257439422925597</v>
      </c>
      <c r="H40" s="126">
        <f>VLOOKUP(H37,FAC_TOTALS_APTA!$A$4:$BT$126,$F40,FALSE)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-6684152.7134739198</v>
      </c>
      <c r="N40" s="32">
        <f>IF(N37=0,0,VLOOKUP(N37,FAC_TOTALS_APTA!$A$4:$BT$126,$L40,FALSE))</f>
        <v>2954434.0992959398</v>
      </c>
      <c r="O40" s="32">
        <f>IF(O37=0,0,VLOOKUP(O37,FAC_TOTALS_APTA!$A$4:$BT$126,$L40,FALSE))</f>
        <v>-1683769.21819045</v>
      </c>
      <c r="P40" s="32">
        <f>IF(P37=0,0,VLOOKUP(P37,FAC_TOTALS_APTA!$A$4:$BT$126,$L40,FALSE))</f>
        <v>-3085710.58459213</v>
      </c>
      <c r="Q40" s="32">
        <f>IF(Q37=0,0,VLOOKUP(Q37,FAC_TOTALS_APTA!$A$4:$BT$126,$L40,FALSE))</f>
        <v>2368958.7605159399</v>
      </c>
      <c r="R40" s="32">
        <f>IF(R37=0,0,VLOOKUP(R37,FAC_TOTALS_APTA!$A$4:$BT$126,$L40,FALSE))</f>
        <v>3183760.0778961498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-2946479.5785484705</v>
      </c>
      <c r="AD40" s="36">
        <f>AC40/G51</f>
        <v>-3.1039439873808642E-3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2552570.2182420199</v>
      </c>
      <c r="H41" s="120">
        <f>VLOOKUP(H37,FAC_TOTALS_APTA!$A$4:$BT$126,$F41,FALSE)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1912156.62811559</v>
      </c>
      <c r="N41" s="32">
        <f>IF(N37=0,0,VLOOKUP(N37,FAC_TOTALS_APTA!$A$4:$BT$126,$L41,FALSE))</f>
        <v>1453508.15272984</v>
      </c>
      <c r="O41" s="32">
        <f>IF(O37=0,0,VLOOKUP(O37,FAC_TOTALS_APTA!$A$4:$BT$126,$L41,FALSE))</f>
        <v>1424288.68846368</v>
      </c>
      <c r="P41" s="32">
        <f>IF(P37=0,0,VLOOKUP(P37,FAC_TOTALS_APTA!$A$4:$BT$126,$L41,FALSE))</f>
        <v>1326585.21964493</v>
      </c>
      <c r="Q41" s="32">
        <f>IF(Q37=0,0,VLOOKUP(Q37,FAC_TOTALS_APTA!$A$4:$BT$126,$L41,FALSE))</f>
        <v>1345065.6948423299</v>
      </c>
      <c r="R41" s="32">
        <f>IF(R37=0,0,VLOOKUP(R37,FAC_TOTALS_APTA!$A$4:$BT$126,$L41,FALSE))</f>
        <v>1167990.3348886101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8629594.7186849806</v>
      </c>
      <c r="AD41" s="36">
        <f>AC41/G51</f>
        <v>9.0907735575725367E-3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4.0256358420234699</v>
      </c>
      <c r="H43" s="128">
        <f>VLOOKUP(H37,FAC_TOTALS_APTA!$A$4:$BT$126,$F43,FALSE)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-4233116.8278266601</v>
      </c>
      <c r="N43" s="32">
        <f>IF(N37=0,0,VLOOKUP(N37,FAC_TOTALS_APTA!$A$4:$BT$126,$L43,FALSE))</f>
        <v>-5992633.53277029</v>
      </c>
      <c r="O43" s="32">
        <f>IF(O37=0,0,VLOOKUP(O37,FAC_TOTALS_APTA!$A$4:$BT$126,$L43,FALSE))</f>
        <v>-30139977.143673301</v>
      </c>
      <c r="P43" s="32">
        <f>IF(P37=0,0,VLOOKUP(P37,FAC_TOTALS_APTA!$A$4:$BT$126,$L43,FALSE))</f>
        <v>-10800474.1902989</v>
      </c>
      <c r="Q43" s="32">
        <f>IF(Q37=0,0,VLOOKUP(Q37,FAC_TOTALS_APTA!$A$4:$BT$126,$L43,FALSE))</f>
        <v>7390635.0826959498</v>
      </c>
      <c r="R43" s="32">
        <f>IF(R37=0,0,VLOOKUP(R37,FAC_TOTALS_APTA!$A$4:$BT$126,$L43,FALSE))</f>
        <v>8583525.8458739091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-35192040.765999302</v>
      </c>
      <c r="AD43" s="36">
        <f>AC43/G51</f>
        <v>-3.7072757651046742E-2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28874.309502126802</v>
      </c>
      <c r="H44" s="126">
        <f>VLOOKUP(H37,FAC_TOTALS_APTA!$A$4:$BT$126,$F44,FALSE)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-155758.23288535199</v>
      </c>
      <c r="N44" s="32">
        <f>IF(N37=0,0,VLOOKUP(N37,FAC_TOTALS_APTA!$A$4:$BT$126,$L44,FALSE))</f>
        <v>-118877.939914792</v>
      </c>
      <c r="O44" s="32">
        <f>IF(O37=0,0,VLOOKUP(O37,FAC_TOTALS_APTA!$A$4:$BT$126,$L44,FALSE))</f>
        <v>-1315109.5621296701</v>
      </c>
      <c r="P44" s="32">
        <f>IF(P37=0,0,VLOOKUP(P37,FAC_TOTALS_APTA!$A$4:$BT$126,$L44,FALSE))</f>
        <v>-805405.15498356801</v>
      </c>
      <c r="Q44" s="32">
        <f>IF(Q37=0,0,VLOOKUP(Q37,FAC_TOTALS_APTA!$A$4:$BT$126,$L44,FALSE))</f>
        <v>-158867.108542167</v>
      </c>
      <c r="R44" s="32">
        <f>IF(R37=0,0,VLOOKUP(R37,FAC_TOTALS_APTA!$A$4:$BT$126,$L44,FALSE))</f>
        <v>-374169.05646247801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-2928187.054918027</v>
      </c>
      <c r="AD44" s="36">
        <f>AC44/G51</f>
        <v>-3.0846738831011296E-3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8.2569154106646199</v>
      </c>
      <c r="H45" s="120">
        <f>VLOOKUP(H37,FAC_TOTALS_APTA!$A$4:$BT$126,$F45,FALSE)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-167594.340524417</v>
      </c>
      <c r="N45" s="32">
        <f>IF(N37=0,0,VLOOKUP(N37,FAC_TOTALS_APTA!$A$4:$BT$126,$L45,FALSE))</f>
        <v>32725.2583039946</v>
      </c>
      <c r="O45" s="32">
        <f>IF(O37=0,0,VLOOKUP(O37,FAC_TOTALS_APTA!$A$4:$BT$126,$L45,FALSE))</f>
        <v>-189041.95147355899</v>
      </c>
      <c r="P45" s="32">
        <f>IF(P37=0,0,VLOOKUP(P37,FAC_TOTALS_APTA!$A$4:$BT$126,$L45,FALSE))</f>
        <v>-118913.295169</v>
      </c>
      <c r="Q45" s="32">
        <f>IF(Q37=0,0,VLOOKUP(Q37,FAC_TOTALS_APTA!$A$4:$BT$126,$L45,FALSE))</f>
        <v>-245055.979107172</v>
      </c>
      <c r="R45" s="32">
        <f>IF(R37=0,0,VLOOKUP(R37,FAC_TOTALS_APTA!$A$4:$BT$126,$L45,FALSE))</f>
        <v>-198458.05038340701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-886338.35835356044</v>
      </c>
      <c r="AD45" s="36">
        <f>AC45/G51</f>
        <v>-9.3370564596000386E-4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4.1251469761152801</v>
      </c>
      <c r="H46" s="128">
        <f>VLOOKUP(H37,FAC_TOTALS_APTA!$A$4:$BT$126,$F46,FALSE)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-509464.09483365301</v>
      </c>
      <c r="N46" s="32">
        <f>IF(N37=0,0,VLOOKUP(N37,FAC_TOTALS_APTA!$A$4:$BT$126,$L46,FALSE))</f>
        <v>-639433.533042558</v>
      </c>
      <c r="O46" s="32">
        <f>IF(O37=0,0,VLOOKUP(O37,FAC_TOTALS_APTA!$A$4:$BT$126,$L46,FALSE))</f>
        <v>-1110603.6744369401</v>
      </c>
      <c r="P46" s="32">
        <f>IF(P37=0,0,VLOOKUP(P37,FAC_TOTALS_APTA!$A$4:$BT$126,$L46,FALSE))</f>
        <v>-3687661.8605454601</v>
      </c>
      <c r="Q46" s="32">
        <f>IF(Q37=0,0,VLOOKUP(Q37,FAC_TOTALS_APTA!$A$4:$BT$126,$L46,FALSE))</f>
        <v>-1565496.1689857999</v>
      </c>
      <c r="R46" s="32">
        <f>IF(R37=0,0,VLOOKUP(R37,FAC_TOTALS_APTA!$A$4:$BT$126,$L46,FALSE))</f>
        <v>-1945526.96162662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-9458186.2934710309</v>
      </c>
      <c r="AD46" s="36">
        <f>AC46/G51</f>
        <v>-9.9636463428706447E-3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3.85967537363417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-5516065.1185833504</v>
      </c>
      <c r="O47" s="32">
        <f>IF(O37=0,0,VLOOKUP(O37,FAC_TOTALS_APTA!$A$4:$BT$126,$L47,FALSE))</f>
        <v>-29832536.930349998</v>
      </c>
      <c r="P47" s="32">
        <f>IF(P37=0,0,VLOOKUP(P37,FAC_TOTALS_APTA!$A$4:$BT$126,$L47,FALSE))</f>
        <v>-32945258.952614501</v>
      </c>
      <c r="Q47" s="32">
        <f>IF(Q37=0,0,VLOOKUP(Q37,FAC_TOTALS_APTA!$A$4:$BT$126,$L47,FALSE))</f>
        <v>-31606218.8178408</v>
      </c>
      <c r="R47" s="32">
        <f>IF(R37=0,0,VLOOKUP(R37,FAC_TOTALS_APTA!$A$4:$BT$126,$L47,FALSE))</f>
        <v>-32138787.227491599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-132038867.04688025</v>
      </c>
      <c r="AD47" s="36">
        <f>AC47/G51</f>
        <v>-0.13909522755716708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949269571.39930105</v>
      </c>
      <c r="H51" s="120">
        <f>VLOOKUP(H37,FAC_TOTALS_APTA!$A$4:$BR$126,$F51,FALSE)</f>
        <v>828556404.03084099</v>
      </c>
      <c r="I51" s="115">
        <f t="shared" ref="I51" si="13">H51/G51-1</f>
        <v>-0.12716426503645217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-120713167.36846006</v>
      </c>
      <c r="AD51" s="36">
        <f>I51</f>
        <v>-0.12716426503645217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961216517.99999905</v>
      </c>
      <c r="H52" s="117">
        <f>VLOOKUP(H37,FAC_TOTALS_APTA!$A$4:$BR$126,$F52,FALSE)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-3.0640695822532149E-2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2012</v>
      </c>
      <c r="H61" s="131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1934144.30171931</v>
      </c>
      <c r="H65" s="120">
        <f>VLOOKUP(H63,FAC_TOTALS_APTA!$A$4:$BT$126,$F65,FALSE)</f>
        <v>2108999.0445781299</v>
      </c>
      <c r="I65" s="33">
        <f>IFERROR(H65/G65-1,"-")</f>
        <v>9.0404186855855162E-2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1241698.7081913501</v>
      </c>
      <c r="N65" s="32">
        <f>IF(N63=0,0,VLOOKUP(N63,FAC_TOTALS_APTA!$A$4:$BT$126,$L65,FALSE))</f>
        <v>3681478.4604659202</v>
      </c>
      <c r="O65" s="32">
        <f>IF(O63=0,0,VLOOKUP(O63,FAC_TOTALS_APTA!$A$4:$BT$126,$L65,FALSE))</f>
        <v>3575336.5972665399</v>
      </c>
      <c r="P65" s="32">
        <f>IF(P63=0,0,VLOOKUP(P63,FAC_TOTALS_APTA!$A$4:$BT$126,$L65,FALSE))</f>
        <v>2376514.07442796</v>
      </c>
      <c r="Q65" s="32">
        <f>IF(Q63=0,0,VLOOKUP(Q63,FAC_TOTALS_APTA!$A$4:$BT$126,$L65,FALSE))</f>
        <v>1883564.44723572</v>
      </c>
      <c r="R65" s="32">
        <f>IF(R63=0,0,VLOOKUP(R63,FAC_TOTALS_APTA!$A$4:$BT$126,$L65,FALSE))</f>
        <v>1987886.66948563</v>
      </c>
      <c r="S65" s="32">
        <f>IF(S63=0,0,VLOOKUP(S63,FAC_TOTALS_APTA!$A$4:$BT$126,$L65,FALSE))</f>
        <v>0</v>
      </c>
      <c r="T65" s="32">
        <f>IF(T63=0,0,VLOOKUP(T63,FAC_TOTALS_APTA!$A$4:$BT$126,$L65,FALSE))</f>
        <v>0</v>
      </c>
      <c r="U65" s="32">
        <f>IF(U63=0,0,VLOOKUP(U63,FAC_TOTALS_APTA!$A$4:$BT$126,$L65,FALSE))</f>
        <v>0</v>
      </c>
      <c r="V65" s="32">
        <f>IF(V63=0,0,VLOOKUP(V63,FAC_TOTALS_APTA!$A$4:$BT$126,$L65,FALSE))</f>
        <v>0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14746478.95707312</v>
      </c>
      <c r="AD65" s="36">
        <f>AC65/G77</f>
        <v>4.7812676807526676E-2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0.83112427188883597</v>
      </c>
      <c r="H66" s="126">
        <f>VLOOKUP(H63,FAC_TOTALS_APTA!$A$4:$BT$126,$F66,FALSE)</f>
        <v>0.97653568269397395</v>
      </c>
      <c r="I66" s="33">
        <f t="shared" ref="I66:I75" si="17">IFERROR(H66/G66-1,"-")</f>
        <v>0.17495748316274295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-5319888.0856406596</v>
      </c>
      <c r="N66" s="32">
        <f>IF(N63=0,0,VLOOKUP(N63,FAC_TOTALS_APTA!$A$4:$BT$126,$L66,FALSE))</f>
        <v>370510.72031265602</v>
      </c>
      <c r="O66" s="32">
        <f>IF(O63=0,0,VLOOKUP(O63,FAC_TOTALS_APTA!$A$4:$BT$126,$L66,FALSE))</f>
        <v>-3288090.4689055001</v>
      </c>
      <c r="P66" s="32">
        <f>IF(P63=0,0,VLOOKUP(P63,FAC_TOTALS_APTA!$A$4:$BT$126,$L66,FALSE))</f>
        <v>-3657132.4222001298</v>
      </c>
      <c r="Q66" s="32">
        <f>IF(Q63=0,0,VLOOKUP(Q63,FAC_TOTALS_APTA!$A$4:$BT$126,$L66,FALSE))</f>
        <v>425642.59805753501</v>
      </c>
      <c r="R66" s="32">
        <f>IF(R63=0,0,VLOOKUP(R63,FAC_TOTALS_APTA!$A$4:$BT$126,$L66,FALSE))</f>
        <v>730691.76810854103</v>
      </c>
      <c r="S66" s="32">
        <f>IF(S63=0,0,VLOOKUP(S63,FAC_TOTALS_APTA!$A$4:$BT$126,$L66,FALSE))</f>
        <v>0</v>
      </c>
      <c r="T66" s="32">
        <f>IF(T63=0,0,VLOOKUP(T63,FAC_TOTALS_APTA!$A$4:$BT$126,$L66,FALSE))</f>
        <v>0</v>
      </c>
      <c r="U66" s="32">
        <f>IF(U63=0,0,VLOOKUP(U63,FAC_TOTALS_APTA!$A$4:$BT$126,$L66,FALSE))</f>
        <v>0</v>
      </c>
      <c r="V66" s="32">
        <f>IF(V63=0,0,VLOOKUP(V63,FAC_TOTALS_APTA!$A$4:$BT$126,$L66,FALSE))</f>
        <v>0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20">SUM(M66:AB66)</f>
        <v>-10738265.890267558</v>
      </c>
      <c r="AD66" s="36">
        <f>AC66/G77</f>
        <v>-3.4816801894148909E-2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607605.48608507996</v>
      </c>
      <c r="H67" s="120">
        <f>VLOOKUP(H63,FAC_TOTALS_APTA!$A$4:$BT$126,$F67,FALSE)</f>
        <v>643007.99436560797</v>
      </c>
      <c r="I67" s="33">
        <f t="shared" si="17"/>
        <v>5.8265616574058932E-2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MATCH($K67,FAC_TOTALS_APTA!$A$2:$BR$2,)</f>
        <v>28</v>
      </c>
      <c r="M67" s="32">
        <f>IF(M63=0,0,VLOOKUP(M63,FAC_TOTALS_APTA!$A$4:$BT$126,$L67,FALSE))</f>
        <v>477142.84756267502</v>
      </c>
      <c r="N67" s="32">
        <f>IF(N63=0,0,VLOOKUP(N63,FAC_TOTALS_APTA!$A$4:$BT$126,$L67,FALSE))</f>
        <v>276201.76837469899</v>
      </c>
      <c r="O67" s="32">
        <f>IF(O63=0,0,VLOOKUP(O63,FAC_TOTALS_APTA!$A$4:$BT$126,$L67,FALSE))</f>
        <v>316655.67545458802</v>
      </c>
      <c r="P67" s="32">
        <f>IF(P63=0,0,VLOOKUP(P63,FAC_TOTALS_APTA!$A$4:$BT$126,$L67,FALSE))</f>
        <v>291242.47896262899</v>
      </c>
      <c r="Q67" s="32">
        <f>IF(Q63=0,0,VLOOKUP(Q63,FAC_TOTALS_APTA!$A$4:$BT$126,$L67,FALSE))</f>
        <v>247432.168692287</v>
      </c>
      <c r="R67" s="32">
        <f>IF(R63=0,0,VLOOKUP(R63,FAC_TOTALS_APTA!$A$4:$BT$126,$L67,FALSE))</f>
        <v>260342.06761777299</v>
      </c>
      <c r="S67" s="32">
        <f>IF(S63=0,0,VLOOKUP(S63,FAC_TOTALS_APTA!$A$4:$BT$126,$L67,FALSE))</f>
        <v>0</v>
      </c>
      <c r="T67" s="32">
        <f>IF(T63=0,0,VLOOKUP(T63,FAC_TOTALS_APTA!$A$4:$BT$126,$L67,FALSE))</f>
        <v>0</v>
      </c>
      <c r="U67" s="32">
        <f>IF(U63=0,0,VLOOKUP(U63,FAC_TOTALS_APTA!$A$4:$BT$126,$L67,FALSE))</f>
        <v>0</v>
      </c>
      <c r="V67" s="32">
        <f>IF(V63=0,0,VLOOKUP(V63,FAC_TOTALS_APTA!$A$4:$BT$126,$L67,FALSE))</f>
        <v>0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20"/>
        <v>1869017.0066646514</v>
      </c>
      <c r="AD67" s="36">
        <f>AC67/G77</f>
        <v>6.0599351443529001E-3</v>
      </c>
    </row>
    <row r="68" spans="1:33" hidden="1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>
        <f>IF(S63=0,0,VLOOKUP(S63,FAC_TOTALS_APTA!$A$4:$BT$126,$L68,FALSE))</f>
        <v>0</v>
      </c>
      <c r="T68" s="32">
        <f>IF(T63=0,0,VLOOKUP(T63,FAC_TOTALS_APTA!$A$4:$BT$126,$L68,FALSE))</f>
        <v>0</v>
      </c>
      <c r="U68" s="32">
        <f>IF(U63=0,0,VLOOKUP(U63,FAC_TOTALS_APTA!$A$4:$BT$126,$L68,FALSE))</f>
        <v>0</v>
      </c>
      <c r="V68" s="32">
        <f>IF(V63=0,0,VLOOKUP(V63,FAC_TOTALS_APTA!$A$4:$BT$126,$L68,FALSE))</f>
        <v>0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3.9969276241235701</v>
      </c>
      <c r="H69" s="128">
        <f>VLOOKUP(H63,FAC_TOTALS_APTA!$A$4:$BT$126,$F69,FALSE)</f>
        <v>2.8184908122727301</v>
      </c>
      <c r="I69" s="33">
        <f t="shared" si="17"/>
        <v>-0.29483566445845832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MATCH($K69,FAC_TOTALS_APTA!$A$2:$BR$2,)</f>
        <v>29</v>
      </c>
      <c r="M69" s="32">
        <f>IF(M63=0,0,VLOOKUP(M63,FAC_TOTALS_APTA!$A$4:$BT$126,$L69,FALSE))</f>
        <v>-1301903.6381325901</v>
      </c>
      <c r="N69" s="32">
        <f>IF(N63=0,0,VLOOKUP(N63,FAC_TOTALS_APTA!$A$4:$BT$126,$L69,FALSE))</f>
        <v>-1911735.51901583</v>
      </c>
      <c r="O69" s="32">
        <f>IF(O63=0,0,VLOOKUP(O63,FAC_TOTALS_APTA!$A$4:$BT$126,$L69,FALSE))</f>
        <v>-10199669.602633899</v>
      </c>
      <c r="P69" s="32">
        <f>IF(P63=0,0,VLOOKUP(P63,FAC_TOTALS_APTA!$A$4:$BT$126,$L69,FALSE))</f>
        <v>-3308754.7026901101</v>
      </c>
      <c r="Q69" s="32">
        <f>IF(Q63=0,0,VLOOKUP(Q63,FAC_TOTALS_APTA!$A$4:$BT$126,$L69,FALSE))</f>
        <v>2374088.7508705501</v>
      </c>
      <c r="R69" s="32">
        <f>IF(R63=0,0,VLOOKUP(R63,FAC_TOTALS_APTA!$A$4:$BT$126,$L69,FALSE))</f>
        <v>2601952.9999330901</v>
      </c>
      <c r="S69" s="32">
        <f>IF(S63=0,0,VLOOKUP(S63,FAC_TOTALS_APTA!$A$4:$BT$126,$L69,FALSE))</f>
        <v>0</v>
      </c>
      <c r="T69" s="32">
        <f>IF(T63=0,0,VLOOKUP(T63,FAC_TOTALS_APTA!$A$4:$BT$126,$L69,FALSE))</f>
        <v>0</v>
      </c>
      <c r="U69" s="32">
        <f>IF(U63=0,0,VLOOKUP(U63,FAC_TOTALS_APTA!$A$4:$BT$126,$L69,FALSE))</f>
        <v>0</v>
      </c>
      <c r="V69" s="32">
        <f>IF(V63=0,0,VLOOKUP(V63,FAC_TOTALS_APTA!$A$4:$BT$126,$L69,FALSE))</f>
        <v>0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20"/>
        <v>-11746021.711668788</v>
      </c>
      <c r="AD69" s="36">
        <f>AC69/G77</f>
        <v>-3.808426008059615E-2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25927.182576073501</v>
      </c>
      <c r="H70" s="126">
        <f>VLOOKUP(H63,FAC_TOTALS_APTA!$A$4:$BT$126,$F70,FALSE)</f>
        <v>28107.1397645662</v>
      </c>
      <c r="I70" s="33">
        <f t="shared" si="17"/>
        <v>8.4079987561179959E-2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-5864.4891326719498</v>
      </c>
      <c r="N70" s="32">
        <f>IF(N63=0,0,VLOOKUP(N63,FAC_TOTALS_APTA!$A$4:$BT$126,$L70,FALSE))</f>
        <v>-154660.19995892499</v>
      </c>
      <c r="O70" s="32">
        <f>IF(O63=0,0,VLOOKUP(O63,FAC_TOTALS_APTA!$A$4:$BT$126,$L70,FALSE))</f>
        <v>-346311.00194562599</v>
      </c>
      <c r="P70" s="32">
        <f>IF(P63=0,0,VLOOKUP(P63,FAC_TOTALS_APTA!$A$4:$BT$126,$L70,FALSE))</f>
        <v>-134858.93489303</v>
      </c>
      <c r="Q70" s="32">
        <f>IF(Q63=0,0,VLOOKUP(Q63,FAC_TOTALS_APTA!$A$4:$BT$126,$L70,FALSE))</f>
        <v>-112451.624905441</v>
      </c>
      <c r="R70" s="32">
        <f>IF(R63=0,0,VLOOKUP(R63,FAC_TOTALS_APTA!$A$4:$BT$126,$L70,FALSE))</f>
        <v>-129675.889270432</v>
      </c>
      <c r="S70" s="32">
        <f>IF(S63=0,0,VLOOKUP(S63,FAC_TOTALS_APTA!$A$4:$BT$126,$L70,FALSE))</f>
        <v>0</v>
      </c>
      <c r="T70" s="32">
        <f>IF(T63=0,0,VLOOKUP(T63,FAC_TOTALS_APTA!$A$4:$BT$126,$L70,FALSE))</f>
        <v>0</v>
      </c>
      <c r="U70" s="32">
        <f>IF(U63=0,0,VLOOKUP(U63,FAC_TOTALS_APTA!$A$4:$BT$126,$L70,FALSE))</f>
        <v>0</v>
      </c>
      <c r="V70" s="32">
        <f>IF(V63=0,0,VLOOKUP(V63,FAC_TOTALS_APTA!$A$4:$BT$126,$L70,FALSE))</f>
        <v>0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20"/>
        <v>-883822.14010612597</v>
      </c>
      <c r="AD70" s="36">
        <f>AC70/G77</f>
        <v>-2.8656265989490215E-3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7.3287065777456899</v>
      </c>
      <c r="H71" s="120">
        <f>VLOOKUP(H63,FAC_TOTALS_APTA!$A$4:$BT$126,$F71,FALSE)</f>
        <v>6.97719114249543</v>
      </c>
      <c r="I71" s="33">
        <f t="shared" si="17"/>
        <v>-4.7964184610374438E-2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MATCH($K71,FAC_TOTALS_APTA!$A$2:$BR$2,)</f>
        <v>31</v>
      </c>
      <c r="M71" s="32">
        <f>IF(M63=0,0,VLOOKUP(M63,FAC_TOTALS_APTA!$A$4:$BT$126,$L71,FALSE))</f>
        <v>7981.6229146554197</v>
      </c>
      <c r="N71" s="32">
        <f>IF(N63=0,0,VLOOKUP(N63,FAC_TOTALS_APTA!$A$4:$BT$126,$L71,FALSE))</f>
        <v>9228.7568227830398</v>
      </c>
      <c r="O71" s="32">
        <f>IF(O63=0,0,VLOOKUP(O63,FAC_TOTALS_APTA!$A$4:$BT$126,$L71,FALSE))</f>
        <v>-46616.935327001302</v>
      </c>
      <c r="P71" s="32">
        <f>IF(P63=0,0,VLOOKUP(P63,FAC_TOTALS_APTA!$A$4:$BT$126,$L71,FALSE))</f>
        <v>-36446.647951124098</v>
      </c>
      <c r="Q71" s="32">
        <f>IF(Q63=0,0,VLOOKUP(Q63,FAC_TOTALS_APTA!$A$4:$BT$126,$L71,FALSE))</f>
        <v>-11746.0813416374</v>
      </c>
      <c r="R71" s="32">
        <f>IF(R63=0,0,VLOOKUP(R63,FAC_TOTALS_APTA!$A$4:$BT$126,$L71,FALSE))</f>
        <v>-14756.913154567999</v>
      </c>
      <c r="S71" s="32">
        <f>IF(S63=0,0,VLOOKUP(S63,FAC_TOTALS_APTA!$A$4:$BT$126,$L71,FALSE))</f>
        <v>0</v>
      </c>
      <c r="T71" s="32">
        <f>IF(T63=0,0,VLOOKUP(T63,FAC_TOTALS_APTA!$A$4:$BT$126,$L71,FALSE))</f>
        <v>0</v>
      </c>
      <c r="U71" s="32">
        <f>IF(U63=0,0,VLOOKUP(U63,FAC_TOTALS_APTA!$A$4:$BT$126,$L71,FALSE))</f>
        <v>0</v>
      </c>
      <c r="V71" s="32">
        <f>IF(V63=0,0,VLOOKUP(V63,FAC_TOTALS_APTA!$A$4:$BT$126,$L71,FALSE))</f>
        <v>0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20"/>
        <v>-92356.19803689234</v>
      </c>
      <c r="AD71" s="36">
        <f>AC71/G77</f>
        <v>-2.9944755360002969E-4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3.7956103931829501</v>
      </c>
      <c r="H72" s="128">
        <f>VLOOKUP(H63,FAC_TOTALS_APTA!$A$4:$BT$126,$F72,FALSE)</f>
        <v>5.1306668365509198</v>
      </c>
      <c r="I72" s="33">
        <f t="shared" si="17"/>
        <v>0.35173695534340887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MATCH($K72,FAC_TOTALS_APTA!$A$2:$BR$2,)</f>
        <v>32</v>
      </c>
      <c r="M72" s="32">
        <f>IF(M63=0,0,VLOOKUP(M63,FAC_TOTALS_APTA!$A$4:$BT$126,$L72,FALSE))</f>
        <v>234541.69256446799</v>
      </c>
      <c r="N72" s="32">
        <f>IF(N63=0,0,VLOOKUP(N63,FAC_TOTALS_APTA!$A$4:$BT$126,$L72,FALSE))</f>
        <v>-409960.85142065398</v>
      </c>
      <c r="O72" s="32">
        <f>IF(O63=0,0,VLOOKUP(O63,FAC_TOTALS_APTA!$A$4:$BT$126,$L72,FALSE))</f>
        <v>28925.890641485599</v>
      </c>
      <c r="P72" s="32">
        <f>IF(P63=0,0,VLOOKUP(P63,FAC_TOTALS_APTA!$A$4:$BT$126,$L72,FALSE))</f>
        <v>-1323026.9036987601</v>
      </c>
      <c r="Q72" s="32">
        <f>IF(Q63=0,0,VLOOKUP(Q63,FAC_TOTALS_APTA!$A$4:$BT$126,$L72,FALSE))</f>
        <v>-645477.80578605202</v>
      </c>
      <c r="R72" s="32">
        <f>IF(R63=0,0,VLOOKUP(R63,FAC_TOTALS_APTA!$A$4:$BT$126,$L72,FALSE))</f>
        <v>-794580.89615914901</v>
      </c>
      <c r="S72" s="32">
        <f>IF(S63=0,0,VLOOKUP(S63,FAC_TOTALS_APTA!$A$4:$BT$126,$L72,FALSE))</f>
        <v>0</v>
      </c>
      <c r="T72" s="32">
        <f>IF(T63=0,0,VLOOKUP(T63,FAC_TOTALS_APTA!$A$4:$BT$126,$L72,FALSE))</f>
        <v>0</v>
      </c>
      <c r="U72" s="32">
        <f>IF(U63=0,0,VLOOKUP(U63,FAC_TOTALS_APTA!$A$4:$BT$126,$L72,FALSE))</f>
        <v>0</v>
      </c>
      <c r="V72" s="32">
        <f>IF(V63=0,0,VLOOKUP(V63,FAC_TOTALS_APTA!$A$4:$BT$126,$L72,FALSE))</f>
        <v>0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20"/>
        <v>-2909578.8738586614</v>
      </c>
      <c r="AD72" s="36">
        <f>AC72/G77</f>
        <v>-9.4337607470077103E-3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3.2602955704504901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-6483459.1086199395</v>
      </c>
      <c r="P73" s="32">
        <f>IF(P63=0,0,VLOOKUP(P63,FAC_TOTALS_APTA!$A$4:$BT$126,$L73,FALSE))</f>
        <v>-8747536.1712539606</v>
      </c>
      <c r="Q73" s="32">
        <f>IF(Q63=0,0,VLOOKUP(Q63,FAC_TOTALS_APTA!$A$4:$BT$126,$L73,FALSE))</f>
        <v>-9313918.4817532804</v>
      </c>
      <c r="R73" s="32">
        <f>IF(R63=0,0,VLOOKUP(R63,FAC_TOTALS_APTA!$A$4:$BT$126,$L73,FALSE))</f>
        <v>-10065108.6654354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20"/>
        <v>-34610022.427062586</v>
      </c>
      <c r="AD73" s="36">
        <f>AC73/G77</f>
        <v>-0.11221647021119388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>
        <f>IF(S63=0,0,VLOOKUP(S63,FAC_TOTALS_APTA!$A$4:$BT$126,$L74,FALSE))</f>
        <v>0</v>
      </c>
      <c r="T74" s="32">
        <f>IF(T63=0,0,VLOOKUP(T63,FAC_TOTALS_APTA!$A$4:$BT$126,$L74,FALSE))</f>
        <v>0</v>
      </c>
      <c r="U74" s="32">
        <f>IF(U63=0,0,VLOOKUP(U63,FAC_TOTALS_APTA!$A$4:$BT$126,$L74,FALSE))</f>
        <v>0</v>
      </c>
      <c r="V74" s="32">
        <f>IF(V63=0,0,VLOOKUP(V63,FAC_TOTALS_APTA!$A$4:$BT$126,$L74,FALSE))</f>
        <v>0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>
        <f>IF(S63=0,0,VLOOKUP(S63,FAC_TOTALS_APTA!$A$4:$BT$126,$L75,FALSE))</f>
        <v>0</v>
      </c>
      <c r="T75" s="41">
        <f>IF(T63=0,0,VLOOKUP(T63,FAC_TOTALS_APTA!$A$4:$BT$126,$L75,FALSE))</f>
        <v>0</v>
      </c>
      <c r="U75" s="41">
        <f>IF(U63=0,0,VLOOKUP(U63,FAC_TOTALS_APTA!$A$4:$BT$126,$L75,FALSE))</f>
        <v>0</v>
      </c>
      <c r="V75" s="41">
        <f>IF(V63=0,0,VLOOKUP(V63,FAC_TOTALS_APTA!$A$4:$BT$126,$L75,FALSE))</f>
        <v>0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MATCH($K76,FAC_TOTALS_APTA!$A$2:$BR$2,)</f>
        <v>43</v>
      </c>
      <c r="M76" s="48">
        <f>IF(M63=0,0,VLOOKUP(M63,FAC_TOTALS_APTA!$A$4:$BT$126,$L76,FALSE))</f>
        <v>0</v>
      </c>
      <c r="N76" s="48">
        <f>IF(N63=0,0,VLOOKUP(N63,FAC_TOTALS_APTA!$A$4:$BT$126,$L76,FALSE))</f>
        <v>0</v>
      </c>
      <c r="O76" s="48">
        <f>IF(O63=0,0,VLOOKUP(O63,FAC_TOTALS_APTA!$A$4:$BT$126,$L76,FALSE))</f>
        <v>0</v>
      </c>
      <c r="P76" s="48">
        <f>IF(P63=0,0,VLOOKUP(P63,FAC_TOTALS_APTA!$A$4:$BT$126,$L76,FALSE))</f>
        <v>0</v>
      </c>
      <c r="Q76" s="48">
        <f>IF(Q63=0,0,VLOOKUP(Q63,FAC_TOTALS_APTA!$A$4:$BT$126,$L76,FALSE))</f>
        <v>0</v>
      </c>
      <c r="R76" s="48">
        <f>IF(R63=0,0,VLOOKUP(R63,FAC_TOTALS_APTA!$A$4:$BT$126,$L76,FALSE))</f>
        <v>0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308421948.77388102</v>
      </c>
      <c r="H77" s="120">
        <f>VLOOKUP(H63,FAC_TOTALS_APTA!$A$4:$BR$126,$F77,FALSE)</f>
        <v>264192866.11290801</v>
      </c>
      <c r="I77" s="115">
        <f t="shared" ref="I77" si="23">H77/G77-1</f>
        <v>-0.1434044588486777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-44229082.660973012</v>
      </c>
      <c r="AD77" s="36">
        <f>I77</f>
        <v>-0.1434044588486777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308782118.99999899</v>
      </c>
      <c r="H78" s="117">
        <f>VLOOKUP(H63,FAC_TOTALS_APTA!$A$4:$BR$126,$F78,FALSE)</f>
        <v>263669464</v>
      </c>
      <c r="I78" s="116">
        <f t="shared" ref="I78" si="25">H78/G78-1</f>
        <v>-0.14609866382839065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-45112654.999998987</v>
      </c>
      <c r="AD78" s="55">
        <f>I78</f>
        <v>-0.14609866382839065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-2.6942049797129553E-3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9"/>
      <c r="H81" s="10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2012</v>
      </c>
      <c r="H87" s="131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227959423.99999899</v>
      </c>
      <c r="H91" s="120">
        <f>VLOOKUP(H89,FAC_TOTALS_APTA!$A$4:$BT$126,$F91,FALSE)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9784147.8996684197</v>
      </c>
      <c r="N91" s="32">
        <f>IF(N89=0,0,VLOOKUP(N89,FAC_TOTALS_APTA!$A$4:$BT$126,$L91,FALSE))</f>
        <v>-50461.728483988903</v>
      </c>
      <c r="O91" s="32">
        <f>IF(O89=0,0,VLOOKUP(O89,FAC_TOTALS_APTA!$A$4:$BT$126,$L91,FALSE))</f>
        <v>1776521.7041322</v>
      </c>
      <c r="P91" s="32">
        <f>IF(P89=0,0,VLOOKUP(P89,FAC_TOTALS_APTA!$A$4:$BT$126,$L91,FALSE))</f>
        <v>-1494057.6275454101</v>
      </c>
      <c r="Q91" s="32">
        <f>IF(Q89=0,0,VLOOKUP(Q89,FAC_TOTALS_APTA!$A$4:$BT$126,$L91,FALSE))</f>
        <v>-2695274.1599070602</v>
      </c>
      <c r="R91" s="32">
        <f>IF(R89=0,0,VLOOKUP(R89,FAC_TOTALS_APTA!$A$4:$BT$126,$L91,FALSE))</f>
        <v>-594760.62316644902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6726115.4646977112</v>
      </c>
      <c r="AD91" s="36">
        <f>AC91/G103</f>
        <v>6.2940422092884864E-3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1.36910030643</v>
      </c>
      <c r="H92" s="126">
        <f>VLOOKUP(H89,FAC_TOTALS_APTA!$A$4:$BT$126,$F92,FALSE)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-52320850.217529498</v>
      </c>
      <c r="N92" s="32">
        <f>IF(N89=0,0,VLOOKUP(N89,FAC_TOTALS_APTA!$A$4:$BT$126,$L92,FALSE))</f>
        <v>748531.12231282599</v>
      </c>
      <c r="O92" s="32">
        <f>IF(O89=0,0,VLOOKUP(O89,FAC_TOTALS_APTA!$A$4:$BT$126,$L92,FALSE))</f>
        <v>-10140348.9340741</v>
      </c>
      <c r="P92" s="32">
        <f>IF(P89=0,0,VLOOKUP(P89,FAC_TOTALS_APTA!$A$4:$BT$126,$L92,FALSE))</f>
        <v>-1178818.11621904</v>
      </c>
      <c r="Q92" s="32">
        <f>IF(Q89=0,0,VLOOKUP(Q89,FAC_TOTALS_APTA!$A$4:$BT$126,$L92,FALSE))</f>
        <v>-8400589.9232341498</v>
      </c>
      <c r="R92" s="32">
        <f>IF(R89=0,0,VLOOKUP(R89,FAC_TOTALS_APTA!$A$4:$BT$126,$L92,FALSE))</f>
        <v>1806681.7847464599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0">SUM(M92:AB92)</f>
        <v>-69485394.283997506</v>
      </c>
      <c r="AD92" s="36">
        <f>AC92/G103</f>
        <v>-6.5021780676818727E-2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27909105.420000002</v>
      </c>
      <c r="H93" s="120">
        <f>VLOOKUP(H89,FAC_TOTALS_APTA!$A$4:$BT$126,$F93,FALSE)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MATCH($K93,FAC_TOTALS_APTA!$A$2:$BR$2,)</f>
        <v>28</v>
      </c>
      <c r="M93" s="32">
        <f>IF(M89=0,0,VLOOKUP(M89,FAC_TOTALS_APTA!$A$4:$BT$126,$L93,FALSE))</f>
        <v>3887531.5225656498</v>
      </c>
      <c r="N93" s="32">
        <f>IF(N89=0,0,VLOOKUP(N89,FAC_TOTALS_APTA!$A$4:$BT$126,$L93,FALSE))</f>
        <v>1222299.65642726</v>
      </c>
      <c r="O93" s="32">
        <f>IF(O89=0,0,VLOOKUP(O89,FAC_TOTALS_APTA!$A$4:$BT$126,$L93,FALSE))</f>
        <v>1096329.7205910799</v>
      </c>
      <c r="P93" s="32">
        <f>IF(P89=0,0,VLOOKUP(P89,FAC_TOTALS_APTA!$A$4:$BT$126,$L93,FALSE))</f>
        <v>236129.27032466099</v>
      </c>
      <c r="Q93" s="32">
        <f>IF(Q89=0,0,VLOOKUP(Q89,FAC_TOTALS_APTA!$A$4:$BT$126,$L93,FALSE))</f>
        <v>914964.52619492204</v>
      </c>
      <c r="R93" s="32">
        <f>IF(R89=0,0,VLOOKUP(R89,FAC_TOTALS_APTA!$A$4:$BT$126,$L93,FALSE))</f>
        <v>517869.66410121397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0"/>
        <v>7875124.360204787</v>
      </c>
      <c r="AD93" s="36">
        <f>AC93/G103</f>
        <v>7.3692408919644606E-3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4.1093000000000002</v>
      </c>
      <c r="H95" s="128">
        <f>VLOOKUP(H89,FAC_TOTALS_APTA!$A$4:$BT$126,$F95,FALSE)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MATCH($K95,FAC_TOTALS_APTA!$A$2:$BR$2,)</f>
        <v>29</v>
      </c>
      <c r="M95" s="32">
        <f>IF(M89=0,0,VLOOKUP(M89,FAC_TOTALS_APTA!$A$4:$BT$126,$L95,FALSE))</f>
        <v>-4768179.5425610598</v>
      </c>
      <c r="N95" s="32">
        <f>IF(N89=0,0,VLOOKUP(N89,FAC_TOTALS_APTA!$A$4:$BT$126,$L95,FALSE))</f>
        <v>-5594381.6179336198</v>
      </c>
      <c r="O95" s="32">
        <f>IF(O89=0,0,VLOOKUP(O89,FAC_TOTALS_APTA!$A$4:$BT$126,$L95,FALSE))</f>
        <v>-34804203.681937501</v>
      </c>
      <c r="P95" s="32">
        <f>IF(P89=0,0,VLOOKUP(P89,FAC_TOTALS_APTA!$A$4:$BT$126,$L95,FALSE))</f>
        <v>-10741376.6852035</v>
      </c>
      <c r="Q95" s="32">
        <f>IF(Q89=0,0,VLOOKUP(Q89,FAC_TOTALS_APTA!$A$4:$BT$126,$L95,FALSE))</f>
        <v>10492019.003918599</v>
      </c>
      <c r="R95" s="32">
        <f>IF(R89=0,0,VLOOKUP(R89,FAC_TOTALS_APTA!$A$4:$BT$126,$L95,FALSE))</f>
        <v>7856656.08665465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0"/>
        <v>-37559466.437062427</v>
      </c>
      <c r="AD95" s="36">
        <f>AC95/G103</f>
        <v>-3.5146715567697974E-2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33963.31</v>
      </c>
      <c r="H96" s="126">
        <f>VLOOKUP(H89,FAC_TOTALS_APTA!$A$4:$BT$126,$F96,FALSE)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288869.72773827502</v>
      </c>
      <c r="N96" s="32">
        <f>IF(N89=0,0,VLOOKUP(N89,FAC_TOTALS_APTA!$A$4:$BT$126,$L96,FALSE))</f>
        <v>131870.297557805</v>
      </c>
      <c r="O96" s="32">
        <f>IF(O89=0,0,VLOOKUP(O89,FAC_TOTALS_APTA!$A$4:$BT$126,$L96,FALSE))</f>
        <v>-642329.53775618598</v>
      </c>
      <c r="P96" s="32">
        <f>IF(P89=0,0,VLOOKUP(P89,FAC_TOTALS_APTA!$A$4:$BT$126,$L96,FALSE))</f>
        <v>-1165393.84178562</v>
      </c>
      <c r="Q96" s="32">
        <f>IF(Q89=0,0,VLOOKUP(Q89,FAC_TOTALS_APTA!$A$4:$BT$126,$L96,FALSE))</f>
        <v>-649537.10987179202</v>
      </c>
      <c r="R96" s="32">
        <f>IF(R89=0,0,VLOOKUP(R89,FAC_TOTALS_APTA!$A$4:$BT$126,$L96,FALSE))</f>
        <v>-797598.97598974803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0"/>
        <v>-2834119.4401072664</v>
      </c>
      <c r="AD96" s="36">
        <f>AC96/G103</f>
        <v>-2.6520608330059163E-3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31.51</v>
      </c>
      <c r="H97" s="120">
        <f>VLOOKUP(H89,FAC_TOTALS_APTA!$A$4:$BT$126,$F97,FALSE)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MATCH($K97,FAC_TOTALS_APTA!$A$2:$BR$2,)</f>
        <v>31</v>
      </c>
      <c r="M97" s="32">
        <f>IF(M89=0,0,VLOOKUP(M89,FAC_TOTALS_APTA!$A$4:$BT$126,$L97,FALSE))</f>
        <v>-1571694.52454627</v>
      </c>
      <c r="N97" s="32">
        <f>IF(N89=0,0,VLOOKUP(N89,FAC_TOTALS_APTA!$A$4:$BT$126,$L97,FALSE))</f>
        <v>268521.05654108501</v>
      </c>
      <c r="O97" s="32">
        <f>IF(O89=0,0,VLOOKUP(O89,FAC_TOTALS_APTA!$A$4:$BT$126,$L97,FALSE))</f>
        <v>-29525.9029629221</v>
      </c>
      <c r="P97" s="32">
        <f>IF(P89=0,0,VLOOKUP(P89,FAC_TOTALS_APTA!$A$4:$BT$126,$L97,FALSE))</f>
        <v>-278779.31062957202</v>
      </c>
      <c r="Q97" s="32">
        <f>IF(Q89=0,0,VLOOKUP(Q89,FAC_TOTALS_APTA!$A$4:$BT$126,$L97,FALSE))</f>
        <v>115602.386692514</v>
      </c>
      <c r="R97" s="32">
        <f>IF(R89=0,0,VLOOKUP(R89,FAC_TOTALS_APTA!$A$4:$BT$126,$L97,FALSE))</f>
        <v>9087.4442486295902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0"/>
        <v>-1486788.8506565357</v>
      </c>
      <c r="AD97" s="36">
        <f>AC97/G103</f>
        <v>-1.3912802763269721E-3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4.0999999999999996</v>
      </c>
      <c r="H98" s="128">
        <f>VLOOKUP(H89,FAC_TOTALS_APTA!$A$4:$BT$126,$F98,FALSE)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MATCH($K98,FAC_TOTALS_APTA!$A$2:$BR$2,)</f>
        <v>32</v>
      </c>
      <c r="M98" s="32">
        <f>IF(M89=0,0,VLOOKUP(M89,FAC_TOTALS_APTA!$A$4:$BT$126,$L98,FALSE))</f>
        <v>-822913.48093271104</v>
      </c>
      <c r="N98" s="32">
        <f>IF(N89=0,0,VLOOKUP(N89,FAC_TOTALS_APTA!$A$4:$BT$126,$L98,FALSE))</f>
        <v>0</v>
      </c>
      <c r="O98" s="32">
        <f>IF(O89=0,0,VLOOKUP(O89,FAC_TOTALS_APTA!$A$4:$BT$126,$L98,FALSE))</f>
        <v>814229.53891886596</v>
      </c>
      <c r="P98" s="32">
        <f>IF(P89=0,0,VLOOKUP(P89,FAC_TOTALS_APTA!$A$4:$BT$126,$L98,FALSE))</f>
        <v>-3175239.5717850402</v>
      </c>
      <c r="Q98" s="32">
        <f>IF(Q89=0,0,VLOOKUP(Q89,FAC_TOTALS_APTA!$A$4:$BT$126,$L98,FALSE))</f>
        <v>0</v>
      </c>
      <c r="R98" s="32">
        <f>IF(R89=0,0,VLOOKUP(R89,FAC_TOTALS_APTA!$A$4:$BT$126,$L98,FALSE))</f>
        <v>-751193.95665161696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0"/>
        <v>-3935117.4704505019</v>
      </c>
      <c r="AD98" s="36">
        <f>AC98/G103</f>
        <v>-3.682332779970664E-3</v>
      </c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1</v>
      </c>
      <c r="H99" s="128">
        <f>VLOOKUP(H89,FAC_TOTALS_APTA!$A$4:$BT$126,$F99,FALSE)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-400060.63780468499</v>
      </c>
      <c r="N99" s="32">
        <f>IF(N89=0,0,VLOOKUP(N89,FAC_TOTALS_APTA!$A$4:$BT$126,$L99,FALSE))</f>
        <v>-399615.31802479899</v>
      </c>
      <c r="O99" s="32">
        <f>IF(O89=0,0,VLOOKUP(O89,FAC_TOTALS_APTA!$A$4:$BT$126,$L99,FALSE))</f>
        <v>-395523.48765815201</v>
      </c>
      <c r="P99" s="32">
        <f>IF(P89=0,0,VLOOKUP(P89,FAC_TOTALS_APTA!$A$4:$BT$126,$L99,FALSE))</f>
        <v>-386373.48253374401</v>
      </c>
      <c r="Q99" s="32">
        <f>IF(Q89=0,0,VLOOKUP(Q89,FAC_TOTALS_APTA!$A$4:$BT$126,$L99,FALSE))</f>
        <v>-387119.01090047997</v>
      </c>
      <c r="R99" s="32">
        <f>IF(R89=0,0,VLOOKUP(R89,FAC_TOTALS_APTA!$A$4:$BT$126,$L99,FALSE))</f>
        <v>-365194.08221682103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0"/>
        <v>-2333886.0191386808</v>
      </c>
      <c r="AD99" s="36">
        <f>AC99/G103</f>
        <v>-2.1839614846378974E-3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1068647975.50477</v>
      </c>
      <c r="H103" s="120">
        <f>VLOOKUP(H89,FAC_TOTALS_APTA!$A$4:$BR$126,$F103,FALSE)</f>
        <v>964600215.04757404</v>
      </c>
      <c r="I103" s="115">
        <f t="shared" ref="I103" si="33">H103/G103-1</f>
        <v>-9.7363924175357774E-2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-104047760.457196</v>
      </c>
      <c r="AD103" s="36">
        <f>I103</f>
        <v>-9.7363924175357774E-2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1032661299</v>
      </c>
      <c r="H104" s="117">
        <f>VLOOKUP(H89,FAC_TOTALS_APTA!$A$4:$BR$126,$F104,FALSE)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3.5739892820961794E-3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2002</v>
      </c>
      <c r="H9" s="30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49814785.827601902</v>
      </c>
      <c r="H13" s="32">
        <f>VLOOKUP(H11,FAC_TOTALS_APTA!$A$4:$BT$126,$F13,FALSE)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42671707.106263898</v>
      </c>
      <c r="N13" s="32">
        <f>IF(N11=0,0,VLOOKUP(N11,FAC_TOTALS_APTA!$A$4:$BT$126,$L13,FALSE))</f>
        <v>15976068.154245101</v>
      </c>
      <c r="O13" s="32">
        <f>IF(O11=0,0,VLOOKUP(O11,FAC_TOTALS_APTA!$A$4:$BT$126,$L13,FALSE))</f>
        <v>6608526.9986719303</v>
      </c>
      <c r="P13" s="32">
        <f>IF(P11=0,0,VLOOKUP(P11,FAC_TOTALS_APTA!$A$4:$BT$126,$L13,FALSE))</f>
        <v>30295840.728740498</v>
      </c>
      <c r="Q13" s="32">
        <f>IF(Q11=0,0,VLOOKUP(Q11,FAC_TOTALS_APTA!$A$4:$BT$126,$L13,FALSE))</f>
        <v>53199481.511570901</v>
      </c>
      <c r="R13" s="32">
        <f>IF(R11=0,0,VLOOKUP(R11,FAC_TOTALS_APTA!$A$4:$BT$126,$L13,FALSE))</f>
        <v>23870410.930069499</v>
      </c>
      <c r="S13" s="32">
        <f>IF(S11=0,0,VLOOKUP(S11,FAC_TOTALS_APTA!$A$4:$BT$126,$L13,FALSE))</f>
        <v>5736243.5788381202</v>
      </c>
      <c r="T13" s="32">
        <f>IF(T11=0,0,VLOOKUP(T11,FAC_TOTALS_APTA!$A$4:$BT$126,$L13,FALSE))</f>
        <v>-1035962.07430838</v>
      </c>
      <c r="U13" s="32">
        <f>IF(U11=0,0,VLOOKUP(U11,FAC_TOTALS_APTA!$A$4:$BT$126,$L13,FALSE))</f>
        <v>3935903.5256774202</v>
      </c>
      <c r="V13" s="32">
        <f>IF(V11=0,0,VLOOKUP(V11,FAC_TOTALS_APTA!$A$4:$BT$126,$L13,FALSE))</f>
        <v>26517623.746486701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207775844.2062557</v>
      </c>
      <c r="AD13" s="36">
        <f>AC13/G25</f>
        <v>0.1548311904013337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1.6449755572275599</v>
      </c>
      <c r="H14" s="57">
        <f>VLOOKUP(H11,FAC_TOTALS_APTA!$A$4:$BT$126,$F14,FALSE)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1570373.36744679</v>
      </c>
      <c r="N14" s="32">
        <f>IF(N11=0,0,VLOOKUP(N11,FAC_TOTALS_APTA!$A$4:$BT$126,$L14,FALSE))</f>
        <v>9460455.3347643893</v>
      </c>
      <c r="O14" s="32">
        <f>IF(O11=0,0,VLOOKUP(O11,FAC_TOTALS_APTA!$A$4:$BT$126,$L14,FALSE))</f>
        <v>-4347200.7366776802</v>
      </c>
      <c r="P14" s="32">
        <f>IF(P11=0,0,VLOOKUP(P11,FAC_TOTALS_APTA!$A$4:$BT$126,$L14,FALSE))</f>
        <v>-9822217.7672624104</v>
      </c>
      <c r="Q14" s="32">
        <f>IF(Q11=0,0,VLOOKUP(Q11,FAC_TOTALS_APTA!$A$4:$BT$126,$L14,FALSE))</f>
        <v>-3620068.3988301698</v>
      </c>
      <c r="R14" s="32">
        <f>IF(R11=0,0,VLOOKUP(R11,FAC_TOTALS_APTA!$A$4:$BT$126,$L14,FALSE))</f>
        <v>-15722272.5841759</v>
      </c>
      <c r="S14" s="32">
        <f>IF(S11=0,0,VLOOKUP(S11,FAC_TOTALS_APTA!$A$4:$BT$126,$L14,FALSE))</f>
        <v>-33372241.177159101</v>
      </c>
      <c r="T14" s="32">
        <f>IF(T11=0,0,VLOOKUP(T11,FAC_TOTALS_APTA!$A$4:$BT$126,$L14,FALSE))</f>
        <v>-508067.33278679702</v>
      </c>
      <c r="U14" s="32">
        <f>IF(U11=0,0,VLOOKUP(U11,FAC_TOTALS_APTA!$A$4:$BT$126,$L14,FALSE))</f>
        <v>-4475306.7989004096</v>
      </c>
      <c r="V14" s="32">
        <f>IF(V11=0,0,VLOOKUP(V11,FAC_TOTALS_APTA!$A$4:$BT$126,$L14,FALSE))</f>
        <v>-2789640.3617084101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-63626186.455289699</v>
      </c>
      <c r="AD14" s="36">
        <f>AC14/G25</f>
        <v>-4.7413202565503597E-2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8445944.2099834904</v>
      </c>
      <c r="H15" s="32">
        <f>VLOOKUP(H11,FAC_TOTALS_APTA!$A$4:$BT$126,$F15,FALSE)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2756666.6983814901</v>
      </c>
      <c r="N15" s="32">
        <f>IF(N11=0,0,VLOOKUP(N11,FAC_TOTALS_APTA!$A$4:$BT$126,$L15,FALSE))</f>
        <v>3305140.7127263802</v>
      </c>
      <c r="O15" s="32">
        <f>IF(O11=0,0,VLOOKUP(O11,FAC_TOTALS_APTA!$A$4:$BT$126,$L15,FALSE))</f>
        <v>3586866.1863328898</v>
      </c>
      <c r="P15" s="32">
        <f>IF(P11=0,0,VLOOKUP(P11,FAC_TOTALS_APTA!$A$4:$BT$126,$L15,FALSE))</f>
        <v>4732537.1031446597</v>
      </c>
      <c r="Q15" s="32">
        <f>IF(Q11=0,0,VLOOKUP(Q11,FAC_TOTALS_APTA!$A$4:$BT$126,$L15,FALSE))</f>
        <v>1359611.29535796</v>
      </c>
      <c r="R15" s="32">
        <f>IF(R11=0,0,VLOOKUP(R11,FAC_TOTALS_APTA!$A$4:$BT$126,$L15,FALSE))</f>
        <v>1151350.6539745601</v>
      </c>
      <c r="S15" s="32">
        <f>IF(S11=0,0,VLOOKUP(S11,FAC_TOTALS_APTA!$A$4:$BT$126,$L15,FALSE))</f>
        <v>-373941.70591213898</v>
      </c>
      <c r="T15" s="32">
        <f>IF(T11=0,0,VLOOKUP(T11,FAC_TOTALS_APTA!$A$4:$BT$126,$L15,FALSE))</f>
        <v>497575.651963379</v>
      </c>
      <c r="U15" s="32">
        <f>IF(U11=0,0,VLOOKUP(U11,FAC_TOTALS_APTA!$A$4:$BT$126,$L15,FALSE))</f>
        <v>1913907.33110015</v>
      </c>
      <c r="V15" s="32">
        <f>IF(V11=0,0,VLOOKUP(V11,FAC_TOTALS_APTA!$A$4:$BT$126,$L15,FALSE))</f>
        <v>2427596.4648361602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21357310.391905494</v>
      </c>
      <c r="AD15" s="36">
        <f>AC15/G25</f>
        <v>1.5915121434746372E-2</v>
      </c>
      <c r="AE15" s="9"/>
    </row>
    <row r="16" spans="1:31" s="16" customFormat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 t="e">
        <f>IF(S11=0,0,VLOOKUP(S11,FAC_TOTALS_APTA!$A$4:$BT$126,$L16,FALSE))</f>
        <v>#REF!</v>
      </c>
      <c r="T16" s="32" t="e">
        <f>IF(T11=0,0,VLOOKUP(T11,FAC_TOTALS_APTA!$A$4:$BT$126,$L16,FALSE))</f>
        <v>#REF!</v>
      </c>
      <c r="U16" s="32" t="e">
        <f>IF(U11=0,0,VLOOKUP(U11,FAC_TOTALS_APTA!$A$4:$BT$126,$L16,FALSE))</f>
        <v>#REF!</v>
      </c>
      <c r="V16" s="32" t="e">
        <f>IF(V11=0,0,VLOOKUP(V11,FAC_TOTALS_APTA!$A$4:$BT$126,$L16,FALSE))</f>
        <v>#REF!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1.9566243795576801</v>
      </c>
      <c r="H17" s="37">
        <f>VLOOKUP(H11,FAC_TOTALS_APTA!$A$4:$BT$126,$F17,FALSE)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16135637.9665465</v>
      </c>
      <c r="N17" s="32">
        <f>IF(N11=0,0,VLOOKUP(N11,FAC_TOTALS_APTA!$A$4:$BT$126,$L17,FALSE))</f>
        <v>17100149.432881799</v>
      </c>
      <c r="O17" s="32">
        <f>IF(O11=0,0,VLOOKUP(O11,FAC_TOTALS_APTA!$A$4:$BT$126,$L17,FALSE))</f>
        <v>23160832.879076499</v>
      </c>
      <c r="P17" s="32">
        <f>IF(P11=0,0,VLOOKUP(P11,FAC_TOTALS_APTA!$A$4:$BT$126,$L17,FALSE))</f>
        <v>13804310.3532752</v>
      </c>
      <c r="Q17" s="32">
        <f>IF(Q11=0,0,VLOOKUP(Q11,FAC_TOTALS_APTA!$A$4:$BT$126,$L17,FALSE))</f>
        <v>7653783.4778766204</v>
      </c>
      <c r="R17" s="32">
        <f>IF(R11=0,0,VLOOKUP(R11,FAC_TOTALS_APTA!$A$4:$BT$126,$L17,FALSE))</f>
        <v>19357536.957819499</v>
      </c>
      <c r="S17" s="32">
        <f>IF(S11=0,0,VLOOKUP(S11,FAC_TOTALS_APTA!$A$4:$BT$126,$L17,FALSE))</f>
        <v>-52259698.740152501</v>
      </c>
      <c r="T17" s="32">
        <f>IF(T11=0,0,VLOOKUP(T11,FAC_TOTALS_APTA!$A$4:$BT$126,$L17,FALSE))</f>
        <v>24363924.496374201</v>
      </c>
      <c r="U17" s="32">
        <f>IF(U11=0,0,VLOOKUP(U11,FAC_TOTALS_APTA!$A$4:$BT$126,$L17,FALSE))</f>
        <v>35744330.525674902</v>
      </c>
      <c r="V17" s="32">
        <f>IF(V11=0,0,VLOOKUP(V11,FAC_TOTALS_APTA!$A$4:$BT$126,$L17,FALSE))</f>
        <v>1327281.8379063599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106388089.18727908</v>
      </c>
      <c r="AD17" s="36">
        <f>AC17/G25</f>
        <v>7.9278679176189498E-2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43672.133831359701</v>
      </c>
      <c r="H18" s="57">
        <f>VLOOKUP(H11,FAC_TOTALS_APTA!$A$4:$BT$126,$F18,FALSE)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1103954.47238757</v>
      </c>
      <c r="N18" s="32">
        <f>IF(N11=0,0,VLOOKUP(N11,FAC_TOTALS_APTA!$A$4:$BT$126,$L18,FALSE))</f>
        <v>1499061.51976614</v>
      </c>
      <c r="O18" s="32">
        <f>IF(O11=0,0,VLOOKUP(O11,FAC_TOTALS_APTA!$A$4:$BT$126,$L18,FALSE))</f>
        <v>1461333.71070784</v>
      </c>
      <c r="P18" s="32">
        <f>IF(P11=0,0,VLOOKUP(P11,FAC_TOTALS_APTA!$A$4:$BT$126,$L18,FALSE))</f>
        <v>2334477.4083536998</v>
      </c>
      <c r="Q18" s="32">
        <f>IF(Q11=0,0,VLOOKUP(Q11,FAC_TOTALS_APTA!$A$4:$BT$126,$L18,FALSE))</f>
        <v>-706918.31061022903</v>
      </c>
      <c r="R18" s="32">
        <f>IF(R11=0,0,VLOOKUP(R11,FAC_TOTALS_APTA!$A$4:$BT$126,$L18,FALSE))</f>
        <v>36982.2313303185</v>
      </c>
      <c r="S18" s="32">
        <f>IF(S11=0,0,VLOOKUP(S11,FAC_TOTALS_APTA!$A$4:$BT$126,$L18,FALSE))</f>
        <v>2492548.3175639799</v>
      </c>
      <c r="T18" s="32">
        <f>IF(T11=0,0,VLOOKUP(T11,FAC_TOTALS_APTA!$A$4:$BT$126,$L18,FALSE))</f>
        <v>1359166.4900910701</v>
      </c>
      <c r="U18" s="32">
        <f>IF(U11=0,0,VLOOKUP(U11,FAC_TOTALS_APTA!$A$4:$BT$126,$L18,FALSE))</f>
        <v>955227.41181983799</v>
      </c>
      <c r="V18" s="32">
        <f>IF(V11=0,0,VLOOKUP(V11,FAC_TOTALS_APTA!$A$4:$BT$126,$L18,FALSE))</f>
        <v>540733.70156010205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11076566.95297033</v>
      </c>
      <c r="AD18" s="36">
        <f>AC18/G25</f>
        <v>8.2540781072992248E-3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11.080959921196699</v>
      </c>
      <c r="H19" s="32">
        <f>VLOOKUP(H11,FAC_TOTALS_APTA!$A$4:$BT$126,$F19,FALSE)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-109655.456033701</v>
      </c>
      <c r="N19" s="32">
        <f>IF(N11=0,0,VLOOKUP(N11,FAC_TOTALS_APTA!$A$4:$BT$126,$L19,FALSE))</f>
        <v>-108391.09612212</v>
      </c>
      <c r="O19" s="32">
        <f>IF(O11=0,0,VLOOKUP(O11,FAC_TOTALS_APTA!$A$4:$BT$126,$L19,FALSE))</f>
        <v>-120756.885282799</v>
      </c>
      <c r="P19" s="32">
        <f>IF(P11=0,0,VLOOKUP(P11,FAC_TOTALS_APTA!$A$4:$BT$126,$L19,FALSE))</f>
        <v>-97799.382030793699</v>
      </c>
      <c r="Q19" s="32">
        <f>IF(Q11=0,0,VLOOKUP(Q11,FAC_TOTALS_APTA!$A$4:$BT$126,$L19,FALSE))</f>
        <v>-193458.49954712301</v>
      </c>
      <c r="R19" s="32">
        <f>IF(R11=0,0,VLOOKUP(R11,FAC_TOTALS_APTA!$A$4:$BT$126,$L19,FALSE))</f>
        <v>207841.03883986801</v>
      </c>
      <c r="S19" s="32">
        <f>IF(S11=0,0,VLOOKUP(S11,FAC_TOTALS_APTA!$A$4:$BT$126,$L19,FALSE))</f>
        <v>183937.05405516599</v>
      </c>
      <c r="T19" s="32">
        <f>IF(T11=0,0,VLOOKUP(T11,FAC_TOTALS_APTA!$A$4:$BT$126,$L19,FALSE))</f>
        <v>426396.48873233399</v>
      </c>
      <c r="U19" s="32">
        <f>IF(U11=0,0,VLOOKUP(U11,FAC_TOTALS_APTA!$A$4:$BT$126,$L19,FALSE))</f>
        <v>455793.717125336</v>
      </c>
      <c r="V19" s="32">
        <f>IF(V11=0,0,VLOOKUP(V11,FAC_TOTALS_APTA!$A$4:$BT$126,$L19,FALSE))</f>
        <v>-179931.579779074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463975.39995709335</v>
      </c>
      <c r="AD19" s="36">
        <f>AC19/G25</f>
        <v>3.4574694554473519E-4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3.9039838032305898</v>
      </c>
      <c r="H20" s="37">
        <f>VLOOKUP(H11,FAC_TOTALS_APTA!$A$4:$BT$126,$F20,FALSE)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0</v>
      </c>
      <c r="N20" s="32">
        <f>IF(N11=0,0,VLOOKUP(N11,FAC_TOTALS_APTA!$A$4:$BT$126,$L20,FALSE))</f>
        <v>0</v>
      </c>
      <c r="O20" s="32">
        <f>IF(O11=0,0,VLOOKUP(O11,FAC_TOTALS_APTA!$A$4:$BT$126,$L20,FALSE))</f>
        <v>0</v>
      </c>
      <c r="P20" s="32">
        <f>IF(P11=0,0,VLOOKUP(P11,FAC_TOTALS_APTA!$A$4:$BT$126,$L20,FALSE))</f>
        <v>-3020489.7697071</v>
      </c>
      <c r="Q20" s="32">
        <f>IF(Q11=0,0,VLOOKUP(Q11,FAC_TOTALS_APTA!$A$4:$BT$126,$L20,FALSE))</f>
        <v>-2523520.9162567402</v>
      </c>
      <c r="R20" s="32">
        <f>IF(R11=0,0,VLOOKUP(R11,FAC_TOTALS_APTA!$A$4:$BT$126,$L20,FALSE))</f>
        <v>-1071444.56425271</v>
      </c>
      <c r="S20" s="32">
        <f>IF(S11=0,0,VLOOKUP(S11,FAC_TOTALS_APTA!$A$4:$BT$126,$L20,FALSE))</f>
        <v>-2076387.64816882</v>
      </c>
      <c r="T20" s="32">
        <f>IF(T11=0,0,VLOOKUP(T11,FAC_TOTALS_APTA!$A$4:$BT$126,$L20,FALSE))</f>
        <v>-2860168.5810610601</v>
      </c>
      <c r="U20" s="32">
        <f>IF(U11=0,0,VLOOKUP(U11,FAC_TOTALS_APTA!$A$4:$BT$126,$L20,FALSE))</f>
        <v>493063.02070755698</v>
      </c>
      <c r="V20" s="32">
        <f>IF(V11=0,0,VLOOKUP(V11,FAC_TOTALS_APTA!$A$4:$BT$126,$L20,FALSE))</f>
        <v>-788903.51918164804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-11847851.977920521</v>
      </c>
      <c r="AD20" s="36">
        <f>AC20/G25</f>
        <v>-8.8288272029314174E-3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</v>
      </c>
      <c r="H21" s="37">
        <f>VLOOKUP(H11,FAC_TOTALS_APTA!$A$4:$BT$126,$F21,FALSE)</f>
        <v>0.617326143067772</v>
      </c>
      <c r="I21" s="33" t="str">
        <f t="shared" si="1"/>
        <v>-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0</v>
      </c>
      <c r="N21" s="32">
        <f>IF(N11=0,0,VLOOKUP(N11,FAC_TOTALS_APTA!$A$4:$BT$126,$L21,FALSE))</f>
        <v>0</v>
      </c>
      <c r="O21" s="32">
        <f>IF(O11=0,0,VLOOKUP(O11,FAC_TOTALS_APTA!$A$4:$BT$126,$L21,FALSE))</f>
        <v>0</v>
      </c>
      <c r="P21" s="32">
        <f>IF(P11=0,0,VLOOKUP(P11,FAC_TOTALS_APTA!$A$4:$BT$126,$L21,FALSE))</f>
        <v>0</v>
      </c>
      <c r="Q21" s="32">
        <f>IF(Q11=0,0,VLOOKUP(Q11,FAC_TOTALS_APTA!$A$4:$BT$126,$L21,FALSE))</f>
        <v>0</v>
      </c>
      <c r="R21" s="32">
        <f>IF(R11=0,0,VLOOKUP(R11,FAC_TOTALS_APTA!$A$4:$BT$126,$L21,FALSE))</f>
        <v>0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724450.64342562004</v>
      </c>
      <c r="V21" s="32">
        <f>IF(V11=0,0,VLOOKUP(V11,FAC_TOTALS_APTA!$A$4:$BT$126,$L21,FALSE))</f>
        <v>3130567.5704965899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3855018.21392221</v>
      </c>
      <c r="AD21" s="36">
        <f>AC21/G25</f>
        <v>2.8726970710218312E-3</v>
      </c>
      <c r="AE21" s="9"/>
    </row>
    <row r="22" spans="1:31" s="16" customFormat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 t="e">
        <f>IF(S11=0,0,VLOOKUP(S11,FAC_TOTALS_APTA!$A$4:$BT$126,$L22,FALSE))</f>
        <v>#REF!</v>
      </c>
      <c r="T22" s="32" t="e">
        <f>IF(T11=0,0,VLOOKUP(T11,FAC_TOTALS_APTA!$A$4:$BT$126,$L22,FALSE))</f>
        <v>#REF!</v>
      </c>
      <c r="U22" s="32" t="e">
        <f>IF(U11=0,0,VLOOKUP(U11,FAC_TOTALS_APTA!$A$4:$BT$126,$L22,FALSE))</f>
        <v>#REF!</v>
      </c>
      <c r="V22" s="32" t="e">
        <f>IF(V11=0,0,VLOOKUP(V11,FAC_TOTALS_APTA!$A$4:$BT$126,$L22,FALSE))</f>
        <v>#REF!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 t="e">
        <f>IF(S11=0,0,VLOOKUP(S11,FAC_TOTALS_APTA!$A$4:$BT$126,$L23,FALSE))</f>
        <v>#REF!</v>
      </c>
      <c r="T23" s="41" t="e">
        <f>IF(T11=0,0,VLOOKUP(T11,FAC_TOTALS_APTA!$A$4:$BT$126,$L23,FALSE))</f>
        <v>#REF!</v>
      </c>
      <c r="U23" s="41" t="e">
        <f>IF(U11=0,0,VLOOKUP(U11,FAC_TOTALS_APTA!$A$4:$BT$126,$L23,FALSE))</f>
        <v>#REF!</v>
      </c>
      <c r="V23" s="41" t="e">
        <f>IF(V11=0,0,VLOOKUP(V11,FAC_TOTALS_APTA!$A$4:$BT$126,$L23,FALSE))</f>
        <v>#REF!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7695887</v>
      </c>
      <c r="O24" s="48">
        <f>IF(O11=0,0,VLOOKUP(O11,FAC_TOTALS_APTA!$A$4:$BT$126,$L24,FALSE))</f>
        <v>7901667.9999999898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11348341</v>
      </c>
      <c r="T24" s="48">
        <f>IF(T11=0,0,VLOOKUP(T11,FAC_TOTALS_APTA!$A$4:$BT$126,$L24,FALSE))</f>
        <v>29499578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1341950828.3032999</v>
      </c>
      <c r="H25" s="113">
        <f>VLOOKUP(H11,FAC_TOTALS_APTA!$A$4:$BR$126,$F25,FALSE)</f>
        <v>1694715902.57605</v>
      </c>
      <c r="I25" s="115">
        <f t="shared" ref="I25:I26" si="5">H25/G25-1</f>
        <v>0.26287481391458267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352765074.27275014</v>
      </c>
      <c r="AD25" s="36">
        <f>I25</f>
        <v>0.26287481391458267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1292016171.99999</v>
      </c>
      <c r="H26" s="114">
        <f>VLOOKUP(H11,FAC_TOTALS_APTA!$A$4:$BR$126,$F26,FALSE)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4.0754743904925173E-2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2002</v>
      </c>
      <c r="H35" s="30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2983338.4139987798</v>
      </c>
      <c r="H39" s="32">
        <f>VLOOKUP(H37,FAC_TOTALS_APTA!$A$4:$BT$126,$F39,FALSE)</f>
        <v>4055905.8360014898</v>
      </c>
      <c r="I39" s="33">
        <f>IFERROR(H39/G39-1,"-")</f>
        <v>0.35951919399082577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661977.37651054806</v>
      </c>
      <c r="N39" s="32">
        <f>IF(N37=0,0,VLOOKUP(N37,FAC_TOTALS_APTA!$A$4:$BT$126,$L39,FALSE))</f>
        <v>710595.65879172902</v>
      </c>
      <c r="O39" s="32">
        <f>IF(O37=0,0,VLOOKUP(O37,FAC_TOTALS_APTA!$A$4:$BT$126,$L39,FALSE))</f>
        <v>2103673.2862963802</v>
      </c>
      <c r="P39" s="32">
        <f>IF(P37=0,0,VLOOKUP(P37,FAC_TOTALS_APTA!$A$4:$BT$126,$L39,FALSE))</f>
        <v>2268103.9768333999</v>
      </c>
      <c r="Q39" s="32">
        <f>IF(Q37=0,0,VLOOKUP(Q37,FAC_TOTALS_APTA!$A$4:$BT$126,$L39,FALSE))</f>
        <v>2997134.4007098801</v>
      </c>
      <c r="R39" s="32">
        <f>IF(R37=0,0,VLOOKUP(R37,FAC_TOTALS_APTA!$A$4:$BT$126,$L39,FALSE))</f>
        <v>5651594.3109253496</v>
      </c>
      <c r="S39" s="32">
        <f>IF(S37=0,0,VLOOKUP(S37,FAC_TOTALS_APTA!$A$4:$BT$126,$L39,FALSE))</f>
        <v>302696.73270801199</v>
      </c>
      <c r="T39" s="32">
        <f>IF(T37=0,0,VLOOKUP(T37,FAC_TOTALS_APTA!$A$4:$BT$126,$L39,FALSE))</f>
        <v>253799.579034469</v>
      </c>
      <c r="U39" s="32">
        <f>IF(U37=0,0,VLOOKUP(U37,FAC_TOTALS_APTA!$A$4:$BT$126,$L39,FALSE))</f>
        <v>2907351.3187692398</v>
      </c>
      <c r="V39" s="32">
        <f>IF(V37=0,0,VLOOKUP(V37,FAC_TOTALS_APTA!$A$4:$BT$126,$L39,FALSE))</f>
        <v>3481197.3948379299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21338124.035416938</v>
      </c>
      <c r="AD39" s="36">
        <f>AC39/G51</f>
        <v>0.49316473433583063</v>
      </c>
      <c r="AE39" s="105"/>
    </row>
    <row r="40" spans="2:31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1.22251354692463</v>
      </c>
      <c r="H40" s="57">
        <f>VLOOKUP(H37,FAC_TOTALS_APTA!$A$4:$BT$126,$F40,FALSE)</f>
        <v>1.2093936588409699</v>
      </c>
      <c r="I40" s="33">
        <f t="shared" ref="I40:I49" si="8">IFERROR(H40/G40-1,"-")</f>
        <v>-1.0731895868691721E-2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2848856.1247284599</v>
      </c>
      <c r="N40" s="32">
        <f>IF(N37=0,0,VLOOKUP(N37,FAC_TOTALS_APTA!$A$4:$BT$126,$L40,FALSE))</f>
        <v>842412.48185753298</v>
      </c>
      <c r="O40" s="32">
        <f>IF(O37=0,0,VLOOKUP(O37,FAC_TOTALS_APTA!$A$4:$BT$126,$L40,FALSE))</f>
        <v>505393.76904519298</v>
      </c>
      <c r="P40" s="32">
        <f>IF(P37=0,0,VLOOKUP(P37,FAC_TOTALS_APTA!$A$4:$BT$126,$L40,FALSE))</f>
        <v>380665.44108175102</v>
      </c>
      <c r="Q40" s="32">
        <f>IF(Q37=0,0,VLOOKUP(Q37,FAC_TOTALS_APTA!$A$4:$BT$126,$L40,FALSE))</f>
        <v>-1214102.1148382099</v>
      </c>
      <c r="R40" s="32">
        <f>IF(R37=0,0,VLOOKUP(R37,FAC_TOTALS_APTA!$A$4:$BT$126,$L40,FALSE))</f>
        <v>-468765.60284858599</v>
      </c>
      <c r="S40" s="32">
        <f>IF(S37=0,0,VLOOKUP(S37,FAC_TOTALS_APTA!$A$4:$BT$126,$L40,FALSE))</f>
        <v>-3765722.2999249599</v>
      </c>
      <c r="T40" s="32">
        <f>IF(T37=0,0,VLOOKUP(T37,FAC_TOTALS_APTA!$A$4:$BT$126,$L40,FALSE))</f>
        <v>-384967.51047181</v>
      </c>
      <c r="U40" s="32">
        <f>IF(U37=0,0,VLOOKUP(U37,FAC_TOTALS_APTA!$A$4:$BT$126,$L40,FALSE))</f>
        <v>-605284.475451604</v>
      </c>
      <c r="V40" s="32">
        <f>IF(V37=0,0,VLOOKUP(V37,FAC_TOTALS_APTA!$A$4:$BT$126,$L40,FALSE))</f>
        <v>280257.67649557802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-1581256.5103266547</v>
      </c>
      <c r="AD40" s="36">
        <f>AC40/G51</f>
        <v>-3.6545853118938904E-2</v>
      </c>
      <c r="AE40" s="105"/>
    </row>
    <row r="41" spans="2:31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2749422.81728487</v>
      </c>
      <c r="H41" s="32">
        <f>VLOOKUP(H37,FAC_TOTALS_APTA!$A$4:$BT$126,$F41,FALSE)</f>
        <v>2890718.4350246098</v>
      </c>
      <c r="I41" s="33">
        <f t="shared" si="8"/>
        <v>5.1391010815598381E-2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101079.264525266</v>
      </c>
      <c r="N41" s="32">
        <f>IF(N37=0,0,VLOOKUP(N37,FAC_TOTALS_APTA!$A$4:$BT$126,$L41,FALSE))</f>
        <v>109555.927437709</v>
      </c>
      <c r="O41" s="32">
        <f>IF(O37=0,0,VLOOKUP(O37,FAC_TOTALS_APTA!$A$4:$BT$126,$L41,FALSE))</f>
        <v>140593.262144696</v>
      </c>
      <c r="P41" s="32">
        <f>IF(P37=0,0,VLOOKUP(P37,FAC_TOTALS_APTA!$A$4:$BT$126,$L41,FALSE))</f>
        <v>182430.344860582</v>
      </c>
      <c r="Q41" s="32">
        <f>IF(Q37=0,0,VLOOKUP(Q37,FAC_TOTALS_APTA!$A$4:$BT$126,$L41,FALSE))</f>
        <v>55776.222048637799</v>
      </c>
      <c r="R41" s="32">
        <f>IF(R37=0,0,VLOOKUP(R37,FAC_TOTALS_APTA!$A$4:$BT$126,$L41,FALSE))</f>
        <v>11718.823290846</v>
      </c>
      <c r="S41" s="32">
        <f>IF(S37=0,0,VLOOKUP(S37,FAC_TOTALS_APTA!$A$4:$BT$126,$L41,FALSE))</f>
        <v>-63349.3520733556</v>
      </c>
      <c r="T41" s="32">
        <f>IF(T37=0,0,VLOOKUP(T37,FAC_TOTALS_APTA!$A$4:$BT$126,$L41,FALSE))</f>
        <v>24443.845513876298</v>
      </c>
      <c r="U41" s="32">
        <f>IF(U37=0,0,VLOOKUP(U37,FAC_TOTALS_APTA!$A$4:$BT$126,$L41,FALSE))</f>
        <v>55395.554230228699</v>
      </c>
      <c r="V41" s="32">
        <f>IF(V37=0,0,VLOOKUP(V37,FAC_TOTALS_APTA!$A$4:$BT$126,$L41,FALSE))</f>
        <v>88611.921826010002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706255.8138044962</v>
      </c>
      <c r="AD41" s="36">
        <f>AC41/G51</f>
        <v>1.6322918556941672E-2</v>
      </c>
      <c r="AE41" s="105"/>
    </row>
    <row r="42" spans="2:3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  <c r="AE42" s="105"/>
    </row>
    <row r="43" spans="2:31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1.95848349446336</v>
      </c>
      <c r="H43" s="37">
        <f>VLOOKUP(H37,FAC_TOTALS_APTA!$A$4:$BT$126,$F43,FALSE)</f>
        <v>4.0060224383444201</v>
      </c>
      <c r="I43" s="33">
        <f t="shared" si="8"/>
        <v>1.0454716364316883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567252.21291338804</v>
      </c>
      <c r="N43" s="32">
        <f>IF(N37=0,0,VLOOKUP(N37,FAC_TOTALS_APTA!$A$4:$BT$126,$L43,FALSE))</f>
        <v>604706.67529635003</v>
      </c>
      <c r="O43" s="32">
        <f>IF(O37=0,0,VLOOKUP(O37,FAC_TOTALS_APTA!$A$4:$BT$126,$L43,FALSE))</f>
        <v>909917.68392067298</v>
      </c>
      <c r="P43" s="32">
        <f>IF(P37=0,0,VLOOKUP(P37,FAC_TOTALS_APTA!$A$4:$BT$126,$L43,FALSE))</f>
        <v>588903.02334768104</v>
      </c>
      <c r="Q43" s="32">
        <f>IF(Q37=0,0,VLOOKUP(Q37,FAC_TOTALS_APTA!$A$4:$BT$126,$L43,FALSE))</f>
        <v>444209.63000322698</v>
      </c>
      <c r="R43" s="32">
        <f>IF(R37=0,0,VLOOKUP(R37,FAC_TOTALS_APTA!$A$4:$BT$126,$L43,FALSE))</f>
        <v>852787.78921800002</v>
      </c>
      <c r="S43" s="32">
        <f>IF(S37=0,0,VLOOKUP(S37,FAC_TOTALS_APTA!$A$4:$BT$126,$L43,FALSE))</f>
        <v>-2912242.2323473901</v>
      </c>
      <c r="T43" s="32">
        <f>IF(T37=0,0,VLOOKUP(T37,FAC_TOTALS_APTA!$A$4:$BT$126,$L43,FALSE))</f>
        <v>1268572.5551053099</v>
      </c>
      <c r="U43" s="32">
        <f>IF(U37=0,0,VLOOKUP(U37,FAC_TOTALS_APTA!$A$4:$BT$126,$L43,FALSE))</f>
        <v>1624831.59089409</v>
      </c>
      <c r="V43" s="32">
        <f>IF(V37=0,0,VLOOKUP(V37,FAC_TOTALS_APTA!$A$4:$BT$126,$L43,FALSE))</f>
        <v>27494.116091895601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3976433.0444432241</v>
      </c>
      <c r="AD43" s="36">
        <f>AC43/G51</f>
        <v>9.1902949983425894E-2</v>
      </c>
      <c r="AE43" s="105"/>
    </row>
    <row r="44" spans="2:31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35507.414986399701</v>
      </c>
      <c r="H44" s="57">
        <f>VLOOKUP(H37,FAC_TOTALS_APTA!$A$4:$BT$126,$F44,FALSE)</f>
        <v>29026.064510323398</v>
      </c>
      <c r="I44" s="33">
        <f t="shared" si="8"/>
        <v>-0.18253512621402701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32475.936616466101</v>
      </c>
      <c r="N44" s="32">
        <f>IF(N37=0,0,VLOOKUP(N37,FAC_TOTALS_APTA!$A$4:$BT$126,$L44,FALSE))</f>
        <v>47006.874196010896</v>
      </c>
      <c r="O44" s="32">
        <f>IF(O37=0,0,VLOOKUP(O37,FAC_TOTALS_APTA!$A$4:$BT$126,$L44,FALSE))</f>
        <v>45791.785208018198</v>
      </c>
      <c r="P44" s="32">
        <f>IF(P37=0,0,VLOOKUP(P37,FAC_TOTALS_APTA!$A$4:$BT$126,$L44,FALSE))</f>
        <v>87217.204189291297</v>
      </c>
      <c r="Q44" s="32">
        <f>IF(Q37=0,0,VLOOKUP(Q37,FAC_TOTALS_APTA!$A$4:$BT$126,$L44,FALSE))</f>
        <v>-37132.742696900299</v>
      </c>
      <c r="R44" s="32">
        <f>IF(R37=0,0,VLOOKUP(R37,FAC_TOTALS_APTA!$A$4:$BT$126,$L44,FALSE))</f>
        <v>25817.010855999</v>
      </c>
      <c r="S44" s="32">
        <f>IF(S37=0,0,VLOOKUP(S37,FAC_TOTALS_APTA!$A$4:$BT$126,$L44,FALSE))</f>
        <v>120887.334512129</v>
      </c>
      <c r="T44" s="32">
        <f>IF(T37=0,0,VLOOKUP(T37,FAC_TOTALS_APTA!$A$4:$BT$126,$L44,FALSE))</f>
        <v>69808.524542068699</v>
      </c>
      <c r="U44" s="32">
        <f>IF(U37=0,0,VLOOKUP(U37,FAC_TOTALS_APTA!$A$4:$BT$126,$L44,FALSE))</f>
        <v>56260.653075797301</v>
      </c>
      <c r="V44" s="32">
        <f>IF(V37=0,0,VLOOKUP(V37,FAC_TOTALS_APTA!$A$4:$BT$126,$L44,FALSE))</f>
        <v>37472.0471809726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485604.62767985283</v>
      </c>
      <c r="AD44" s="36">
        <f>AC44/G51</f>
        <v>1.1223248904378447E-2</v>
      </c>
      <c r="AE44" s="105"/>
    </row>
    <row r="45" spans="2:31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7.6765085674610303</v>
      </c>
      <c r="H45" s="32">
        <f>VLOOKUP(H37,FAC_TOTALS_APTA!$A$4:$BT$126,$F45,FALSE)</f>
        <v>8.3613680927189407</v>
      </c>
      <c r="I45" s="33">
        <f t="shared" si="8"/>
        <v>8.9214975693621135E-2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1978.2173656074699</v>
      </c>
      <c r="N45" s="32">
        <f>IF(N37=0,0,VLOOKUP(N37,FAC_TOTALS_APTA!$A$4:$BT$126,$L45,FALSE))</f>
        <v>2105.0300110388298</v>
      </c>
      <c r="O45" s="32">
        <f>IF(O37=0,0,VLOOKUP(O37,FAC_TOTALS_APTA!$A$4:$BT$126,$L45,FALSE))</f>
        <v>810.69938285151397</v>
      </c>
      <c r="P45" s="32">
        <f>IF(P37=0,0,VLOOKUP(P37,FAC_TOTALS_APTA!$A$4:$BT$126,$L45,FALSE))</f>
        <v>6264.6768403578899</v>
      </c>
      <c r="Q45" s="32">
        <f>IF(Q37=0,0,VLOOKUP(Q37,FAC_TOTALS_APTA!$A$4:$BT$126,$L45,FALSE))</f>
        <v>-16951.487422189399</v>
      </c>
      <c r="R45" s="32">
        <f>IF(R37=0,0,VLOOKUP(R37,FAC_TOTALS_APTA!$A$4:$BT$126,$L45,FALSE))</f>
        <v>11261.459147081599</v>
      </c>
      <c r="S45" s="32">
        <f>IF(S37=0,0,VLOOKUP(S37,FAC_TOTALS_APTA!$A$4:$BT$126,$L45,FALSE))</f>
        <v>27918.931104399901</v>
      </c>
      <c r="T45" s="32">
        <f>IF(T37=0,0,VLOOKUP(T37,FAC_TOTALS_APTA!$A$4:$BT$126,$L45,FALSE))</f>
        <v>3358.6519106503101</v>
      </c>
      <c r="U45" s="32">
        <f>IF(U37=0,0,VLOOKUP(U37,FAC_TOTALS_APTA!$A$4:$BT$126,$L45,FALSE))</f>
        <v>33729.9065580479</v>
      </c>
      <c r="V45" s="32">
        <f>IF(V37=0,0,VLOOKUP(V37,FAC_TOTALS_APTA!$A$4:$BT$126,$L45,FALSE))</f>
        <v>31.311703379177899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70507.396601225191</v>
      </c>
      <c r="AD45" s="36">
        <f>AC45/G51</f>
        <v>1.629560380089657E-3</v>
      </c>
      <c r="AE45" s="105"/>
    </row>
    <row r="46" spans="2:31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3.55151869292839</v>
      </c>
      <c r="H46" s="37">
        <f>VLOOKUP(H37,FAC_TOTALS_APTA!$A$4:$BT$126,$F46,FALSE)</f>
        <v>4.3922807079810999</v>
      </c>
      <c r="I46" s="33">
        <f t="shared" si="8"/>
        <v>0.23673309582370883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-36733.103944879796</v>
      </c>
      <c r="Q46" s="32">
        <f>IF(Q37=0,0,VLOOKUP(Q37,FAC_TOTALS_APTA!$A$4:$BT$126,$L46,FALSE))</f>
        <v>-185183.860445545</v>
      </c>
      <c r="R46" s="32">
        <f>IF(R37=0,0,VLOOKUP(R37,FAC_TOTALS_APTA!$A$4:$BT$126,$L46,FALSE))</f>
        <v>8481.89487295258</v>
      </c>
      <c r="S46" s="32">
        <f>IF(S37=0,0,VLOOKUP(S37,FAC_TOTALS_APTA!$A$4:$BT$126,$L46,FALSE))</f>
        <v>-49875.955861959497</v>
      </c>
      <c r="T46" s="32">
        <f>IF(T37=0,0,VLOOKUP(T37,FAC_TOTALS_APTA!$A$4:$BT$126,$L46,FALSE))</f>
        <v>50553.340983517497</v>
      </c>
      <c r="U46" s="32">
        <f>IF(U37=0,0,VLOOKUP(U37,FAC_TOTALS_APTA!$A$4:$BT$126,$L46,FALSE))</f>
        <v>-56230.160239810903</v>
      </c>
      <c r="V46" s="32">
        <f>IF(V37=0,0,VLOOKUP(V37,FAC_TOTALS_APTA!$A$4:$BT$126,$L46,FALSE))</f>
        <v>-178083.007831417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-447070.85246714216</v>
      </c>
      <c r="AD46" s="36">
        <f>AC46/G51</f>
        <v>-1.0332659882391737E-2</v>
      </c>
      <c r="AE46" s="105"/>
    </row>
    <row r="47" spans="2:31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0</v>
      </c>
      <c r="I47" s="33" t="str">
        <f t="shared" si="8"/>
        <v>-</v>
      </c>
      <c r="J47" s="34"/>
      <c r="K47" s="34" t="str">
        <f t="shared" si="10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  <c r="AE48" s="105"/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  <c r="AE49" s="105"/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1593043.99999999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1817976</v>
      </c>
      <c r="R50" s="48">
        <f>IF(R37=0,0,VLOOKUP(R37,FAC_TOTALS_APTA!$A$4:$BT$126,$L50,FALSE))</f>
        <v>4486638.9999999898</v>
      </c>
      <c r="S50" s="48">
        <f>IF(S37=0,0,VLOOKUP(S37,FAC_TOTALS_APTA!$A$4:$BT$126,$L50,FALSE))</f>
        <v>1351087</v>
      </c>
      <c r="T50" s="48">
        <f>IF(T37=0,0,VLOOKUP(T37,FAC_TOTALS_APTA!$A$4:$BT$126,$L50,FALSE))</f>
        <v>0</v>
      </c>
      <c r="U50" s="48">
        <f>IF(U37=0,0,VLOOKUP(U37,FAC_TOTALS_APTA!$A$4:$BT$126,$L50,FALSE))</f>
        <v>469328</v>
      </c>
      <c r="V50" s="48">
        <f>IF(V37=0,0,VLOOKUP(V37,FAC_TOTALS_APTA!$A$4:$BT$126,$L50,FALSE))</f>
        <v>1651310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11369383.99999998</v>
      </c>
      <c r="AD50" s="52">
        <f>AC50/G52</f>
        <v>0.24098622927535973</v>
      </c>
      <c r="AE50" s="105"/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43267741.0807852</v>
      </c>
      <c r="H51" s="113">
        <f>VLOOKUP(H37,FAC_TOTALS_APTA!$A$4:$BR$126,$F51,FALSE)</f>
        <v>82744779.740478903</v>
      </c>
      <c r="I51" s="115">
        <f t="shared" ref="I51" si="13">H51/G51-1</f>
        <v>0.91238963887636571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39477038.659693703</v>
      </c>
      <c r="AD51" s="36">
        <f>I51</f>
        <v>0.91238963887636571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47178562.999999903</v>
      </c>
      <c r="H52" s="114">
        <f>VLOOKUP(H37,FAC_TOTALS_APTA!$A$4:$BR$126,$F52,FALSE)</f>
        <v>85082647</v>
      </c>
      <c r="I52" s="116">
        <f t="shared" ref="I52" si="15">H52/G52-1</f>
        <v>0.80341751824870489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37904084.000000097</v>
      </c>
      <c r="AD52" s="55">
        <f>I52</f>
        <v>0.80341751824870489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-0.10897212062766082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2002</v>
      </c>
      <c r="H61" s="88">
        <f>$C$2</f>
        <v>2012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 t="e">
        <f>IF(S63=0,0,VLOOKUP(S63,FAC_TOTALS_APTA!$A$4:$BT$126,$L65,FALSE))</f>
        <v>#N/A</v>
      </c>
      <c r="T65" s="90" t="e">
        <f>IF(T63=0,0,VLOOKUP(T63,FAC_TOTALS_APTA!$A$4:$BT$126,$L65,FALSE))</f>
        <v>#N/A</v>
      </c>
      <c r="U65" s="90" t="e">
        <f>IF(U63=0,0,VLOOKUP(U63,FAC_TOTALS_APTA!$A$4:$BT$126,$L65,FALSE))</f>
        <v>#N/A</v>
      </c>
      <c r="V65" s="90" t="e">
        <f>IF(V63=0,0,VLOOKUP(V63,FAC_TOTALS_APTA!$A$4:$BT$126,$L65,FALSE))</f>
        <v>#N/A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 t="e">
        <f>IF(S63=0,0,VLOOKUP(S63,FAC_TOTALS_APTA!$A$4:$BT$126,$L66,FALSE))</f>
        <v>#N/A</v>
      </c>
      <c r="T66" s="90" t="e">
        <f>IF(T63=0,0,VLOOKUP(T63,FAC_TOTALS_APTA!$A$4:$BT$126,$L66,FALSE))</f>
        <v>#N/A</v>
      </c>
      <c r="U66" s="90" t="e">
        <f>IF(U63=0,0,VLOOKUP(U63,FAC_TOTALS_APTA!$A$4:$BT$126,$L66,FALSE))</f>
        <v>#N/A</v>
      </c>
      <c r="V66" s="90" t="e">
        <f>IF(V63=0,0,VLOOKUP(V63,FAC_TOTALS_APTA!$A$4:$BT$126,$L66,FALSE))</f>
        <v>#N/A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 t="e">
        <f>IF(S63=0,0,VLOOKUP(S63,FAC_TOTALS_APTA!$A$4:$BT$126,$L67,FALSE))</f>
        <v>#N/A</v>
      </c>
      <c r="T67" s="90" t="e">
        <f>IF(T63=0,0,VLOOKUP(T63,FAC_TOTALS_APTA!$A$4:$BT$126,$L67,FALSE))</f>
        <v>#N/A</v>
      </c>
      <c r="U67" s="90" t="e">
        <f>IF(U63=0,0,VLOOKUP(U63,FAC_TOTALS_APTA!$A$4:$BT$126,$L67,FALSE))</f>
        <v>#N/A</v>
      </c>
      <c r="V67" s="90" t="e">
        <f>IF(V63=0,0,VLOOKUP(V63,FAC_TOTALS_APTA!$A$4:$BT$126,$L67,FALSE))</f>
        <v>#N/A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 t="e">
        <f>IF(S63=0,0,VLOOKUP(S63,FAC_TOTALS_APTA!$A$4:$BT$126,$L68,FALSE))</f>
        <v>#N/A</v>
      </c>
      <c r="T68" s="90" t="e">
        <f>IF(T63=0,0,VLOOKUP(T63,FAC_TOTALS_APTA!$A$4:$BT$126,$L68,FALSE))</f>
        <v>#N/A</v>
      </c>
      <c r="U68" s="90" t="e">
        <f>IF(U63=0,0,VLOOKUP(U63,FAC_TOTALS_APTA!$A$4:$BT$126,$L68,FALSE))</f>
        <v>#N/A</v>
      </c>
      <c r="V68" s="90" t="e">
        <f>IF(V63=0,0,VLOOKUP(V63,FAC_TOTALS_APTA!$A$4:$BT$126,$L68,FALSE))</f>
        <v>#N/A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 t="e">
        <f>IF(S63=0,0,VLOOKUP(S63,FAC_TOTALS_APTA!$A$4:$BT$126,$L69,FALSE))</f>
        <v>#N/A</v>
      </c>
      <c r="T69" s="90" t="e">
        <f>IF(T63=0,0,VLOOKUP(T63,FAC_TOTALS_APTA!$A$4:$BT$126,$L69,FALSE))</f>
        <v>#N/A</v>
      </c>
      <c r="U69" s="90" t="e">
        <f>IF(U63=0,0,VLOOKUP(U63,FAC_TOTALS_APTA!$A$4:$BT$126,$L69,FALSE))</f>
        <v>#N/A</v>
      </c>
      <c r="V69" s="90" t="e">
        <f>IF(V63=0,0,VLOOKUP(V63,FAC_TOTALS_APTA!$A$4:$BT$126,$L69,FALSE))</f>
        <v>#N/A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 t="e">
        <f>IF(S63=0,0,VLOOKUP(S63,FAC_TOTALS_APTA!$A$4:$BT$126,$L70,FALSE))</f>
        <v>#N/A</v>
      </c>
      <c r="T70" s="90" t="e">
        <f>IF(T63=0,0,VLOOKUP(T63,FAC_TOTALS_APTA!$A$4:$BT$126,$L70,FALSE))</f>
        <v>#N/A</v>
      </c>
      <c r="U70" s="90" t="e">
        <f>IF(U63=0,0,VLOOKUP(U63,FAC_TOTALS_APTA!$A$4:$BT$126,$L70,FALSE))</f>
        <v>#N/A</v>
      </c>
      <c r="V70" s="90" t="e">
        <f>IF(V63=0,0,VLOOKUP(V63,FAC_TOTALS_APTA!$A$4:$BT$126,$L70,FALSE))</f>
        <v>#N/A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 t="e">
        <f>IF(S63=0,0,VLOOKUP(S63,FAC_TOTALS_APTA!$A$4:$BT$126,$L71,FALSE))</f>
        <v>#N/A</v>
      </c>
      <c r="T71" s="90" t="e">
        <f>IF(T63=0,0,VLOOKUP(T63,FAC_TOTALS_APTA!$A$4:$BT$126,$L71,FALSE))</f>
        <v>#N/A</v>
      </c>
      <c r="U71" s="90" t="e">
        <f>IF(U63=0,0,VLOOKUP(U63,FAC_TOTALS_APTA!$A$4:$BT$126,$L71,FALSE))</f>
        <v>#N/A</v>
      </c>
      <c r="V71" s="90" t="e">
        <f>IF(V63=0,0,VLOOKUP(V63,FAC_TOTALS_APTA!$A$4:$BT$126,$L71,FALSE))</f>
        <v>#N/A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 t="e">
        <f>IF(S63=0,0,VLOOKUP(S63,FAC_TOTALS_APTA!$A$4:$BT$126,$L72,FALSE))</f>
        <v>#N/A</v>
      </c>
      <c r="T72" s="90" t="e">
        <f>IF(T63=0,0,VLOOKUP(T63,FAC_TOTALS_APTA!$A$4:$BT$126,$L72,FALSE))</f>
        <v>#N/A</v>
      </c>
      <c r="U72" s="90" t="e">
        <f>IF(U63=0,0,VLOOKUP(U63,FAC_TOTALS_APTA!$A$4:$BT$126,$L72,FALSE))</f>
        <v>#N/A</v>
      </c>
      <c r="V72" s="90" t="e">
        <f>IF(V63=0,0,VLOOKUP(V63,FAC_TOTALS_APTA!$A$4:$BT$126,$L72,FALSE))</f>
        <v>#N/A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7"/>
        <v>-</v>
      </c>
      <c r="J73" s="93"/>
      <c r="K73" s="93" t="str">
        <f t="shared" si="19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 t="e">
        <f>IF(S63=0,0,VLOOKUP(S63,FAC_TOTALS_APTA!$A$4:$BT$126,$L73,FALSE))</f>
        <v>#N/A</v>
      </c>
      <c r="T73" s="90" t="e">
        <f>IF(T63=0,0,VLOOKUP(T63,FAC_TOTALS_APTA!$A$4:$BT$126,$L73,FALSE))</f>
        <v>#N/A</v>
      </c>
      <c r="U73" s="90" t="e">
        <f>IF(U63=0,0,VLOOKUP(U63,FAC_TOTALS_APTA!$A$4:$BT$126,$L73,FALSE))</f>
        <v>#N/A</v>
      </c>
      <c r="V73" s="90" t="e">
        <f>IF(V63=0,0,VLOOKUP(V63,FAC_TOTALS_APTA!$A$4:$BT$126,$L73,FALSE))</f>
        <v>#N/A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 t="e">
        <f>IF(S63=0,0,VLOOKUP(S63,FAC_TOTALS_APTA!$A$4:$BT$126,$L74,FALSE))</f>
        <v>#N/A</v>
      </c>
      <c r="T74" s="90" t="e">
        <f>IF(T63=0,0,VLOOKUP(T63,FAC_TOTALS_APTA!$A$4:$BT$126,$L74,FALSE))</f>
        <v>#N/A</v>
      </c>
      <c r="U74" s="90" t="e">
        <f>IF(U63=0,0,VLOOKUP(U63,FAC_TOTALS_APTA!$A$4:$BT$126,$L74,FALSE))</f>
        <v>#N/A</v>
      </c>
      <c r="V74" s="90" t="e">
        <f>IF(V63=0,0,VLOOKUP(V63,FAC_TOTALS_APTA!$A$4:$BT$126,$L74,FALSE))</f>
        <v>#N/A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 t="e">
        <f>IF(S63=0,0,VLOOKUP(S63,FAC_TOTALS_APTA!$A$4:$BT$126,$L75,FALSE))</f>
        <v>#N/A</v>
      </c>
      <c r="T75" s="102" t="e">
        <f>IF(T63=0,0,VLOOKUP(T63,FAC_TOTALS_APTA!$A$4:$BT$126,$L75,FALSE))</f>
        <v>#N/A</v>
      </c>
      <c r="U75" s="102" t="e">
        <f>IF(U63=0,0,VLOOKUP(U63,FAC_TOTALS_APTA!$A$4:$BT$126,$L75,FALSE))</f>
        <v>#N/A</v>
      </c>
      <c r="V75" s="102" t="e">
        <f>IF(V63=0,0,VLOOKUP(V63,FAC_TOTALS_APTA!$A$4:$BT$126,$L75,FALSE))</f>
        <v>#N/A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 t="e">
        <f>IF(S63=0,0,VLOOKUP(S63,FAC_TOTALS_APTA!$A$4:$BT$126,$L76,FALSE))</f>
        <v>#N/A</v>
      </c>
      <c r="T76" s="48" t="e">
        <f>IF(T63=0,0,VLOOKUP(T63,FAC_TOTALS_APTA!$A$4:$BT$126,$L76,FALSE))</f>
        <v>#N/A</v>
      </c>
      <c r="U76" s="48" t="e">
        <f>IF(U63=0,0,VLOOKUP(U63,FAC_TOTALS_APTA!$A$4:$BT$126,$L76,FALSE))</f>
        <v>#N/A</v>
      </c>
      <c r="V76" s="48" t="e">
        <f>IF(V63=0,0,VLOOKUP(V63,FAC_TOTALS_APTA!$A$4:$BT$126,$L76,FALSE))</f>
        <v>#N/A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2002</v>
      </c>
      <c r="H87" s="30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474570591.99999899</v>
      </c>
      <c r="H91" s="32">
        <f>VLOOKUP(H89,FAC_TOTALS_APTA!$A$4:$BT$126,$F91,FALSE)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65173217.1578454</v>
      </c>
      <c r="N91" s="32">
        <f>IF(N89=0,0,VLOOKUP(N89,FAC_TOTALS_APTA!$A$4:$BT$126,$L91,FALSE))</f>
        <v>38465803.098946698</v>
      </c>
      <c r="O91" s="32">
        <f>IF(O89=0,0,VLOOKUP(O89,FAC_TOTALS_APTA!$A$4:$BT$126,$L91,FALSE))</f>
        <v>13236798.2124609</v>
      </c>
      <c r="P91" s="32">
        <f>IF(P89=0,0,VLOOKUP(P89,FAC_TOTALS_APTA!$A$4:$BT$126,$L91,FALSE))</f>
        <v>30148751.952059601</v>
      </c>
      <c r="Q91" s="32">
        <f>IF(Q89=0,0,VLOOKUP(Q89,FAC_TOTALS_APTA!$A$4:$BT$126,$L91,FALSE))</f>
        <v>8078685.3836802999</v>
      </c>
      <c r="R91" s="32">
        <f>IF(R89=0,0,VLOOKUP(R89,FAC_TOTALS_APTA!$A$4:$BT$126,$L91,FALSE))</f>
        <v>41079628.440668203</v>
      </c>
      <c r="S91" s="32">
        <f>IF(S89=0,0,VLOOKUP(S89,FAC_TOTALS_APTA!$A$4:$BT$126,$L91,FALSE))</f>
        <v>10131322.3792293</v>
      </c>
      <c r="T91" s="32">
        <f>IF(T89=0,0,VLOOKUP(T89,FAC_TOTALS_APTA!$A$4:$BT$126,$L91,FALSE))</f>
        <v>-25173720.235463601</v>
      </c>
      <c r="U91" s="32">
        <f>IF(U89=0,0,VLOOKUP(U89,FAC_TOTALS_APTA!$A$4:$BT$126,$L91,FALSE))</f>
        <v>-26372004.651502099</v>
      </c>
      <c r="V91" s="32">
        <f>IF(V89=0,0,VLOOKUP(V89,FAC_TOTALS_APTA!$A$4:$BT$126,$L91,FALSE))</f>
        <v>-1336202.6836460901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153432279.05427864</v>
      </c>
      <c r="AD91" s="36">
        <f>AC91/G103</f>
        <v>6.1916178503021335E-2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1.7610024585999999</v>
      </c>
      <c r="H92" s="57">
        <f>VLOOKUP(H89,FAC_TOTALS_APTA!$A$4:$BT$126,$F92,FALSE)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-58523286.710108601</v>
      </c>
      <c r="N92" s="32">
        <f>IF(N89=0,0,VLOOKUP(N89,FAC_TOTALS_APTA!$A$4:$BT$126,$L92,FALSE))</f>
        <v>9264808.3456461094</v>
      </c>
      <c r="O92" s="32">
        <f>IF(O89=0,0,VLOOKUP(O89,FAC_TOTALS_APTA!$A$4:$BT$126,$L92,FALSE))</f>
        <v>114550589.539263</v>
      </c>
      <c r="P92" s="32">
        <f>IF(P89=0,0,VLOOKUP(P89,FAC_TOTALS_APTA!$A$4:$BT$126,$L92,FALSE))</f>
        <v>10076836.7861956</v>
      </c>
      <c r="Q92" s="32">
        <f>IF(Q89=0,0,VLOOKUP(Q89,FAC_TOTALS_APTA!$A$4:$BT$126,$L92,FALSE))</f>
        <v>32329240.1255445</v>
      </c>
      <c r="R92" s="32">
        <f>IF(R89=0,0,VLOOKUP(R89,FAC_TOTALS_APTA!$A$4:$BT$126,$L92,FALSE))</f>
        <v>-13388366.389137</v>
      </c>
      <c r="S92" s="32">
        <f>IF(S89=0,0,VLOOKUP(S89,FAC_TOTALS_APTA!$A$4:$BT$126,$L92,FALSE))</f>
        <v>-44649326.197294101</v>
      </c>
      <c r="T92" s="32">
        <f>IF(T89=0,0,VLOOKUP(T89,FAC_TOTALS_APTA!$A$4:$BT$126,$L92,FALSE))</f>
        <v>-746230.23785608099</v>
      </c>
      <c r="U92" s="32">
        <f>IF(U89=0,0,VLOOKUP(U89,FAC_TOTALS_APTA!$A$4:$BT$126,$L92,FALSE))</f>
        <v>-54075971.419808999</v>
      </c>
      <c r="V92" s="32">
        <f>IF(V89=0,0,VLOOKUP(V89,FAC_TOTALS_APTA!$A$4:$BT$126,$L92,FALSE))</f>
        <v>22515335.0816225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9">SUM(M92:AB92)</f>
        <v>17353628.924066927</v>
      </c>
      <c r="AD92" s="36">
        <f>AC92/G103</f>
        <v>7.0028966053330552E-3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25697520.3899999</v>
      </c>
      <c r="H93" s="32">
        <f>VLOOKUP(H89,FAC_TOTALS_APTA!$A$4:$BT$126,$F93,FALSE)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MATCH($K93,FAC_TOTALS_APTA!$A$2:$BR$2,)</f>
        <v>28</v>
      </c>
      <c r="M93" s="32">
        <f>IF(M89=0,0,VLOOKUP(M89,FAC_TOTALS_APTA!$A$4:$BT$126,$L93,FALSE))</f>
        <v>3171587.5877463999</v>
      </c>
      <c r="N93" s="32">
        <f>IF(N89=0,0,VLOOKUP(N89,FAC_TOTALS_APTA!$A$4:$BT$126,$L93,FALSE))</f>
        <v>4654531.8488448001</v>
      </c>
      <c r="O93" s="32">
        <f>IF(O89=0,0,VLOOKUP(O89,FAC_TOTALS_APTA!$A$4:$BT$126,$L93,FALSE))</f>
        <v>4789027.4493079605</v>
      </c>
      <c r="P93" s="32">
        <f>IF(P89=0,0,VLOOKUP(P89,FAC_TOTALS_APTA!$A$4:$BT$126,$L93,FALSE))</f>
        <v>6171449.2751155104</v>
      </c>
      <c r="Q93" s="32">
        <f>IF(Q89=0,0,VLOOKUP(Q89,FAC_TOTALS_APTA!$A$4:$BT$126,$L93,FALSE))</f>
        <v>651796.12071066699</v>
      </c>
      <c r="R93" s="32">
        <f>IF(R89=0,0,VLOOKUP(R89,FAC_TOTALS_APTA!$A$4:$BT$126,$L93,FALSE))</f>
        <v>2813439.42306425</v>
      </c>
      <c r="S93" s="32">
        <f>IF(S89=0,0,VLOOKUP(S89,FAC_TOTALS_APTA!$A$4:$BT$126,$L93,FALSE))</f>
        <v>-2636522.0958147799</v>
      </c>
      <c r="T93" s="32">
        <f>IF(T89=0,0,VLOOKUP(T89,FAC_TOTALS_APTA!$A$4:$BT$126,$L93,FALSE))</f>
        <v>-2084396.50639732</v>
      </c>
      <c r="U93" s="32">
        <f>IF(U89=0,0,VLOOKUP(U89,FAC_TOTALS_APTA!$A$4:$BT$126,$L93,FALSE))</f>
        <v>1541176.3717588501</v>
      </c>
      <c r="V93" s="32">
        <f>IF(V89=0,0,VLOOKUP(V89,FAC_TOTALS_APTA!$A$4:$BT$126,$L93,FALSE))</f>
        <v>2748137.8618623498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9"/>
        <v>21820227.336198684</v>
      </c>
      <c r="AD93" s="36">
        <f>AC93/G103</f>
        <v>8.8053511233228896E-3</v>
      </c>
    </row>
    <row r="94" spans="2:30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1.974</v>
      </c>
      <c r="H95" s="37">
        <f>VLOOKUP(H89,FAC_TOTALS_APTA!$A$4:$BT$126,$F95,FALSE)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MATCH($K95,FAC_TOTALS_APTA!$A$2:$BR$2,)</f>
        <v>29</v>
      </c>
      <c r="M95" s="32">
        <f>IF(M89=0,0,VLOOKUP(M89,FAC_TOTALS_APTA!$A$4:$BT$126,$L95,FALSE))</f>
        <v>24898904.491713099</v>
      </c>
      <c r="N95" s="32">
        <f>IF(N89=0,0,VLOOKUP(N89,FAC_TOTALS_APTA!$A$4:$BT$126,$L95,FALSE))</f>
        <v>26311580.392342102</v>
      </c>
      <c r="O95" s="32">
        <f>IF(O89=0,0,VLOOKUP(O89,FAC_TOTALS_APTA!$A$4:$BT$126,$L95,FALSE))</f>
        <v>36310130.062781103</v>
      </c>
      <c r="P95" s="32">
        <f>IF(P89=0,0,VLOOKUP(P89,FAC_TOTALS_APTA!$A$4:$BT$126,$L95,FALSE))</f>
        <v>26642242.924287301</v>
      </c>
      <c r="Q95" s="32">
        <f>IF(Q89=0,0,VLOOKUP(Q89,FAC_TOTALS_APTA!$A$4:$BT$126,$L95,FALSE))</f>
        <v>9103287.8314906396</v>
      </c>
      <c r="R95" s="32">
        <f>IF(R89=0,0,VLOOKUP(R89,FAC_TOTALS_APTA!$A$4:$BT$126,$L95,FALSE))</f>
        <v>37704823.189242601</v>
      </c>
      <c r="S95" s="32">
        <f>IF(S89=0,0,VLOOKUP(S89,FAC_TOTALS_APTA!$A$4:$BT$126,$L95,FALSE))</f>
        <v>-95111956.617125496</v>
      </c>
      <c r="T95" s="32">
        <f>IF(T89=0,0,VLOOKUP(T89,FAC_TOTALS_APTA!$A$4:$BT$126,$L95,FALSE))</f>
        <v>41783674.548911899</v>
      </c>
      <c r="U95" s="32">
        <f>IF(U89=0,0,VLOOKUP(U89,FAC_TOTALS_APTA!$A$4:$BT$126,$L95,FALSE))</f>
        <v>65830579.757522702</v>
      </c>
      <c r="V95" s="32">
        <f>IF(V89=0,0,VLOOKUP(V89,FAC_TOTALS_APTA!$A$4:$BT$126,$L95,FALSE))</f>
        <v>3435649.5765091502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9"/>
        <v>176908916.15767512</v>
      </c>
      <c r="AD95" s="36">
        <f>AC95/G103</f>
        <v>7.1389958482723823E-2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42439.074999999903</v>
      </c>
      <c r="H96" s="57">
        <f>VLOOKUP(H89,FAC_TOTALS_APTA!$A$4:$BT$126,$F96,FALSE)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2254950.4469662602</v>
      </c>
      <c r="N96" s="32">
        <f>IF(N89=0,0,VLOOKUP(N89,FAC_TOTALS_APTA!$A$4:$BT$126,$L96,FALSE))</f>
        <v>2886844.24758595</v>
      </c>
      <c r="O96" s="32">
        <f>IF(O89=0,0,VLOOKUP(O89,FAC_TOTALS_APTA!$A$4:$BT$126,$L96,FALSE))</f>
        <v>2775208.5492118001</v>
      </c>
      <c r="P96" s="32">
        <f>IF(P89=0,0,VLOOKUP(P89,FAC_TOTALS_APTA!$A$4:$BT$126,$L96,FALSE))</f>
        <v>5087737.7946858201</v>
      </c>
      <c r="Q96" s="32">
        <f>IF(Q89=0,0,VLOOKUP(Q89,FAC_TOTALS_APTA!$A$4:$BT$126,$L96,FALSE))</f>
        <v>-1628114.99961905</v>
      </c>
      <c r="R96" s="32">
        <f>IF(R89=0,0,VLOOKUP(R89,FAC_TOTALS_APTA!$A$4:$BT$126,$L96,FALSE))</f>
        <v>-152050.90448315299</v>
      </c>
      <c r="S96" s="32">
        <f>IF(S89=0,0,VLOOKUP(S89,FAC_TOTALS_APTA!$A$4:$BT$126,$L96,FALSE))</f>
        <v>3436720.31757067</v>
      </c>
      <c r="T96" s="32">
        <f>IF(T89=0,0,VLOOKUP(T89,FAC_TOTALS_APTA!$A$4:$BT$126,$L96,FALSE))</f>
        <v>778009.81220151798</v>
      </c>
      <c r="U96" s="32">
        <f>IF(U89=0,0,VLOOKUP(U89,FAC_TOTALS_APTA!$A$4:$BT$126,$L96,FALSE))</f>
        <v>3110817.9635468302</v>
      </c>
      <c r="V96" s="32">
        <f>IF(V89=0,0,VLOOKUP(V89,FAC_TOTALS_APTA!$A$4:$BT$126,$L96,FALSE))</f>
        <v>560175.21499413799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9"/>
        <v>19110298.442660782</v>
      </c>
      <c r="AD96" s="36">
        <f>AC96/G103</f>
        <v>7.7117843579916487E-3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31.71</v>
      </c>
      <c r="H97" s="32">
        <f>VLOOKUP(H89,FAC_TOTALS_APTA!$A$4:$BT$126,$F97,FALSE)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MATCH($K97,FAC_TOTALS_APTA!$A$2:$BR$2,)</f>
        <v>31</v>
      </c>
      <c r="M97" s="32">
        <f>IF(M89=0,0,VLOOKUP(M89,FAC_TOTALS_APTA!$A$4:$BT$126,$L97,FALSE))</f>
        <v>-684297.18315105303</v>
      </c>
      <c r="N97" s="32">
        <f>IF(N89=0,0,VLOOKUP(N89,FAC_TOTALS_APTA!$A$4:$BT$126,$L97,FALSE))</f>
        <v>-693918.68263748998</v>
      </c>
      <c r="O97" s="32">
        <f>IF(O89=0,0,VLOOKUP(O89,FAC_TOTALS_APTA!$A$4:$BT$126,$L97,FALSE))</f>
        <v>-652392.15541011898</v>
      </c>
      <c r="P97" s="32">
        <f>IF(P89=0,0,VLOOKUP(P89,FAC_TOTALS_APTA!$A$4:$BT$126,$L97,FALSE))</f>
        <v>-1208204.2156182299</v>
      </c>
      <c r="Q97" s="32">
        <f>IF(Q89=0,0,VLOOKUP(Q89,FAC_TOTALS_APTA!$A$4:$BT$126,$L97,FALSE))</f>
        <v>552248.854008122</v>
      </c>
      <c r="R97" s="32">
        <f>IF(R89=0,0,VLOOKUP(R89,FAC_TOTALS_APTA!$A$4:$BT$126,$L97,FALSE))</f>
        <v>53041.126994665501</v>
      </c>
      <c r="S97" s="32">
        <f>IF(S89=0,0,VLOOKUP(S89,FAC_TOTALS_APTA!$A$4:$BT$126,$L97,FALSE))</f>
        <v>516321.02053438098</v>
      </c>
      <c r="T97" s="32">
        <f>IF(T89=0,0,VLOOKUP(T89,FAC_TOTALS_APTA!$A$4:$BT$126,$L97,FALSE))</f>
        <v>838365.73760121595</v>
      </c>
      <c r="U97" s="32">
        <f>IF(U89=0,0,VLOOKUP(U89,FAC_TOTALS_APTA!$A$4:$BT$126,$L97,FALSE))</f>
        <v>1003457.81417603</v>
      </c>
      <c r="V97" s="32">
        <f>IF(V89=0,0,VLOOKUP(V89,FAC_TOTALS_APTA!$A$4:$BT$126,$L97,FALSE))</f>
        <v>582179.92876098503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9"/>
        <v>306802.24525850744</v>
      </c>
      <c r="AD97" s="36">
        <f>AC97/G103</f>
        <v>1.238072112311738E-4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3.5</v>
      </c>
      <c r="H98" s="37">
        <f>VLOOKUP(H89,FAC_TOTALS_APTA!$A$4:$BT$126,$F98,FALSE)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-3994333.69184356</v>
      </c>
      <c r="Q98" s="32">
        <f>IF(Q89=0,0,VLOOKUP(Q89,FAC_TOTALS_APTA!$A$4:$BT$126,$L98,FALSE))</f>
        <v>2076465.5431675799</v>
      </c>
      <c r="R98" s="32">
        <f>IF(R89=0,0,VLOOKUP(R89,FAC_TOTALS_APTA!$A$4:$BT$126,$L98,FALSE))</f>
        <v>-2192254.5498349299</v>
      </c>
      <c r="S98" s="32">
        <f>IF(S89=0,0,VLOOKUP(S89,FAC_TOTALS_APTA!$A$4:$BT$126,$L98,FALSE))</f>
        <v>-4490511.0599448998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-4581031.8573548803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9"/>
        <v>-13181665.615810689</v>
      </c>
      <c r="AD98" s="36">
        <f>AC98/G103</f>
        <v>-5.3193393610932857E-3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0</v>
      </c>
      <c r="H99" s="37">
        <f>VLOOKUP(H89,FAC_TOTALS_APTA!$A$4:$BT$126,$F99,FALSE)</f>
        <v>1</v>
      </c>
      <c r="I99" s="33" t="str">
        <f t="shared" si="26"/>
        <v>-</v>
      </c>
      <c r="J99" s="34"/>
      <c r="K99" s="34" t="str">
        <f t="shared" si="28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52013261.4394015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9"/>
        <v>52013261.4394015</v>
      </c>
      <c r="AD99" s="36">
        <f>AC99/G103</f>
        <v>2.0989471053004562E-2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9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2478064421.3497701</v>
      </c>
      <c r="H103" s="113">
        <f>VLOOKUP(H89,FAC_TOTALS_APTA!$A$4:$BR$126,$F103,FALSE)</f>
        <v>2992894827.8608098</v>
      </c>
      <c r="I103" s="115">
        <f t="shared" ref="I103" si="31">H103/G103-1</f>
        <v>0.20775505353110169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514830406.51103973</v>
      </c>
      <c r="AD103" s="36">
        <f>I103</f>
        <v>0.20775505353110169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2028458449</v>
      </c>
      <c r="H104" s="114">
        <f>VLOOKUP(H89,FAC_TOTALS_APTA!$A$4:$BR$126,$F104,FALSE)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0.23644555725498106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4" sqref="D1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60620023.984365799</v>
      </c>
      <c r="H13" s="32">
        <f>VLOOKUP(H11,FAC_TOTALS_APTA!$A$4:$BT$126,$F13,FALSE)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24797625.998696402</v>
      </c>
      <c r="N13" s="32">
        <f>IF(N11=0,0,VLOOKUP(N11,FAC_TOTALS_APTA!$A$4:$BT$126,$L13,FALSE))</f>
        <v>33894606.340901397</v>
      </c>
      <c r="O13" s="32">
        <f>IF(O11=0,0,VLOOKUP(O11,FAC_TOTALS_APTA!$A$4:$BT$126,$L13,FALSE))</f>
        <v>16949229.920511302</v>
      </c>
      <c r="P13" s="32">
        <f>IF(P11=0,0,VLOOKUP(P11,FAC_TOTALS_APTA!$A$4:$BT$126,$L13,FALSE))</f>
        <v>21599906.5818584</v>
      </c>
      <c r="Q13" s="32">
        <f>IF(Q11=0,0,VLOOKUP(Q11,FAC_TOTALS_APTA!$A$4:$BT$126,$L13,FALSE))</f>
        <v>27675934.087891798</v>
      </c>
      <c r="R13" s="32">
        <f>IF(R11=0,0,VLOOKUP(R11,FAC_TOTALS_APTA!$A$4:$BT$126,$L13,FALSE))</f>
        <v>10367599.995495901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135284902.9253552</v>
      </c>
      <c r="AD13" s="36">
        <f>AC13/G25</f>
        <v>7.9827481833217945E-2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1.8698545848518999</v>
      </c>
      <c r="H14" s="57">
        <f>VLOOKUP(H11,FAC_TOTALS_APTA!$A$4:$BT$126,$F14,FALSE)</f>
        <v>2.11351107267995</v>
      </c>
      <c r="I14" s="33">
        <f t="shared" ref="I14:I23" si="1">IFERROR(H14/G14-1,"-")</f>
        <v>0.13030772007725333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-36131629.779598497</v>
      </c>
      <c r="N14" s="32">
        <f>IF(N11=0,0,VLOOKUP(N11,FAC_TOTALS_APTA!$A$4:$BT$126,$L14,FALSE))</f>
        <v>6908777.5215397198</v>
      </c>
      <c r="O14" s="32">
        <f>IF(O11=0,0,VLOOKUP(O11,FAC_TOTALS_APTA!$A$4:$BT$126,$L14,FALSE))</f>
        <v>-35279658.859538101</v>
      </c>
      <c r="P14" s="32">
        <f>IF(P11=0,0,VLOOKUP(P11,FAC_TOTALS_APTA!$A$4:$BT$126,$L14,FALSE))</f>
        <v>-11250309.488374401</v>
      </c>
      <c r="Q14" s="32">
        <f>IF(Q11=0,0,VLOOKUP(Q11,FAC_TOTALS_APTA!$A$4:$BT$126,$L14,FALSE))</f>
        <v>8395105.8428892791</v>
      </c>
      <c r="R14" s="32">
        <f>IF(R11=0,0,VLOOKUP(R11,FAC_TOTALS_APTA!$A$4:$BT$126,$L14,FALSE))</f>
        <v>422822.16584355198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-66934892.597238444</v>
      </c>
      <c r="AD14" s="36">
        <f>AC14/G25</f>
        <v>-3.949623207966254E-2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9293102.7426205203</v>
      </c>
      <c r="H15" s="32">
        <f>VLOOKUP(H11,FAC_TOTALS_APTA!$A$4:$BT$126,$F15,FALSE)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2199504.4946638802</v>
      </c>
      <c r="N15" s="32">
        <f>IF(N11=0,0,VLOOKUP(N11,FAC_TOTALS_APTA!$A$4:$BT$126,$L15,FALSE))</f>
        <v>2595401.3272770299</v>
      </c>
      <c r="O15" s="32">
        <f>IF(O11=0,0,VLOOKUP(O11,FAC_TOTALS_APTA!$A$4:$BT$126,$L15,FALSE))</f>
        <v>2403764.7281740298</v>
      </c>
      <c r="P15" s="32">
        <f>IF(P11=0,0,VLOOKUP(P11,FAC_TOTALS_APTA!$A$4:$BT$126,$L15,FALSE))</f>
        <v>1810892.1310038499</v>
      </c>
      <c r="Q15" s="32">
        <f>IF(Q11=0,0,VLOOKUP(Q11,FAC_TOTALS_APTA!$A$4:$BT$126,$L15,FALSE))</f>
        <v>2215537.98710594</v>
      </c>
      <c r="R15" s="32">
        <f>IF(R11=0,0,VLOOKUP(R11,FAC_TOTALS_APTA!$A$4:$BT$126,$L15,FALSE))</f>
        <v>1933309.60309268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13158410.271317409</v>
      </c>
      <c r="AD15" s="36">
        <f>AC15/G25</f>
        <v>7.7643752863332371E-3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4.08321637315274</v>
      </c>
      <c r="H17" s="37">
        <f>VLOOKUP(H11,FAC_TOTALS_APTA!$A$4:$BT$126,$F17,FALSE)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-7456330.6355429301</v>
      </c>
      <c r="N17" s="32">
        <f>IF(N11=0,0,VLOOKUP(N11,FAC_TOTALS_APTA!$A$4:$BT$126,$L17,FALSE))</f>
        <v>-10231358.752691399</v>
      </c>
      <c r="O17" s="32">
        <f>IF(O11=0,0,VLOOKUP(O11,FAC_TOTALS_APTA!$A$4:$BT$126,$L17,FALSE))</f>
        <v>-54921845.182264</v>
      </c>
      <c r="P17" s="32">
        <f>IF(P11=0,0,VLOOKUP(P11,FAC_TOTALS_APTA!$A$4:$BT$126,$L17,FALSE))</f>
        <v>-20313605.159747101</v>
      </c>
      <c r="Q17" s="32">
        <f>IF(Q11=0,0,VLOOKUP(Q11,FAC_TOTALS_APTA!$A$4:$BT$126,$L17,FALSE))</f>
        <v>14358749.2814373</v>
      </c>
      <c r="R17" s="32">
        <f>IF(R11=0,0,VLOOKUP(R11,FAC_TOTALS_APTA!$A$4:$BT$126,$L17,FALSE))</f>
        <v>17177132.550478801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-61387257.898329332</v>
      </c>
      <c r="AD17" s="36">
        <f>AC17/G25</f>
        <v>-3.6222742587720888E-2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35327.404692929696</v>
      </c>
      <c r="H18" s="57">
        <f>VLOOKUP(H11,FAC_TOTALS_APTA!$A$4:$BT$126,$F18,FALSE)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-523069.14113987802</v>
      </c>
      <c r="N18" s="32">
        <f>IF(N11=0,0,VLOOKUP(N11,FAC_TOTALS_APTA!$A$4:$BT$126,$L18,FALSE))</f>
        <v>-317167.40868680697</v>
      </c>
      <c r="O18" s="32">
        <f>IF(O11=0,0,VLOOKUP(O11,FAC_TOTALS_APTA!$A$4:$BT$126,$L18,FALSE))</f>
        <v>-1836501.3016949301</v>
      </c>
      <c r="P18" s="32">
        <f>IF(P11=0,0,VLOOKUP(P11,FAC_TOTALS_APTA!$A$4:$BT$126,$L18,FALSE))</f>
        <v>-1340118.1523986901</v>
      </c>
      <c r="Q18" s="32">
        <f>IF(Q11=0,0,VLOOKUP(Q11,FAC_TOTALS_APTA!$A$4:$BT$126,$L18,FALSE))</f>
        <v>-1356116.37797871</v>
      </c>
      <c r="R18" s="32">
        <f>IF(R11=0,0,VLOOKUP(R11,FAC_TOTALS_APTA!$A$4:$BT$126,$L18,FALSE))</f>
        <v>-1431912.07659437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-6804884.4584933855</v>
      </c>
      <c r="AD18" s="36">
        <f>AC18/G25</f>
        <v>-4.0153541063429167E-3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11.2691753249984</v>
      </c>
      <c r="H19" s="32">
        <f>VLOOKUP(H11,FAC_TOTALS_APTA!$A$4:$BT$126,$F19,FALSE)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-541920.42025091196</v>
      </c>
      <c r="N19" s="32">
        <f>IF(N11=0,0,VLOOKUP(N11,FAC_TOTALS_APTA!$A$4:$BT$126,$L19,FALSE))</f>
        <v>-61614.339874741097</v>
      </c>
      <c r="O19" s="32">
        <f>IF(O11=0,0,VLOOKUP(O11,FAC_TOTALS_APTA!$A$4:$BT$126,$L19,FALSE))</f>
        <v>-20553.4472340584</v>
      </c>
      <c r="P19" s="32">
        <f>IF(P11=0,0,VLOOKUP(P11,FAC_TOTALS_APTA!$A$4:$BT$126,$L19,FALSE))</f>
        <v>-165226.49885651999</v>
      </c>
      <c r="Q19" s="32">
        <f>IF(Q11=0,0,VLOOKUP(Q11,FAC_TOTALS_APTA!$A$4:$BT$126,$L19,FALSE))</f>
        <v>-274027.11707988998</v>
      </c>
      <c r="R19" s="32">
        <f>IF(R11=0,0,VLOOKUP(R11,FAC_TOTALS_APTA!$A$4:$BT$126,$L19,FALSE))</f>
        <v>-234665.84426670999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-1298007.6675628312</v>
      </c>
      <c r="AD19" s="36">
        <f>AC19/G25</f>
        <v>-7.6591460880835358E-4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4.8815823185081504</v>
      </c>
      <c r="H20" s="37">
        <f>VLOOKUP(H11,FAC_TOTALS_APTA!$A$4:$BT$126,$F20,FALSE)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-39046.811477695803</v>
      </c>
      <c r="N20" s="32">
        <f>IF(N11=0,0,VLOOKUP(N11,FAC_TOTALS_APTA!$A$4:$BT$126,$L20,FALSE))</f>
        <v>-3277167.04055773</v>
      </c>
      <c r="O20" s="32">
        <f>IF(O11=0,0,VLOOKUP(O11,FAC_TOTALS_APTA!$A$4:$BT$126,$L20,FALSE))</f>
        <v>-431648.27697329299</v>
      </c>
      <c r="P20" s="32">
        <f>IF(P11=0,0,VLOOKUP(P11,FAC_TOTALS_APTA!$A$4:$BT$126,$L20,FALSE))</f>
        <v>-6843055.9940350195</v>
      </c>
      <c r="Q20" s="32">
        <f>IF(Q11=0,0,VLOOKUP(Q11,FAC_TOTALS_APTA!$A$4:$BT$126,$L20,FALSE))</f>
        <v>-2026615.9515207601</v>
      </c>
      <c r="R20" s="32">
        <f>IF(R11=0,0,VLOOKUP(R11,FAC_TOTALS_APTA!$A$4:$BT$126,$L20,FALSE))</f>
        <v>-3148751.6200663499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-15766285.694630848</v>
      </c>
      <c r="AD20" s="36">
        <f>AC20/G25</f>
        <v>-9.3032027791002218E-3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0.617326143067772</v>
      </c>
      <c r="H21" s="37">
        <f>VLOOKUP(H11,FAC_TOTALS_APTA!$A$4:$BT$126,$F21,FALSE)</f>
        <v>6.4930767871465296</v>
      </c>
      <c r="I21" s="33">
        <f t="shared" si="1"/>
        <v>9.5180654667879487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6010985.9816054096</v>
      </c>
      <c r="N21" s="32">
        <f>IF(N11=0,0,VLOOKUP(N11,FAC_TOTALS_APTA!$A$4:$BT$126,$L21,FALSE))</f>
        <v>6249250.27633736</v>
      </c>
      <c r="O21" s="32">
        <f>IF(O11=0,0,VLOOKUP(O11,FAC_TOTALS_APTA!$A$4:$BT$126,$L21,FALSE))</f>
        <v>6824246.6895132996</v>
      </c>
      <c r="P21" s="32">
        <f>IF(P11=0,0,VLOOKUP(P11,FAC_TOTALS_APTA!$A$4:$BT$126,$L21,FALSE))</f>
        <v>6753358.7920329897</v>
      </c>
      <c r="Q21" s="32">
        <f>IF(Q11=0,0,VLOOKUP(Q11,FAC_TOTALS_APTA!$A$4:$BT$126,$L21,FALSE))</f>
        <v>6655791.6416341197</v>
      </c>
      <c r="R21" s="32">
        <f>IF(R11=0,0,VLOOKUP(R11,FAC_TOTALS_APTA!$A$4:$BT$126,$L21,FALSE))</f>
        <v>6532536.4544087797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39026169.835531957</v>
      </c>
      <c r="AD21" s="36">
        <f>AC21/G25</f>
        <v>2.3028148715787875E-2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1694715902.57605</v>
      </c>
      <c r="H25" s="113">
        <f>VLOOKUP(H11,FAC_TOTALS_APTA!$A$4:$BR$126,$F25,FALSE)</f>
        <v>1732605380.00845</v>
      </c>
      <c r="I25" s="115">
        <f t="shared" ref="I25:I26" si="6">H25/G25-1</f>
        <v>2.2357421308672576E-2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37889477.432399988</v>
      </c>
      <c r="AD25" s="36">
        <f>I25</f>
        <v>2.2357421308672576E-2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1684310471</v>
      </c>
      <c r="H26" s="114">
        <f>VLOOKUP(H11,FAC_TOTALS_APTA!$A$4:$BR$126,$F26,FALSE)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-5.0930442036517976E-2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4055905.8360014898</v>
      </c>
      <c r="H39" s="32">
        <f>VLOOKUP(H37,FAC_TOTALS_APTA!$A$4:$BT$126,$F39,FALSE)</f>
        <v>4980651.9330921499</v>
      </c>
      <c r="I39" s="33">
        <f>IFERROR(H39/G39-1,"-")</f>
        <v>0.22799989311446156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5718945.3366796197</v>
      </c>
      <c r="N39" s="32">
        <f>IF(N37=0,0,VLOOKUP(N37,FAC_TOTALS_APTA!$A$4:$BT$126,$L39,FALSE))</f>
        <v>1292498.5776517</v>
      </c>
      <c r="O39" s="32">
        <f>IF(O37=0,0,VLOOKUP(O37,FAC_TOTALS_APTA!$A$4:$BT$126,$L39,FALSE))</f>
        <v>642329.86679777596</v>
      </c>
      <c r="P39" s="32">
        <f>IF(P37=0,0,VLOOKUP(P37,FAC_TOTALS_APTA!$A$4:$BT$126,$L39,FALSE))</f>
        <v>1562249.0882874001</v>
      </c>
      <c r="Q39" s="32">
        <f>IF(Q37=0,0,VLOOKUP(Q37,FAC_TOTALS_APTA!$A$4:$BT$126,$L39,FALSE))</f>
        <v>382802.25988033199</v>
      </c>
      <c r="R39" s="32">
        <f>IF(R37=0,0,VLOOKUP(R37,FAC_TOTALS_APTA!$A$4:$BT$126,$L39,FALSE))</f>
        <v>1585601.2813824101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11184426.410679238</v>
      </c>
      <c r="AD39" s="36">
        <f>AC39/G51</f>
        <v>0.13516775856746641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1.2093936588409699</v>
      </c>
      <c r="H40" s="57">
        <f>VLOOKUP(H37,FAC_TOTALS_APTA!$A$4:$BT$126,$F40,FALSE)</f>
        <v>1.3074118019554899</v>
      </c>
      <c r="I40" s="33">
        <f t="shared" ref="I40:I49" si="9">IFERROR(H40/G40-1,"-")</f>
        <v>8.1047343350928669E-2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-1501799.7885706299</v>
      </c>
      <c r="N40" s="32">
        <f>IF(N37=0,0,VLOOKUP(N37,FAC_TOTALS_APTA!$A$4:$BT$126,$L40,FALSE))</f>
        <v>87527.625891793199</v>
      </c>
      <c r="O40" s="32">
        <f>IF(O37=0,0,VLOOKUP(O37,FAC_TOTALS_APTA!$A$4:$BT$126,$L40,FALSE))</f>
        <v>-549937.54644943401</v>
      </c>
      <c r="P40" s="32">
        <f>IF(P37=0,0,VLOOKUP(P37,FAC_TOTALS_APTA!$A$4:$BT$126,$L40,FALSE))</f>
        <v>1014110.0877718501</v>
      </c>
      <c r="Q40" s="32">
        <f>IF(Q37=0,0,VLOOKUP(Q37,FAC_TOTALS_APTA!$A$4:$BT$126,$L40,FALSE))</f>
        <v>-212735.49368545201</v>
      </c>
      <c r="R40" s="32">
        <f>IF(R37=0,0,VLOOKUP(R37,FAC_TOTALS_APTA!$A$4:$BT$126,$L40,FALSE))</f>
        <v>293249.81042883202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-869585.30461304053</v>
      </c>
      <c r="AD40" s="36">
        <f>AC40/G51</f>
        <v>-1.0509246714299219E-2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2890718.4350246098</v>
      </c>
      <c r="H41" s="32">
        <f>VLOOKUP(H37,FAC_TOTALS_APTA!$A$4:$BT$126,$F41,FALSE)</f>
        <v>3060973.7249468202</v>
      </c>
      <c r="I41" s="33">
        <f t="shared" si="9"/>
        <v>5.8897223561920731E-2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130870.25138654299</v>
      </c>
      <c r="N41" s="32">
        <f>IF(N37=0,0,VLOOKUP(N37,FAC_TOTALS_APTA!$A$4:$BT$126,$L41,FALSE))</f>
        <v>111443.298984141</v>
      </c>
      <c r="O41" s="32">
        <f>IF(O37=0,0,VLOOKUP(O37,FAC_TOTALS_APTA!$A$4:$BT$126,$L41,FALSE))</f>
        <v>122684.139426988</v>
      </c>
      <c r="P41" s="32">
        <f>IF(P37=0,0,VLOOKUP(P37,FAC_TOTALS_APTA!$A$4:$BT$126,$L41,FALSE))</f>
        <v>102303.864890178</v>
      </c>
      <c r="Q41" s="32">
        <f>IF(Q37=0,0,VLOOKUP(Q37,FAC_TOTALS_APTA!$A$4:$BT$126,$L41,FALSE))</f>
        <v>106176.336297122</v>
      </c>
      <c r="R41" s="32">
        <f>IF(R37=0,0,VLOOKUP(R37,FAC_TOTALS_APTA!$A$4:$BT$126,$L41,FALSE))</f>
        <v>92967.654235365597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666445.54522033758</v>
      </c>
      <c r="AD41" s="36">
        <f>AC41/G51</f>
        <v>8.0542306996354372E-3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4.0060224383444201</v>
      </c>
      <c r="H43" s="37">
        <f>VLOOKUP(H37,FAC_TOTALS_APTA!$A$4:$BT$126,$F43,FALSE)</f>
        <v>2.8706486977246102</v>
      </c>
      <c r="I43" s="33">
        <f t="shared" si="9"/>
        <v>-0.28341672022412057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-358791.23005332198</v>
      </c>
      <c r="N43" s="32">
        <f>IF(N37=0,0,VLOOKUP(N37,FAC_TOTALS_APTA!$A$4:$BT$126,$L43,FALSE))</f>
        <v>-535085.985525792</v>
      </c>
      <c r="O43" s="32">
        <f>IF(O37=0,0,VLOOKUP(O37,FAC_TOTALS_APTA!$A$4:$BT$126,$L43,FALSE))</f>
        <v>-2840369.7332285098</v>
      </c>
      <c r="P43" s="32">
        <f>IF(P37=0,0,VLOOKUP(P37,FAC_TOTALS_APTA!$A$4:$BT$126,$L43,FALSE))</f>
        <v>-1029531.39763285</v>
      </c>
      <c r="Q43" s="32">
        <f>IF(Q37=0,0,VLOOKUP(Q37,FAC_TOTALS_APTA!$A$4:$BT$126,$L43,FALSE))</f>
        <v>748395.67064136697</v>
      </c>
      <c r="R43" s="32">
        <f>IF(R37=0,0,VLOOKUP(R37,FAC_TOTALS_APTA!$A$4:$BT$126,$L43,FALSE))</f>
        <v>913720.190966886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-3101662.4848322207</v>
      </c>
      <c r="AD43" s="36">
        <f>AC43/G51</f>
        <v>-3.7484690811435947E-2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29026.064510323398</v>
      </c>
      <c r="H44" s="57">
        <f>VLOOKUP(H37,FAC_TOTALS_APTA!$A$4:$BT$126,$F44,FALSE)</f>
        <v>31812.7231586532</v>
      </c>
      <c r="I44" s="33">
        <f t="shared" si="9"/>
        <v>9.6005390167127169E-2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-62770.838182245097</v>
      </c>
      <c r="N44" s="32">
        <f>IF(N37=0,0,VLOOKUP(N37,FAC_TOTALS_APTA!$A$4:$BT$126,$L44,FALSE))</f>
        <v>-8160.2317507197004</v>
      </c>
      <c r="O44" s="32">
        <f>IF(O37=0,0,VLOOKUP(O37,FAC_TOTALS_APTA!$A$4:$BT$126,$L44,FALSE))</f>
        <v>-161836.021832912</v>
      </c>
      <c r="P44" s="32">
        <f>IF(P37=0,0,VLOOKUP(P37,FAC_TOTALS_APTA!$A$4:$BT$126,$L44,FALSE))</f>
        <v>-61583.447072430099</v>
      </c>
      <c r="Q44" s="32">
        <f>IF(Q37=0,0,VLOOKUP(Q37,FAC_TOTALS_APTA!$A$4:$BT$126,$L44,FALSE))</f>
        <v>12667.782502245</v>
      </c>
      <c r="R44" s="32">
        <f>IF(R37=0,0,VLOOKUP(R37,FAC_TOTALS_APTA!$A$4:$BT$126,$L44,FALSE))</f>
        <v>-16623.634730801099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-298306.39106686303</v>
      </c>
      <c r="AD44" s="36">
        <f>AC44/G51</f>
        <v>-3.6051384994010803E-3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8.3613680927189407</v>
      </c>
      <c r="H45" s="32">
        <f>VLOOKUP(H37,FAC_TOTALS_APTA!$A$4:$BT$126,$F45,FALSE)</f>
        <v>7.1973304570354903</v>
      </c>
      <c r="I45" s="33">
        <f t="shared" si="9"/>
        <v>-0.1392161692650622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-13313.5164690933</v>
      </c>
      <c r="N45" s="32">
        <f>IF(N37=0,0,VLOOKUP(N37,FAC_TOTALS_APTA!$A$4:$BT$126,$L45,FALSE))</f>
        <v>-1051.1451131306801</v>
      </c>
      <c r="O45" s="32">
        <f>IF(O37=0,0,VLOOKUP(O37,FAC_TOTALS_APTA!$A$4:$BT$126,$L45,FALSE))</f>
        <v>-18208.473902206999</v>
      </c>
      <c r="P45" s="32">
        <f>IF(P37=0,0,VLOOKUP(P37,FAC_TOTALS_APTA!$A$4:$BT$126,$L45,FALSE))</f>
        <v>-26178.0536629157</v>
      </c>
      <c r="Q45" s="32">
        <f>IF(Q37=0,0,VLOOKUP(Q37,FAC_TOTALS_APTA!$A$4:$BT$126,$L45,FALSE))</f>
        <v>-20417.150165166699</v>
      </c>
      <c r="R45" s="32">
        <f>IF(R37=0,0,VLOOKUP(R37,FAC_TOTALS_APTA!$A$4:$BT$126,$L45,FALSE))</f>
        <v>-20861.524111112099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-100029.86342362549</v>
      </c>
      <c r="AD45" s="36">
        <f>AC45/G51</f>
        <v>-1.2088963646692829E-3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4.3922807079810999</v>
      </c>
      <c r="H46" s="37">
        <f>VLOOKUP(H37,FAC_TOTALS_APTA!$A$4:$BT$126,$F46,FALSE)</f>
        <v>5.7996856999101896</v>
      </c>
      <c r="I46" s="33">
        <f t="shared" si="9"/>
        <v>0.32042692293589758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-9320.4285006422506</v>
      </c>
      <c r="N46" s="32">
        <f>IF(N37=0,0,VLOOKUP(N37,FAC_TOTALS_APTA!$A$4:$BT$126,$L46,FALSE))</f>
        <v>-46391.573017175899</v>
      </c>
      <c r="O46" s="32">
        <f>IF(O37=0,0,VLOOKUP(O37,FAC_TOTALS_APTA!$A$4:$BT$126,$L46,FALSE))</f>
        <v>-134197.59707427799</v>
      </c>
      <c r="P46" s="32">
        <f>IF(P37=0,0,VLOOKUP(P37,FAC_TOTALS_APTA!$A$4:$BT$126,$L46,FALSE))</f>
        <v>-452042.83154916501</v>
      </c>
      <c r="Q46" s="32">
        <f>IF(Q37=0,0,VLOOKUP(Q37,FAC_TOTALS_APTA!$A$4:$BT$126,$L46,FALSE))</f>
        <v>-221701.505936309</v>
      </c>
      <c r="R46" s="32">
        <f>IF(R37=0,0,VLOOKUP(R37,FAC_TOTALS_APTA!$A$4:$BT$126,$L46,FALSE))</f>
        <v>-274078.65590848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-1137732.5919860501</v>
      </c>
      <c r="AD46" s="36">
        <f>AC46/G51</f>
        <v>-1.3749901752768448E-2</v>
      </c>
    </row>
    <row r="47" spans="2:30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4.2220682989960299</v>
      </c>
      <c r="I47" s="33" t="str">
        <f t="shared" si="9"/>
        <v>-</v>
      </c>
      <c r="J47" s="34"/>
      <c r="K47" s="34" t="str">
        <f t="shared" si="11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-97147.831960156793</v>
      </c>
      <c r="O47" s="32">
        <f>IF(O37=0,0,VLOOKUP(O37,FAC_TOTALS_APTA!$A$4:$BT$126,$L47,FALSE))</f>
        <v>-385026.61030417</v>
      </c>
      <c r="P47" s="32">
        <f>IF(P37=0,0,VLOOKUP(P37,FAC_TOTALS_APTA!$A$4:$BT$126,$L47,FALSE))</f>
        <v>-415034.64477582101</v>
      </c>
      <c r="Q47" s="32">
        <f>IF(Q37=0,0,VLOOKUP(Q37,FAC_TOTALS_APTA!$A$4:$BT$126,$L47,FALSE))</f>
        <v>-408792.07687659201</v>
      </c>
      <c r="R47" s="32">
        <f>IF(R37=0,0,VLOOKUP(R37,FAC_TOTALS_APTA!$A$4:$BT$126,$L47,FALSE))</f>
        <v>-398424.814472745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-1704425.9783894846</v>
      </c>
      <c r="AD47" s="36">
        <f>AC47/G51</f>
        <v>-2.059859224636592E-2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82744779.740478903</v>
      </c>
      <c r="H51" s="113">
        <f>VLOOKUP(H37,FAC_TOTALS_APTA!$A$4:$BR$126,$F51,FALSE)</f>
        <v>87533335.7887097</v>
      </c>
      <c r="I51" s="115">
        <f t="shared" ref="I51" si="15">H51/G51-1</f>
        <v>5.7871397606587882E-2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4788556.0482307971</v>
      </c>
      <c r="AD51" s="36">
        <f>I51</f>
        <v>5.7871397606587882E-2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85082647</v>
      </c>
      <c r="H52" s="114">
        <f>VLOOKUP(H37,FAC_TOTALS_APTA!$A$4:$BR$126,$F52,FALSE)</f>
        <v>81764133</v>
      </c>
      <c r="I52" s="116">
        <f t="shared" ref="I52" si="17">H52/G52-1</f>
        <v>-3.9003417465373391E-2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-3318514</v>
      </c>
      <c r="AD52" s="55">
        <f>I52</f>
        <v>-3.9003417465373391E-2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-9.6874815071961273E-2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2012</v>
      </c>
      <c r="H61" s="88">
        <f>$C$2</f>
        <v>2018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>
        <f>IF(S63=0,0,VLOOKUP(S63,FAC_TOTALS_APTA!$A$4:$BT$126,$L65,FALSE))</f>
        <v>0</v>
      </c>
      <c r="T65" s="90">
        <f>IF(T63=0,0,VLOOKUP(T63,FAC_TOTALS_APTA!$A$4:$BT$126,$L65,FALSE))</f>
        <v>0</v>
      </c>
      <c r="U65" s="90">
        <f>IF(U63=0,0,VLOOKUP(U63,FAC_TOTALS_APTA!$A$4:$BT$126,$L65,FALSE))</f>
        <v>0</v>
      </c>
      <c r="V65" s="90">
        <f>IF(V63=0,0,VLOOKUP(V63,FAC_TOTALS_APTA!$A$4:$BT$126,$L65,FALSE))</f>
        <v>0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>
        <f>IF(S63=0,0,VLOOKUP(S63,FAC_TOTALS_APTA!$A$4:$BT$126,$L66,FALSE))</f>
        <v>0</v>
      </c>
      <c r="T66" s="90">
        <f>IF(T63=0,0,VLOOKUP(T63,FAC_TOTALS_APTA!$A$4:$BT$126,$L66,FALSE))</f>
        <v>0</v>
      </c>
      <c r="U66" s="90">
        <f>IF(U63=0,0,VLOOKUP(U63,FAC_TOTALS_APTA!$A$4:$BT$126,$L66,FALSE))</f>
        <v>0</v>
      </c>
      <c r="V66" s="90">
        <f>IF(V63=0,0,VLOOKUP(V63,FAC_TOTALS_APTA!$A$4:$BT$126,$L66,FALSE))</f>
        <v>0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>
        <f>IF(S63=0,0,VLOOKUP(S63,FAC_TOTALS_APTA!$A$4:$BT$126,$L67,FALSE))</f>
        <v>0</v>
      </c>
      <c r="T67" s="90">
        <f>IF(T63=0,0,VLOOKUP(T63,FAC_TOTALS_APTA!$A$4:$BT$126,$L67,FALSE))</f>
        <v>0</v>
      </c>
      <c r="U67" s="90">
        <f>IF(U63=0,0,VLOOKUP(U63,FAC_TOTALS_APTA!$A$4:$BT$126,$L67,FALSE))</f>
        <v>0</v>
      </c>
      <c r="V67" s="90">
        <f>IF(V63=0,0,VLOOKUP(V63,FAC_TOTALS_APTA!$A$4:$BT$126,$L67,FALSE))</f>
        <v>0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>
        <f>IF(S63=0,0,VLOOKUP(S63,FAC_TOTALS_APTA!$A$4:$BT$126,$L68,FALSE))</f>
        <v>0</v>
      </c>
      <c r="T68" s="90">
        <f>IF(T63=0,0,VLOOKUP(T63,FAC_TOTALS_APTA!$A$4:$BT$126,$L68,FALSE))</f>
        <v>0</v>
      </c>
      <c r="U68" s="90">
        <f>IF(U63=0,0,VLOOKUP(U63,FAC_TOTALS_APTA!$A$4:$BT$126,$L68,FALSE))</f>
        <v>0</v>
      </c>
      <c r="V68" s="90">
        <f>IF(V63=0,0,VLOOKUP(V63,FAC_TOTALS_APTA!$A$4:$BT$126,$L68,FALSE))</f>
        <v>0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>
        <f>IF(S63=0,0,VLOOKUP(S63,FAC_TOTALS_APTA!$A$4:$BT$126,$L69,FALSE))</f>
        <v>0</v>
      </c>
      <c r="T69" s="90">
        <f>IF(T63=0,0,VLOOKUP(T63,FAC_TOTALS_APTA!$A$4:$BT$126,$L69,FALSE))</f>
        <v>0</v>
      </c>
      <c r="U69" s="90">
        <f>IF(U63=0,0,VLOOKUP(U63,FAC_TOTALS_APTA!$A$4:$BT$126,$L69,FALSE))</f>
        <v>0</v>
      </c>
      <c r="V69" s="90">
        <f>IF(V63=0,0,VLOOKUP(V63,FAC_TOTALS_APTA!$A$4:$BT$126,$L69,FALSE))</f>
        <v>0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>
        <f>IF(S63=0,0,VLOOKUP(S63,FAC_TOTALS_APTA!$A$4:$BT$126,$L70,FALSE))</f>
        <v>0</v>
      </c>
      <c r="T70" s="90">
        <f>IF(T63=0,0,VLOOKUP(T63,FAC_TOTALS_APTA!$A$4:$BT$126,$L70,FALSE))</f>
        <v>0</v>
      </c>
      <c r="U70" s="90">
        <f>IF(U63=0,0,VLOOKUP(U63,FAC_TOTALS_APTA!$A$4:$BT$126,$L70,FALSE))</f>
        <v>0</v>
      </c>
      <c r="V70" s="90">
        <f>IF(V63=0,0,VLOOKUP(V63,FAC_TOTALS_APTA!$A$4:$BT$126,$L70,FALSE))</f>
        <v>0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>
        <f>IF(S63=0,0,VLOOKUP(S63,FAC_TOTALS_APTA!$A$4:$BT$126,$L71,FALSE))</f>
        <v>0</v>
      </c>
      <c r="T71" s="90">
        <f>IF(T63=0,0,VLOOKUP(T63,FAC_TOTALS_APTA!$A$4:$BT$126,$L71,FALSE))</f>
        <v>0</v>
      </c>
      <c r="U71" s="90">
        <f>IF(U63=0,0,VLOOKUP(U63,FAC_TOTALS_APTA!$A$4:$BT$126,$L71,FALSE))</f>
        <v>0</v>
      </c>
      <c r="V71" s="90">
        <f>IF(V63=0,0,VLOOKUP(V63,FAC_TOTALS_APTA!$A$4:$BT$126,$L71,FALSE))</f>
        <v>0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>
        <f>IF(S63=0,0,VLOOKUP(S63,FAC_TOTALS_APTA!$A$4:$BT$126,$L72,FALSE))</f>
        <v>0</v>
      </c>
      <c r="T72" s="90">
        <f>IF(T63=0,0,VLOOKUP(T63,FAC_TOTALS_APTA!$A$4:$BT$126,$L72,FALSE))</f>
        <v>0</v>
      </c>
      <c r="U72" s="90">
        <f>IF(U63=0,0,VLOOKUP(U63,FAC_TOTALS_APTA!$A$4:$BT$126,$L72,FALSE))</f>
        <v>0</v>
      </c>
      <c r="V72" s="90">
        <f>IF(V63=0,0,VLOOKUP(V63,FAC_TOTALS_APTA!$A$4:$BT$126,$L72,FALSE))</f>
        <v>0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9"/>
        <v>-</v>
      </c>
      <c r="J73" s="93"/>
      <c r="K73" s="93" t="str">
        <f t="shared" si="21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>
        <f>IF(S63=0,0,VLOOKUP(S63,FAC_TOTALS_APTA!$A$4:$BT$126,$L73,FALSE))</f>
        <v>0</v>
      </c>
      <c r="T73" s="90">
        <f>IF(T63=0,0,VLOOKUP(T63,FAC_TOTALS_APTA!$A$4:$BT$126,$L73,FALSE))</f>
        <v>0</v>
      </c>
      <c r="U73" s="90">
        <f>IF(U63=0,0,VLOOKUP(U63,FAC_TOTALS_APTA!$A$4:$BT$126,$L73,FALSE))</f>
        <v>0</v>
      </c>
      <c r="V73" s="90">
        <f>IF(V63=0,0,VLOOKUP(V63,FAC_TOTALS_APTA!$A$4:$BT$126,$L73,FALSE))</f>
        <v>0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>
        <f>IF(S63=0,0,VLOOKUP(S63,FAC_TOTALS_APTA!$A$4:$BT$126,$L74,FALSE))</f>
        <v>0</v>
      </c>
      <c r="T74" s="90">
        <f>IF(T63=0,0,VLOOKUP(T63,FAC_TOTALS_APTA!$A$4:$BT$126,$L74,FALSE))</f>
        <v>0</v>
      </c>
      <c r="U74" s="90">
        <f>IF(U63=0,0,VLOOKUP(U63,FAC_TOTALS_APTA!$A$4:$BT$126,$L74,FALSE))</f>
        <v>0</v>
      </c>
      <c r="V74" s="90">
        <f>IF(V63=0,0,VLOOKUP(V63,FAC_TOTALS_APTA!$A$4:$BT$126,$L74,FALSE))</f>
        <v>0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>
        <f>IF(S63=0,0,VLOOKUP(S63,FAC_TOTALS_APTA!$A$4:$BT$126,$L75,FALSE))</f>
        <v>0</v>
      </c>
      <c r="T75" s="102">
        <f>IF(T63=0,0,VLOOKUP(T63,FAC_TOTALS_APTA!$A$4:$BT$126,$L75,FALSE))</f>
        <v>0</v>
      </c>
      <c r="U75" s="102">
        <f>IF(U63=0,0,VLOOKUP(U63,FAC_TOTALS_APTA!$A$4:$BT$126,$L75,FALSE))</f>
        <v>0</v>
      </c>
      <c r="V75" s="102">
        <f>IF(V63=0,0,VLOOKUP(V63,FAC_TOTALS_APTA!$A$4:$BT$126,$L75,FALSE))</f>
        <v>0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542311539</v>
      </c>
      <c r="H91" s="32">
        <f>VLOOKUP(H89,FAC_TOTALS_APTA!$A$4:$BT$126,$F91,FALSE)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34707433.310684703</v>
      </c>
      <c r="N91" s="32">
        <f>IF(N89=0,0,VLOOKUP(N89,FAC_TOTALS_APTA!$A$4:$BT$126,$L91,FALSE))</f>
        <v>20135798.625946</v>
      </c>
      <c r="O91" s="32">
        <f>IF(O89=0,0,VLOOKUP(O89,FAC_TOTALS_APTA!$A$4:$BT$126,$L91,FALSE))</f>
        <v>3559331.8538988298</v>
      </c>
      <c r="P91" s="32">
        <f>IF(P89=0,0,VLOOKUP(P89,FAC_TOTALS_APTA!$A$4:$BT$126,$L91,FALSE))</f>
        <v>-1510802.41715346</v>
      </c>
      <c r="Q91" s="32">
        <f>IF(Q89=0,0,VLOOKUP(Q89,FAC_TOTALS_APTA!$A$4:$BT$126,$L91,FALSE))</f>
        <v>9416003.2006340101</v>
      </c>
      <c r="R91" s="32">
        <f>IF(R89=0,0,VLOOKUP(R89,FAC_TOTALS_APTA!$A$4:$BT$126,$L91,FALSE))</f>
        <v>-13473113.2742627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52834651.299747378</v>
      </c>
      <c r="AD91" s="36">
        <f>AC91/G103</f>
        <v>1.7653360488283937E-2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1.6964752675200001</v>
      </c>
      <c r="H92" s="57">
        <f>VLOOKUP(H89,FAC_TOTALS_APTA!$A$4:$BT$126,$F92,FALSE)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-32392069.429122102</v>
      </c>
      <c r="N92" s="32">
        <f>IF(N89=0,0,VLOOKUP(N89,FAC_TOTALS_APTA!$A$4:$BT$126,$L92,FALSE))</f>
        <v>4982319.4538697703</v>
      </c>
      <c r="O92" s="32">
        <f>IF(O89=0,0,VLOOKUP(O89,FAC_TOTALS_APTA!$A$4:$BT$126,$L92,FALSE))</f>
        <v>-73842950.4491335</v>
      </c>
      <c r="P92" s="32">
        <f>IF(P89=0,0,VLOOKUP(P89,FAC_TOTALS_APTA!$A$4:$BT$126,$L92,FALSE))</f>
        <v>-5130962.8513140501</v>
      </c>
      <c r="Q92" s="32">
        <f>IF(Q89=0,0,VLOOKUP(Q89,FAC_TOTALS_APTA!$A$4:$BT$126,$L92,FALSE))</f>
        <v>-2068168.06069399</v>
      </c>
      <c r="R92" s="32">
        <f>IF(R89=0,0,VLOOKUP(R89,FAC_TOTALS_APTA!$A$4:$BT$126,$L92,FALSE))</f>
        <v>-30051297.185956098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2">SUM(M92:AB92)</f>
        <v>-138503128.52234998</v>
      </c>
      <c r="AD92" s="36">
        <f>AC92/G103</f>
        <v>-4.6277312264041685E-2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27909105.420000002</v>
      </c>
      <c r="H93" s="32">
        <f>VLOOKUP(H89,FAC_TOTALS_APTA!$A$4:$BT$126,$F93,FALSE)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MATCH($K93,FAC_TOTALS_APTA!$A$2:$BR$2,)</f>
        <v>28</v>
      </c>
      <c r="M93" s="32">
        <f>IF(M89=0,0,VLOOKUP(M89,FAC_TOTALS_APTA!$A$4:$BT$126,$L93,FALSE))</f>
        <v>11028327.7059731</v>
      </c>
      <c r="N93" s="32">
        <f>IF(N89=0,0,VLOOKUP(N89,FAC_TOTALS_APTA!$A$4:$BT$126,$L93,FALSE))</f>
        <v>3588923.9103121902</v>
      </c>
      <c r="O93" s="32">
        <f>IF(O89=0,0,VLOOKUP(O89,FAC_TOTALS_APTA!$A$4:$BT$126,$L93,FALSE))</f>
        <v>3369027.1868575402</v>
      </c>
      <c r="P93" s="32">
        <f>IF(P89=0,0,VLOOKUP(P89,FAC_TOTALS_APTA!$A$4:$BT$126,$L93,FALSE))</f>
        <v>722116.99677414401</v>
      </c>
      <c r="Q93" s="32">
        <f>IF(Q89=0,0,VLOOKUP(Q89,FAC_TOTALS_APTA!$A$4:$BT$126,$L93,FALSE))</f>
        <v>2813187.0090209101</v>
      </c>
      <c r="R93" s="32">
        <f>IF(R89=0,0,VLOOKUP(R89,FAC_TOTALS_APTA!$A$4:$BT$126,$L93,FALSE))</f>
        <v>1699385.21958075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2"/>
        <v>23220968.028518636</v>
      </c>
      <c r="AD93" s="36">
        <f>AC93/G103</f>
        <v>7.7586983051843375E-3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4.1093000000000002</v>
      </c>
      <c r="H95" s="37">
        <f>VLOOKUP(H89,FAC_TOTALS_APTA!$A$4:$BT$126,$F95,FALSE)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MATCH($K95,FAC_TOTALS_APTA!$A$2:$BR$2,)</f>
        <v>29</v>
      </c>
      <c r="M95" s="32">
        <f>IF(M89=0,0,VLOOKUP(M89,FAC_TOTALS_APTA!$A$4:$BT$126,$L95,FALSE))</f>
        <v>-13526590.3957418</v>
      </c>
      <c r="N95" s="32">
        <f>IF(N89=0,0,VLOOKUP(N89,FAC_TOTALS_APTA!$A$4:$BT$126,$L95,FALSE))</f>
        <v>-16426258.3617994</v>
      </c>
      <c r="O95" s="32">
        <f>IF(O89=0,0,VLOOKUP(O89,FAC_TOTALS_APTA!$A$4:$BT$126,$L95,FALSE))</f>
        <v>-106953506.97795101</v>
      </c>
      <c r="P95" s="32">
        <f>IF(P89=0,0,VLOOKUP(P89,FAC_TOTALS_APTA!$A$4:$BT$126,$L95,FALSE))</f>
        <v>-32848662.355473001</v>
      </c>
      <c r="Q95" s="32">
        <f>IF(Q89=0,0,VLOOKUP(Q89,FAC_TOTALS_APTA!$A$4:$BT$126,$L95,FALSE))</f>
        <v>32259186.793802001</v>
      </c>
      <c r="R95" s="32">
        <f>IF(R89=0,0,VLOOKUP(R89,FAC_TOTALS_APTA!$A$4:$BT$126,$L95,FALSE))</f>
        <v>25781555.0021879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2"/>
        <v>-111714276.29497531</v>
      </c>
      <c r="AD95" s="36">
        <f>AC95/G103</f>
        <v>-3.7326495824386782E-2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33963.31</v>
      </c>
      <c r="H96" s="57">
        <f>VLOOKUP(H89,FAC_TOTALS_APTA!$A$4:$BT$126,$F96,FALSE)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819478.89125550597</v>
      </c>
      <c r="N96" s="32">
        <f>IF(N89=0,0,VLOOKUP(N89,FAC_TOTALS_APTA!$A$4:$BT$126,$L96,FALSE))</f>
        <v>387198.39400802</v>
      </c>
      <c r="O96" s="32">
        <f>IF(O89=0,0,VLOOKUP(O89,FAC_TOTALS_APTA!$A$4:$BT$126,$L96,FALSE))</f>
        <v>-1973882.15878658</v>
      </c>
      <c r="P96" s="32">
        <f>IF(P89=0,0,VLOOKUP(P89,FAC_TOTALS_APTA!$A$4:$BT$126,$L96,FALSE))</f>
        <v>-3563940.6327400301</v>
      </c>
      <c r="Q96" s="32">
        <f>IF(Q89=0,0,VLOOKUP(Q89,FAC_TOTALS_APTA!$A$4:$BT$126,$L96,FALSE))</f>
        <v>-1997093.11897305</v>
      </c>
      <c r="R96" s="32">
        <f>IF(R89=0,0,VLOOKUP(R89,FAC_TOTALS_APTA!$A$4:$BT$126,$L96,FALSE))</f>
        <v>-2617314.7510042302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2"/>
        <v>-8945553.3762403652</v>
      </c>
      <c r="AD96" s="36">
        <f>AC96/G103</f>
        <v>-2.9889300796561084E-3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31.51</v>
      </c>
      <c r="H97" s="32">
        <f>VLOOKUP(H89,FAC_TOTALS_APTA!$A$4:$BT$126,$F97,FALSE)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MATCH($K97,FAC_TOTALS_APTA!$A$2:$BR$2,)</f>
        <v>31</v>
      </c>
      <c r="M97" s="32">
        <f>IF(M89=0,0,VLOOKUP(M89,FAC_TOTALS_APTA!$A$4:$BT$126,$L97,FALSE))</f>
        <v>-4458655.1053714901</v>
      </c>
      <c r="N97" s="32">
        <f>IF(N89=0,0,VLOOKUP(N89,FAC_TOTALS_APTA!$A$4:$BT$126,$L97,FALSE))</f>
        <v>788433.20880859601</v>
      </c>
      <c r="O97" s="32">
        <f>IF(O89=0,0,VLOOKUP(O89,FAC_TOTALS_APTA!$A$4:$BT$126,$L97,FALSE))</f>
        <v>-90733.260195637995</v>
      </c>
      <c r="P97" s="32">
        <f>IF(P89=0,0,VLOOKUP(P89,FAC_TOTALS_APTA!$A$4:$BT$126,$L97,FALSE))</f>
        <v>-852546.90482803795</v>
      </c>
      <c r="Q97" s="32">
        <f>IF(Q89=0,0,VLOOKUP(Q89,FAC_TOTALS_APTA!$A$4:$BT$126,$L97,FALSE))</f>
        <v>355435.78263919801</v>
      </c>
      <c r="R97" s="32">
        <f>IF(R89=0,0,VLOOKUP(R89,FAC_TOTALS_APTA!$A$4:$BT$126,$L97,FALSE))</f>
        <v>29820.376651502302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2"/>
        <v>-4228245.9022958698</v>
      </c>
      <c r="AD97" s="36">
        <f>AC97/G103</f>
        <v>-1.4127612714403448E-3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4.0999999999999996</v>
      </c>
      <c r="H98" s="37">
        <f>VLOOKUP(H89,FAC_TOTALS_APTA!$A$4:$BT$126,$F98,FALSE)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MATCH($K98,FAC_TOTALS_APTA!$A$2:$BR$2,)</f>
        <v>32</v>
      </c>
      <c r="M98" s="32">
        <f>IF(M89=0,0,VLOOKUP(M89,FAC_TOTALS_APTA!$A$4:$BT$126,$L98,FALSE))</f>
        <v>-2334478.7016413799</v>
      </c>
      <c r="N98" s="32">
        <f>IF(N89=0,0,VLOOKUP(N89,FAC_TOTALS_APTA!$A$4:$BT$126,$L98,FALSE))</f>
        <v>0</v>
      </c>
      <c r="O98" s="32">
        <f>IF(O89=0,0,VLOOKUP(O89,FAC_TOTALS_APTA!$A$4:$BT$126,$L98,FALSE))</f>
        <v>2502131.7961545</v>
      </c>
      <c r="P98" s="32">
        <f>IF(P89=0,0,VLOOKUP(P89,FAC_TOTALS_APTA!$A$4:$BT$126,$L98,FALSE))</f>
        <v>-9710335.6160092391</v>
      </c>
      <c r="Q98" s="32">
        <f>IF(Q89=0,0,VLOOKUP(Q89,FAC_TOTALS_APTA!$A$4:$BT$126,$L98,FALSE))</f>
        <v>0</v>
      </c>
      <c r="R98" s="32">
        <f>IF(R89=0,0,VLOOKUP(R89,FAC_TOTALS_APTA!$A$4:$BT$126,$L98,FALSE))</f>
        <v>-2465037.0459286901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2"/>
        <v>-12007719.56742481</v>
      </c>
      <c r="AD98" s="36">
        <f>AC98/G103</f>
        <v>-4.0120753511433613E-3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1</v>
      </c>
      <c r="H99" s="37">
        <f>VLOOKUP(H89,FAC_TOTALS_APTA!$A$4:$BT$126,$F99,FALSE)</f>
        <v>7</v>
      </c>
      <c r="I99" s="33">
        <f t="shared" si="29"/>
        <v>6</v>
      </c>
      <c r="J99" s="34"/>
      <c r="K99" s="34" t="str">
        <f t="shared" si="31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52990450.326638497</v>
      </c>
      <c r="N99" s="32">
        <f>IF(N89=0,0,VLOOKUP(N89,FAC_TOTALS_APTA!$A$4:$BT$126,$L99,FALSE))</f>
        <v>54785387.348283201</v>
      </c>
      <c r="O99" s="32">
        <f>IF(O89=0,0,VLOOKUP(O89,FAC_TOTALS_APTA!$A$4:$BT$126,$L99,FALSE))</f>
        <v>56750756.454726301</v>
      </c>
      <c r="P99" s="32">
        <f>IF(P89=0,0,VLOOKUP(P89,FAC_TOTALS_APTA!$A$4:$BT$126,$L99,FALSE))</f>
        <v>55169761.032159299</v>
      </c>
      <c r="Q99" s="32">
        <f>IF(Q89=0,0,VLOOKUP(Q89,FAC_TOTALS_APTA!$A$4:$BT$126,$L99,FALSE))</f>
        <v>55574414.305970103</v>
      </c>
      <c r="R99" s="32">
        <f>IF(R89=0,0,VLOOKUP(R89,FAC_TOTALS_APTA!$A$4:$BT$126,$L99,FALSE))</f>
        <v>55954000.798450701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2"/>
        <v>331224770.26622808</v>
      </c>
      <c r="AD99" s="36">
        <f>AC99/G103</f>
        <v>0.11067036742583201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2992894827.8608098</v>
      </c>
      <c r="H103" s="113">
        <f>VLOOKUP(H89,FAC_TOTALS_APTA!$A$4:$BR$126,$F103,FALSE)</f>
        <v>3122674188.6827002</v>
      </c>
      <c r="I103" s="115">
        <f t="shared" ref="I103" si="35">H103/G103-1</f>
        <v>4.3362486250360766E-2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129779360.82189035</v>
      </c>
      <c r="AD103" s="36">
        <f>I103</f>
        <v>4.3362486250360766E-2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2929500930.99999</v>
      </c>
      <c r="H104" s="114">
        <f>VLOOKUP(H89,FAC_TOTALS_APTA!$A$4:$BR$126,$F104,FALSE)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-9.5066069261802166E-3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workbookViewId="0">
      <pane xSplit="4" ySplit="3" topLeftCell="E73" activePane="bottomRight" state="frozen"/>
      <selection pane="topRight" activeCell="E1" sqref="E1"/>
      <selection pane="bottomLeft" activeCell="A4" sqref="A4"/>
      <selection pane="bottomRight" activeCell="E76" sqref="E76:AR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5" t="s">
        <v>15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W1" s="7"/>
      <c r="AX1" s="7"/>
      <c r="AY1" s="7"/>
      <c r="AZ1" s="7"/>
      <c r="BM1" s="76"/>
      <c r="BN1" s="76"/>
      <c r="BO1" s="76"/>
      <c r="BP1" s="76"/>
      <c r="BQ1" s="76"/>
      <c r="BR1" s="76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18</v>
      </c>
      <c r="P2" t="s">
        <v>17</v>
      </c>
      <c r="Q2" t="s">
        <v>10</v>
      </c>
      <c r="R2" t="s">
        <v>32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12</v>
      </c>
      <c r="AA2" t="s">
        <v>83</v>
      </c>
      <c r="AB2" t="s">
        <v>13</v>
      </c>
      <c r="AC2" t="s">
        <v>33</v>
      </c>
      <c r="AD2" t="s">
        <v>34</v>
      </c>
      <c r="AE2" t="s">
        <v>14</v>
      </c>
      <c r="AF2" t="s">
        <v>35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2217758011.19484</v>
      </c>
      <c r="K4">
        <v>0</v>
      </c>
      <c r="L4">
        <v>69431799.636510193</v>
      </c>
      <c r="M4">
        <v>0.91027864284140703</v>
      </c>
      <c r="N4">
        <v>9573567.1438265797</v>
      </c>
      <c r="O4">
        <v>1.99892297215457</v>
      </c>
      <c r="P4">
        <v>39381.469965213502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2217749582</v>
      </c>
      <c r="AR4">
        <v>2217749582</v>
      </c>
      <c r="BM4"/>
      <c r="BN4"/>
      <c r="BO4"/>
      <c r="BP4"/>
      <c r="BQ4"/>
      <c r="BR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2250606007.4115</v>
      </c>
      <c r="K5">
        <v>32847996.216662802</v>
      </c>
      <c r="L5">
        <v>69475683.838446796</v>
      </c>
      <c r="M5">
        <v>0.91687073440147104</v>
      </c>
      <c r="N5">
        <v>9715711.2025870793</v>
      </c>
      <c r="O5">
        <v>2.3077092528229799</v>
      </c>
      <c r="P5">
        <v>38481.401179127999</v>
      </c>
      <c r="Q5">
        <v>9.8266441604857402</v>
      </c>
      <c r="R5">
        <v>3.9438940773070499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-1874023.43204328</v>
      </c>
      <c r="AA5">
        <v>-3010596.9175394601</v>
      </c>
      <c r="AB5">
        <v>4487336.1596142296</v>
      </c>
      <c r="AC5">
        <v>30156588.201205201</v>
      </c>
      <c r="AD5">
        <v>1759252.93326252</v>
      </c>
      <c r="AE5">
        <v>-194596.48361240799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31323960.460886799</v>
      </c>
      <c r="AO5">
        <v>31978962.089357998</v>
      </c>
      <c r="AP5">
        <v>-99225945.089358196</v>
      </c>
      <c r="AQ5">
        <v>0</v>
      </c>
      <c r="AR5">
        <v>-67246983.000000104</v>
      </c>
      <c r="AS5" s="3"/>
      <c r="AU5" s="3"/>
      <c r="AW5" s="3"/>
      <c r="AY5" s="3"/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2537401620.8835502</v>
      </c>
      <c r="K6">
        <v>88719688.043753505</v>
      </c>
      <c r="L6">
        <v>71765534.239041999</v>
      </c>
      <c r="M6">
        <v>0.88111629180226403</v>
      </c>
      <c r="N6">
        <v>9734314.7826844901</v>
      </c>
      <c r="O6">
        <v>2.60745949407365</v>
      </c>
      <c r="P6">
        <v>38183.589923807398</v>
      </c>
      <c r="Q6">
        <v>9.7869676092694604</v>
      </c>
      <c r="R6">
        <v>3.9555663396720502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27173259.963235799</v>
      </c>
      <c r="AA6">
        <v>20238714.749072298</v>
      </c>
      <c r="AB6">
        <v>5327411.7577161603</v>
      </c>
      <c r="AC6">
        <v>27234865.9205699</v>
      </c>
      <c r="AD6">
        <v>2398399.6488343999</v>
      </c>
      <c r="AE6">
        <v>-185618.95710049401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82187033.0823282</v>
      </c>
      <c r="AO6">
        <v>83939465.106932998</v>
      </c>
      <c r="AP6">
        <v>-2697277.1069327998</v>
      </c>
      <c r="AQ6">
        <v>179225222.99999899</v>
      </c>
      <c r="AR6">
        <v>260467411</v>
      </c>
      <c r="AS6" s="3"/>
      <c r="AU6" s="3"/>
      <c r="AW6" s="3"/>
      <c r="AY6" s="3"/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2751538750.4847102</v>
      </c>
      <c r="K7">
        <v>16565050.966567</v>
      </c>
      <c r="L7">
        <v>70767074.604147598</v>
      </c>
      <c r="M7">
        <v>0.908709006019361</v>
      </c>
      <c r="N7">
        <v>9670224.8115459997</v>
      </c>
      <c r="O7">
        <v>3.0629169958820901</v>
      </c>
      <c r="P7">
        <v>37264.378431327401</v>
      </c>
      <c r="Q7">
        <v>9.5820881245511096</v>
      </c>
      <c r="R7">
        <v>3.9826876644648799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-21730298.438175201</v>
      </c>
      <c r="AA7">
        <v>-9404524.5541350301</v>
      </c>
      <c r="AB7">
        <v>6147884.0779990396</v>
      </c>
      <c r="AC7">
        <v>39717084.867394902</v>
      </c>
      <c r="AD7">
        <v>2316833.66877625</v>
      </c>
      <c r="AE7">
        <v>-276560.80639844202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16770418.8154615</v>
      </c>
      <c r="AO7">
        <v>16299867.533123899</v>
      </c>
      <c r="AP7">
        <v>15816543.466874599</v>
      </c>
      <c r="AQ7">
        <v>125667082.999999</v>
      </c>
      <c r="AR7">
        <v>157783493.999998</v>
      </c>
      <c r="AS7" s="3"/>
      <c r="AU7" s="3"/>
      <c r="AW7" s="3"/>
      <c r="AY7" s="3"/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2781828753.2660298</v>
      </c>
      <c r="K8">
        <v>30290002.781321999</v>
      </c>
      <c r="L8">
        <v>70624705.906152099</v>
      </c>
      <c r="M8">
        <v>0.897836833845017</v>
      </c>
      <c r="N8">
        <v>9915449.72303918</v>
      </c>
      <c r="O8">
        <v>3.3556920653326898</v>
      </c>
      <c r="P8">
        <v>35771.540827119403</v>
      </c>
      <c r="Q8">
        <v>9.4619485484100494</v>
      </c>
      <c r="R8">
        <v>4.3015517876788696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-5185770.6805170299</v>
      </c>
      <c r="AA8">
        <v>6796283.50835332</v>
      </c>
      <c r="AB8">
        <v>8325997.45291893</v>
      </c>
      <c r="AC8">
        <v>24991228.650687501</v>
      </c>
      <c r="AD8">
        <v>3746381.0950885802</v>
      </c>
      <c r="AE8">
        <v>-309098.543305645</v>
      </c>
      <c r="AF8">
        <v>-6415835.1517424397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31949186.3314832</v>
      </c>
      <c r="AO8">
        <v>31908119.413045902</v>
      </c>
      <c r="AP8">
        <v>-1552806.4130432601</v>
      </c>
      <c r="AQ8">
        <v>0</v>
      </c>
      <c r="AR8">
        <v>30355313.0000026</v>
      </c>
      <c r="AS8" s="3"/>
      <c r="AU8" s="3"/>
      <c r="AW8" s="3"/>
      <c r="AY8" s="3"/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2799043904.0367699</v>
      </c>
      <c r="K9">
        <v>17215150.770733599</v>
      </c>
      <c r="L9">
        <v>71582714.355237693</v>
      </c>
      <c r="M9">
        <v>0.92086023061058198</v>
      </c>
      <c r="N9">
        <v>9964969.7656980809</v>
      </c>
      <c r="O9">
        <v>3.5310062793786798</v>
      </c>
      <c r="P9">
        <v>36276.706108743201</v>
      </c>
      <c r="Q9">
        <v>9.2945652359991193</v>
      </c>
      <c r="R9">
        <v>4.4274885399032797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22813517.364025399</v>
      </c>
      <c r="AA9">
        <v>-16649393.0037948</v>
      </c>
      <c r="AB9">
        <v>2296745.87775158</v>
      </c>
      <c r="AC9">
        <v>14279368.075737599</v>
      </c>
      <c r="AD9">
        <v>-1302973.9138253699</v>
      </c>
      <c r="AE9">
        <v>-410850.19076129701</v>
      </c>
      <c r="AF9">
        <v>-2765003.4886774099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18261410.720455699</v>
      </c>
      <c r="AO9">
        <v>18187156.750654001</v>
      </c>
      <c r="AP9">
        <v>-8431832.7506565694</v>
      </c>
      <c r="AQ9">
        <v>0</v>
      </c>
      <c r="AR9">
        <v>9755323.9999974594</v>
      </c>
      <c r="AS9" s="3"/>
      <c r="AU9" s="3"/>
      <c r="AW9" s="3"/>
      <c r="AY9" s="3"/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2861627814.67418</v>
      </c>
      <c r="K10">
        <v>62583910.637411803</v>
      </c>
      <c r="L10">
        <v>71889164.491291001</v>
      </c>
      <c r="M10">
        <v>0.90104162550678502</v>
      </c>
      <c r="N10">
        <v>9988399.3974122796</v>
      </c>
      <c r="O10">
        <v>3.9554554445044898</v>
      </c>
      <c r="P10">
        <v>36238.918817514997</v>
      </c>
      <c r="Q10">
        <v>9.4554621860263008</v>
      </c>
      <c r="R10">
        <v>4.5087477278502996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10833233.630133299</v>
      </c>
      <c r="AA10">
        <v>12466206.26001</v>
      </c>
      <c r="AB10">
        <v>1518819.97818631</v>
      </c>
      <c r="AC10">
        <v>32709155.296798199</v>
      </c>
      <c r="AD10">
        <v>119637.058191697</v>
      </c>
      <c r="AE10">
        <v>403702.89623773098</v>
      </c>
      <c r="AF10">
        <v>-1677425.02244602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56373330.097111203</v>
      </c>
      <c r="AO10">
        <v>56955665.7025574</v>
      </c>
      <c r="AP10">
        <v>26488542.297443502</v>
      </c>
      <c r="AQ10">
        <v>0</v>
      </c>
      <c r="AR10">
        <v>83444208.000000998</v>
      </c>
      <c r="AS10" s="3"/>
      <c r="AU10" s="3"/>
      <c r="AW10" s="3"/>
      <c r="AY10" s="3"/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2690223266.36625</v>
      </c>
      <c r="K11">
        <v>-171404548.30792999</v>
      </c>
      <c r="L11">
        <v>70967398.250165403</v>
      </c>
      <c r="M11">
        <v>0.99318691376596602</v>
      </c>
      <c r="N11">
        <v>9910892.7921914905</v>
      </c>
      <c r="O11">
        <v>2.9101362046971899</v>
      </c>
      <c r="P11">
        <v>34545.635455789001</v>
      </c>
      <c r="Q11">
        <v>9.5671246893685105</v>
      </c>
      <c r="R11">
        <v>4.7193406660422497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-14709430.936022799</v>
      </c>
      <c r="AA11">
        <v>-62135240.2177241</v>
      </c>
      <c r="AB11">
        <v>-1439812.36764845</v>
      </c>
      <c r="AC11">
        <v>-87357582.688984796</v>
      </c>
      <c r="AD11">
        <v>4806042.3889563</v>
      </c>
      <c r="AE11">
        <v>286627.37486568</v>
      </c>
      <c r="AF11">
        <v>-4514119.5623417497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-165063516.00889999</v>
      </c>
      <c r="AO11">
        <v>-162120679.26697001</v>
      </c>
      <c r="AP11">
        <v>33923551.266970798</v>
      </c>
      <c r="AQ11">
        <v>0</v>
      </c>
      <c r="AR11">
        <v>-128197127.999999</v>
      </c>
      <c r="AS11" s="3"/>
      <c r="AU11" s="3"/>
      <c r="AW11" s="3"/>
      <c r="AY11" s="3"/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2648609685.1199398</v>
      </c>
      <c r="K12">
        <v>-41613581.246311203</v>
      </c>
      <c r="L12">
        <v>67087317.041166797</v>
      </c>
      <c r="M12">
        <v>1.0111597906565399</v>
      </c>
      <c r="N12">
        <v>9893600.1005124096</v>
      </c>
      <c r="O12">
        <v>3.3619635552803002</v>
      </c>
      <c r="P12">
        <v>33716.160475015902</v>
      </c>
      <c r="Q12">
        <v>9.7777681153092697</v>
      </c>
      <c r="R12">
        <v>4.9479701995259902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-64214645.484465897</v>
      </c>
      <c r="AA12">
        <v>-11024891.0296384</v>
      </c>
      <c r="AB12">
        <v>162335.32209890799</v>
      </c>
      <c r="AC12">
        <v>39366066.226171002</v>
      </c>
      <c r="AD12">
        <v>2292163.8922200599</v>
      </c>
      <c r="AE12">
        <v>534753.68906239897</v>
      </c>
      <c r="AF12">
        <v>-4668321.50446798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-37552538.889020003</v>
      </c>
      <c r="AO12">
        <v>-37821001.049884804</v>
      </c>
      <c r="AP12">
        <v>-48920730.950113997</v>
      </c>
      <c r="AQ12">
        <v>0</v>
      </c>
      <c r="AR12">
        <v>-86741731.999998793</v>
      </c>
      <c r="AS12" s="3"/>
      <c r="AU12" s="3"/>
      <c r="AW12" s="3"/>
      <c r="AY12" s="3"/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2645798656.3731098</v>
      </c>
      <c r="K13">
        <v>-2811028.7468291698</v>
      </c>
      <c r="L13">
        <v>64589050.378745601</v>
      </c>
      <c r="M13">
        <v>1.0324809727559301</v>
      </c>
      <c r="N13">
        <v>9986664.0981256608</v>
      </c>
      <c r="O13">
        <v>4.09287732495845</v>
      </c>
      <c r="P13">
        <v>33057.754898560801</v>
      </c>
      <c r="Q13">
        <v>10.065434436475099</v>
      </c>
      <c r="R13">
        <v>4.8950368235540802</v>
      </c>
      <c r="S13">
        <v>0</v>
      </c>
      <c r="T13">
        <v>0.12496612797067699</v>
      </c>
      <c r="U13">
        <v>0</v>
      </c>
      <c r="V13">
        <v>0</v>
      </c>
      <c r="W13">
        <v>0</v>
      </c>
      <c r="X13">
        <v>0</v>
      </c>
      <c r="Y13">
        <v>0</v>
      </c>
      <c r="Z13">
        <v>-42847830.470654704</v>
      </c>
      <c r="AA13">
        <v>-12155640.415034501</v>
      </c>
      <c r="AB13">
        <v>3035653.3682166701</v>
      </c>
      <c r="AC13">
        <v>54050675.156509303</v>
      </c>
      <c r="AD13">
        <v>1785366.42192944</v>
      </c>
      <c r="AE13">
        <v>696141.22050319996</v>
      </c>
      <c r="AF13">
        <v>1106735.7166525701</v>
      </c>
      <c r="AG13">
        <v>0</v>
      </c>
      <c r="AH13">
        <v>-6696421.1899591796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-1025320.19183723</v>
      </c>
      <c r="AO13">
        <v>-2098110.3504482699</v>
      </c>
      <c r="AP13">
        <v>32640123.350448001</v>
      </c>
      <c r="AQ13">
        <v>0</v>
      </c>
      <c r="AR13">
        <v>30542012.999999698</v>
      </c>
      <c r="AS13" s="3"/>
      <c r="AU13" s="3"/>
      <c r="AW13" s="3"/>
      <c r="AY13" s="3"/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2608383933.8770499</v>
      </c>
      <c r="K14">
        <v>-37414722.496058702</v>
      </c>
      <c r="L14">
        <v>63654979.010831997</v>
      </c>
      <c r="M14">
        <v>1.03319372827068</v>
      </c>
      <c r="N14">
        <v>10106162.1305601</v>
      </c>
      <c r="O14">
        <v>4.1402142572755398</v>
      </c>
      <c r="P14">
        <v>32885.708578535901</v>
      </c>
      <c r="Q14">
        <v>9.9589405328228597</v>
      </c>
      <c r="R14">
        <v>4.9873568486467601</v>
      </c>
      <c r="S14">
        <v>0</v>
      </c>
      <c r="T14">
        <v>0.50499774940706799</v>
      </c>
      <c r="U14">
        <v>0</v>
      </c>
      <c r="V14">
        <v>0</v>
      </c>
      <c r="W14">
        <v>0</v>
      </c>
      <c r="X14">
        <v>0</v>
      </c>
      <c r="Y14">
        <v>0</v>
      </c>
      <c r="Z14">
        <v>-16541987.579348801</v>
      </c>
      <c r="AA14">
        <v>426391.51884397201</v>
      </c>
      <c r="AB14">
        <v>3834034.9757645298</v>
      </c>
      <c r="AC14">
        <v>3106239.0341126001</v>
      </c>
      <c r="AD14">
        <v>536688.62319038704</v>
      </c>
      <c r="AE14">
        <v>-266397.48342040402</v>
      </c>
      <c r="AF14">
        <v>-2059500.3421610801</v>
      </c>
      <c r="AG14">
        <v>0</v>
      </c>
      <c r="AH14">
        <v>-23343629.613664001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-34308160.866682798</v>
      </c>
      <c r="AO14">
        <v>-34183448.370537199</v>
      </c>
      <c r="AP14">
        <v>67328977.370536298</v>
      </c>
      <c r="AQ14">
        <v>0</v>
      </c>
      <c r="AR14">
        <v>33145528.999999002</v>
      </c>
      <c r="AS14" s="3"/>
      <c r="AU14" s="3"/>
      <c r="AW14" s="3"/>
      <c r="AY14" s="3"/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2552720559.1655002</v>
      </c>
      <c r="K15">
        <v>-55663374.7115504</v>
      </c>
      <c r="L15">
        <v>64440490.501856402</v>
      </c>
      <c r="M15">
        <v>1.0525608051525199</v>
      </c>
      <c r="N15">
        <v>10218543.9397672</v>
      </c>
      <c r="O15">
        <v>3.9654549378235</v>
      </c>
      <c r="P15">
        <v>33089.926406244202</v>
      </c>
      <c r="Q15">
        <v>9.6952007021101192</v>
      </c>
      <c r="R15">
        <v>4.99002797712998</v>
      </c>
      <c r="S15">
        <v>0</v>
      </c>
      <c r="T15">
        <v>1.3142978187952701</v>
      </c>
      <c r="U15">
        <v>0</v>
      </c>
      <c r="V15">
        <v>0</v>
      </c>
      <c r="W15">
        <v>0</v>
      </c>
      <c r="X15">
        <v>0</v>
      </c>
      <c r="Y15">
        <v>0</v>
      </c>
      <c r="Z15">
        <v>18191600.048360702</v>
      </c>
      <c r="AA15">
        <v>-10509540.7909368</v>
      </c>
      <c r="AB15">
        <v>3587553.8009003401</v>
      </c>
      <c r="AC15">
        <v>-12061656.9084881</v>
      </c>
      <c r="AD15">
        <v>-536876.86326713895</v>
      </c>
      <c r="AE15">
        <v>-623514.07152214297</v>
      </c>
      <c r="AF15">
        <v>-30270.937448525699</v>
      </c>
      <c r="AG15">
        <v>0</v>
      </c>
      <c r="AH15">
        <v>-51029476.2896557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-53012182.012057401</v>
      </c>
      <c r="AO15">
        <v>-52979418.186510503</v>
      </c>
      <c r="AP15">
        <v>50489937.186511397</v>
      </c>
      <c r="AQ15">
        <v>0</v>
      </c>
      <c r="AR15">
        <v>-2489480.9999990901</v>
      </c>
      <c r="AS15" s="3"/>
      <c r="AU15" s="3"/>
      <c r="AW15" s="3"/>
      <c r="AY15" s="3"/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2483588271.6434898</v>
      </c>
      <c r="K16">
        <v>-69132287.522013396</v>
      </c>
      <c r="L16">
        <v>64472290.625995196</v>
      </c>
      <c r="M16">
        <v>1.0552857020000399</v>
      </c>
      <c r="N16">
        <v>10358402.7220985</v>
      </c>
      <c r="O16">
        <v>3.7576320769069</v>
      </c>
      <c r="P16">
        <v>33372.446493620198</v>
      </c>
      <c r="Q16">
        <v>9.6436540883721307</v>
      </c>
      <c r="R16">
        <v>5.14302810748379</v>
      </c>
      <c r="S16">
        <v>0</v>
      </c>
      <c r="T16">
        <v>2.1833497858733701</v>
      </c>
      <c r="U16">
        <v>0</v>
      </c>
      <c r="V16">
        <v>0</v>
      </c>
      <c r="W16">
        <v>0</v>
      </c>
      <c r="X16">
        <v>0</v>
      </c>
      <c r="Y16">
        <v>0</v>
      </c>
      <c r="Z16">
        <v>3332728.08962795</v>
      </c>
      <c r="AA16">
        <v>-3001175.4546726998</v>
      </c>
      <c r="AB16">
        <v>4257774.3967250297</v>
      </c>
      <c r="AC16">
        <v>-15036656.010826301</v>
      </c>
      <c r="AD16">
        <v>-781755.51236890303</v>
      </c>
      <c r="AE16">
        <v>-154491.38324464101</v>
      </c>
      <c r="AF16">
        <v>-3273329.7541257599</v>
      </c>
      <c r="AG16">
        <v>0</v>
      </c>
      <c r="AH16">
        <v>-54621566.206325501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-69278471.835210904</v>
      </c>
      <c r="AO16">
        <v>-68866601.693443298</v>
      </c>
      <c r="AP16">
        <v>41222537.693441302</v>
      </c>
      <c r="AQ16">
        <v>0</v>
      </c>
      <c r="AR16">
        <v>-27644064.000002</v>
      </c>
      <c r="AS16" s="3"/>
      <c r="AU16" s="3"/>
      <c r="AW16" s="3"/>
      <c r="AY16" s="3"/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2351751945.10502</v>
      </c>
      <c r="K17">
        <v>-131836326.538462</v>
      </c>
      <c r="L17">
        <v>65239258.512049802</v>
      </c>
      <c r="M17">
        <v>1.0818127292498301</v>
      </c>
      <c r="N17">
        <v>10472818.6457387</v>
      </c>
      <c r="O17">
        <v>2.85766669283365</v>
      </c>
      <c r="P17">
        <v>34516.890531118501</v>
      </c>
      <c r="Q17">
        <v>9.5105274519725995</v>
      </c>
      <c r="R17">
        <v>5.28422265336616</v>
      </c>
      <c r="S17">
        <v>0</v>
      </c>
      <c r="T17">
        <v>3.1833497858733701</v>
      </c>
      <c r="U17">
        <v>0</v>
      </c>
      <c r="V17">
        <v>0</v>
      </c>
      <c r="W17">
        <v>0</v>
      </c>
      <c r="X17">
        <v>0</v>
      </c>
      <c r="Y17">
        <v>0</v>
      </c>
      <c r="Z17">
        <v>19195753.3483015</v>
      </c>
      <c r="AA17">
        <v>-17192330.272468399</v>
      </c>
      <c r="AB17">
        <v>3675363.9278323702</v>
      </c>
      <c r="AC17">
        <v>-73054830.466272101</v>
      </c>
      <c r="AD17">
        <v>-3022536.6984623498</v>
      </c>
      <c r="AE17">
        <v>-308027.92363704997</v>
      </c>
      <c r="AF17">
        <v>-2688801.36279283</v>
      </c>
      <c r="AG17">
        <v>0</v>
      </c>
      <c r="AH17">
        <v>-61724879.754998803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-135120289.20249701</v>
      </c>
      <c r="AO17">
        <v>-133327259.334654</v>
      </c>
      <c r="AP17">
        <v>68091890.3346567</v>
      </c>
      <c r="AQ17">
        <v>0</v>
      </c>
      <c r="AR17">
        <v>-65235368.999997698</v>
      </c>
      <c r="AS17" s="3"/>
      <c r="AU17" s="3"/>
      <c r="AW17" s="3"/>
      <c r="AY17" s="3"/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2262260580.6694498</v>
      </c>
      <c r="K18">
        <v>-89491364.435570806</v>
      </c>
      <c r="L18">
        <v>66113243.246801101</v>
      </c>
      <c r="M18">
        <v>1.1047173026228101</v>
      </c>
      <c r="N18">
        <v>10554924.899873899</v>
      </c>
      <c r="O18">
        <v>2.5185717610537002</v>
      </c>
      <c r="P18">
        <v>35303.229511006401</v>
      </c>
      <c r="Q18">
        <v>9.3812591235224794</v>
      </c>
      <c r="R18">
        <v>5.7157851486528504</v>
      </c>
      <c r="S18">
        <v>0</v>
      </c>
      <c r="T18">
        <v>4.1833497858733697</v>
      </c>
      <c r="U18">
        <v>0</v>
      </c>
      <c r="V18">
        <v>0</v>
      </c>
      <c r="W18">
        <v>0</v>
      </c>
      <c r="X18">
        <v>0</v>
      </c>
      <c r="Y18">
        <v>0</v>
      </c>
      <c r="Z18">
        <v>18389578.318519101</v>
      </c>
      <c r="AA18">
        <v>-13660666.4052772</v>
      </c>
      <c r="AB18">
        <v>2770981.43508618</v>
      </c>
      <c r="AC18">
        <v>-30660609.072193101</v>
      </c>
      <c r="AD18">
        <v>-1943196.9928729299</v>
      </c>
      <c r="AE18">
        <v>-310586.630347486</v>
      </c>
      <c r="AF18">
        <v>-8450660.6152957007</v>
      </c>
      <c r="AG18">
        <v>0</v>
      </c>
      <c r="AH18">
        <v>-60121228.616384298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-93986388.578765407</v>
      </c>
      <c r="AO18">
        <v>-93170789.267702207</v>
      </c>
      <c r="AP18">
        <v>-29010444.7322984</v>
      </c>
      <c r="AQ18">
        <v>0</v>
      </c>
      <c r="AR18">
        <v>-122181234</v>
      </c>
      <c r="AS18" s="3"/>
      <c r="AU18" s="3"/>
      <c r="AW18" s="3"/>
      <c r="AY18" s="3"/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2252512743.3357902</v>
      </c>
      <c r="K19">
        <v>-9747837.3336641192</v>
      </c>
      <c r="L19">
        <v>66222639.767624497</v>
      </c>
      <c r="M19">
        <v>1.06543147344353</v>
      </c>
      <c r="N19">
        <v>10662889.4121828</v>
      </c>
      <c r="O19">
        <v>2.7392459466138002</v>
      </c>
      <c r="P19">
        <v>36103.068578746301</v>
      </c>
      <c r="Q19">
        <v>9.2334461909402794</v>
      </c>
      <c r="R19">
        <v>5.8844236677877504</v>
      </c>
      <c r="S19">
        <v>0</v>
      </c>
      <c r="T19">
        <v>5.1833497858733697</v>
      </c>
      <c r="U19">
        <v>0</v>
      </c>
      <c r="V19">
        <v>0</v>
      </c>
      <c r="W19">
        <v>0</v>
      </c>
      <c r="X19">
        <v>0</v>
      </c>
      <c r="Y19">
        <v>0</v>
      </c>
      <c r="Z19">
        <v>9330310.4916819204</v>
      </c>
      <c r="AA19">
        <v>20829226.301896699</v>
      </c>
      <c r="AB19">
        <v>3217004.6877205302</v>
      </c>
      <c r="AC19">
        <v>19798243.9944079</v>
      </c>
      <c r="AD19">
        <v>-1923141.7334485401</v>
      </c>
      <c r="AE19">
        <v>-324705.41800681298</v>
      </c>
      <c r="AF19">
        <v>-3118834.3353576101</v>
      </c>
      <c r="AG19">
        <v>0</v>
      </c>
      <c r="AH19">
        <v>-57117703.411806397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-9309599.4229122307</v>
      </c>
      <c r="AO19">
        <v>-10106860.749928599</v>
      </c>
      <c r="AP19">
        <v>-82597925.250071898</v>
      </c>
      <c r="AQ19">
        <v>0</v>
      </c>
      <c r="AR19">
        <v>-92704786.000000596</v>
      </c>
      <c r="AS19" s="3"/>
      <c r="AU19" s="3"/>
      <c r="AW19" s="3"/>
      <c r="AY19" s="3"/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2241332296.9250898</v>
      </c>
      <c r="K20">
        <v>-11180446.410699001</v>
      </c>
      <c r="L20">
        <v>66335689.749269299</v>
      </c>
      <c r="M20">
        <v>1.03280582691442</v>
      </c>
      <c r="N20">
        <v>10741812.069976499</v>
      </c>
      <c r="O20">
        <v>3.0460655824605101</v>
      </c>
      <c r="P20">
        <v>36989.701487673403</v>
      </c>
      <c r="Q20">
        <v>9.0962859730607892</v>
      </c>
      <c r="R20">
        <v>6.1187931809606004</v>
      </c>
      <c r="S20">
        <v>0</v>
      </c>
      <c r="T20">
        <v>6.1833497858733697</v>
      </c>
      <c r="U20">
        <v>0</v>
      </c>
      <c r="V20">
        <v>0</v>
      </c>
      <c r="W20">
        <v>0</v>
      </c>
      <c r="X20">
        <v>0</v>
      </c>
      <c r="Y20">
        <v>0</v>
      </c>
      <c r="Z20">
        <v>7201104.1942036301</v>
      </c>
      <c r="AA20">
        <v>17110312.818158701</v>
      </c>
      <c r="AB20">
        <v>2490766.7293661502</v>
      </c>
      <c r="AC20">
        <v>24299308.078858402</v>
      </c>
      <c r="AD20">
        <v>-1953247.8756039699</v>
      </c>
      <c r="AE20">
        <v>-295869.50558027503</v>
      </c>
      <c r="AF20">
        <v>-4191433.4627994602</v>
      </c>
      <c r="AG20">
        <v>0</v>
      </c>
      <c r="AH20">
        <v>-54838784.201218098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-10177843.224614801</v>
      </c>
      <c r="AO20">
        <v>-11086013.072705001</v>
      </c>
      <c r="AP20">
        <v>-43329480.927294202</v>
      </c>
      <c r="AQ20">
        <v>0</v>
      </c>
      <c r="AR20">
        <v>-54415493.999999203</v>
      </c>
      <c r="AS20" s="3"/>
      <c r="AU20" s="3"/>
      <c r="AW20" s="3"/>
      <c r="AY20" s="3"/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738115281.64968395</v>
      </c>
      <c r="K21">
        <v>0</v>
      </c>
      <c r="L21">
        <v>13378352.2086371</v>
      </c>
      <c r="M21">
        <v>0.92425916812859699</v>
      </c>
      <c r="N21">
        <v>2412902.98573989</v>
      </c>
      <c r="O21">
        <v>1.9468195567767399</v>
      </c>
      <c r="P21">
        <v>35715.451599492502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692881970</v>
      </c>
      <c r="AR21">
        <v>692881970</v>
      </c>
      <c r="AS21" s="3"/>
      <c r="AU21" s="3"/>
      <c r="AW21" s="3"/>
      <c r="AY21" s="3"/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823043396.25724196</v>
      </c>
      <c r="K22">
        <v>11788031.283675799</v>
      </c>
      <c r="L22">
        <v>13026932.796544701</v>
      </c>
      <c r="M22">
        <v>0.87267615679307897</v>
      </c>
      <c r="N22">
        <v>2374560.0640381798</v>
      </c>
      <c r="O22">
        <v>2.2027861871074199</v>
      </c>
      <c r="P22">
        <v>35129.657977308299</v>
      </c>
      <c r="Q22">
        <v>7.6032487138457299</v>
      </c>
      <c r="R22">
        <v>3.3806762574596898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502086.73722042801</v>
      </c>
      <c r="AA22">
        <v>526659.87620532198</v>
      </c>
      <c r="AB22">
        <v>2048949.11212166</v>
      </c>
      <c r="AC22">
        <v>8309544.4610649999</v>
      </c>
      <c r="AD22">
        <v>499980.03654273303</v>
      </c>
      <c r="AE22">
        <v>-25343.2276299109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11861876.9955252</v>
      </c>
      <c r="AO22">
        <v>11707265.487699701</v>
      </c>
      <c r="AP22">
        <v>1803888.5123002599</v>
      </c>
      <c r="AQ22">
        <v>64490437</v>
      </c>
      <c r="AR22">
        <v>78001591</v>
      </c>
      <c r="AS22" s="3"/>
      <c r="AU22" s="3"/>
      <c r="AW22" s="3"/>
      <c r="AY22" s="3"/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869740093.81911695</v>
      </c>
      <c r="K23">
        <v>19679446.7447045</v>
      </c>
      <c r="L23">
        <v>12498024.033456299</v>
      </c>
      <c r="M23">
        <v>0.857865434554824</v>
      </c>
      <c r="N23">
        <v>2380930.3377387198</v>
      </c>
      <c r="O23">
        <v>2.5257419598212101</v>
      </c>
      <c r="P23">
        <v>34149.207747186898</v>
      </c>
      <c r="Q23">
        <v>7.5174288730388703</v>
      </c>
      <c r="R23">
        <v>3.4095997197652399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-1162831.9207097101</v>
      </c>
      <c r="AA23">
        <v>3698970.8790976498</v>
      </c>
      <c r="AB23">
        <v>2599131.7950808499</v>
      </c>
      <c r="AC23">
        <v>10190391.4085532</v>
      </c>
      <c r="AD23">
        <v>844226.76785843796</v>
      </c>
      <c r="AE23">
        <v>-27372.820077999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16142516.109802401</v>
      </c>
      <c r="AO23">
        <v>16310565.280129001</v>
      </c>
      <c r="AP23">
        <v>-2978169.2801292399</v>
      </c>
      <c r="AQ23">
        <v>27575194</v>
      </c>
      <c r="AR23">
        <v>40907589.999999799</v>
      </c>
      <c r="AS23" s="3"/>
      <c r="AU23" s="3"/>
      <c r="AW23" s="3"/>
      <c r="AY23" s="3"/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916153217.57073796</v>
      </c>
      <c r="K24">
        <v>20571333.850949101</v>
      </c>
      <c r="L24">
        <v>12247363.8094016</v>
      </c>
      <c r="M24">
        <v>0.87014836008015595</v>
      </c>
      <c r="N24">
        <v>2431976.7748505399</v>
      </c>
      <c r="O24">
        <v>2.9854155094792598</v>
      </c>
      <c r="P24">
        <v>33180.000316564998</v>
      </c>
      <c r="Q24">
        <v>7.4922899329385704</v>
      </c>
      <c r="R24">
        <v>3.4123453178573202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1402219.25186638</v>
      </c>
      <c r="AA24">
        <v>-1477102.4605227499</v>
      </c>
      <c r="AB24">
        <v>2694392.7362625701</v>
      </c>
      <c r="AC24">
        <v>14009797.872551201</v>
      </c>
      <c r="AD24">
        <v>820553.81254457904</v>
      </c>
      <c r="AE24">
        <v>-21643.404239519801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17428217.808462501</v>
      </c>
      <c r="AO24">
        <v>17527565.260131098</v>
      </c>
      <c r="AP24">
        <v>3202233.7398692798</v>
      </c>
      <c r="AQ24">
        <v>22919974</v>
      </c>
      <c r="AR24">
        <v>43649773.000000402</v>
      </c>
      <c r="AS24" s="3"/>
      <c r="AU24" s="3"/>
      <c r="AW24" s="3"/>
      <c r="AY24" s="3"/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947332161.82457495</v>
      </c>
      <c r="K25">
        <v>13872961.406346301</v>
      </c>
      <c r="L25">
        <v>12189060.458303699</v>
      </c>
      <c r="M25">
        <v>0.87453611440325896</v>
      </c>
      <c r="N25">
        <v>2489143.47111732</v>
      </c>
      <c r="O25">
        <v>3.2678900407111202</v>
      </c>
      <c r="P25">
        <v>31707.039385882101</v>
      </c>
      <c r="Q25">
        <v>7.5260429450324597</v>
      </c>
      <c r="R25">
        <v>3.5735851352236199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3074840.8387740599</v>
      </c>
      <c r="AA25">
        <v>-3177575.1301457901</v>
      </c>
      <c r="AB25">
        <v>3264228.3979346501</v>
      </c>
      <c r="AC25">
        <v>8230487.14026896</v>
      </c>
      <c r="AD25">
        <v>1355654.6129612101</v>
      </c>
      <c r="AE25">
        <v>3253.8815922569102</v>
      </c>
      <c r="AF25">
        <v>-1268029.4463982801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11482860.294987001</v>
      </c>
      <c r="AO25">
        <v>11586781.9886088</v>
      </c>
      <c r="AP25">
        <v>31156595.011390898</v>
      </c>
      <c r="AQ25">
        <v>15747264</v>
      </c>
      <c r="AR25">
        <v>58490640.999999903</v>
      </c>
      <c r="AS25" s="3"/>
      <c r="AU25" s="3"/>
      <c r="AW25" s="3"/>
      <c r="AY25" s="3"/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963485321.11371195</v>
      </c>
      <c r="K26">
        <v>5386899.3866058001</v>
      </c>
      <c r="L26">
        <v>12139213.002662901</v>
      </c>
      <c r="M26">
        <v>0.89575729761823097</v>
      </c>
      <c r="N26">
        <v>2506046.0194194498</v>
      </c>
      <c r="O26">
        <v>3.4551355017601701</v>
      </c>
      <c r="P26">
        <v>31993.077300879799</v>
      </c>
      <c r="Q26">
        <v>7.4289218051663397</v>
      </c>
      <c r="R26">
        <v>3.74734725518692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3863451.31016543</v>
      </c>
      <c r="AA26">
        <v>-4112251.3586593801</v>
      </c>
      <c r="AB26">
        <v>1360999.84419387</v>
      </c>
      <c r="AC26">
        <v>5467726.23328357</v>
      </c>
      <c r="AD26">
        <v>-368006.84453922597</v>
      </c>
      <c r="AE26">
        <v>-77288.553789434998</v>
      </c>
      <c r="AF26">
        <v>-1313955.75407038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4820674.8765844498</v>
      </c>
      <c r="AO26">
        <v>4732031.8804545803</v>
      </c>
      <c r="AP26">
        <v>-2425309.8804547498</v>
      </c>
      <c r="AQ26">
        <v>8688267.9999999907</v>
      </c>
      <c r="AR26">
        <v>10994989.999999801</v>
      </c>
      <c r="AS26" s="3"/>
      <c r="AU26" s="3"/>
      <c r="AW26" s="3"/>
      <c r="AY26" s="3"/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988112317.45994103</v>
      </c>
      <c r="K27">
        <v>24626996.346228801</v>
      </c>
      <c r="L27">
        <v>12290406.974323301</v>
      </c>
      <c r="M27">
        <v>0.89493191570186303</v>
      </c>
      <c r="N27">
        <v>2511974.24835356</v>
      </c>
      <c r="O27">
        <v>3.8651958319828799</v>
      </c>
      <c r="P27">
        <v>31801.154273996501</v>
      </c>
      <c r="Q27">
        <v>7.6059558929172697</v>
      </c>
      <c r="R27">
        <v>3.8012413147221298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8515524.0730247498</v>
      </c>
      <c r="AA27">
        <v>1282524.08275056</v>
      </c>
      <c r="AB27">
        <v>612349.11508046906</v>
      </c>
      <c r="AC27">
        <v>11480384.4204299</v>
      </c>
      <c r="AD27">
        <v>226916.25534466599</v>
      </c>
      <c r="AE27">
        <v>152261.546898881</v>
      </c>
      <c r="AF27">
        <v>-289204.32827412197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21980755.1652551</v>
      </c>
      <c r="AO27">
        <v>22342152.222554501</v>
      </c>
      <c r="AP27">
        <v>41260695.777445599</v>
      </c>
      <c r="AQ27">
        <v>0</v>
      </c>
      <c r="AR27">
        <v>63602848.000000201</v>
      </c>
      <c r="AS27" s="3"/>
      <c r="AU27" s="3"/>
      <c r="AW27" s="3"/>
      <c r="AY27" s="3"/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919952881.30175495</v>
      </c>
      <c r="K28">
        <v>-68159436.158185199</v>
      </c>
      <c r="L28">
        <v>11963645.855133699</v>
      </c>
      <c r="M28">
        <v>1.0103714186644599</v>
      </c>
      <c r="N28">
        <v>2493193.30275037</v>
      </c>
      <c r="O28">
        <v>2.8103374921298898</v>
      </c>
      <c r="P28">
        <v>30173.234862315599</v>
      </c>
      <c r="Q28">
        <v>7.7096809882267996</v>
      </c>
      <c r="R28">
        <v>4.0092201872556501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-8138421.7644007104</v>
      </c>
      <c r="AA28">
        <v>-28841971.103172299</v>
      </c>
      <c r="AB28">
        <v>-574674.83556218003</v>
      </c>
      <c r="AC28">
        <v>-33022825.996763598</v>
      </c>
      <c r="AD28">
        <v>1839499.4059862599</v>
      </c>
      <c r="AE28">
        <v>85233.595021505796</v>
      </c>
      <c r="AF28">
        <v>-1699410.08416751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-70352570.783058599</v>
      </c>
      <c r="AO28">
        <v>-68505248.792223006</v>
      </c>
      <c r="AP28">
        <v>-11144361.207777301</v>
      </c>
      <c r="AQ28">
        <v>0</v>
      </c>
      <c r="AR28">
        <v>-79649610.000000298</v>
      </c>
      <c r="AS28" s="3"/>
      <c r="AU28" s="3"/>
      <c r="AW28" s="3"/>
      <c r="AY28" s="3"/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932424453.13062406</v>
      </c>
      <c r="K29">
        <v>10138028.673920101</v>
      </c>
      <c r="L29">
        <v>11662173.301157</v>
      </c>
      <c r="M29">
        <v>1.0147581535574</v>
      </c>
      <c r="N29">
        <v>2506860.1969974199</v>
      </c>
      <c r="O29">
        <v>3.2698495335109898</v>
      </c>
      <c r="P29">
        <v>29669.122375049599</v>
      </c>
      <c r="Q29">
        <v>7.9259908324617898</v>
      </c>
      <c r="R29">
        <v>4.0278793298481501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-7267904.1794442004</v>
      </c>
      <c r="AA29">
        <v>579012.62393455894</v>
      </c>
      <c r="AB29">
        <v>1018154.92772428</v>
      </c>
      <c r="AC29">
        <v>14456825.1257941</v>
      </c>
      <c r="AD29">
        <v>526822.08504532801</v>
      </c>
      <c r="AE29">
        <v>220878.47460013701</v>
      </c>
      <c r="AF29">
        <v>-7775.4978054463099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9526013.5598487593</v>
      </c>
      <c r="AO29">
        <v>9650973.4181611706</v>
      </c>
      <c r="AP29">
        <v>-22135141.418161001</v>
      </c>
      <c r="AQ29">
        <v>2308521.9999999902</v>
      </c>
      <c r="AR29">
        <v>-10175645.999999801</v>
      </c>
      <c r="AS29" s="3"/>
      <c r="AU29" s="3"/>
      <c r="AW29" s="3"/>
      <c r="AY29" s="3"/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951312502.45425999</v>
      </c>
      <c r="K30">
        <v>18888049.323637199</v>
      </c>
      <c r="L30">
        <v>11462779.6350004</v>
      </c>
      <c r="M30">
        <v>0.99742845238218503</v>
      </c>
      <c r="N30">
        <v>2526455.28324511</v>
      </c>
      <c r="O30">
        <v>4.0111020093806999</v>
      </c>
      <c r="P30">
        <v>29100.830016762298</v>
      </c>
      <c r="Q30">
        <v>8.2132553545452698</v>
      </c>
      <c r="R30">
        <v>4.1277261650759902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-6944826.8035615198</v>
      </c>
      <c r="AA30">
        <v>3432230.7768705101</v>
      </c>
      <c r="AB30">
        <v>831035.99629041401</v>
      </c>
      <c r="AC30">
        <v>20202298.7315435</v>
      </c>
      <c r="AD30">
        <v>646136.05717755901</v>
      </c>
      <c r="AE30">
        <v>227618.64583278901</v>
      </c>
      <c r="AF30">
        <v>-859553.99136748596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17534939.412785701</v>
      </c>
      <c r="AO30">
        <v>17473648.7991754</v>
      </c>
      <c r="AP30">
        <v>19880555.200824499</v>
      </c>
      <c r="AQ30">
        <v>0</v>
      </c>
      <c r="AR30">
        <v>37354203.999999903</v>
      </c>
      <c r="AS30" s="3"/>
      <c r="AU30" s="3"/>
      <c r="AW30" s="3"/>
      <c r="AY30" s="3"/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949269571.39930105</v>
      </c>
      <c r="K31">
        <v>-2042931.0549598699</v>
      </c>
      <c r="L31">
        <v>11264859.978528</v>
      </c>
      <c r="M31">
        <v>0.99257439422925597</v>
      </c>
      <c r="N31">
        <v>2552570.2182420199</v>
      </c>
      <c r="O31">
        <v>4.0256358420234699</v>
      </c>
      <c r="P31">
        <v>28874.309502126802</v>
      </c>
      <c r="Q31">
        <v>8.2569154106646199</v>
      </c>
      <c r="R31">
        <v>4.1251469761152801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-4022149.3128131898</v>
      </c>
      <c r="AA31">
        <v>-7421.58232668654</v>
      </c>
      <c r="AB31">
        <v>1122501.3192126099</v>
      </c>
      <c r="AC31">
        <v>387550.20040077402</v>
      </c>
      <c r="AD31">
        <v>324413.67902615602</v>
      </c>
      <c r="AE31">
        <v>24428.361415368701</v>
      </c>
      <c r="AF31">
        <v>19739.9338771941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-2150937.4012077702</v>
      </c>
      <c r="AO31">
        <v>-2155088.6660557198</v>
      </c>
      <c r="AP31">
        <v>27313255.666055299</v>
      </c>
      <c r="AQ31">
        <v>0</v>
      </c>
      <c r="AR31">
        <v>25158166.999999601</v>
      </c>
      <c r="AS31" s="3"/>
      <c r="AU31" s="3"/>
      <c r="AW31" s="3"/>
      <c r="AY31" s="3"/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943065477.39984596</v>
      </c>
      <c r="K32">
        <v>-6204093.9994545896</v>
      </c>
      <c r="L32">
        <v>11263611.059694201</v>
      </c>
      <c r="M32">
        <v>1.0208482016625799</v>
      </c>
      <c r="N32">
        <v>2586254.4538099999</v>
      </c>
      <c r="O32">
        <v>3.8688140678341698</v>
      </c>
      <c r="P32">
        <v>29012.009098915601</v>
      </c>
      <c r="Q32">
        <v>8.0614106631504807</v>
      </c>
      <c r="R32">
        <v>4.2099835744081098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3415802.2252819999</v>
      </c>
      <c r="AA32">
        <v>-6684152.7134739198</v>
      </c>
      <c r="AB32">
        <v>1912156.62811559</v>
      </c>
      <c r="AC32">
        <v>-4233116.8278266601</v>
      </c>
      <c r="AD32">
        <v>-155758.23288535199</v>
      </c>
      <c r="AE32">
        <v>-167594.340524417</v>
      </c>
      <c r="AF32">
        <v>-509464.09483365301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-6422127.3561464101</v>
      </c>
      <c r="AO32">
        <v>-6420076.3347228002</v>
      </c>
      <c r="AP32">
        <v>-11366523.665276799</v>
      </c>
      <c r="AQ32">
        <v>0</v>
      </c>
      <c r="AR32">
        <v>-17786599.999999601</v>
      </c>
      <c r="AS32" s="3"/>
      <c r="AU32" s="3"/>
      <c r="AW32" s="3"/>
      <c r="AY32" s="3"/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942865485.698331</v>
      </c>
      <c r="K33">
        <v>-199991.701514699</v>
      </c>
      <c r="L33">
        <v>11419119.683224799</v>
      </c>
      <c r="M33">
        <v>1.00169303980737</v>
      </c>
      <c r="N33">
        <v>2619700.4193235799</v>
      </c>
      <c r="O33">
        <v>3.64891258968906</v>
      </c>
      <c r="P33">
        <v>29100.5921407038</v>
      </c>
      <c r="Q33">
        <v>8.1039332362453802</v>
      </c>
      <c r="R33">
        <v>4.2869099312537804</v>
      </c>
      <c r="S33">
        <v>0</v>
      </c>
      <c r="T33">
        <v>0</v>
      </c>
      <c r="U33">
        <v>0.161617672595357</v>
      </c>
      <c r="V33">
        <v>0</v>
      </c>
      <c r="W33">
        <v>0</v>
      </c>
      <c r="X33">
        <v>0</v>
      </c>
      <c r="Y33">
        <v>0</v>
      </c>
      <c r="Z33">
        <v>7741102.6285309</v>
      </c>
      <c r="AA33">
        <v>2954434.0992959398</v>
      </c>
      <c r="AB33">
        <v>1453508.15272984</v>
      </c>
      <c r="AC33">
        <v>-5992633.53277029</v>
      </c>
      <c r="AD33">
        <v>-118877.939914792</v>
      </c>
      <c r="AE33">
        <v>32725.2583039946</v>
      </c>
      <c r="AF33">
        <v>-639433.533042558</v>
      </c>
      <c r="AG33">
        <v>0</v>
      </c>
      <c r="AH33">
        <v>0</v>
      </c>
      <c r="AI33">
        <v>-5516065.1185833504</v>
      </c>
      <c r="AJ33">
        <v>0</v>
      </c>
      <c r="AK33">
        <v>0</v>
      </c>
      <c r="AL33">
        <v>0</v>
      </c>
      <c r="AM33">
        <v>0</v>
      </c>
      <c r="AN33">
        <v>-85239.985450311098</v>
      </c>
      <c r="AO33">
        <v>-141033.55869923701</v>
      </c>
      <c r="AP33">
        <v>-3973150.4413005202</v>
      </c>
      <c r="AQ33">
        <v>0</v>
      </c>
      <c r="AR33">
        <v>-4114183.9999997602</v>
      </c>
      <c r="AS33" s="3"/>
      <c r="AU33" s="3"/>
      <c r="AW33" s="3"/>
      <c r="AY33" s="3"/>
      <c r="BA33" s="3"/>
      <c r="BC33" s="3"/>
      <c r="BE33" s="3"/>
      <c r="BH33" s="3"/>
      <c r="BJ33" s="3"/>
      <c r="BL33" s="3"/>
      <c r="BM33"/>
      <c r="BN33"/>
      <c r="BO33"/>
      <c r="BP33"/>
      <c r="BQ33"/>
      <c r="BR33"/>
    </row>
    <row r="34" spans="1:7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895088202.71002495</v>
      </c>
      <c r="K34">
        <v>-47777282.988306299</v>
      </c>
      <c r="L34">
        <v>11782498.880544901</v>
      </c>
      <c r="M34">
        <v>1.0041721746130801</v>
      </c>
      <c r="N34">
        <v>2653957.9308234402</v>
      </c>
      <c r="O34">
        <v>2.6811130935646199</v>
      </c>
      <c r="P34">
        <v>30303.426469331898</v>
      </c>
      <c r="Q34">
        <v>7.8985869256322099</v>
      </c>
      <c r="R34">
        <v>4.4359767146259097</v>
      </c>
      <c r="S34">
        <v>0</v>
      </c>
      <c r="T34">
        <v>0</v>
      </c>
      <c r="U34">
        <v>1.0007329349109699</v>
      </c>
      <c r="V34">
        <v>0</v>
      </c>
      <c r="W34">
        <v>0</v>
      </c>
      <c r="X34">
        <v>0</v>
      </c>
      <c r="Y34">
        <v>0</v>
      </c>
      <c r="Z34">
        <v>15157572.308940699</v>
      </c>
      <c r="AA34">
        <v>-1683769.21819045</v>
      </c>
      <c r="AB34">
        <v>1424288.68846368</v>
      </c>
      <c r="AC34">
        <v>-30139977.143673301</v>
      </c>
      <c r="AD34">
        <v>-1315109.5621296701</v>
      </c>
      <c r="AE34">
        <v>-189041.95147355899</v>
      </c>
      <c r="AF34">
        <v>-1110603.6744369401</v>
      </c>
      <c r="AG34">
        <v>0</v>
      </c>
      <c r="AH34">
        <v>0</v>
      </c>
      <c r="AI34">
        <v>-29832536.930349998</v>
      </c>
      <c r="AJ34">
        <v>0</v>
      </c>
      <c r="AK34">
        <v>0</v>
      </c>
      <c r="AL34">
        <v>0</v>
      </c>
      <c r="AM34">
        <v>0</v>
      </c>
      <c r="AN34">
        <v>-47689177.482849598</v>
      </c>
      <c r="AO34">
        <v>-47484248.506369703</v>
      </c>
      <c r="AP34">
        <v>21868023.506369598</v>
      </c>
      <c r="AQ34">
        <v>0</v>
      </c>
      <c r="AR34">
        <v>-25616225.000000101</v>
      </c>
      <c r="AS34" s="3"/>
      <c r="AU34" s="3"/>
      <c r="AW34" s="3"/>
      <c r="AY34" s="3"/>
      <c r="BA34" s="3"/>
      <c r="BC34" s="3"/>
      <c r="BE34" s="3"/>
      <c r="BH34" s="3"/>
      <c r="BJ34" s="3"/>
      <c r="BL34" s="3"/>
      <c r="BM34"/>
      <c r="BN34"/>
      <c r="BO34"/>
      <c r="BP34"/>
      <c r="BQ34"/>
      <c r="BR34"/>
    </row>
    <row r="35" spans="1:7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860437959.229774</v>
      </c>
      <c r="K35">
        <v>-34650243.480250701</v>
      </c>
      <c r="L35">
        <v>12159503.951854199</v>
      </c>
      <c r="M35">
        <v>1.01846091725655</v>
      </c>
      <c r="N35">
        <v>2686779.4906811798</v>
      </c>
      <c r="O35">
        <v>2.3755801694335101</v>
      </c>
      <c r="P35">
        <v>31096.219490803</v>
      </c>
      <c r="Q35">
        <v>7.72797644755798</v>
      </c>
      <c r="R35">
        <v>4.9466887498879997</v>
      </c>
      <c r="S35">
        <v>0</v>
      </c>
      <c r="T35">
        <v>0</v>
      </c>
      <c r="U35">
        <v>1.9321347378446301</v>
      </c>
      <c r="V35">
        <v>0</v>
      </c>
      <c r="W35">
        <v>0</v>
      </c>
      <c r="X35">
        <v>0</v>
      </c>
      <c r="Y35">
        <v>0</v>
      </c>
      <c r="Z35">
        <v>14637866.9963657</v>
      </c>
      <c r="AA35">
        <v>-3085710.58459213</v>
      </c>
      <c r="AB35">
        <v>1326585.21964493</v>
      </c>
      <c r="AC35">
        <v>-10800474.1902989</v>
      </c>
      <c r="AD35">
        <v>-805405.15498356801</v>
      </c>
      <c r="AE35">
        <v>-118913.295169</v>
      </c>
      <c r="AF35">
        <v>-3687661.8605454601</v>
      </c>
      <c r="AG35">
        <v>0</v>
      </c>
      <c r="AH35">
        <v>0</v>
      </c>
      <c r="AI35">
        <v>-32945258.952614501</v>
      </c>
      <c r="AJ35">
        <v>0</v>
      </c>
      <c r="AK35">
        <v>0</v>
      </c>
      <c r="AL35">
        <v>0</v>
      </c>
      <c r="AM35">
        <v>0</v>
      </c>
      <c r="AN35">
        <v>-35478971.822192997</v>
      </c>
      <c r="AO35">
        <v>-35528787.5265451</v>
      </c>
      <c r="AP35">
        <v>-6812806.4734548498</v>
      </c>
      <c r="AQ35">
        <v>0</v>
      </c>
      <c r="AR35">
        <v>-42341593.999999903</v>
      </c>
      <c r="AS35" s="3"/>
      <c r="AU35" s="3"/>
      <c r="AW35" s="3"/>
      <c r="AY35" s="3"/>
      <c r="BA35" s="3"/>
      <c r="BC35" s="3"/>
      <c r="BE35" s="3"/>
      <c r="BH35" s="3"/>
      <c r="BJ35" s="3"/>
      <c r="BL35" s="3"/>
      <c r="BM35"/>
      <c r="BN35"/>
      <c r="BO35"/>
      <c r="BP35"/>
      <c r="BQ35"/>
      <c r="BR35"/>
    </row>
    <row r="36" spans="1:7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842445566.88104796</v>
      </c>
      <c r="K36">
        <v>-17992392.3487265</v>
      </c>
      <c r="L36">
        <v>12281198.976827201</v>
      </c>
      <c r="M36">
        <v>1.0133404202490499</v>
      </c>
      <c r="N36">
        <v>2723302.83405361</v>
      </c>
      <c r="O36">
        <v>2.58711112807655</v>
      </c>
      <c r="P36">
        <v>31229.150292567101</v>
      </c>
      <c r="Q36">
        <v>7.4478462005949302</v>
      </c>
      <c r="R36">
        <v>5.1713650493599799</v>
      </c>
      <c r="S36">
        <v>0</v>
      </c>
      <c r="T36">
        <v>0</v>
      </c>
      <c r="U36">
        <v>2.8696980053701102</v>
      </c>
      <c r="V36">
        <v>0</v>
      </c>
      <c r="W36">
        <v>0</v>
      </c>
      <c r="X36">
        <v>0</v>
      </c>
      <c r="Y36">
        <v>0</v>
      </c>
      <c r="Z36">
        <v>4480328.2465089504</v>
      </c>
      <c r="AA36">
        <v>2368958.7605159399</v>
      </c>
      <c r="AB36">
        <v>1345065.6948423299</v>
      </c>
      <c r="AC36">
        <v>7390635.0826959498</v>
      </c>
      <c r="AD36">
        <v>-158867.108542167</v>
      </c>
      <c r="AE36">
        <v>-245055.979107172</v>
      </c>
      <c r="AF36">
        <v>-1565496.1689857999</v>
      </c>
      <c r="AG36">
        <v>0</v>
      </c>
      <c r="AH36">
        <v>0</v>
      </c>
      <c r="AI36">
        <v>-31606218.8178408</v>
      </c>
      <c r="AJ36">
        <v>0</v>
      </c>
      <c r="AK36">
        <v>0</v>
      </c>
      <c r="AL36">
        <v>0</v>
      </c>
      <c r="AM36">
        <v>0</v>
      </c>
      <c r="AN36">
        <v>-17990650.289912701</v>
      </c>
      <c r="AO36">
        <v>-18396049.356157701</v>
      </c>
      <c r="AP36">
        <v>-21409523.643842299</v>
      </c>
      <c r="AQ36">
        <v>0</v>
      </c>
      <c r="AR36">
        <v>-39805573</v>
      </c>
      <c r="AS36" s="3"/>
      <c r="AU36" s="3"/>
      <c r="AW36" s="3"/>
      <c r="AY36" s="3"/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828556404.03084099</v>
      </c>
      <c r="K37">
        <v>-13889162.850206699</v>
      </c>
      <c r="L37">
        <v>12605880.249967899</v>
      </c>
      <c r="M37">
        <v>1.0085579264681701</v>
      </c>
      <c r="N37">
        <v>2755043.8205972002</v>
      </c>
      <c r="O37">
        <v>2.86612689037909</v>
      </c>
      <c r="P37">
        <v>31624.666409858299</v>
      </c>
      <c r="Q37">
        <v>7.1994298882696199</v>
      </c>
      <c r="R37">
        <v>5.4675502827794897</v>
      </c>
      <c r="S37">
        <v>0</v>
      </c>
      <c r="T37">
        <v>0</v>
      </c>
      <c r="U37">
        <v>3.85967537363417</v>
      </c>
      <c r="V37">
        <v>0</v>
      </c>
      <c r="W37">
        <v>0</v>
      </c>
      <c r="X37">
        <v>0</v>
      </c>
      <c r="Y37">
        <v>0</v>
      </c>
      <c r="Z37">
        <v>8288775.2072928697</v>
      </c>
      <c r="AA37">
        <v>3183760.0778961498</v>
      </c>
      <c r="AB37">
        <v>1167990.3348886101</v>
      </c>
      <c r="AC37">
        <v>8583525.8458739091</v>
      </c>
      <c r="AD37">
        <v>-374169.05646247801</v>
      </c>
      <c r="AE37">
        <v>-198458.05038340701</v>
      </c>
      <c r="AF37">
        <v>-1945526.96162662</v>
      </c>
      <c r="AG37">
        <v>0</v>
      </c>
      <c r="AH37">
        <v>0</v>
      </c>
      <c r="AI37">
        <v>-32138787.227491599</v>
      </c>
      <c r="AJ37">
        <v>0</v>
      </c>
      <c r="AK37">
        <v>0</v>
      </c>
      <c r="AL37">
        <v>0</v>
      </c>
      <c r="AM37">
        <v>0</v>
      </c>
      <c r="AN37">
        <v>-13432889.830012601</v>
      </c>
      <c r="AO37">
        <v>-13922852.736746199</v>
      </c>
      <c r="AP37">
        <v>-8097706.2632536497</v>
      </c>
      <c r="AQ37">
        <v>0</v>
      </c>
      <c r="AR37">
        <v>-22020558.999999899</v>
      </c>
      <c r="AS37" s="3"/>
      <c r="AU37" s="3"/>
      <c r="AW37" s="3"/>
      <c r="AY37" s="3"/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106383092.180535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1.9327110653241599</v>
      </c>
      <c r="P38">
        <v>34213.9259747588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93361892</v>
      </c>
      <c r="AR38">
        <v>93361892</v>
      </c>
      <c r="AS38" s="3"/>
      <c r="AU38" s="3"/>
      <c r="AW38" s="3"/>
      <c r="AY38" s="3"/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124519779.299623</v>
      </c>
      <c r="K39">
        <v>3284287.4444635799</v>
      </c>
      <c r="L39">
        <v>2233198.89111595</v>
      </c>
      <c r="M39">
        <v>0.85839124566602198</v>
      </c>
      <c r="N39">
        <v>606473.78608284402</v>
      </c>
      <c r="O39">
        <v>2.1754289026257698</v>
      </c>
      <c r="P39">
        <v>33123.494929623899</v>
      </c>
      <c r="Q39">
        <v>6.8276570740113396</v>
      </c>
      <c r="R39">
        <v>3.1964995583905602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221315.77765012099</v>
      </c>
      <c r="AA39">
        <v>633458.531767415</v>
      </c>
      <c r="AB39">
        <v>323865.00437042001</v>
      </c>
      <c r="AC39">
        <v>1061574.3623731399</v>
      </c>
      <c r="AD39">
        <v>120867.917367306</v>
      </c>
      <c r="AE39">
        <v>13083.284170549799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2374164.87769895</v>
      </c>
      <c r="AO39">
        <v>2429378.7330996799</v>
      </c>
      <c r="AP39">
        <v>-2737286.7330996701</v>
      </c>
      <c r="AQ39">
        <v>13655748</v>
      </c>
      <c r="AR39">
        <v>13347840</v>
      </c>
      <c r="AS39" s="3"/>
      <c r="AU39" s="3"/>
      <c r="AW39" s="3"/>
      <c r="AY39" s="3"/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174809953.03621799</v>
      </c>
      <c r="K40">
        <v>4063173.1888195402</v>
      </c>
      <c r="L40">
        <v>2306245.5779373501</v>
      </c>
      <c r="M40">
        <v>0.85328878782394602</v>
      </c>
      <c r="N40">
        <v>611693.84004382696</v>
      </c>
      <c r="O40">
        <v>2.4979813251360601</v>
      </c>
      <c r="P40">
        <v>30558.561992458999</v>
      </c>
      <c r="Q40">
        <v>7.0669842761828701</v>
      </c>
      <c r="R40">
        <v>3.1096136229761302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1319143.3424184399</v>
      </c>
      <c r="AA40">
        <v>187246.07281872301</v>
      </c>
      <c r="AB40">
        <v>428307.92037021898</v>
      </c>
      <c r="AC40">
        <v>1436697.41358003</v>
      </c>
      <c r="AD40">
        <v>185082.88949457699</v>
      </c>
      <c r="AE40">
        <v>10764.7502438301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3567242.3889258299</v>
      </c>
      <c r="AO40">
        <v>3653267.8455024599</v>
      </c>
      <c r="AP40">
        <v>-2829474.8455024902</v>
      </c>
      <c r="AQ40">
        <v>44950739</v>
      </c>
      <c r="AR40">
        <v>45774531.999999903</v>
      </c>
      <c r="AS40" s="3"/>
      <c r="AU40" s="3"/>
      <c r="AW40" s="3"/>
      <c r="AY40" s="3"/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208426413.97048101</v>
      </c>
      <c r="K41">
        <v>2959391.6375352899</v>
      </c>
      <c r="L41">
        <v>2099012.64537337</v>
      </c>
      <c r="M41">
        <v>0.83291999374987302</v>
      </c>
      <c r="N41">
        <v>623605.49709429301</v>
      </c>
      <c r="O41">
        <v>2.9636798654038801</v>
      </c>
      <c r="P41">
        <v>29296.885264873199</v>
      </c>
      <c r="Q41">
        <v>7.0451785115968599</v>
      </c>
      <c r="R41">
        <v>3.1541646759211899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-1665335.5891664899</v>
      </c>
      <c r="AA41">
        <v>447190.58696070698</v>
      </c>
      <c r="AB41">
        <v>669372.77294812398</v>
      </c>
      <c r="AC41">
        <v>2712916.8055871502</v>
      </c>
      <c r="AD41">
        <v>232023.12266882299</v>
      </c>
      <c r="AE41">
        <v>15193.7458048352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2411361.4448031401</v>
      </c>
      <c r="AO41">
        <v>2444371.7893053698</v>
      </c>
      <c r="AP41">
        <v>1464073.2106946099</v>
      </c>
      <c r="AQ41">
        <v>27514218</v>
      </c>
      <c r="AR41">
        <v>31422662.999999899</v>
      </c>
      <c r="AS41" s="3"/>
      <c r="AU41" s="3"/>
      <c r="AW41" s="3"/>
      <c r="AY41" s="3"/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206305653</v>
      </c>
      <c r="F42">
        <v>264927924</v>
      </c>
      <c r="G42">
        <v>183906927</v>
      </c>
      <c r="H42">
        <v>223482220</v>
      </c>
      <c r="I42">
        <v>12752237</v>
      </c>
      <c r="J42">
        <v>247131682.24397001</v>
      </c>
      <c r="K42">
        <v>8312149.8455298403</v>
      </c>
      <c r="L42">
        <v>1994867.2206890499</v>
      </c>
      <c r="M42">
        <v>0.85985319975830499</v>
      </c>
      <c r="N42">
        <v>624576.59353600303</v>
      </c>
      <c r="O42">
        <v>3.2554371481522102</v>
      </c>
      <c r="P42">
        <v>27812.631649513001</v>
      </c>
      <c r="Q42">
        <v>7.0280888683646401</v>
      </c>
      <c r="R42">
        <v>3.58794887845366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3411721.55588667</v>
      </c>
      <c r="AA42">
        <v>-257752.46160045301</v>
      </c>
      <c r="AB42">
        <v>859923.85866567295</v>
      </c>
      <c r="AC42">
        <v>1774726.8805321001</v>
      </c>
      <c r="AD42">
        <v>388623.64495941502</v>
      </c>
      <c r="AE42">
        <v>21939.9646158055</v>
      </c>
      <c r="AF42">
        <v>-485394.52355621097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5713788.9195029996</v>
      </c>
      <c r="AO42">
        <v>5904318.5932562398</v>
      </c>
      <c r="AP42">
        <v>6847918.40674379</v>
      </c>
      <c r="AQ42">
        <v>26823055.999999899</v>
      </c>
      <c r="AR42">
        <v>39575293</v>
      </c>
      <c r="AS42" s="3"/>
      <c r="AU42" s="3"/>
      <c r="AW42" s="3"/>
      <c r="AY42" s="3"/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218489202</v>
      </c>
      <c r="F43">
        <v>278498538</v>
      </c>
      <c r="G43">
        <v>223482220</v>
      </c>
      <c r="H43">
        <v>244298135</v>
      </c>
      <c r="I43">
        <v>8632365.9999999795</v>
      </c>
      <c r="J43">
        <v>267011835.94108799</v>
      </c>
      <c r="K43">
        <v>6046235.8421180099</v>
      </c>
      <c r="L43">
        <v>2002264.2045116499</v>
      </c>
      <c r="M43">
        <v>0.85666202235898503</v>
      </c>
      <c r="N43">
        <v>622412.95875180897</v>
      </c>
      <c r="O43">
        <v>3.4335223169166</v>
      </c>
      <c r="P43">
        <v>28095.980275884998</v>
      </c>
      <c r="Q43">
        <v>7.1771777676225801</v>
      </c>
      <c r="R43">
        <v>3.7174019808081802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3578846.0168579598</v>
      </c>
      <c r="AA43">
        <v>239743.46326669899</v>
      </c>
      <c r="AB43">
        <v>337097.047766665</v>
      </c>
      <c r="AC43">
        <v>1286620.1200820899</v>
      </c>
      <c r="AD43">
        <v>-94430.000611087002</v>
      </c>
      <c r="AE43">
        <v>20180.508824723602</v>
      </c>
      <c r="AF43">
        <v>-249133.17558829201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5118923.9805987701</v>
      </c>
      <c r="AO43">
        <v>5127430.6829206999</v>
      </c>
      <c r="AP43">
        <v>3504935.31707928</v>
      </c>
      <c r="AQ43">
        <v>12183549</v>
      </c>
      <c r="AR43">
        <v>20815914.999999899</v>
      </c>
      <c r="AS43" s="3"/>
      <c r="AU43" s="3"/>
      <c r="AW43" s="3"/>
      <c r="AY43" s="3"/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222504801</v>
      </c>
      <c r="F44">
        <v>283358427</v>
      </c>
      <c r="G44">
        <v>244298135</v>
      </c>
      <c r="H44">
        <v>266268449</v>
      </c>
      <c r="I44">
        <v>17954715</v>
      </c>
      <c r="J44">
        <v>279390011.17928803</v>
      </c>
      <c r="K44">
        <v>7315452.1941640796</v>
      </c>
      <c r="L44">
        <v>2043877.3988092099</v>
      </c>
      <c r="M44">
        <v>0.83787691740589298</v>
      </c>
      <c r="N44">
        <v>630690.23519125197</v>
      </c>
      <c r="O44">
        <v>3.8554379981724498</v>
      </c>
      <c r="P44">
        <v>28302.044798954201</v>
      </c>
      <c r="Q44">
        <v>7.1385488749970802</v>
      </c>
      <c r="R44">
        <v>3.7214675866701801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1975363.8921052199</v>
      </c>
      <c r="AA44">
        <v>983184.98600783001</v>
      </c>
      <c r="AB44">
        <v>121018.41726859599</v>
      </c>
      <c r="AC44">
        <v>3095715.75007335</v>
      </c>
      <c r="AD44">
        <v>-62321.382982909498</v>
      </c>
      <c r="AE44">
        <v>-6443.1532255243501</v>
      </c>
      <c r="AF44">
        <v>57410.311019880101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6163928.8202664498</v>
      </c>
      <c r="AO44">
        <v>6226867.1022357102</v>
      </c>
      <c r="AP44">
        <v>11727847.8977642</v>
      </c>
      <c r="AQ44">
        <v>4015598.9999999902</v>
      </c>
      <c r="AR44">
        <v>21970314</v>
      </c>
      <c r="AS44" s="3"/>
      <c r="AU44" s="3"/>
      <c r="AW44" s="3"/>
      <c r="AY44" s="3"/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235753142</v>
      </c>
      <c r="F45">
        <v>298346450</v>
      </c>
      <c r="G45">
        <v>266268449</v>
      </c>
      <c r="H45">
        <v>271376506.99999899</v>
      </c>
      <c r="I45">
        <v>-8140283.0000000196</v>
      </c>
      <c r="J45">
        <v>281234775.24095702</v>
      </c>
      <c r="K45">
        <v>-10655640.3735478</v>
      </c>
      <c r="L45">
        <v>2018013.1308673299</v>
      </c>
      <c r="M45">
        <v>0.88153538546764498</v>
      </c>
      <c r="N45">
        <v>608955.89356684894</v>
      </c>
      <c r="O45">
        <v>2.7864478449351799</v>
      </c>
      <c r="P45">
        <v>26718.864503713601</v>
      </c>
      <c r="Q45">
        <v>7.1806015035846196</v>
      </c>
      <c r="R45">
        <v>3.7166074079301099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1650429.27993997</v>
      </c>
      <c r="AA45">
        <v>-3533283.5263692401</v>
      </c>
      <c r="AB45">
        <v>-121092.18306146</v>
      </c>
      <c r="AC45">
        <v>-9032436.1928536408</v>
      </c>
      <c r="AD45">
        <v>496071.20977467002</v>
      </c>
      <c r="AE45">
        <v>22371.0838207655</v>
      </c>
      <c r="AF45">
        <v>85420.176935001306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-10432520.1518139</v>
      </c>
      <c r="AO45">
        <v>-10409517.2849143</v>
      </c>
      <c r="AP45">
        <v>2269234.2849143199</v>
      </c>
      <c r="AQ45">
        <v>13248340.999999899</v>
      </c>
      <c r="AR45">
        <v>5108057.99999996</v>
      </c>
      <c r="AS45" s="3"/>
      <c r="AU45" s="3"/>
      <c r="AW45" s="3"/>
      <c r="AY45" s="3"/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237523679</v>
      </c>
      <c r="F46">
        <v>301325760</v>
      </c>
      <c r="G46">
        <v>271376506.99999899</v>
      </c>
      <c r="H46">
        <v>276204837</v>
      </c>
      <c r="I46">
        <v>3057793.0000000098</v>
      </c>
      <c r="J46">
        <v>289968204.33412802</v>
      </c>
      <c r="K46">
        <v>6330221.51558071</v>
      </c>
      <c r="L46">
        <v>1977429.9075925199</v>
      </c>
      <c r="M46">
        <v>0.86449321384127498</v>
      </c>
      <c r="N46">
        <v>612226.75254239398</v>
      </c>
      <c r="O46">
        <v>3.2463705376591099</v>
      </c>
      <c r="P46">
        <v>26691.780523765301</v>
      </c>
      <c r="Q46">
        <v>7.4340346032615896</v>
      </c>
      <c r="R46">
        <v>4.0765096018068903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672050.71107439406</v>
      </c>
      <c r="AA46">
        <v>1204547.65671633</v>
      </c>
      <c r="AB46">
        <v>260711.258709427</v>
      </c>
      <c r="AC46">
        <v>4344509.1223035604</v>
      </c>
      <c r="AD46">
        <v>-32761.1157728898</v>
      </c>
      <c r="AE46">
        <v>69711.477543589499</v>
      </c>
      <c r="AF46">
        <v>-650784.518344988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5867984.5922294296</v>
      </c>
      <c r="AO46">
        <v>5871526.02442957</v>
      </c>
      <c r="AP46">
        <v>-2813733.0244295499</v>
      </c>
      <c r="AQ46">
        <v>1770537</v>
      </c>
      <c r="AR46">
        <v>4828330.0000000102</v>
      </c>
      <c r="AS46" s="3"/>
      <c r="AU46" s="3"/>
      <c r="AW46" s="3"/>
      <c r="AY46" s="3"/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238796693</v>
      </c>
      <c r="F47">
        <v>302572791</v>
      </c>
      <c r="G47">
        <v>276204837</v>
      </c>
      <c r="H47">
        <v>294177993</v>
      </c>
      <c r="I47">
        <v>16700142</v>
      </c>
      <c r="J47">
        <v>300593303.63539302</v>
      </c>
      <c r="K47">
        <v>9335087.3959966395</v>
      </c>
      <c r="L47">
        <v>1945079.0714277299</v>
      </c>
      <c r="M47">
        <v>0.82972923961336897</v>
      </c>
      <c r="N47">
        <v>614002.27904349403</v>
      </c>
      <c r="O47">
        <v>3.9900012410573802</v>
      </c>
      <c r="P47">
        <v>26428.1052956042</v>
      </c>
      <c r="Q47">
        <v>7.4920278188693299</v>
      </c>
      <c r="R47">
        <v>3.9425615504650202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-302145.28414686798</v>
      </c>
      <c r="AA47">
        <v>2189147.83136778</v>
      </c>
      <c r="AB47">
        <v>199214.38447083801</v>
      </c>
      <c r="AC47">
        <v>6275248.1334615899</v>
      </c>
      <c r="AD47">
        <v>59280.649722458598</v>
      </c>
      <c r="AE47">
        <v>25585.4119730776</v>
      </c>
      <c r="AF47">
        <v>197450.987733919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8643782.1145827994</v>
      </c>
      <c r="AO47">
        <v>8725354.9245017301</v>
      </c>
      <c r="AP47">
        <v>7974787.0754982801</v>
      </c>
      <c r="AQ47">
        <v>1273013.99999999</v>
      </c>
      <c r="AR47">
        <v>17973156</v>
      </c>
      <c r="AS47" s="3"/>
      <c r="AU47" s="3"/>
      <c r="AW47" s="3"/>
      <c r="AY47" s="3"/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245006021</v>
      </c>
      <c r="F48">
        <v>308782119</v>
      </c>
      <c r="G48">
        <v>294177993</v>
      </c>
      <c r="H48">
        <v>308782118.99999899</v>
      </c>
      <c r="I48">
        <v>8394797.9999998994</v>
      </c>
      <c r="J48">
        <v>308421948.77388102</v>
      </c>
      <c r="K48">
        <v>715500.50286318001</v>
      </c>
      <c r="L48">
        <v>1934144.30171931</v>
      </c>
      <c r="M48">
        <v>0.83112427188883597</v>
      </c>
      <c r="N48">
        <v>607605.48608507996</v>
      </c>
      <c r="O48">
        <v>3.9969276241235701</v>
      </c>
      <c r="P48">
        <v>25927.182576073501</v>
      </c>
      <c r="Q48">
        <v>7.3287065777456899</v>
      </c>
      <c r="R48">
        <v>3.7956103931829501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510766.31140868098</v>
      </c>
      <c r="AA48">
        <v>-347036.93469204201</v>
      </c>
      <c r="AB48">
        <v>263588.68082120601</v>
      </c>
      <c r="AC48">
        <v>66475.335835991704</v>
      </c>
      <c r="AD48">
        <v>172295.38835503699</v>
      </c>
      <c r="AE48">
        <v>-33506.929886406797</v>
      </c>
      <c r="AF48">
        <v>279752.38527612801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912334.23711859598</v>
      </c>
      <c r="AO48">
        <v>940094.50669797999</v>
      </c>
      <c r="AP48">
        <v>7454703.4933019299</v>
      </c>
      <c r="AQ48">
        <v>6209327.9999999898</v>
      </c>
      <c r="AR48">
        <v>14604125.999999899</v>
      </c>
      <c r="AS48" s="3"/>
      <c r="AU48" s="3"/>
      <c r="AW48" s="3"/>
      <c r="AY48" s="3"/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245006021</v>
      </c>
      <c r="F49">
        <v>308782119</v>
      </c>
      <c r="G49">
        <v>308782118.99999899</v>
      </c>
      <c r="H49">
        <v>305945778</v>
      </c>
      <c r="I49">
        <v>-2836340.9999998701</v>
      </c>
      <c r="J49">
        <v>303491777.802459</v>
      </c>
      <c r="K49">
        <v>-4930170.9714225195</v>
      </c>
      <c r="L49">
        <v>1944682.98017049</v>
      </c>
      <c r="M49">
        <v>0.889581848521658</v>
      </c>
      <c r="N49">
        <v>617643.38038786303</v>
      </c>
      <c r="O49">
        <v>3.8468884198792801</v>
      </c>
      <c r="P49">
        <v>25948.630139507099</v>
      </c>
      <c r="Q49">
        <v>7.3374186598060804</v>
      </c>
      <c r="R49">
        <v>3.7098654885709901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1241698.7081913501</v>
      </c>
      <c r="AA49">
        <v>-5319888.0856406596</v>
      </c>
      <c r="AB49">
        <v>477142.84756267502</v>
      </c>
      <c r="AC49">
        <v>-1301903.6381325901</v>
      </c>
      <c r="AD49">
        <v>-5864.4891326719498</v>
      </c>
      <c r="AE49">
        <v>7981.6229146554197</v>
      </c>
      <c r="AF49">
        <v>234541.69256446799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-4666291.3416727697</v>
      </c>
      <c r="AO49">
        <v>-4662304.9366228404</v>
      </c>
      <c r="AP49">
        <v>1825963.93662297</v>
      </c>
      <c r="AQ49">
        <v>0</v>
      </c>
      <c r="AR49">
        <v>-2836340.9999998701</v>
      </c>
      <c r="AS49" s="3"/>
      <c r="AU49" s="3"/>
      <c r="AW49" s="3"/>
      <c r="AY49" s="3"/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245006021</v>
      </c>
      <c r="F50">
        <v>308782119</v>
      </c>
      <c r="G50">
        <v>305945778</v>
      </c>
      <c r="H50">
        <v>305688281</v>
      </c>
      <c r="I50">
        <v>-257497.00000005399</v>
      </c>
      <c r="J50">
        <v>305241456.83859903</v>
      </c>
      <c r="K50">
        <v>1749679.03614025</v>
      </c>
      <c r="L50">
        <v>1978028.35459487</v>
      </c>
      <c r="M50">
        <v>0.878105326338942</v>
      </c>
      <c r="N50">
        <v>622559.67348427803</v>
      </c>
      <c r="O50">
        <v>3.63397824206695</v>
      </c>
      <c r="P50">
        <v>26289.1736683702</v>
      </c>
      <c r="Q50">
        <v>7.4425381802472304</v>
      </c>
      <c r="R50">
        <v>3.87703598108717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3681478.4604659202</v>
      </c>
      <c r="AA50">
        <v>370510.72031265602</v>
      </c>
      <c r="AB50">
        <v>276201.76837469899</v>
      </c>
      <c r="AC50">
        <v>-1911735.51901583</v>
      </c>
      <c r="AD50">
        <v>-154660.19995892499</v>
      </c>
      <c r="AE50">
        <v>9228.7568227830398</v>
      </c>
      <c r="AF50">
        <v>-409960.85142065398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1861063.1355806501</v>
      </c>
      <c r="AO50">
        <v>1908010.4646925</v>
      </c>
      <c r="AP50">
        <v>-2165507.46469256</v>
      </c>
      <c r="AQ50">
        <v>0</v>
      </c>
      <c r="AR50">
        <v>-257497.00000005399</v>
      </c>
      <c r="AS50" s="3"/>
      <c r="AU50" s="3"/>
      <c r="AW50" s="3"/>
      <c r="AY50" s="3"/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245006021</v>
      </c>
      <c r="F51">
        <v>308782119</v>
      </c>
      <c r="G51">
        <v>305688281</v>
      </c>
      <c r="H51">
        <v>294101975</v>
      </c>
      <c r="I51">
        <v>-11586306</v>
      </c>
      <c r="J51">
        <v>289076498.76190197</v>
      </c>
      <c r="K51">
        <v>-16164958.076696699</v>
      </c>
      <c r="L51">
        <v>2030305.60295735</v>
      </c>
      <c r="M51">
        <v>0.927557585050649</v>
      </c>
      <c r="N51">
        <v>628132.50805914297</v>
      </c>
      <c r="O51">
        <v>2.63421070447979</v>
      </c>
      <c r="P51">
        <v>27175.607052001698</v>
      </c>
      <c r="Q51">
        <v>7.2610798178534699</v>
      </c>
      <c r="R51">
        <v>3.90231908259919</v>
      </c>
      <c r="S51">
        <v>0</v>
      </c>
      <c r="T51">
        <v>0</v>
      </c>
      <c r="U51">
        <v>0</v>
      </c>
      <c r="V51">
        <v>0.58767226377673298</v>
      </c>
      <c r="W51">
        <v>0</v>
      </c>
      <c r="X51">
        <v>0</v>
      </c>
      <c r="Y51">
        <v>0</v>
      </c>
      <c r="Z51">
        <v>3575336.5972665399</v>
      </c>
      <c r="AA51">
        <v>-3288090.4689055001</v>
      </c>
      <c r="AB51">
        <v>316655.67545458802</v>
      </c>
      <c r="AC51">
        <v>-10199669.602633899</v>
      </c>
      <c r="AD51">
        <v>-346311.00194562599</v>
      </c>
      <c r="AE51">
        <v>-46616.935327001302</v>
      </c>
      <c r="AF51">
        <v>28925.890641485599</v>
      </c>
      <c r="AG51">
        <v>0</v>
      </c>
      <c r="AH51">
        <v>0</v>
      </c>
      <c r="AI51">
        <v>0</v>
      </c>
      <c r="AJ51">
        <v>-6483459.1086199395</v>
      </c>
      <c r="AK51">
        <v>0</v>
      </c>
      <c r="AL51">
        <v>0</v>
      </c>
      <c r="AM51">
        <v>0</v>
      </c>
      <c r="AN51">
        <v>-16443228.9540694</v>
      </c>
      <c r="AO51">
        <v>-16232679.683617201</v>
      </c>
      <c r="AP51">
        <v>4646373.6836172203</v>
      </c>
      <c r="AQ51">
        <v>0</v>
      </c>
      <c r="AR51">
        <v>-11586306</v>
      </c>
      <c r="AS51" s="3"/>
      <c r="AU51" s="3"/>
      <c r="AW51" s="3"/>
      <c r="AY51" s="3"/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245006021</v>
      </c>
      <c r="F52">
        <v>308782119</v>
      </c>
      <c r="G52">
        <v>294101975</v>
      </c>
      <c r="H52">
        <v>275538089</v>
      </c>
      <c r="I52">
        <v>-18563885.999999899</v>
      </c>
      <c r="J52">
        <v>274968212.62994301</v>
      </c>
      <c r="K52">
        <v>-14108286.131959099</v>
      </c>
      <c r="L52">
        <v>2068534.2051490501</v>
      </c>
      <c r="M52">
        <v>0.98381957575400003</v>
      </c>
      <c r="N52">
        <v>632947.59882227401</v>
      </c>
      <c r="O52">
        <v>2.34878707737349</v>
      </c>
      <c r="P52">
        <v>27563.425390712298</v>
      </c>
      <c r="Q52">
        <v>7.0895924032279201</v>
      </c>
      <c r="R52">
        <v>4.4604879885788602</v>
      </c>
      <c r="S52">
        <v>0</v>
      </c>
      <c r="T52">
        <v>0</v>
      </c>
      <c r="U52">
        <v>0</v>
      </c>
      <c r="V52">
        <v>1.3874901466197</v>
      </c>
      <c r="W52">
        <v>0</v>
      </c>
      <c r="X52">
        <v>0</v>
      </c>
      <c r="Y52">
        <v>0</v>
      </c>
      <c r="Z52">
        <v>2376514.07442796</v>
      </c>
      <c r="AA52">
        <v>-3657132.4222001298</v>
      </c>
      <c r="AB52">
        <v>291242.47896262899</v>
      </c>
      <c r="AC52">
        <v>-3308754.7026901101</v>
      </c>
      <c r="AD52">
        <v>-134858.93489303</v>
      </c>
      <c r="AE52">
        <v>-36446.647951124098</v>
      </c>
      <c r="AF52">
        <v>-1323026.9036987601</v>
      </c>
      <c r="AG52">
        <v>0</v>
      </c>
      <c r="AH52">
        <v>0</v>
      </c>
      <c r="AI52">
        <v>0</v>
      </c>
      <c r="AJ52">
        <v>-8747536.1712539606</v>
      </c>
      <c r="AK52">
        <v>0</v>
      </c>
      <c r="AL52">
        <v>0</v>
      </c>
      <c r="AM52">
        <v>0</v>
      </c>
      <c r="AN52">
        <v>-14539999.2292965</v>
      </c>
      <c r="AO52">
        <v>-14272382.5507752</v>
      </c>
      <c r="AP52">
        <v>-4291503.4492247403</v>
      </c>
      <c r="AQ52">
        <v>0</v>
      </c>
      <c r="AR52">
        <v>-18563885.999999899</v>
      </c>
      <c r="AS52" s="3"/>
      <c r="AU52" s="3"/>
      <c r="AW52" s="3"/>
      <c r="AY52" s="3"/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245006021</v>
      </c>
      <c r="F53">
        <v>308782119</v>
      </c>
      <c r="G53">
        <v>275538089</v>
      </c>
      <c r="H53">
        <v>267025343</v>
      </c>
      <c r="I53">
        <v>-8512745.9999999907</v>
      </c>
      <c r="J53">
        <v>269635456.34566802</v>
      </c>
      <c r="K53">
        <v>-5332756.28427542</v>
      </c>
      <c r="L53">
        <v>2090913.9298707</v>
      </c>
      <c r="M53">
        <v>0.97634557960715196</v>
      </c>
      <c r="N53">
        <v>637687.32210449199</v>
      </c>
      <c r="O53">
        <v>2.5617378365652499</v>
      </c>
      <c r="P53">
        <v>27768.434369664399</v>
      </c>
      <c r="Q53">
        <v>7.05080140121526</v>
      </c>
      <c r="R53">
        <v>4.7637089151372303</v>
      </c>
      <c r="S53">
        <v>0</v>
      </c>
      <c r="T53">
        <v>0</v>
      </c>
      <c r="U53">
        <v>0</v>
      </c>
      <c r="V53">
        <v>2.2741751354755402</v>
      </c>
      <c r="W53">
        <v>0</v>
      </c>
      <c r="X53">
        <v>0</v>
      </c>
      <c r="Y53">
        <v>0</v>
      </c>
      <c r="Z53">
        <v>1883564.44723572</v>
      </c>
      <c r="AA53">
        <v>425642.59805753501</v>
      </c>
      <c r="AB53">
        <v>247432.168692287</v>
      </c>
      <c r="AC53">
        <v>2374088.7508705501</v>
      </c>
      <c r="AD53">
        <v>-112451.624905441</v>
      </c>
      <c r="AE53">
        <v>-11746.0813416374</v>
      </c>
      <c r="AF53">
        <v>-645477.80578605202</v>
      </c>
      <c r="AG53">
        <v>0</v>
      </c>
      <c r="AH53">
        <v>0</v>
      </c>
      <c r="AI53">
        <v>0</v>
      </c>
      <c r="AJ53">
        <v>-9313918.4817532804</v>
      </c>
      <c r="AK53">
        <v>0</v>
      </c>
      <c r="AL53">
        <v>0</v>
      </c>
      <c r="AM53">
        <v>0</v>
      </c>
      <c r="AN53">
        <v>-5152866.0289302999</v>
      </c>
      <c r="AO53">
        <v>-5296025.0118860304</v>
      </c>
      <c r="AP53">
        <v>-3216720.98811395</v>
      </c>
      <c r="AQ53">
        <v>0</v>
      </c>
      <c r="AR53">
        <v>-8512745.9999999907</v>
      </c>
      <c r="AS53" s="3"/>
      <c r="AU53" s="3"/>
      <c r="AW53" s="3"/>
      <c r="AY53" s="3"/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245006021</v>
      </c>
      <c r="F54">
        <v>308782119</v>
      </c>
      <c r="G54">
        <v>267025343</v>
      </c>
      <c r="H54">
        <v>263669464</v>
      </c>
      <c r="I54">
        <v>-3355879.00000002</v>
      </c>
      <c r="J54">
        <v>264192866.11290801</v>
      </c>
      <c r="K54">
        <v>-5442590.2327599796</v>
      </c>
      <c r="L54">
        <v>2108999.0445781299</v>
      </c>
      <c r="M54">
        <v>0.97653568269397395</v>
      </c>
      <c r="N54">
        <v>643007.99436560797</v>
      </c>
      <c r="O54">
        <v>2.8184908122727301</v>
      </c>
      <c r="P54">
        <v>28107.1397645662</v>
      </c>
      <c r="Q54">
        <v>6.97719114249543</v>
      </c>
      <c r="R54">
        <v>5.1306668365509198</v>
      </c>
      <c r="S54">
        <v>0</v>
      </c>
      <c r="T54">
        <v>0</v>
      </c>
      <c r="U54">
        <v>0</v>
      </c>
      <c r="V54">
        <v>3.2602955704504901</v>
      </c>
      <c r="W54">
        <v>0</v>
      </c>
      <c r="X54">
        <v>0</v>
      </c>
      <c r="Y54">
        <v>0</v>
      </c>
      <c r="Z54">
        <v>1987886.66948563</v>
      </c>
      <c r="AA54">
        <v>730691.76810854103</v>
      </c>
      <c r="AB54">
        <v>260342.06761777299</v>
      </c>
      <c r="AC54">
        <v>2601952.9999330901</v>
      </c>
      <c r="AD54">
        <v>-129675.889270432</v>
      </c>
      <c r="AE54">
        <v>-14756.913154567999</v>
      </c>
      <c r="AF54">
        <v>-794580.89615914901</v>
      </c>
      <c r="AG54">
        <v>0</v>
      </c>
      <c r="AH54">
        <v>0</v>
      </c>
      <c r="AI54">
        <v>0</v>
      </c>
      <c r="AJ54">
        <v>-10065108.6654354</v>
      </c>
      <c r="AK54">
        <v>0</v>
      </c>
      <c r="AL54">
        <v>0</v>
      </c>
      <c r="AM54">
        <v>0</v>
      </c>
      <c r="AN54">
        <v>-5423248.8588745501</v>
      </c>
      <c r="AO54">
        <v>-5533966.2940432997</v>
      </c>
      <c r="AP54">
        <v>2178087.2940432802</v>
      </c>
      <c r="AQ54">
        <v>0</v>
      </c>
      <c r="AR54">
        <v>-3355879.00000002</v>
      </c>
      <c r="AS54" s="3"/>
      <c r="AU54" s="3"/>
      <c r="AW54" s="3"/>
      <c r="AY54" s="3"/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1133446751.4193599</v>
      </c>
      <c r="K55">
        <v>0</v>
      </c>
      <c r="L55">
        <v>253905652</v>
      </c>
      <c r="M55">
        <v>0.97956348559999995</v>
      </c>
      <c r="N55">
        <v>25697520.3899999</v>
      </c>
      <c r="O55">
        <v>1.974</v>
      </c>
      <c r="P55">
        <v>42439.074999999903</v>
      </c>
      <c r="Q55">
        <v>31.709999999999901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1201007994</v>
      </c>
      <c r="AR55">
        <v>1201007994</v>
      </c>
      <c r="AS55" s="3"/>
      <c r="AU55" s="3"/>
      <c r="AW55" s="3"/>
      <c r="AY55" s="3"/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1053092448.1266</v>
      </c>
      <c r="K56">
        <v>-80354303.292752206</v>
      </c>
      <c r="L56">
        <v>232535028.99999899</v>
      </c>
      <c r="M56">
        <v>1.1512130358199999</v>
      </c>
      <c r="N56">
        <v>26042245.269999899</v>
      </c>
      <c r="O56">
        <v>2.2467999999999901</v>
      </c>
      <c r="P56">
        <v>41148.635000000002</v>
      </c>
      <c r="Q56">
        <v>31.36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-55032630.901536897</v>
      </c>
      <c r="AA56">
        <v>-48433576.987244204</v>
      </c>
      <c r="AB56">
        <v>1877830.9451852101</v>
      </c>
      <c r="AC56">
        <v>14742122.694764599</v>
      </c>
      <c r="AD56">
        <v>1335109.1880711</v>
      </c>
      <c r="AE56">
        <v>-405158.10794214503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-85916303.168702304</v>
      </c>
      <c r="AO56">
        <v>-85143973.888536006</v>
      </c>
      <c r="AP56">
        <v>11827132.888534101</v>
      </c>
      <c r="AQ56">
        <v>0</v>
      </c>
      <c r="AR56">
        <v>-73316841.000001907</v>
      </c>
      <c r="AS56" s="3"/>
      <c r="AU56" s="3"/>
      <c r="AW56" s="3"/>
      <c r="AY56" s="3"/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  <row r="57" spans="1:7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1082743815.3129101</v>
      </c>
      <c r="K57">
        <v>29651367.1863098</v>
      </c>
      <c r="L57">
        <v>243107286.99999899</v>
      </c>
      <c r="M57">
        <v>1.20597552096</v>
      </c>
      <c r="N57">
        <v>26563773.749999899</v>
      </c>
      <c r="O57">
        <v>2.5669</v>
      </c>
      <c r="P57">
        <v>39531.589999999997</v>
      </c>
      <c r="Q57">
        <v>31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27068413.0503425</v>
      </c>
      <c r="AA57">
        <v>-13945621.0645518</v>
      </c>
      <c r="AB57">
        <v>2624633.0831396598</v>
      </c>
      <c r="AC57">
        <v>14836775.5576899</v>
      </c>
      <c r="AD57">
        <v>1627855.8540674699</v>
      </c>
      <c r="AE57">
        <v>-391292.18374799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31820764.296939701</v>
      </c>
      <c r="AO57">
        <v>31751803.471613199</v>
      </c>
      <c r="AP57">
        <v>-50205922.471611001</v>
      </c>
      <c r="AQ57">
        <v>0</v>
      </c>
      <c r="AR57">
        <v>-18454118.999997798</v>
      </c>
      <c r="AS57" s="3"/>
      <c r="AU57" s="3"/>
      <c r="AW57" s="3"/>
      <c r="AY57" s="3"/>
      <c r="BA57" s="3"/>
      <c r="BC57" s="3"/>
      <c r="BE57" s="3"/>
      <c r="BH57" s="3"/>
      <c r="BJ57" s="3"/>
      <c r="BL57" s="3"/>
      <c r="BM57"/>
      <c r="BN57"/>
      <c r="BO57"/>
      <c r="BP57"/>
      <c r="BQ57"/>
      <c r="BR57"/>
    </row>
    <row r="58" spans="1:7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1140458647.6322801</v>
      </c>
      <c r="K58">
        <v>57714832.319369003</v>
      </c>
      <c r="L58">
        <v>254087770.99999899</v>
      </c>
      <c r="M58">
        <v>1.1702642381999999</v>
      </c>
      <c r="N58">
        <v>27081157.499999899</v>
      </c>
      <c r="O58">
        <v>3.0314999999999901</v>
      </c>
      <c r="P58">
        <v>38116.919999999896</v>
      </c>
      <c r="Q58">
        <v>30.68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26452719.471929502</v>
      </c>
      <c r="AA58">
        <v>8997900.6567593906</v>
      </c>
      <c r="AB58">
        <v>2511480.4784456599</v>
      </c>
      <c r="AC58">
        <v>19041900.216227699</v>
      </c>
      <c r="AD58">
        <v>1455385.70591574</v>
      </c>
      <c r="AE58">
        <v>-342130.04204859398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58117256.487229504</v>
      </c>
      <c r="AO58">
        <v>59127033.111929901</v>
      </c>
      <c r="AP58">
        <v>17049901.888067599</v>
      </c>
      <c r="AQ58">
        <v>0</v>
      </c>
      <c r="AR58">
        <v>76176934.999997601</v>
      </c>
      <c r="AS58" s="3"/>
      <c r="AU58" s="3"/>
      <c r="AW58" s="3"/>
      <c r="AY58" s="3"/>
      <c r="BA58" s="3"/>
      <c r="BC58" s="3"/>
      <c r="BE58" s="3"/>
      <c r="BH58" s="3"/>
      <c r="BJ58" s="3"/>
      <c r="BL58" s="3"/>
      <c r="BM58"/>
      <c r="BN58"/>
      <c r="BO58"/>
      <c r="BP58"/>
      <c r="BQ58"/>
      <c r="BR58"/>
    </row>
    <row r="59" spans="1:7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1142482972.12239</v>
      </c>
      <c r="K59">
        <v>2024324.49010396</v>
      </c>
      <c r="L59">
        <v>252268421</v>
      </c>
      <c r="M59">
        <v>1.202828105</v>
      </c>
      <c r="N59">
        <v>27655014.75</v>
      </c>
      <c r="O59">
        <v>3.3499999999999899</v>
      </c>
      <c r="P59">
        <v>36028.75</v>
      </c>
      <c r="Q59">
        <v>30.18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-4535788.2591528604</v>
      </c>
      <c r="AA59">
        <v>-8707085.73686154</v>
      </c>
      <c r="AB59">
        <v>2917870.7878114898</v>
      </c>
      <c r="AC59">
        <v>12596493.7707603</v>
      </c>
      <c r="AD59">
        <v>2405490.31927033</v>
      </c>
      <c r="AE59">
        <v>-571240.82679868699</v>
      </c>
      <c r="AF59">
        <v>-1888527.1638214099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2217212.89120762</v>
      </c>
      <c r="AO59">
        <v>2104120.59511325</v>
      </c>
      <c r="AP59">
        <v>-27977420.5951127</v>
      </c>
      <c r="AQ59">
        <v>0</v>
      </c>
      <c r="AR59">
        <v>-25873299.999999501</v>
      </c>
      <c r="AS59" s="3"/>
      <c r="AU59" s="3"/>
      <c r="AW59" s="3"/>
      <c r="AY59" s="3"/>
      <c r="BA59" s="3"/>
      <c r="BC59" s="3"/>
      <c r="BE59" s="3"/>
      <c r="BH59" s="3"/>
      <c r="BJ59" s="3"/>
      <c r="BL59" s="3"/>
      <c r="BM59"/>
      <c r="BN59"/>
      <c r="BO59"/>
      <c r="BP59"/>
      <c r="BQ59"/>
      <c r="BR59"/>
    </row>
    <row r="60" spans="1:7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1149606361.3984001</v>
      </c>
      <c r="K60">
        <v>7123389.2760114605</v>
      </c>
      <c r="L60">
        <v>256261700.99999899</v>
      </c>
      <c r="M60">
        <v>1.2309854982699999</v>
      </c>
      <c r="N60">
        <v>27714120</v>
      </c>
      <c r="O60">
        <v>3.4605999999999901</v>
      </c>
      <c r="P60">
        <v>36660.58</v>
      </c>
      <c r="Q60">
        <v>30.4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9756220.4650476296</v>
      </c>
      <c r="AA60">
        <v>-7267576.18687768</v>
      </c>
      <c r="AB60">
        <v>290278.93754194601</v>
      </c>
      <c r="AC60">
        <v>4054170.6768405801</v>
      </c>
      <c r="AD60">
        <v>-725084.84979970404</v>
      </c>
      <c r="AE60">
        <v>245945.32785106101</v>
      </c>
      <c r="AF60">
        <v>924758.82037461305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7278713.1909784405</v>
      </c>
      <c r="AO60">
        <v>7229744.1346626496</v>
      </c>
      <c r="AP60">
        <v>-66058446.134663098</v>
      </c>
      <c r="AQ60">
        <v>0</v>
      </c>
      <c r="AR60">
        <v>-58828702.000000402</v>
      </c>
      <c r="AS60" s="3"/>
      <c r="AU60" s="3"/>
      <c r="AW60" s="3"/>
      <c r="AY60" s="3"/>
      <c r="BA60" s="3"/>
      <c r="BC60" s="3"/>
      <c r="BE60" s="3"/>
      <c r="BH60" s="3"/>
      <c r="BJ60" s="3"/>
      <c r="BL60" s="3"/>
      <c r="BM60"/>
      <c r="BN60"/>
      <c r="BO60"/>
      <c r="BP60"/>
      <c r="BQ60"/>
      <c r="BR60"/>
    </row>
    <row r="61" spans="1:7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1173994500.6998701</v>
      </c>
      <c r="K61">
        <v>24388139.30147</v>
      </c>
      <c r="L61">
        <v>260943221</v>
      </c>
      <c r="M61">
        <v>1.24213280256</v>
      </c>
      <c r="N61">
        <v>27956797.669999901</v>
      </c>
      <c r="O61">
        <v>3.91949999999999</v>
      </c>
      <c r="P61">
        <v>36716.94</v>
      </c>
      <c r="Q61">
        <v>30.42</v>
      </c>
      <c r="R61">
        <v>3.7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10682222.6641932</v>
      </c>
      <c r="AA61">
        <v>-2712350.0694934502</v>
      </c>
      <c r="AB61">
        <v>1125684.1534232399</v>
      </c>
      <c r="AC61">
        <v>15086062.142944001</v>
      </c>
      <c r="AD61">
        <v>-60837.028260568601</v>
      </c>
      <c r="AE61">
        <v>21222.2646942846</v>
      </c>
      <c r="AF61">
        <v>-877142.11537258397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23264862.0121281</v>
      </c>
      <c r="AO61">
        <v>23350877.0335414</v>
      </c>
      <c r="AP61">
        <v>-11495670.033540901</v>
      </c>
      <c r="AQ61">
        <v>0</v>
      </c>
      <c r="AR61">
        <v>11855207.0000004</v>
      </c>
      <c r="AS61" s="3"/>
      <c r="AU61" s="3"/>
      <c r="AW61" s="3"/>
      <c r="AY61" s="3"/>
      <c r="BA61" s="3"/>
      <c r="BC61" s="3"/>
      <c r="BE61" s="3"/>
      <c r="BH61" s="3"/>
      <c r="BJ61" s="3"/>
      <c r="BL61" s="3"/>
      <c r="BM61"/>
      <c r="BN61"/>
      <c r="BO61"/>
      <c r="BP61"/>
      <c r="BQ61"/>
      <c r="BR61"/>
    </row>
    <row r="62" spans="1:7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1119869223.1227601</v>
      </c>
      <c r="K62">
        <v>-54125277.577107102</v>
      </c>
      <c r="L62">
        <v>261208990.99999899</v>
      </c>
      <c r="M62">
        <v>1.2984894877499999</v>
      </c>
      <c r="N62">
        <v>27734538</v>
      </c>
      <c r="O62">
        <v>2.84309999999999</v>
      </c>
      <c r="P62">
        <v>35494.29</v>
      </c>
      <c r="Q62">
        <v>30.61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604374.29558211099</v>
      </c>
      <c r="AA62">
        <v>-13588147.213047801</v>
      </c>
      <c r="AB62">
        <v>-1040674.90555186</v>
      </c>
      <c r="AC62">
        <v>-37542119.076681301</v>
      </c>
      <c r="AD62">
        <v>1356525.1729061401</v>
      </c>
      <c r="AE62">
        <v>203799.66856033701</v>
      </c>
      <c r="AF62">
        <v>-1772472.22035648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-51778714.278588898</v>
      </c>
      <c r="AO62">
        <v>-51293261.663516097</v>
      </c>
      <c r="AP62">
        <v>17737361.6635147</v>
      </c>
      <c r="AQ62">
        <v>0</v>
      </c>
      <c r="AR62">
        <v>-33555900.000001401</v>
      </c>
      <c r="AS62" s="3"/>
      <c r="AU62" s="3"/>
      <c r="AW62" s="3"/>
      <c r="AY62" s="3"/>
      <c r="BA62" s="3"/>
      <c r="BC62" s="3"/>
      <c r="BE62" s="3"/>
      <c r="BH62" s="3"/>
      <c r="BJ62" s="3"/>
      <c r="BL62" s="3"/>
      <c r="BM62"/>
      <c r="BN62"/>
      <c r="BO62"/>
      <c r="BP62"/>
      <c r="BQ62"/>
      <c r="BR62"/>
    </row>
    <row r="63" spans="1:7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1065315268.193</v>
      </c>
      <c r="K63">
        <v>-54553954.9297636</v>
      </c>
      <c r="L63">
        <v>234440206.99999899</v>
      </c>
      <c r="M63">
        <v>1.3328625246499901</v>
      </c>
      <c r="N63">
        <v>27553600.749999899</v>
      </c>
      <c r="O63">
        <v>3.2889999999999899</v>
      </c>
      <c r="P63">
        <v>35213</v>
      </c>
      <c r="Q63">
        <v>30.93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-60477099.962333299</v>
      </c>
      <c r="AA63">
        <v>-7899448.7117013</v>
      </c>
      <c r="AB63">
        <v>-827701.26874020195</v>
      </c>
      <c r="AC63">
        <v>16592044.906339699</v>
      </c>
      <c r="AD63">
        <v>308942.99941259401</v>
      </c>
      <c r="AE63">
        <v>332909.97300710599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-51970352.064015403</v>
      </c>
      <c r="AO63">
        <v>-52563577.241955899</v>
      </c>
      <c r="AP63">
        <v>29356366.241955802</v>
      </c>
      <c r="AQ63">
        <v>0</v>
      </c>
      <c r="AR63">
        <v>-23207211.000000101</v>
      </c>
      <c r="AS63" s="3"/>
      <c r="AU63" s="3"/>
      <c r="AW63" s="3"/>
      <c r="AY63" s="3"/>
      <c r="BA63" s="3"/>
      <c r="BC63" s="3"/>
      <c r="BE63" s="3"/>
      <c r="BH63" s="3"/>
      <c r="BJ63" s="3"/>
      <c r="BL63" s="3"/>
      <c r="BM63"/>
      <c r="BN63"/>
      <c r="BO63"/>
      <c r="BP63"/>
      <c r="BQ63"/>
      <c r="BR63"/>
    </row>
    <row r="64" spans="1:7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1060330903.94686</v>
      </c>
      <c r="K64">
        <v>-4984364.2461345196</v>
      </c>
      <c r="L64">
        <v>228510747.99999899</v>
      </c>
      <c r="M64">
        <v>1.4103132355200001</v>
      </c>
      <c r="N64">
        <v>27682634.670000002</v>
      </c>
      <c r="O64">
        <v>4.0655999999999999</v>
      </c>
      <c r="P64">
        <v>34147.68</v>
      </c>
      <c r="Q64">
        <v>31.299999999999901</v>
      </c>
      <c r="R64">
        <v>3.8999999999999901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-14330978.460578401</v>
      </c>
      <c r="AA64">
        <v>-16932436.359383099</v>
      </c>
      <c r="AB64">
        <v>578494.97101086704</v>
      </c>
      <c r="AC64">
        <v>24710124.049588799</v>
      </c>
      <c r="AD64">
        <v>1167674.6286917999</v>
      </c>
      <c r="AE64">
        <v>376657.27930925001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-4430463.8913608799</v>
      </c>
      <c r="AO64">
        <v>-4939863.5123919901</v>
      </c>
      <c r="AP64">
        <v>-26796466.487606801</v>
      </c>
      <c r="AQ64">
        <v>0</v>
      </c>
      <c r="AR64">
        <v>-31736329.9999988</v>
      </c>
      <c r="AS64" s="3"/>
      <c r="AU64" s="3"/>
      <c r="AW64" s="3"/>
      <c r="AY64" s="3"/>
      <c r="BA64" s="3"/>
      <c r="BC64" s="3"/>
      <c r="BE64" s="3"/>
      <c r="BH64" s="3"/>
      <c r="BJ64" s="3"/>
      <c r="BL64" s="3"/>
      <c r="BM64"/>
      <c r="BN64"/>
      <c r="BO64"/>
      <c r="BP64"/>
      <c r="BQ64"/>
      <c r="BR64"/>
    </row>
    <row r="65" spans="1:7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1068647975.50477</v>
      </c>
      <c r="K65">
        <v>8317071.5579038803</v>
      </c>
      <c r="L65">
        <v>227959423.99999899</v>
      </c>
      <c r="M65">
        <v>1.36910030643</v>
      </c>
      <c r="N65">
        <v>27909105.420000002</v>
      </c>
      <c r="O65">
        <v>4.1093000000000002</v>
      </c>
      <c r="P65">
        <v>33963.31</v>
      </c>
      <c r="Q65">
        <v>31.51</v>
      </c>
      <c r="R65">
        <v>4.0999999999999996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-1318853.3937297901</v>
      </c>
      <c r="AA65">
        <v>8780126.9419615194</v>
      </c>
      <c r="AB65">
        <v>978716.88556907896</v>
      </c>
      <c r="AC65">
        <v>1223566.0736281399</v>
      </c>
      <c r="AD65">
        <v>199499.79562543199</v>
      </c>
      <c r="AE65">
        <v>207336.51489072101</v>
      </c>
      <c r="AF65">
        <v>-1631480.4633144201</v>
      </c>
      <c r="AG65">
        <v>-396731.42667001201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8042180.9279606603</v>
      </c>
      <c r="AO65">
        <v>8032628.8555748304</v>
      </c>
      <c r="AP65">
        <v>560937.14442671405</v>
      </c>
      <c r="AQ65">
        <v>0</v>
      </c>
      <c r="AR65">
        <v>8593566.0000015497</v>
      </c>
      <c r="AS65" s="3"/>
      <c r="AU65" s="3"/>
      <c r="AW65" s="3"/>
      <c r="AY65" s="3"/>
      <c r="BA65" s="3"/>
      <c r="BC65" s="3"/>
      <c r="BE65" s="3"/>
      <c r="BH65" s="3"/>
      <c r="BJ65" s="3"/>
      <c r="BL65" s="3"/>
      <c r="BM65"/>
      <c r="BN65"/>
      <c r="BO65"/>
      <c r="BP65"/>
      <c r="BQ65"/>
      <c r="BR65"/>
    </row>
    <row r="66" spans="1:7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1020743257.31284</v>
      </c>
      <c r="K66">
        <v>-47904718.191928901</v>
      </c>
      <c r="L66">
        <v>232024740.99999899</v>
      </c>
      <c r="M66">
        <v>1.6314814637999999</v>
      </c>
      <c r="N66">
        <v>28818049.079999998</v>
      </c>
      <c r="O66">
        <v>3.9420000000000002</v>
      </c>
      <c r="P66">
        <v>33700.32</v>
      </c>
      <c r="Q66">
        <v>29.93</v>
      </c>
      <c r="R66">
        <v>4.2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9784147.8996684197</v>
      </c>
      <c r="AA66">
        <v>-52320850.217529498</v>
      </c>
      <c r="AB66">
        <v>3887531.5225656498</v>
      </c>
      <c r="AC66">
        <v>-4768179.5425610598</v>
      </c>
      <c r="AD66">
        <v>288869.72773827502</v>
      </c>
      <c r="AE66">
        <v>-1571694.52454627</v>
      </c>
      <c r="AF66">
        <v>-822913.48093271104</v>
      </c>
      <c r="AG66">
        <v>-400060.63780468499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-45923149.253401898</v>
      </c>
      <c r="AO66">
        <v>-46291528.782375298</v>
      </c>
      <c r="AP66">
        <v>45142041.7823755</v>
      </c>
      <c r="AQ66">
        <v>0</v>
      </c>
      <c r="AR66">
        <v>-1149486.9999998801</v>
      </c>
      <c r="AS66" s="3"/>
      <c r="AU66" s="3"/>
      <c r="AW66" s="3"/>
      <c r="AY66" s="3"/>
      <c r="BA66" s="3"/>
      <c r="BC66" s="3"/>
      <c r="BE66" s="3"/>
      <c r="BH66" s="3"/>
      <c r="BJ66" s="3"/>
      <c r="BL66" s="3"/>
      <c r="BM66"/>
      <c r="BN66"/>
      <c r="BO66"/>
      <c r="BP66"/>
      <c r="BQ66"/>
      <c r="BR66"/>
    </row>
    <row r="67" spans="1:7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1017098717.66335</v>
      </c>
      <c r="K67">
        <v>-3644539.64949262</v>
      </c>
      <c r="L67">
        <v>232003465</v>
      </c>
      <c r="M67">
        <v>1.62762807398</v>
      </c>
      <c r="N67">
        <v>29110612.079999998</v>
      </c>
      <c r="O67">
        <v>3.75239999999999</v>
      </c>
      <c r="P67">
        <v>33580.799999999901</v>
      </c>
      <c r="Q67">
        <v>30.2</v>
      </c>
      <c r="R67">
        <v>4.2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-50461.728483988903</v>
      </c>
      <c r="AA67">
        <v>748531.12231282599</v>
      </c>
      <c r="AB67">
        <v>1222299.65642726</v>
      </c>
      <c r="AC67">
        <v>-5594381.6179336198</v>
      </c>
      <c r="AD67">
        <v>131870.297557805</v>
      </c>
      <c r="AE67">
        <v>268521.05654108501</v>
      </c>
      <c r="AF67">
        <v>0</v>
      </c>
      <c r="AG67">
        <v>-399615.31802479899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-3673236.5316034202</v>
      </c>
      <c r="AO67">
        <v>-3682988.5192195498</v>
      </c>
      <c r="AP67">
        <v>-6879097.4807830704</v>
      </c>
      <c r="AQ67">
        <v>0</v>
      </c>
      <c r="AR67">
        <v>-10562086.0000026</v>
      </c>
      <c r="AS67" s="3"/>
      <c r="AU67" s="3"/>
      <c r="AW67" s="3"/>
      <c r="AY67" s="3"/>
      <c r="BA67" s="3"/>
      <c r="BC67" s="3"/>
      <c r="BE67" s="3"/>
      <c r="BH67" s="3"/>
      <c r="BJ67" s="3"/>
      <c r="BL67" s="3"/>
      <c r="BM67"/>
      <c r="BN67"/>
      <c r="BO67"/>
      <c r="BP67"/>
      <c r="BQ67"/>
      <c r="BR67"/>
    </row>
    <row r="68" spans="1:7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975164481.72249997</v>
      </c>
      <c r="K68">
        <v>-41934235.940849699</v>
      </c>
      <c r="L68">
        <v>232760765</v>
      </c>
      <c r="M68">
        <v>1.6811518782799999</v>
      </c>
      <c r="N68">
        <v>29378317.829999901</v>
      </c>
      <c r="O68">
        <v>2.7029999999999998</v>
      </c>
      <c r="P68">
        <v>34173.339999999902</v>
      </c>
      <c r="Q68">
        <v>30.169999999999899</v>
      </c>
      <c r="R68">
        <v>4.0999999999999996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1776521.7041322</v>
      </c>
      <c r="AA68">
        <v>-10140348.9340741</v>
      </c>
      <c r="AB68">
        <v>1096329.7205910799</v>
      </c>
      <c r="AC68">
        <v>-34804203.681937501</v>
      </c>
      <c r="AD68">
        <v>-642329.53775618598</v>
      </c>
      <c r="AE68">
        <v>-29525.9029629221</v>
      </c>
      <c r="AF68">
        <v>814229.53891886596</v>
      </c>
      <c r="AG68">
        <v>-395523.48765815201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-42324850.580746703</v>
      </c>
      <c r="AO68">
        <v>-42093010.196872897</v>
      </c>
      <c r="AP68">
        <v>18474450.196874101</v>
      </c>
      <c r="AQ68">
        <v>0</v>
      </c>
      <c r="AR68">
        <v>-23618559.9999988</v>
      </c>
      <c r="AS68" s="3"/>
      <c r="AU68" s="3"/>
      <c r="AW68" s="3"/>
      <c r="AY68" s="3"/>
      <c r="BA68" s="3"/>
      <c r="BC68" s="3"/>
      <c r="BE68" s="3"/>
      <c r="BH68" s="3"/>
      <c r="BJ68" s="3"/>
      <c r="BL68" s="3"/>
      <c r="BM68"/>
      <c r="BN68"/>
      <c r="BO68"/>
      <c r="BP68"/>
      <c r="BQ68"/>
      <c r="BR68"/>
    </row>
    <row r="69" spans="1:7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957482498.69092095</v>
      </c>
      <c r="K69">
        <v>-17681983.0315798</v>
      </c>
      <c r="L69">
        <v>232107588.99999899</v>
      </c>
      <c r="M69">
        <v>1.6875652615500001</v>
      </c>
      <c r="N69">
        <v>29437697.499999899</v>
      </c>
      <c r="O69">
        <v>2.4255</v>
      </c>
      <c r="P69">
        <v>35302.049999999901</v>
      </c>
      <c r="Q69">
        <v>29.8799999999999</v>
      </c>
      <c r="R69">
        <v>4.5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-1494057.6275454101</v>
      </c>
      <c r="AA69">
        <v>-1178818.11621904</v>
      </c>
      <c r="AB69">
        <v>236129.27032466099</v>
      </c>
      <c r="AC69">
        <v>-10741376.6852035</v>
      </c>
      <c r="AD69">
        <v>-1165393.84178562</v>
      </c>
      <c r="AE69">
        <v>-278779.31062957202</v>
      </c>
      <c r="AF69">
        <v>-3175239.5717850402</v>
      </c>
      <c r="AG69">
        <v>-386373.48253374401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-18183909.365377299</v>
      </c>
      <c r="AO69">
        <v>-18083916.185019501</v>
      </c>
      <c r="AP69">
        <v>20008320.185021199</v>
      </c>
      <c r="AQ69">
        <v>0</v>
      </c>
      <c r="AR69">
        <v>1924404.0000016601</v>
      </c>
      <c r="AS69" s="3"/>
      <c r="AU69" s="3"/>
      <c r="AW69" s="3"/>
      <c r="AY69" s="3"/>
      <c r="BA69" s="3"/>
      <c r="BC69" s="3"/>
      <c r="BE69" s="3"/>
      <c r="BH69" s="3"/>
      <c r="BJ69" s="3"/>
      <c r="BL69" s="3"/>
      <c r="BM69"/>
      <c r="BN69"/>
      <c r="BO69"/>
      <c r="BP69"/>
      <c r="BQ69"/>
      <c r="BR69"/>
    </row>
    <row r="70" spans="1:7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956807690.13912797</v>
      </c>
      <c r="K70">
        <v>-674808.55179262103</v>
      </c>
      <c r="L70">
        <v>230935446.99999899</v>
      </c>
      <c r="M70">
        <v>1.7337943710599999</v>
      </c>
      <c r="N70">
        <v>29668394.669999901</v>
      </c>
      <c r="O70">
        <v>2.6928000000000001</v>
      </c>
      <c r="P70">
        <v>35945.819999999898</v>
      </c>
      <c r="Q70">
        <v>30</v>
      </c>
      <c r="R70">
        <v>4.5</v>
      </c>
      <c r="S70">
        <v>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-2695274.1599070602</v>
      </c>
      <c r="AA70">
        <v>-8400589.9232341498</v>
      </c>
      <c r="AB70">
        <v>914964.52619492204</v>
      </c>
      <c r="AC70">
        <v>10492019.003918599</v>
      </c>
      <c r="AD70">
        <v>-649537.10987179202</v>
      </c>
      <c r="AE70">
        <v>115602.386692514</v>
      </c>
      <c r="AF70">
        <v>0</v>
      </c>
      <c r="AG70">
        <v>-387119.01090047997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-609934.28710739198</v>
      </c>
      <c r="AO70">
        <v>-704249.11680823297</v>
      </c>
      <c r="AP70">
        <v>-55889734.883194</v>
      </c>
      <c r="AQ70">
        <v>0</v>
      </c>
      <c r="AR70">
        <v>-56593984.000002198</v>
      </c>
      <c r="AS70" s="3"/>
      <c r="AU70" s="3"/>
      <c r="AW70" s="3"/>
      <c r="AY70" s="3"/>
      <c r="BA70" s="3"/>
      <c r="BC70" s="3"/>
      <c r="BE70" s="3"/>
      <c r="BH70" s="3"/>
      <c r="BJ70" s="3"/>
      <c r="BL70" s="3"/>
      <c r="BM70"/>
      <c r="BN70"/>
      <c r="BO70"/>
      <c r="BP70"/>
      <c r="BQ70"/>
      <c r="BR70"/>
    </row>
    <row r="71" spans="1:7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964600215.04757404</v>
      </c>
      <c r="K71">
        <v>7792524.9084463101</v>
      </c>
      <c r="L71">
        <v>230662402</v>
      </c>
      <c r="M71">
        <v>1.7232403279999999</v>
      </c>
      <c r="N71">
        <v>29807700.839999899</v>
      </c>
      <c r="O71">
        <v>2.9199999999999902</v>
      </c>
      <c r="P71">
        <v>36801.5</v>
      </c>
      <c r="Q71">
        <v>30.01</v>
      </c>
      <c r="R71">
        <v>4.5999999999999996</v>
      </c>
      <c r="S71">
        <v>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-594760.62316644902</v>
      </c>
      <c r="AA71">
        <v>1806681.7847464599</v>
      </c>
      <c r="AB71">
        <v>517869.66410121397</v>
      </c>
      <c r="AC71">
        <v>7856656.08665465</v>
      </c>
      <c r="AD71">
        <v>-797598.97598974803</v>
      </c>
      <c r="AE71">
        <v>9087.4442486295902</v>
      </c>
      <c r="AF71">
        <v>-751193.95665161696</v>
      </c>
      <c r="AG71">
        <v>-365194.08221682103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7681547.3417263199</v>
      </c>
      <c r="AO71">
        <v>7677314.8510881197</v>
      </c>
      <c r="AP71">
        <v>-14530837.851087799</v>
      </c>
      <c r="AQ71">
        <v>0</v>
      </c>
      <c r="AR71">
        <v>-6853522.9999997597</v>
      </c>
      <c r="AS71" s="3"/>
      <c r="AU71" s="3"/>
      <c r="AW71" s="3"/>
      <c r="AY71" s="3"/>
      <c r="BA71" s="3"/>
      <c r="BC71" s="3"/>
      <c r="BE71" s="3"/>
      <c r="BH71" s="3"/>
      <c r="BJ71" s="3"/>
      <c r="BL71" s="3"/>
      <c r="BM71"/>
      <c r="BN71"/>
      <c r="BO71"/>
      <c r="BP71"/>
      <c r="BQ71"/>
      <c r="BR71"/>
    </row>
    <row r="72" spans="1:7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G72"/>
      <c r="AI72"/>
      <c r="AK72"/>
      <c r="AO72"/>
      <c r="AQ72"/>
      <c r="AS72" s="3"/>
      <c r="AU72" s="3"/>
      <c r="AW72" s="3"/>
      <c r="AY72" s="3"/>
      <c r="BA72" s="3"/>
      <c r="BC72" s="3"/>
      <c r="BE72" s="3"/>
      <c r="BH72" s="3"/>
      <c r="BJ72" s="3"/>
      <c r="BL72" s="3"/>
      <c r="BM72"/>
      <c r="BN72"/>
      <c r="BO72"/>
      <c r="BP72"/>
      <c r="BQ72"/>
      <c r="BR72"/>
    </row>
    <row r="73" spans="1:7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G73"/>
      <c r="AI73"/>
      <c r="AK73"/>
      <c r="AO73"/>
      <c r="AQ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H73" s="3"/>
      <c r="BJ73" s="3"/>
      <c r="BL73" s="3"/>
      <c r="BM73"/>
      <c r="BN73"/>
      <c r="BO73"/>
      <c r="BP73"/>
      <c r="BQ73"/>
    </row>
    <row r="74" spans="1:70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I74"/>
      <c r="AK74"/>
      <c r="AO74"/>
      <c r="AQ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H74" s="3"/>
      <c r="BJ74" s="3"/>
      <c r="BL74" s="3"/>
      <c r="BM74"/>
      <c r="BN74"/>
      <c r="BO74"/>
      <c r="BP74"/>
      <c r="BQ74"/>
    </row>
    <row r="75" spans="1:70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18</v>
      </c>
      <c r="P75" t="s">
        <v>17</v>
      </c>
      <c r="Q75" t="s">
        <v>10</v>
      </c>
      <c r="R75" t="s">
        <v>32</v>
      </c>
      <c r="S75" t="s">
        <v>76</v>
      </c>
      <c r="T75" t="s">
        <v>77</v>
      </c>
      <c r="U75" t="s">
        <v>78</v>
      </c>
      <c r="V75" t="s">
        <v>79</v>
      </c>
      <c r="W75" t="s">
        <v>80</v>
      </c>
      <c r="X75" t="s">
        <v>81</v>
      </c>
      <c r="Y75" t="s">
        <v>82</v>
      </c>
      <c r="Z75" t="s">
        <v>12</v>
      </c>
      <c r="AA75" t="s">
        <v>83</v>
      </c>
      <c r="AB75" t="s">
        <v>13</v>
      </c>
      <c r="AC75" t="s">
        <v>33</v>
      </c>
      <c r="AD75" t="s">
        <v>34</v>
      </c>
      <c r="AE75" t="s">
        <v>14</v>
      </c>
      <c r="AF75" t="s">
        <v>35</v>
      </c>
      <c r="AG75" t="s">
        <v>84</v>
      </c>
      <c r="AH75" t="s">
        <v>85</v>
      </c>
      <c r="AI75" t="s">
        <v>86</v>
      </c>
      <c r="AJ75" t="s">
        <v>87</v>
      </c>
      <c r="AK75" t="s">
        <v>88</v>
      </c>
      <c r="AL75" t="s">
        <v>89</v>
      </c>
      <c r="AM75" t="s">
        <v>90</v>
      </c>
      <c r="AN75" t="s">
        <v>43</v>
      </c>
      <c r="AO75" t="s">
        <v>44</v>
      </c>
      <c r="AP75" t="s">
        <v>45</v>
      </c>
      <c r="AQ75" t="s">
        <v>46</v>
      </c>
      <c r="AR75" t="s">
        <v>47</v>
      </c>
      <c r="BN75" s="8"/>
      <c r="BO75" s="8"/>
      <c r="BP75" s="8"/>
      <c r="BQ75" s="8"/>
      <c r="BR75" s="8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1341950828.3032999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1.9566243795576801</v>
      </c>
      <c r="P76" s="160">
        <v>43672.133831359701</v>
      </c>
      <c r="Q76" s="160">
        <v>11.080959921196699</v>
      </c>
      <c r="R76" s="160">
        <v>3.9039838032305898</v>
      </c>
      <c r="S76" s="160">
        <v>0</v>
      </c>
      <c r="T76" s="160">
        <v>0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 s="160">
        <v>0</v>
      </c>
      <c r="AJ76" s="160">
        <v>0</v>
      </c>
      <c r="AK76" s="160">
        <v>0</v>
      </c>
      <c r="AL76" s="160">
        <v>0</v>
      </c>
      <c r="AM76" s="160">
        <v>0</v>
      </c>
      <c r="AN76" s="160">
        <v>0</v>
      </c>
      <c r="AO76" s="160">
        <v>0</v>
      </c>
      <c r="AP76" s="160">
        <v>0</v>
      </c>
      <c r="AQ76" s="160">
        <v>1292016171.99999</v>
      </c>
      <c r="AR76" s="160">
        <v>1292016171.99999</v>
      </c>
      <c r="BM76"/>
      <c r="BN76"/>
      <c r="BO76"/>
      <c r="BP76"/>
      <c r="BQ76"/>
      <c r="BR76"/>
    </row>
    <row r="77" spans="1:7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1406747297.3645</v>
      </c>
      <c r="K77" s="160">
        <v>64796469.061199598</v>
      </c>
      <c r="L77" s="160">
        <v>53476957.519653298</v>
      </c>
      <c r="M77" s="160">
        <v>1.63477406438543</v>
      </c>
      <c r="N77" s="160">
        <v>8588747.4397300407</v>
      </c>
      <c r="O77" s="160">
        <v>2.2347407564421702</v>
      </c>
      <c r="P77" s="160">
        <v>42662.3778793827</v>
      </c>
      <c r="Q77" s="160">
        <v>10.9928921766545</v>
      </c>
      <c r="R77" s="160">
        <v>3.9039838032305898</v>
      </c>
      <c r="S77" s="160">
        <v>0</v>
      </c>
      <c r="T77" s="160">
        <v>0</v>
      </c>
      <c r="U77" s="160">
        <v>0</v>
      </c>
      <c r="V77" s="160">
        <v>0</v>
      </c>
      <c r="W77" s="160">
        <v>0</v>
      </c>
      <c r="X77" s="160">
        <v>0</v>
      </c>
      <c r="Y77" s="160">
        <v>0</v>
      </c>
      <c r="Z77" s="160">
        <v>42671707.106263898</v>
      </c>
      <c r="AA77" s="160">
        <v>1570373.36744679</v>
      </c>
      <c r="AB77" s="160">
        <v>2756666.6983814901</v>
      </c>
      <c r="AC77" s="160">
        <v>16135637.9665465</v>
      </c>
      <c r="AD77" s="160">
        <v>1103954.47238757</v>
      </c>
      <c r="AE77" s="160">
        <v>-109655.456033701</v>
      </c>
      <c r="AF77" s="160">
        <v>0</v>
      </c>
      <c r="AG77" s="160">
        <v>0</v>
      </c>
      <c r="AH77" s="160">
        <v>0</v>
      </c>
      <c r="AI77" s="160">
        <v>0</v>
      </c>
      <c r="AJ77" s="160">
        <v>0</v>
      </c>
      <c r="AK77" s="160">
        <v>0</v>
      </c>
      <c r="AL77" s="160">
        <v>0</v>
      </c>
      <c r="AM77" s="160">
        <v>0</v>
      </c>
      <c r="AN77" s="160">
        <v>64128684.154992603</v>
      </c>
      <c r="AO77" s="160">
        <v>64886922.701334797</v>
      </c>
      <c r="AP77" s="160">
        <v>-78481004.701334298</v>
      </c>
      <c r="AQ77" s="160">
        <v>0</v>
      </c>
      <c r="AR77" s="160">
        <v>-13594081.999999501</v>
      </c>
      <c r="AS77" s="3"/>
      <c r="AU77" s="3"/>
      <c r="AW77" s="3"/>
      <c r="AY77" s="3"/>
      <c r="BA77" s="3"/>
      <c r="BC77" s="3"/>
      <c r="BE77" s="3"/>
      <c r="BH77" s="3"/>
      <c r="BJ77" s="3"/>
      <c r="BL77" s="3"/>
      <c r="BM77"/>
      <c r="BN77"/>
      <c r="BO77"/>
      <c r="BP77"/>
      <c r="BQ77"/>
      <c r="BR77"/>
    </row>
    <row r="78" spans="1:7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1465529317.9221499</v>
      </c>
      <c r="K78" s="160">
        <v>50615690.405655101</v>
      </c>
      <c r="L78" s="160">
        <v>53624570.0609565</v>
      </c>
      <c r="M78" s="160">
        <v>1.6039997652573901</v>
      </c>
      <c r="N78" s="160">
        <v>8759934.6714768</v>
      </c>
      <c r="O78" s="160">
        <v>2.55672892248112</v>
      </c>
      <c r="P78" s="160">
        <v>41255.156164403401</v>
      </c>
      <c r="Q78" s="160">
        <v>10.8848475131367</v>
      </c>
      <c r="R78" s="160">
        <v>3.89803898964978</v>
      </c>
      <c r="S78" s="160">
        <v>0</v>
      </c>
      <c r="T78" s="160">
        <v>0</v>
      </c>
      <c r="U78" s="160">
        <v>0</v>
      </c>
      <c r="V78" s="160">
        <v>0</v>
      </c>
      <c r="W78" s="160">
        <v>0</v>
      </c>
      <c r="X78" s="160">
        <v>0</v>
      </c>
      <c r="Y78" s="160">
        <v>0</v>
      </c>
      <c r="Z78" s="160">
        <v>15976068.154245101</v>
      </c>
      <c r="AA78" s="160">
        <v>9460455.3347643893</v>
      </c>
      <c r="AB78" s="160">
        <v>3305140.7127263802</v>
      </c>
      <c r="AC78" s="160">
        <v>17100149.432881799</v>
      </c>
      <c r="AD78" s="160">
        <v>1499061.51976614</v>
      </c>
      <c r="AE78" s="160">
        <v>-108391.09612212</v>
      </c>
      <c r="AF78" s="160">
        <v>0</v>
      </c>
      <c r="AG78" s="160">
        <v>0</v>
      </c>
      <c r="AH78" s="160">
        <v>0</v>
      </c>
      <c r="AI78" s="160">
        <v>0</v>
      </c>
      <c r="AJ78" s="160">
        <v>0</v>
      </c>
      <c r="AK78" s="160">
        <v>0</v>
      </c>
      <c r="AL78" s="160">
        <v>0</v>
      </c>
      <c r="AM78" s="160">
        <v>0</v>
      </c>
      <c r="AN78" s="160">
        <v>47232484.0582617</v>
      </c>
      <c r="AO78" s="160">
        <v>48409593.377706297</v>
      </c>
      <c r="AP78" s="160">
        <v>22981667.6222945</v>
      </c>
      <c r="AQ78" s="160">
        <v>7695887</v>
      </c>
      <c r="AR78" s="160">
        <v>79087148.000000805</v>
      </c>
      <c r="AS78" s="3"/>
      <c r="AU78" s="3"/>
      <c r="AW78" s="3"/>
      <c r="AY78" s="3"/>
      <c r="BA78" s="3"/>
      <c r="BC78" s="3"/>
      <c r="BE78" s="3"/>
      <c r="BH78" s="3"/>
      <c r="BJ78" s="3"/>
      <c r="BL78" s="3"/>
      <c r="BM78"/>
      <c r="BN78"/>
      <c r="BO78"/>
      <c r="BP78"/>
      <c r="BQ78"/>
      <c r="BR78"/>
    </row>
    <row r="79" spans="1:7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1509107263.2167101</v>
      </c>
      <c r="K79" s="160">
        <v>33313445.852779999</v>
      </c>
      <c r="L79" s="160">
        <v>53761949.449261203</v>
      </c>
      <c r="M79" s="160">
        <v>1.6174486989549699</v>
      </c>
      <c r="N79" s="160">
        <v>8923104.8121413607</v>
      </c>
      <c r="O79" s="160">
        <v>3.0157989098701101</v>
      </c>
      <c r="P79" s="160">
        <v>40064.462040692903</v>
      </c>
      <c r="Q79" s="160">
        <v>10.7637173728522</v>
      </c>
      <c r="R79" s="160">
        <v>3.8998636842086301</v>
      </c>
      <c r="S79" s="160">
        <v>0</v>
      </c>
      <c r="T79" s="160">
        <v>0</v>
      </c>
      <c r="U79" s="160">
        <v>0</v>
      </c>
      <c r="V79" s="160">
        <v>0</v>
      </c>
      <c r="W79" s="160">
        <v>0</v>
      </c>
      <c r="X79" s="160">
        <v>0</v>
      </c>
      <c r="Y79" s="160">
        <v>0</v>
      </c>
      <c r="Z79" s="160">
        <v>6608526.9986719303</v>
      </c>
      <c r="AA79" s="160">
        <v>-4347200.7366776802</v>
      </c>
      <c r="AB79" s="160">
        <v>3586866.1863328898</v>
      </c>
      <c r="AC79" s="160">
        <v>23160832.879076499</v>
      </c>
      <c r="AD79" s="160">
        <v>1461333.71070784</v>
      </c>
      <c r="AE79" s="160">
        <v>-120756.885282799</v>
      </c>
      <c r="AF79" s="160">
        <v>0</v>
      </c>
      <c r="AG79" s="160">
        <v>0</v>
      </c>
      <c r="AH79" s="160">
        <v>0</v>
      </c>
      <c r="AI79" s="160">
        <v>0</v>
      </c>
      <c r="AJ79" s="160">
        <v>0</v>
      </c>
      <c r="AK79" s="160">
        <v>0</v>
      </c>
      <c r="AL79" s="160">
        <v>0</v>
      </c>
      <c r="AM79" s="160">
        <v>0</v>
      </c>
      <c r="AN79" s="160">
        <v>30349602.152828701</v>
      </c>
      <c r="AO79" s="160">
        <v>30412586.334025599</v>
      </c>
      <c r="AP79" s="160">
        <v>12580018.6659729</v>
      </c>
      <c r="AQ79" s="160">
        <v>7901667.9999999898</v>
      </c>
      <c r="AR79" s="160">
        <v>50894272.999998502</v>
      </c>
      <c r="AS79" s="3"/>
      <c r="AU79" s="3"/>
      <c r="AW79" s="3"/>
      <c r="AY79" s="3"/>
      <c r="BA79" s="3"/>
      <c r="BC79" s="3"/>
      <c r="BE79" s="3"/>
      <c r="BH79" s="3"/>
      <c r="BJ79" s="3"/>
      <c r="BL79" s="3"/>
      <c r="BM79"/>
      <c r="BN79"/>
      <c r="BO79"/>
      <c r="BP79"/>
      <c r="BQ79"/>
      <c r="BR79"/>
    </row>
    <row r="80" spans="1:7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1548190381.83358</v>
      </c>
      <c r="K80" s="160">
        <v>39083118.616877697</v>
      </c>
      <c r="L80" s="160">
        <v>55473498.633775398</v>
      </c>
      <c r="M80" s="160">
        <v>1.65989734756735</v>
      </c>
      <c r="N80" s="160">
        <v>9174149.7475559302</v>
      </c>
      <c r="O80" s="160">
        <v>3.30744520275673</v>
      </c>
      <c r="P80" s="160">
        <v>38281.879250446204</v>
      </c>
      <c r="Q80" s="160">
        <v>10.6937486709559</v>
      </c>
      <c r="R80" s="160">
        <v>4.1667720405477198</v>
      </c>
      <c r="S80" s="160">
        <v>0</v>
      </c>
      <c r="T80" s="160">
        <v>0</v>
      </c>
      <c r="U80" s="160">
        <v>0</v>
      </c>
      <c r="V80" s="160">
        <v>0</v>
      </c>
      <c r="W80" s="160">
        <v>0</v>
      </c>
      <c r="X80" s="160">
        <v>0</v>
      </c>
      <c r="Y80" s="160">
        <v>0</v>
      </c>
      <c r="Z80" s="160">
        <v>30295840.728740498</v>
      </c>
      <c r="AA80" s="160">
        <v>-9822217.7672624104</v>
      </c>
      <c r="AB80" s="160">
        <v>4732537.1031446597</v>
      </c>
      <c r="AC80" s="160">
        <v>13804310.3532752</v>
      </c>
      <c r="AD80" s="160">
        <v>2334477.4083536998</v>
      </c>
      <c r="AE80" s="160">
        <v>-97799.382030793699</v>
      </c>
      <c r="AF80" s="160">
        <v>-3020489.7697071</v>
      </c>
      <c r="AG80" s="160">
        <v>0</v>
      </c>
      <c r="AH80" s="160">
        <v>0</v>
      </c>
      <c r="AI80" s="160">
        <v>0</v>
      </c>
      <c r="AJ80" s="160">
        <v>0</v>
      </c>
      <c r="AK80" s="160">
        <v>0</v>
      </c>
      <c r="AL80" s="160">
        <v>0</v>
      </c>
      <c r="AM80" s="160">
        <v>0</v>
      </c>
      <c r="AN80" s="160">
        <v>38226658.674513802</v>
      </c>
      <c r="AO80" s="160">
        <v>37991690.061718903</v>
      </c>
      <c r="AP80" s="160">
        <v>22735228.938282799</v>
      </c>
      <c r="AQ80" s="160">
        <v>0</v>
      </c>
      <c r="AR80" s="160">
        <v>60726919.000001803</v>
      </c>
      <c r="AS80" s="3"/>
      <c r="AU80" s="3"/>
      <c r="AW80" s="3"/>
      <c r="AY80" s="3"/>
      <c r="BA80" s="3"/>
      <c r="BC80" s="3"/>
      <c r="BE80" s="3"/>
      <c r="BH80" s="3"/>
      <c r="BJ80" s="3"/>
      <c r="BL80" s="3"/>
      <c r="BM80"/>
      <c r="BN80"/>
      <c r="BO80"/>
      <c r="BP80"/>
      <c r="BQ80"/>
      <c r="BR80"/>
    </row>
    <row r="81" spans="1:7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1602799503.2428</v>
      </c>
      <c r="K81" s="160">
        <v>54609121.409216598</v>
      </c>
      <c r="L81" s="160">
        <v>59233535.894104697</v>
      </c>
      <c r="M81" s="160">
        <v>1.6705105768762201</v>
      </c>
      <c r="N81" s="160">
        <v>9238295.0831263307</v>
      </c>
      <c r="O81" s="160">
        <v>3.4721448447248502</v>
      </c>
      <c r="P81" s="160">
        <v>38811.654393435099</v>
      </c>
      <c r="Q81" s="160">
        <v>10.5528566382356</v>
      </c>
      <c r="R81" s="160">
        <v>4.3817532843932803</v>
      </c>
      <c r="S81" s="160">
        <v>0</v>
      </c>
      <c r="T81" s="160">
        <v>0</v>
      </c>
      <c r="U81" s="160">
        <v>0</v>
      </c>
      <c r="V81" s="160">
        <v>0</v>
      </c>
      <c r="W81" s="160">
        <v>0</v>
      </c>
      <c r="X81" s="160">
        <v>0</v>
      </c>
      <c r="Y81" s="160">
        <v>0</v>
      </c>
      <c r="Z81" s="160">
        <v>53199481.511570901</v>
      </c>
      <c r="AA81" s="160">
        <v>-3620068.3988301698</v>
      </c>
      <c r="AB81" s="160">
        <v>1359611.29535796</v>
      </c>
      <c r="AC81" s="160">
        <v>7653783.4778766204</v>
      </c>
      <c r="AD81" s="160">
        <v>-706918.31061022903</v>
      </c>
      <c r="AE81" s="160">
        <v>-193458.49954712301</v>
      </c>
      <c r="AF81" s="160">
        <v>-2523520.9162567402</v>
      </c>
      <c r="AG81" s="160">
        <v>0</v>
      </c>
      <c r="AH81" s="160">
        <v>0</v>
      </c>
      <c r="AI81" s="160">
        <v>0</v>
      </c>
      <c r="AJ81" s="160">
        <v>0</v>
      </c>
      <c r="AK81" s="160">
        <v>0</v>
      </c>
      <c r="AL81" s="160">
        <v>0</v>
      </c>
      <c r="AM81" s="160">
        <v>0</v>
      </c>
      <c r="AN81" s="160">
        <v>55168910.159561299</v>
      </c>
      <c r="AO81" s="160">
        <v>55244425.564731598</v>
      </c>
      <c r="AP81" s="160">
        <v>-29322011.564732201</v>
      </c>
      <c r="AQ81" s="160">
        <v>0</v>
      </c>
      <c r="AR81" s="160">
        <v>25922413.9999994</v>
      </c>
      <c r="AS81" s="3"/>
      <c r="AU81" s="3"/>
      <c r="AW81" s="3"/>
      <c r="AY81" s="3"/>
      <c r="BA81" s="3"/>
      <c r="BC81" s="3"/>
      <c r="BE81" s="3"/>
      <c r="BH81" s="3"/>
      <c r="BJ81" s="3"/>
      <c r="BL81" s="3"/>
      <c r="BM81"/>
      <c r="BN81"/>
      <c r="BO81"/>
      <c r="BP81"/>
      <c r="BQ81"/>
      <c r="BR81"/>
    </row>
    <row r="82" spans="1:7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1632390287.77613</v>
      </c>
      <c r="K82" s="160">
        <v>29590784.533332601</v>
      </c>
      <c r="L82" s="160">
        <v>60581042.589064397</v>
      </c>
      <c r="M82" s="160">
        <v>1.72393728577326</v>
      </c>
      <c r="N82" s="160">
        <v>9282061.6386980992</v>
      </c>
      <c r="O82" s="160">
        <v>3.9052019498353698</v>
      </c>
      <c r="P82" s="160">
        <v>38751.552879671501</v>
      </c>
      <c r="Q82" s="160">
        <v>10.697540509767</v>
      </c>
      <c r="R82" s="160">
        <v>4.4775093495175504</v>
      </c>
      <c r="S82" s="160">
        <v>0</v>
      </c>
      <c r="T82" s="160">
        <v>0</v>
      </c>
      <c r="U82" s="160">
        <v>0</v>
      </c>
      <c r="V82" s="160">
        <v>0</v>
      </c>
      <c r="W82" s="160">
        <v>0</v>
      </c>
      <c r="X82" s="160">
        <v>0</v>
      </c>
      <c r="Y82" s="160">
        <v>0</v>
      </c>
      <c r="Z82" s="160">
        <v>23870410.930069499</v>
      </c>
      <c r="AA82" s="160">
        <v>-15722272.5841759</v>
      </c>
      <c r="AB82" s="160">
        <v>1151350.6539745601</v>
      </c>
      <c r="AC82" s="160">
        <v>19357536.957819499</v>
      </c>
      <c r="AD82" s="160">
        <v>36982.2313303185</v>
      </c>
      <c r="AE82" s="160">
        <v>207841.03883986801</v>
      </c>
      <c r="AF82" s="160">
        <v>-1071444.56425271</v>
      </c>
      <c r="AG82" s="160">
        <v>0</v>
      </c>
      <c r="AH82" s="160">
        <v>0</v>
      </c>
      <c r="AI82" s="160">
        <v>0</v>
      </c>
      <c r="AJ82" s="160">
        <v>0</v>
      </c>
      <c r="AK82" s="160">
        <v>0</v>
      </c>
      <c r="AL82" s="160">
        <v>0</v>
      </c>
      <c r="AM82" s="160">
        <v>0</v>
      </c>
      <c r="AN82" s="160">
        <v>27830404.663605198</v>
      </c>
      <c r="AO82" s="160">
        <v>27589958.945156101</v>
      </c>
      <c r="AP82" s="160">
        <v>46560573.054844499</v>
      </c>
      <c r="AQ82" s="160">
        <v>0</v>
      </c>
      <c r="AR82" s="160">
        <v>74150532.000000596</v>
      </c>
      <c r="AS82" s="3"/>
      <c r="AU82" s="3"/>
      <c r="AW82" s="3"/>
      <c r="AY82" s="3"/>
      <c r="BA82" s="3"/>
      <c r="BC82" s="3"/>
      <c r="BE82" s="3"/>
      <c r="BH82" s="3"/>
      <c r="BJ82" s="3"/>
      <c r="BL82" s="3"/>
      <c r="BM82"/>
      <c r="BN82"/>
      <c r="BO82"/>
      <c r="BP82"/>
      <c r="BQ82"/>
      <c r="BR82"/>
    </row>
    <row r="83" spans="1:7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1570072729.5534799</v>
      </c>
      <c r="K83" s="160">
        <v>-79275349.671842694</v>
      </c>
      <c r="L83" s="160">
        <v>60094979.920444697</v>
      </c>
      <c r="M83" s="160">
        <v>1.8300204332162899</v>
      </c>
      <c r="N83" s="160">
        <v>9213955.7715363298</v>
      </c>
      <c r="O83" s="160">
        <v>2.8468452607200301</v>
      </c>
      <c r="P83" s="160">
        <v>37106.287685291798</v>
      </c>
      <c r="Q83" s="160">
        <v>10.7946765710247</v>
      </c>
      <c r="R83" s="160">
        <v>4.6405117032524004</v>
      </c>
      <c r="S83" s="160">
        <v>0</v>
      </c>
      <c r="T83" s="160">
        <v>0</v>
      </c>
      <c r="U83" s="160">
        <v>0</v>
      </c>
      <c r="V83" s="160">
        <v>0</v>
      </c>
      <c r="W83" s="160">
        <v>0</v>
      </c>
      <c r="X83" s="160">
        <v>0</v>
      </c>
      <c r="Y83" s="160">
        <v>0</v>
      </c>
      <c r="Z83" s="160">
        <v>5736243.5788381202</v>
      </c>
      <c r="AA83" s="160">
        <v>-33372241.177159101</v>
      </c>
      <c r="AB83" s="160">
        <v>-373941.70591213898</v>
      </c>
      <c r="AC83" s="160">
        <v>-52259698.740152501</v>
      </c>
      <c r="AD83" s="160">
        <v>2492548.3175639799</v>
      </c>
      <c r="AE83" s="160">
        <v>183937.05405516599</v>
      </c>
      <c r="AF83" s="160">
        <v>-2076387.64816882</v>
      </c>
      <c r="AG83" s="160">
        <v>0</v>
      </c>
      <c r="AH83" s="160">
        <v>0</v>
      </c>
      <c r="AI83" s="160">
        <v>0</v>
      </c>
      <c r="AJ83" s="160">
        <v>0</v>
      </c>
      <c r="AK83" s="160">
        <v>0</v>
      </c>
      <c r="AL83" s="160">
        <v>0</v>
      </c>
      <c r="AM83" s="160">
        <v>0</v>
      </c>
      <c r="AN83" s="160">
        <v>-79669540.320935398</v>
      </c>
      <c r="AO83" s="160">
        <v>-78802291.352336898</v>
      </c>
      <c r="AP83" s="160">
        <v>48475537.352335297</v>
      </c>
      <c r="AQ83" s="160">
        <v>11348341</v>
      </c>
      <c r="AR83" s="160">
        <v>-18978413.000001501</v>
      </c>
      <c r="AS83" s="3"/>
      <c r="AU83" s="3"/>
      <c r="AW83" s="3"/>
      <c r="AY83" s="3"/>
      <c r="BA83" s="3"/>
      <c r="BC83" s="3"/>
      <c r="BE83" s="3"/>
      <c r="BH83" s="3"/>
      <c r="BJ83" s="3"/>
      <c r="BL83" s="3"/>
      <c r="BM83"/>
      <c r="BN83"/>
      <c r="BO83"/>
      <c r="BP83"/>
      <c r="BQ83"/>
      <c r="BR83"/>
    </row>
    <row r="84" spans="1:7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1623294969.6989701</v>
      </c>
      <c r="K84" s="160">
        <v>25018106.000969801</v>
      </c>
      <c r="L84" s="160">
        <v>58921440.617594697</v>
      </c>
      <c r="M84" s="160">
        <v>1.8402475882898399</v>
      </c>
      <c r="N84" s="160">
        <v>9102911.0181594603</v>
      </c>
      <c r="O84" s="160">
        <v>3.3032801750955398</v>
      </c>
      <c r="P84" s="160">
        <v>36265.8085243354</v>
      </c>
      <c r="Q84" s="160">
        <v>11.0848252453225</v>
      </c>
      <c r="R84" s="160">
        <v>4.8605585541437</v>
      </c>
      <c r="S84" s="160">
        <v>0</v>
      </c>
      <c r="T84" s="160">
        <v>0</v>
      </c>
      <c r="U84" s="160">
        <v>0</v>
      </c>
      <c r="V84" s="160">
        <v>0</v>
      </c>
      <c r="W84" s="160">
        <v>0</v>
      </c>
      <c r="X84" s="160">
        <v>0</v>
      </c>
      <c r="Y84" s="160">
        <v>0</v>
      </c>
      <c r="Z84" s="160">
        <v>-1035962.07430838</v>
      </c>
      <c r="AA84" s="160">
        <v>-508067.33278679702</v>
      </c>
      <c r="AB84" s="160">
        <v>497575.651963379</v>
      </c>
      <c r="AC84" s="160">
        <v>24363924.496374201</v>
      </c>
      <c r="AD84" s="160">
        <v>1359166.4900910701</v>
      </c>
      <c r="AE84" s="160">
        <v>426396.48873233399</v>
      </c>
      <c r="AF84" s="160">
        <v>-2860168.5810610601</v>
      </c>
      <c r="AG84" s="160">
        <v>0</v>
      </c>
      <c r="AH84" s="160">
        <v>0</v>
      </c>
      <c r="AI84" s="160">
        <v>0</v>
      </c>
      <c r="AJ84" s="160">
        <v>0</v>
      </c>
      <c r="AK84" s="160">
        <v>0</v>
      </c>
      <c r="AL84" s="160">
        <v>0</v>
      </c>
      <c r="AM84" s="160">
        <v>0</v>
      </c>
      <c r="AN84" s="160">
        <v>22242865.1390048</v>
      </c>
      <c r="AO84" s="160">
        <v>22314448.330170698</v>
      </c>
      <c r="AP84" s="160">
        <v>-17775456.330170099</v>
      </c>
      <c r="AQ84" s="160">
        <v>29499578</v>
      </c>
      <c r="AR84" s="160">
        <v>34038570.000000603</v>
      </c>
      <c r="AS84" s="3"/>
      <c r="AU84" s="3"/>
      <c r="AW84" s="3"/>
      <c r="AY84" s="3"/>
      <c r="BA84" s="3"/>
      <c r="BC84" s="3"/>
      <c r="BE84" s="3"/>
      <c r="BH84" s="3"/>
      <c r="BJ84" s="3"/>
      <c r="BL84" s="3"/>
      <c r="BM84"/>
      <c r="BN84"/>
      <c r="BO84"/>
      <c r="BP84"/>
      <c r="BQ84"/>
      <c r="BR84"/>
    </row>
    <row r="85" spans="1:7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1666343042.9054799</v>
      </c>
      <c r="K85" s="160">
        <v>43048073.206513003</v>
      </c>
      <c r="L85" s="160">
        <v>59029313.630040102</v>
      </c>
      <c r="M85" s="160">
        <v>1.85648633936772</v>
      </c>
      <c r="N85" s="160">
        <v>9187108.4648355693</v>
      </c>
      <c r="O85" s="160">
        <v>4.05484602852931</v>
      </c>
      <c r="P85" s="160">
        <v>35665.449243729599</v>
      </c>
      <c r="Q85" s="160">
        <v>11.381459884458501</v>
      </c>
      <c r="R85" s="160">
        <v>4.8247493441129699</v>
      </c>
      <c r="S85" s="160">
        <v>0</v>
      </c>
      <c r="T85" s="160">
        <v>0</v>
      </c>
      <c r="U85" s="160">
        <v>0</v>
      </c>
      <c r="V85" s="160">
        <v>0</v>
      </c>
      <c r="W85" s="160">
        <v>0</v>
      </c>
      <c r="X85" s="160">
        <v>0.121694376318953</v>
      </c>
      <c r="Y85" s="160">
        <v>0</v>
      </c>
      <c r="Z85" s="160">
        <v>3935903.5256774202</v>
      </c>
      <c r="AA85" s="160">
        <v>-4475306.7989004096</v>
      </c>
      <c r="AB85" s="160">
        <v>1913907.33110015</v>
      </c>
      <c r="AC85" s="160">
        <v>35744330.525674902</v>
      </c>
      <c r="AD85" s="160">
        <v>955227.41181983799</v>
      </c>
      <c r="AE85" s="160">
        <v>455793.717125336</v>
      </c>
      <c r="AF85" s="160">
        <v>493063.02070755698</v>
      </c>
      <c r="AG85" s="160">
        <v>0</v>
      </c>
      <c r="AH85" s="160">
        <v>0</v>
      </c>
      <c r="AI85" s="160">
        <v>0</v>
      </c>
      <c r="AJ85" s="160">
        <v>0</v>
      </c>
      <c r="AK85" s="160">
        <v>0</v>
      </c>
      <c r="AL85" s="160">
        <v>724450.64342562004</v>
      </c>
      <c r="AM85" s="160">
        <v>0</v>
      </c>
      <c r="AN85" s="160">
        <v>39747369.376630403</v>
      </c>
      <c r="AO85" s="160">
        <v>39951034.092116103</v>
      </c>
      <c r="AP85" s="160">
        <v>25751847.9078837</v>
      </c>
      <c r="AQ85" s="160">
        <v>0</v>
      </c>
      <c r="AR85" s="160">
        <v>65702881.999999799</v>
      </c>
      <c r="AS85" s="3"/>
      <c r="AU85" s="3"/>
      <c r="AW85" s="3"/>
      <c r="AY85" s="3"/>
      <c r="BA85" s="3"/>
      <c r="BC85" s="3"/>
      <c r="BE85" s="3"/>
      <c r="BH85" s="3"/>
      <c r="BJ85" s="3"/>
      <c r="BL85" s="3"/>
      <c r="BM85"/>
      <c r="BN85"/>
      <c r="BO85"/>
      <c r="BP85"/>
      <c r="BQ85"/>
      <c r="BR85"/>
    </row>
    <row r="86" spans="1:7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1694715902.57605</v>
      </c>
      <c r="K86" s="160">
        <v>28372859.670573901</v>
      </c>
      <c r="L86" s="160">
        <v>60620023.984365799</v>
      </c>
      <c r="M86" s="160">
        <v>1.8698545848518999</v>
      </c>
      <c r="N86" s="160">
        <v>9293102.7426205203</v>
      </c>
      <c r="O86" s="160">
        <v>4.08321637315274</v>
      </c>
      <c r="P86" s="160">
        <v>35327.404692929696</v>
      </c>
      <c r="Q86" s="160">
        <v>11.2691753249984</v>
      </c>
      <c r="R86" s="160">
        <v>4.8815823185081504</v>
      </c>
      <c r="S86" s="160">
        <v>0</v>
      </c>
      <c r="T86" s="160">
        <v>0</v>
      </c>
      <c r="U86" s="160">
        <v>0</v>
      </c>
      <c r="V86" s="160">
        <v>0</v>
      </c>
      <c r="W86" s="160">
        <v>0</v>
      </c>
      <c r="X86" s="160">
        <v>0.617326143067772</v>
      </c>
      <c r="Y86" s="160">
        <v>0</v>
      </c>
      <c r="Z86" s="160">
        <v>26517623.746486701</v>
      </c>
      <c r="AA86" s="160">
        <v>-2789640.3617084101</v>
      </c>
      <c r="AB86" s="160">
        <v>2427596.4648361602</v>
      </c>
      <c r="AC86" s="160">
        <v>1327281.8379063599</v>
      </c>
      <c r="AD86" s="160">
        <v>540733.70156010205</v>
      </c>
      <c r="AE86" s="160">
        <v>-179931.579779074</v>
      </c>
      <c r="AF86" s="160">
        <v>-788903.51918164804</v>
      </c>
      <c r="AG86" s="160">
        <v>0</v>
      </c>
      <c r="AH86" s="160">
        <v>0</v>
      </c>
      <c r="AI86" s="160">
        <v>0</v>
      </c>
      <c r="AJ86" s="160">
        <v>0</v>
      </c>
      <c r="AK86" s="160">
        <v>0</v>
      </c>
      <c r="AL86" s="160">
        <v>3130567.5704965899</v>
      </c>
      <c r="AM86" s="160">
        <v>0</v>
      </c>
      <c r="AN86" s="160">
        <v>30185327.860616799</v>
      </c>
      <c r="AO86" s="160">
        <v>30436929.759308301</v>
      </c>
      <c r="AP86" s="160">
        <v>3907126.2406915599</v>
      </c>
      <c r="AQ86" s="160">
        <v>0</v>
      </c>
      <c r="AR86" s="160">
        <v>34344055.999999903</v>
      </c>
      <c r="AS86" s="3"/>
      <c r="AU86" s="3"/>
      <c r="AW86" s="3"/>
      <c r="AY86" s="3"/>
      <c r="BA86" s="3"/>
      <c r="BC86" s="3"/>
      <c r="BE86" s="3"/>
      <c r="BH86" s="3"/>
      <c r="BJ86" s="3"/>
      <c r="BL86" s="3"/>
      <c r="BM86"/>
      <c r="BN86"/>
      <c r="BO86"/>
      <c r="BP86"/>
      <c r="BQ86"/>
      <c r="BR86"/>
    </row>
    <row r="87" spans="1:7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1682080042.6322801</v>
      </c>
      <c r="K87" s="160">
        <v>-12635859.9437782</v>
      </c>
      <c r="L87" s="160">
        <v>61912327.9651917</v>
      </c>
      <c r="M87" s="160">
        <v>2.0023978015123198</v>
      </c>
      <c r="N87" s="160">
        <v>9387755.4966509305</v>
      </c>
      <c r="O87" s="160">
        <v>3.9249606180582401</v>
      </c>
      <c r="P87" s="160">
        <v>35621.551276388702</v>
      </c>
      <c r="Q87" s="160">
        <v>10.9305916687006</v>
      </c>
      <c r="R87" s="160">
        <v>4.8838862169610398</v>
      </c>
      <c r="S87" s="160">
        <v>0</v>
      </c>
      <c r="T87" s="160">
        <v>0</v>
      </c>
      <c r="U87" s="160">
        <v>0</v>
      </c>
      <c r="V87" s="160">
        <v>0</v>
      </c>
      <c r="W87" s="160">
        <v>0</v>
      </c>
      <c r="X87" s="160">
        <v>1.54039834070297</v>
      </c>
      <c r="Y87" s="160">
        <v>0</v>
      </c>
      <c r="Z87" s="160">
        <v>24797625.998696402</v>
      </c>
      <c r="AA87" s="160">
        <v>-36131629.779598497</v>
      </c>
      <c r="AB87" s="160">
        <v>2199504.4946638802</v>
      </c>
      <c r="AC87" s="160">
        <v>-7456330.6355429301</v>
      </c>
      <c r="AD87" s="160">
        <v>-523069.14113987802</v>
      </c>
      <c r="AE87" s="160">
        <v>-541920.42025091196</v>
      </c>
      <c r="AF87" s="160">
        <v>-39046.811477695803</v>
      </c>
      <c r="AG87" s="160">
        <v>0</v>
      </c>
      <c r="AH87" s="160">
        <v>0</v>
      </c>
      <c r="AI87" s="160">
        <v>0</v>
      </c>
      <c r="AJ87" s="160">
        <v>0</v>
      </c>
      <c r="AK87" s="160">
        <v>0</v>
      </c>
      <c r="AL87" s="160">
        <v>6010985.9816054096</v>
      </c>
      <c r="AM87" s="160">
        <v>0</v>
      </c>
      <c r="AN87" s="160">
        <v>-11683880.313044099</v>
      </c>
      <c r="AO87" s="160">
        <v>-12136849.295867801</v>
      </c>
      <c r="AP87" s="160">
        <v>20749806.295868199</v>
      </c>
      <c r="AQ87" s="160">
        <v>0</v>
      </c>
      <c r="AR87" s="160">
        <v>8612957.0000004098</v>
      </c>
      <c r="AS87" s="3"/>
      <c r="AU87" s="3"/>
      <c r="AW87" s="3"/>
      <c r="AY87" s="3"/>
      <c r="BA87" s="3"/>
      <c r="BC87" s="3"/>
      <c r="BE87" s="3"/>
      <c r="BH87" s="3"/>
      <c r="BJ87" s="3"/>
      <c r="BL87" s="3"/>
      <c r="BM87"/>
      <c r="BN87"/>
      <c r="BO87"/>
      <c r="BP87"/>
      <c r="BQ87"/>
      <c r="BR87"/>
    </row>
    <row r="88" spans="1:7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1717959936.5787699</v>
      </c>
      <c r="K88" s="160">
        <v>35879893.946492396</v>
      </c>
      <c r="L88" s="160">
        <v>63808073.878680401</v>
      </c>
      <c r="M88" s="160">
        <v>1.97437898713241</v>
      </c>
      <c r="N88" s="160">
        <v>9499424.7345857695</v>
      </c>
      <c r="O88" s="160">
        <v>3.7144731767193302</v>
      </c>
      <c r="P88" s="160">
        <v>35751.001409943201</v>
      </c>
      <c r="Q88" s="160">
        <v>10.899748533767299</v>
      </c>
      <c r="R88" s="160">
        <v>5.1363096295287498</v>
      </c>
      <c r="S88" s="160">
        <v>0</v>
      </c>
      <c r="T88" s="160">
        <v>0</v>
      </c>
      <c r="U88" s="160">
        <v>0</v>
      </c>
      <c r="V88" s="160">
        <v>0</v>
      </c>
      <c r="W88" s="160">
        <v>0</v>
      </c>
      <c r="X88" s="160">
        <v>2.4930767871465198</v>
      </c>
      <c r="Y88" s="160">
        <v>0</v>
      </c>
      <c r="Z88" s="160">
        <v>33894606.340901397</v>
      </c>
      <c r="AA88" s="160">
        <v>6908777.5215397198</v>
      </c>
      <c r="AB88" s="160">
        <v>2595401.3272770299</v>
      </c>
      <c r="AC88" s="160">
        <v>-10231358.752691399</v>
      </c>
      <c r="AD88" s="160">
        <v>-317167.40868680697</v>
      </c>
      <c r="AE88" s="160">
        <v>-61614.339874741097</v>
      </c>
      <c r="AF88" s="160">
        <v>-3277167.04055773</v>
      </c>
      <c r="AG88" s="160">
        <v>0</v>
      </c>
      <c r="AH88" s="160">
        <v>0</v>
      </c>
      <c r="AI88" s="160">
        <v>0</v>
      </c>
      <c r="AJ88" s="160">
        <v>0</v>
      </c>
      <c r="AK88" s="160">
        <v>0</v>
      </c>
      <c r="AL88" s="160">
        <v>6249250.27633736</v>
      </c>
      <c r="AM88" s="160">
        <v>0</v>
      </c>
      <c r="AN88" s="160">
        <v>35760727.924244702</v>
      </c>
      <c r="AO88" s="160">
        <v>36080905.047433697</v>
      </c>
      <c r="AP88" s="160">
        <v>12052219.952565599</v>
      </c>
      <c r="AQ88" s="160">
        <v>0</v>
      </c>
      <c r="AR88" s="160">
        <v>48133124.999999397</v>
      </c>
      <c r="AS88" s="3"/>
      <c r="AU88" s="3"/>
      <c r="AW88" s="3"/>
      <c r="AY88" s="3"/>
      <c r="BA88" s="3"/>
      <c r="BC88" s="3"/>
      <c r="BE88" s="3"/>
      <c r="BH88" s="3"/>
      <c r="BJ88" s="3"/>
      <c r="BL88" s="3"/>
      <c r="BM88"/>
      <c r="BN88"/>
      <c r="BO88"/>
      <c r="BP88"/>
      <c r="BQ88"/>
      <c r="BR88"/>
    </row>
    <row r="89" spans="1:7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1653317345.67536</v>
      </c>
      <c r="K89" s="160">
        <v>-64642590.903407298</v>
      </c>
      <c r="L89" s="160">
        <v>64475637.401056699</v>
      </c>
      <c r="M89" s="160">
        <v>2.1168833723129099</v>
      </c>
      <c r="N89" s="160">
        <v>9597316.0393252391</v>
      </c>
      <c r="O89" s="160">
        <v>2.73275402862396</v>
      </c>
      <c r="P89" s="160">
        <v>36768.102004864297</v>
      </c>
      <c r="Q89" s="160">
        <v>10.9063403568839</v>
      </c>
      <c r="R89" s="160">
        <v>5.1597966592073101</v>
      </c>
      <c r="S89" s="160">
        <v>0</v>
      </c>
      <c r="T89" s="160">
        <v>0</v>
      </c>
      <c r="U89" s="160">
        <v>0</v>
      </c>
      <c r="V89" s="160">
        <v>0</v>
      </c>
      <c r="W89" s="160">
        <v>0</v>
      </c>
      <c r="X89" s="160">
        <v>3.4930767871465198</v>
      </c>
      <c r="Y89" s="160">
        <v>0</v>
      </c>
      <c r="Z89" s="160">
        <v>16949229.920511302</v>
      </c>
      <c r="AA89" s="160">
        <v>-35279658.859538101</v>
      </c>
      <c r="AB89" s="160">
        <v>2403764.7281740298</v>
      </c>
      <c r="AC89" s="160">
        <v>-54921845.182264</v>
      </c>
      <c r="AD89" s="160">
        <v>-1836501.3016949301</v>
      </c>
      <c r="AE89" s="160">
        <v>-20553.4472340584</v>
      </c>
      <c r="AF89" s="160">
        <v>-431648.27697329299</v>
      </c>
      <c r="AG89" s="160">
        <v>0</v>
      </c>
      <c r="AH89" s="160">
        <v>0</v>
      </c>
      <c r="AI89" s="160">
        <v>0</v>
      </c>
      <c r="AJ89" s="160">
        <v>0</v>
      </c>
      <c r="AK89" s="160">
        <v>0</v>
      </c>
      <c r="AL89" s="160">
        <v>6824246.6895132996</v>
      </c>
      <c r="AM89" s="160">
        <v>0</v>
      </c>
      <c r="AN89" s="160">
        <v>-66312965.7295058</v>
      </c>
      <c r="AO89" s="160">
        <v>-66129535.820088796</v>
      </c>
      <c r="AP89" s="160">
        <v>48044046.820088401</v>
      </c>
      <c r="AQ89" s="160">
        <v>0</v>
      </c>
      <c r="AR89" s="160">
        <v>-18085489.000000302</v>
      </c>
      <c r="AS89" s="3"/>
      <c r="AU89" s="3"/>
      <c r="AW89" s="3"/>
      <c r="AY89" s="3"/>
      <c r="BA89" s="3"/>
      <c r="BC89" s="3"/>
      <c r="BE89" s="3"/>
      <c r="BH89" s="3"/>
      <c r="BJ89" s="3"/>
      <c r="BL89" s="3"/>
      <c r="BM89"/>
      <c r="BN89"/>
      <c r="BO89"/>
      <c r="BP89"/>
      <c r="BQ89"/>
      <c r="BR89"/>
    </row>
    <row r="90" spans="1:7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1644343964.19136</v>
      </c>
      <c r="K90" s="160">
        <v>-8973381.4840023294</v>
      </c>
      <c r="L90" s="160">
        <v>64972951.721614502</v>
      </c>
      <c r="M90" s="160">
        <v>2.1670947321894301</v>
      </c>
      <c r="N90" s="160">
        <v>9670646.8315011896</v>
      </c>
      <c r="O90" s="160">
        <v>2.4309537042598199</v>
      </c>
      <c r="P90" s="160">
        <v>37585.313674696801</v>
      </c>
      <c r="Q90" s="160">
        <v>10.821973808181999</v>
      </c>
      <c r="R90" s="160">
        <v>5.6674323375601503</v>
      </c>
      <c r="S90" s="160">
        <v>0</v>
      </c>
      <c r="T90" s="160">
        <v>0</v>
      </c>
      <c r="U90" s="160">
        <v>0</v>
      </c>
      <c r="V90" s="160">
        <v>0</v>
      </c>
      <c r="W90" s="160">
        <v>0</v>
      </c>
      <c r="X90" s="160">
        <v>4.4930767871465198</v>
      </c>
      <c r="Y90" s="160">
        <v>0</v>
      </c>
      <c r="Z90" s="160">
        <v>21599906.5818584</v>
      </c>
      <c r="AA90" s="160">
        <v>-11250309.488374401</v>
      </c>
      <c r="AB90" s="160">
        <v>1810892.1310038499</v>
      </c>
      <c r="AC90" s="160">
        <v>-20313605.159747101</v>
      </c>
      <c r="AD90" s="160">
        <v>-1340118.1523986901</v>
      </c>
      <c r="AE90" s="160">
        <v>-165226.49885651999</v>
      </c>
      <c r="AF90" s="160">
        <v>-6843055.9940350195</v>
      </c>
      <c r="AG90" s="160">
        <v>0</v>
      </c>
      <c r="AH90" s="160">
        <v>0</v>
      </c>
      <c r="AI90" s="160">
        <v>0</v>
      </c>
      <c r="AJ90" s="160">
        <v>0</v>
      </c>
      <c r="AK90" s="160">
        <v>0</v>
      </c>
      <c r="AL90" s="160">
        <v>6753358.7920329897</v>
      </c>
      <c r="AM90" s="160">
        <v>0</v>
      </c>
      <c r="AN90" s="160">
        <v>-9748157.7885165196</v>
      </c>
      <c r="AO90" s="160">
        <v>-10129252.7505765</v>
      </c>
      <c r="AP90" s="160">
        <v>-14762861.249424201</v>
      </c>
      <c r="AQ90" s="160">
        <v>0</v>
      </c>
      <c r="AR90" s="160">
        <v>-24892114.0000007</v>
      </c>
      <c r="AS90" s="3"/>
      <c r="AU90" s="3"/>
      <c r="AW90" s="3"/>
      <c r="AY90" s="3"/>
      <c r="BA90" s="3"/>
      <c r="BC90" s="3"/>
      <c r="BE90" s="3"/>
      <c r="BH90" s="3"/>
      <c r="BJ90" s="3"/>
      <c r="BL90" s="3"/>
      <c r="BM90"/>
      <c r="BN90"/>
      <c r="BO90"/>
      <c r="BP90"/>
      <c r="BQ90"/>
      <c r="BR90"/>
    </row>
    <row r="91" spans="1:7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1698858784.7353401</v>
      </c>
      <c r="K91" s="160">
        <v>54514820.543980002</v>
      </c>
      <c r="L91" s="160">
        <v>66908995.533109598</v>
      </c>
      <c r="M91" s="160">
        <v>2.1253750250760302</v>
      </c>
      <c r="N91" s="160">
        <v>9766946.3240716998</v>
      </c>
      <c r="O91" s="160">
        <v>2.6448248546655302</v>
      </c>
      <c r="P91" s="160">
        <v>38434.438182861901</v>
      </c>
      <c r="Q91" s="160">
        <v>10.630065689936499</v>
      </c>
      <c r="R91" s="160">
        <v>5.8191674142728997</v>
      </c>
      <c r="S91" s="160">
        <v>0</v>
      </c>
      <c r="T91" s="160">
        <v>0</v>
      </c>
      <c r="U91" s="160">
        <v>0</v>
      </c>
      <c r="V91" s="160">
        <v>0</v>
      </c>
      <c r="W91" s="160">
        <v>0</v>
      </c>
      <c r="X91" s="160">
        <v>5.4930767871465198</v>
      </c>
      <c r="Y91" s="160">
        <v>0</v>
      </c>
      <c r="Z91" s="160">
        <v>27675934.087891798</v>
      </c>
      <c r="AA91" s="160">
        <v>8395105.8428892791</v>
      </c>
      <c r="AB91" s="160">
        <v>2215537.98710594</v>
      </c>
      <c r="AC91" s="160">
        <v>14358749.2814373</v>
      </c>
      <c r="AD91" s="160">
        <v>-1356116.37797871</v>
      </c>
      <c r="AE91" s="160">
        <v>-274027.11707988998</v>
      </c>
      <c r="AF91" s="160">
        <v>-2026615.9515207601</v>
      </c>
      <c r="AG91" s="160">
        <v>0</v>
      </c>
      <c r="AH91" s="160">
        <v>0</v>
      </c>
      <c r="AI91" s="160">
        <v>0</v>
      </c>
      <c r="AJ91" s="160">
        <v>0</v>
      </c>
      <c r="AK91" s="160">
        <v>0</v>
      </c>
      <c r="AL91" s="160">
        <v>6655791.6416341197</v>
      </c>
      <c r="AM91" s="160">
        <v>0</v>
      </c>
      <c r="AN91" s="160">
        <v>55644359.394379199</v>
      </c>
      <c r="AO91" s="160">
        <v>56264454.671126798</v>
      </c>
      <c r="AP91" s="160">
        <v>-87710306.671124995</v>
      </c>
      <c r="AQ91" s="160">
        <v>0</v>
      </c>
      <c r="AR91" s="160">
        <v>-31445851.999998201</v>
      </c>
      <c r="AS91" s="3"/>
      <c r="AU91" s="3"/>
      <c r="AW91" s="3"/>
      <c r="AY91" s="3"/>
      <c r="BA91" s="3"/>
      <c r="BC91" s="3"/>
      <c r="BE91" s="3"/>
      <c r="BH91" s="3"/>
      <c r="BJ91" s="3"/>
      <c r="BL91" s="3"/>
      <c r="BM91"/>
      <c r="BN91"/>
      <c r="BO91"/>
      <c r="BP91"/>
      <c r="BQ91"/>
      <c r="BR91"/>
    </row>
    <row r="92" spans="1:7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1732605380.00845</v>
      </c>
      <c r="K92" s="160">
        <v>33746595.273110203</v>
      </c>
      <c r="L92" s="160">
        <v>67730287.340106294</v>
      </c>
      <c r="M92" s="160">
        <v>2.11351107267995</v>
      </c>
      <c r="N92" s="160">
        <v>9850048.8443497792</v>
      </c>
      <c r="O92" s="160">
        <v>2.9166976773397901</v>
      </c>
      <c r="P92" s="160">
        <v>39371.947471350803</v>
      </c>
      <c r="Q92" s="160">
        <v>10.470464082965799</v>
      </c>
      <c r="R92" s="160">
        <v>6.0598776413956603</v>
      </c>
      <c r="S92" s="160">
        <v>0</v>
      </c>
      <c r="T92" s="160">
        <v>0</v>
      </c>
      <c r="U92" s="160">
        <v>0</v>
      </c>
      <c r="V92" s="160">
        <v>0</v>
      </c>
      <c r="W92" s="160">
        <v>0</v>
      </c>
      <c r="X92" s="160">
        <v>6.4930767871465296</v>
      </c>
      <c r="Y92" s="160">
        <v>0</v>
      </c>
      <c r="Z92" s="160">
        <v>10367599.995495901</v>
      </c>
      <c r="AA92" s="160">
        <v>422822.16584355198</v>
      </c>
      <c r="AB92" s="160">
        <v>1933309.60309268</v>
      </c>
      <c r="AC92" s="160">
        <v>17177132.550478801</v>
      </c>
      <c r="AD92" s="160">
        <v>-1431912.07659437</v>
      </c>
      <c r="AE92" s="160">
        <v>-234665.84426670999</v>
      </c>
      <c r="AF92" s="160">
        <v>-3148751.6200663499</v>
      </c>
      <c r="AG92" s="160">
        <v>0</v>
      </c>
      <c r="AH92" s="160">
        <v>0</v>
      </c>
      <c r="AI92" s="160">
        <v>0</v>
      </c>
      <c r="AJ92" s="160">
        <v>0</v>
      </c>
      <c r="AK92" s="160">
        <v>0</v>
      </c>
      <c r="AL92" s="160">
        <v>6532536.4544087797</v>
      </c>
      <c r="AM92" s="160">
        <v>0</v>
      </c>
      <c r="AN92" s="160">
        <v>31618071.228392299</v>
      </c>
      <c r="AO92" s="160">
        <v>31889786.464747</v>
      </c>
      <c r="AP92" s="160">
        <v>-62338251.4647476</v>
      </c>
      <c r="AQ92" s="160">
        <v>0</v>
      </c>
      <c r="AR92" s="160">
        <v>-30448465.0000006</v>
      </c>
      <c r="AS92" s="3"/>
      <c r="AU92" s="3"/>
      <c r="AW92" s="3"/>
      <c r="AY92" s="3"/>
      <c r="BA92" s="3"/>
      <c r="BC92" s="3"/>
      <c r="BE92" s="3"/>
      <c r="BH92" s="3"/>
      <c r="BJ92" s="3"/>
      <c r="BL92" s="3"/>
      <c r="BM92"/>
      <c r="BN92"/>
      <c r="BO92"/>
      <c r="BP92"/>
      <c r="BQ92"/>
      <c r="BR92"/>
    </row>
    <row r="93" spans="1:7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47178562.999999903</v>
      </c>
      <c r="F93" s="160">
        <v>66035486</v>
      </c>
      <c r="G93" s="160">
        <v>0</v>
      </c>
      <c r="H93" s="160">
        <v>47178562.999999903</v>
      </c>
      <c r="I93" s="160">
        <v>0</v>
      </c>
      <c r="J93" s="160">
        <v>43267741.0807852</v>
      </c>
      <c r="K93" s="160">
        <v>0</v>
      </c>
      <c r="L93" s="160">
        <v>2983338.4139987798</v>
      </c>
      <c r="M93" s="160">
        <v>1.22251354692463</v>
      </c>
      <c r="N93" s="160">
        <v>2749422.81728487</v>
      </c>
      <c r="O93" s="160">
        <v>1.95848349446336</v>
      </c>
      <c r="P93" s="160">
        <v>35507.414986399701</v>
      </c>
      <c r="Q93" s="160">
        <v>7.6765085674610303</v>
      </c>
      <c r="R93" s="160">
        <v>3.55151869292839</v>
      </c>
      <c r="S93" s="160">
        <v>0</v>
      </c>
      <c r="T93" s="160">
        <v>0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160">
        <v>0</v>
      </c>
      <c r="AJ93" s="160">
        <v>0</v>
      </c>
      <c r="AK93" s="160">
        <v>0</v>
      </c>
      <c r="AL93" s="160">
        <v>0</v>
      </c>
      <c r="AM93" s="160">
        <v>0</v>
      </c>
      <c r="AN93" s="160">
        <v>0</v>
      </c>
      <c r="AO93" s="160">
        <v>0</v>
      </c>
      <c r="AP93" s="160">
        <v>0</v>
      </c>
      <c r="AQ93" s="160">
        <v>47178562.999999903</v>
      </c>
      <c r="AR93" s="160">
        <v>47178562.999999903</v>
      </c>
      <c r="AS93" s="3"/>
      <c r="AU93" s="3"/>
      <c r="AW93" s="3"/>
      <c r="AY93" s="3"/>
      <c r="BA93" s="3"/>
      <c r="BC93" s="3"/>
      <c r="BE93" s="3"/>
      <c r="BH93" s="3"/>
      <c r="BJ93" s="3"/>
      <c r="BL93" s="3"/>
      <c r="BM93"/>
      <c r="BN93"/>
      <c r="BO93"/>
      <c r="BP93"/>
      <c r="BQ93"/>
      <c r="BR93"/>
    </row>
    <row r="94" spans="1:7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47178562.999999903</v>
      </c>
      <c r="F94" s="160">
        <v>66035486</v>
      </c>
      <c r="G94" s="160">
        <v>47178562.999999903</v>
      </c>
      <c r="H94" s="160">
        <v>47597707.999999903</v>
      </c>
      <c r="I94" s="160">
        <v>419144.99999998801</v>
      </c>
      <c r="J94" s="160">
        <v>46772184.879733004</v>
      </c>
      <c r="K94" s="160">
        <v>3504443.79894784</v>
      </c>
      <c r="L94" s="160">
        <v>3091491.7078865599</v>
      </c>
      <c r="M94" s="160">
        <v>0.95213523871460104</v>
      </c>
      <c r="N94" s="160">
        <v>2793986.2170423502</v>
      </c>
      <c r="O94" s="160">
        <v>2.2258796030625101</v>
      </c>
      <c r="P94" s="160">
        <v>34819.634861482999</v>
      </c>
      <c r="Q94" s="160">
        <v>7.71996505658724</v>
      </c>
      <c r="R94" s="160">
        <v>3.55151869292839</v>
      </c>
      <c r="S94" s="160">
        <v>0</v>
      </c>
      <c r="T94" s="160">
        <v>0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661977.37651054806</v>
      </c>
      <c r="AA94" s="160">
        <v>2848856.1247284599</v>
      </c>
      <c r="AB94" s="160">
        <v>101079.264525266</v>
      </c>
      <c r="AC94" s="160">
        <v>567252.21291338804</v>
      </c>
      <c r="AD94" s="160">
        <v>32475.936616466101</v>
      </c>
      <c r="AE94" s="160">
        <v>1978.2173656074699</v>
      </c>
      <c r="AF94" s="160">
        <v>0</v>
      </c>
      <c r="AG94" s="160">
        <v>0</v>
      </c>
      <c r="AH94" s="160">
        <v>0</v>
      </c>
      <c r="AI94" s="160">
        <v>0</v>
      </c>
      <c r="AJ94" s="160">
        <v>0</v>
      </c>
      <c r="AK94" s="160">
        <v>0</v>
      </c>
      <c r="AL94" s="160">
        <v>0</v>
      </c>
      <c r="AM94" s="160">
        <v>0</v>
      </c>
      <c r="AN94" s="160">
        <v>4213619.1326597398</v>
      </c>
      <c r="AO94" s="160">
        <v>4377072.6227709902</v>
      </c>
      <c r="AP94" s="160">
        <v>-3957927.622771</v>
      </c>
      <c r="AQ94" s="160">
        <v>0</v>
      </c>
      <c r="AR94" s="160">
        <v>419144.99999998801</v>
      </c>
      <c r="AS94" s="3"/>
      <c r="AU94" s="3"/>
      <c r="AW94" s="3"/>
      <c r="AY94" s="3"/>
      <c r="BA94" s="3"/>
      <c r="BC94" s="3"/>
      <c r="BE94" s="3"/>
      <c r="BH94" s="3"/>
      <c r="BJ94" s="3"/>
      <c r="BL94" s="3"/>
      <c r="BM94"/>
      <c r="BN94"/>
      <c r="BO94"/>
      <c r="BP94"/>
      <c r="BQ94"/>
      <c r="BR94"/>
    </row>
    <row r="95" spans="1:7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48771606.999999903</v>
      </c>
      <c r="F95" s="160">
        <v>69179572</v>
      </c>
      <c r="G95" s="160">
        <v>47597707.999999903</v>
      </c>
      <c r="H95" s="160">
        <v>53869703</v>
      </c>
      <c r="I95" s="160">
        <v>4678951.0000000298</v>
      </c>
      <c r="J95" s="160">
        <v>51574806.813804403</v>
      </c>
      <c r="K95" s="160">
        <v>2294095.68364185</v>
      </c>
      <c r="L95" s="160">
        <v>2896229.9687280701</v>
      </c>
      <c r="M95" s="160">
        <v>0.93210011130174097</v>
      </c>
      <c r="N95" s="160">
        <v>2884138.0613772701</v>
      </c>
      <c r="O95" s="160">
        <v>2.5337972587636899</v>
      </c>
      <c r="P95" s="160">
        <v>33830.369026072498</v>
      </c>
      <c r="Q95" s="160">
        <v>7.7587953294218899</v>
      </c>
      <c r="R95" s="160">
        <v>3.5237052410432099</v>
      </c>
      <c r="S95" s="160">
        <v>0</v>
      </c>
      <c r="T95" s="160">
        <v>0</v>
      </c>
      <c r="U95" s="160">
        <v>0</v>
      </c>
      <c r="V95" s="160">
        <v>0</v>
      </c>
      <c r="W95" s="160">
        <v>0</v>
      </c>
      <c r="X95" s="160">
        <v>0</v>
      </c>
      <c r="Y95" s="160">
        <v>0</v>
      </c>
      <c r="Z95" s="160">
        <v>710595.65879172902</v>
      </c>
      <c r="AA95" s="160">
        <v>842412.48185753298</v>
      </c>
      <c r="AB95" s="160">
        <v>109555.927437709</v>
      </c>
      <c r="AC95" s="160">
        <v>604706.67529635003</v>
      </c>
      <c r="AD95" s="160">
        <v>47006.874196010896</v>
      </c>
      <c r="AE95" s="160">
        <v>2105.0300110388298</v>
      </c>
      <c r="AF95" s="160">
        <v>0</v>
      </c>
      <c r="AG95" s="160">
        <v>0</v>
      </c>
      <c r="AH95" s="160">
        <v>0</v>
      </c>
      <c r="AI95" s="160">
        <v>0</v>
      </c>
      <c r="AJ95" s="160">
        <v>0</v>
      </c>
      <c r="AK95" s="160">
        <v>0</v>
      </c>
      <c r="AL95" s="160">
        <v>0</v>
      </c>
      <c r="AM95" s="160">
        <v>0</v>
      </c>
      <c r="AN95" s="160">
        <v>2316382.6475903699</v>
      </c>
      <c r="AO95" s="160">
        <v>2364637.43529446</v>
      </c>
      <c r="AP95" s="160">
        <v>2314313.56470556</v>
      </c>
      <c r="AQ95" s="160">
        <v>1593043.99999999</v>
      </c>
      <c r="AR95" s="160">
        <v>6271995.0000000298</v>
      </c>
      <c r="AS95" s="3"/>
      <c r="AU95" s="3"/>
      <c r="AW95" s="3"/>
      <c r="AY95" s="3"/>
      <c r="BA95" s="3"/>
      <c r="BC95" s="3"/>
      <c r="BE95" s="3"/>
      <c r="BH95" s="3"/>
      <c r="BJ95" s="3"/>
      <c r="BL95" s="3"/>
      <c r="BM95"/>
      <c r="BN95"/>
      <c r="BO95"/>
      <c r="BP95"/>
      <c r="BQ95"/>
      <c r="BR95"/>
    </row>
    <row r="96" spans="1:7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48771606.999999903</v>
      </c>
      <c r="F96" s="160">
        <v>69179572</v>
      </c>
      <c r="G96" s="160">
        <v>53869703</v>
      </c>
      <c r="H96" s="160">
        <v>61106762</v>
      </c>
      <c r="I96" s="160">
        <v>7237058.9999999898</v>
      </c>
      <c r="J96" s="160">
        <v>55731407.722614199</v>
      </c>
      <c r="K96" s="160">
        <v>4156600.9088097601</v>
      </c>
      <c r="L96" s="160">
        <v>3046508.4153566798</v>
      </c>
      <c r="M96" s="160">
        <v>0.89584983419289999</v>
      </c>
      <c r="N96" s="160">
        <v>2936588.9781834302</v>
      </c>
      <c r="O96" s="160">
        <v>2.9891709052092499</v>
      </c>
      <c r="P96" s="160">
        <v>32976.151417225301</v>
      </c>
      <c r="Q96" s="160">
        <v>7.7747751760568304</v>
      </c>
      <c r="R96" s="160">
        <v>3.5237052410432099</v>
      </c>
      <c r="S96" s="160">
        <v>0</v>
      </c>
      <c r="T96" s="160">
        <v>0</v>
      </c>
      <c r="U96" s="160">
        <v>0</v>
      </c>
      <c r="V96" s="160">
        <v>0</v>
      </c>
      <c r="W96" s="160">
        <v>0</v>
      </c>
      <c r="X96" s="160">
        <v>0</v>
      </c>
      <c r="Y96" s="160">
        <v>0</v>
      </c>
      <c r="Z96" s="160">
        <v>2103673.2862963802</v>
      </c>
      <c r="AA96" s="160">
        <v>505393.76904519298</v>
      </c>
      <c r="AB96" s="160">
        <v>140593.262144696</v>
      </c>
      <c r="AC96" s="160">
        <v>909917.68392067298</v>
      </c>
      <c r="AD96" s="160">
        <v>45791.785208018198</v>
      </c>
      <c r="AE96" s="160">
        <v>810.69938285151397</v>
      </c>
      <c r="AF96" s="160">
        <v>0</v>
      </c>
      <c r="AG96" s="160">
        <v>0</v>
      </c>
      <c r="AH96" s="160">
        <v>0</v>
      </c>
      <c r="AI96" s="160">
        <v>0</v>
      </c>
      <c r="AJ96" s="160">
        <v>0</v>
      </c>
      <c r="AK96" s="160">
        <v>0</v>
      </c>
      <c r="AL96" s="160">
        <v>0</v>
      </c>
      <c r="AM96" s="160">
        <v>0</v>
      </c>
      <c r="AN96" s="160">
        <v>3706180.48599781</v>
      </c>
      <c r="AO96" s="160">
        <v>3777586.0351766902</v>
      </c>
      <c r="AP96" s="160">
        <v>3459472.9648233</v>
      </c>
      <c r="AQ96" s="160">
        <v>0</v>
      </c>
      <c r="AR96" s="160">
        <v>7237058.9999999898</v>
      </c>
      <c r="AS96" s="3"/>
      <c r="AU96" s="3"/>
      <c r="AW96" s="3"/>
      <c r="AY96" s="3"/>
      <c r="BA96" s="3"/>
      <c r="BC96" s="3"/>
      <c r="BE96" s="3"/>
      <c r="BH96" s="3"/>
      <c r="BJ96" s="3"/>
      <c r="BL96" s="3"/>
      <c r="BM96"/>
      <c r="BN96"/>
      <c r="BO96"/>
      <c r="BP96"/>
      <c r="BQ96"/>
      <c r="BR96"/>
    </row>
    <row r="97" spans="1:7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48771606.999999903</v>
      </c>
      <c r="F97" s="160">
        <v>69179572</v>
      </c>
      <c r="G97" s="160">
        <v>61106762</v>
      </c>
      <c r="H97" s="160">
        <v>67460493.999999896</v>
      </c>
      <c r="I97" s="160">
        <v>6353731.9999999497</v>
      </c>
      <c r="J97" s="160">
        <v>58913753.567544602</v>
      </c>
      <c r="K97" s="160">
        <v>3182345.8449304001</v>
      </c>
      <c r="L97" s="160">
        <v>3302780.49930835</v>
      </c>
      <c r="M97" s="160">
        <v>0.87900020036859206</v>
      </c>
      <c r="N97" s="160">
        <v>3002673.65013324</v>
      </c>
      <c r="O97" s="160">
        <v>3.2749902197194301</v>
      </c>
      <c r="P97" s="160">
        <v>31657.323087462501</v>
      </c>
      <c r="Q97" s="160">
        <v>7.8666543232828001</v>
      </c>
      <c r="R97" s="160">
        <v>3.5814538282488799</v>
      </c>
      <c r="S97" s="160">
        <v>0</v>
      </c>
      <c r="T97" s="160">
        <v>0</v>
      </c>
      <c r="U97" s="160">
        <v>0</v>
      </c>
      <c r="V97" s="160">
        <v>0</v>
      </c>
      <c r="W97" s="160">
        <v>0</v>
      </c>
      <c r="X97" s="160">
        <v>0</v>
      </c>
      <c r="Y97" s="160">
        <v>0</v>
      </c>
      <c r="Z97" s="160">
        <v>2268103.9768333999</v>
      </c>
      <c r="AA97" s="160">
        <v>380665.44108175102</v>
      </c>
      <c r="AB97" s="160">
        <v>182430.344860582</v>
      </c>
      <c r="AC97" s="160">
        <v>588903.02334768104</v>
      </c>
      <c r="AD97" s="160">
        <v>87217.204189291297</v>
      </c>
      <c r="AE97" s="160">
        <v>6264.6768403578899</v>
      </c>
      <c r="AF97" s="160">
        <v>-36733.103944879796</v>
      </c>
      <c r="AG97" s="160">
        <v>0</v>
      </c>
      <c r="AH97" s="160">
        <v>0</v>
      </c>
      <c r="AI97" s="160">
        <v>0</v>
      </c>
      <c r="AJ97" s="160">
        <v>0</v>
      </c>
      <c r="AK97" s="160">
        <v>0</v>
      </c>
      <c r="AL97" s="160">
        <v>0</v>
      </c>
      <c r="AM97" s="160">
        <v>0</v>
      </c>
      <c r="AN97" s="160">
        <v>3476851.56320818</v>
      </c>
      <c r="AO97" s="160">
        <v>3512557.7909745299</v>
      </c>
      <c r="AP97" s="160">
        <v>2841174.2090254198</v>
      </c>
      <c r="AQ97" s="160">
        <v>0</v>
      </c>
      <c r="AR97" s="160">
        <v>6353731.9999999497</v>
      </c>
      <c r="AS97" s="3"/>
      <c r="AU97" s="3"/>
      <c r="AW97" s="3"/>
      <c r="AY97" s="3"/>
      <c r="BA97" s="3"/>
      <c r="BC97" s="3"/>
      <c r="BE97" s="3"/>
      <c r="BH97" s="3"/>
      <c r="BJ97" s="3"/>
      <c r="BL97" s="3"/>
      <c r="BM97"/>
      <c r="BN97"/>
      <c r="BO97"/>
      <c r="BP97"/>
      <c r="BQ97"/>
      <c r="BR97"/>
    </row>
    <row r="98" spans="1:7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50589582.999999903</v>
      </c>
      <c r="F98" s="160">
        <v>77227194</v>
      </c>
      <c r="G98" s="160">
        <v>67460493.999999896</v>
      </c>
      <c r="H98" s="160">
        <v>73228318</v>
      </c>
      <c r="I98" s="160">
        <v>3949848.0000000498</v>
      </c>
      <c r="J98" s="160">
        <v>64356812.503529102</v>
      </c>
      <c r="K98" s="160">
        <v>1650670.44824571</v>
      </c>
      <c r="L98" s="160">
        <v>3656908.9076589099</v>
      </c>
      <c r="M98" s="160">
        <v>1.0531231772917899</v>
      </c>
      <c r="N98" s="160">
        <v>2960410.5104645798</v>
      </c>
      <c r="O98" s="160">
        <v>3.4737772568830998</v>
      </c>
      <c r="P98" s="160">
        <v>31985.6632686577</v>
      </c>
      <c r="Q98" s="160">
        <v>7.6552460819848998</v>
      </c>
      <c r="R98" s="160">
        <v>3.9312332639705598</v>
      </c>
      <c r="S98" s="160">
        <v>0</v>
      </c>
      <c r="T98" s="160">
        <v>0</v>
      </c>
      <c r="U98" s="160">
        <v>0</v>
      </c>
      <c r="V98" s="160">
        <v>0</v>
      </c>
      <c r="W98" s="160">
        <v>0</v>
      </c>
      <c r="X98" s="160">
        <v>0</v>
      </c>
      <c r="Y98" s="160">
        <v>0</v>
      </c>
      <c r="Z98" s="160">
        <v>2997134.4007098801</v>
      </c>
      <c r="AA98" s="160">
        <v>-1214102.1148382099</v>
      </c>
      <c r="AB98" s="160">
        <v>55776.222048637799</v>
      </c>
      <c r="AC98" s="160">
        <v>444209.63000322698</v>
      </c>
      <c r="AD98" s="160">
        <v>-37132.742696900299</v>
      </c>
      <c r="AE98" s="160">
        <v>-16951.487422189399</v>
      </c>
      <c r="AF98" s="160">
        <v>-185183.860445545</v>
      </c>
      <c r="AG98" s="160">
        <v>0</v>
      </c>
      <c r="AH98" s="160">
        <v>0</v>
      </c>
      <c r="AI98" s="160">
        <v>0</v>
      </c>
      <c r="AJ98" s="160">
        <v>0</v>
      </c>
      <c r="AK98" s="160">
        <v>0</v>
      </c>
      <c r="AL98" s="160">
        <v>0</v>
      </c>
      <c r="AM98" s="160">
        <v>0</v>
      </c>
      <c r="AN98" s="160">
        <v>2043750.0473588901</v>
      </c>
      <c r="AO98" s="160">
        <v>2055961.6679751901</v>
      </c>
      <c r="AP98" s="160">
        <v>1893886.33202486</v>
      </c>
      <c r="AQ98" s="160">
        <v>1817976</v>
      </c>
      <c r="AR98" s="160">
        <v>5767824.0000000503</v>
      </c>
      <c r="AS98" s="3"/>
      <c r="AU98" s="3"/>
      <c r="AW98" s="3"/>
      <c r="AY98" s="3"/>
      <c r="BA98" s="3"/>
      <c r="BC98" s="3"/>
      <c r="BE98" s="3"/>
      <c r="BH98" s="3"/>
      <c r="BJ98" s="3"/>
      <c r="BL98" s="3"/>
      <c r="BM98"/>
      <c r="BN98"/>
      <c r="BO98"/>
      <c r="BP98"/>
      <c r="BQ98"/>
      <c r="BR98"/>
    </row>
    <row r="99" spans="1:7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55076221.999999903</v>
      </c>
      <c r="F99" s="160">
        <v>81700280</v>
      </c>
      <c r="G99" s="160">
        <v>73228318</v>
      </c>
      <c r="H99" s="160">
        <v>86665208.999999896</v>
      </c>
      <c r="I99" s="160">
        <v>8950251.9999999292</v>
      </c>
      <c r="J99" s="160">
        <v>75834230.240785807</v>
      </c>
      <c r="K99" s="160">
        <v>7473300.83653937</v>
      </c>
      <c r="L99" s="160">
        <v>3812614.81857108</v>
      </c>
      <c r="M99" s="160">
        <v>0.98407387252579903</v>
      </c>
      <c r="N99" s="160">
        <v>2923237.3368473998</v>
      </c>
      <c r="O99" s="160">
        <v>3.8650720439303101</v>
      </c>
      <c r="P99" s="160">
        <v>31971.510669302399</v>
      </c>
      <c r="Q99" s="160">
        <v>7.6396311624279498</v>
      </c>
      <c r="R99" s="160">
        <v>3.96819347921141</v>
      </c>
      <c r="S99" s="160">
        <v>0</v>
      </c>
      <c r="T99" s="160">
        <v>0</v>
      </c>
      <c r="U99" s="160">
        <v>0</v>
      </c>
      <c r="V99" s="160">
        <v>0</v>
      </c>
      <c r="W99" s="160">
        <v>0</v>
      </c>
      <c r="X99" s="160">
        <v>0</v>
      </c>
      <c r="Y99" s="160">
        <v>0</v>
      </c>
      <c r="Z99" s="160">
        <v>5651594.3109253496</v>
      </c>
      <c r="AA99" s="160">
        <v>-468765.60284858599</v>
      </c>
      <c r="AB99" s="160">
        <v>11718.823290846</v>
      </c>
      <c r="AC99" s="160">
        <v>852787.78921800002</v>
      </c>
      <c r="AD99" s="160">
        <v>25817.010855999</v>
      </c>
      <c r="AE99" s="160">
        <v>11261.459147081599</v>
      </c>
      <c r="AF99" s="160">
        <v>8481.89487295258</v>
      </c>
      <c r="AG99" s="160">
        <v>0</v>
      </c>
      <c r="AH99" s="160">
        <v>0</v>
      </c>
      <c r="AI99" s="160">
        <v>0</v>
      </c>
      <c r="AJ99" s="160">
        <v>0</v>
      </c>
      <c r="AK99" s="160">
        <v>0</v>
      </c>
      <c r="AL99" s="160">
        <v>0</v>
      </c>
      <c r="AM99" s="160">
        <v>0</v>
      </c>
      <c r="AN99" s="160">
        <v>6092895.6854616404</v>
      </c>
      <c r="AO99" s="160">
        <v>6034794.8710516701</v>
      </c>
      <c r="AP99" s="160">
        <v>2915457.1289482601</v>
      </c>
      <c r="AQ99" s="160">
        <v>4486638.9999999898</v>
      </c>
      <c r="AR99" s="160">
        <v>13436890.999999899</v>
      </c>
      <c r="AS99" s="3"/>
      <c r="AU99" s="3"/>
      <c r="AW99" s="3"/>
      <c r="AY99" s="3"/>
      <c r="BA99" s="3"/>
      <c r="BC99" s="3"/>
      <c r="BE99" s="3"/>
      <c r="BH99" s="3"/>
      <c r="BJ99" s="3"/>
      <c r="BL99" s="3"/>
      <c r="BM99"/>
      <c r="BN99"/>
      <c r="BO99"/>
      <c r="BP99"/>
      <c r="BQ99"/>
      <c r="BR99"/>
    </row>
    <row r="100" spans="1:7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56427308.999999903</v>
      </c>
      <c r="F100" s="160">
        <v>82829583</v>
      </c>
      <c r="G100" s="160">
        <v>86665208.999999896</v>
      </c>
      <c r="H100" s="160">
        <v>78047143</v>
      </c>
      <c r="I100" s="160">
        <v>-9969152.9999999404</v>
      </c>
      <c r="J100" s="160">
        <v>71716806.734779194</v>
      </c>
      <c r="K100" s="160">
        <v>-4864899.4337234003</v>
      </c>
      <c r="L100" s="160">
        <v>3707858.8640000299</v>
      </c>
      <c r="M100" s="160">
        <v>1.2262722444865399</v>
      </c>
      <c r="N100" s="160">
        <v>2859400.3000248699</v>
      </c>
      <c r="O100" s="160">
        <v>2.7993771030548298</v>
      </c>
      <c r="P100" s="160">
        <v>30635.963736629499</v>
      </c>
      <c r="Q100" s="160">
        <v>7.9046071938323301</v>
      </c>
      <c r="R100" s="160">
        <v>4.04996805536127</v>
      </c>
      <c r="S100" s="160">
        <v>0</v>
      </c>
      <c r="T100" s="160">
        <v>0</v>
      </c>
      <c r="U100" s="160">
        <v>0</v>
      </c>
      <c r="V100" s="160">
        <v>0</v>
      </c>
      <c r="W100" s="160">
        <v>0</v>
      </c>
      <c r="X100" s="160">
        <v>0</v>
      </c>
      <c r="Y100" s="160">
        <v>0</v>
      </c>
      <c r="Z100" s="160">
        <v>302696.73270801199</v>
      </c>
      <c r="AA100" s="160">
        <v>-3765722.2999249599</v>
      </c>
      <c r="AB100" s="160">
        <v>-63349.3520733556</v>
      </c>
      <c r="AC100" s="160">
        <v>-2912242.2323473901</v>
      </c>
      <c r="AD100" s="160">
        <v>120887.334512129</v>
      </c>
      <c r="AE100" s="160">
        <v>27918.931104399901</v>
      </c>
      <c r="AF100" s="160">
        <v>-49875.955861959497</v>
      </c>
      <c r="AG100" s="160">
        <v>0</v>
      </c>
      <c r="AH100" s="160">
        <v>0</v>
      </c>
      <c r="AI100" s="160">
        <v>0</v>
      </c>
      <c r="AJ100" s="160">
        <v>0</v>
      </c>
      <c r="AK100" s="160">
        <v>0</v>
      </c>
      <c r="AL100" s="160">
        <v>0</v>
      </c>
      <c r="AM100" s="160">
        <v>0</v>
      </c>
      <c r="AN100" s="160">
        <v>-6339686.8418831201</v>
      </c>
      <c r="AO100" s="160">
        <v>-6137187.1772372602</v>
      </c>
      <c r="AP100" s="160">
        <v>-3831965.8227626798</v>
      </c>
      <c r="AQ100" s="160">
        <v>1351087</v>
      </c>
      <c r="AR100" s="160">
        <v>-8618065.9999999404</v>
      </c>
      <c r="AS100" s="3"/>
      <c r="AU100" s="3"/>
      <c r="AW100" s="3"/>
      <c r="AY100" s="3"/>
      <c r="BA100" s="3"/>
      <c r="BC100" s="3"/>
      <c r="BE100" s="3"/>
      <c r="BH100" s="3"/>
      <c r="BJ100" s="3"/>
      <c r="BL100" s="3"/>
      <c r="BM100"/>
      <c r="BN100"/>
      <c r="BO100"/>
      <c r="BP100"/>
      <c r="BQ100"/>
      <c r="BR100"/>
    </row>
    <row r="101" spans="1:7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56427308.999999903</v>
      </c>
      <c r="F101" s="160">
        <v>82829583</v>
      </c>
      <c r="G101" s="160">
        <v>78047143</v>
      </c>
      <c r="H101" s="160">
        <v>73994753.999999896</v>
      </c>
      <c r="I101" s="160">
        <v>-4052389.00000002</v>
      </c>
      <c r="J101" s="160">
        <v>72868010.030252203</v>
      </c>
      <c r="K101" s="160">
        <v>1151203.29547299</v>
      </c>
      <c r="L101" s="160">
        <v>3570552.0467144102</v>
      </c>
      <c r="M101" s="160">
        <v>1.2194090351872</v>
      </c>
      <c r="N101" s="160">
        <v>2870003.0320191202</v>
      </c>
      <c r="O101" s="160">
        <v>3.2677661049634601</v>
      </c>
      <c r="P101" s="160">
        <v>29910.287590214499</v>
      </c>
      <c r="Q101" s="160">
        <v>7.9210724628034201</v>
      </c>
      <c r="R101" s="160">
        <v>4.0016641587497999</v>
      </c>
      <c r="S101" s="160">
        <v>0</v>
      </c>
      <c r="T101" s="160">
        <v>0</v>
      </c>
      <c r="U101" s="160">
        <v>0</v>
      </c>
      <c r="V101" s="160">
        <v>0</v>
      </c>
      <c r="W101" s="160">
        <v>0</v>
      </c>
      <c r="X101" s="160">
        <v>0</v>
      </c>
      <c r="Y101" s="160">
        <v>0</v>
      </c>
      <c r="Z101" s="160">
        <v>253799.579034469</v>
      </c>
      <c r="AA101" s="160">
        <v>-384967.51047181</v>
      </c>
      <c r="AB101" s="160">
        <v>24443.845513876298</v>
      </c>
      <c r="AC101" s="160">
        <v>1268572.5551053099</v>
      </c>
      <c r="AD101" s="160">
        <v>69808.524542068699</v>
      </c>
      <c r="AE101" s="160">
        <v>3358.6519106503101</v>
      </c>
      <c r="AF101" s="160">
        <v>50553.340983517497</v>
      </c>
      <c r="AG101" s="160">
        <v>0</v>
      </c>
      <c r="AH101" s="160">
        <v>0</v>
      </c>
      <c r="AI101" s="160">
        <v>0</v>
      </c>
      <c r="AJ101" s="160">
        <v>0</v>
      </c>
      <c r="AK101" s="160">
        <v>0</v>
      </c>
      <c r="AL101" s="160">
        <v>0</v>
      </c>
      <c r="AM101" s="160">
        <v>0</v>
      </c>
      <c r="AN101" s="160">
        <v>1285568.9866180799</v>
      </c>
      <c r="AO101" s="160">
        <v>1373674.7511128101</v>
      </c>
      <c r="AP101" s="160">
        <v>-5426063.7511128299</v>
      </c>
      <c r="AQ101" s="160">
        <v>0</v>
      </c>
      <c r="AR101" s="160">
        <v>-4052389.00000002</v>
      </c>
      <c r="AS101" s="3"/>
      <c r="AU101" s="3"/>
      <c r="AW101" s="3"/>
      <c r="AY101" s="3"/>
      <c r="BA101" s="3"/>
      <c r="BC101" s="3"/>
      <c r="BE101" s="3"/>
      <c r="BH101" s="3"/>
      <c r="BJ101" s="3"/>
      <c r="BL101" s="3"/>
      <c r="BM101"/>
      <c r="BN101"/>
      <c r="BO101"/>
      <c r="BP101"/>
      <c r="BQ101"/>
      <c r="BR101"/>
    </row>
    <row r="102" spans="1:7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56896636.999999903</v>
      </c>
      <c r="F102" s="160">
        <v>83431337</v>
      </c>
      <c r="G102" s="160">
        <v>73994753.999999896</v>
      </c>
      <c r="H102" s="160">
        <v>78590941.999999896</v>
      </c>
      <c r="I102" s="160">
        <v>4126859.99999998</v>
      </c>
      <c r="J102" s="160">
        <v>77404480.448770404</v>
      </c>
      <c r="K102" s="160">
        <v>3792025.7000932302</v>
      </c>
      <c r="L102" s="160">
        <v>3792981.8469562898</v>
      </c>
      <c r="M102" s="160">
        <v>1.2466382031955401</v>
      </c>
      <c r="N102" s="160">
        <v>2882364.73810934</v>
      </c>
      <c r="O102" s="160">
        <v>3.99461155954085</v>
      </c>
      <c r="P102" s="160">
        <v>29364.1905614885</v>
      </c>
      <c r="Q102" s="160">
        <v>8.3495069703328806</v>
      </c>
      <c r="R102" s="160">
        <v>4.0609398706640603</v>
      </c>
      <c r="S102" s="160">
        <v>0</v>
      </c>
      <c r="T102" s="160">
        <v>0</v>
      </c>
      <c r="U102" s="160">
        <v>0</v>
      </c>
      <c r="V102" s="160">
        <v>0</v>
      </c>
      <c r="W102" s="160">
        <v>0</v>
      </c>
      <c r="X102" s="160">
        <v>0</v>
      </c>
      <c r="Y102" s="160">
        <v>0</v>
      </c>
      <c r="Z102" s="160">
        <v>2907351.3187692398</v>
      </c>
      <c r="AA102" s="160">
        <v>-605284.475451604</v>
      </c>
      <c r="AB102" s="160">
        <v>55395.554230228699</v>
      </c>
      <c r="AC102" s="160">
        <v>1624831.59089409</v>
      </c>
      <c r="AD102" s="160">
        <v>56260.653075797301</v>
      </c>
      <c r="AE102" s="160">
        <v>33729.9065580479</v>
      </c>
      <c r="AF102" s="160">
        <v>-56230.160239810903</v>
      </c>
      <c r="AG102" s="160">
        <v>0</v>
      </c>
      <c r="AH102" s="160">
        <v>0</v>
      </c>
      <c r="AI102" s="160">
        <v>0</v>
      </c>
      <c r="AJ102" s="160">
        <v>0</v>
      </c>
      <c r="AK102" s="160">
        <v>0</v>
      </c>
      <c r="AL102" s="160">
        <v>0</v>
      </c>
      <c r="AM102" s="160">
        <v>0</v>
      </c>
      <c r="AN102" s="160">
        <v>4016054.3878359902</v>
      </c>
      <c r="AO102" s="160">
        <v>4044959.59136141</v>
      </c>
      <c r="AP102" s="160">
        <v>81900.408638569497</v>
      </c>
      <c r="AQ102" s="160">
        <v>469328</v>
      </c>
      <c r="AR102" s="160">
        <v>4596187.9999999702</v>
      </c>
      <c r="AS102" s="3"/>
      <c r="AU102" s="3"/>
      <c r="AW102" s="3"/>
      <c r="AY102" s="3"/>
      <c r="BA102" s="3"/>
      <c r="BC102" s="3"/>
      <c r="BE102" s="3"/>
      <c r="BH102" s="3"/>
      <c r="BJ102" s="3"/>
      <c r="BL102" s="3"/>
      <c r="BM102"/>
      <c r="BN102"/>
      <c r="BO102"/>
      <c r="BP102"/>
      <c r="BQ102"/>
      <c r="BR102"/>
    </row>
    <row r="103" spans="1:7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58547946.999999903</v>
      </c>
      <c r="F103" s="160">
        <v>85082647</v>
      </c>
      <c r="G103" s="160">
        <v>78590941.999999896</v>
      </c>
      <c r="H103" s="160">
        <v>85082647</v>
      </c>
      <c r="I103" s="160">
        <v>4840395.0000000596</v>
      </c>
      <c r="J103" s="160">
        <v>82744779.740478903</v>
      </c>
      <c r="K103" s="160">
        <v>3616086.9081712798</v>
      </c>
      <c r="L103" s="160">
        <v>4055905.8360014898</v>
      </c>
      <c r="M103" s="160">
        <v>1.2093936588409699</v>
      </c>
      <c r="N103" s="160">
        <v>2890718.4350246098</v>
      </c>
      <c r="O103" s="160">
        <v>4.0060224383444201</v>
      </c>
      <c r="P103" s="160">
        <v>29026.064510323398</v>
      </c>
      <c r="Q103" s="160">
        <v>8.3613680927189407</v>
      </c>
      <c r="R103" s="160">
        <v>4.3922807079810999</v>
      </c>
      <c r="S103" s="160">
        <v>0</v>
      </c>
      <c r="T103" s="160">
        <v>0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3481197.3948379299</v>
      </c>
      <c r="AA103" s="160">
        <v>280257.67649557802</v>
      </c>
      <c r="AB103" s="160">
        <v>88611.921826010002</v>
      </c>
      <c r="AC103" s="160">
        <v>27494.116091895601</v>
      </c>
      <c r="AD103" s="160">
        <v>37472.0471809726</v>
      </c>
      <c r="AE103" s="160">
        <v>31.311703379177899</v>
      </c>
      <c r="AF103" s="160">
        <v>-178083.007831417</v>
      </c>
      <c r="AG103" s="160">
        <v>0</v>
      </c>
      <c r="AH103" s="160">
        <v>0</v>
      </c>
      <c r="AI103" s="160">
        <v>0</v>
      </c>
      <c r="AJ103" s="160">
        <v>0</v>
      </c>
      <c r="AK103" s="160">
        <v>0</v>
      </c>
      <c r="AL103" s="160">
        <v>0</v>
      </c>
      <c r="AM103" s="160">
        <v>0</v>
      </c>
      <c r="AN103" s="160">
        <v>3736981.4603043501</v>
      </c>
      <c r="AO103" s="160">
        <v>3660851.0245095501</v>
      </c>
      <c r="AP103" s="160">
        <v>1179543.97549051</v>
      </c>
      <c r="AQ103" s="160">
        <v>1651310</v>
      </c>
      <c r="AR103" s="160">
        <v>6491705.0000000596</v>
      </c>
      <c r="AS103" s="3"/>
      <c r="AU103" s="3"/>
      <c r="AW103" s="3"/>
      <c r="AY103" s="3"/>
      <c r="BA103" s="3"/>
      <c r="BC103" s="3"/>
      <c r="BE103" s="3"/>
      <c r="BH103" s="3"/>
      <c r="BJ103" s="3"/>
      <c r="BL103" s="3"/>
      <c r="BM103"/>
      <c r="BN103"/>
      <c r="BO103"/>
      <c r="BP103"/>
      <c r="BQ103"/>
      <c r="BR103"/>
    </row>
    <row r="104" spans="1:7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58547946.999999903</v>
      </c>
      <c r="F104" s="160">
        <v>85082647</v>
      </c>
      <c r="G104" s="160">
        <v>85082647</v>
      </c>
      <c r="H104" s="160">
        <v>89235247.999999896</v>
      </c>
      <c r="I104" s="160">
        <v>4152600.9999999399</v>
      </c>
      <c r="J104" s="160">
        <v>86585442.167610496</v>
      </c>
      <c r="K104" s="160">
        <v>3840662.4271316198</v>
      </c>
      <c r="L104" s="160">
        <v>4759016.3725200798</v>
      </c>
      <c r="M104" s="160">
        <v>1.3025512331592299</v>
      </c>
      <c r="N104" s="160">
        <v>2933920.51637627</v>
      </c>
      <c r="O104" s="160">
        <v>3.8564354344721901</v>
      </c>
      <c r="P104" s="160">
        <v>29651.6940313913</v>
      </c>
      <c r="Q104" s="160">
        <v>8.1912344244965496</v>
      </c>
      <c r="R104" s="160">
        <v>4.3543768084643499</v>
      </c>
      <c r="S104" s="160">
        <v>0</v>
      </c>
      <c r="T104" s="160">
        <v>0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0">
        <v>5718945.3366796197</v>
      </c>
      <c r="AA104" s="160">
        <v>-1501799.7885706299</v>
      </c>
      <c r="AB104" s="160">
        <v>130870.25138654299</v>
      </c>
      <c r="AC104" s="160">
        <v>-358791.23005332198</v>
      </c>
      <c r="AD104" s="160">
        <v>-62770.838182245097</v>
      </c>
      <c r="AE104" s="160">
        <v>-13313.5164690933</v>
      </c>
      <c r="AF104" s="160">
        <v>-9320.4285006422506</v>
      </c>
      <c r="AG104" s="160">
        <v>0</v>
      </c>
      <c r="AH104" s="160">
        <v>0</v>
      </c>
      <c r="AI104" s="160">
        <v>0</v>
      </c>
      <c r="AJ104" s="160">
        <v>0</v>
      </c>
      <c r="AK104" s="160">
        <v>0</v>
      </c>
      <c r="AL104" s="160">
        <v>0</v>
      </c>
      <c r="AM104" s="160">
        <v>0</v>
      </c>
      <c r="AN104" s="160">
        <v>3903819.7862902302</v>
      </c>
      <c r="AO104" s="160">
        <v>3782663.0653812601</v>
      </c>
      <c r="AP104" s="160">
        <v>369937.93461867602</v>
      </c>
      <c r="AQ104" s="160">
        <v>0</v>
      </c>
      <c r="AR104" s="160">
        <v>4152600.9999999399</v>
      </c>
      <c r="AS104" s="3"/>
      <c r="AU104" s="3"/>
      <c r="AW104" s="3"/>
      <c r="AY104" s="3"/>
      <c r="BA104" s="3"/>
      <c r="BC104" s="3"/>
      <c r="BE104" s="3"/>
      <c r="BH104" s="3"/>
      <c r="BJ104" s="3"/>
      <c r="BL104" s="3"/>
      <c r="BM104"/>
      <c r="BN104"/>
      <c r="BO104"/>
      <c r="BP104"/>
      <c r="BQ104"/>
      <c r="BR104"/>
    </row>
    <row r="105" spans="1:7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58547946.999999903</v>
      </c>
      <c r="F105" s="160">
        <v>85082647</v>
      </c>
      <c r="G105" s="160">
        <v>89235247.999999896</v>
      </c>
      <c r="H105" s="160">
        <v>87881509.999999896</v>
      </c>
      <c r="I105" s="160">
        <v>-1353737.99999997</v>
      </c>
      <c r="J105" s="160">
        <v>87293867.546532407</v>
      </c>
      <c r="K105" s="160">
        <v>708425.37892185105</v>
      </c>
      <c r="L105" s="160">
        <v>4799895.8776813801</v>
      </c>
      <c r="M105" s="160">
        <v>1.3144270607834301</v>
      </c>
      <c r="N105" s="160">
        <v>2960982.0707136299</v>
      </c>
      <c r="O105" s="160">
        <v>3.6467656461976299</v>
      </c>
      <c r="P105" s="160">
        <v>29616.615171667399</v>
      </c>
      <c r="Q105" s="160">
        <v>8.1964333994495107</v>
      </c>
      <c r="R105" s="160">
        <v>4.4018660585997997</v>
      </c>
      <c r="S105" s="160">
        <v>0</v>
      </c>
      <c r="T105" s="160">
        <v>0</v>
      </c>
      <c r="U105" s="160">
        <v>0</v>
      </c>
      <c r="V105" s="160">
        <v>0</v>
      </c>
      <c r="W105" s="160">
        <v>0</v>
      </c>
      <c r="X105" s="160">
        <v>0</v>
      </c>
      <c r="Y105" s="160">
        <v>0.24738525844467199</v>
      </c>
      <c r="Z105" s="160">
        <v>1292498.5776517</v>
      </c>
      <c r="AA105" s="160">
        <v>87527.625891793199</v>
      </c>
      <c r="AB105" s="160">
        <v>111443.298984141</v>
      </c>
      <c r="AC105" s="160">
        <v>-535085.985525792</v>
      </c>
      <c r="AD105" s="160">
        <v>-8160.2317507197004</v>
      </c>
      <c r="AE105" s="160">
        <v>-1051.1451131306801</v>
      </c>
      <c r="AF105" s="160">
        <v>-46391.573017175899</v>
      </c>
      <c r="AG105" s="160">
        <v>0</v>
      </c>
      <c r="AH105" s="160">
        <v>0</v>
      </c>
      <c r="AI105" s="160">
        <v>0</v>
      </c>
      <c r="AJ105" s="160">
        <v>0</v>
      </c>
      <c r="AK105" s="160">
        <v>0</v>
      </c>
      <c r="AL105" s="160">
        <v>0</v>
      </c>
      <c r="AM105" s="160">
        <v>-97147.831960156793</v>
      </c>
      <c r="AN105" s="160">
        <v>803632.73516066605</v>
      </c>
      <c r="AO105" s="160">
        <v>786231.12261216796</v>
      </c>
      <c r="AP105" s="160">
        <v>-2139969.1226121401</v>
      </c>
      <c r="AQ105" s="160">
        <v>0</v>
      </c>
      <c r="AR105" s="160">
        <v>-1353737.99999997</v>
      </c>
      <c r="AS105" s="3"/>
      <c r="AU105" s="3"/>
      <c r="AW105" s="3"/>
      <c r="AY105" s="3"/>
      <c r="BA105" s="3"/>
      <c r="BC105" s="3"/>
      <c r="BE105" s="3"/>
      <c r="BH105" s="3"/>
      <c r="BJ105" s="3"/>
      <c r="BL105" s="3"/>
      <c r="BM105"/>
      <c r="BN105"/>
      <c r="BO105"/>
      <c r="BP105"/>
      <c r="BQ105"/>
      <c r="BR105"/>
    </row>
    <row r="106" spans="1:7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58547946.999999903</v>
      </c>
      <c r="F106" s="160">
        <v>85082647</v>
      </c>
      <c r="G106" s="160">
        <v>87881509.999999896</v>
      </c>
      <c r="H106" s="160">
        <v>86693927</v>
      </c>
      <c r="I106" s="160">
        <v>-1187582.99999997</v>
      </c>
      <c r="J106" s="160">
        <v>84051876.307235107</v>
      </c>
      <c r="K106" s="160">
        <v>-3241991.2392973201</v>
      </c>
      <c r="L106" s="160">
        <v>4871498.1007872196</v>
      </c>
      <c r="M106" s="160">
        <v>1.33197285420914</v>
      </c>
      <c r="N106" s="160">
        <v>2991780.5651158602</v>
      </c>
      <c r="O106" s="160">
        <v>2.6737722461831099</v>
      </c>
      <c r="P106" s="160">
        <v>31135.318346373399</v>
      </c>
      <c r="Q106" s="160">
        <v>7.9606179919511098</v>
      </c>
      <c r="R106" s="160">
        <v>4.5505309502995797</v>
      </c>
      <c r="S106" s="160">
        <v>0</v>
      </c>
      <c r="T106" s="160">
        <v>0</v>
      </c>
      <c r="U106" s="160">
        <v>0</v>
      </c>
      <c r="V106" s="160">
        <v>0</v>
      </c>
      <c r="W106" s="160">
        <v>0</v>
      </c>
      <c r="X106" s="160">
        <v>0</v>
      </c>
      <c r="Y106" s="160">
        <v>1.2220682989960301</v>
      </c>
      <c r="Z106" s="160">
        <v>642329.86679777596</v>
      </c>
      <c r="AA106" s="160">
        <v>-549937.54644943401</v>
      </c>
      <c r="AB106" s="160">
        <v>122684.139426988</v>
      </c>
      <c r="AC106" s="160">
        <v>-2840369.7332285098</v>
      </c>
      <c r="AD106" s="160">
        <v>-161836.021832912</v>
      </c>
      <c r="AE106" s="160">
        <v>-18208.473902206999</v>
      </c>
      <c r="AF106" s="160">
        <v>-134197.59707427799</v>
      </c>
      <c r="AG106" s="160">
        <v>0</v>
      </c>
      <c r="AH106" s="160">
        <v>0</v>
      </c>
      <c r="AI106" s="160">
        <v>0</v>
      </c>
      <c r="AJ106" s="160">
        <v>0</v>
      </c>
      <c r="AK106" s="160">
        <v>0</v>
      </c>
      <c r="AL106" s="160">
        <v>0</v>
      </c>
      <c r="AM106" s="160">
        <v>-385026.61030417</v>
      </c>
      <c r="AN106" s="160">
        <v>-3324561.9765667398</v>
      </c>
      <c r="AO106" s="160">
        <v>-3292483.7682149401</v>
      </c>
      <c r="AP106" s="160">
        <v>2104900.7682149699</v>
      </c>
      <c r="AQ106" s="160">
        <v>0</v>
      </c>
      <c r="AR106" s="160">
        <v>-1187582.99999997</v>
      </c>
      <c r="AS106" s="3"/>
      <c r="AU106" s="3"/>
      <c r="AW106" s="3"/>
      <c r="AY106" s="3"/>
      <c r="BA106" s="3"/>
      <c r="BC106" s="3"/>
      <c r="BE106" s="3"/>
      <c r="BH106" s="3"/>
      <c r="BJ106" s="3"/>
      <c r="BL106" s="3"/>
      <c r="BM106"/>
      <c r="BN106"/>
      <c r="BO106"/>
      <c r="BP106"/>
      <c r="BQ106"/>
      <c r="BR106"/>
    </row>
    <row r="107" spans="1:7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58547946.999999903</v>
      </c>
      <c r="F107" s="160">
        <v>85082647</v>
      </c>
      <c r="G107" s="160">
        <v>86693927</v>
      </c>
      <c r="H107" s="160">
        <v>85389957</v>
      </c>
      <c r="I107" s="160">
        <v>-1303970</v>
      </c>
      <c r="J107" s="160">
        <v>84713170.131641597</v>
      </c>
      <c r="K107" s="160">
        <v>661293.82440656796</v>
      </c>
      <c r="L107" s="160">
        <v>4942688.8515519202</v>
      </c>
      <c r="M107" s="160">
        <v>1.28417229233317</v>
      </c>
      <c r="N107" s="160">
        <v>3014227.83755079</v>
      </c>
      <c r="O107" s="160">
        <v>2.3705148254045501</v>
      </c>
      <c r="P107" s="160">
        <v>31918.622884406101</v>
      </c>
      <c r="Q107" s="160">
        <v>7.4848797214016702</v>
      </c>
      <c r="R107" s="160">
        <v>5.2191710120937298</v>
      </c>
      <c r="S107" s="160">
        <v>0</v>
      </c>
      <c r="T107" s="160">
        <v>0</v>
      </c>
      <c r="U107" s="160">
        <v>0</v>
      </c>
      <c r="V107" s="160">
        <v>0</v>
      </c>
      <c r="W107" s="160">
        <v>0</v>
      </c>
      <c r="X107" s="160">
        <v>0</v>
      </c>
      <c r="Y107" s="160">
        <v>2.2220682989960299</v>
      </c>
      <c r="Z107" s="160">
        <v>1562249.0882874001</v>
      </c>
      <c r="AA107" s="160">
        <v>1014110.0877718501</v>
      </c>
      <c r="AB107" s="160">
        <v>102303.864890178</v>
      </c>
      <c r="AC107" s="160">
        <v>-1029531.39763285</v>
      </c>
      <c r="AD107" s="160">
        <v>-61583.447072430099</v>
      </c>
      <c r="AE107" s="160">
        <v>-26178.0536629157</v>
      </c>
      <c r="AF107" s="160">
        <v>-452042.83154916501</v>
      </c>
      <c r="AG107" s="160">
        <v>0</v>
      </c>
      <c r="AH107" s="160">
        <v>0</v>
      </c>
      <c r="AI107" s="160">
        <v>0</v>
      </c>
      <c r="AJ107" s="160">
        <v>0</v>
      </c>
      <c r="AK107" s="160">
        <v>0</v>
      </c>
      <c r="AL107" s="160">
        <v>0</v>
      </c>
      <c r="AM107" s="160">
        <v>-415034.64477582101</v>
      </c>
      <c r="AN107" s="160">
        <v>694292.66625625198</v>
      </c>
      <c r="AO107" s="160">
        <v>673171.27816852496</v>
      </c>
      <c r="AP107" s="160">
        <v>-1977141.27816852</v>
      </c>
      <c r="AQ107" s="160">
        <v>0</v>
      </c>
      <c r="AR107" s="160">
        <v>-1303970</v>
      </c>
      <c r="AS107" s="3"/>
      <c r="AU107" s="3"/>
      <c r="AW107" s="3"/>
      <c r="AY107" s="3"/>
      <c r="BA107" s="3"/>
      <c r="BC107" s="3"/>
      <c r="BE107" s="3"/>
      <c r="BH107" s="3"/>
      <c r="BJ107" s="3"/>
      <c r="BL107" s="3"/>
      <c r="BM107"/>
      <c r="BN107"/>
      <c r="BO107"/>
      <c r="BP107"/>
      <c r="BQ107"/>
      <c r="BR107"/>
    </row>
    <row r="108" spans="1:7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58547946.999999903</v>
      </c>
      <c r="F108" s="160">
        <v>85082647</v>
      </c>
      <c r="G108" s="160">
        <v>85389957</v>
      </c>
      <c r="H108" s="160">
        <v>83224405.999999896</v>
      </c>
      <c r="I108" s="160">
        <v>-2165551.00000004</v>
      </c>
      <c r="J108" s="160">
        <v>85125831.762152106</v>
      </c>
      <c r="K108" s="160">
        <v>412661.63051042601</v>
      </c>
      <c r="L108" s="160">
        <v>4935648.1575116497</v>
      </c>
      <c r="M108" s="160">
        <v>1.3113509443510001</v>
      </c>
      <c r="N108" s="160">
        <v>3037335.40319514</v>
      </c>
      <c r="O108" s="160">
        <v>2.5862265193790601</v>
      </c>
      <c r="P108" s="160">
        <v>31681.376517337401</v>
      </c>
      <c r="Q108" s="160">
        <v>7.38554308266351</v>
      </c>
      <c r="R108" s="160">
        <v>5.4553736820182603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0</v>
      </c>
      <c r="Y108" s="160">
        <v>3.2220682989960299</v>
      </c>
      <c r="Z108" s="160">
        <v>382802.25988033199</v>
      </c>
      <c r="AA108" s="160">
        <v>-212735.49368545201</v>
      </c>
      <c r="AB108" s="160">
        <v>106176.336297122</v>
      </c>
      <c r="AC108" s="160">
        <v>748395.67064136697</v>
      </c>
      <c r="AD108" s="160">
        <v>12667.782502245</v>
      </c>
      <c r="AE108" s="160">
        <v>-20417.150165166699</v>
      </c>
      <c r="AF108" s="160">
        <v>-221701.505936309</v>
      </c>
      <c r="AG108" s="160">
        <v>0</v>
      </c>
      <c r="AH108" s="160">
        <v>0</v>
      </c>
      <c r="AI108" s="160">
        <v>0</v>
      </c>
      <c r="AJ108" s="160">
        <v>0</v>
      </c>
      <c r="AK108" s="160">
        <v>0</v>
      </c>
      <c r="AL108" s="160">
        <v>0</v>
      </c>
      <c r="AM108" s="160">
        <v>-408792.07687659201</v>
      </c>
      <c r="AN108" s="160">
        <v>386395.82265754498</v>
      </c>
      <c r="AO108" s="160">
        <v>409888.90931093699</v>
      </c>
      <c r="AP108" s="160">
        <v>-2575439.90931097</v>
      </c>
      <c r="AQ108" s="160">
        <v>0</v>
      </c>
      <c r="AR108" s="160">
        <v>-2165551.00000004</v>
      </c>
      <c r="AS108" s="3"/>
      <c r="AU108" s="3"/>
      <c r="AW108" s="3"/>
      <c r="AY108" s="3"/>
      <c r="BA108" s="3"/>
      <c r="BC108" s="3"/>
      <c r="BE108" s="3"/>
      <c r="BH108" s="3"/>
      <c r="BJ108" s="3"/>
      <c r="BL108" s="3"/>
      <c r="BM108"/>
      <c r="BN108"/>
      <c r="BO108"/>
      <c r="BP108"/>
      <c r="BQ108"/>
      <c r="BR108"/>
    </row>
    <row r="109" spans="1:7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58547946.999999903</v>
      </c>
      <c r="F109" s="160">
        <v>85082647</v>
      </c>
      <c r="G109" s="160">
        <v>83224405.999999896</v>
      </c>
      <c r="H109" s="160">
        <v>81764133</v>
      </c>
      <c r="I109" s="160">
        <v>-1460272.9999999399</v>
      </c>
      <c r="J109" s="160">
        <v>87533335.7887097</v>
      </c>
      <c r="K109" s="160">
        <v>2407504.0265576402</v>
      </c>
      <c r="L109" s="160">
        <v>4980651.9330921499</v>
      </c>
      <c r="M109" s="160">
        <v>1.3074118019554899</v>
      </c>
      <c r="N109" s="160">
        <v>3060973.7249468202</v>
      </c>
      <c r="O109" s="160">
        <v>2.8706486977246102</v>
      </c>
      <c r="P109" s="160">
        <v>31812.7231586532</v>
      </c>
      <c r="Q109" s="160">
        <v>7.1973304570354903</v>
      </c>
      <c r="R109" s="160">
        <v>5.7996856999101896</v>
      </c>
      <c r="S109" s="160">
        <v>0</v>
      </c>
      <c r="T109" s="160">
        <v>0</v>
      </c>
      <c r="U109" s="160">
        <v>0</v>
      </c>
      <c r="V109" s="160">
        <v>0</v>
      </c>
      <c r="W109" s="160">
        <v>0</v>
      </c>
      <c r="X109" s="160">
        <v>0</v>
      </c>
      <c r="Y109" s="160">
        <v>4.2220682989960299</v>
      </c>
      <c r="Z109" s="160">
        <v>1585601.2813824101</v>
      </c>
      <c r="AA109" s="160">
        <v>293249.81042883202</v>
      </c>
      <c r="AB109" s="160">
        <v>92967.654235365597</v>
      </c>
      <c r="AC109" s="160">
        <v>913720.190966886</v>
      </c>
      <c r="AD109" s="160">
        <v>-16623.634730801099</v>
      </c>
      <c r="AE109" s="160">
        <v>-20861.524111112099</v>
      </c>
      <c r="AF109" s="160">
        <v>-274078.65590848</v>
      </c>
      <c r="AG109" s="160">
        <v>0</v>
      </c>
      <c r="AH109" s="160">
        <v>0</v>
      </c>
      <c r="AI109" s="160">
        <v>0</v>
      </c>
      <c r="AJ109" s="160">
        <v>0</v>
      </c>
      <c r="AK109" s="160">
        <v>0</v>
      </c>
      <c r="AL109" s="160">
        <v>0</v>
      </c>
      <c r="AM109" s="160">
        <v>-398424.814472745</v>
      </c>
      <c r="AN109" s="160">
        <v>2175550.3077903502</v>
      </c>
      <c r="AO109" s="160">
        <v>2382339.26315438</v>
      </c>
      <c r="AP109" s="160">
        <v>-3842612.26315432</v>
      </c>
      <c r="AQ109" s="160">
        <v>0</v>
      </c>
      <c r="AR109" s="160">
        <v>-1460272.9999999399</v>
      </c>
      <c r="AS109" s="3"/>
      <c r="AU109" s="3"/>
      <c r="AW109" s="3"/>
      <c r="AY109" s="3"/>
      <c r="BA109" s="3"/>
      <c r="BC109" s="3"/>
      <c r="BE109" s="3"/>
      <c r="BH109" s="3"/>
      <c r="BJ109" s="3"/>
      <c r="BL109" s="3"/>
      <c r="BM109"/>
      <c r="BN109"/>
      <c r="BO109"/>
      <c r="BP109"/>
      <c r="BQ109"/>
      <c r="BR109"/>
    </row>
    <row r="110" spans="1:7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2478064421.3497701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1.974</v>
      </c>
      <c r="P110" s="160">
        <v>42439.074999999903</v>
      </c>
      <c r="Q110" s="160">
        <v>31.71</v>
      </c>
      <c r="R110" s="160">
        <v>3.5</v>
      </c>
      <c r="S110" s="160">
        <v>0</v>
      </c>
      <c r="T110" s="160">
        <v>0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</v>
      </c>
      <c r="AN110" s="160">
        <v>0</v>
      </c>
      <c r="AO110" s="160">
        <v>0</v>
      </c>
      <c r="AP110" s="160">
        <v>0</v>
      </c>
      <c r="AQ110" s="160">
        <v>2028458449</v>
      </c>
      <c r="AR110" s="160">
        <v>2028458449</v>
      </c>
      <c r="AS110" s="3"/>
      <c r="AU110" s="3"/>
      <c r="AW110" s="3"/>
      <c r="AY110" s="3"/>
      <c r="BA110" s="3"/>
      <c r="BC110" s="3"/>
      <c r="BE110" s="3"/>
      <c r="BH110" s="3"/>
      <c r="BJ110" s="3"/>
      <c r="BL110" s="3"/>
      <c r="BM110"/>
      <c r="BN110"/>
      <c r="BO110"/>
      <c r="BP110"/>
      <c r="BQ110"/>
      <c r="BR110"/>
    </row>
    <row r="111" spans="1:7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2520260813.9080701</v>
      </c>
      <c r="K111" s="160">
        <v>42196392.558295198</v>
      </c>
      <c r="L111" s="160">
        <v>503552796.99999899</v>
      </c>
      <c r="M111" s="160">
        <v>1.92921531457</v>
      </c>
      <c r="N111" s="160">
        <v>26042245.269999899</v>
      </c>
      <c r="O111" s="160">
        <v>2.2467999999999901</v>
      </c>
      <c r="P111" s="160">
        <v>41148.635000000002</v>
      </c>
      <c r="Q111" s="160">
        <v>31.36</v>
      </c>
      <c r="R111" s="160">
        <v>3.5</v>
      </c>
      <c r="S111" s="160">
        <v>0</v>
      </c>
      <c r="T111" s="160">
        <v>0</v>
      </c>
      <c r="U111" s="160">
        <v>0</v>
      </c>
      <c r="V111" s="160">
        <v>0</v>
      </c>
      <c r="W111" s="160">
        <v>0</v>
      </c>
      <c r="X111" s="160">
        <v>0</v>
      </c>
      <c r="Y111" s="160">
        <v>0</v>
      </c>
      <c r="Z111" s="160">
        <v>65173217.1578454</v>
      </c>
      <c r="AA111" s="160">
        <v>-58523286.710108601</v>
      </c>
      <c r="AB111" s="160">
        <v>3171587.5877463999</v>
      </c>
      <c r="AC111" s="160">
        <v>24898904.491713099</v>
      </c>
      <c r="AD111" s="160">
        <v>2254950.4469662602</v>
      </c>
      <c r="AE111" s="160">
        <v>-684297.18315105303</v>
      </c>
      <c r="AF111" s="160">
        <v>0</v>
      </c>
      <c r="AG111" s="160">
        <v>0</v>
      </c>
      <c r="AH111" s="160">
        <v>0</v>
      </c>
      <c r="AI111" s="160">
        <v>0</v>
      </c>
      <c r="AJ111" s="160">
        <v>0</v>
      </c>
      <c r="AK111" s="160">
        <v>0</v>
      </c>
      <c r="AL111" s="160">
        <v>0</v>
      </c>
      <c r="AM111" s="160">
        <v>0</v>
      </c>
      <c r="AN111" s="160">
        <v>36291075.791011602</v>
      </c>
      <c r="AO111" s="160">
        <v>34540518.1014513</v>
      </c>
      <c r="AP111" s="160">
        <v>-63148237.1014532</v>
      </c>
      <c r="AQ111" s="160">
        <v>0</v>
      </c>
      <c r="AR111" s="160">
        <v>-28607719.0000019</v>
      </c>
      <c r="AS111" s="3"/>
      <c r="AU111" s="3"/>
      <c r="AW111" s="3"/>
      <c r="AY111" s="3"/>
      <c r="BA111" s="3"/>
      <c r="BC111" s="3"/>
      <c r="BE111" s="3"/>
      <c r="BH111" s="3"/>
      <c r="BJ111" s="3"/>
      <c r="BL111" s="3"/>
      <c r="BM111"/>
      <c r="BN111"/>
      <c r="BO111"/>
      <c r="BP111"/>
      <c r="BQ111"/>
      <c r="BR111"/>
    </row>
    <row r="112" spans="1:7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2623547195.4713702</v>
      </c>
      <c r="K112" s="160">
        <v>103286381.56330299</v>
      </c>
      <c r="L112" s="160">
        <v>521860484</v>
      </c>
      <c r="M112" s="160">
        <v>1.9019918870399899</v>
      </c>
      <c r="N112" s="160">
        <v>26563773.749999899</v>
      </c>
      <c r="O112" s="160">
        <v>2.5669</v>
      </c>
      <c r="P112" s="160">
        <v>39531.589999999997</v>
      </c>
      <c r="Q112" s="160">
        <v>31</v>
      </c>
      <c r="R112" s="160">
        <v>3.5</v>
      </c>
      <c r="S112" s="160">
        <v>0</v>
      </c>
      <c r="T112" s="160">
        <v>0</v>
      </c>
      <c r="U112" s="160">
        <v>0</v>
      </c>
      <c r="V112" s="160">
        <v>0</v>
      </c>
      <c r="W112" s="160">
        <v>0</v>
      </c>
      <c r="X112" s="160">
        <v>0</v>
      </c>
      <c r="Y112" s="160">
        <v>0</v>
      </c>
      <c r="Z112" s="160">
        <v>38465803.098946698</v>
      </c>
      <c r="AA112" s="160">
        <v>9264808.3456461094</v>
      </c>
      <c r="AB112" s="160">
        <v>4654531.8488448001</v>
      </c>
      <c r="AC112" s="160">
        <v>26311580.392342102</v>
      </c>
      <c r="AD112" s="160">
        <v>2886844.24758595</v>
      </c>
      <c r="AE112" s="160">
        <v>-693918.68263748998</v>
      </c>
      <c r="AF112" s="160">
        <v>0</v>
      </c>
      <c r="AG112" s="160">
        <v>0</v>
      </c>
      <c r="AH112" s="160">
        <v>0</v>
      </c>
      <c r="AI112" s="160">
        <v>0</v>
      </c>
      <c r="AJ112" s="160">
        <v>0</v>
      </c>
      <c r="AK112" s="160">
        <v>0</v>
      </c>
      <c r="AL112" s="160">
        <v>0</v>
      </c>
      <c r="AM112" s="160">
        <v>0</v>
      </c>
      <c r="AN112" s="160">
        <v>80889649.250728205</v>
      </c>
      <c r="AO112" s="160">
        <v>81958718.093200102</v>
      </c>
      <c r="AP112" s="160">
        <v>33344003.906800099</v>
      </c>
      <c r="AQ112" s="160">
        <v>0</v>
      </c>
      <c r="AR112" s="160">
        <v>115302722</v>
      </c>
      <c r="AS112" s="3"/>
      <c r="AU112" s="3"/>
      <c r="AW112" s="3"/>
      <c r="AY112" s="3"/>
      <c r="BA112" s="3"/>
      <c r="BC112" s="3"/>
      <c r="BE112" s="3"/>
      <c r="BH112" s="3"/>
      <c r="BJ112" s="3"/>
      <c r="BL112" s="3"/>
      <c r="BM112"/>
      <c r="BN112"/>
      <c r="BO112"/>
      <c r="BP112"/>
      <c r="BQ112"/>
      <c r="BR112"/>
    </row>
    <row r="113" spans="1:7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2839967640.6315899</v>
      </c>
      <c r="K113" s="160">
        <v>216420445.16021201</v>
      </c>
      <c r="L113" s="160">
        <v>527998936.99999899</v>
      </c>
      <c r="M113" s="160">
        <v>1.60869959421</v>
      </c>
      <c r="N113" s="160">
        <v>27081157.499999899</v>
      </c>
      <c r="O113" s="160">
        <v>3.0314999999999901</v>
      </c>
      <c r="P113" s="160">
        <v>38116.919999999896</v>
      </c>
      <c r="Q113" s="160">
        <v>30.68</v>
      </c>
      <c r="R113" s="160">
        <v>3.5</v>
      </c>
      <c r="S113" s="160">
        <v>0</v>
      </c>
      <c r="T113" s="160">
        <v>0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13236798.2124609</v>
      </c>
      <c r="AA113" s="160">
        <v>114550589.539263</v>
      </c>
      <c r="AB113" s="160">
        <v>4789027.4493079605</v>
      </c>
      <c r="AC113" s="160">
        <v>36310130.062781103</v>
      </c>
      <c r="AD113" s="160">
        <v>2775208.5492118001</v>
      </c>
      <c r="AE113" s="160">
        <v>-652392.15541011898</v>
      </c>
      <c r="AF113" s="160">
        <v>0</v>
      </c>
      <c r="AG113" s="160">
        <v>0</v>
      </c>
      <c r="AH113" s="160">
        <v>0</v>
      </c>
      <c r="AI113" s="160">
        <v>0</v>
      </c>
      <c r="AJ113" s="160">
        <v>0</v>
      </c>
      <c r="AK113" s="160">
        <v>0</v>
      </c>
      <c r="AL113" s="160">
        <v>0</v>
      </c>
      <c r="AM113" s="160">
        <v>0</v>
      </c>
      <c r="AN113" s="160">
        <v>171009361.65761399</v>
      </c>
      <c r="AO113" s="160">
        <v>174482262.966019</v>
      </c>
      <c r="AP113" s="160">
        <v>217576808.03397599</v>
      </c>
      <c r="AQ113" s="160">
        <v>0</v>
      </c>
      <c r="AR113" s="160">
        <v>392059070.99999601</v>
      </c>
      <c r="AS113" s="3"/>
      <c r="AU113" s="3"/>
      <c r="AW113" s="3"/>
      <c r="AY113" s="3"/>
      <c r="BA113" s="3"/>
      <c r="BC113" s="3"/>
      <c r="BE113" s="3"/>
      <c r="BH113" s="3"/>
      <c r="BJ113" s="3"/>
      <c r="BL113" s="3"/>
      <c r="BM113"/>
      <c r="BN113"/>
      <c r="BO113"/>
      <c r="BP113"/>
      <c r="BQ113"/>
      <c r="BR113"/>
    </row>
    <row r="114" spans="1:7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2923367571.4524798</v>
      </c>
      <c r="K114" s="160">
        <v>83399930.820889905</v>
      </c>
      <c r="L114" s="160">
        <v>539962610</v>
      </c>
      <c r="M114" s="160">
        <v>1.5876467787499999</v>
      </c>
      <c r="N114" s="160">
        <v>27655014.75</v>
      </c>
      <c r="O114" s="160">
        <v>3.3499999999999899</v>
      </c>
      <c r="P114" s="160">
        <v>36028.75</v>
      </c>
      <c r="Q114" s="160">
        <v>30.18</v>
      </c>
      <c r="R114" s="160">
        <v>3.7</v>
      </c>
      <c r="S114" s="160">
        <v>0</v>
      </c>
      <c r="T114" s="160">
        <v>0</v>
      </c>
      <c r="U114" s="160">
        <v>0</v>
      </c>
      <c r="V114" s="160">
        <v>0</v>
      </c>
      <c r="W114" s="160">
        <v>0</v>
      </c>
      <c r="X114" s="160">
        <v>0</v>
      </c>
      <c r="Y114" s="160">
        <v>0</v>
      </c>
      <c r="Z114" s="160">
        <v>30148751.952059601</v>
      </c>
      <c r="AA114" s="160">
        <v>10076836.7861956</v>
      </c>
      <c r="AB114" s="160">
        <v>6171449.2751155104</v>
      </c>
      <c r="AC114" s="160">
        <v>26642242.924287301</v>
      </c>
      <c r="AD114" s="160">
        <v>5087737.7946858201</v>
      </c>
      <c r="AE114" s="160">
        <v>-1208204.2156182299</v>
      </c>
      <c r="AF114" s="160">
        <v>-3994333.69184356</v>
      </c>
      <c r="AG114" s="160">
        <v>0</v>
      </c>
      <c r="AH114" s="160">
        <v>0</v>
      </c>
      <c r="AI114" s="160">
        <v>0</v>
      </c>
      <c r="AJ114" s="160">
        <v>0</v>
      </c>
      <c r="AK114" s="160">
        <v>0</v>
      </c>
      <c r="AL114" s="160">
        <v>0</v>
      </c>
      <c r="AM114" s="160">
        <v>0</v>
      </c>
      <c r="AN114" s="160">
        <v>72924480.824882299</v>
      </c>
      <c r="AO114" s="160">
        <v>73628075.1864364</v>
      </c>
      <c r="AP114" s="160">
        <v>22807176.813566402</v>
      </c>
      <c r="AQ114" s="160">
        <v>0</v>
      </c>
      <c r="AR114" s="160">
        <v>96435252.000002801</v>
      </c>
      <c r="AS114" s="3"/>
      <c r="AU114" s="3"/>
      <c r="AW114" s="3"/>
      <c r="AY114" s="3"/>
      <c r="BA114" s="3"/>
      <c r="BC114" s="3"/>
      <c r="BE114" s="3"/>
      <c r="BH114" s="3"/>
      <c r="BJ114" s="3"/>
      <c r="BL114" s="3"/>
      <c r="BM114"/>
      <c r="BN114"/>
      <c r="BO114"/>
      <c r="BP114"/>
      <c r="BQ114"/>
      <c r="BR114"/>
    </row>
    <row r="115" spans="1:7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2981119926.91992</v>
      </c>
      <c r="K115" s="160">
        <v>57752355.467442498</v>
      </c>
      <c r="L115" s="160">
        <v>543107373</v>
      </c>
      <c r="M115" s="160">
        <v>1.5239354946199899</v>
      </c>
      <c r="N115" s="160">
        <v>27714120</v>
      </c>
      <c r="O115" s="160">
        <v>3.4605999999999901</v>
      </c>
      <c r="P115" s="160">
        <v>36660.58</v>
      </c>
      <c r="Q115" s="160">
        <v>30.4</v>
      </c>
      <c r="R115" s="160">
        <v>3.6</v>
      </c>
      <c r="S115" s="160">
        <v>0</v>
      </c>
      <c r="T115" s="160">
        <v>0</v>
      </c>
      <c r="U115" s="160">
        <v>0</v>
      </c>
      <c r="V115" s="160">
        <v>0</v>
      </c>
      <c r="W115" s="160">
        <v>0</v>
      </c>
      <c r="X115" s="160">
        <v>0</v>
      </c>
      <c r="Y115" s="160">
        <v>0</v>
      </c>
      <c r="Z115" s="160">
        <v>8078685.3836802999</v>
      </c>
      <c r="AA115" s="160">
        <v>32329240.1255445</v>
      </c>
      <c r="AB115" s="160">
        <v>651796.12071066699</v>
      </c>
      <c r="AC115" s="160">
        <v>9103287.8314906396</v>
      </c>
      <c r="AD115" s="160">
        <v>-1628114.99961905</v>
      </c>
      <c r="AE115" s="160">
        <v>552248.854008122</v>
      </c>
      <c r="AF115" s="160">
        <v>2076465.5431675799</v>
      </c>
      <c r="AG115" s="160">
        <v>0</v>
      </c>
      <c r="AH115" s="160">
        <v>0</v>
      </c>
      <c r="AI115" s="160">
        <v>0</v>
      </c>
      <c r="AJ115" s="160">
        <v>0</v>
      </c>
      <c r="AK115" s="160">
        <v>0</v>
      </c>
      <c r="AL115" s="160">
        <v>0</v>
      </c>
      <c r="AM115" s="160">
        <v>0</v>
      </c>
      <c r="AN115" s="160">
        <v>51163608.858982801</v>
      </c>
      <c r="AO115" s="160">
        <v>51436156.466326497</v>
      </c>
      <c r="AP115" s="160">
        <v>95942128.533678204</v>
      </c>
      <c r="AQ115" s="160">
        <v>0</v>
      </c>
      <c r="AR115" s="160">
        <v>147378285.00000399</v>
      </c>
      <c r="AS115" s="3"/>
      <c r="AU115" s="3"/>
      <c r="AW115" s="3"/>
      <c r="AY115" s="3"/>
      <c r="BA115" s="3"/>
      <c r="BC115" s="3"/>
      <c r="BE115" s="3"/>
      <c r="BH115" s="3"/>
      <c r="BJ115" s="3"/>
      <c r="BL115" s="3"/>
      <c r="BM115"/>
      <c r="BN115"/>
      <c r="BO115"/>
      <c r="BP115"/>
      <c r="BQ115"/>
      <c r="BR115"/>
    </row>
    <row r="116" spans="1:7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3052754176.4221401</v>
      </c>
      <c r="K116" s="160">
        <v>71634249.5022192</v>
      </c>
      <c r="L116" s="160">
        <v>558408347</v>
      </c>
      <c r="M116" s="160">
        <v>1.5489328795199999</v>
      </c>
      <c r="N116" s="160">
        <v>27956797.669999901</v>
      </c>
      <c r="O116" s="160">
        <v>3.9195000000000002</v>
      </c>
      <c r="P116" s="160">
        <v>36716.94</v>
      </c>
      <c r="Q116" s="160">
        <v>30.42</v>
      </c>
      <c r="R116" s="160">
        <v>3.7</v>
      </c>
      <c r="S116" s="160">
        <v>0</v>
      </c>
      <c r="T116" s="160">
        <v>0</v>
      </c>
      <c r="U116" s="160">
        <v>0</v>
      </c>
      <c r="V116" s="160">
        <v>0</v>
      </c>
      <c r="W116" s="160">
        <v>0</v>
      </c>
      <c r="X116" s="160">
        <v>0</v>
      </c>
      <c r="Y116" s="160">
        <v>0</v>
      </c>
      <c r="Z116" s="160">
        <v>41079628.440668203</v>
      </c>
      <c r="AA116" s="160">
        <v>-13388366.389137</v>
      </c>
      <c r="AB116" s="160">
        <v>2813439.42306425</v>
      </c>
      <c r="AC116" s="160">
        <v>37704823.189242601</v>
      </c>
      <c r="AD116" s="160">
        <v>-152050.90448315299</v>
      </c>
      <c r="AE116" s="160">
        <v>53041.126994665501</v>
      </c>
      <c r="AF116" s="160">
        <v>-2192254.5498349299</v>
      </c>
      <c r="AG116" s="160">
        <v>0</v>
      </c>
      <c r="AH116" s="160">
        <v>0</v>
      </c>
      <c r="AI116" s="160">
        <v>0</v>
      </c>
      <c r="AJ116" s="160">
        <v>0</v>
      </c>
      <c r="AK116" s="160">
        <v>0</v>
      </c>
      <c r="AL116" s="160">
        <v>0</v>
      </c>
      <c r="AM116" s="160">
        <v>0</v>
      </c>
      <c r="AN116" s="160">
        <v>65918260.3365146</v>
      </c>
      <c r="AO116" s="160">
        <v>66105253.059294499</v>
      </c>
      <c r="AP116" s="160">
        <v>1527925.9407002099</v>
      </c>
      <c r="AQ116" s="160">
        <v>0</v>
      </c>
      <c r="AR116" s="160">
        <v>67633178.999994695</v>
      </c>
      <c r="AS116" s="3"/>
      <c r="AU116" s="3"/>
      <c r="AW116" s="3"/>
      <c r="AY116" s="3"/>
      <c r="BA116" s="3"/>
      <c r="BC116" s="3"/>
      <c r="BE116" s="3"/>
      <c r="BH116" s="3"/>
      <c r="BJ116" s="3"/>
      <c r="BL116" s="3"/>
      <c r="BM116"/>
      <c r="BN116"/>
      <c r="BO116"/>
      <c r="BP116"/>
      <c r="BQ116"/>
      <c r="BR116"/>
    </row>
    <row r="117" spans="1:7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2910165686.1272402</v>
      </c>
      <c r="K117" s="160">
        <v>-142588490.29489899</v>
      </c>
      <c r="L117" s="160">
        <v>562176551</v>
      </c>
      <c r="M117" s="160">
        <v>1.63249305102</v>
      </c>
      <c r="N117" s="160">
        <v>27734538</v>
      </c>
      <c r="O117" s="160">
        <v>2.84309999999999</v>
      </c>
      <c r="P117" s="160">
        <v>35494.29</v>
      </c>
      <c r="Q117" s="160">
        <v>30.61</v>
      </c>
      <c r="R117" s="160">
        <v>3.9</v>
      </c>
      <c r="S117" s="160">
        <v>0</v>
      </c>
      <c r="T117" s="160">
        <v>0</v>
      </c>
      <c r="U117" s="160">
        <v>0</v>
      </c>
      <c r="V117" s="160">
        <v>0</v>
      </c>
      <c r="W117" s="160">
        <v>0</v>
      </c>
      <c r="X117" s="160">
        <v>0</v>
      </c>
      <c r="Y117" s="160">
        <v>0</v>
      </c>
      <c r="Z117" s="160">
        <v>10131322.3792293</v>
      </c>
      <c r="AA117" s="160">
        <v>-44649326.197294101</v>
      </c>
      <c r="AB117" s="160">
        <v>-2636522.0958147799</v>
      </c>
      <c r="AC117" s="160">
        <v>-95111956.617125496</v>
      </c>
      <c r="AD117" s="160">
        <v>3436720.31757067</v>
      </c>
      <c r="AE117" s="160">
        <v>516321.02053438098</v>
      </c>
      <c r="AF117" s="160">
        <v>-4490511.0599448998</v>
      </c>
      <c r="AG117" s="160">
        <v>0</v>
      </c>
      <c r="AH117" s="160">
        <v>0</v>
      </c>
      <c r="AI117" s="160">
        <v>0</v>
      </c>
      <c r="AJ117" s="160">
        <v>0</v>
      </c>
      <c r="AK117" s="160">
        <v>0</v>
      </c>
      <c r="AL117" s="160">
        <v>0</v>
      </c>
      <c r="AM117" s="160">
        <v>0</v>
      </c>
      <c r="AN117" s="160">
        <v>-132803952.25284401</v>
      </c>
      <c r="AO117" s="160">
        <v>-131654349.586648</v>
      </c>
      <c r="AP117" s="160">
        <v>30264510.586648598</v>
      </c>
      <c r="AQ117" s="160">
        <v>0</v>
      </c>
      <c r="AR117" s="160">
        <v>-101389838.999999</v>
      </c>
      <c r="AS117" s="3"/>
      <c r="AU117" s="3"/>
      <c r="AW117" s="3"/>
      <c r="AY117" s="3"/>
      <c r="BA117" s="3"/>
      <c r="BC117" s="3"/>
      <c r="BE117" s="3"/>
      <c r="BH117" s="3"/>
      <c r="BJ117" s="3"/>
      <c r="BL117" s="3"/>
      <c r="BM117"/>
      <c r="BN117"/>
      <c r="BO117"/>
      <c r="BP117"/>
      <c r="BQ117"/>
      <c r="BR117"/>
    </row>
    <row r="118" spans="1:7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2926231034.28759</v>
      </c>
      <c r="K118" s="160">
        <v>16065348.1603541</v>
      </c>
      <c r="L118" s="160">
        <v>552453533.99999905</v>
      </c>
      <c r="M118" s="160">
        <v>1.6339541181999999</v>
      </c>
      <c r="N118" s="160">
        <v>27553600.749999899</v>
      </c>
      <c r="O118" s="160">
        <v>3.2889999999999899</v>
      </c>
      <c r="P118" s="160">
        <v>35213</v>
      </c>
      <c r="Q118" s="160">
        <v>30.93</v>
      </c>
      <c r="R118" s="160">
        <v>3.9</v>
      </c>
      <c r="S118" s="160">
        <v>0</v>
      </c>
      <c r="T118" s="160">
        <v>0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-25173720.235463601</v>
      </c>
      <c r="AA118" s="160">
        <v>-746230.23785608099</v>
      </c>
      <c r="AB118" s="160">
        <v>-2084396.50639732</v>
      </c>
      <c r="AC118" s="160">
        <v>41783674.548911899</v>
      </c>
      <c r="AD118" s="160">
        <v>778009.81220151798</v>
      </c>
      <c r="AE118" s="160">
        <v>838365.73760121595</v>
      </c>
      <c r="AF118" s="160">
        <v>0</v>
      </c>
      <c r="AG118" s="160">
        <v>0</v>
      </c>
      <c r="AH118" s="160">
        <v>0</v>
      </c>
      <c r="AI118" s="160">
        <v>0</v>
      </c>
      <c r="AJ118" s="160">
        <v>0</v>
      </c>
      <c r="AK118" s="160">
        <v>0</v>
      </c>
      <c r="AL118" s="160">
        <v>0</v>
      </c>
      <c r="AM118" s="160">
        <v>0</v>
      </c>
      <c r="AN118" s="160">
        <v>15395703.1189976</v>
      </c>
      <c r="AO118" s="160">
        <v>15000478.895265101</v>
      </c>
      <c r="AP118" s="160">
        <v>80512179.104737699</v>
      </c>
      <c r="AQ118" s="160">
        <v>0</v>
      </c>
      <c r="AR118" s="160">
        <v>95512658.000002801</v>
      </c>
      <c r="AS118" s="3"/>
      <c r="AU118" s="3"/>
      <c r="AW118" s="3"/>
      <c r="AY118" s="3"/>
      <c r="BA118" s="3"/>
      <c r="BC118" s="3"/>
      <c r="BE118" s="3"/>
      <c r="BH118" s="3"/>
      <c r="BJ118" s="3"/>
      <c r="BL118" s="3"/>
      <c r="BM118"/>
      <c r="BN118"/>
      <c r="BO118"/>
      <c r="BP118"/>
      <c r="BQ118"/>
      <c r="BR118"/>
    </row>
    <row r="119" spans="1:7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2915458723.38592</v>
      </c>
      <c r="K119" s="160">
        <v>-10772310.901674701</v>
      </c>
      <c r="L119" s="160">
        <v>542784231</v>
      </c>
      <c r="M119" s="160">
        <v>1.73929841568</v>
      </c>
      <c r="N119" s="160">
        <v>27682634.670000002</v>
      </c>
      <c r="O119" s="160">
        <v>4.0655999999999999</v>
      </c>
      <c r="P119" s="160">
        <v>34147.68</v>
      </c>
      <c r="Q119" s="160">
        <v>31.299999999999901</v>
      </c>
      <c r="R119" s="160">
        <v>3.9</v>
      </c>
      <c r="S119" s="160">
        <v>0</v>
      </c>
      <c r="T119" s="160">
        <v>0</v>
      </c>
      <c r="U119" s="160">
        <v>0</v>
      </c>
      <c r="V119" s="160">
        <v>0</v>
      </c>
      <c r="W119" s="160">
        <v>0</v>
      </c>
      <c r="X119" s="160">
        <v>0</v>
      </c>
      <c r="Y119" s="160">
        <v>0</v>
      </c>
      <c r="Z119" s="160">
        <v>-26372004.651502099</v>
      </c>
      <c r="AA119" s="160">
        <v>-54075971.419808999</v>
      </c>
      <c r="AB119" s="160">
        <v>1541176.3717588501</v>
      </c>
      <c r="AC119" s="160">
        <v>65830579.757522702</v>
      </c>
      <c r="AD119" s="160">
        <v>3110817.9635468302</v>
      </c>
      <c r="AE119" s="160">
        <v>1003457.81417603</v>
      </c>
      <c r="AF119" s="160">
        <v>0</v>
      </c>
      <c r="AG119" s="160">
        <v>0</v>
      </c>
      <c r="AH119" s="160">
        <v>0</v>
      </c>
      <c r="AI119" s="160">
        <v>0</v>
      </c>
      <c r="AJ119" s="160">
        <v>0</v>
      </c>
      <c r="AK119" s="160">
        <v>0</v>
      </c>
      <c r="AL119" s="160">
        <v>0</v>
      </c>
      <c r="AM119" s="160">
        <v>0</v>
      </c>
      <c r="AN119" s="160">
        <v>-8961944.1643067505</v>
      </c>
      <c r="AO119" s="160">
        <v>-10354672.092665199</v>
      </c>
      <c r="AP119" s="160">
        <v>73051061.092659503</v>
      </c>
      <c r="AQ119" s="160">
        <v>0</v>
      </c>
      <c r="AR119" s="160">
        <v>62696388.999994203</v>
      </c>
      <c r="AS119" s="3"/>
      <c r="AU119" s="3"/>
      <c r="AW119" s="3"/>
      <c r="AY119" s="3"/>
      <c r="BA119" s="3"/>
      <c r="BC119" s="3"/>
      <c r="BE119" s="3"/>
      <c r="BH119" s="3"/>
      <c r="BJ119" s="3"/>
      <c r="BL119" s="3"/>
      <c r="BM119"/>
      <c r="BN119"/>
      <c r="BO119"/>
      <c r="BP119"/>
      <c r="BQ119"/>
      <c r="BR119"/>
    </row>
    <row r="120" spans="1:7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2992894827.8608098</v>
      </c>
      <c r="K120" s="160">
        <v>77436104.474888295</v>
      </c>
      <c r="L120" s="160">
        <v>542311539</v>
      </c>
      <c r="M120" s="160">
        <v>1.6964752675200001</v>
      </c>
      <c r="N120" s="160">
        <v>27909105.420000002</v>
      </c>
      <c r="O120" s="160">
        <v>4.1093000000000002</v>
      </c>
      <c r="P120" s="160">
        <v>33963.31</v>
      </c>
      <c r="Q120" s="160">
        <v>31.51</v>
      </c>
      <c r="R120" s="160">
        <v>4.0999999999999996</v>
      </c>
      <c r="S120" s="160">
        <v>0</v>
      </c>
      <c r="T120" s="160">
        <v>0</v>
      </c>
      <c r="U120" s="160">
        <v>0</v>
      </c>
      <c r="V120" s="160">
        <v>0</v>
      </c>
      <c r="W120" s="160">
        <v>1</v>
      </c>
      <c r="X120" s="160">
        <v>0</v>
      </c>
      <c r="Y120" s="160">
        <v>0</v>
      </c>
      <c r="Z120" s="160">
        <v>-1336202.6836460901</v>
      </c>
      <c r="AA120" s="160">
        <v>22515335.0816225</v>
      </c>
      <c r="AB120" s="160">
        <v>2748137.8618623498</v>
      </c>
      <c r="AC120" s="160">
        <v>3435649.5765091502</v>
      </c>
      <c r="AD120" s="160">
        <v>560175.21499413799</v>
      </c>
      <c r="AE120" s="160">
        <v>582179.92876098503</v>
      </c>
      <c r="AF120" s="160">
        <v>-4581031.8573548803</v>
      </c>
      <c r="AG120" s="160">
        <v>0</v>
      </c>
      <c r="AH120" s="160">
        <v>0</v>
      </c>
      <c r="AI120" s="160">
        <v>0</v>
      </c>
      <c r="AJ120" s="160">
        <v>0</v>
      </c>
      <c r="AK120" s="160">
        <v>52013261.4394015</v>
      </c>
      <c r="AL120" s="160">
        <v>0</v>
      </c>
      <c r="AM120" s="160">
        <v>0</v>
      </c>
      <c r="AN120" s="160">
        <v>75937504.562149704</v>
      </c>
      <c r="AO120" s="160">
        <v>76374207.479289606</v>
      </c>
      <c r="AP120" s="160">
        <v>-22351723.479290001</v>
      </c>
      <c r="AQ120" s="160">
        <v>0</v>
      </c>
      <c r="AR120" s="160">
        <v>54022483.999999501</v>
      </c>
      <c r="AS120" s="3"/>
      <c r="AU120" s="3"/>
      <c r="AW120" s="3"/>
      <c r="AY120" s="3"/>
      <c r="BA120" s="3"/>
      <c r="BC120" s="3"/>
      <c r="BE120" s="3"/>
      <c r="BH120" s="3"/>
      <c r="BJ120" s="3"/>
      <c r="BL120" s="3"/>
      <c r="BM120"/>
      <c r="BN120"/>
      <c r="BO120"/>
      <c r="BP120"/>
      <c r="BQ120"/>
      <c r="BR120"/>
    </row>
    <row r="121" spans="1:7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3040177585.3716602</v>
      </c>
      <c r="K121" s="160">
        <v>47282757.5108537</v>
      </c>
      <c r="L121" s="160">
        <v>554417452</v>
      </c>
      <c r="M121" s="160">
        <v>1.75772764368</v>
      </c>
      <c r="N121" s="160">
        <v>28818049.079999998</v>
      </c>
      <c r="O121" s="160">
        <v>3.9420000000000002</v>
      </c>
      <c r="P121" s="160">
        <v>33700.32</v>
      </c>
      <c r="Q121" s="160">
        <v>29.93</v>
      </c>
      <c r="R121" s="160">
        <v>4.2</v>
      </c>
      <c r="S121" s="160">
        <v>0</v>
      </c>
      <c r="T121" s="160">
        <v>0</v>
      </c>
      <c r="U121" s="160">
        <v>0</v>
      </c>
      <c r="V121" s="160">
        <v>0</v>
      </c>
      <c r="W121" s="160">
        <v>2</v>
      </c>
      <c r="X121" s="160">
        <v>0</v>
      </c>
      <c r="Y121" s="160">
        <v>0</v>
      </c>
      <c r="Z121" s="160">
        <v>34707433.310684703</v>
      </c>
      <c r="AA121" s="160">
        <v>-32392069.429122102</v>
      </c>
      <c r="AB121" s="160">
        <v>11028327.7059731</v>
      </c>
      <c r="AC121" s="160">
        <v>-13526590.3957418</v>
      </c>
      <c r="AD121" s="160">
        <v>819478.89125550597</v>
      </c>
      <c r="AE121" s="160">
        <v>-4458655.1053714901</v>
      </c>
      <c r="AF121" s="160">
        <v>-2334478.7016413799</v>
      </c>
      <c r="AG121" s="160">
        <v>0</v>
      </c>
      <c r="AH121" s="160">
        <v>0</v>
      </c>
      <c r="AI121" s="160">
        <v>0</v>
      </c>
      <c r="AJ121" s="160">
        <v>0</v>
      </c>
      <c r="AK121" s="160">
        <v>52990450.326638497</v>
      </c>
      <c r="AL121" s="160">
        <v>0</v>
      </c>
      <c r="AM121" s="160">
        <v>0</v>
      </c>
      <c r="AN121" s="160">
        <v>46833896.602674998</v>
      </c>
      <c r="AO121" s="160">
        <v>46281239.440444201</v>
      </c>
      <c r="AP121" s="160">
        <v>52949275.559559502</v>
      </c>
      <c r="AQ121" s="160">
        <v>0</v>
      </c>
      <c r="AR121" s="160">
        <v>99230515.0000038</v>
      </c>
      <c r="AS121" s="3"/>
      <c r="AU121" s="3"/>
      <c r="AW121" s="3"/>
      <c r="AY121" s="3"/>
      <c r="BA121" s="3"/>
      <c r="BC121" s="3"/>
      <c r="BE121" s="3"/>
      <c r="BH121" s="3"/>
      <c r="BJ121" s="3"/>
      <c r="BL121" s="3"/>
      <c r="BM121"/>
      <c r="BN121"/>
      <c r="BO121"/>
      <c r="BP121"/>
      <c r="BQ121"/>
      <c r="BR121"/>
    </row>
    <row r="122" spans="1:7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3108831402.7179399</v>
      </c>
      <c r="K122" s="160">
        <v>68653817.346275806</v>
      </c>
      <c r="L122" s="160">
        <v>561346638.99999905</v>
      </c>
      <c r="M122" s="160">
        <v>1.74858594174</v>
      </c>
      <c r="N122" s="160">
        <v>29110612.079999998</v>
      </c>
      <c r="O122" s="160">
        <v>3.75239999999999</v>
      </c>
      <c r="P122" s="160">
        <v>33580.799999999901</v>
      </c>
      <c r="Q122" s="160">
        <v>30.2</v>
      </c>
      <c r="R122" s="160">
        <v>4.2</v>
      </c>
      <c r="S122" s="160">
        <v>0</v>
      </c>
      <c r="T122" s="160">
        <v>0</v>
      </c>
      <c r="U122" s="160">
        <v>0</v>
      </c>
      <c r="V122" s="160">
        <v>0</v>
      </c>
      <c r="W122" s="160">
        <v>3</v>
      </c>
      <c r="X122" s="160">
        <v>0</v>
      </c>
      <c r="Y122" s="160">
        <v>0</v>
      </c>
      <c r="Z122" s="160">
        <v>20135798.625946</v>
      </c>
      <c r="AA122" s="160">
        <v>4982319.4538697703</v>
      </c>
      <c r="AB122" s="160">
        <v>3588923.9103121902</v>
      </c>
      <c r="AC122" s="160">
        <v>-16426258.3617994</v>
      </c>
      <c r="AD122" s="160">
        <v>387198.39400802</v>
      </c>
      <c r="AE122" s="160">
        <v>788433.20880859601</v>
      </c>
      <c r="AF122" s="160">
        <v>0</v>
      </c>
      <c r="AG122" s="160">
        <v>0</v>
      </c>
      <c r="AH122" s="160">
        <v>0</v>
      </c>
      <c r="AI122" s="160">
        <v>0</v>
      </c>
      <c r="AJ122" s="160">
        <v>0</v>
      </c>
      <c r="AK122" s="160">
        <v>54785387.348283201</v>
      </c>
      <c r="AL122" s="160">
        <v>0</v>
      </c>
      <c r="AM122" s="160">
        <v>0</v>
      </c>
      <c r="AN122" s="160">
        <v>68241802.579428405</v>
      </c>
      <c r="AO122" s="160">
        <v>68395338.642425001</v>
      </c>
      <c r="AP122" s="160">
        <v>40257269.357573397</v>
      </c>
      <c r="AQ122" s="160">
        <v>0</v>
      </c>
      <c r="AR122" s="160">
        <v>108652607.999998</v>
      </c>
      <c r="AS122" s="3"/>
      <c r="AU122" s="3"/>
      <c r="AW122" s="3"/>
      <c r="AY122" s="3"/>
      <c r="BA122" s="3"/>
      <c r="BC122" s="3"/>
      <c r="BE122" s="3"/>
      <c r="BH122" s="3"/>
      <c r="BJ122" s="3"/>
      <c r="BL122" s="3"/>
      <c r="BM122"/>
      <c r="BN122"/>
      <c r="BO122"/>
      <c r="BP122"/>
      <c r="BQ122"/>
      <c r="BR122"/>
    </row>
    <row r="123" spans="1:7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2992225202.8340502</v>
      </c>
      <c r="K123" s="160">
        <v>-116606199.883883</v>
      </c>
      <c r="L123" s="160">
        <v>562540969</v>
      </c>
      <c r="M123" s="160">
        <v>1.88406904356</v>
      </c>
      <c r="N123" s="160">
        <v>29378317.829999901</v>
      </c>
      <c r="O123" s="160">
        <v>2.7029999999999998</v>
      </c>
      <c r="P123" s="160">
        <v>34173.339999999902</v>
      </c>
      <c r="Q123" s="160">
        <v>30.17</v>
      </c>
      <c r="R123" s="160">
        <v>4.0999999999999996</v>
      </c>
      <c r="S123" s="160">
        <v>0</v>
      </c>
      <c r="T123" s="160">
        <v>0</v>
      </c>
      <c r="U123" s="160">
        <v>0</v>
      </c>
      <c r="V123" s="160">
        <v>0</v>
      </c>
      <c r="W123" s="160">
        <v>4</v>
      </c>
      <c r="X123" s="160">
        <v>0</v>
      </c>
      <c r="Y123" s="160">
        <v>0</v>
      </c>
      <c r="Z123" s="160">
        <v>3559331.8538988298</v>
      </c>
      <c r="AA123" s="160">
        <v>-73842950.4491335</v>
      </c>
      <c r="AB123" s="160">
        <v>3369027.1868575402</v>
      </c>
      <c r="AC123" s="160">
        <v>-106953506.97795101</v>
      </c>
      <c r="AD123" s="160">
        <v>-1973882.15878658</v>
      </c>
      <c r="AE123" s="160">
        <v>-90733.260195637995</v>
      </c>
      <c r="AF123" s="160">
        <v>2502131.7961545</v>
      </c>
      <c r="AG123" s="160">
        <v>0</v>
      </c>
      <c r="AH123" s="160">
        <v>0</v>
      </c>
      <c r="AI123" s="160">
        <v>0</v>
      </c>
      <c r="AJ123" s="160">
        <v>0</v>
      </c>
      <c r="AK123" s="160">
        <v>56750756.454726301</v>
      </c>
      <c r="AL123" s="160">
        <v>0</v>
      </c>
      <c r="AM123" s="160">
        <v>0</v>
      </c>
      <c r="AN123" s="160">
        <v>-116679825.55442999</v>
      </c>
      <c r="AO123" s="160">
        <v>-117677154.120803</v>
      </c>
      <c r="AP123" s="160">
        <v>30274093.120802</v>
      </c>
      <c r="AQ123" s="160">
        <v>0</v>
      </c>
      <c r="AR123" s="160">
        <v>-87403061.000001401</v>
      </c>
      <c r="AS123" s="3"/>
      <c r="AU123" s="3"/>
      <c r="AW123" s="3"/>
      <c r="AY123" s="3"/>
      <c r="BA123" s="3"/>
      <c r="BC123" s="3"/>
      <c r="BE123" s="3"/>
      <c r="BH123" s="3"/>
      <c r="BJ123" s="3"/>
      <c r="BL123" s="3"/>
      <c r="BM123"/>
      <c r="BN123"/>
      <c r="BO123"/>
      <c r="BP123"/>
      <c r="BQ123"/>
      <c r="BR123"/>
    </row>
    <row r="124" spans="1:7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2993776614.0257401</v>
      </c>
      <c r="K124" s="160">
        <v>1551411.19169139</v>
      </c>
      <c r="L124" s="160">
        <v>562018755.99999905</v>
      </c>
      <c r="M124" s="160">
        <v>1.8938954432999999</v>
      </c>
      <c r="N124" s="160">
        <v>29437697.499999899</v>
      </c>
      <c r="O124" s="160">
        <v>2.4255</v>
      </c>
      <c r="P124" s="160">
        <v>35302.049999999901</v>
      </c>
      <c r="Q124" s="160">
        <v>29.88</v>
      </c>
      <c r="R124" s="160">
        <v>4.5</v>
      </c>
      <c r="S124" s="160">
        <v>0</v>
      </c>
      <c r="T124" s="160">
        <v>0</v>
      </c>
      <c r="U124" s="160">
        <v>0</v>
      </c>
      <c r="V124" s="160">
        <v>0</v>
      </c>
      <c r="W124" s="160">
        <v>5</v>
      </c>
      <c r="X124" s="160">
        <v>0</v>
      </c>
      <c r="Y124" s="160">
        <v>0</v>
      </c>
      <c r="Z124" s="160">
        <v>-1510802.41715346</v>
      </c>
      <c r="AA124" s="160">
        <v>-5130962.8513140501</v>
      </c>
      <c r="AB124" s="160">
        <v>722116.99677414401</v>
      </c>
      <c r="AC124" s="160">
        <v>-32848662.355473001</v>
      </c>
      <c r="AD124" s="160">
        <v>-3563940.6327400301</v>
      </c>
      <c r="AE124" s="160">
        <v>-852546.90482803795</v>
      </c>
      <c r="AF124" s="160">
        <v>-9710335.6160092391</v>
      </c>
      <c r="AG124" s="160">
        <v>0</v>
      </c>
      <c r="AH124" s="160">
        <v>0</v>
      </c>
      <c r="AI124" s="160">
        <v>0</v>
      </c>
      <c r="AJ124" s="160">
        <v>0</v>
      </c>
      <c r="AK124" s="160">
        <v>55169761.032159299</v>
      </c>
      <c r="AL124" s="160">
        <v>0</v>
      </c>
      <c r="AM124" s="160">
        <v>0</v>
      </c>
      <c r="AN124" s="160">
        <v>2274627.2514156001</v>
      </c>
      <c r="AO124" s="160">
        <v>1581356.4575638501</v>
      </c>
      <c r="AP124" s="160">
        <v>20789318.542438999</v>
      </c>
      <c r="AQ124" s="160">
        <v>0</v>
      </c>
      <c r="AR124" s="160">
        <v>22370675.000002801</v>
      </c>
      <c r="AS124" s="3"/>
      <c r="AU124" s="3"/>
      <c r="AW124" s="3"/>
      <c r="AY124" s="3"/>
      <c r="BA124" s="3"/>
      <c r="BC124" s="3"/>
      <c r="BE124" s="3"/>
      <c r="BH124" s="3"/>
      <c r="BJ124" s="3"/>
      <c r="BL124" s="3"/>
      <c r="BM124"/>
      <c r="BN124"/>
      <c r="BO124"/>
      <c r="BP124"/>
      <c r="BQ124"/>
      <c r="BR124"/>
    </row>
    <row r="125" spans="1:7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3088467574.3485398</v>
      </c>
      <c r="K125" s="160">
        <v>94690960.3227963</v>
      </c>
      <c r="L125" s="160">
        <v>565251751</v>
      </c>
      <c r="M125" s="160">
        <v>1.89783477048</v>
      </c>
      <c r="N125" s="160">
        <v>29668394.669999901</v>
      </c>
      <c r="O125" s="160">
        <v>2.6928000000000001</v>
      </c>
      <c r="P125" s="160">
        <v>35945.819999999898</v>
      </c>
      <c r="Q125" s="160">
        <v>30</v>
      </c>
      <c r="R125" s="160">
        <v>4.5</v>
      </c>
      <c r="S125" s="160">
        <v>0</v>
      </c>
      <c r="T125" s="160">
        <v>0</v>
      </c>
      <c r="U125" s="160">
        <v>0</v>
      </c>
      <c r="V125" s="160">
        <v>0</v>
      </c>
      <c r="W125" s="160">
        <v>6</v>
      </c>
      <c r="X125" s="160">
        <v>0</v>
      </c>
      <c r="Y125" s="160">
        <v>0</v>
      </c>
      <c r="Z125" s="160">
        <v>9416003.2006340101</v>
      </c>
      <c r="AA125" s="160">
        <v>-2068168.06069399</v>
      </c>
      <c r="AB125" s="160">
        <v>2813187.0090209101</v>
      </c>
      <c r="AC125" s="160">
        <v>32259186.793802001</v>
      </c>
      <c r="AD125" s="160">
        <v>-1997093.11897305</v>
      </c>
      <c r="AE125" s="160">
        <v>355435.78263919801</v>
      </c>
      <c r="AF125" s="160">
        <v>0</v>
      </c>
      <c r="AG125" s="160">
        <v>0</v>
      </c>
      <c r="AH125" s="160">
        <v>0</v>
      </c>
      <c r="AI125" s="160">
        <v>0</v>
      </c>
      <c r="AJ125" s="160">
        <v>0</v>
      </c>
      <c r="AK125" s="160">
        <v>55574414.305970103</v>
      </c>
      <c r="AL125" s="160">
        <v>0</v>
      </c>
      <c r="AM125" s="160">
        <v>0</v>
      </c>
      <c r="AN125" s="160">
        <v>96352965.912399203</v>
      </c>
      <c r="AO125" s="160">
        <v>97176231.696545407</v>
      </c>
      <c r="AP125" s="160">
        <v>-76191337.696543902</v>
      </c>
      <c r="AQ125" s="160">
        <v>0</v>
      </c>
      <c r="AR125" s="160">
        <v>20984894.000001401</v>
      </c>
      <c r="AS125" s="3"/>
      <c r="AU125" s="3"/>
      <c r="AW125" s="3"/>
      <c r="AY125" s="3"/>
      <c r="BA125" s="3"/>
      <c r="BC125" s="3"/>
      <c r="BE125" s="3"/>
      <c r="BH125" s="3"/>
      <c r="BJ125" s="3"/>
      <c r="BL125" s="3"/>
      <c r="BM125"/>
      <c r="BN125"/>
      <c r="BO125"/>
      <c r="BP125"/>
      <c r="BQ125"/>
      <c r="BR125"/>
    </row>
    <row r="126" spans="1:7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3122674188.6827002</v>
      </c>
      <c r="K126" s="160">
        <v>34206614.334160797</v>
      </c>
      <c r="L126" s="160">
        <v>560645668</v>
      </c>
      <c r="M126" s="160">
        <v>1.9555512669999999</v>
      </c>
      <c r="N126" s="160">
        <v>29807700.839999899</v>
      </c>
      <c r="O126" s="160">
        <v>2.9199999999999902</v>
      </c>
      <c r="P126" s="160">
        <v>36801.5</v>
      </c>
      <c r="Q126" s="160">
        <v>30.01</v>
      </c>
      <c r="R126" s="160">
        <v>4.5999999999999996</v>
      </c>
      <c r="S126" s="160">
        <v>0</v>
      </c>
      <c r="T126" s="160">
        <v>0</v>
      </c>
      <c r="U126" s="160">
        <v>0</v>
      </c>
      <c r="V126" s="160">
        <v>0</v>
      </c>
      <c r="W126" s="160">
        <v>7</v>
      </c>
      <c r="X126" s="160">
        <v>0</v>
      </c>
      <c r="Y126" s="160">
        <v>0</v>
      </c>
      <c r="Z126" s="160">
        <v>-13473113.2742627</v>
      </c>
      <c r="AA126" s="160">
        <v>-30051297.185956098</v>
      </c>
      <c r="AB126" s="160">
        <v>1699385.21958075</v>
      </c>
      <c r="AC126" s="160">
        <v>25781555.0021879</v>
      </c>
      <c r="AD126" s="160">
        <v>-2617314.7510042302</v>
      </c>
      <c r="AE126" s="160">
        <v>29820.376651502302</v>
      </c>
      <c r="AF126" s="160">
        <v>-2465037.0459286901</v>
      </c>
      <c r="AG126" s="160">
        <v>0</v>
      </c>
      <c r="AH126" s="160">
        <v>0</v>
      </c>
      <c r="AI126" s="160">
        <v>0</v>
      </c>
      <c r="AJ126" s="160">
        <v>0</v>
      </c>
      <c r="AK126" s="160">
        <v>55954000.798450701</v>
      </c>
      <c r="AL126" s="160">
        <v>0</v>
      </c>
      <c r="AM126" s="160">
        <v>0</v>
      </c>
      <c r="AN126" s="160">
        <v>34857999.139719099</v>
      </c>
      <c r="AO126" s="160">
        <v>34260541.266784303</v>
      </c>
      <c r="AP126" s="160">
        <v>-98915342.266783297</v>
      </c>
      <c r="AQ126" s="160">
        <v>0</v>
      </c>
      <c r="AR126" s="160">
        <v>-64654800.999999002</v>
      </c>
      <c r="AS126" s="3"/>
      <c r="AU126" s="3"/>
      <c r="AW126" s="3"/>
      <c r="AY126" s="3"/>
      <c r="BA126" s="3"/>
      <c r="BC126" s="3"/>
      <c r="BE126" s="3"/>
      <c r="BH126" s="3"/>
      <c r="BJ126" s="3"/>
      <c r="BL126" s="3"/>
      <c r="BM126"/>
      <c r="BN126"/>
      <c r="BO126"/>
      <c r="BP126"/>
      <c r="BQ126"/>
      <c r="BR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2020-12-24T04:09:22Z</dcterms:modified>
</cp:coreProperties>
</file>