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FAC_TOTALS_APTA!$C$2:$BH$126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AB43" i="26"/>
  <c r="AA43" i="26"/>
  <c r="Z43" i="26"/>
  <c r="Y43" i="26"/>
  <c r="X43" i="26"/>
  <c r="W43" i="26"/>
  <c r="K43" i="26"/>
  <c r="L43" i="26" s="1"/>
  <c r="J43" i="26"/>
  <c r="F43" i="26"/>
  <c r="F16" i="26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AB71" i="26"/>
  <c r="AA71" i="26"/>
  <c r="Z71" i="26"/>
  <c r="Y71" i="26"/>
  <c r="X71" i="26"/>
  <c r="W71" i="26"/>
  <c r="AB15" i="26"/>
  <c r="AA15" i="26"/>
  <c r="Z15" i="26"/>
  <c r="Y15" i="26"/>
  <c r="X15" i="26"/>
  <c r="W15" i="26"/>
  <c r="AB71" i="25"/>
  <c r="AA71" i="25"/>
  <c r="Z71" i="25"/>
  <c r="Y71" i="25"/>
  <c r="X71" i="25"/>
  <c r="W71" i="25"/>
  <c r="AB43" i="25"/>
  <c r="AA43" i="25"/>
  <c r="Z43" i="25"/>
  <c r="Y43" i="25"/>
  <c r="X43" i="25"/>
  <c r="W43" i="25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U67" i="26"/>
  <c r="P67" i="26"/>
  <c r="AB67" i="26"/>
  <c r="O67" i="26"/>
  <c r="Y67" i="26"/>
  <c r="N67" i="26"/>
  <c r="X67" i="26"/>
  <c r="M67" i="26"/>
  <c r="T67" i="26"/>
  <c r="H67" i="26"/>
  <c r="R67" i="26"/>
  <c r="AA67" i="26"/>
  <c r="S67" i="26"/>
  <c r="G67" i="26"/>
  <c r="Z67" i="26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X11" i="26"/>
  <c r="Y11" i="26"/>
  <c r="Y39" i="26"/>
  <c r="R67" i="20"/>
  <c r="Z67" i="25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O39" i="26"/>
  <c r="W95" i="26"/>
  <c r="W99" i="26" s="1"/>
  <c r="P39" i="26"/>
  <c r="G95" i="26"/>
  <c r="AA95" i="26"/>
  <c r="AA99" i="26" s="1"/>
  <c r="V39" i="26"/>
  <c r="AB95" i="26"/>
  <c r="AB99" i="26" s="1"/>
  <c r="W39" i="26"/>
  <c r="M95" i="26"/>
  <c r="X39" i="26"/>
  <c r="O95" i="26"/>
  <c r="U95" i="26"/>
  <c r="S95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9" i="26"/>
  <c r="T39" i="26"/>
  <c r="Z39" i="26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R39" i="25"/>
  <c r="X39" i="25"/>
  <c r="P39" i="25"/>
  <c r="S39" i="25"/>
  <c r="Q39" i="25"/>
  <c r="AB39" i="25"/>
  <c r="O39" i="25"/>
  <c r="AA39" i="25"/>
  <c r="M39" i="25"/>
  <c r="Y39" i="25"/>
  <c r="W39" i="25"/>
  <c r="G39" i="25"/>
  <c r="U39" i="25"/>
  <c r="Q11" i="25"/>
  <c r="Y11" i="25"/>
  <c r="Y15" i="25" s="1"/>
  <c r="R11" i="25"/>
  <c r="W67" i="25"/>
  <c r="O67" i="25"/>
  <c r="V67" i="25"/>
  <c r="N67" i="25"/>
  <c r="U67" i="25"/>
  <c r="M67" i="25"/>
  <c r="Y67" i="25"/>
  <c r="G67" i="25"/>
  <c r="X67" i="25"/>
  <c r="S67" i="25"/>
  <c r="R67" i="25"/>
  <c r="AB67" i="25"/>
  <c r="Q67" i="25"/>
  <c r="AA67" i="25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83" i="26" s="1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T83" i="26" s="1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U83" i="26" s="1"/>
  <c r="O70" i="26"/>
  <c r="S75" i="26"/>
  <c r="AA75" i="26"/>
  <c r="V82" i="26"/>
  <c r="AA70" i="26"/>
  <c r="G75" i="26"/>
  <c r="Y69" i="26"/>
  <c r="V69" i="26"/>
  <c r="V83" i="26" s="1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I109" i="20" s="1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AC99" i="20" l="1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3" i="26"/>
  <c r="H8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<sst xmlns="http://schemas.openxmlformats.org/spreadsheetml/2006/main" count="1075" uniqueCount="103">
  <si>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</si>
  <si>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</si>
  <si>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</si>
  <si>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</si>
  <si>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</si>
  <si>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</si>
  <si>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</si>
  <si>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</si>
  <si>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</si>
  <si>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</si>
  <si>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</si>
  <si>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</si>
  <si>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</si>
  <si>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</si>
  <si>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</si>
  <si>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</si>
  <si>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</si>
  <si>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</si>
  <si>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</si>
  <si>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</si>
  <si>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</si>
  <si>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</si>
  <si>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</si>
  <si>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</si>
  <si>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</si>
  <si>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</si>
  <si>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</si>
  <si>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</si>
  <si>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</si>
  <si>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</si>
  <si>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</si>
  <si>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</si>
  <si>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</si>
  <si>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</si>
  <si>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</si>
  <si>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</si>
  <si>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</si>
  <si>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</si>
  <si>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</si>
  <si>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</si>
  <si>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</si>
  <si>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</si>
  <si>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</si>
  <si>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</si>
  <si>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</si>
  <si>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</si>
  <si>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</si>
  <si>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</si>
  <si>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</si>
  <si>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</si>
  <si>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</si>
  <si>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</si>
  <si>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</si>
  <si>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</si>
  <si>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</si>
  <si>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</si>
  <si>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</si>
  <si>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</si>
  <si>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</si>
  <si>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</si>
  <si>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</si>
  <si>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</si>
  <si>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</si>
  <si>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</si>
  <si>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</si>
  <si>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</si>
  <si>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</si>
  <si>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</si>
  <si>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</si>
  <si>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</si>
  <si>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</si>
  <si>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</si>
  <si>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</si>
  <si>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</si>
  <si>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</si>
  <si>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</si>
  <si>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</si>
  <si>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FARE_per_UPT_cleaned_2018_HINY</t>
  </si>
  <si>
    <t>FARE_per_UPT_cleaned_2018_MIDLOW</t>
  </si>
  <si>
    <t>MAINTENANCE_WMATA</t>
  </si>
  <si>
    <t>RESTRUCTURE</t>
  </si>
  <si>
    <t>MAINTENANCE_WMATA_FAC</t>
  </si>
  <si>
    <t>Network Restructure</t>
  </si>
  <si>
    <t>FARE_per_UPT_cleaned_2018_HINY_log_FAC</t>
  </si>
  <si>
    <t>FARE_per_UPT_cleaned_2018_MIDLOW_log_FAC</t>
  </si>
  <si>
    <t>Major Maintenance Event</t>
  </si>
  <si>
    <t>GAS_PRICE_2018</t>
  </si>
  <si>
    <t>GAS_PRICE_2018_log_FAC</t>
  </si>
  <si>
    <t>Ride-Hail Trips per Capita</t>
  </si>
  <si>
    <t>TNC_TRIPS_PER_CAPITA_CLUSTER_BUS_MID_OPEX</t>
  </si>
  <si>
    <t>TNC_TRIPS_PER_CAPITA_CLUSTER_BUS_LOW_OPEX</t>
  </si>
  <si>
    <t>TNC_TRIPS_PER_CAPITA_CLUSTER_RAIL_MID_OPEX</t>
  </si>
  <si>
    <t>TNC_TRIPS_PER_CAPITA_CLUSTER_BUS_MID_OPEX_FAC</t>
  </si>
  <si>
    <t>TNC_TRIPS_PER_CAPITA_CLUSTER_BUS_LOW_OPEX_FAC</t>
  </si>
  <si>
    <t>TNC_TRIPS_PER_CAPITA_CLUSTER_RAIL_MID_OPEX_FAC</t>
  </si>
  <si>
    <t>VRM_ADJ</t>
  </si>
  <si>
    <t>TNC_TRIPS_PER_CAPITA_CLUSTER_BUS_HINY</t>
  </si>
  <si>
    <t>TNC_TRIPS_PER_CAPITA_CLUSTER_RAIL_HINY</t>
  </si>
  <si>
    <t>TTI_CONG_PER_COMMUTER_RAIL</t>
  </si>
  <si>
    <t>VRM_ADJ_log_FAC</t>
  </si>
  <si>
    <t>TTI_CONG_PER_COMMUTER_RAIL_log_FAC</t>
  </si>
  <si>
    <t>TNC_TRIPS_PER_CAPITA_CLUSTER_BUS_HINY_FAC</t>
  </si>
  <si>
    <t>TNC_TRIPS_PER_CAPITA_CLUSTER_RAIL_HINY_FAC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</si>
</sst>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1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5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5" borderId="0" xfId="0" applyNumberFormat="1" applyFill="1"/>
    <xf numFmtId="2" fontId="0" fillId="5" borderId="0" xfId="1" applyNumberFormat="1" applyFont="1" applyFill="1"/>
    <xf numFmtId="2" fontId="0" fillId="0" borderId="0" xfId="2" applyNumberFormat="1" applyFont="1"/>
    <xf numFmtId="167" fontId="4" fillId="3" borderId="0" xfId="0" applyNumberFormat="1" applyFont="1" applyFill="1"/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abSelected="1" topLeftCell="H2" workbookViewId="0">
      <selection activeCell="T15" sqref="T15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8" t="s">
        <v>70</v>
      </c>
      <c r="L1" s="68" t="s">
        <v>59</v>
      </c>
    </row>
    <row r="2" spans="2:20" ht="16.5" thickBot="1" x14ac:dyDescent="0.3"/>
    <row r="3" spans="2:20" ht="16.5" thickTop="1" x14ac:dyDescent="0.25">
      <c r="B3" s="61"/>
      <c r="C3" s="169" t="s">
        <v>60</v>
      </c>
      <c r="D3" s="169"/>
      <c r="E3" s="169"/>
      <c r="F3" s="169"/>
      <c r="G3" s="169" t="s">
        <v>55</v>
      </c>
      <c r="H3" s="169"/>
      <c r="I3" s="169"/>
      <c r="J3" s="169"/>
      <c r="L3" s="61"/>
      <c r="M3" s="169" t="s">
        <v>60</v>
      </c>
      <c r="N3" s="169"/>
      <c r="O3" s="169"/>
      <c r="P3" s="169"/>
      <c r="Q3" s="169" t="s">
        <v>55</v>
      </c>
      <c r="R3" s="169"/>
      <c r="S3" s="169"/>
      <c r="T3" s="169"/>
    </row>
    <row r="4" spans="2:20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27" t="s">
        <v>27</v>
      </c>
      <c r="L4" s="8" t="s">
        <v>18</v>
      </c>
      <c r="M4" s="27" t="s">
        <v>56</v>
      </c>
      <c r="N4" s="27" t="s">
        <v>57</v>
      </c>
      <c r="O4" s="27" t="s">
        <v>58</v>
      </c>
      <c r="P4" s="27" t="s">
        <v>27</v>
      </c>
      <c r="Q4" s="27" t="s">
        <v>56</v>
      </c>
      <c r="R4" s="27" t="s">
        <v>57</v>
      </c>
      <c r="S4" s="27" t="s">
        <v>58</v>
      </c>
      <c r="T4" s="27" t="s">
        <v>27</v>
      </c>
    </row>
    <row r="5" spans="2:20" x14ac:dyDescent="0.25">
      <c r="B5" s="25" t="s">
        <v>31</v>
      </c>
      <c r="C5" s="63">
        <f>'FAC 2002-2012 BUS'!I13</f>
        <v>-8.3201366750120909E-2</v>
      </c>
      <c r="D5" s="63">
        <f>'FAC 2002-2012 BUS'!I41</f>
        <v>-0.15797851612432678</v>
      </c>
      <c r="E5" s="63">
        <f>'FAC 2002-2012 BUS'!I69</f>
        <v>-0.20562671932512044</v>
      </c>
      <c r="F5" s="63">
        <f>'FAC 2002-2012 BUS'!I97</f>
        <v>-0.10218846172042284</v>
      </c>
      <c r="G5" s="63">
        <f>'FAC 2002-2012 BUS'!AD13</f>
        <v>-6.0742981944488648E-2</v>
      </c>
      <c r="H5" s="63">
        <f>'FAC 2002-2012 BUS'!AD41</f>
        <v>-1.7363074204456163E-2</v>
      </c>
      <c r="I5" s="63">
        <f>'FAC 2002-2012 BUS'!AD69</f>
        <v>0.1731740053426592</v>
      </c>
      <c r="J5" s="63">
        <f>'FAC 2002-2012 BUS'!AD97</f>
        <v>-7.3207051645692592E-2</v>
      </c>
      <c r="L5" s="25" t="s">
        <v>31</v>
      </c>
      <c r="M5" s="63">
        <f>'FAC 2012-2018 BUS'!I13</f>
        <v>4.2113135218866837E-2</v>
      </c>
      <c r="N5" s="63">
        <f>'FAC 2012-2018 BUS'!I41</f>
        <v>0.11904455749969589</v>
      </c>
      <c r="O5" s="63">
        <f>'FAC 2012-2018 BUS'!I69</f>
        <v>9.0429722385817701E-2</v>
      </c>
      <c r="P5" s="63">
        <f>'FAC 2012-2018 BUS'!I97</f>
        <v>1.1857276845904874E-2</v>
      </c>
      <c r="Q5" s="63">
        <f>'FAC 2012-2018 BUS'!AD13</f>
        <v>3.835036022686495E-2</v>
      </c>
      <c r="R5" s="63">
        <f>'FAC 2012-2018 BUS'!AD41</f>
        <v>7.4765035168810431E-2</v>
      </c>
      <c r="S5" s="63">
        <f>'FAC 2012-2018 BUS'!AD69</f>
        <v>6.5659775781213861E-2</v>
      </c>
      <c r="T5" s="63">
        <f>'FAC 2012-2018 BUS'!AD97</f>
        <v>7.7836278308597304E-3</v>
      </c>
    </row>
    <row r="6" spans="2:20" s="159" customFormat="1" x14ac:dyDescent="0.25">
      <c r="B6" s="25" t="s">
        <v>52</v>
      </c>
      <c r="C6" s="158">
        <f>'FAC 2002-2012 BUS'!I14</f>
        <v>0.13503017608498125</v>
      </c>
      <c r="D6" s="158">
        <f>'FAC 2002-2012 BUS'!I42</f>
        <v>7.3913495755720593E-2</v>
      </c>
      <c r="E6" s="158">
        <f>'FAC 2002-2012 BUS'!I70</f>
        <v>-8.3097923331791668E-2</v>
      </c>
      <c r="F6" s="158">
        <f>'FAC 2002-2012 BUS'!I98</f>
        <v>0.39766368036003485</v>
      </c>
      <c r="G6" s="158">
        <f>'FAC 2002-2012 BUS'!AD14</f>
        <v>-7.6210112179252287E-3</v>
      </c>
      <c r="H6" s="158">
        <f>'FAC 2002-2012 BUS'!AD42</f>
        <v>-4.912716941250516E-2</v>
      </c>
      <c r="I6" s="158">
        <f>'FAC 2002-2012 BUS'!AD70</f>
        <v>2.6763070788040282E-2</v>
      </c>
      <c r="J6" s="158">
        <f>'FAC 2002-2012 BUS'!AD98</f>
        <v>-2.0943934542751463E-2</v>
      </c>
      <c r="L6" s="25" t="s">
        <v>52</v>
      </c>
      <c r="M6" s="158">
        <f>'FAC 2012-2018 BUS'!I14</f>
        <v>-3.75439131738875E-4</v>
      </c>
      <c r="N6" s="158">
        <f>'FAC 2012-2018 BUS'!I42</f>
        <v>1.6103107567393415E-2</v>
      </c>
      <c r="O6" s="158">
        <f>'FAC 2012-2018 BUS'!I70</f>
        <v>0.17806302158701182</v>
      </c>
      <c r="P6" s="158">
        <f>'FAC 2012-2018 BUS'!I98</f>
        <v>0.25866623497692309</v>
      </c>
      <c r="Q6" s="158">
        <f>'FAC 2012-2018 BUS'!AD14</f>
        <v>-6.4453289305330173E-4</v>
      </c>
      <c r="R6" s="158">
        <f>'FAC 2012-2018 BUS'!AD42</f>
        <v>-3.5783695028052502E-3</v>
      </c>
      <c r="S6" s="158">
        <f>'FAC 2012-2018 BUS'!AD70</f>
        <v>-4.3052053417828834E-2</v>
      </c>
      <c r="T6" s="158">
        <f>'FAC 2012-2018 BUS'!AD98</f>
        <v>-1.3611696556825238E-2</v>
      </c>
    </row>
    <row r="7" spans="2:20" s="159" customFormat="1" x14ac:dyDescent="0.25">
      <c r="B7" s="115" t="s">
        <v>82</v>
      </c>
      <c r="C7" s="158" t="str">
        <f>'FAC 2002-2012 BUS'!I15</f>
        <v>-</v>
      </c>
      <c r="D7" s="158" t="str">
        <f>'FAC 2002-2012 BUS'!I43</f>
        <v>-</v>
      </c>
      <c r="E7" s="158" t="str">
        <f>'FAC 2002-2012 BUS'!I71</f>
        <v>-</v>
      </c>
      <c r="F7" s="158" t="str">
        <f>'FAC 2002-2012 BUS'!I99</f>
        <v>-</v>
      </c>
      <c r="G7" s="158" t="e">
        <f>'FAC 2002-2012 BUS'!AD15</f>
        <v>#REF!</v>
      </c>
      <c r="H7" s="158" t="e">
        <f>'FAC 2002-2012 BUS'!AD43</f>
        <v>#REF!</v>
      </c>
      <c r="I7" s="158" t="e">
        <f>'FAC 2002-2012 BUS'!AD71</f>
        <v>#REF!</v>
      </c>
      <c r="J7" s="158" t="e">
        <f>'FAC 2002-2012 BUS'!AD99</f>
        <v>#REF!</v>
      </c>
      <c r="L7" s="115" t="s">
        <v>82</v>
      </c>
      <c r="M7" s="158" t="str">
        <f>'FAC 2012-2018 BUS'!I15</f>
        <v>-</v>
      </c>
      <c r="N7" s="158" t="str">
        <f>'FAC 2012-2018 BUS'!I43</f>
        <v>-</v>
      </c>
      <c r="O7" s="158" t="str">
        <f>'FAC 2012-2018 BUS'!I71</f>
        <v>-</v>
      </c>
      <c r="P7" s="158" t="str">
        <f>'FAC 2012-2018 BUS'!I99</f>
        <v>-</v>
      </c>
      <c r="Q7" s="158" t="e">
        <f>'FAC 2012-2018 BUS'!AD15</f>
        <v>#REF!</v>
      </c>
      <c r="R7" s="158" t="e">
        <f>'FAC 2012-2018 BUS'!AD43</f>
        <v>#REF!</v>
      </c>
      <c r="S7" s="158" t="e">
        <f>'FAC 2012-2018 BUS'!AD71</f>
        <v>#REF!</v>
      </c>
      <c r="T7" s="158" t="e">
        <f>'FAC 2012-2018 BUS'!AD99</f>
        <v>#REF!</v>
      </c>
    </row>
    <row r="8" spans="2:20" s="159" customFormat="1" x14ac:dyDescent="0.25">
      <c r="B8" s="115" t="s">
        <v>85</v>
      </c>
      <c r="C8" s="158" t="str">
        <f>'FAC 2002-2012 BUS'!I16</f>
        <v>-</v>
      </c>
      <c r="D8" s="158" t="str">
        <f>'FAC 2002-2012 BUS'!I44</f>
        <v>-</v>
      </c>
      <c r="E8" s="158" t="str">
        <f>'FAC 2002-2012 BUS'!I72</f>
        <v>-</v>
      </c>
      <c r="F8" s="158" t="str">
        <f>'FAC 2002-2012 BUS'!I100</f>
        <v>-</v>
      </c>
      <c r="G8" s="158">
        <f>'FAC 2002-2012 BUS'!AD16</f>
        <v>0</v>
      </c>
      <c r="H8" s="158">
        <f>'FAC 2002-2012 BUS'!AD44</f>
        <v>0</v>
      </c>
      <c r="I8" s="158">
        <f>'FAC 2002-2012 BUS'!AD72</f>
        <v>0</v>
      </c>
      <c r="J8" s="158">
        <f>'FAC 2002-2012 BUS'!AD100</f>
        <v>0</v>
      </c>
      <c r="L8" s="115" t="s">
        <v>85</v>
      </c>
      <c r="M8" s="158" t="str">
        <f>'FAC 2012-2018 BUS'!I16</f>
        <v>-</v>
      </c>
      <c r="N8" s="158" t="str">
        <f>'FAC 2012-2018 BUS'!I44</f>
        <v>-</v>
      </c>
      <c r="O8" s="158" t="str">
        <f>'FAC 2012-2018 BUS'!I72</f>
        <v>-</v>
      </c>
      <c r="P8" s="158" t="str">
        <f>'FAC 2012-2018 BUS'!I100</f>
        <v>-</v>
      </c>
      <c r="Q8" s="158">
        <f>'FAC 2012-2018 BUS'!AD16</f>
        <v>0</v>
      </c>
      <c r="R8" s="158">
        <f>'FAC 2012-2018 BUS'!AD44</f>
        <v>0</v>
      </c>
      <c r="S8" s="158">
        <f>'FAC 2012-2018 BUS'!AD72</f>
        <v>0</v>
      </c>
      <c r="T8" s="158">
        <f>'FAC 2012-2018 BUS'!AD100</f>
        <v>0</v>
      </c>
    </row>
    <row r="9" spans="2:20" s="159" customFormat="1" x14ac:dyDescent="0.25">
      <c r="B9" s="25" t="s">
        <v>48</v>
      </c>
      <c r="C9" s="158">
        <f>'FAC 2002-2012 BUS'!I17</f>
        <v>5.5631822363825911E-2</v>
      </c>
      <c r="D9" s="158">
        <f>'FAC 2002-2012 BUS'!I45</f>
        <v>5.7883484469767321E-2</v>
      </c>
      <c r="E9" s="158">
        <f>'FAC 2002-2012 BUS'!I73</f>
        <v>-2.750761277613889E-2</v>
      </c>
      <c r="F9" s="158">
        <f>'FAC 2002-2012 BUS'!I101</f>
        <v>8.606219574635432E-2</v>
      </c>
      <c r="G9" s="158">
        <f>'FAC 2002-2012 BUS'!AD17</f>
        <v>5.8034701604163061E-2</v>
      </c>
      <c r="H9" s="158">
        <f>'FAC 2002-2012 BUS'!AD45</f>
        <v>8.5745375883395814E-2</v>
      </c>
      <c r="I9" s="158">
        <f>'FAC 2002-2012 BUS'!AD73</f>
        <v>0.14201704405218607</v>
      </c>
      <c r="J9" s="158">
        <f>'FAC 2002-2012 BUS'!AD101</f>
        <v>3.9767958241995152E-2</v>
      </c>
      <c r="L9" s="25" t="s">
        <v>48</v>
      </c>
      <c r="M9" s="158">
        <f>'FAC 2012-2018 BUS'!I17</f>
        <v>6.2897263194922726E-2</v>
      </c>
      <c r="N9" s="158">
        <f>'FAC 2012-2018 BUS'!I45</f>
        <v>7.9321462308145962E-2</v>
      </c>
      <c r="O9" s="158">
        <f>'FAC 2012-2018 BUS'!I73</f>
        <v>5.7606229465552161E-2</v>
      </c>
      <c r="P9" s="158">
        <f>'FAC 2012-2018 BUS'!I101</f>
        <v>6.8027813555046501E-2</v>
      </c>
      <c r="Q9" s="158">
        <f>'FAC 2012-2018 BUS'!AD17</f>
        <v>2.9817316589751588E-2</v>
      </c>
      <c r="R9" s="158">
        <f>'FAC 2012-2018 BUS'!AD45</f>
        <v>3.5289118663164039E-2</v>
      </c>
      <c r="S9" s="158">
        <f>'FAC 2012-2018 BUS'!AD73</f>
        <v>2.4001505395736464E-2</v>
      </c>
      <c r="T9" s="158">
        <f>'FAC 2012-2018 BUS'!AD101</f>
        <v>2.6858324097549412E-2</v>
      </c>
    </row>
    <row r="10" spans="2:20" x14ac:dyDescent="0.25">
      <c r="B10" s="25" t="s">
        <v>73</v>
      </c>
      <c r="C10" s="63">
        <f>'FAC 2002-2012 BUS'!I18</f>
        <v>-2.1567179625815891E-2</v>
      </c>
      <c r="D10" s="63">
        <f>'FAC 2002-2012 BUS'!I46</f>
        <v>-7.4883853247743382E-2</v>
      </c>
      <c r="E10" s="63">
        <f>'FAC 2002-2012 BUS'!I74</f>
        <v>-0.15821754182039416</v>
      </c>
      <c r="F10" s="63">
        <f>'FAC 2002-2012 BUS'!I102</f>
        <v>5.4414700389220361E-3</v>
      </c>
      <c r="G10" s="63">
        <f>'FAC 2002-2012 BUS'!AD18</f>
        <v>-6.2672066191887029E-3</v>
      </c>
      <c r="H10" s="63">
        <f>'FAC 2002-2012 BUS'!AD46</f>
        <v>-1.6030286778655499E-2</v>
      </c>
      <c r="I10" s="63">
        <f>'FAC 2002-2012 BUS'!AD74</f>
        <v>-2.6825215259390734E-2</v>
      </c>
      <c r="J10" s="63">
        <f>'FAC 2002-2012 BUS'!AD102</f>
        <v>1.8803899554417542E-3</v>
      </c>
      <c r="L10" s="25" t="s">
        <v>73</v>
      </c>
      <c r="M10" s="63">
        <f>'FAC 2012-2018 BUS'!I18</f>
        <v>-1.5913233680072691E-3</v>
      </c>
      <c r="N10" s="63">
        <f>'FAC 2012-2018 BUS'!I46</f>
        <v>-1.1956612095927355E-2</v>
      </c>
      <c r="O10" s="63">
        <f>'FAC 2012-2018 BUS'!I74</f>
        <v>-1.8881680373021292E-2</v>
      </c>
      <c r="P10" s="63">
        <f>'FAC 2012-2018 BUS'!I102</f>
        <v>1.0437057161151397E-2</v>
      </c>
      <c r="Q10" s="63">
        <f>'FAC 2012-2018 BUS'!AD18</f>
        <v>-3.3816556036463444E-4</v>
      </c>
      <c r="R10" s="63">
        <f>'FAC 2012-2018 BUS'!AD46</f>
        <v>-1.8438826021920038E-3</v>
      </c>
      <c r="S10" s="63">
        <f>'FAC 2012-2018 BUS'!AD74</f>
        <v>-1.392163701057169E-3</v>
      </c>
      <c r="T10" s="63">
        <f>'FAC 2012-2018 BUS'!AD102</f>
        <v>2.87105715034196E-3</v>
      </c>
    </row>
    <row r="11" spans="2:20" x14ac:dyDescent="0.25">
      <c r="B11" s="25" t="s">
        <v>49</v>
      </c>
      <c r="C11" s="63">
        <f>'FAC 2002-2012 BUS'!I19</f>
        <v>1.0712225107968747</v>
      </c>
      <c r="D11" s="63">
        <f>'FAC 2002-2012 BUS'!I47</f>
        <v>1.0678012135282486</v>
      </c>
      <c r="E11" s="63">
        <f>'FAC 2002-2012 BUS'!I75</f>
        <v>1.0679576257475252</v>
      </c>
      <c r="F11" s="63">
        <f>'FAC 2002-2012 BUS'!I103</f>
        <v>1.0817122593718338</v>
      </c>
      <c r="G11" s="63">
        <f>'FAC 2002-2012 BUS'!AD19</f>
        <v>8.2654415882933943E-2</v>
      </c>
      <c r="H11" s="63">
        <f>'FAC 2002-2012 BUS'!AD47</f>
        <v>9.1890074336764604E-2</v>
      </c>
      <c r="I11" s="63">
        <f>'FAC 2002-2012 BUS'!AD75</f>
        <v>0.14860685383473018</v>
      </c>
      <c r="J11" s="63">
        <f>'FAC 2002-2012 BUS'!AD103</f>
        <v>8.2881950076228519E-2</v>
      </c>
      <c r="L11" s="25" t="s">
        <v>49</v>
      </c>
      <c r="M11" s="63">
        <f>'FAC 2012-2018 BUS'!I19</f>
        <v>-0.26427344258628593</v>
      </c>
      <c r="N11" s="63">
        <f>'FAC 2012-2018 BUS'!I47</f>
        <v>-0.28803125696077803</v>
      </c>
      <c r="O11" s="63">
        <f>'FAC 2012-2018 BUS'!I75</f>
        <v>-0.29484374808660729</v>
      </c>
      <c r="P11" s="63">
        <f>'FAC 2012-2018 BUS'!I103</f>
        <v>-0.28941668897379358</v>
      </c>
      <c r="Q11" s="63">
        <f>'FAC 2012-2018 BUS'!AD19</f>
        <v>-3.4834919082147281E-2</v>
      </c>
      <c r="R11" s="63">
        <f>'FAC 2012-2018 BUS'!AD47</f>
        <v>-3.8650005281087522E-2</v>
      </c>
      <c r="S11" s="63">
        <f>'FAC 2012-2018 BUS'!AD75</f>
        <v>-4.0877106541150211E-2</v>
      </c>
      <c r="T11" s="63">
        <f>'FAC 2012-2018 BUS'!AD103</f>
        <v>-3.448900769117106E-2</v>
      </c>
    </row>
    <row r="12" spans="2:20" x14ac:dyDescent="0.25">
      <c r="B12" s="25" t="s">
        <v>46</v>
      </c>
      <c r="C12" s="63">
        <f>'FAC 2002-2012 BUS'!I20</f>
        <v>-0.16494461462244669</v>
      </c>
      <c r="D12" s="63">
        <f>'FAC 2002-2012 BUS'!I48</f>
        <v>-0.19154572575705331</v>
      </c>
      <c r="E12" s="63">
        <f>'FAC 2002-2012 BUS'!I76</f>
        <v>-0.24217564677153114</v>
      </c>
      <c r="F12" s="63">
        <f>'FAC 2002-2012 BUS'!I104</f>
        <v>-0.19971606355699134</v>
      </c>
      <c r="G12" s="63">
        <f>'FAC 2002-2012 BUS'!AD20</f>
        <v>4.6659337362296577E-2</v>
      </c>
      <c r="H12" s="63">
        <f>'FAC 2002-2012 BUS'!AD48</f>
        <v>5.6448684399108696E-2</v>
      </c>
      <c r="I12" s="63">
        <f>'FAC 2002-2012 BUS'!AD76</f>
        <v>9.1850211707727766E-2</v>
      </c>
      <c r="J12" s="63">
        <f>'FAC 2002-2012 BUS'!AD104</f>
        <v>4.800850225720963E-2</v>
      </c>
      <c r="L12" s="25" t="s">
        <v>46</v>
      </c>
      <c r="M12" s="63">
        <f>'FAC 2012-2018 BUS'!I20</f>
        <v>0.12479563574969244</v>
      </c>
      <c r="N12" s="63">
        <f>'FAC 2012-2018 BUS'!I48</f>
        <v>9.5252733490610808E-2</v>
      </c>
      <c r="O12" s="63">
        <f>'FAC 2012-2018 BUS'!I76</f>
        <v>8.3969333643664212E-2</v>
      </c>
      <c r="P12" s="63">
        <f>'FAC 2012-2018 BUS'!I104</f>
        <v>8.3566354398319831E-2</v>
      </c>
      <c r="Q12" s="63">
        <f>'FAC 2012-2018 BUS'!AD20</f>
        <v>-2.2123575515755948E-2</v>
      </c>
      <c r="R12" s="63">
        <f>'FAC 2012-2018 BUS'!AD48</f>
        <v>-1.7381814929407557E-2</v>
      </c>
      <c r="S12" s="63">
        <f>'FAC 2012-2018 BUS'!AD76</f>
        <v>-1.6492967460547164E-2</v>
      </c>
      <c r="T12" s="63">
        <f>'FAC 2012-2018 BUS'!AD104</f>
        <v>-1.4113684808082115E-2</v>
      </c>
    </row>
    <row r="13" spans="2:20" x14ac:dyDescent="0.25">
      <c r="B13" s="25" t="s">
        <v>62</v>
      </c>
      <c r="C13" s="63">
        <f>'FAC 2002-2012 BUS'!I21</f>
        <v>4.1594878753359321E-3</v>
      </c>
      <c r="D13" s="63">
        <f>'FAC 2002-2012 BUS'!I49</f>
        <v>5.6459716000271554E-2</v>
      </c>
      <c r="E13" s="63">
        <f>'FAC 2002-2012 BUS'!I77</f>
        <v>9.6355141719019821E-2</v>
      </c>
      <c r="F13" s="63">
        <f>'FAC 2002-2012 BUS'!I105</f>
        <v>-6.3071586250362799E-3</v>
      </c>
      <c r="G13" s="63">
        <f>'FAC 2002-2012 BUS'!AD21</f>
        <v>1.2913900065448822E-3</v>
      </c>
      <c r="H13" s="63">
        <f>'FAC 2002-2012 BUS'!AD49</f>
        <v>8.5056280663343316E-3</v>
      </c>
      <c r="I13" s="63">
        <f>'FAC 2002-2012 BUS'!AD77</f>
        <v>1.8529070356350496E-2</v>
      </c>
      <c r="J13" s="63">
        <f>'FAC 2002-2012 BUS'!AD105</f>
        <v>-2.9642708569223926E-3</v>
      </c>
      <c r="L13" s="25" t="s">
        <v>62</v>
      </c>
      <c r="M13" s="63">
        <f>'FAC 2012-2018 BUS'!I21</f>
        <v>-8.6621117669988812E-2</v>
      </c>
      <c r="N13" s="63">
        <f>'FAC 2012-2018 BUS'!I49</f>
        <v>-0.12807270872960053</v>
      </c>
      <c r="O13" s="63">
        <f>'FAC 2012-2018 BUS'!I77</f>
        <v>-4.7947899022480867E-2</v>
      </c>
      <c r="P13" s="63">
        <f>'FAC 2012-2018 BUS'!I105</f>
        <v>-4.7603935258648034E-2</v>
      </c>
      <c r="Q13" s="63">
        <f>'FAC 2012-2018 BUS'!AD21</f>
        <v>-7.7706906204614611E-3</v>
      </c>
      <c r="R13" s="63">
        <f>'FAC 2012-2018 BUS'!AD49</f>
        <v>-9.27468900732553E-3</v>
      </c>
      <c r="S13" s="63">
        <f>'FAC 2012-2018 BUS'!AD77</f>
        <v>-2.7883387058876673E-3</v>
      </c>
      <c r="T13" s="63">
        <f>'FAC 2012-2018 BUS'!AD105</f>
        <v>-1.3042583380929663E-2</v>
      </c>
    </row>
    <row r="14" spans="2:20" x14ac:dyDescent="0.25">
      <c r="B14" s="25" t="s">
        <v>47</v>
      </c>
      <c r="C14" s="63">
        <f>'FAC 2002-2012 BUS'!I22</f>
        <v>0.26457677383977884</v>
      </c>
      <c r="D14" s="63">
        <f>'FAC 2002-2012 BUS'!I50</f>
        <v>0.25044805039857976</v>
      </c>
      <c r="E14" s="63">
        <f>'FAC 2002-2012 BUS'!I78</f>
        <v>0.14893276125478505</v>
      </c>
      <c r="F14" s="63">
        <f>'FAC 2002-2012 BUS'!I106</f>
        <v>0.17142857142857126</v>
      </c>
      <c r="G14" s="63">
        <f>'FAC 2002-2012 BUS'!AD22</f>
        <v>-5.4462699683625578E-3</v>
      </c>
      <c r="H14" s="63">
        <f>'FAC 2002-2012 BUS'!AD50</f>
        <v>-4.6839921067687558E-3</v>
      </c>
      <c r="I14" s="63">
        <f>'FAC 2002-2012 BUS'!AD78</f>
        <v>-5.0543314140430035E-3</v>
      </c>
      <c r="J14" s="63">
        <f>'FAC 2002-2012 BUS'!AD106</f>
        <v>-2.8473259442842792E-3</v>
      </c>
      <c r="L14" s="25" t="s">
        <v>47</v>
      </c>
      <c r="M14" s="63">
        <f>'FAC 2012-2018 BUS'!I22</f>
        <v>0.22686091383672236</v>
      </c>
      <c r="N14" s="63">
        <f>'FAC 2012-2018 BUS'!I50</f>
        <v>0.32541950976214018</v>
      </c>
      <c r="O14" s="63">
        <f>'FAC 2012-2018 BUS'!I78</f>
        <v>0.35081042185348199</v>
      </c>
      <c r="P14" s="63">
        <f>'FAC 2012-2018 BUS'!I106</f>
        <v>0.12195121951219523</v>
      </c>
      <c r="Q14" s="63">
        <f>'FAC 2012-2018 BUS'!AD22</f>
        <v>-4.8922793884582242E-3</v>
      </c>
      <c r="R14" s="63">
        <f>'FAC 2012-2018 BUS'!AD50</f>
        <v>-5.822936567535574E-3</v>
      </c>
      <c r="S14" s="63">
        <f>'FAC 2012-2018 BUS'!AD78</f>
        <v>-5.7021130877887363E-3</v>
      </c>
      <c r="T14" s="63">
        <f>'FAC 2012-2018 BUS'!AD106</f>
        <v>-2.0225567766190521E-3</v>
      </c>
    </row>
    <row r="15" spans="2:20" x14ac:dyDescent="0.25">
      <c r="B15" s="25" t="s">
        <v>88</v>
      </c>
      <c r="C15" s="108"/>
      <c r="D15" s="108"/>
      <c r="E15" s="108"/>
      <c r="F15" s="108"/>
      <c r="G15" s="63">
        <f>'FAC 2002-2012 BUS'!AD23</f>
        <v>-2.3659241371852551E-3</v>
      </c>
      <c r="H15" s="63">
        <f>'FAC 2002-2012 BUS'!AD51</f>
        <v>0</v>
      </c>
      <c r="I15" s="63">
        <f>'FAC 2002-2012 BUS'!AD79</f>
        <v>0</v>
      </c>
      <c r="J15" s="63">
        <f>'FAC 2002-2012 BUS'!AD107</f>
        <v>-7.171719635652796E-3</v>
      </c>
      <c r="L15" s="25" t="s">
        <v>88</v>
      </c>
      <c r="M15" s="63"/>
      <c r="N15" s="108"/>
      <c r="O15" s="108"/>
      <c r="P15" s="63"/>
      <c r="Q15" s="63">
        <f>'FAC 2012-2018 BUS'!AD23</f>
        <v>-8.6937619255916851E-2</v>
      </c>
      <c r="R15" s="63">
        <f>'FAC 2012-2018 BUS'!AD51</f>
        <v>-8.6645564167729908E-2</v>
      </c>
      <c r="S15" s="63">
        <f>'FAC 2012-2018 BUS'!AD79</f>
        <v>-6.965086768703653E-2</v>
      </c>
      <c r="T15" s="63">
        <f>'FAC 2012-2018 BUS'!AD107</f>
        <v>-0.17591175271361761</v>
      </c>
    </row>
    <row r="16" spans="2:20" x14ac:dyDescent="0.25">
      <c r="B16" s="25" t="s">
        <v>64</v>
      </c>
      <c r="C16" s="108"/>
      <c r="D16" s="63"/>
      <c r="E16" s="63"/>
      <c r="F16" s="108"/>
      <c r="G16" s="63">
        <f>'FAC 2002-2012 BUS'!AD24</f>
        <v>-4.7459818105175947E-3</v>
      </c>
      <c r="H16" s="63">
        <f>'FAC 2002-2012 BUS'!AD52</f>
        <v>-1.6267523531412905E-3</v>
      </c>
      <c r="I16" s="63">
        <f>'FAC 2002-2012 BUS'!AD80</f>
        <v>-1.5932851560277659E-3</v>
      </c>
      <c r="J16" s="63">
        <f>'FAC 2002-2012 BUS'!AD108</f>
        <v>0</v>
      </c>
      <c r="L16" s="25" t="s">
        <v>64</v>
      </c>
      <c r="M16" s="63"/>
      <c r="N16" s="63"/>
      <c r="O16" s="63"/>
      <c r="P16" s="108"/>
      <c r="Q16" s="63">
        <f>'FAC 2012-2018 BUS'!AD24</f>
        <v>-1.5921313833559894E-2</v>
      </c>
      <c r="R16" s="63">
        <f>'FAC 2012-2018 BUS'!AD52</f>
        <v>-1.4750985549314734E-2</v>
      </c>
      <c r="S16" s="63">
        <f>'FAC 2012-2018 BUS'!AD80</f>
        <v>-1.0214167073047389E-2</v>
      </c>
      <c r="T16" s="63">
        <f>'FAC 2012-2018 BUS'!AD108</f>
        <v>-1.9079365559435651E-2</v>
      </c>
    </row>
    <row r="17" spans="2:20" x14ac:dyDescent="0.25">
      <c r="B17" s="8" t="s">
        <v>65</v>
      </c>
      <c r="C17" s="109"/>
      <c r="D17" s="109"/>
      <c r="E17" s="109"/>
      <c r="F17" s="109"/>
      <c r="G17" s="64">
        <f>'FAC 2002-2012 BUS'!AD25</f>
        <v>0</v>
      </c>
      <c r="H17" s="64">
        <f>'FAC 2002-2012 BUS'!AD53</f>
        <v>0</v>
      </c>
      <c r="I17" s="64">
        <f>'FAC 2002-2012 BUS'!AD81</f>
        <v>0</v>
      </c>
      <c r="J17" s="64">
        <f>'FAC 2002-2012 BUS'!AD109</f>
        <v>0</v>
      </c>
      <c r="L17" s="8" t="s">
        <v>65</v>
      </c>
      <c r="M17" s="109"/>
      <c r="N17" s="109"/>
      <c r="O17" s="109"/>
      <c r="P17" s="109"/>
      <c r="Q17" s="64">
        <f>'FAC 2012-2018 BUS'!AD25</f>
        <v>-2.5818735844212438E-2</v>
      </c>
      <c r="R17" s="64">
        <f>'FAC 2012-2018 BUS'!AD53</f>
        <v>-1.7878054688550485E-2</v>
      </c>
      <c r="S17" s="64">
        <f>'FAC 2012-2018 BUS'!AD81</f>
        <v>-3.5102450431797961E-3</v>
      </c>
      <c r="T17" s="64">
        <f>'FAC 2012-2018 BUS'!AD109</f>
        <v>-4.3953076192901071E-2</v>
      </c>
    </row>
    <row r="18" spans="2:20" x14ac:dyDescent="0.25">
      <c r="B18" s="41" t="s">
        <v>53</v>
      </c>
      <c r="C18" s="65"/>
      <c r="D18" s="65"/>
      <c r="E18" s="65"/>
      <c r="F18" s="65"/>
      <c r="G18" s="65">
        <f>'FAC 2002-2012 BUS'!AD26</f>
        <v>0.13747823851466651</v>
      </c>
      <c r="H18" s="65">
        <f>'FAC 2002-2012 BUS'!AD54</f>
        <v>0.20455094104988761</v>
      </c>
      <c r="I18" s="65">
        <f>'FAC 2002-2012 BUS'!AD82</f>
        <v>1.6204595660936241</v>
      </c>
      <c r="J18" s="65">
        <f>'FAC 2002-2012 BUS'!AD110</f>
        <v>0</v>
      </c>
      <c r="L18" s="41" t="s">
        <v>53</v>
      </c>
      <c r="M18" s="65"/>
      <c r="N18" s="65"/>
      <c r="O18" s="65"/>
      <c r="P18" s="65"/>
      <c r="Q18" s="65">
        <f>'FAC 2012-2018 BUS'!AD26</f>
        <v>0</v>
      </c>
      <c r="R18" s="65">
        <f>'FAC 2012-2018 BUS'!AD54</f>
        <v>0</v>
      </c>
      <c r="S18" s="65">
        <f>'FAC 2012-2018 BUS'!AD82</f>
        <v>0</v>
      </c>
      <c r="T18" s="65">
        <f>'FAC 2012-2018 BUS'!AD110</f>
        <v>0</v>
      </c>
    </row>
    <row r="19" spans="2:20" x14ac:dyDescent="0.25">
      <c r="B19" s="25" t="s">
        <v>66</v>
      </c>
      <c r="C19" s="69"/>
      <c r="D19" s="69"/>
      <c r="E19" s="69"/>
      <c r="F19" s="69"/>
      <c r="G19" s="69">
        <f>'FAC 2002-2012 BUS'!AD27</f>
        <v>0.36801448241388957</v>
      </c>
      <c r="H19" s="69">
        <f>'FAC 2002-2012 BUS'!AD55</f>
        <v>0.39962532474599954</v>
      </c>
      <c r="I19" s="69">
        <f>'FAC 2002-2012 BUS'!AD83</f>
        <v>2.2735506702772001</v>
      </c>
      <c r="J19" s="69">
        <f>'FAC 2002-2012 BUS'!AD111</f>
        <v>5.6497310424451275E-2</v>
      </c>
      <c r="L19" s="25" t="s">
        <v>66</v>
      </c>
      <c r="M19" s="69"/>
      <c r="N19" s="69"/>
      <c r="O19" s="69"/>
      <c r="P19" s="69"/>
      <c r="Q19" s="69">
        <f>'FAC 2012-2018 BUS'!AD27</f>
        <v>-0.13226094287851131</v>
      </c>
      <c r="R19" s="69">
        <f>'FAC 2012-2018 BUS'!AD55</f>
        <v>-8.4146159300799606E-2</v>
      </c>
      <c r="S19" s="69">
        <f>'FAC 2012-2018 BUS'!AD83</f>
        <v>-9.9331483153696776E-2</v>
      </c>
      <c r="T19" s="69">
        <f>'FAC 2012-2018 BUS'!AD111</f>
        <v>-0.27728640798604154</v>
      </c>
    </row>
    <row r="20" spans="2:20" ht="16.5" thickBot="1" x14ac:dyDescent="0.3">
      <c r="B20" s="9" t="s">
        <v>50</v>
      </c>
      <c r="C20" s="66"/>
      <c r="D20" s="66"/>
      <c r="E20" s="66"/>
      <c r="F20" s="66"/>
      <c r="G20" s="66">
        <f>'FAC 2002-2012 BUS'!AD28</f>
        <v>0.14578176527415976</v>
      </c>
      <c r="H20" s="66">
        <f>'FAC 2002-2012 BUS'!AD56</f>
        <v>0.38727309934186782</v>
      </c>
      <c r="I20" s="66">
        <f>'FAC 2002-2012 BUS'!AD84</f>
        <v>2.3049493041550506</v>
      </c>
      <c r="J20" s="66">
        <f>'FAC 2002-2012 BUS'!AD112</f>
        <v>-0.14017116941854424</v>
      </c>
      <c r="L20" s="9" t="s">
        <v>50</v>
      </c>
      <c r="M20" s="66"/>
      <c r="N20" s="66"/>
      <c r="O20" s="66"/>
      <c r="P20" s="66"/>
      <c r="Q20" s="66">
        <f>'FAC 2012-2018 BUS'!AD28</f>
        <v>-0.14351131184823507</v>
      </c>
      <c r="R20" s="66">
        <f>'FAC 2012-2018 BUS'!AD56</f>
        <v>-0.15780496085898432</v>
      </c>
      <c r="S20" s="66">
        <f>'FAC 2012-2018 BUS'!AD84</f>
        <v>-0.14612239671512528</v>
      </c>
      <c r="T20" s="66">
        <f>'FAC 2012-2018 BUS'!AD112</f>
        <v>-9.3789934893261595E-2</v>
      </c>
    </row>
    <row r="21" spans="2:20" ht="17.25" thickTop="1" thickBot="1" x14ac:dyDescent="0.3">
      <c r="B21" s="57" t="s">
        <v>67</v>
      </c>
      <c r="C21" s="67"/>
      <c r="D21" s="67"/>
      <c r="E21" s="67"/>
      <c r="F21" s="67"/>
      <c r="G21" s="67">
        <f>'FAC 2002-2012 BUS'!AD29</f>
        <v>-0.22223271713972981</v>
      </c>
      <c r="H21" s="67">
        <f>'FAC 2002-2012 BUS'!AD57</f>
        <v>-1.2352225404131723E-2</v>
      </c>
      <c r="I21" s="67">
        <f>'FAC 2002-2012 BUS'!AD85</f>
        <v>3.1398633877850468E-2</v>
      </c>
      <c r="J21" s="67">
        <f>'FAC 2002-2012 BUS'!AD113</f>
        <v>-0.19666847984299551</v>
      </c>
      <c r="L21" s="57" t="s">
        <v>67</v>
      </c>
      <c r="M21" s="67"/>
      <c r="N21" s="67"/>
      <c r="O21" s="67"/>
      <c r="P21" s="67"/>
      <c r="Q21" s="67">
        <f>'FAC 2012-2018 BUS'!AD29</f>
        <v>-1.1250368969723756E-2</v>
      </c>
      <c r="R21" s="67">
        <f>'FAC 2012-2018 BUS'!AD57</f>
        <v>-7.3658801558184717E-2</v>
      </c>
      <c r="S21" s="67">
        <f>'FAC 2012-2018 BUS'!AD85</f>
        <v>-4.6790913561428504E-2</v>
      </c>
      <c r="T21" s="67">
        <f>'FAC 2012-2018 BUS'!AD113</f>
        <v>0.18349647309277994</v>
      </c>
    </row>
    <row r="22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opLeftCell="F4" workbookViewId="0">
      <selection activeCell="T16" sqref="T16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8" t="s">
        <v>71</v>
      </c>
      <c r="L2" s="68" t="s">
        <v>61</v>
      </c>
    </row>
    <row r="3" spans="2:21" ht="16.5" thickBot="1" x14ac:dyDescent="0.3"/>
    <row r="4" spans="2:21" ht="16.5" thickTop="1" x14ac:dyDescent="0.25">
      <c r="B4" s="61"/>
      <c r="C4" s="169" t="s">
        <v>60</v>
      </c>
      <c r="D4" s="169"/>
      <c r="E4" s="169"/>
      <c r="F4" s="169"/>
      <c r="G4" s="169" t="s">
        <v>55</v>
      </c>
      <c r="H4" s="169"/>
      <c r="I4" s="169"/>
      <c r="J4" s="169"/>
      <c r="L4" s="61"/>
      <c r="M4" s="169" t="s">
        <v>60</v>
      </c>
      <c r="N4" s="169"/>
      <c r="O4" s="169"/>
      <c r="P4" s="169"/>
      <c r="Q4" s="169" t="s">
        <v>55</v>
      </c>
      <c r="R4" s="169"/>
      <c r="S4" s="169"/>
      <c r="T4" s="169"/>
    </row>
    <row r="5" spans="2:21" x14ac:dyDescent="0.25">
      <c r="B5" s="8" t="s">
        <v>18</v>
      </c>
      <c r="C5" s="27" t="s">
        <v>56</v>
      </c>
      <c r="D5" s="27" t="s">
        <v>57</v>
      </c>
      <c r="E5" s="27" t="s">
        <v>58</v>
      </c>
      <c r="F5" s="27" t="s">
        <v>27</v>
      </c>
      <c r="G5" s="27" t="s">
        <v>56</v>
      </c>
      <c r="H5" s="27" t="s">
        <v>57</v>
      </c>
      <c r="I5" s="27" t="s">
        <v>58</v>
      </c>
      <c r="J5" s="27" t="s">
        <v>27</v>
      </c>
      <c r="L5" s="8" t="s">
        <v>18</v>
      </c>
      <c r="M5" s="27" t="s">
        <v>56</v>
      </c>
      <c r="N5" s="27" t="s">
        <v>57</v>
      </c>
      <c r="O5" s="27" t="s">
        <v>58</v>
      </c>
      <c r="P5" s="27" t="s">
        <v>27</v>
      </c>
      <c r="Q5" s="27" t="s">
        <v>56</v>
      </c>
      <c r="R5" s="27" t="s">
        <v>57</v>
      </c>
      <c r="S5" s="27" t="s">
        <v>58</v>
      </c>
      <c r="T5" s="27" t="s">
        <v>27</v>
      </c>
    </row>
    <row r="6" spans="2:21" x14ac:dyDescent="0.25">
      <c r="B6" s="25" t="s">
        <v>31</v>
      </c>
      <c r="C6" s="63">
        <f>'FAC 2002-2012 RAIL'!I13</f>
        <v>0.21690825278579862</v>
      </c>
      <c r="D6" s="63">
        <f>'FAC 2002-2012 BUS'!I41</f>
        <v>-0.15797851612432678</v>
      </c>
      <c r="E6" s="63" t="str">
        <f>'FAC 2002-2012 RAIL'!I69</f>
        <v>-</v>
      </c>
      <c r="F6" s="63">
        <f>'FAC 2002-2012 RAIL'!I97</f>
        <v>0.14274156077501154</v>
      </c>
      <c r="G6" s="63">
        <f>'FAC 2002-2012 RAIL'!AD13</f>
        <v>0.28154357720338541</v>
      </c>
      <c r="H6" s="63">
        <f>'FAC 2002-2012 RAIL'!AD41</f>
        <v>0.60413420427770959</v>
      </c>
      <c r="I6" s="63" t="e">
        <f>'FAC 2002-2012 RAIL'!AD69</f>
        <v>#N/A</v>
      </c>
      <c r="J6" s="63">
        <f>'FAC 2002-2012 RAIL'!AD97</f>
        <v>0.10185456652660746</v>
      </c>
      <c r="L6" s="25" t="s">
        <v>31</v>
      </c>
      <c r="M6" s="63">
        <f>'FAC 2012-2018 RAIL'!I13</f>
        <v>0.1172923217182209</v>
      </c>
      <c r="N6" s="63">
        <f>'FAC 2012-2018 RAIL'!I41</f>
        <v>0.22868168171758918</v>
      </c>
      <c r="O6" s="63" t="str">
        <f>'FAC 2012-2018 RAIL'!I69</f>
        <v>-</v>
      </c>
      <c r="P6" s="63">
        <f>'FAC 2012-2018 RAIL'!I97</f>
        <v>3.3807373956687981E-2</v>
      </c>
      <c r="Q6" s="63">
        <f>'FAC 2012-2018 RAIL'!AD13</f>
        <v>0.10231632807840378</v>
      </c>
      <c r="R6" s="63">
        <f>'FAC 2012-2018 RAIL'!AD41</f>
        <v>0.17026529935440127</v>
      </c>
      <c r="S6" s="63" t="e">
        <f>'FAC 2012-2018 RAIL'!AD69</f>
        <v>#N/A</v>
      </c>
      <c r="T6" s="63">
        <f>'FAC 2012-2018 RAIL'!AD97</f>
        <v>2.3161015672980092E-2</v>
      </c>
    </row>
    <row r="7" spans="2:21" s="159" customFormat="1" x14ac:dyDescent="0.25">
      <c r="B7" s="25" t="s">
        <v>52</v>
      </c>
      <c r="C7" s="158">
        <f>'FAC 2002-2012 RAIL'!I14</f>
        <v>0.13670660736342533</v>
      </c>
      <c r="D7" s="158">
        <f>'FAC 2002-2012 BUS'!I42</f>
        <v>7.3913495755720593E-2</v>
      </c>
      <c r="E7" s="158" t="str">
        <f>'FAC 2002-2012 RAIL'!I70</f>
        <v>-</v>
      </c>
      <c r="F7" s="158">
        <f>'FAC 2002-2012 RAIL'!I98</f>
        <v>-3.6642306071110853E-2</v>
      </c>
      <c r="G7" s="158">
        <f>'FAC 2002-2012 RAIL'!AD14</f>
        <v>-1.4924372073439942E-2</v>
      </c>
      <c r="H7" s="158">
        <f>'FAC 2002-2012 RAIL'!AD42</f>
        <v>-2.5117700278666177E-2</v>
      </c>
      <c r="I7" s="158" t="e">
        <f>'FAC 2002-2012 RAIL'!AD70</f>
        <v>#N/A</v>
      </c>
      <c r="J7" s="158">
        <f>'FAC 2002-2012 RAIL'!AD98</f>
        <v>1.4727198366779543E-3</v>
      </c>
      <c r="L7" s="25" t="s">
        <v>52</v>
      </c>
      <c r="M7" s="158">
        <f>'FAC 2012-2018 RAIL'!I14</f>
        <v>0.12939193750298661</v>
      </c>
      <c r="N7" s="158">
        <f>'FAC 2012-2018 RAIL'!I42</f>
        <v>7.3656025790028279E-2</v>
      </c>
      <c r="O7" s="158" t="str">
        <f>'FAC 2012-2018 RAIL'!I70</f>
        <v>-</v>
      </c>
      <c r="P7" s="158">
        <f>'FAC 2012-2018 RAIL'!I98</f>
        <v>0.15271428027284539</v>
      </c>
      <c r="Q7" s="158">
        <f>'FAC 2012-2018 RAIL'!AD14</f>
        <v>-8.3202581291161107E-3</v>
      </c>
      <c r="R7" s="158">
        <f>'FAC 2012-2018 RAIL'!AD42</f>
        <v>-1.2002786543465838E-2</v>
      </c>
      <c r="S7" s="158" t="e">
        <f>'FAC 2012-2018 RAIL'!AD70</f>
        <v>#N/A</v>
      </c>
      <c r="T7" s="158">
        <f>'FAC 2012-2018 RAIL'!AD98</f>
        <v>-1.0186739273967215E-2</v>
      </c>
      <c r="U7" s="160"/>
    </row>
    <row r="8" spans="2:21" s="159" customFormat="1" x14ac:dyDescent="0.25">
      <c r="B8" s="115" t="s">
        <v>82</v>
      </c>
      <c r="C8" s="158" t="str">
        <f>'FAC 2002-2012 RAIL'!I15</f>
        <v>-</v>
      </c>
      <c r="D8" s="158" t="str">
        <f>'FAC 2002-2012 BUS'!I43</f>
        <v>-</v>
      </c>
      <c r="E8" s="158" t="str">
        <f>'FAC 2002-2012 RAIL'!I71</f>
        <v>-</v>
      </c>
      <c r="F8" s="158" t="str">
        <f>'FAC 2002-2012 RAIL'!I99</f>
        <v>-</v>
      </c>
      <c r="G8" s="158" t="e">
        <f>'FAC 2002-2012 RAIL'!AD15</f>
        <v>#REF!</v>
      </c>
      <c r="H8" s="158" t="e">
        <f>'FAC 2002-2012 RAIL'!AD43</f>
        <v>#REF!</v>
      </c>
      <c r="I8" s="158" t="e">
        <f>'FAC 2002-2012 RAIL'!AD71</f>
        <v>#N/A</v>
      </c>
      <c r="J8" s="158" t="e">
        <f>'FAC 2002-2012 RAIL'!AD99</f>
        <v>#REF!</v>
      </c>
      <c r="L8" s="115" t="s">
        <v>82</v>
      </c>
      <c r="M8" s="158" t="str">
        <f>'FAC 2012-2018 RAIL'!I15</f>
        <v>-</v>
      </c>
      <c r="N8" s="158" t="str">
        <f>'FAC 2012-2018 RAIL'!I43</f>
        <v>-</v>
      </c>
      <c r="O8" s="158" t="str">
        <f>'FAC 2012-2018 RAIL'!I71</f>
        <v>-</v>
      </c>
      <c r="P8" s="158" t="str">
        <f>'FAC 2012-2018 RAIL'!I99</f>
        <v>-</v>
      </c>
      <c r="Q8" s="158" t="e">
        <f>'FAC 2012-2018 RAIL'!AD15</f>
        <v>#REF!</v>
      </c>
      <c r="R8" s="158" t="e">
        <f>'FAC 2012-2018 RAIL'!AD43</f>
        <v>#REF!</v>
      </c>
      <c r="S8" s="158" t="e">
        <f>'FAC 2012-2018 RAIL'!AD71</f>
        <v>#N/A</v>
      </c>
      <c r="T8" s="158" t="e">
        <f>'FAC 2012-2018 RAIL'!AD99</f>
        <v>#REF!</v>
      </c>
      <c r="U8" s="160"/>
    </row>
    <row r="9" spans="2:21" s="159" customFormat="1" x14ac:dyDescent="0.25">
      <c r="B9" s="115" t="s">
        <v>85</v>
      </c>
      <c r="C9" s="158" t="str">
        <f>'FAC 2002-2012 RAIL'!I16</f>
        <v>-</v>
      </c>
      <c r="D9" s="158" t="str">
        <f>'FAC 2002-2012 BUS'!I44</f>
        <v>-</v>
      </c>
      <c r="E9" s="158" t="str">
        <f>'FAC 2002-2012 RAIL'!I72</f>
        <v>-</v>
      </c>
      <c r="F9" s="158" t="str">
        <f>'FAC 2002-2012 RAIL'!I100</f>
        <v>-</v>
      </c>
      <c r="G9" s="158">
        <f>'FAC 2002-2012 RAIL'!AD16</f>
        <v>0</v>
      </c>
      <c r="H9" s="158">
        <f>'FAC 2002-2012 RAIL'!AD44</f>
        <v>0</v>
      </c>
      <c r="I9" s="158" t="e">
        <f>'FAC 2002-2012 RAIL'!AD72</f>
        <v>#N/A</v>
      </c>
      <c r="J9" s="158">
        <f>'FAC 2002-2012 RAIL'!AD100</f>
        <v>0</v>
      </c>
      <c r="L9" s="115" t="s">
        <v>85</v>
      </c>
      <c r="M9" s="158" t="str">
        <f>'FAC 2012-2018 RAIL'!I16</f>
        <v>-</v>
      </c>
      <c r="N9" s="158" t="str">
        <f>'FAC 2012-2018 RAIL'!I44</f>
        <v>-</v>
      </c>
      <c r="O9" s="158" t="str">
        <f>'FAC 2012-2018 RAIL'!I72</f>
        <v>-</v>
      </c>
      <c r="P9" s="158" t="str">
        <f>'FAC 2012-2018 RAIL'!I100</f>
        <v>-</v>
      </c>
      <c r="Q9" s="158">
        <f>'FAC 2012-2018 RAIL'!AD16</f>
        <v>0</v>
      </c>
      <c r="R9" s="158">
        <f>'FAC 2012-2018 RAIL'!AD44</f>
        <v>0</v>
      </c>
      <c r="S9" s="158" t="e">
        <f>'FAC 2012-2018 RAIL'!AD72</f>
        <v>#N/A</v>
      </c>
      <c r="T9" s="158">
        <f>'FAC 2012-2018 RAIL'!AD100</f>
        <v>0</v>
      </c>
      <c r="U9" s="160"/>
    </row>
    <row r="10" spans="2:21" s="159" customFormat="1" x14ac:dyDescent="0.25">
      <c r="B10" s="25" t="s">
        <v>48</v>
      </c>
      <c r="C10" s="158">
        <f>'FAC 2002-2012 RAIL'!I17</f>
        <v>0.10030359088041929</v>
      </c>
      <c r="D10" s="158">
        <f>'FAC 2002-2012 BUS'!I45</f>
        <v>5.7883484469767321E-2</v>
      </c>
      <c r="E10" s="158" t="str">
        <f>'FAC 2002-2012 RAIL'!I73</f>
        <v>-</v>
      </c>
      <c r="F10" s="158">
        <f>'FAC 2002-2012 RAIL'!I101</f>
        <v>8.606219574635432E-2</v>
      </c>
      <c r="G10" s="158">
        <f>'FAC 2002-2012 RAIL'!AD17</f>
        <v>8.4135959225846005E-2</v>
      </c>
      <c r="H10" s="158">
        <f>'FAC 2002-2012 RAIL'!AD45</f>
        <v>6.3207857056960526E-2</v>
      </c>
      <c r="I10" s="158" t="e">
        <f>'FAC 2002-2012 RAIL'!AD73</f>
        <v>#N/A</v>
      </c>
      <c r="J10" s="158">
        <f>'FAC 2002-2012 RAIL'!AD101</f>
        <v>4.2612425030572061E-2</v>
      </c>
      <c r="L10" s="25" t="s">
        <v>48</v>
      </c>
      <c r="M10" s="158">
        <f>'FAC 2012-2018 RAIL'!I17</f>
        <v>5.9931124959478055E-2</v>
      </c>
      <c r="N10" s="158">
        <f>'FAC 2012-2018 RAIL'!I45</f>
        <v>5.974278279079237E-2</v>
      </c>
      <c r="O10" s="158" t="str">
        <f>'FAC 2012-2018 RAIL'!I73</f>
        <v>-</v>
      </c>
      <c r="P10" s="158">
        <f>'FAC 2012-2018 RAIL'!I101</f>
        <v>6.8027813555046501E-2</v>
      </c>
      <c r="Q10" s="158">
        <f>'FAC 2012-2018 RAIL'!AD17</f>
        <v>2.9103979023153825E-2</v>
      </c>
      <c r="R10" s="158">
        <f>'FAC 2012-2018 RAIL'!AD45</f>
        <v>2.8202637203027261E-2</v>
      </c>
      <c r="S10" s="158" t="e">
        <f>'FAC 2012-2018 RAIL'!AD73</f>
        <v>#N/A</v>
      </c>
      <c r="T10" s="158">
        <f>'FAC 2012-2018 RAIL'!AD101</f>
        <v>3.0013656498474123E-2</v>
      </c>
      <c r="U10" s="160"/>
    </row>
    <row r="11" spans="2:21" x14ac:dyDescent="0.25">
      <c r="B11" s="25" t="s">
        <v>73</v>
      </c>
      <c r="C11" s="63">
        <f>'FAC 2002-2012 RAIL'!I18</f>
        <v>6.0743798236151392E-3</v>
      </c>
      <c r="D11" s="63">
        <f>'FAC 2002-2012 BUS'!I46</f>
        <v>-7.4883853247743382E-2</v>
      </c>
      <c r="E11" s="63" t="str">
        <f>'FAC 2002-2012 RAIL'!I74</f>
        <v>-</v>
      </c>
      <c r="F11" s="63">
        <f>'FAC 2002-2012 RAIL'!I102</f>
        <v>5.4414700389220361E-3</v>
      </c>
      <c r="G11" s="63">
        <f>'FAC 2002-2012 RAIL'!AD18</f>
        <v>-2.7226497712648698E-3</v>
      </c>
      <c r="H11" s="63">
        <f>'FAC 2002-2012 RAIL'!AD46</f>
        <v>-1.2416785036830798E-2</v>
      </c>
      <c r="I11" s="63" t="e">
        <f>'FAC 2002-2012 RAIL'!AD74</f>
        <v>#N/A</v>
      </c>
      <c r="J11" s="63">
        <f>'FAC 2002-2012 RAIL'!AD102</f>
        <v>3.1225265089955402E-3</v>
      </c>
      <c r="L11" s="25" t="s">
        <v>73</v>
      </c>
      <c r="M11" s="63">
        <f>'FAC 2012-2018 RAIL'!I18</f>
        <v>7.6214000249552605E-4</v>
      </c>
      <c r="N11" s="63">
        <f>'FAC 2012-2018 RAIL'!I46</f>
        <v>-1.963785269376761E-2</v>
      </c>
      <c r="O11" s="63" t="str">
        <f>'FAC 2012-2018 RAIL'!I74</f>
        <v>-</v>
      </c>
      <c r="P11" s="63">
        <f>'FAC 2012-2018 RAIL'!I102</f>
        <v>1.0437057161151397E-2</v>
      </c>
      <c r="Q11" s="63">
        <f>'FAC 2012-2018 RAIL'!AD18</f>
        <v>7.129082463798583E-5</v>
      </c>
      <c r="R11" s="63">
        <f>'FAC 2012-2018 RAIL'!AD46</f>
        <v>-3.0227453697231395E-3</v>
      </c>
      <c r="S11" s="63" t="e">
        <f>'FAC 2012-2018 RAIL'!AD74</f>
        <v>#N/A</v>
      </c>
      <c r="T11" s="63">
        <f>'FAC 2012-2018 RAIL'!AD102</f>
        <v>3.2266018424834007E-3</v>
      </c>
      <c r="U11" s="70"/>
    </row>
    <row r="12" spans="2:21" x14ac:dyDescent="0.25">
      <c r="B12" s="25" t="s">
        <v>49</v>
      </c>
      <c r="C12" s="63">
        <f>'FAC 2002-2012 RAIL'!I19</f>
        <v>1.08686777892229</v>
      </c>
      <c r="D12" s="63">
        <f>'FAC 2002-2012 BUS'!I47</f>
        <v>1.0678012135282486</v>
      </c>
      <c r="E12" s="63" t="str">
        <f>'FAC 2002-2012 RAIL'!I75</f>
        <v>-</v>
      </c>
      <c r="F12" s="63">
        <f>'FAC 2002-2012 RAIL'!I103</f>
        <v>1.0817122593718338</v>
      </c>
      <c r="G12" s="63">
        <f>'FAC 2002-2012 RAIL'!AD19</f>
        <v>0.11288727076872083</v>
      </c>
      <c r="H12" s="63">
        <f>'FAC 2002-2012 RAIL'!AD47</f>
        <v>9.2287774445566365E-2</v>
      </c>
      <c r="I12" s="63" t="e">
        <f>'FAC 2002-2012 RAIL'!AD75</f>
        <v>#N/A</v>
      </c>
      <c r="J12" s="63">
        <f>'FAC 2002-2012 RAIL'!AD103</f>
        <v>9.3118421644401331E-2</v>
      </c>
      <c r="L12" s="25" t="s">
        <v>49</v>
      </c>
      <c r="M12" s="63">
        <f>'FAC 2012-2018 RAIL'!I19</f>
        <v>-0.28568623095333434</v>
      </c>
      <c r="N12" s="63">
        <f>'FAC 2012-2018 RAIL'!I47</f>
        <v>-0.28382078724618098</v>
      </c>
      <c r="O12" s="63" t="str">
        <f>'FAC 2012-2018 RAIL'!I75</f>
        <v>-</v>
      </c>
      <c r="P12" s="63">
        <f>'FAC 2012-2018 RAIL'!I103</f>
        <v>-0.28941668897379358</v>
      </c>
      <c r="Q12" s="63">
        <f>'FAC 2012-2018 RAIL'!AD19</f>
        <v>-3.6589004177408305E-2</v>
      </c>
      <c r="R12" s="63">
        <f>'FAC 2012-2018 RAIL'!AD47</f>
        <v>-3.5413658959267548E-2</v>
      </c>
      <c r="S12" s="63" t="e">
        <f>'FAC 2012-2018 RAIL'!AD75</f>
        <v>#N/A</v>
      </c>
      <c r="T12" s="63">
        <f>'FAC 2012-2018 RAIL'!AD103</f>
        <v>-3.8878792733421985E-2</v>
      </c>
      <c r="U12" s="70"/>
    </row>
    <row r="13" spans="2:21" x14ac:dyDescent="0.25">
      <c r="B13" s="25" t="s">
        <v>46</v>
      </c>
      <c r="C13" s="63">
        <f>'FAC 2002-2012 RAIL'!I20</f>
        <v>-0.19107674405499042</v>
      </c>
      <c r="D13" s="63">
        <f>'FAC 2002-2012 BUS'!I48</f>
        <v>-0.19154572575705331</v>
      </c>
      <c r="E13" s="63" t="str">
        <f>'FAC 2002-2012 RAIL'!I76</f>
        <v>-</v>
      </c>
      <c r="F13" s="63">
        <f>'FAC 2002-2012 RAIL'!I104</f>
        <v>-0.19971606355699134</v>
      </c>
      <c r="G13" s="63">
        <f>'FAC 2002-2012 RAIL'!AD20</f>
        <v>6.4076698901054274E-2</v>
      </c>
      <c r="H13" s="63">
        <f>'FAC 2002-2012 RAIL'!AD48</f>
        <v>6.0989520476869334E-2</v>
      </c>
      <c r="I13" s="63" t="e">
        <f>'FAC 2002-2012 RAIL'!AD76</f>
        <v>#N/A</v>
      </c>
      <c r="J13" s="63">
        <f>'FAC 2002-2012 RAIL'!AD104</f>
        <v>5.481420456101431E-2</v>
      </c>
      <c r="L13" s="25" t="s">
        <v>46</v>
      </c>
      <c r="M13" s="63">
        <f>'FAC 2012-2018 RAIL'!I20</f>
        <v>0.11448740187898854</v>
      </c>
      <c r="N13" s="63">
        <f>'FAC 2012-2018 RAIL'!I48</f>
        <v>9.3653113703249025E-2</v>
      </c>
      <c r="O13" s="63" t="str">
        <f>'FAC 2012-2018 RAIL'!I76</f>
        <v>-</v>
      </c>
      <c r="P13" s="63">
        <f>'FAC 2012-2018 RAIL'!I104</f>
        <v>8.3566354398319831E-2</v>
      </c>
      <c r="Q13" s="63">
        <f>'FAC 2012-2018 RAIL'!AD20</f>
        <v>-2.1989379283621456E-2</v>
      </c>
      <c r="R13" s="63">
        <f>'FAC 2012-2018 RAIL'!AD48</f>
        <v>-1.7662894766462781E-2</v>
      </c>
      <c r="S13" s="63" t="e">
        <f>'FAC 2012-2018 RAIL'!AD76</f>
        <v>#N/A</v>
      </c>
      <c r="T13" s="63">
        <f>'FAC 2012-2018 RAIL'!AD104</f>
        <v>-1.6884844133348141E-2</v>
      </c>
      <c r="U13" s="70"/>
    </row>
    <row r="14" spans="2:21" x14ac:dyDescent="0.25">
      <c r="B14" s="25" t="s">
        <v>62</v>
      </c>
      <c r="C14" s="63">
        <f>'FAC 2002-2012 RAIL'!I21</f>
        <v>1.6985478256415831E-2</v>
      </c>
      <c r="D14" s="63">
        <f>'FAC 2002-2012 BUS'!I49</f>
        <v>5.6459716000271554E-2</v>
      </c>
      <c r="E14" s="63" t="str">
        <f>'FAC 2002-2012 RAIL'!I77</f>
        <v>-</v>
      </c>
      <c r="F14" s="63">
        <f>'FAC 2002-2012 RAIL'!I105</f>
        <v>-6.3071586250393885E-3</v>
      </c>
      <c r="G14" s="63">
        <f>'FAC 2002-2012 RAIL'!AD21</f>
        <v>4.806881793577784E-3</v>
      </c>
      <c r="H14" s="63">
        <f>'FAC 2002-2012 RAIL'!AD49</f>
        <v>1.5678670824167865E-2</v>
      </c>
      <c r="I14" s="63" t="e">
        <f>'FAC 2002-2012 RAIL'!AD77</f>
        <v>#N/A</v>
      </c>
      <c r="J14" s="63">
        <f>'FAC 2002-2012 RAIL'!AD105</f>
        <v>1.6023001267773806E-3</v>
      </c>
      <c r="L14" s="25" t="s">
        <v>62</v>
      </c>
      <c r="M14" s="63">
        <f>'FAC 2012-2018 RAIL'!I21</f>
        <v>-7.0875749023162404E-2</v>
      </c>
      <c r="N14" s="63">
        <f>'FAC 2012-2018 RAIL'!I49</f>
        <v>-0.13489634897121816</v>
      </c>
      <c r="O14" s="63" t="str">
        <f>'FAC 2012-2018 RAIL'!I77</f>
        <v>-</v>
      </c>
      <c r="P14" s="63">
        <f>'FAC 2012-2018 RAIL'!I105</f>
        <v>-4.7603935258648034E-2</v>
      </c>
      <c r="Q14" s="63">
        <f>'FAC 2012-2018 RAIL'!AD21</f>
        <v>-7.4182162880128827E-3</v>
      </c>
      <c r="R14" s="63">
        <f>'FAC 2012-2018 RAIL'!AD49</f>
        <v>-1.0362473768780397E-2</v>
      </c>
      <c r="S14" s="63" t="e">
        <f>'FAC 2012-2018 RAIL'!AD77</f>
        <v>#N/A</v>
      </c>
      <c r="T14" s="63">
        <f>'FAC 2012-2018 RAIL'!AD105</f>
        <v>-1.4057927084802488E-2</v>
      </c>
      <c r="U14" s="70"/>
    </row>
    <row r="15" spans="2:21" x14ac:dyDescent="0.25">
      <c r="B15" s="25" t="s">
        <v>47</v>
      </c>
      <c r="C15" s="63">
        <f>'FAC 2002-2012 RAIL'!I22</f>
        <v>0.25041049465128085</v>
      </c>
      <c r="D15" s="63">
        <f>'FAC 2002-2012 BUS'!I50</f>
        <v>0.25044805039857976</v>
      </c>
      <c r="E15" s="63" t="str">
        <f>'FAC 2002-2012 RAIL'!I78</f>
        <v>-</v>
      </c>
      <c r="F15" s="63">
        <f>'FAC 2002-2012 RAIL'!I106</f>
        <v>0.17142857142857126</v>
      </c>
      <c r="G15" s="63">
        <f>'FAC 2002-2012 RAIL'!AD22</f>
        <v>-7.0341595328463642E-3</v>
      </c>
      <c r="H15" s="63">
        <f>'FAC 2002-2012 RAIL'!AD50</f>
        <v>-5.8692100007130162E-3</v>
      </c>
      <c r="I15" s="63" t="e">
        <f>'FAC 2002-2012 RAIL'!AD78</f>
        <v>#N/A</v>
      </c>
      <c r="J15" s="63">
        <f>'FAC 2002-2012 RAIL'!AD106</f>
        <v>-3.878117307714213E-3</v>
      </c>
      <c r="L15" s="25" t="s">
        <v>47</v>
      </c>
      <c r="M15" s="63">
        <f>'FAC 2012-2018 RAIL'!I22</f>
        <v>0.24137569460215635</v>
      </c>
      <c r="N15" s="63">
        <f>'FAC 2012-2018 RAIL'!I50</f>
        <v>0.32468411628451199</v>
      </c>
      <c r="O15" s="63" t="str">
        <f>'FAC 2012-2018 RAIL'!I78</f>
        <v>-</v>
      </c>
      <c r="P15" s="63">
        <f>'FAC 2012-2018 RAIL'!I106</f>
        <v>0.12195121951219523</v>
      </c>
      <c r="Q15" s="63">
        <f>'FAC 2012-2018 RAIL'!AD22</f>
        <v>-5.2612127901890378E-3</v>
      </c>
      <c r="R15" s="63">
        <f>'FAC 2012-2018 RAIL'!AD50</f>
        <v>-7.4414549390918513E-3</v>
      </c>
      <c r="S15" s="63" t="e">
        <f>'FAC 2012-2018 RAIL'!AD78</f>
        <v>#N/A</v>
      </c>
      <c r="T15" s="63">
        <f>'FAC 2012-2018 RAIL'!AD106</f>
        <v>-2.3391353624612529E-3</v>
      </c>
      <c r="U15" s="70"/>
    </row>
    <row r="16" spans="2:21" x14ac:dyDescent="0.25">
      <c r="B16" s="25" t="s">
        <v>88</v>
      </c>
      <c r="C16" s="63"/>
      <c r="D16" s="63"/>
      <c r="E16" s="63"/>
      <c r="F16" s="63"/>
      <c r="G16" s="63">
        <f>'FAC 2002-2012 RAIL'!AD23</f>
        <v>6.0632131605764463E-4</v>
      </c>
      <c r="H16" s="63">
        <f>'FAC 2002-2012 RAIL'!AD51</f>
        <v>0</v>
      </c>
      <c r="I16" s="63" t="e">
        <f>'FAC 2002-2012 RAIL'!AD79</f>
        <v>#N/A</v>
      </c>
      <c r="J16" s="63">
        <f>'FAC 2002-2012 RAIL'!AD107</f>
        <v>1.1947108610104104E-3</v>
      </c>
      <c r="L16" s="25" t="s">
        <v>88</v>
      </c>
      <c r="M16" s="63"/>
      <c r="N16" s="63"/>
      <c r="O16" s="63"/>
      <c r="P16" s="63"/>
      <c r="Q16" s="63">
        <f>'FAC 2012-2018 RAIL'!AD23</f>
        <v>1.1959857340078907E-2</v>
      </c>
      <c r="R16" s="63">
        <f>'FAC 2012-2018 RAIL'!AD51</f>
        <v>-0.13435394494920547</v>
      </c>
      <c r="S16" s="63" t="e">
        <f>'FAC 2012-2018 RAIL'!AD79</f>
        <v>#N/A</v>
      </c>
      <c r="T16" s="168">
        <f>'FAC 2012-2018 RAIL'!AD107</f>
        <v>2.3345578531976552E-2</v>
      </c>
      <c r="U16" s="70"/>
    </row>
    <row r="17" spans="2:21" x14ac:dyDescent="0.25">
      <c r="B17" s="25" t="s">
        <v>64</v>
      </c>
      <c r="C17" s="63"/>
      <c r="D17" s="63"/>
      <c r="E17" s="63"/>
      <c r="F17" s="63"/>
      <c r="G17" s="63">
        <f>'FAC 2002-2012 RAIL'!AD24</f>
        <v>-1.1986479738061292E-2</v>
      </c>
      <c r="H17" s="63">
        <f>'FAC 2002-2012 RAIL'!AD52</f>
        <v>-2.0920050428936132E-3</v>
      </c>
      <c r="I17" s="63" t="e">
        <f>'FAC 2002-2012 RAIL'!AD80</f>
        <v>#N/A</v>
      </c>
      <c r="J17" s="63">
        <f>'FAC 2002-2012 RAIL'!AD108</f>
        <v>0</v>
      </c>
      <c r="L17" s="25" t="s">
        <v>64</v>
      </c>
      <c r="M17" s="63"/>
      <c r="N17" s="63"/>
      <c r="O17" s="63"/>
      <c r="P17" s="63"/>
      <c r="Q17" s="63">
        <f>'FAC 2012-2018 RAIL'!AD24</f>
        <v>-1.3385432248700454E-2</v>
      </c>
      <c r="R17" s="63">
        <f>'FAC 2012-2018 RAIL'!AD52</f>
        <v>-1.0858795000567618E-2</v>
      </c>
      <c r="S17" s="63" t="e">
        <f>'FAC 2012-2018 RAIL'!AD80</f>
        <v>#N/A</v>
      </c>
      <c r="T17" s="63">
        <f>'FAC 2012-2018 RAIL'!AD108</f>
        <v>-2.051402394555011E-2</v>
      </c>
      <c r="U17" s="70"/>
    </row>
    <row r="18" spans="2:21" x14ac:dyDescent="0.25">
      <c r="B18" s="8" t="s">
        <v>65</v>
      </c>
      <c r="C18" s="63"/>
      <c r="D18" s="63"/>
      <c r="E18" s="63"/>
      <c r="F18" s="63"/>
      <c r="G18" s="63">
        <f>'FAC 2002-2012 RAIL'!AD25</f>
        <v>0</v>
      </c>
      <c r="H18" s="63">
        <f>'FAC 2002-2012 RAIL'!AD53</f>
        <v>0</v>
      </c>
      <c r="I18" s="63" t="e">
        <f>'FAC 2002-2012 RAIL'!AD81</f>
        <v>#N/A</v>
      </c>
      <c r="J18" s="63">
        <f>'FAC 2002-2012 RAIL'!AD109</f>
        <v>0</v>
      </c>
      <c r="L18" s="8" t="s">
        <v>65</v>
      </c>
      <c r="M18" s="63"/>
      <c r="N18" s="63"/>
      <c r="O18" s="63"/>
      <c r="P18" s="63"/>
      <c r="Q18" s="63">
        <f>'FAC 2012-2018 RAIL'!AD25</f>
        <v>-3.1800342789874092E-2</v>
      </c>
      <c r="R18" s="63">
        <f>'FAC 2012-2018 RAIL'!AD53</f>
        <v>-2.6988668024524928E-2</v>
      </c>
      <c r="S18" s="63" t="e">
        <f>'FAC 2012-2018 RAIL'!AD81</f>
        <v>#N/A</v>
      </c>
      <c r="T18" s="63">
        <f>'FAC 2012-2018 RAIL'!AD109</f>
        <v>-5.4665311971151077E-2</v>
      </c>
      <c r="U18" s="70"/>
    </row>
    <row r="19" spans="2:21" x14ac:dyDescent="0.25">
      <c r="B19" s="41" t="s">
        <v>53</v>
      </c>
      <c r="C19" s="65"/>
      <c r="D19" s="65"/>
      <c r="E19" s="65"/>
      <c r="F19" s="65"/>
      <c r="G19" s="65">
        <f>'FAC 2002-2012 RAIL'!AD26</f>
        <v>4.3687900525753186E-2</v>
      </c>
      <c r="H19" s="65">
        <f>'FAC 2002-2012 RAIL'!AD54</f>
        <v>0.21035402559660377</v>
      </c>
      <c r="I19" s="65" t="e">
        <f>'FAC 2002-2012 RAIL'!AD82</f>
        <v>#N/A</v>
      </c>
      <c r="J19" s="65">
        <f>'FAC 2002-2012 RAIL'!AD110</f>
        <v>0</v>
      </c>
      <c r="L19" s="41" t="s">
        <v>53</v>
      </c>
      <c r="M19" s="65"/>
      <c r="N19" s="65"/>
      <c r="O19" s="65"/>
      <c r="P19" s="65"/>
      <c r="Q19" s="65">
        <f>'FAC 2012-2018 RAIL'!AD26</f>
        <v>0</v>
      </c>
      <c r="R19" s="65">
        <f>'FAC 2012-2018 RAIL'!AD54</f>
        <v>0</v>
      </c>
      <c r="S19" s="65" t="e">
        <f>'FAC 2012-2018 RAIL'!AD82</f>
        <v>#N/A</v>
      </c>
      <c r="T19" s="65">
        <f>'FAC 2012-2018 RAIL'!AD110</f>
        <v>0</v>
      </c>
    </row>
    <row r="20" spans="2:21" x14ac:dyDescent="0.25">
      <c r="B20" s="25" t="s">
        <v>66</v>
      </c>
      <c r="C20" s="69"/>
      <c r="D20" s="69"/>
      <c r="E20" s="69"/>
      <c r="F20" s="69"/>
      <c r="G20" s="69">
        <f>'FAC 2002-2012 RAIL'!AD27</f>
        <v>0.77826981362695968</v>
      </c>
      <c r="H20" s="69">
        <f>'FAC 2002-2012 RAIL'!AD55</f>
        <v>1.0270539061177031</v>
      </c>
      <c r="I20" s="69" t="e">
        <f>'FAC 2002-2012 RAIL'!AD83</f>
        <v>#N/A</v>
      </c>
      <c r="J20" s="69">
        <f>'FAC 2002-2012 RAIL'!AD111</f>
        <v>0.51066759518485272</v>
      </c>
      <c r="L20" s="25" t="s">
        <v>66</v>
      </c>
      <c r="M20" s="69"/>
      <c r="N20" s="69"/>
      <c r="O20" s="69"/>
      <c r="P20" s="69"/>
      <c r="Q20" s="69">
        <f>'FAC 2012-2018 RAIL'!AD27</f>
        <v>-1.4477405996603188E-2</v>
      </c>
      <c r="R20" s="69">
        <f>'FAC 2012-2018 RAIL'!AD55</f>
        <v>-6.9777534800970931E-2</v>
      </c>
      <c r="S20" s="69" t="e">
        <f>'FAC 2012-2018 RAIL'!AD83</f>
        <v>#N/A</v>
      </c>
      <c r="T20" s="69">
        <f>'FAC 2012-2018 RAIL'!AD111</f>
        <v>4.3110601834352114E-2</v>
      </c>
    </row>
    <row r="21" spans="2:21" ht="16.5" thickBot="1" x14ac:dyDescent="0.3">
      <c r="B21" s="9" t="s">
        <v>50</v>
      </c>
      <c r="C21" s="66"/>
      <c r="D21" s="66"/>
      <c r="E21" s="66"/>
      <c r="F21" s="66"/>
      <c r="G21" s="66">
        <f>'FAC 2002-2012 RAIL'!AD28</f>
        <v>0.30362955781950784</v>
      </c>
      <c r="H21" s="66">
        <f>'FAC 2002-2012 RAIL'!AD56</f>
        <v>0.73391915656400952</v>
      </c>
      <c r="I21" s="66" t="e">
        <f>'FAC 2002-2012 RAIL'!AD84</f>
        <v>#N/A</v>
      </c>
      <c r="J21" s="66">
        <f>'FAC 2002-2012 RAIL'!AD112</f>
        <v>0.44420061078608275</v>
      </c>
      <c r="L21" s="9" t="s">
        <v>50</v>
      </c>
      <c r="M21" s="66"/>
      <c r="N21" s="66"/>
      <c r="O21" s="66"/>
      <c r="P21" s="66"/>
      <c r="Q21" s="66">
        <f>'FAC 2012-2018 RAIL'!AD28</f>
        <v>-2.85730207278454E-2</v>
      </c>
      <c r="R21" s="66">
        <f>'FAC 2012-2018 RAIL'!AD56</f>
        <v>-5.9045822187505759E-2</v>
      </c>
      <c r="S21" s="66" t="e">
        <f>'FAC 2012-2018 RAIL'!AD84</f>
        <v>#N/A</v>
      </c>
      <c r="T21" s="66">
        <f>'FAC 2012-2018 RAIL'!AD112</f>
        <v>3.3855879324180549E-2</v>
      </c>
    </row>
    <row r="22" spans="2:21" ht="17.25" thickTop="1" thickBot="1" x14ac:dyDescent="0.3">
      <c r="B22" s="57" t="s">
        <v>67</v>
      </c>
      <c r="C22" s="67"/>
      <c r="D22" s="67"/>
      <c r="E22" s="67"/>
      <c r="F22" s="67"/>
      <c r="G22" s="67">
        <f>'FAC 2002-2012 RAIL'!AD29</f>
        <v>-0.47464025580745184</v>
      </c>
      <c r="H22" s="67">
        <f>'FAC 2002-2012 RAIL'!AD57</f>
        <v>-0.29313474955369356</v>
      </c>
      <c r="I22" s="67" t="e">
        <f>'FAC 2002-2012 RAIL'!AD85</f>
        <v>#N/A</v>
      </c>
      <c r="J22" s="67">
        <f>'FAC 2002-2012 RAIL'!AD113</f>
        <v>-6.6466984398769968E-2</v>
      </c>
      <c r="L22" s="57" t="s">
        <v>67</v>
      </c>
      <c r="M22" s="67"/>
      <c r="N22" s="67"/>
      <c r="O22" s="67"/>
      <c r="P22" s="67"/>
      <c r="Q22" s="67">
        <f>'FAC 2012-2018 RAIL'!AD29</f>
        <v>-1.4095614731242212E-2</v>
      </c>
      <c r="R22" s="67">
        <f>'FAC 2012-2018 RAIL'!AD57</f>
        <v>1.0731712613465172E-2</v>
      </c>
      <c r="S22" s="67" t="e">
        <f>'FAC 2012-2018 RAIL'!AD85</f>
        <v>#N/A</v>
      </c>
      <c r="T22" s="67">
        <f>'FAC 2012-2018 RAIL'!AD113</f>
        <v>-9.2547225101715647E-3</v>
      </c>
    </row>
    <row r="23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topLeftCell="A90" workbookViewId="0">
      <selection activeCell="H107" sqref="H107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1" style="12" hidden="1" customWidth="1"/>
    <col min="14" max="15" width="10.125" style="12" hidden="1" customWidth="1"/>
    <col min="16" max="16" width="11" style="12" hidden="1" customWidth="1"/>
    <col min="17" max="17" width="10.5" style="12" hidden="1" customWidth="1"/>
    <col min="18" max="18" width="10.25" style="12" hidden="1" customWidth="1"/>
    <col min="19" max="20" width="11" style="12" hidden="1" customWidth="1"/>
    <col min="21" max="22" width="10.125" style="12" hidden="1" customWidth="1"/>
    <col min="23" max="23" width="10.5" style="12" hidden="1" customWidth="1"/>
    <col min="24" max="28" width="10.125" style="12" hidden="1" customWidth="1"/>
    <col min="29" max="29" width="10" style="12" bestFit="1" customWidth="1"/>
    <col min="30" max="30" width="12.125" style="12" customWidth="1"/>
    <col min="31" max="31" width="17.5" style="10" bestFit="1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s="10" customFormat="1" x14ac:dyDescent="0.25">
      <c r="B2" s="15" t="s">
        <v>37</v>
      </c>
      <c r="C2" s="10">
        <v>2012</v>
      </c>
      <c r="E2" s="6"/>
      <c r="G2" s="106"/>
      <c r="H2" s="106"/>
      <c r="I2" s="17"/>
    </row>
    <row r="3" spans="1:31" x14ac:dyDescent="0.25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9" t="s">
        <v>51</v>
      </c>
      <c r="H8" s="169"/>
      <c r="I8" s="169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69" t="s">
        <v>55</v>
      </c>
      <c r="AD8" s="169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25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95</v>
      </c>
      <c r="E13" s="118"/>
      <c r="F13" s="104">
        <f>MATCH($D13,FAC_TOTALS_APTA!$A$2:$BJ$2,)</f>
        <v>12</v>
      </c>
      <c r="G13" s="117">
        <f>VLOOKUP(G11,FAC_TOTALS_APTA!$A$4:$BJ$126,$F13,FALSE)</f>
        <v>69431799.636510193</v>
      </c>
      <c r="H13" s="117">
        <f>VLOOKUP(H11,FAC_TOTALS_APTA!$A$4:$BJ$126,$F13,FALSE)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VRM_ADJ_log_FAC</v>
      </c>
      <c r="L13" s="104">
        <f>MATCH($K13,FAC_TOTALS_APTA!$A$2:$BH$2,)</f>
        <v>30</v>
      </c>
      <c r="M13" s="117">
        <f>IF(M11=0,0,VLOOKUP(M11,FAC_TOTALS_APTA!$A$4:$BJ$126,$L13,FALSE))</f>
        <v>-2211083.7177950302</v>
      </c>
      <c r="N13" s="117">
        <f>IF(N11=0,0,VLOOKUP(N11,FAC_TOTALS_APTA!$A$4:$BJ$126,$L13,FALSE))</f>
        <v>35426154.603464797</v>
      </c>
      <c r="O13" s="117">
        <f>IF(O11=0,0,VLOOKUP(O11,FAC_TOTALS_APTA!$A$4:$BJ$126,$L13,FALSE))</f>
        <v>-27759571.9333844</v>
      </c>
      <c r="P13" s="117">
        <f>IF(P11=0,0,VLOOKUP(P11,FAC_TOTALS_APTA!$A$4:$BJ$126,$L13,FALSE))</f>
        <v>-6536934.5137538901</v>
      </c>
      <c r="Q13" s="117">
        <f>IF(Q11=0,0,VLOOKUP(Q11,FAC_TOTALS_APTA!$A$4:$BJ$126,$L13,FALSE))</f>
        <v>29619701.9522135</v>
      </c>
      <c r="R13" s="117">
        <f>IF(R11=0,0,VLOOKUP(R11,FAC_TOTALS_APTA!$A$4:$BJ$126,$L13,FALSE))</f>
        <v>14120822.716941301</v>
      </c>
      <c r="S13" s="117">
        <f>IF(S11=0,0,VLOOKUP(S11,FAC_TOTALS_APTA!$A$4:$BJ$126,$L13,FALSE))</f>
        <v>-18826625.7186362</v>
      </c>
      <c r="T13" s="117">
        <f>IF(T11=0,0,VLOOKUP(T11,FAC_TOTALS_APTA!$A$4:$BJ$126,$L13,FALSE))</f>
        <v>-82250890.138178006</v>
      </c>
      <c r="U13" s="117">
        <f>IF(U11=0,0,VLOOKUP(U11,FAC_TOTALS_APTA!$A$4:$BJ$126,$L13,FALSE))</f>
        <v>-55020783.084590398</v>
      </c>
      <c r="V13" s="117">
        <f>IF(V11=0,0,VLOOKUP(V11,FAC_TOTALS_APTA!$A$4:$BJ$126,$L13,FALSE))</f>
        <v>-21273512.9831049</v>
      </c>
      <c r="W13" s="117">
        <f>IF(W11=0,0,VLOOKUP(W11,FAC_TOTALS_APTA!$A$4:$BJ$126,$L13,FALSE))</f>
        <v>0</v>
      </c>
      <c r="X13" s="117">
        <f>IF(X11=0,0,VLOOKUP(X11,FAC_TOTALS_APTA!$A$4:$BJ$126,$L13,FALSE))</f>
        <v>0</v>
      </c>
      <c r="Y13" s="117">
        <f>IF(Y11=0,0,VLOOKUP(Y11,FAC_TOTALS_APTA!$A$4:$BJ$126,$L13,FALSE))</f>
        <v>0</v>
      </c>
      <c r="Z13" s="117">
        <f>IF(Z11=0,0,VLOOKUP(Z11,FAC_TOTALS_APTA!$A$4:$BJ$126,$L13,FALSE))</f>
        <v>0</v>
      </c>
      <c r="AA13" s="117">
        <f>IF(AA11=0,0,VLOOKUP(AA11,FAC_TOTALS_APTA!$A$4:$BJ$126,$L13,FALSE))</f>
        <v>0</v>
      </c>
      <c r="AB13" s="117">
        <f>IF(AB11=0,0,VLOOKUP(AB11,FAC_TOTALS_APTA!$A$4:$BJ$126,$L13,FALSE))</f>
        <v>0</v>
      </c>
      <c r="AC13" s="121">
        <f>SUM(M13:AB13)</f>
        <v>-134712722.81682324</v>
      </c>
      <c r="AD13" s="122">
        <f>AC13/G28</f>
        <v>-6.0742981944488648E-2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118"/>
      <c r="F14" s="104">
        <f>MATCH($D14,FAC_TOTALS_APTA!$A$2:$BJ$2,)</f>
        <v>13</v>
      </c>
      <c r="G14" s="123">
        <f>VLOOKUP(G11,FAC_TOTALS_APTA!$A$4:$BJ$126,$F14,FALSE)</f>
        <v>0.91027864284140703</v>
      </c>
      <c r="H14" s="123">
        <f>VLOOKUP(H11,FAC_TOTALS_APTA!$A$4:$BJ$126,$F14,FALSE)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FARE_per_UPT_cleaned_2018_HINY_log_FAC</v>
      </c>
      <c r="L14" s="104">
        <f>MATCH($K14,FAC_TOTALS_APTA!$A$2:$BH$2,)</f>
        <v>31</v>
      </c>
      <c r="M14" s="117">
        <f>IF(M11=0,0,VLOOKUP(M11,FAC_TOTALS_APTA!$A$4:$BJ$126,$L14,FALSE))</f>
        <v>-734571.00225509005</v>
      </c>
      <c r="N14" s="117">
        <f>IF(N11=0,0,VLOOKUP(N11,FAC_TOTALS_APTA!$A$4:$BJ$126,$L14,FALSE))</f>
        <v>4203079.96921473</v>
      </c>
      <c r="O14" s="117">
        <f>IF(O11=0,0,VLOOKUP(O11,FAC_TOTALS_APTA!$A$4:$BJ$126,$L14,FALSE))</f>
        <v>-2085138.9634863101</v>
      </c>
      <c r="P14" s="117">
        <f>IF(P11=0,0,VLOOKUP(P11,FAC_TOTALS_APTA!$A$4:$BJ$126,$L14,FALSE))</f>
        <v>1402445.3416637101</v>
      </c>
      <c r="Q14" s="117">
        <f>IF(Q11=0,0,VLOOKUP(Q11,FAC_TOTALS_APTA!$A$4:$BJ$126,$L14,FALSE))</f>
        <v>-3648736.5349247199</v>
      </c>
      <c r="R14" s="117">
        <f>IF(R11=0,0,VLOOKUP(R11,FAC_TOTALS_APTA!$A$4:$BJ$126,$L14,FALSE))</f>
        <v>2638968.1567809102</v>
      </c>
      <c r="S14" s="117">
        <f>IF(S11=0,0,VLOOKUP(S11,FAC_TOTALS_APTA!$A$4:$BJ$126,$L14,FALSE))</f>
        <v>-13614375.2973812</v>
      </c>
      <c r="T14" s="117">
        <f>IF(T11=0,0,VLOOKUP(T11,FAC_TOTALS_APTA!$A$4:$BJ$126,$L14,FALSE))</f>
        <v>-2459603.0603344198</v>
      </c>
      <c r="U14" s="117">
        <f>IF(U11=0,0,VLOOKUP(U11,FAC_TOTALS_APTA!$A$4:$BJ$126,$L14,FALSE))</f>
        <v>-2662157.6017816202</v>
      </c>
      <c r="V14" s="117">
        <f>IF(V11=0,0,VLOOKUP(V11,FAC_TOTALS_APTA!$A$4:$BJ$126,$L14,FALSE))</f>
        <v>58594.549533020501</v>
      </c>
      <c r="W14" s="117">
        <f>IF(W11=0,0,VLOOKUP(W11,FAC_TOTALS_APTA!$A$4:$BJ$126,$L14,FALSE))</f>
        <v>0</v>
      </c>
      <c r="X14" s="117">
        <f>IF(X11=0,0,VLOOKUP(X11,FAC_TOTALS_APTA!$A$4:$BJ$126,$L14,FALSE))</f>
        <v>0</v>
      </c>
      <c r="Y14" s="117">
        <f>IF(Y11=0,0,VLOOKUP(Y11,FAC_TOTALS_APTA!$A$4:$BJ$126,$L14,FALSE))</f>
        <v>0</v>
      </c>
      <c r="Z14" s="117">
        <f>IF(Z11=0,0,VLOOKUP(Z11,FAC_TOTALS_APTA!$A$4:$BJ$126,$L14,FALSE))</f>
        <v>0</v>
      </c>
      <c r="AA14" s="117">
        <f>IF(AA11=0,0,VLOOKUP(AA11,FAC_TOTALS_APTA!$A$4:$BJ$126,$L14,FALSE))</f>
        <v>0</v>
      </c>
      <c r="AB14" s="117">
        <f>IF(AB11=0,0,VLOOKUP(AB11,FAC_TOTALS_APTA!$A$4:$BJ$126,$L14,FALSE))</f>
        <v>0</v>
      </c>
      <c r="AC14" s="121">
        <f t="shared" ref="AC14:AC25" si="4">SUM(M14:AB14)</f>
        <v>-16901494.442970987</v>
      </c>
      <c r="AD14" s="122">
        <f>AC14/G28</f>
        <v>-7.6210112179252287E-3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 t="e">
        <f>IF(S11=0,0,VLOOKUP(S11,FAC_TOTALS_APTA!$A$4:$BJ$126,$L15,FALSE))</f>
        <v>#REF!</v>
      </c>
      <c r="T15" s="117" t="e">
        <f>IF(T11=0,0,VLOOKUP(T11,FAC_TOTALS_APTA!$A$4:$BJ$126,$L15,FALSE))</f>
        <v>#REF!</v>
      </c>
      <c r="U15" s="117" t="e">
        <f>IF(U11=0,0,VLOOKUP(U11,FAC_TOTALS_APTA!$A$4:$BJ$126,$L15,FALSE))</f>
        <v>#REF!</v>
      </c>
      <c r="V15" s="117" t="e">
        <f>IF(V11=0,0,VLOOKUP(V11,FAC_TOTALS_APTA!$A$4:$BJ$126,$L15,FALSE))</f>
        <v>#REF!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ref="AC15" si="7">SUM(M15:AB15)</f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21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MATCH($K16,FAC_TOTALS_APTA!$A$2:$BH$2,)</f>
        <v>39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118"/>
      <c r="F17" s="104">
        <f>MATCH($D17,FAC_TOTALS_APTA!$A$2:$BJ$2,)</f>
        <v>15</v>
      </c>
      <c r="G17" s="117">
        <f>VLOOKUP(G11,FAC_TOTALS_APTA!$A$4:$BJ$126,$F17,FALSE)</f>
        <v>9573567.1438265797</v>
      </c>
      <c r="H17" s="117">
        <f>VLOOKUP(H11,FAC_TOTALS_APTA!$A$4:$BJ$126,$F17,FALSE)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MATCH($K17,FAC_TOTALS_APTA!$A$2:$BH$2,)</f>
        <v>33</v>
      </c>
      <c r="M17" s="117">
        <f>IF(M11=0,0,VLOOKUP(M11,FAC_TOTALS_APTA!$A$4:$BJ$126,$L17,FALSE))</f>
        <v>17134657.616498802</v>
      </c>
      <c r="N17" s="117">
        <f>IF(N11=0,0,VLOOKUP(N11,FAC_TOTALS_APTA!$A$4:$BJ$126,$L17,FALSE))</f>
        <v>20345138.634393498</v>
      </c>
      <c r="O17" s="117">
        <f>IF(O11=0,0,VLOOKUP(O11,FAC_TOTALS_APTA!$A$4:$BJ$126,$L17,FALSE))</f>
        <v>23477896.519037299</v>
      </c>
      <c r="P17" s="117">
        <f>IF(P11=0,0,VLOOKUP(P11,FAC_TOTALS_APTA!$A$4:$BJ$126,$L17,FALSE))</f>
        <v>31824918.5254054</v>
      </c>
      <c r="Q17" s="117">
        <f>IF(Q11=0,0,VLOOKUP(Q11,FAC_TOTALS_APTA!$A$4:$BJ$126,$L17,FALSE))</f>
        <v>8758839.5251406599</v>
      </c>
      <c r="R17" s="117">
        <f>IF(R11=0,0,VLOOKUP(R11,FAC_TOTALS_APTA!$A$4:$BJ$126,$L17,FALSE))</f>
        <v>5791333.9435312897</v>
      </c>
      <c r="S17" s="117">
        <f>IF(S11=0,0,VLOOKUP(S11,FAC_TOTALS_APTA!$A$4:$BJ$126,$L17,FALSE))</f>
        <v>-5455781.0854295203</v>
      </c>
      <c r="T17" s="117">
        <f>IF(T11=0,0,VLOOKUP(T11,FAC_TOTALS_APTA!$A$4:$BJ$126,$L17,FALSE))</f>
        <v>643241.75533753796</v>
      </c>
      <c r="U17" s="117">
        <f>IF(U11=0,0,VLOOKUP(U11,FAC_TOTALS_APTA!$A$4:$BJ$126,$L17,FALSE))</f>
        <v>11568886.9552372</v>
      </c>
      <c r="V17" s="117">
        <f>IF(V11=0,0,VLOOKUP(V11,FAC_TOTALS_APTA!$A$4:$BJ$126,$L17,FALSE))</f>
        <v>14617302.8349752</v>
      </c>
      <c r="W17" s="117">
        <f>IF(W11=0,0,VLOOKUP(W11,FAC_TOTALS_APTA!$A$4:$BJ$126,$L17,FALSE))</f>
        <v>0</v>
      </c>
      <c r="X17" s="117">
        <f>IF(X11=0,0,VLOOKUP(X11,FAC_TOTALS_APTA!$A$4:$BJ$126,$L17,FALSE))</f>
        <v>0</v>
      </c>
      <c r="Y17" s="117">
        <f>IF(Y11=0,0,VLOOKUP(Y11,FAC_TOTALS_APTA!$A$4:$BJ$126,$L17,FALSE))</f>
        <v>0</v>
      </c>
      <c r="Z17" s="117">
        <f>IF(Z11=0,0,VLOOKUP(Z11,FAC_TOTALS_APTA!$A$4:$BJ$126,$L17,FALSE))</f>
        <v>0</v>
      </c>
      <c r="AA17" s="117">
        <f>IF(AA11=0,0,VLOOKUP(AA11,FAC_TOTALS_APTA!$A$4:$BJ$126,$L17,FALSE))</f>
        <v>0</v>
      </c>
      <c r="AB17" s="117">
        <f>IF(AB11=0,0,VLOOKUP(AB11,FAC_TOTALS_APTA!$A$4:$BJ$126,$L17,FALSE))</f>
        <v>0</v>
      </c>
      <c r="AC17" s="121">
        <f t="shared" si="4"/>
        <v>128706435.22412735</v>
      </c>
      <c r="AD17" s="122">
        <f>AC17/G28</f>
        <v>5.8034701604163061E-2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118"/>
      <c r="F18" s="104">
        <f>MATCH($D18,FAC_TOTALS_APTA!$A$2:$BJ$2,)</f>
        <v>16</v>
      </c>
      <c r="G18" s="123">
        <f>VLOOKUP(G11,FAC_TOTALS_APTA!$A$4:$BJ$126,$F18,FALSE)</f>
        <v>0.56791506562331096</v>
      </c>
      <c r="H18" s="123">
        <f>VLOOKUP(H11,FAC_TOTALS_APTA!$A$4:$BJ$126,$F18,FALSE)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MATCH($K18,FAC_TOTALS_APTA!$A$2:$BH$2,)</f>
        <v>34</v>
      </c>
      <c r="M18" s="117">
        <f>IF(M11=0,0,VLOOKUP(M11,FAC_TOTALS_APTA!$A$4:$BJ$126,$L18,FALSE))</f>
        <v>-3872347.7939823801</v>
      </c>
      <c r="N18" s="117">
        <f>IF(N11=0,0,VLOOKUP(N11,FAC_TOTALS_APTA!$A$4:$BJ$126,$L18,FALSE))</f>
        <v>-2131232.3261649702</v>
      </c>
      <c r="O18" s="117">
        <f>IF(O11=0,0,VLOOKUP(O11,FAC_TOTALS_APTA!$A$4:$BJ$126,$L18,FALSE))</f>
        <v>-1567261.9337684701</v>
      </c>
      <c r="P18" s="117">
        <f>IF(P11=0,0,VLOOKUP(P11,FAC_TOTALS_APTA!$A$4:$BJ$126,$L18,FALSE))</f>
        <v>-469698.141971</v>
      </c>
      <c r="Q18" s="117">
        <f>IF(Q11=0,0,VLOOKUP(Q11,FAC_TOTALS_APTA!$A$4:$BJ$126,$L18,FALSE))</f>
        <v>-7189736.4715038398</v>
      </c>
      <c r="R18" s="117">
        <f>IF(R11=0,0,VLOOKUP(R11,FAC_TOTALS_APTA!$A$4:$BJ$126,$L18,FALSE))</f>
        <v>3308039.4881952801</v>
      </c>
      <c r="S18" s="117">
        <f>IF(S11=0,0,VLOOKUP(S11,FAC_TOTALS_APTA!$A$4:$BJ$126,$L18,FALSE))</f>
        <v>2969621.9604917499</v>
      </c>
      <c r="T18" s="117">
        <f>IF(T11=0,0,VLOOKUP(T11,FAC_TOTALS_APTA!$A$4:$BJ$126,$L18,FALSE))</f>
        <v>3773967.7991116098</v>
      </c>
      <c r="U18" s="117">
        <f>IF(U11=0,0,VLOOKUP(U11,FAC_TOTALS_APTA!$A$4:$BJ$126,$L18,FALSE))</f>
        <v>-4586606.1324330997</v>
      </c>
      <c r="V18" s="117">
        <f>IF(V11=0,0,VLOOKUP(V11,FAC_TOTALS_APTA!$A$4:$BJ$126,$L18,FALSE))</f>
        <v>-4133841.3079882599</v>
      </c>
      <c r="W18" s="117">
        <f>IF(W11=0,0,VLOOKUP(W11,FAC_TOTALS_APTA!$A$4:$BJ$126,$L18,FALSE))</f>
        <v>0</v>
      </c>
      <c r="X18" s="117">
        <f>IF(X11=0,0,VLOOKUP(X11,FAC_TOTALS_APTA!$A$4:$BJ$126,$L18,FALSE))</f>
        <v>0</v>
      </c>
      <c r="Y18" s="117">
        <f>IF(Y11=0,0,VLOOKUP(Y11,FAC_TOTALS_APTA!$A$4:$BJ$126,$L18,FALSE))</f>
        <v>0</v>
      </c>
      <c r="Z18" s="117">
        <f>IF(Z11=0,0,VLOOKUP(Z11,FAC_TOTALS_APTA!$A$4:$BJ$126,$L18,FALSE))</f>
        <v>0</v>
      </c>
      <c r="AA18" s="117">
        <f>IF(AA11=0,0,VLOOKUP(AA11,FAC_TOTALS_APTA!$A$4:$BJ$126,$L18,FALSE))</f>
        <v>0</v>
      </c>
      <c r="AB18" s="117">
        <f>IF(AB11=0,0,VLOOKUP(AB11,FAC_TOTALS_APTA!$A$4:$BJ$126,$L18,FALSE))</f>
        <v>0</v>
      </c>
      <c r="AC18" s="121">
        <f t="shared" si="4"/>
        <v>-13899094.860013379</v>
      </c>
      <c r="AD18" s="122">
        <f>AC18/G28</f>
        <v>-6.2672066191887029E-3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118"/>
      <c r="F19" s="104">
        <f>MATCH($D19,FAC_TOTALS_APTA!$A$2:$BJ$2,)</f>
        <v>17</v>
      </c>
      <c r="G19" s="125">
        <f>VLOOKUP(G11,FAC_TOTALS_APTA!$A$4:$BJ$126,$F19,FALSE)</f>
        <v>1.99892297215457</v>
      </c>
      <c r="H19" s="125">
        <f>VLOOKUP(H11,FAC_TOTALS_APTA!$A$4:$BJ$126,$F19,FALSE)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MATCH($K19,FAC_TOTALS_APTA!$A$2:$BH$2,)</f>
        <v>35</v>
      </c>
      <c r="M19" s="117">
        <f>IF(M11=0,0,VLOOKUP(M11,FAC_TOTALS_APTA!$A$4:$BJ$126,$L19,FALSE))</f>
        <v>31001029.0709165</v>
      </c>
      <c r="N19" s="117">
        <f>IF(N11=0,0,VLOOKUP(N11,FAC_TOTALS_APTA!$A$4:$BJ$126,$L19,FALSE))</f>
        <v>27996938.714443199</v>
      </c>
      <c r="O19" s="117">
        <f>IF(O11=0,0,VLOOKUP(O11,FAC_TOTALS_APTA!$A$4:$BJ$126,$L19,FALSE))</f>
        <v>40830637.683583401</v>
      </c>
      <c r="P19" s="117">
        <f>IF(P11=0,0,VLOOKUP(P11,FAC_TOTALS_APTA!$A$4:$BJ$126,$L19,FALSE))</f>
        <v>25689445.0953159</v>
      </c>
      <c r="Q19" s="117">
        <f>IF(Q11=0,0,VLOOKUP(Q11,FAC_TOTALS_APTA!$A$4:$BJ$126,$L19,FALSE))</f>
        <v>14677506.8990936</v>
      </c>
      <c r="R19" s="117">
        <f>IF(R11=0,0,VLOOKUP(R11,FAC_TOTALS_APTA!$A$4:$BJ$126,$L19,FALSE))</f>
        <v>33624346.274210297</v>
      </c>
      <c r="S19" s="117">
        <f>IF(S11=0,0,VLOOKUP(S11,FAC_TOTALS_APTA!$A$4:$BJ$126,$L19,FALSE))</f>
        <v>-89744964.758995205</v>
      </c>
      <c r="T19" s="117">
        <f>IF(T11=0,0,VLOOKUP(T11,FAC_TOTALS_APTA!$A$4:$BJ$126,$L19,FALSE))</f>
        <v>40469060.702370897</v>
      </c>
      <c r="U19" s="117">
        <f>IF(U11=0,0,VLOOKUP(U11,FAC_TOTALS_APTA!$A$4:$BJ$126,$L19,FALSE))</f>
        <v>55570077.009290002</v>
      </c>
      <c r="V19" s="117">
        <f>IF(V11=0,0,VLOOKUP(V11,FAC_TOTALS_APTA!$A$4:$BJ$126,$L19,FALSE))</f>
        <v>3192719.5846023201</v>
      </c>
      <c r="W19" s="117">
        <f>IF(W11=0,0,VLOOKUP(W11,FAC_TOTALS_APTA!$A$4:$BJ$126,$L19,FALSE))</f>
        <v>0</v>
      </c>
      <c r="X19" s="117">
        <f>IF(X11=0,0,VLOOKUP(X11,FAC_TOTALS_APTA!$A$4:$BJ$126,$L19,FALSE))</f>
        <v>0</v>
      </c>
      <c r="Y19" s="117">
        <f>IF(Y11=0,0,VLOOKUP(Y11,FAC_TOTALS_APTA!$A$4:$BJ$126,$L19,FALSE))</f>
        <v>0</v>
      </c>
      <c r="Z19" s="117">
        <f>IF(Z11=0,0,VLOOKUP(Z11,FAC_TOTALS_APTA!$A$4:$BJ$126,$L19,FALSE))</f>
        <v>0</v>
      </c>
      <c r="AA19" s="117">
        <f>IF(AA11=0,0,VLOOKUP(AA11,FAC_TOTALS_APTA!$A$4:$BJ$126,$L19,FALSE))</f>
        <v>0</v>
      </c>
      <c r="AB19" s="117">
        <f>IF(AB11=0,0,VLOOKUP(AB11,FAC_TOTALS_APTA!$A$4:$BJ$126,$L19,FALSE))</f>
        <v>0</v>
      </c>
      <c r="AC19" s="121">
        <f t="shared" si="4"/>
        <v>183306796.27483091</v>
      </c>
      <c r="AD19" s="122">
        <f>AC19/G28</f>
        <v>8.2654415882933943E-2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118"/>
      <c r="F20" s="104">
        <f>MATCH($D20,FAC_TOTALS_APTA!$A$2:$BJ$2,)</f>
        <v>18</v>
      </c>
      <c r="G20" s="123">
        <f>VLOOKUP(G11,FAC_TOTALS_APTA!$A$4:$BJ$126,$F20,FALSE)</f>
        <v>39381.469965213502</v>
      </c>
      <c r="H20" s="123">
        <f>VLOOKUP(H11,FAC_TOTALS_APTA!$A$4:$BJ$126,$F20,FALSE)</f>
        <v>32885.708578535901</v>
      </c>
      <c r="I20" s="119">
        <f t="shared" si="1"/>
        <v>-0.16494461462244669</v>
      </c>
      <c r="J20" s="120" t="str">
        <f t="shared" si="2"/>
        <v>_log</v>
      </c>
      <c r="K20" s="120" t="str">
        <f t="shared" si="3"/>
        <v>TOTAL_MED_INC_INDIV_2018_log_FAC</v>
      </c>
      <c r="L20" s="104">
        <f>MATCH($K20,FAC_TOTALS_APTA!$A$2:$BH$2,)</f>
        <v>36</v>
      </c>
      <c r="M20" s="117">
        <f>IF(M11=0,0,VLOOKUP(M11,FAC_TOTALS_APTA!$A$4:$BJ$126,$L20,FALSE))</f>
        <v>9846820.2766906209</v>
      </c>
      <c r="N20" s="117">
        <f>IF(N11=0,0,VLOOKUP(N11,FAC_TOTALS_APTA!$A$4:$BJ$126,$L20,FALSE))</f>
        <v>13432436.5390078</v>
      </c>
      <c r="O20" s="117">
        <f>IF(O11=0,0,VLOOKUP(O11,FAC_TOTALS_APTA!$A$4:$BJ$126,$L20,FALSE))</f>
        <v>12971642.926067799</v>
      </c>
      <c r="P20" s="117">
        <f>IF(P11=0,0,VLOOKUP(P11,FAC_TOTALS_APTA!$A$4:$BJ$126,$L20,FALSE))</f>
        <v>21002882.396365099</v>
      </c>
      <c r="Q20" s="117">
        <f>IF(Q11=0,0,VLOOKUP(Q11,FAC_TOTALS_APTA!$A$4:$BJ$126,$L20,FALSE))</f>
        <v>-7264036.2949143797</v>
      </c>
      <c r="R20" s="117">
        <f>IF(R11=0,0,VLOOKUP(R11,FAC_TOTALS_APTA!$A$4:$BJ$126,$L20,FALSE))</f>
        <v>681001.955236095</v>
      </c>
      <c r="S20" s="117">
        <f>IF(S11=0,0,VLOOKUP(S11,FAC_TOTALS_APTA!$A$4:$BJ$126,$L20,FALSE))</f>
        <v>26963919.015223</v>
      </c>
      <c r="T20" s="117">
        <f>IF(T11=0,0,VLOOKUP(T11,FAC_TOTALS_APTA!$A$4:$BJ$126,$L20,FALSE))</f>
        <v>12834583.5722571</v>
      </c>
      <c r="U20" s="117">
        <f>IF(U11=0,0,VLOOKUP(U11,FAC_TOTALS_APTA!$A$4:$BJ$126,$L20,FALSE))</f>
        <v>9996155.1799473893</v>
      </c>
      <c r="V20" s="117">
        <f>IF(V11=0,0,VLOOKUP(V11,FAC_TOTALS_APTA!$A$4:$BJ$126,$L20,FALSE))</f>
        <v>3013320.3657496902</v>
      </c>
      <c r="W20" s="117">
        <f>IF(W11=0,0,VLOOKUP(W11,FAC_TOTALS_APTA!$A$4:$BJ$126,$L20,FALSE))</f>
        <v>0</v>
      </c>
      <c r="X20" s="117">
        <f>IF(X11=0,0,VLOOKUP(X11,FAC_TOTALS_APTA!$A$4:$BJ$126,$L20,FALSE))</f>
        <v>0</v>
      </c>
      <c r="Y20" s="117">
        <f>IF(Y11=0,0,VLOOKUP(Y11,FAC_TOTALS_APTA!$A$4:$BJ$126,$L20,FALSE))</f>
        <v>0</v>
      </c>
      <c r="Z20" s="117">
        <f>IF(Z11=0,0,VLOOKUP(Z11,FAC_TOTALS_APTA!$A$4:$BJ$126,$L20,FALSE))</f>
        <v>0</v>
      </c>
      <c r="AA20" s="117">
        <f>IF(AA11=0,0,VLOOKUP(AA11,FAC_TOTALS_APTA!$A$4:$BJ$126,$L20,FALSE))</f>
        <v>0</v>
      </c>
      <c r="AB20" s="117">
        <f>IF(AB11=0,0,VLOOKUP(AB11,FAC_TOTALS_APTA!$A$4:$BJ$126,$L20,FALSE))</f>
        <v>0</v>
      </c>
      <c r="AC20" s="121">
        <f t="shared" si="4"/>
        <v>103478725.93163021</v>
      </c>
      <c r="AD20" s="122">
        <f>AC20/G28</f>
        <v>4.6659337362296577E-2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118"/>
      <c r="F21" s="104">
        <f>MATCH($D21,FAC_TOTALS_APTA!$A$2:$BJ$2,)</f>
        <v>19</v>
      </c>
      <c r="G21" s="117">
        <f>VLOOKUP(G11,FAC_TOTALS_APTA!$A$4:$BJ$126,$F21,FALSE)</f>
        <v>9.9176880297119094</v>
      </c>
      <c r="H21" s="117">
        <f>VLOOKUP(H11,FAC_TOTALS_APTA!$A$4:$BJ$126,$F21,FALSE)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MATCH($K21,FAC_TOTALS_APTA!$A$2:$BH$2,)</f>
        <v>37</v>
      </c>
      <c r="M21" s="117">
        <f>IF(M11=0,0,VLOOKUP(M11,FAC_TOTALS_APTA!$A$4:$BJ$126,$L21,FALSE))</f>
        <v>-1919849.18374155</v>
      </c>
      <c r="N21" s="117">
        <f>IF(N11=0,0,VLOOKUP(N11,FAC_TOTALS_APTA!$A$4:$BJ$126,$L21,FALSE))</f>
        <v>-1831120.7191397201</v>
      </c>
      <c r="O21" s="117">
        <f>IF(O11=0,0,VLOOKUP(O11,FAC_TOTALS_APTA!$A$4:$BJ$126,$L21,FALSE))</f>
        <v>-2730048.2334066099</v>
      </c>
      <c r="P21" s="117">
        <f>IF(P11=0,0,VLOOKUP(P11,FAC_TOTALS_APTA!$A$4:$BJ$126,$L21,FALSE))</f>
        <v>-3045939.6911261198</v>
      </c>
      <c r="Q21" s="117">
        <f>IF(Q11=0,0,VLOOKUP(Q11,FAC_TOTALS_APTA!$A$4:$BJ$126,$L21,FALSE))</f>
        <v>-4046385.4628135399</v>
      </c>
      <c r="R21" s="117">
        <f>IF(R11=0,0,VLOOKUP(R11,FAC_TOTALS_APTA!$A$4:$BJ$126,$L21,FALSE))</f>
        <v>4005255.2698403001</v>
      </c>
      <c r="S21" s="117">
        <f>IF(S11=0,0,VLOOKUP(S11,FAC_TOTALS_APTA!$A$4:$BJ$126,$L21,FALSE))</f>
        <v>2847064.9572542999</v>
      </c>
      <c r="T21" s="117">
        <f>IF(T11=0,0,VLOOKUP(T11,FAC_TOTALS_APTA!$A$4:$BJ$126,$L21,FALSE))</f>
        <v>5308424.9731622199</v>
      </c>
      <c r="U21" s="117">
        <f>IF(U11=0,0,VLOOKUP(U11,FAC_TOTALS_APTA!$A$4:$BJ$126,$L21,FALSE))</f>
        <v>6902456.7610646896</v>
      </c>
      <c r="V21" s="117">
        <f>IF(V11=0,0,VLOOKUP(V11,FAC_TOTALS_APTA!$A$4:$BJ$126,$L21,FALSE))</f>
        <v>-2625879.0238800799</v>
      </c>
      <c r="W21" s="117">
        <f>IF(W11=0,0,VLOOKUP(W11,FAC_TOTALS_APTA!$A$4:$BJ$126,$L21,FALSE))</f>
        <v>0</v>
      </c>
      <c r="X21" s="117">
        <f>IF(X11=0,0,VLOOKUP(X11,FAC_TOTALS_APTA!$A$4:$BJ$126,$L21,FALSE))</f>
        <v>0</v>
      </c>
      <c r="Y21" s="117">
        <f>IF(Y11=0,0,VLOOKUP(Y11,FAC_TOTALS_APTA!$A$4:$BJ$126,$L21,FALSE))</f>
        <v>0</v>
      </c>
      <c r="Z21" s="117">
        <f>IF(Z11=0,0,VLOOKUP(Z11,FAC_TOTALS_APTA!$A$4:$BJ$126,$L21,FALSE))</f>
        <v>0</v>
      </c>
      <c r="AA21" s="117">
        <f>IF(AA11=0,0,VLOOKUP(AA11,FAC_TOTALS_APTA!$A$4:$BJ$126,$L21,FALSE))</f>
        <v>0</v>
      </c>
      <c r="AB21" s="117">
        <f>IF(AB11=0,0,VLOOKUP(AB11,FAC_TOTALS_APTA!$A$4:$BJ$126,$L21,FALSE))</f>
        <v>0</v>
      </c>
      <c r="AC21" s="121">
        <f t="shared" si="4"/>
        <v>2863979.6472138898</v>
      </c>
      <c r="AD21" s="122">
        <f>AC21/G28</f>
        <v>1.2913900065448822E-3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118"/>
      <c r="F22" s="104">
        <f>MATCH($D22,FAC_TOTALS_APTA!$A$2:$BJ$2,)</f>
        <v>20</v>
      </c>
      <c r="G22" s="125">
        <f>VLOOKUP(G11,FAC_TOTALS_APTA!$A$4:$BJ$126,$F22,FALSE)</f>
        <v>3.9438940773070499</v>
      </c>
      <c r="H22" s="125">
        <f>VLOOKUP(H11,FAC_TOTALS_APTA!$A$4:$BJ$126,$F22,FALSE)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MATCH($K22,FAC_TOTALS_APTA!$A$2:$BH$2,)</f>
        <v>38</v>
      </c>
      <c r="M22" s="117">
        <f>IF(M11=0,0,VLOOKUP(M11,FAC_TOTALS_APTA!$A$4:$BJ$126,$L22,FALSE))</f>
        <v>0</v>
      </c>
      <c r="N22" s="117">
        <f>IF(N11=0,0,VLOOKUP(N11,FAC_TOTALS_APTA!$A$4:$BJ$126,$L22,FALSE))</f>
        <v>0</v>
      </c>
      <c r="O22" s="117">
        <f>IF(O11=0,0,VLOOKUP(O11,FAC_TOTALS_APTA!$A$4:$BJ$126,$L22,FALSE))</f>
        <v>0</v>
      </c>
      <c r="P22" s="117">
        <f>IF(P11=0,0,VLOOKUP(P11,FAC_TOTALS_APTA!$A$4:$BJ$126,$L22,FALSE))</f>
        <v>-3691958.9811793799</v>
      </c>
      <c r="Q22" s="117">
        <f>IF(Q11=0,0,VLOOKUP(Q11,FAC_TOTALS_APTA!$A$4:$BJ$126,$L22,FALSE))</f>
        <v>-1590665.11601817</v>
      </c>
      <c r="R22" s="117">
        <f>IF(R11=0,0,VLOOKUP(R11,FAC_TOTALS_APTA!$A$4:$BJ$126,$L22,FALSE))</f>
        <v>-965392.00915481197</v>
      </c>
      <c r="S22" s="117">
        <f>IF(S11=0,0,VLOOKUP(S11,FAC_TOTALS_APTA!$A$4:$BJ$126,$L22,FALSE))</f>
        <v>-2596112.18786644</v>
      </c>
      <c r="T22" s="117">
        <f>IF(T11=0,0,VLOOKUP(T11,FAC_TOTALS_APTA!$A$4:$BJ$126,$L22,FALSE))</f>
        <v>-2684615.39281365</v>
      </c>
      <c r="U22" s="117">
        <f>IF(U11=0,0,VLOOKUP(U11,FAC_TOTALS_APTA!$A$4:$BJ$126,$L22,FALSE))</f>
        <v>634944.89983697503</v>
      </c>
      <c r="V22" s="117">
        <f>IF(V11=0,0,VLOOKUP(V11,FAC_TOTALS_APTA!$A$4:$BJ$126,$L22,FALSE))</f>
        <v>-1184664.1585997399</v>
      </c>
      <c r="W22" s="117">
        <f>IF(W11=0,0,VLOOKUP(W11,FAC_TOTALS_APTA!$A$4:$BJ$126,$L22,FALSE))</f>
        <v>0</v>
      </c>
      <c r="X22" s="117">
        <f>IF(X11=0,0,VLOOKUP(X11,FAC_TOTALS_APTA!$A$4:$BJ$126,$L22,FALSE))</f>
        <v>0</v>
      </c>
      <c r="Y22" s="117">
        <f>IF(Y11=0,0,VLOOKUP(Y11,FAC_TOTALS_APTA!$A$4:$BJ$126,$L22,FALSE))</f>
        <v>0</v>
      </c>
      <c r="Z22" s="117">
        <f>IF(Z11=0,0,VLOOKUP(Z11,FAC_TOTALS_APTA!$A$4:$BJ$126,$L22,FALSE))</f>
        <v>0</v>
      </c>
      <c r="AA22" s="117">
        <f>IF(AA11=0,0,VLOOKUP(AA11,FAC_TOTALS_APTA!$A$4:$BJ$126,$L22,FALSE))</f>
        <v>0</v>
      </c>
      <c r="AB22" s="117">
        <f>IF(AB11=0,0,VLOOKUP(AB11,FAC_TOTALS_APTA!$A$4:$BJ$126,$L22,FALSE))</f>
        <v>0</v>
      </c>
      <c r="AC22" s="121">
        <f t="shared" si="4"/>
        <v>-12078462.945795216</v>
      </c>
      <c r="AD22" s="122">
        <f>AC22/G28</f>
        <v>-5.4462699683625578E-3</v>
      </c>
      <c r="AE22" s="6"/>
    </row>
    <row r="23" spans="1:31" s="13" customFormat="1" ht="25.5" x14ac:dyDescent="0.25">
      <c r="A23" s="6"/>
      <c r="B23" s="115" t="s">
        <v>63</v>
      </c>
      <c r="C23" s="116"/>
      <c r="D23" s="126" t="s">
        <v>96</v>
      </c>
      <c r="E23" s="118"/>
      <c r="F23" s="104">
        <f>MATCH($D23,FAC_TOTALS_APTA!$A$2:$BJ$2,)</f>
        <v>23</v>
      </c>
      <c r="G23" s="125">
        <f>VLOOKUP(G11,FAC_TOTALS_APTA!$A$4:$BJ$126,$F23,FALSE)</f>
        <v>0</v>
      </c>
      <c r="H23" s="125">
        <f>VLOOKUP(H11,FAC_TOTALS_APTA!$A$4:$BJ$126,$F23,FALSE)</f>
        <v>0.28587932771217001</v>
      </c>
      <c r="I23" s="119" t="str">
        <f t="shared" si="1"/>
        <v>-</v>
      </c>
      <c r="J23" s="120" t="str">
        <f t="shared" si="2"/>
        <v/>
      </c>
      <c r="K23" s="120" t="str">
        <f t="shared" si="3"/>
        <v>TNC_TRIPS_PER_CAPITA_CLUSTER_BUS_HINY_FAC</v>
      </c>
      <c r="L23" s="104">
        <f>MATCH($K23,FAC_TOTALS_APTA!$A$2:$BH$2,)</f>
        <v>41</v>
      </c>
      <c r="M23" s="117">
        <f>IF(M11=0,0,VLOOKUP(M11,FAC_TOTALS_APTA!$A$4:$BJ$126,$L23,FALSE))</f>
        <v>0</v>
      </c>
      <c r="N23" s="117">
        <f>IF(N11=0,0,VLOOKUP(N11,FAC_TOTALS_APTA!$A$4:$BJ$126,$L23,FALSE))</f>
        <v>0</v>
      </c>
      <c r="O23" s="117">
        <f>IF(O11=0,0,VLOOKUP(O11,FAC_TOTALS_APTA!$A$4:$BJ$126,$L23,FALSE))</f>
        <v>0</v>
      </c>
      <c r="P23" s="117">
        <f>IF(P11=0,0,VLOOKUP(P11,FAC_TOTALS_APTA!$A$4:$BJ$126,$L23,FALSE))</f>
        <v>0</v>
      </c>
      <c r="Q23" s="117">
        <f>IF(Q11=0,0,VLOOKUP(Q11,FAC_TOTALS_APTA!$A$4:$BJ$126,$L23,FALSE))</f>
        <v>0</v>
      </c>
      <c r="R23" s="117">
        <f>IF(R11=0,0,VLOOKUP(R11,FAC_TOTALS_APTA!$A$4:$BJ$126,$L23,FALSE))</f>
        <v>0</v>
      </c>
      <c r="S23" s="117">
        <f>IF(S11=0,0,VLOOKUP(S11,FAC_TOTALS_APTA!$A$4:$BJ$126,$L23,FALSE))</f>
        <v>0</v>
      </c>
      <c r="T23" s="117">
        <f>IF(T11=0,0,VLOOKUP(T11,FAC_TOTALS_APTA!$A$4:$BJ$126,$L23,FALSE))</f>
        <v>0</v>
      </c>
      <c r="U23" s="117">
        <f>IF(U11=0,0,VLOOKUP(U11,FAC_TOTALS_APTA!$A$4:$BJ$126,$L23,FALSE))</f>
        <v>0</v>
      </c>
      <c r="V23" s="117">
        <f>IF(V11=0,0,VLOOKUP(V11,FAC_TOTALS_APTA!$A$4:$BJ$126,$L23,FALSE))</f>
        <v>-5247027.2662863098</v>
      </c>
      <c r="W23" s="117">
        <f>IF(W11=0,0,VLOOKUP(W11,FAC_TOTALS_APTA!$A$4:$BJ$126,$L23,FALSE))</f>
        <v>0</v>
      </c>
      <c r="X23" s="117">
        <f>IF(X11=0,0,VLOOKUP(X11,FAC_TOTALS_APTA!$A$4:$BJ$126,$L23,FALSE))</f>
        <v>0</v>
      </c>
      <c r="Y23" s="117">
        <f>IF(Y11=0,0,VLOOKUP(Y11,FAC_TOTALS_APTA!$A$4:$BJ$126,$L23,FALSE))</f>
        <v>0</v>
      </c>
      <c r="Z23" s="117">
        <f>IF(Z11=0,0,VLOOKUP(Z11,FAC_TOTALS_APTA!$A$4:$BJ$126,$L23,FALSE))</f>
        <v>0</v>
      </c>
      <c r="AA23" s="117">
        <f>IF(AA11=0,0,VLOOKUP(AA11,FAC_TOTALS_APTA!$A$4:$BJ$126,$L23,FALSE))</f>
        <v>0</v>
      </c>
      <c r="AB23" s="117">
        <f>IF(AB11=0,0,VLOOKUP(AB11,FAC_TOTALS_APTA!$A$4:$BJ$126,$L23,FALSE))</f>
        <v>0</v>
      </c>
      <c r="AC23" s="121">
        <f t="shared" si="4"/>
        <v>-5247027.2662863098</v>
      </c>
      <c r="AD23" s="122">
        <f>AC23/G28</f>
        <v>-2.3659241371852551E-3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118"/>
      <c r="F24" s="104">
        <f>MATCH($D24,FAC_TOTALS_APTA!$A$2:$BJ$2,)</f>
        <v>28</v>
      </c>
      <c r="G24" s="125">
        <f>VLOOKUP(G11,FAC_TOTALS_APTA!$A$4:$BJ$126,$F24,FALSE)</f>
        <v>0</v>
      </c>
      <c r="H24" s="125">
        <f>VLOOKUP(H11,FAC_TOTALS_APTA!$A$4:$BJ$126,$F24,FALSE)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MATCH($K24,FAC_TOTALS_APTA!$A$2:$BH$2,)</f>
        <v>46</v>
      </c>
      <c r="M24" s="117">
        <f>IF(M11=0,0,VLOOKUP(M11,FAC_TOTALS_APTA!$A$4:$BJ$126,$L24,FALSE))</f>
        <v>0</v>
      </c>
      <c r="N24" s="117">
        <f>IF(N11=0,0,VLOOKUP(N11,FAC_TOTALS_APTA!$A$4:$BJ$126,$L24,FALSE))</f>
        <v>0</v>
      </c>
      <c r="O24" s="117">
        <f>IF(O11=0,0,VLOOKUP(O11,FAC_TOTALS_APTA!$A$4:$BJ$126,$L24,FALSE))</f>
        <v>0</v>
      </c>
      <c r="P24" s="117">
        <f>IF(P11=0,0,VLOOKUP(P11,FAC_TOTALS_APTA!$A$4:$BJ$126,$L24,FALSE))</f>
        <v>0</v>
      </c>
      <c r="Q24" s="117">
        <f>IF(Q11=0,0,VLOOKUP(Q11,FAC_TOTALS_APTA!$A$4:$BJ$126,$L24,FALSE))</f>
        <v>0</v>
      </c>
      <c r="R24" s="117">
        <f>IF(R11=0,0,VLOOKUP(R11,FAC_TOTALS_APTA!$A$4:$BJ$126,$L24,FALSE))</f>
        <v>-3742400.7322478299</v>
      </c>
      <c r="S24" s="117">
        <f>IF(S11=0,0,VLOOKUP(S11,FAC_TOTALS_APTA!$A$4:$BJ$126,$L24,FALSE))</f>
        <v>0</v>
      </c>
      <c r="T24" s="117">
        <f>IF(T11=0,0,VLOOKUP(T11,FAC_TOTALS_APTA!$A$4:$BJ$126,$L24,FALSE))</f>
        <v>-3191352.4152848301</v>
      </c>
      <c r="U24" s="117">
        <f>IF(U11=0,0,VLOOKUP(U11,FAC_TOTALS_APTA!$A$4:$BJ$126,$L24,FALSE))</f>
        <v>-2209570.79113732</v>
      </c>
      <c r="V24" s="117">
        <f>IF(V11=0,0,VLOOKUP(V11,FAC_TOTALS_APTA!$A$4:$BJ$126,$L24,FALSE))</f>
        <v>-1382075.2377850199</v>
      </c>
      <c r="W24" s="117">
        <f>IF(W11=0,0,VLOOKUP(W11,FAC_TOTALS_APTA!$A$4:$BJ$126,$L24,FALSE))</f>
        <v>0</v>
      </c>
      <c r="X24" s="117">
        <f>IF(X11=0,0,VLOOKUP(X11,FAC_TOTALS_APTA!$A$4:$BJ$126,$L24,FALSE))</f>
        <v>0</v>
      </c>
      <c r="Y24" s="117">
        <f>IF(Y11=0,0,VLOOKUP(Y11,FAC_TOTALS_APTA!$A$4:$BJ$126,$L24,FALSE))</f>
        <v>0</v>
      </c>
      <c r="Z24" s="117">
        <f>IF(Z11=0,0,VLOOKUP(Z11,FAC_TOTALS_APTA!$A$4:$BJ$126,$L24,FALSE))</f>
        <v>0</v>
      </c>
      <c r="AA24" s="117">
        <f>IF(AA11=0,0,VLOOKUP(AA11,FAC_TOTALS_APTA!$A$4:$BJ$126,$L24,FALSE))</f>
        <v>0</v>
      </c>
      <c r="AB24" s="117">
        <f>IF(AB11=0,0,VLOOKUP(AB11,FAC_TOTALS_APTA!$A$4:$BJ$126,$L24,FALSE))</f>
        <v>0</v>
      </c>
      <c r="AC24" s="121">
        <f t="shared" si="4"/>
        <v>-10525399.176454999</v>
      </c>
      <c r="AD24" s="122">
        <f>AC24/G28</f>
        <v>-4.7459818105175947E-3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130"/>
      <c r="F25" s="129">
        <f>MATCH($D25,FAC_TOTALS_APTA!$A$2:$BJ$2,)</f>
        <v>29</v>
      </c>
      <c r="G25" s="131">
        <f>VLOOKUP(G11,FAC_TOTALS_APTA!$A$4:$BJ$126,$F25,FALSE)</f>
        <v>0</v>
      </c>
      <c r="H25" s="131">
        <f>VLOOKUP(H11,FAC_TOTALS_APTA!$A$4:$BJ$126,$F25,FALSE)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MATCH($K25,FAC_TOTALS_APTA!$A$2:$BH$2,)</f>
        <v>47</v>
      </c>
      <c r="M25" s="134">
        <f>IF(M11=0,0,VLOOKUP(M11,FAC_TOTALS_APTA!$A$4:$BJ$126,$L25,FALSE))</f>
        <v>0</v>
      </c>
      <c r="N25" s="134">
        <f>IF(N11=0,0,VLOOKUP(N11,FAC_TOTALS_APTA!$A$4:$BJ$126,$L25,FALSE))</f>
        <v>0</v>
      </c>
      <c r="O25" s="134">
        <f>IF(O11=0,0,VLOOKUP(O11,FAC_TOTALS_APTA!$A$4:$BJ$126,$L25,FALSE))</f>
        <v>0</v>
      </c>
      <c r="P25" s="134">
        <f>IF(P11=0,0,VLOOKUP(P11,FAC_TOTALS_APTA!$A$4:$BJ$126,$L25,FALSE))</f>
        <v>0</v>
      </c>
      <c r="Q25" s="134">
        <f>IF(Q11=0,0,VLOOKUP(Q11,FAC_TOTALS_APTA!$A$4:$BJ$126,$L25,FALSE))</f>
        <v>0</v>
      </c>
      <c r="R25" s="134">
        <f>IF(R11=0,0,VLOOKUP(R11,FAC_TOTALS_APTA!$A$4:$BJ$126,$L25,FALSE))</f>
        <v>0</v>
      </c>
      <c r="S25" s="134">
        <f>IF(S11=0,0,VLOOKUP(S11,FAC_TOTALS_APTA!$A$4:$BJ$126,$L25,FALSE))</f>
        <v>0</v>
      </c>
      <c r="T25" s="134">
        <f>IF(T11=0,0,VLOOKUP(T11,FAC_TOTALS_APTA!$A$4:$BJ$126,$L25,FALSE))</f>
        <v>0</v>
      </c>
      <c r="U25" s="134">
        <f>IF(U11=0,0,VLOOKUP(U11,FAC_TOTALS_APTA!$A$4:$BJ$126,$L25,FALSE))</f>
        <v>0</v>
      </c>
      <c r="V25" s="134">
        <f>IF(V11=0,0,VLOOKUP(V11,FAC_TOTALS_APTA!$A$4:$BJ$126,$L25,FALSE))</f>
        <v>0</v>
      </c>
      <c r="W25" s="134">
        <f>IF(W11=0,0,VLOOKUP(W11,FAC_TOTALS_APTA!$A$4:$BJ$126,$L25,FALSE))</f>
        <v>0</v>
      </c>
      <c r="X25" s="134">
        <f>IF(X11=0,0,VLOOKUP(X11,FAC_TOTALS_APTA!$A$4:$BJ$126,$L25,FALSE))</f>
        <v>0</v>
      </c>
      <c r="Y25" s="134">
        <f>IF(Y11=0,0,VLOOKUP(Y11,FAC_TOTALS_APTA!$A$4:$BJ$126,$L25,FALSE))</f>
        <v>0</v>
      </c>
      <c r="Z25" s="134">
        <f>IF(Z11=0,0,VLOOKUP(Z11,FAC_TOTALS_APTA!$A$4:$BJ$126,$L25,FALSE))</f>
        <v>0</v>
      </c>
      <c r="AA25" s="134">
        <f>IF(AA11=0,0,VLOOKUP(AA11,FAC_TOTALS_APTA!$A$4:$BJ$126,$L25,FALSE))</f>
        <v>0</v>
      </c>
      <c r="AB25" s="134">
        <f>IF(AB11=0,0,VLOOKUP(AB11,FAC_TOTALS_APTA!$A$4:$BJ$126,$L25,FALSE))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MATCH($K26,FAC_TOTALS_APTA!$A$2:$BH$2,)</f>
        <v>51</v>
      </c>
      <c r="M26" s="141">
        <f>IF(M11=0,0,VLOOKUP(M11,FAC_TOTALS_APTA!$A$4:$BJ$126,$L26,FALSE))</f>
        <v>0</v>
      </c>
      <c r="N26" s="141">
        <f>IF(N11=0,0,VLOOKUP(N11,FAC_TOTALS_APTA!$A$4:$BJ$126,$L26,FALSE))</f>
        <v>179225222.99999899</v>
      </c>
      <c r="O26" s="141">
        <f>IF(O11=0,0,VLOOKUP(O11,FAC_TOTALS_APTA!$A$4:$BJ$126,$L26,FALSE))</f>
        <v>125667082.999999</v>
      </c>
      <c r="P26" s="141">
        <f>IF(P11=0,0,VLOOKUP(P11,FAC_TOTALS_APTA!$A$4:$BJ$126,$L26,FALSE))</f>
        <v>0</v>
      </c>
      <c r="Q26" s="141">
        <f>IF(Q11=0,0,VLOOKUP(Q11,FAC_TOTALS_APTA!$A$4:$BJ$126,$L26,FALSE))</f>
        <v>0</v>
      </c>
      <c r="R26" s="141">
        <f>IF(R11=0,0,VLOOKUP(R11,FAC_TOTALS_APTA!$A$4:$BJ$126,$L26,FALSE))</f>
        <v>0</v>
      </c>
      <c r="S26" s="141">
        <f>IF(S11=0,0,VLOOKUP(S11,FAC_TOTALS_APTA!$A$4:$BJ$126,$L26,FALSE))</f>
        <v>0</v>
      </c>
      <c r="T26" s="141">
        <f>IF(T11=0,0,VLOOKUP(T11,FAC_TOTALS_APTA!$A$4:$BJ$126,$L26,FALSE))</f>
        <v>0</v>
      </c>
      <c r="U26" s="141">
        <f>IF(U11=0,0,VLOOKUP(U11,FAC_TOTALS_APTA!$A$4:$BJ$126,$L26,FALSE))</f>
        <v>0</v>
      </c>
      <c r="V26" s="141">
        <f>IF(V11=0,0,VLOOKUP(V11,FAC_TOTALS_APTA!$A$4:$BJ$126,$L26,FALSE))</f>
        <v>0</v>
      </c>
      <c r="W26" s="141">
        <f>IF(W11=0,0,VLOOKUP(W11,FAC_TOTALS_APTA!$A$4:$BJ$126,$L26,FALSE))</f>
        <v>0</v>
      </c>
      <c r="X26" s="141">
        <f>IF(X11=0,0,VLOOKUP(X11,FAC_TOTALS_APTA!$A$4:$BJ$126,$L26,FALSE))</f>
        <v>0</v>
      </c>
      <c r="Y26" s="141">
        <f>IF(Y11=0,0,VLOOKUP(Y11,FAC_TOTALS_APTA!$A$4:$BJ$126,$L26,FALSE))</f>
        <v>0</v>
      </c>
      <c r="Z26" s="141">
        <f>IF(Z11=0,0,VLOOKUP(Z11,FAC_TOTALS_APTA!$A$4:$BJ$126,$L26,FALSE))</f>
        <v>0</v>
      </c>
      <c r="AA26" s="141">
        <f>IF(AA11=0,0,VLOOKUP(AA11,FAC_TOTALS_APTA!$A$4:$BJ$126,$L26,FALSE))</f>
        <v>0</v>
      </c>
      <c r="AB26" s="141">
        <f>IF(AB11=0,0,VLOOKUP(AB11,FAC_TOTALS_APTA!$A$4:$BJ$126,$L26,FALSE))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118"/>
      <c r="F27" s="104">
        <f>MATCH($D27,FAC_TOTALS_APTA!$A$2:$BH$2,)</f>
        <v>10</v>
      </c>
      <c r="G27" s="117">
        <f>VLOOKUP(G11,FAC_TOTALS_APTA!$A$4:$BJ$126,$F27,FALSE)</f>
        <v>1869291347.1234801</v>
      </c>
      <c r="H27" s="117">
        <f>VLOOKUP(H11,FAC_TOTALS_APTA!$A$4:$BH$126,$F27,FALSE)</f>
        <v>2557217634.7158899</v>
      </c>
      <c r="I27" s="146">
        <f t="shared" ref="I27:I28" si="11">H27/G27-1</f>
        <v>0.36801448241388957</v>
      </c>
      <c r="J27" s="120"/>
      <c r="K27" s="120"/>
      <c r="L27" s="104"/>
      <c r="M27" s="117" t="e">
        <f t="shared" ref="M27:AB27" si="12">SUM(M13:M20)</f>
        <v>#REF!</v>
      </c>
      <c r="N27" s="117" t="e">
        <f t="shared" si="12"/>
        <v>#REF!</v>
      </c>
      <c r="O27" s="117" t="e">
        <f t="shared" si="12"/>
        <v>#REF!</v>
      </c>
      <c r="P27" s="117" t="e">
        <f t="shared" si="12"/>
        <v>#REF!</v>
      </c>
      <c r="Q27" s="117" t="e">
        <f t="shared" si="12"/>
        <v>#REF!</v>
      </c>
      <c r="R27" s="117" t="e">
        <f t="shared" si="12"/>
        <v>#REF!</v>
      </c>
      <c r="S27" s="117" t="e">
        <f t="shared" si="12"/>
        <v>#REF!</v>
      </c>
      <c r="T27" s="117" t="e">
        <f t="shared" si="12"/>
        <v>#REF!</v>
      </c>
      <c r="U27" s="117" t="e">
        <f t="shared" si="12"/>
        <v>#REF!</v>
      </c>
      <c r="V27" s="117" t="e">
        <f t="shared" si="12"/>
        <v>#REF!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687926287.59240985</v>
      </c>
      <c r="AD27" s="122">
        <f>I27</f>
        <v>0.36801448241388957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148"/>
      <c r="F28" s="148">
        <f>MATCH($D28,FAC_TOTALS_APTA!$A$2:$BH$2,)</f>
        <v>8</v>
      </c>
      <c r="G28" s="114">
        <f>VLOOKUP(G11,FAC_TOTALS_APTA!$A$4:$BH$126,$F28,FALSE)</f>
        <v>2217749582</v>
      </c>
      <c r="H28" s="114">
        <f>VLOOKUP(H11,FAC_TOTALS_APTA!$A$4:$BH$126,$F28,FALSE)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4.25" thickTop="1" thickBot="1" x14ac:dyDescent="0.3">
      <c r="B29" s="153" t="s">
        <v>67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-0.22223271713972981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3.5" thickTop="1" x14ac:dyDescent="0.25">
      <c r="B36" s="61"/>
      <c r="C36" s="62"/>
      <c r="D36" s="62"/>
      <c r="E36" s="62"/>
      <c r="F36" s="62"/>
      <c r="G36" s="169" t="s">
        <v>51</v>
      </c>
      <c r="H36" s="169"/>
      <c r="I36" s="169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169" t="s">
        <v>55</v>
      </c>
      <c r="AD36" s="169"/>
    </row>
    <row r="37" spans="1:31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x14ac:dyDescent="0.25">
      <c r="B41" s="25" t="s">
        <v>31</v>
      </c>
      <c r="C41" s="28" t="s">
        <v>21</v>
      </c>
      <c r="D41" s="104" t="s">
        <v>95</v>
      </c>
      <c r="E41" s="55"/>
      <c r="F41" s="6">
        <f>MATCH($D41,FAC_TOTALS_APTA!$A$2:$BJ$2,)</f>
        <v>12</v>
      </c>
      <c r="G41" s="117">
        <f>VLOOKUP(G39,FAC_TOTALS_APTA!$A$4:$BJ$126,$F41,FALSE)</f>
        <v>13378352.2086371</v>
      </c>
      <c r="H41" s="117">
        <f>VLOOKUP(H39,FAC_TOTALS_APTA!$A$4:$BJ$126,$F41,FALSE)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30</v>
      </c>
      <c r="M41" s="29">
        <f>IF(M39=0,0,VLOOKUP(M39,FAC_TOTALS_APTA!$A$4:$BJ$126,$L41,FALSE))</f>
        <v>910440.425478447</v>
      </c>
      <c r="N41" s="29">
        <f>IF(N39=0,0,VLOOKUP(N39,FAC_TOTALS_APTA!$A$4:$BJ$126,$L41,FALSE))</f>
        <v>-1377334.64329927</v>
      </c>
      <c r="O41" s="29">
        <f>IF(O39=0,0,VLOOKUP(O39,FAC_TOTALS_APTA!$A$4:$BJ$126,$L41,FALSE))</f>
        <v>1960375.0444181</v>
      </c>
      <c r="P41" s="29">
        <f>IF(P39=0,0,VLOOKUP(P39,FAC_TOTALS_APTA!$A$4:$BJ$126,$L41,FALSE))</f>
        <v>4051678.5110716298</v>
      </c>
      <c r="Q41" s="29">
        <f>IF(Q39=0,0,VLOOKUP(Q39,FAC_TOTALS_APTA!$A$4:$BJ$126,$L41,FALSE))</f>
        <v>5144974.1414409503</v>
      </c>
      <c r="R41" s="29">
        <f>IF(R39=0,0,VLOOKUP(R39,FAC_TOTALS_APTA!$A$4:$BJ$126,$L41,FALSE))</f>
        <v>11168138.8535807</v>
      </c>
      <c r="S41" s="29">
        <f>IF(S39=0,0,VLOOKUP(S39,FAC_TOTALS_APTA!$A$4:$BJ$126,$L41,FALSE))</f>
        <v>-10351747.5422906</v>
      </c>
      <c r="T41" s="29">
        <f>IF(T39=0,0,VLOOKUP(T39,FAC_TOTALS_APTA!$A$4:$BJ$126,$L41,FALSE))</f>
        <v>-9167128.2338622306</v>
      </c>
      <c r="U41" s="29">
        <f>IF(U39=0,0,VLOOKUP(U39,FAC_TOTALS_APTA!$A$4:$BJ$126,$L41,FALSE))</f>
        <v>-8874908.5542029198</v>
      </c>
      <c r="V41" s="29">
        <f>IF(V39=0,0,VLOOKUP(V39,FAC_TOTALS_APTA!$A$4:$BJ$126,$L41,FALSE))</f>
        <v>-5067917.8107292997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-11603429.808394492</v>
      </c>
      <c r="AD41" s="33">
        <f>AC41/G55</f>
        <v>-1.7363074204456163E-2</v>
      </c>
    </row>
    <row r="42" spans="1:31" x14ac:dyDescent="0.25">
      <c r="B42" s="25" t="s">
        <v>52</v>
      </c>
      <c r="C42" s="28" t="s">
        <v>21</v>
      </c>
      <c r="D42" s="104" t="s">
        <v>78</v>
      </c>
      <c r="E42" s="55"/>
      <c r="F42" s="6">
        <f>MATCH($D42,FAC_TOTALS_APTA!$A$2:$BJ$2,)</f>
        <v>14</v>
      </c>
      <c r="G42" s="123">
        <f>VLOOKUP(G39,FAC_TOTALS_APTA!$A$4:$BJ$126,$F42,FALSE)</f>
        <v>0.92425916812859699</v>
      </c>
      <c r="H42" s="123">
        <f>VLOOKUP(H39,FAC_TOTALS_APTA!$A$4:$BJ$126,$F42,FALSE)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FARE_per_UPT_cleaned_2018_MIDLOW_log_FAC</v>
      </c>
      <c r="L42" s="6">
        <f>MATCH($K42,FAC_TOTALS_APTA!$A$2:$BH$2,)</f>
        <v>32</v>
      </c>
      <c r="M42" s="29">
        <f>IF(M39=0,0,VLOOKUP(M39,FAC_TOTALS_APTA!$A$4:$BJ$126,$L42,FALSE))</f>
        <v>728747.38920187298</v>
      </c>
      <c r="N42" s="29">
        <f>IF(N39=0,0,VLOOKUP(N39,FAC_TOTALS_APTA!$A$4:$BJ$126,$L42,FALSE))</f>
        <v>4520125.9368217597</v>
      </c>
      <c r="O42" s="29">
        <f>IF(O39=0,0,VLOOKUP(O39,FAC_TOTALS_APTA!$A$4:$BJ$126,$L42,FALSE))</f>
        <v>-1658088.2985302799</v>
      </c>
      <c r="P42" s="29">
        <f>IF(P39=0,0,VLOOKUP(P39,FAC_TOTALS_APTA!$A$4:$BJ$126,$L42,FALSE))</f>
        <v>-3741107.6768623102</v>
      </c>
      <c r="Q42" s="29">
        <f>IF(Q39=0,0,VLOOKUP(Q39,FAC_TOTALS_APTA!$A$4:$BJ$126,$L42,FALSE))</f>
        <v>-4881109.7548230803</v>
      </c>
      <c r="R42" s="29">
        <f>IF(R39=0,0,VLOOKUP(R39,FAC_TOTALS_APTA!$A$4:$BJ$126,$L42,FALSE))</f>
        <v>1631255.44331895</v>
      </c>
      <c r="S42" s="29">
        <f>IF(S39=0,0,VLOOKUP(S39,FAC_TOTALS_APTA!$A$4:$BJ$126,$L42,FALSE))</f>
        <v>-34433658.635399297</v>
      </c>
      <c r="T42" s="29">
        <f>IF(T39=0,0,VLOOKUP(T39,FAC_TOTALS_APTA!$A$4:$BJ$126,$L42,FALSE))</f>
        <v>803629.26807201398</v>
      </c>
      <c r="U42" s="29">
        <f>IF(U39=0,0,VLOOKUP(U39,FAC_TOTALS_APTA!$A$4:$BJ$126,$L42,FALSE))</f>
        <v>4159430.0730483299</v>
      </c>
      <c r="V42" s="29">
        <f>IF(V39=0,0,VLOOKUP(V39,FAC_TOTALS_APTA!$A$4:$BJ$126,$L42,FALSE))</f>
        <v>39973.642052048403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7">SUM(M42:AB42)</f>
        <v>-32830802.613099992</v>
      </c>
      <c r="AD42" s="33">
        <f>AC42/G55</f>
        <v>-4.912716941250516E-2</v>
      </c>
    </row>
    <row r="43" spans="1:31" s="13" customFormat="1" x14ac:dyDescent="0.25">
      <c r="A43" s="6"/>
      <c r="B43" s="115" t="s">
        <v>82</v>
      </c>
      <c r="C43" s="116"/>
      <c r="D43" s="104" t="s">
        <v>80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 t="e">
        <f>IF(S39=0,0,VLOOKUP(S39,FAC_TOTALS_APTA!$A$4:$BJ$126,$L43,FALSE))</f>
        <v>#REF!</v>
      </c>
      <c r="T43" s="117" t="e">
        <f>IF(T39=0,0,VLOOKUP(T39,FAC_TOTALS_APTA!$A$4:$BJ$126,$L43,FALSE))</f>
        <v>#REF!</v>
      </c>
      <c r="U43" s="117" t="e">
        <f>IF(U39=0,0,VLOOKUP(U39,FAC_TOTALS_APTA!$A$4:$BJ$126,$L43,FALSE))</f>
        <v>#REF!</v>
      </c>
      <c r="V43" s="117" t="e">
        <f>IF(V39=0,0,VLOOKUP(V39,FAC_TOTALS_APTA!$A$4:$BJ$126,$L43,FALSE))</f>
        <v>#REF!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7"/>
        <v>#REF!</v>
      </c>
      <c r="AD43" s="122" t="e">
        <f>AC43/G56</f>
        <v>#REF!</v>
      </c>
      <c r="AE43" s="6"/>
    </row>
    <row r="44" spans="1:31" s="13" customFormat="1" x14ac:dyDescent="0.25">
      <c r="A44" s="6"/>
      <c r="B44" s="115" t="s">
        <v>85</v>
      </c>
      <c r="C44" s="116"/>
      <c r="D44" s="104" t="s">
        <v>79</v>
      </c>
      <c r="E44" s="118"/>
      <c r="F44" s="104">
        <f>MATCH($D44,FAC_TOTALS_APTA!$A$2:$BJ$2,)</f>
        <v>21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MATCH($K44,FAC_TOTALS_APTA!$A$2:$BH$2,)</f>
        <v>39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15</v>
      </c>
      <c r="G45" s="117">
        <f>VLOOKUP(G39,FAC_TOTALS_APTA!$A$4:$BJ$126,$F45,FALSE)</f>
        <v>2412902.98573989</v>
      </c>
      <c r="H45" s="117">
        <f>VLOOKUP(H39,FAC_TOTALS_APTA!$A$4:$BJ$126,$F45,FALSE)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MATCH($K45,FAC_TOTALS_APTA!$A$2:$BH$2,)</f>
        <v>33</v>
      </c>
      <c r="M45" s="29">
        <f>IF(M39=0,0,VLOOKUP(M39,FAC_TOTALS_APTA!$A$4:$BJ$126,$L45,FALSE))</f>
        <v>7834253.5648442702</v>
      </c>
      <c r="N45" s="29">
        <f>IF(N39=0,0,VLOOKUP(N39,FAC_TOTALS_APTA!$A$4:$BJ$126,$L45,FALSE))</f>
        <v>9945324.0829029102</v>
      </c>
      <c r="O45" s="29">
        <f>IF(O39=0,0,VLOOKUP(O39,FAC_TOTALS_APTA!$A$4:$BJ$126,$L45,FALSE))</f>
        <v>10308035.074307101</v>
      </c>
      <c r="P45" s="29">
        <f>IF(P39=0,0,VLOOKUP(P39,FAC_TOTALS_APTA!$A$4:$BJ$126,$L45,FALSE))</f>
        <v>12493738.0300806</v>
      </c>
      <c r="Q45" s="29">
        <f>IF(Q39=0,0,VLOOKUP(Q39,FAC_TOTALS_APTA!$A$4:$BJ$126,$L45,FALSE))</f>
        <v>5199761.3891647104</v>
      </c>
      <c r="R45" s="29">
        <f>IF(R39=0,0,VLOOKUP(R39,FAC_TOTALS_APTA!$A$4:$BJ$126,$L45,FALSE))</f>
        <v>2342857.8986844299</v>
      </c>
      <c r="S45" s="29">
        <f>IF(S39=0,0,VLOOKUP(S39,FAC_TOTALS_APTA!$A$4:$BJ$126,$L45,FALSE))</f>
        <v>-2174396.4672055901</v>
      </c>
      <c r="T45" s="29">
        <f>IF(T39=0,0,VLOOKUP(T39,FAC_TOTALS_APTA!$A$4:$BJ$126,$L45,FALSE))</f>
        <v>3902038.49326682</v>
      </c>
      <c r="U45" s="29">
        <f>IF(U39=0,0,VLOOKUP(U39,FAC_TOTALS_APTA!$A$4:$BJ$126,$L45,FALSE))</f>
        <v>3169491.92075318</v>
      </c>
      <c r="V45" s="29">
        <f>IF(V39=0,0,VLOOKUP(V39,FAC_TOTALS_APTA!$A$4:$BJ$126,$L45,FALSE))</f>
        <v>4280986.5728351697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7"/>
        <v>57302090.559633598</v>
      </c>
      <c r="AD45" s="33">
        <f>AC45/G55</f>
        <v>8.5745375883395814E-2</v>
      </c>
    </row>
    <row r="46" spans="1:31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16</v>
      </c>
      <c r="G46" s="123">
        <f>VLOOKUP(G39,FAC_TOTALS_APTA!$A$4:$BJ$126,$F46,FALSE)</f>
        <v>0.357365417272761</v>
      </c>
      <c r="H46" s="123">
        <f>VLOOKUP(H39,FAC_TOTALS_APTA!$A$4:$BJ$126,$F46,FALSE)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MATCH($K46,FAC_TOTALS_APTA!$A$2:$BH$2,)</f>
        <v>34</v>
      </c>
      <c r="M46" s="29">
        <f>IF(M39=0,0,VLOOKUP(M39,FAC_TOTALS_APTA!$A$4:$BJ$126,$L46,FALSE))</f>
        <v>-748937.53954601905</v>
      </c>
      <c r="N46" s="29">
        <f>IF(N39=0,0,VLOOKUP(N39,FAC_TOTALS_APTA!$A$4:$BJ$126,$L46,FALSE))</f>
        <v>-1530581.2058319601</v>
      </c>
      <c r="O46" s="29">
        <f>IF(O39=0,0,VLOOKUP(O39,FAC_TOTALS_APTA!$A$4:$BJ$126,$L46,FALSE))</f>
        <v>-1003669.50975691</v>
      </c>
      <c r="P46" s="29">
        <f>IF(P39=0,0,VLOOKUP(P39,FAC_TOTALS_APTA!$A$4:$BJ$126,$L46,FALSE))</f>
        <v>-94425.359155357204</v>
      </c>
      <c r="Q46" s="29">
        <f>IF(Q39=0,0,VLOOKUP(Q39,FAC_TOTALS_APTA!$A$4:$BJ$126,$L46,FALSE))</f>
        <v>-1381840.5249385401</v>
      </c>
      <c r="R46" s="29">
        <f>IF(R39=0,0,VLOOKUP(R39,FAC_TOTALS_APTA!$A$4:$BJ$126,$L46,FALSE))</f>
        <v>-92910.137788982101</v>
      </c>
      <c r="S46" s="29">
        <f>IF(S39=0,0,VLOOKUP(S39,FAC_TOTALS_APTA!$A$4:$BJ$126,$L46,FALSE))</f>
        <v>1632118.5106307</v>
      </c>
      <c r="T46" s="29">
        <f>IF(T39=0,0,VLOOKUP(T39,FAC_TOTALS_APTA!$A$4:$BJ$126,$L46,FALSE))</f>
        <v>194907.039159165</v>
      </c>
      <c r="U46" s="29">
        <f>IF(U39=0,0,VLOOKUP(U39,FAC_TOTALS_APTA!$A$4:$BJ$126,$L46,FALSE))</f>
        <v>-2730718.2616488901</v>
      </c>
      <c r="V46" s="29">
        <f>IF(V39=0,0,VLOOKUP(V39,FAC_TOTALS_APTA!$A$4:$BJ$126,$L46,FALSE))</f>
        <v>-4956694.9843207598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7"/>
        <v>-10712751.973197555</v>
      </c>
      <c r="AD46" s="33">
        <f>AC46/G55</f>
        <v>-1.6030286778655499E-2</v>
      </c>
    </row>
    <row r="47" spans="1:31" x14ac:dyDescent="0.2">
      <c r="B47" s="25" t="s">
        <v>49</v>
      </c>
      <c r="C47" s="28" t="s">
        <v>21</v>
      </c>
      <c r="D47" s="124" t="s">
        <v>86</v>
      </c>
      <c r="E47" s="55"/>
      <c r="F47" s="6">
        <f>MATCH($D47,FAC_TOTALS_APTA!$A$2:$BJ$2,)</f>
        <v>17</v>
      </c>
      <c r="G47" s="125">
        <f>VLOOKUP(G39,FAC_TOTALS_APTA!$A$4:$BJ$126,$F47,FALSE)</f>
        <v>1.9468195567767399</v>
      </c>
      <c r="H47" s="125">
        <f>VLOOKUP(H39,FAC_TOTALS_APTA!$A$4:$BJ$126,$F47,FALSE)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MATCH($K47,FAC_TOTALS_APTA!$A$2:$BH$2,)</f>
        <v>35</v>
      </c>
      <c r="M47" s="29">
        <f>IF(M39=0,0,VLOOKUP(M39,FAC_TOTALS_APTA!$A$4:$BJ$126,$L47,FALSE))</f>
        <v>8542033.5353881791</v>
      </c>
      <c r="N47" s="29">
        <f>IF(N39=0,0,VLOOKUP(N39,FAC_TOTALS_APTA!$A$4:$BJ$126,$L47,FALSE))</f>
        <v>10475612.749271899</v>
      </c>
      <c r="O47" s="29">
        <f>IF(O39=0,0,VLOOKUP(O39,FAC_TOTALS_APTA!$A$4:$BJ$126,$L47,FALSE))</f>
        <v>14402737.532754401</v>
      </c>
      <c r="P47" s="29">
        <f>IF(P39=0,0,VLOOKUP(P39,FAC_TOTALS_APTA!$A$4:$BJ$126,$L47,FALSE))</f>
        <v>8460421.3106370494</v>
      </c>
      <c r="Q47" s="29">
        <f>IF(Q39=0,0,VLOOKUP(Q39,FAC_TOTALS_APTA!$A$4:$BJ$126,$L47,FALSE))</f>
        <v>5620222.42271295</v>
      </c>
      <c r="R47" s="29">
        <f>IF(R39=0,0,VLOOKUP(R39,FAC_TOTALS_APTA!$A$4:$BJ$126,$L47,FALSE))</f>
        <v>11801584.3316679</v>
      </c>
      <c r="S47" s="29">
        <f>IF(S39=0,0,VLOOKUP(S39,FAC_TOTALS_APTA!$A$4:$BJ$126,$L47,FALSE))</f>
        <v>-33924860.049413897</v>
      </c>
      <c r="T47" s="29">
        <f>IF(T39=0,0,VLOOKUP(T39,FAC_TOTALS_APTA!$A$4:$BJ$126,$L47,FALSE))</f>
        <v>14862000.298738901</v>
      </c>
      <c r="U47" s="29">
        <f>IF(U39=0,0,VLOOKUP(U39,FAC_TOTALS_APTA!$A$4:$BJ$126,$L47,FALSE))</f>
        <v>20770379.4928459</v>
      </c>
      <c r="V47" s="29">
        <f>IF(V39=0,0,VLOOKUP(V39,FAC_TOTALS_APTA!$A$4:$BJ$126,$L47,FALSE))</f>
        <v>398350.25478383998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7"/>
        <v>61408481.879387118</v>
      </c>
      <c r="AD47" s="33">
        <f>AC47/G55</f>
        <v>9.1890074336764604E-2</v>
      </c>
    </row>
    <row r="48" spans="1:31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18</v>
      </c>
      <c r="G48" s="123">
        <f>VLOOKUP(G39,FAC_TOTALS_APTA!$A$4:$BJ$126,$F48,FALSE)</f>
        <v>35715.451599492502</v>
      </c>
      <c r="H48" s="123">
        <f>VLOOKUP(H39,FAC_TOTALS_APTA!$A$4:$BJ$126,$F48,FALSE)</f>
        <v>28874.309502126802</v>
      </c>
      <c r="I48" s="30">
        <f t="shared" si="14"/>
        <v>-0.19154572575705331</v>
      </c>
      <c r="J48" s="31" t="str">
        <f t="shared" si="15"/>
        <v>_log</v>
      </c>
      <c r="K48" s="31" t="str">
        <f t="shared" si="16"/>
        <v>TOTAL_MED_INC_INDIV_2018_log_FAC</v>
      </c>
      <c r="L48" s="6">
        <f>MATCH($K48,FAC_TOTALS_APTA!$A$2:$BH$2,)</f>
        <v>36</v>
      </c>
      <c r="M48" s="29">
        <f>IF(M39=0,0,VLOOKUP(M39,FAC_TOTALS_APTA!$A$4:$BJ$126,$L48,FALSE))</f>
        <v>2802937.1223877198</v>
      </c>
      <c r="N48" s="29">
        <f>IF(N39=0,0,VLOOKUP(N39,FAC_TOTALS_APTA!$A$4:$BJ$126,$L48,FALSE))</f>
        <v>4733339.93914825</v>
      </c>
      <c r="O48" s="29">
        <f>IF(O39=0,0,VLOOKUP(O39,FAC_TOTALS_APTA!$A$4:$BJ$126,$L48,FALSE))</f>
        <v>4599285.0200919602</v>
      </c>
      <c r="P48" s="29">
        <f>IF(P39=0,0,VLOOKUP(P39,FAC_TOTALS_APTA!$A$4:$BJ$126,$L48,FALSE))</f>
        <v>7609954.3441141201</v>
      </c>
      <c r="Q48" s="29">
        <f>IF(Q39=0,0,VLOOKUP(Q39,FAC_TOTALS_APTA!$A$4:$BJ$126,$L48,FALSE))</f>
        <v>-2046116.8789655799</v>
      </c>
      <c r="R48" s="29">
        <f>IF(R39=0,0,VLOOKUP(R39,FAC_TOTALS_APTA!$A$4:$BJ$126,$L48,FALSE))</f>
        <v>1277984.17428422</v>
      </c>
      <c r="S48" s="29">
        <f>IF(S39=0,0,VLOOKUP(S39,FAC_TOTALS_APTA!$A$4:$BJ$126,$L48,FALSE))</f>
        <v>10332928.7490736</v>
      </c>
      <c r="T48" s="29">
        <f>IF(T39=0,0,VLOOKUP(T39,FAC_TOTALS_APTA!$A$4:$BJ$126,$L48,FALSE))</f>
        <v>2966185.9229611098</v>
      </c>
      <c r="U48" s="29">
        <f>IF(U39=0,0,VLOOKUP(U39,FAC_TOTALS_APTA!$A$4:$BJ$126,$L48,FALSE))</f>
        <v>3625884.7932712398</v>
      </c>
      <c r="V48" s="29">
        <f>IF(V39=0,0,VLOOKUP(V39,FAC_TOTALS_APTA!$A$4:$BJ$126,$L48,FALSE))</f>
        <v>1821256.0429795301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7"/>
        <v>37723639.229346164</v>
      </c>
      <c r="AD48" s="33">
        <f>AC48/G55</f>
        <v>5.6448684399108696E-2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19</v>
      </c>
      <c r="G49" s="117">
        <f>VLOOKUP(G39,FAC_TOTALS_APTA!$A$4:$BJ$126,$F49,FALSE)</f>
        <v>7.8156462434034699</v>
      </c>
      <c r="H49" s="117">
        <f>VLOOKUP(H39,FAC_TOTALS_APTA!$A$4:$BJ$126,$F49,FALSE)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MATCH($K49,FAC_TOTALS_APTA!$A$2:$BH$2,)</f>
        <v>37</v>
      </c>
      <c r="M49" s="29">
        <f>IF(M39=0,0,VLOOKUP(M39,FAC_TOTALS_APTA!$A$4:$BJ$126,$L49,FALSE))</f>
        <v>-245629.38011628599</v>
      </c>
      <c r="N49" s="29">
        <f>IF(N39=0,0,VLOOKUP(N39,FAC_TOTALS_APTA!$A$4:$BJ$126,$L49,FALSE))</f>
        <v>-263938.11732609803</v>
      </c>
      <c r="O49" s="29">
        <f>IF(O39=0,0,VLOOKUP(O39,FAC_TOTALS_APTA!$A$4:$BJ$126,$L49,FALSE))</f>
        <v>-207795.67832799401</v>
      </c>
      <c r="P49" s="29">
        <f>IF(P39=0,0,VLOOKUP(P39,FAC_TOTALS_APTA!$A$4:$BJ$126,$L49,FALSE))</f>
        <v>43767.068147483398</v>
      </c>
      <c r="Q49" s="29">
        <f>IF(Q39=0,0,VLOOKUP(Q39,FAC_TOTALS_APTA!$A$4:$BJ$126,$L49,FALSE))</f>
        <v>-754022.75330518896</v>
      </c>
      <c r="R49" s="29">
        <f>IF(R39=0,0,VLOOKUP(R39,FAC_TOTALS_APTA!$A$4:$BJ$126,$L49,FALSE))</f>
        <v>1524770.4965661899</v>
      </c>
      <c r="S49" s="29">
        <f>IF(S39=0,0,VLOOKUP(S39,FAC_TOTALS_APTA!$A$4:$BJ$126,$L49,FALSE))</f>
        <v>863315.31070878496</v>
      </c>
      <c r="T49" s="29">
        <f>IF(T39=0,0,VLOOKUP(T39,FAC_TOTALS_APTA!$A$4:$BJ$126,$L49,FALSE))</f>
        <v>2201789.51126773</v>
      </c>
      <c r="U49" s="29">
        <f>IF(U39=0,0,VLOOKUP(U39,FAC_TOTALS_APTA!$A$4:$BJ$126,$L49,FALSE))</f>
        <v>2266865.8430024302</v>
      </c>
      <c r="V49" s="29">
        <f>IF(V39=0,0,VLOOKUP(V39,FAC_TOTALS_APTA!$A$4:$BJ$126,$L49,FALSE))</f>
        <v>255035.76274542901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7"/>
        <v>5684158.0633624801</v>
      </c>
      <c r="AD49" s="33">
        <f>AC49/G55</f>
        <v>8.5056280663343316E-3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20</v>
      </c>
      <c r="G50" s="125">
        <f>VLOOKUP(G39,FAC_TOTALS_APTA!$A$4:$BJ$126,$F50,FALSE)</f>
        <v>3.29893510953965</v>
      </c>
      <c r="H50" s="125">
        <f>VLOOKUP(H39,FAC_TOTALS_APTA!$A$4:$BJ$126,$F50,FALSE)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MATCH($K50,FAC_TOTALS_APTA!$A$2:$BH$2,)</f>
        <v>38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-731060.29258178698</v>
      </c>
      <c r="Q50" s="29">
        <f>IF(Q39=0,0,VLOOKUP(Q39,FAC_TOTALS_APTA!$A$4:$BJ$126,$L50,FALSE))</f>
        <v>-756803.813853511</v>
      </c>
      <c r="R50" s="29">
        <f>IF(R39=0,0,VLOOKUP(R39,FAC_TOTALS_APTA!$A$4:$BJ$126,$L50,FALSE))</f>
        <v>-168156.174718522</v>
      </c>
      <c r="S50" s="29">
        <f>IF(S39=0,0,VLOOKUP(S39,FAC_TOTALS_APTA!$A$4:$BJ$126,$L50,FALSE))</f>
        <v>-978516.69874873001</v>
      </c>
      <c r="T50" s="29">
        <f>IF(T39=0,0,VLOOKUP(T39,FAC_TOTALS_APTA!$A$4:$BJ$126,$L50,FALSE))</f>
        <v>-6318.45001318707</v>
      </c>
      <c r="U50" s="29">
        <f>IF(U39=0,0,VLOOKUP(U39,FAC_TOTALS_APTA!$A$4:$BJ$126,$L50,FALSE))</f>
        <v>-498160.07388888998</v>
      </c>
      <c r="V50" s="29">
        <f>IF(V39=0,0,VLOOKUP(V39,FAC_TOTALS_APTA!$A$4:$BJ$126,$L50,FALSE))</f>
        <v>8787.9303939066194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7"/>
        <v>-3130227.5734107206</v>
      </c>
      <c r="AD50" s="33">
        <f>AC50/G55</f>
        <v>-4.6839921067687558E-3</v>
      </c>
    </row>
    <row r="51" spans="1:31" ht="25.5" x14ac:dyDescent="0.25">
      <c r="B51" s="25" t="s">
        <v>63</v>
      </c>
      <c r="C51" s="28"/>
      <c r="D51" s="11" t="s">
        <v>89</v>
      </c>
      <c r="E51" s="55"/>
      <c r="F51" s="6">
        <f>MATCH($D51,FAC_TOTALS_APTA!$A$2:$BJ$2,)</f>
        <v>24</v>
      </c>
      <c r="G51" s="125">
        <f>VLOOKUP(G39,FAC_TOTALS_APTA!$A$4:$BJ$126,$F51,FALSE)</f>
        <v>0</v>
      </c>
      <c r="H51" s="125">
        <f>VLOOKUP(H39,FAC_TOTALS_APTA!$A$4:$BJ$126,$F51,FALSE)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TNC_TRIPS_PER_CAPITA_CLUSTER_BUS_MID_OPEX_FAC</v>
      </c>
      <c r="L51" s="6">
        <f>MATCH($K51,FAC_TOTALS_APTA!$A$2:$BH$2,)</f>
        <v>42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7"/>
        <v>0</v>
      </c>
      <c r="AD51" s="33">
        <f>AC51/G55</f>
        <v>0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28</v>
      </c>
      <c r="G52" s="125">
        <f>VLOOKUP(G39,FAC_TOTALS_APTA!$A$4:$BJ$126,$F52,FALSE)</f>
        <v>4.7394709953269498E-2</v>
      </c>
      <c r="H52" s="125">
        <f>VLOOKUP(H39,FAC_TOTALS_APTA!$A$4:$BJ$126,$F52,FALSE)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MATCH($K52,FAC_TOTALS_APTA!$A$2:$BH$2,)</f>
        <v>46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-280820.79631979601</v>
      </c>
      <c r="V52" s="29">
        <f>IF(V39=0,0,VLOOKUP(V39,FAC_TOTALS_APTA!$A$4:$BJ$126,$L52,FALSE))</f>
        <v>-806308.50595958403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7"/>
        <v>-1087129.3022793802</v>
      </c>
      <c r="AD52" s="33">
        <f>AC52/G55</f>
        <v>-1.6267523531412905E-3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29</v>
      </c>
      <c r="G53" s="131">
        <f>VLOOKUP(G39,FAC_TOTALS_APTA!$A$4:$BJ$126,$F53,FALSE)</f>
        <v>0</v>
      </c>
      <c r="H53" s="131">
        <f>VLOOKUP(H39,FAC_TOTALS_APTA!$A$4:$BJ$126,$F53,FALSE)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7"/>
        <v>0</v>
      </c>
      <c r="AD53" s="40">
        <f>AC53/G55</f>
        <v>0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MATCH($K54,FAC_TOTALS_APTA!$A$2:$BH$2,)</f>
        <v>51</v>
      </c>
      <c r="M54" s="45">
        <f>IF(M39=0,0,VLOOKUP(M39,FAC_TOTALS_APTA!$A$4:$BJ$126,$L54,FALSE))</f>
        <v>64490437</v>
      </c>
      <c r="N54" s="45">
        <f>IF(N39=0,0,VLOOKUP(N39,FAC_TOTALS_APTA!$A$4:$BJ$126,$L54,FALSE))</f>
        <v>27575194</v>
      </c>
      <c r="O54" s="45">
        <f>IF(O39=0,0,VLOOKUP(O39,FAC_TOTALS_APTA!$A$4:$BJ$126,$L54,FALSE))</f>
        <v>22919974</v>
      </c>
      <c r="P54" s="45">
        <f>IF(P39=0,0,VLOOKUP(P39,FAC_TOTALS_APTA!$A$4:$BJ$126,$L54,FALSE))</f>
        <v>15747264</v>
      </c>
      <c r="Q54" s="45">
        <f>IF(Q39=0,0,VLOOKUP(Q39,FAC_TOTALS_APTA!$A$4:$BJ$126,$L54,FALSE))</f>
        <v>8688267.9999999907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2308521.9999999902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668281991.52754402</v>
      </c>
      <c r="H55" s="117">
        <f>VLOOKUP(H39,FAC_TOTALS_APTA!$A$4:$BH$126,$F55,FALSE)</f>
        <v>935344399.41364205</v>
      </c>
      <c r="I55" s="112">
        <f t="shared" ref="I55" si="18">H55/G55-1</f>
        <v>0.39962532474599954</v>
      </c>
      <c r="J55" s="31"/>
      <c r="K55" s="31"/>
      <c r="L55" s="6"/>
      <c r="M55" s="29" t="e">
        <f t="shared" ref="M55:AB55" si="19">SUM(M41:M48)</f>
        <v>#REF!</v>
      </c>
      <c r="N55" s="29" t="e">
        <f t="shared" si="19"/>
        <v>#REF!</v>
      </c>
      <c r="O55" s="29" t="e">
        <f t="shared" si="19"/>
        <v>#REF!</v>
      </c>
      <c r="P55" s="29" t="e">
        <f t="shared" si="19"/>
        <v>#REF!</v>
      </c>
      <c r="Q55" s="29" t="e">
        <f t="shared" si="19"/>
        <v>#REF!</v>
      </c>
      <c r="R55" s="29" t="e">
        <f t="shared" si="19"/>
        <v>#REF!</v>
      </c>
      <c r="S55" s="29" t="e">
        <f t="shared" si="19"/>
        <v>#REF!</v>
      </c>
      <c r="T55" s="29" t="e">
        <f t="shared" si="19"/>
        <v>#REF!</v>
      </c>
      <c r="U55" s="29" t="e">
        <f t="shared" si="19"/>
        <v>#REF!</v>
      </c>
      <c r="V55" s="29" t="e">
        <f t="shared" si="19"/>
        <v>#REF!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267062407.88609803</v>
      </c>
      <c r="AD55" s="33">
        <f>I55</f>
        <v>0.39962532474599954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692881970</v>
      </c>
      <c r="H56" s="114">
        <f>VLOOKUP(H39,FAC_TOTALS_APTA!$A$4:$BH$126,$F56,FALSE)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-1.2352225404131723E-2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9" t="s">
        <v>51</v>
      </c>
      <c r="H64" s="169"/>
      <c r="I64" s="169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169" t="s">
        <v>55</v>
      </c>
      <c r="AD64" s="169"/>
    </row>
    <row r="65" spans="1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x14ac:dyDescent="0.25">
      <c r="B69" s="25" t="s">
        <v>31</v>
      </c>
      <c r="C69" s="28" t="s">
        <v>21</v>
      </c>
      <c r="D69" s="104" t="s">
        <v>95</v>
      </c>
      <c r="E69" s="55"/>
      <c r="F69" s="6">
        <f>MATCH($D69,FAC_TOTALS_APTA!$A$2:$BJ$2,)</f>
        <v>12</v>
      </c>
      <c r="G69" s="117">
        <f>VLOOKUP(G67,FAC_TOTALS_APTA!$A$4:$BJ$126,$F69,FALSE)</f>
        <v>2436593.4779696302</v>
      </c>
      <c r="H69" s="117">
        <f>VLOOKUP(H67,FAC_TOTALS_APTA!$A$4:$BJ$126,$F69,FALSE)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VRM_ADJ_log_FAC</v>
      </c>
      <c r="L69" s="6">
        <f>MATCH($K69,FAC_TOTALS_APTA!$A$2:$BH$2,)</f>
        <v>30</v>
      </c>
      <c r="M69" s="29">
        <f>IF(M67=0,0,VLOOKUP(M67,FAC_TOTALS_APTA!$A$4:$BJ$126,$L69,FALSE))</f>
        <v>412321.87236603501</v>
      </c>
      <c r="N69" s="29">
        <f>IF(N67=0,0,VLOOKUP(N67,FAC_TOTALS_APTA!$A$4:$BJ$126,$L69,FALSE))</f>
        <v>1778984.70157234</v>
      </c>
      <c r="O69" s="29">
        <f>IF(O67=0,0,VLOOKUP(O67,FAC_TOTALS_APTA!$A$4:$BJ$126,$L69,FALSE))</f>
        <v>-2101278.8349948502</v>
      </c>
      <c r="P69" s="29">
        <f>IF(P67=0,0,VLOOKUP(P67,FAC_TOTALS_APTA!$A$4:$BJ$126,$L69,FALSE))</f>
        <v>4630692.9844385702</v>
      </c>
      <c r="Q69" s="29">
        <f>IF(Q67=0,0,VLOOKUP(Q67,FAC_TOTALS_APTA!$A$4:$BJ$126,$L69,FALSE))</f>
        <v>4701463.4238935402</v>
      </c>
      <c r="R69" s="29">
        <f>IF(R67=0,0,VLOOKUP(R67,FAC_TOTALS_APTA!$A$4:$BJ$126,$L69,FALSE))</f>
        <v>2600326.42538922</v>
      </c>
      <c r="S69" s="29">
        <f>IF(S67=0,0,VLOOKUP(S67,FAC_TOTALS_APTA!$A$4:$BJ$126,$L69,FALSE))</f>
        <v>2186060.1320362799</v>
      </c>
      <c r="T69" s="29">
        <f>IF(T67=0,0,VLOOKUP(T67,FAC_TOTALS_APTA!$A$4:$BJ$126,$L69,FALSE))</f>
        <v>999848.78155848896</v>
      </c>
      <c r="U69" s="29">
        <f>IF(U67=0,0,VLOOKUP(U67,FAC_TOTALS_APTA!$A$4:$BJ$126,$L69,FALSE))</f>
        <v>-345747.23905802699</v>
      </c>
      <c r="V69" s="29">
        <f>IF(V67=0,0,VLOOKUP(V67,FAC_TOTALS_APTA!$A$4:$BJ$126,$L69,FALSE))</f>
        <v>742737.03013625403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15605409.277337849</v>
      </c>
      <c r="AD69" s="33">
        <f>AC69/G83</f>
        <v>0.1731740053426592</v>
      </c>
    </row>
    <row r="70" spans="1:33" x14ac:dyDescent="0.25">
      <c r="B70" s="25" t="s">
        <v>52</v>
      </c>
      <c r="C70" s="28" t="s">
        <v>21</v>
      </c>
      <c r="D70" s="104" t="s">
        <v>78</v>
      </c>
      <c r="E70" s="55"/>
      <c r="F70" s="6">
        <f>MATCH($D70,FAC_TOTALS_APTA!$A$2:$BJ$2,)</f>
        <v>14</v>
      </c>
      <c r="G70" s="123">
        <f>VLOOKUP(G67,FAC_TOTALS_APTA!$A$4:$BJ$126,$F70,FALSE)</f>
        <v>0.90327811224383903</v>
      </c>
      <c r="H70" s="123">
        <f>VLOOKUP(H67,FAC_TOTALS_APTA!$A$4:$BJ$126,$F70,FALSE)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FARE_per_UPT_cleaned_2018_MIDLOW_log_FAC</v>
      </c>
      <c r="L70" s="6">
        <f>MATCH($K70,FAC_TOTALS_APTA!$A$2:$BH$2,)</f>
        <v>32</v>
      </c>
      <c r="M70" s="29">
        <f>IF(M67=0,0,VLOOKUP(M67,FAC_TOTALS_APTA!$A$4:$BJ$126,$L70,FALSE))</f>
        <v>786183.34263849596</v>
      </c>
      <c r="N70" s="29">
        <f>IF(N67=0,0,VLOOKUP(N67,FAC_TOTALS_APTA!$A$4:$BJ$126,$L70,FALSE))</f>
        <v>271705.50418627501</v>
      </c>
      <c r="O70" s="29">
        <f>IF(O67=0,0,VLOOKUP(O67,FAC_TOTALS_APTA!$A$4:$BJ$126,$L70,FALSE))</f>
        <v>506933.96345615998</v>
      </c>
      <c r="P70" s="29">
        <f>IF(P67=0,0,VLOOKUP(P67,FAC_TOTALS_APTA!$A$4:$BJ$126,$L70,FALSE))</f>
        <v>-273165.43072662898</v>
      </c>
      <c r="Q70" s="29">
        <f>IF(Q67=0,0,VLOOKUP(Q67,FAC_TOTALS_APTA!$A$4:$BJ$126,$L70,FALSE))</f>
        <v>324213.38855526299</v>
      </c>
      <c r="R70" s="29">
        <f>IF(R67=0,0,VLOOKUP(R67,FAC_TOTALS_APTA!$A$4:$BJ$126,$L70,FALSE))</f>
        <v>1189797.6832689401</v>
      </c>
      <c r="S70" s="29">
        <f>IF(S67=0,0,VLOOKUP(S67,FAC_TOTALS_APTA!$A$4:$BJ$126,$L70,FALSE))</f>
        <v>-4140926.4692256898</v>
      </c>
      <c r="T70" s="29">
        <f>IF(T67=0,0,VLOOKUP(T67,FAC_TOTALS_APTA!$A$4:$BJ$126,$L70,FALSE))</f>
        <v>1480496.1472411801</v>
      </c>
      <c r="U70" s="29">
        <f>IF(U67=0,0,VLOOKUP(U67,FAC_TOTALS_APTA!$A$4:$BJ$126,$L70,FALSE))</f>
        <v>2601601.2998723499</v>
      </c>
      <c r="V70" s="29">
        <f>IF(V67=0,0,VLOOKUP(V67,FAC_TOTALS_APTA!$A$4:$BJ$126,$L70,FALSE))</f>
        <v>-335110.99266102101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5">SUM(M70:AB70)</f>
        <v>2411728.4366053236</v>
      </c>
      <c r="AD70" s="33">
        <f>AC70/G83</f>
        <v>2.6763070788040282E-2</v>
      </c>
    </row>
    <row r="71" spans="1:33" s="13" customFormat="1" x14ac:dyDescent="0.25">
      <c r="A71" s="6"/>
      <c r="B71" s="115" t="s">
        <v>82</v>
      </c>
      <c r="C71" s="116"/>
      <c r="D71" s="104" t="s">
        <v>80</v>
      </c>
      <c r="E71" s="118"/>
      <c r="F71" s="104" t="e">
        <f>MATCH($D71,FAC_TOTALS_APTA!$A$2:$BJ$2,)</f>
        <v>#N/A</v>
      </c>
      <c r="G71" s="117" t="e">
        <f>VLOOKUP(G67,FAC_TOTALS_APTA!$A$4:$BJ$126,$F71,FALSE)</f>
        <v>#REF!</v>
      </c>
      <c r="H71" s="117" t="e">
        <f>VLOOKUP(H67,FAC_TOTALS_APTA!$A$4:$BJ$126,$F71,FALSE)</f>
        <v>#REF!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#REF!</v>
      </c>
      <c r="N71" s="117" t="e">
        <f>IF(N67=0,0,VLOOKUP(N67,FAC_TOTALS_APTA!$A$4:$BJ$126,$L71,FALSE))</f>
        <v>#REF!</v>
      </c>
      <c r="O71" s="117" t="e">
        <f>IF(O67=0,0,VLOOKUP(O67,FAC_TOTALS_APTA!$A$4:$BJ$126,$L71,FALSE))</f>
        <v>#REF!</v>
      </c>
      <c r="P71" s="117" t="e">
        <f>IF(P67=0,0,VLOOKUP(P67,FAC_TOTALS_APTA!$A$4:$BJ$126,$L71,FALSE))</f>
        <v>#REF!</v>
      </c>
      <c r="Q71" s="117" t="e">
        <f>IF(Q67=0,0,VLOOKUP(Q67,FAC_TOTALS_APTA!$A$4:$BJ$126,$L71,FALSE))</f>
        <v>#REF!</v>
      </c>
      <c r="R71" s="117" t="e">
        <f>IF(R67=0,0,VLOOKUP(R67,FAC_TOTALS_APTA!$A$4:$BJ$126,$L71,FALSE))</f>
        <v>#REF!</v>
      </c>
      <c r="S71" s="117" t="e">
        <f>IF(S67=0,0,VLOOKUP(S67,FAC_TOTALS_APTA!$A$4:$BJ$126,$L71,FALSE))</f>
        <v>#REF!</v>
      </c>
      <c r="T71" s="117" t="e">
        <f>IF(T67=0,0,VLOOKUP(T67,FAC_TOTALS_APTA!$A$4:$BJ$126,$L71,FALSE))</f>
        <v>#REF!</v>
      </c>
      <c r="U71" s="117" t="e">
        <f>IF(U67=0,0,VLOOKUP(U67,FAC_TOTALS_APTA!$A$4:$BJ$126,$L71,FALSE))</f>
        <v>#REF!</v>
      </c>
      <c r="V71" s="117" t="e">
        <f>IF(V67=0,0,VLOOKUP(V67,FAC_TOTALS_APTA!$A$4:$BJ$126,$L71,FALSE))</f>
        <v>#REF!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5"/>
        <v>#REF!</v>
      </c>
      <c r="AD71" s="122" t="e">
        <f>AC71/G84</f>
        <v>#REF!</v>
      </c>
      <c r="AE71" s="6"/>
    </row>
    <row r="72" spans="1:33" s="13" customFormat="1" x14ac:dyDescent="0.25">
      <c r="A72" s="6"/>
      <c r="B72" s="115" t="s">
        <v>85</v>
      </c>
      <c r="C72" s="116"/>
      <c r="D72" s="104" t="s">
        <v>79</v>
      </c>
      <c r="E72" s="118"/>
      <c r="F72" s="104">
        <f>MATCH($D72,FAC_TOTALS_APTA!$A$2:$BJ$2,)</f>
        <v>21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MATCH($K72,FAC_TOTALS_APTA!$A$2:$BH$2,)</f>
        <v>39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15</v>
      </c>
      <c r="G73" s="117">
        <f>VLOOKUP(G67,FAC_TOTALS_APTA!$A$4:$BJ$126,$F73,FALSE)</f>
        <v>625427.99872995203</v>
      </c>
      <c r="H73" s="117">
        <f>VLOOKUP(H67,FAC_TOTALS_APTA!$A$4:$BJ$126,$F73,FALSE)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MATCH($K73,FAC_TOTALS_APTA!$A$2:$BH$2,)</f>
        <v>33</v>
      </c>
      <c r="M73" s="29">
        <f>IF(M67=0,0,VLOOKUP(M67,FAC_TOTALS_APTA!$A$4:$BJ$126,$L73,FALSE))</f>
        <v>1240271.2521234001</v>
      </c>
      <c r="N73" s="29">
        <f>IF(N67=0,0,VLOOKUP(N67,FAC_TOTALS_APTA!$A$4:$BJ$126,$L73,FALSE))</f>
        <v>1640697.3229624699</v>
      </c>
      <c r="O73" s="29">
        <f>IF(O67=0,0,VLOOKUP(O67,FAC_TOTALS_APTA!$A$4:$BJ$126,$L73,FALSE))</f>
        <v>2565007.6811928898</v>
      </c>
      <c r="P73" s="29">
        <f>IF(P67=0,0,VLOOKUP(P67,FAC_TOTALS_APTA!$A$4:$BJ$126,$L73,FALSE))</f>
        <v>3295735.0031746202</v>
      </c>
      <c r="Q73" s="29">
        <f>IF(Q67=0,0,VLOOKUP(Q67,FAC_TOTALS_APTA!$A$4:$BJ$126,$L73,FALSE))</f>
        <v>1287090.50822345</v>
      </c>
      <c r="R73" s="29">
        <f>IF(R67=0,0,VLOOKUP(R67,FAC_TOTALS_APTA!$A$4:$BJ$126,$L73,FALSE))</f>
        <v>459966.91466802801</v>
      </c>
      <c r="S73" s="29">
        <f>IF(S67=0,0,VLOOKUP(S67,FAC_TOTALS_APTA!$A$4:$BJ$126,$L73,FALSE))</f>
        <v>-454791.54528625502</v>
      </c>
      <c r="T73" s="29">
        <f>IF(T67=0,0,VLOOKUP(T67,FAC_TOTALS_APTA!$A$4:$BJ$126,$L73,FALSE))</f>
        <v>1000304.65225927</v>
      </c>
      <c r="U73" s="29">
        <f>IF(U67=0,0,VLOOKUP(U67,FAC_TOTALS_APTA!$A$4:$BJ$126,$L73,FALSE))</f>
        <v>759252.69238025497</v>
      </c>
      <c r="V73" s="29">
        <f>IF(V67=0,0,VLOOKUP(V67,FAC_TOTALS_APTA!$A$4:$BJ$126,$L73,FALSE))</f>
        <v>1004195.13370704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5"/>
        <v>12797729.615405168</v>
      </c>
      <c r="AD73" s="33">
        <f>AC73/G83</f>
        <v>0.14201704405218607</v>
      </c>
    </row>
    <row r="74" spans="1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16</v>
      </c>
      <c r="G74" s="123">
        <f>VLOOKUP(G67,FAC_TOTALS_APTA!$A$4:$BJ$126,$F74,FALSE)</f>
        <v>0.24101167174693</v>
      </c>
      <c r="H74" s="123">
        <f>VLOOKUP(H67,FAC_TOTALS_APTA!$A$4:$BJ$126,$F74,FALSE)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MATCH($K74,FAC_TOTALS_APTA!$A$2:$BH$2,)</f>
        <v>34</v>
      </c>
      <c r="M74" s="29">
        <f>IF(M67=0,0,VLOOKUP(M67,FAC_TOTALS_APTA!$A$4:$BJ$126,$L74,FALSE))</f>
        <v>-158524.75108796699</v>
      </c>
      <c r="N74" s="29">
        <f>IF(N67=0,0,VLOOKUP(N67,FAC_TOTALS_APTA!$A$4:$BJ$126,$L74,FALSE))</f>
        <v>-12349.062085456901</v>
      </c>
      <c r="O74" s="29">
        <f>IF(O67=0,0,VLOOKUP(O67,FAC_TOTALS_APTA!$A$4:$BJ$126,$L74,FALSE))</f>
        <v>-391684.15914509102</v>
      </c>
      <c r="P74" s="29">
        <f>IF(P67=0,0,VLOOKUP(P67,FAC_TOTALS_APTA!$A$4:$BJ$126,$L74,FALSE))</f>
        <v>-37122.340702482703</v>
      </c>
      <c r="Q74" s="29">
        <f>IF(Q67=0,0,VLOOKUP(Q67,FAC_TOTALS_APTA!$A$4:$BJ$126,$L74,FALSE))</f>
        <v>-359417.19581496</v>
      </c>
      <c r="R74" s="29">
        <f>IF(R67=0,0,VLOOKUP(R67,FAC_TOTALS_APTA!$A$4:$BJ$126,$L74,FALSE))</f>
        <v>-451910.371374771</v>
      </c>
      <c r="S74" s="29">
        <f>IF(S67=0,0,VLOOKUP(S67,FAC_TOTALS_APTA!$A$4:$BJ$126,$L74,FALSE))</f>
        <v>744539.74098771496</v>
      </c>
      <c r="T74" s="29">
        <f>IF(T67=0,0,VLOOKUP(T67,FAC_TOTALS_APTA!$A$4:$BJ$126,$L74,FALSE))</f>
        <v>294327.700709995</v>
      </c>
      <c r="U74" s="29">
        <f>IF(U67=0,0,VLOOKUP(U67,FAC_TOTALS_APTA!$A$4:$BJ$126,$L74,FALSE))</f>
        <v>-774770.25756891503</v>
      </c>
      <c r="V74" s="29">
        <f>IF(V67=0,0,VLOOKUP(V67,FAC_TOTALS_APTA!$A$4:$BJ$126,$L74,FALSE))</f>
        <v>-1270417.8299122599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5"/>
        <v>-2417328.5259941937</v>
      </c>
      <c r="AD74" s="33">
        <f>AC74/G83</f>
        <v>-2.6825215259390734E-2</v>
      </c>
    </row>
    <row r="75" spans="1:33" x14ac:dyDescent="0.2">
      <c r="B75" s="25" t="s">
        <v>49</v>
      </c>
      <c r="C75" s="28" t="s">
        <v>21</v>
      </c>
      <c r="D75" s="124" t="s">
        <v>86</v>
      </c>
      <c r="E75" s="55"/>
      <c r="F75" s="6">
        <f>MATCH($D75,FAC_TOTALS_APTA!$A$2:$BJ$2,)</f>
        <v>17</v>
      </c>
      <c r="G75" s="125">
        <f>VLOOKUP(G67,FAC_TOTALS_APTA!$A$4:$BJ$126,$F75,FALSE)</f>
        <v>1.9327110653241599</v>
      </c>
      <c r="H75" s="125">
        <f>VLOOKUP(H67,FAC_TOTALS_APTA!$A$4:$BJ$126,$F75,FALSE)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MATCH($K75,FAC_TOTALS_APTA!$A$2:$BH$2,)</f>
        <v>35</v>
      </c>
      <c r="M75" s="29">
        <f>IF(M67=0,0,VLOOKUP(M67,FAC_TOTALS_APTA!$A$4:$BJ$126,$L75,FALSE))</f>
        <v>1091260.8225100101</v>
      </c>
      <c r="N75" s="29">
        <f>IF(N67=0,0,VLOOKUP(N67,FAC_TOTALS_APTA!$A$4:$BJ$126,$L75,FALSE))</f>
        <v>1476913.8184235999</v>
      </c>
      <c r="O75" s="29">
        <f>IF(O67=0,0,VLOOKUP(O67,FAC_TOTALS_APTA!$A$4:$BJ$126,$L75,FALSE))</f>
        <v>2789024.45663488</v>
      </c>
      <c r="P75" s="29">
        <f>IF(P67=0,0,VLOOKUP(P67,FAC_TOTALS_APTA!$A$4:$BJ$126,$L75,FALSE))</f>
        <v>1824308.1233463001</v>
      </c>
      <c r="Q75" s="29">
        <f>IF(Q67=0,0,VLOOKUP(Q67,FAC_TOTALS_APTA!$A$4:$BJ$126,$L75,FALSE))</f>
        <v>1321226.21084786</v>
      </c>
      <c r="R75" s="29">
        <f>IF(R67=0,0,VLOOKUP(R67,FAC_TOTALS_APTA!$A$4:$BJ$126,$L75,FALSE))</f>
        <v>3178333.2921046899</v>
      </c>
      <c r="S75" s="29">
        <f>IF(S67=0,0,VLOOKUP(S67,FAC_TOTALS_APTA!$A$4:$BJ$126,$L75,FALSE))</f>
        <v>-9266753.8197420202</v>
      </c>
      <c r="T75" s="29">
        <f>IF(T67=0,0,VLOOKUP(T67,FAC_TOTALS_APTA!$A$4:$BJ$126,$L75,FALSE))</f>
        <v>4462603.0585535998</v>
      </c>
      <c r="U75" s="29">
        <f>IF(U67=0,0,VLOOKUP(U67,FAC_TOTALS_APTA!$A$4:$BJ$126,$L75,FALSE))</f>
        <v>6446597.5051597198</v>
      </c>
      <c r="V75" s="29">
        <f>IF(V67=0,0,VLOOKUP(V67,FAC_TOTALS_APTA!$A$4:$BJ$126,$L75,FALSE))</f>
        <v>68050.531156163299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5"/>
        <v>13391563.998994801</v>
      </c>
      <c r="AD75" s="33">
        <f>AC75/G83</f>
        <v>0.14860685383473018</v>
      </c>
    </row>
    <row r="76" spans="1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18</v>
      </c>
      <c r="G76" s="123">
        <f>VLOOKUP(G67,FAC_TOTALS_APTA!$A$4:$BJ$126,$F76,FALSE)</f>
        <v>34213.9259747588</v>
      </c>
      <c r="H76" s="123">
        <f>VLOOKUP(H67,FAC_TOTALS_APTA!$A$4:$BJ$126,$F76,FALSE)</f>
        <v>25928.146323228299</v>
      </c>
      <c r="I76" s="30">
        <f t="shared" si="22"/>
        <v>-0.24217564677153114</v>
      </c>
      <c r="J76" s="31" t="str">
        <f t="shared" si="23"/>
        <v>_log</v>
      </c>
      <c r="K76" s="31" t="str">
        <f t="shared" si="24"/>
        <v>TOTAL_MED_INC_INDIV_2018_log_FAC</v>
      </c>
      <c r="L76" s="6">
        <f>MATCH($K76,FAC_TOTALS_APTA!$A$2:$BH$2,)</f>
        <v>36</v>
      </c>
      <c r="M76" s="29">
        <f>IF(M67=0,0,VLOOKUP(M67,FAC_TOTALS_APTA!$A$4:$BJ$126,$L76,FALSE))</f>
        <v>678116.04300759104</v>
      </c>
      <c r="N76" s="29">
        <f>IF(N67=0,0,VLOOKUP(N67,FAC_TOTALS_APTA!$A$4:$BJ$126,$L76,FALSE))</f>
        <v>1039202.70435489</v>
      </c>
      <c r="O76" s="29">
        <f>IF(O67=0,0,VLOOKUP(O67,FAC_TOTALS_APTA!$A$4:$BJ$126,$L76,FALSE))</f>
        <v>1302248.6236431501</v>
      </c>
      <c r="P76" s="29">
        <f>IF(P67=0,0,VLOOKUP(P67,FAC_TOTALS_APTA!$A$4:$BJ$126,$L76,FALSE))</f>
        <v>2187231.6628299602</v>
      </c>
      <c r="Q76" s="29">
        <f>IF(Q67=0,0,VLOOKUP(Q67,FAC_TOTALS_APTA!$A$4:$BJ$126,$L76,FALSE))</f>
        <v>-525749.59513606899</v>
      </c>
      <c r="R76" s="29">
        <f>IF(R67=0,0,VLOOKUP(R67,FAC_TOTALS_APTA!$A$4:$BJ$126,$L76,FALSE))</f>
        <v>-337985.48276577599</v>
      </c>
      <c r="S76" s="29">
        <f>IF(S67=0,0,VLOOKUP(S67,FAC_TOTALS_APTA!$A$4:$BJ$126,$L76,FALSE))</f>
        <v>2786484.2076590201</v>
      </c>
      <c r="T76" s="29">
        <f>IF(T67=0,0,VLOOKUP(T67,FAC_TOTALS_APTA!$A$4:$BJ$126,$L76,FALSE))</f>
        <v>-161234.21467820401</v>
      </c>
      <c r="U76" s="29">
        <f>IF(U67=0,0,VLOOKUP(U67,FAC_TOTALS_APTA!$A$4:$BJ$126,$L76,FALSE))</f>
        <v>330679.430047767</v>
      </c>
      <c r="V76" s="29">
        <f>IF(V67=0,0,VLOOKUP(V67,FAC_TOTALS_APTA!$A$4:$BJ$126,$L76,FALSE))</f>
        <v>978000.29034174595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5"/>
        <v>8276993.6693040766</v>
      </c>
      <c r="AD76" s="33">
        <f>AC76/G83</f>
        <v>9.1850211707727766E-2</v>
      </c>
    </row>
    <row r="77" spans="1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19</v>
      </c>
      <c r="G77" s="117">
        <f>VLOOKUP(G67,FAC_TOTALS_APTA!$A$4:$BJ$126,$F77,FALSE)</f>
        <v>6.6866462964353799</v>
      </c>
      <c r="H77" s="117">
        <f>VLOOKUP(H67,FAC_TOTALS_APTA!$A$4:$BJ$126,$F77,FALSE)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MATCH($K77,FAC_TOTALS_APTA!$A$2:$BH$2,)</f>
        <v>37</v>
      </c>
      <c r="M77" s="29">
        <f>IF(M67=0,0,VLOOKUP(M67,FAC_TOTALS_APTA!$A$4:$BJ$126,$L77,FALSE))</f>
        <v>130883.37960897099</v>
      </c>
      <c r="N77" s="29">
        <f>IF(N67=0,0,VLOOKUP(N67,FAC_TOTALS_APTA!$A$4:$BJ$126,$L77,FALSE))</f>
        <v>108304.585612108</v>
      </c>
      <c r="O77" s="29">
        <f>IF(O67=0,0,VLOOKUP(O67,FAC_TOTALS_APTA!$A$4:$BJ$126,$L77,FALSE))</f>
        <v>153073.85435083401</v>
      </c>
      <c r="P77" s="29">
        <f>IF(P67=0,0,VLOOKUP(P67,FAC_TOTALS_APTA!$A$4:$BJ$126,$L77,FALSE))</f>
        <v>226049.41502244899</v>
      </c>
      <c r="Q77" s="29">
        <f>IF(Q67=0,0,VLOOKUP(Q67,FAC_TOTALS_APTA!$A$4:$BJ$126,$L77,FALSE))</f>
        <v>211095.73982852799</v>
      </c>
      <c r="R77" s="29">
        <f>IF(R67=0,0,VLOOKUP(R67,FAC_TOTALS_APTA!$A$4:$BJ$126,$L77,FALSE))</f>
        <v>-53280.349313171202</v>
      </c>
      <c r="S77" s="29">
        <f>IF(S67=0,0,VLOOKUP(S67,FAC_TOTALS_APTA!$A$4:$BJ$126,$L77,FALSE))</f>
        <v>233670.20179592201</v>
      </c>
      <c r="T77" s="29">
        <f>IF(T67=0,0,VLOOKUP(T67,FAC_TOTALS_APTA!$A$4:$BJ$126,$L77,FALSE))</f>
        <v>706498.15796292503</v>
      </c>
      <c r="U77" s="29">
        <f>IF(U67=0,0,VLOOKUP(U67,FAC_TOTALS_APTA!$A$4:$BJ$126,$L77,FALSE))</f>
        <v>263423.85204712598</v>
      </c>
      <c r="V77" s="29">
        <f>IF(V67=0,0,VLOOKUP(V67,FAC_TOTALS_APTA!$A$4:$BJ$126,$L77,FALSE))</f>
        <v>-309989.44613738399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5"/>
        <v>1669729.3907783078</v>
      </c>
      <c r="AD77" s="33">
        <f>AC77/G83</f>
        <v>1.8529070356350496E-2</v>
      </c>
    </row>
    <row r="78" spans="1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20</v>
      </c>
      <c r="G78" s="125">
        <f>VLOOKUP(G67,FAC_TOTALS_APTA!$A$4:$BJ$126,$F78,FALSE)</f>
        <v>3.3043487636261699</v>
      </c>
      <c r="H78" s="125">
        <f>VLOOKUP(H67,FAC_TOTALS_APTA!$A$4:$BJ$126,$F78,FALSE)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MATCH($K78,FAC_TOTALS_APTA!$A$2:$BH$2,)</f>
        <v>38</v>
      </c>
      <c r="M78" s="29">
        <f>IF(M67=0,0,VLOOKUP(M67,FAC_TOTALS_APTA!$A$4:$BJ$126,$L78,FALSE))</f>
        <v>0</v>
      </c>
      <c r="N78" s="29">
        <f>IF(N67=0,0,VLOOKUP(N67,FAC_TOTALS_APTA!$A$4:$BJ$126,$L78,FALSE))</f>
        <v>0</v>
      </c>
      <c r="O78" s="29">
        <f>IF(O67=0,0,VLOOKUP(O67,FAC_TOTALS_APTA!$A$4:$BJ$126,$L78,FALSE))</f>
        <v>0</v>
      </c>
      <c r="P78" s="29">
        <f>IF(P67=0,0,VLOOKUP(P67,FAC_TOTALS_APTA!$A$4:$BJ$126,$L78,FALSE))</f>
        <v>-280322.055553707</v>
      </c>
      <c r="Q78" s="29">
        <f>IF(Q67=0,0,VLOOKUP(Q67,FAC_TOTALS_APTA!$A$4:$BJ$126,$L78,FALSE))</f>
        <v>-146414.24764765901</v>
      </c>
      <c r="R78" s="29">
        <f>IF(R67=0,0,VLOOKUP(R67,FAC_TOTALS_APTA!$A$4:$BJ$126,$L78,FALSE))</f>
        <v>31831.416660403698</v>
      </c>
      <c r="S78" s="29">
        <f>IF(S67=0,0,VLOOKUP(S67,FAC_TOTALS_APTA!$A$4:$BJ$126,$L78,FALSE))</f>
        <v>45163.732418440297</v>
      </c>
      <c r="T78" s="29">
        <f>IF(T67=0,0,VLOOKUP(T67,FAC_TOTALS_APTA!$A$4:$BJ$126,$L78,FALSE))</f>
        <v>-374520.45028194599</v>
      </c>
      <c r="U78" s="29">
        <f>IF(U67=0,0,VLOOKUP(U67,FAC_TOTALS_APTA!$A$4:$BJ$126,$L78,FALSE))</f>
        <v>110873.03447303</v>
      </c>
      <c r="V78" s="29">
        <f>IF(V67=0,0,VLOOKUP(V67,FAC_TOTALS_APTA!$A$4:$BJ$126,$L78,FALSE))</f>
        <v>157922.34575202299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5"/>
        <v>-455466.22417941497</v>
      </c>
      <c r="AD78" s="33">
        <f>AC78/G83</f>
        <v>-5.0543314140430035E-3</v>
      </c>
    </row>
    <row r="79" spans="1:33" ht="25.5" x14ac:dyDescent="0.25">
      <c r="B79" s="25" t="s">
        <v>63</v>
      </c>
      <c r="C79" s="28"/>
      <c r="D79" s="11" t="s">
        <v>90</v>
      </c>
      <c r="E79" s="55"/>
      <c r="F79" s="6">
        <f>MATCH($D79,FAC_TOTALS_APTA!$A$2:$BJ$2,)</f>
        <v>25</v>
      </c>
      <c r="G79" s="125">
        <f>VLOOKUP(G67,FAC_TOTALS_APTA!$A$4:$BJ$126,$F79,FALSE)</f>
        <v>0</v>
      </c>
      <c r="H79" s="125">
        <f>VLOOKUP(H67,FAC_TOTALS_APTA!$A$4:$BJ$126,$F79,FALSE)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TNC_TRIPS_PER_CAPITA_CLUSTER_BUS_LOW_OPEX_FAC</v>
      </c>
      <c r="L79" s="6">
        <f>MATCH($K79,FAC_TOTALS_APTA!$A$2:$BH$2,)</f>
        <v>43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0</v>
      </c>
      <c r="P79" s="29">
        <f>IF(P67=0,0,VLOOKUP(P67,FAC_TOTALS_APTA!$A$4:$BJ$126,$L79,FALSE))</f>
        <v>0</v>
      </c>
      <c r="Q79" s="29">
        <f>IF(Q67=0,0,VLOOKUP(Q67,FAC_TOTALS_APTA!$A$4:$BJ$126,$L79,FALSE))</f>
        <v>0</v>
      </c>
      <c r="R79" s="29">
        <f>IF(R67=0,0,VLOOKUP(R67,FAC_TOTALS_APTA!$A$4:$BJ$126,$L79,FALSE))</f>
        <v>0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5"/>
        <v>0</v>
      </c>
      <c r="AD79" s="33">
        <f>AC79/G83</f>
        <v>0</v>
      </c>
    </row>
    <row r="80" spans="1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28</v>
      </c>
      <c r="G80" s="125">
        <f>VLOOKUP(G67,FAC_TOTALS_APTA!$A$4:$BJ$126,$F80,FALSE)</f>
        <v>3.0372520728264501E-2</v>
      </c>
      <c r="H80" s="125">
        <f>VLOOKUP(H67,FAC_TOTALS_APTA!$A$4:$BJ$126,$F80,FALSE)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MATCH($K80,FAC_TOTALS_APTA!$A$2:$BH$2,)</f>
        <v>46</v>
      </c>
      <c r="M80" s="29">
        <f>IF(M67=0,0,VLOOKUP(M67,FAC_TOTALS_APTA!$A$4:$BJ$126,$L80,FALSE))</f>
        <v>0</v>
      </c>
      <c r="N80" s="29">
        <f>IF(N67=0,0,VLOOKUP(N67,FAC_TOTALS_APTA!$A$4:$BJ$126,$L80,FALSE))</f>
        <v>0</v>
      </c>
      <c r="O80" s="29">
        <f>IF(O67=0,0,VLOOKUP(O67,FAC_TOTALS_APTA!$A$4:$BJ$126,$L80,FALSE))</f>
        <v>0</v>
      </c>
      <c r="P80" s="29">
        <f>IF(P67=0,0,VLOOKUP(P67,FAC_TOTALS_APTA!$A$4:$BJ$126,$L80,FALSE))</f>
        <v>0</v>
      </c>
      <c r="Q80" s="29">
        <f>IF(Q67=0,0,VLOOKUP(Q67,FAC_TOTALS_APTA!$A$4:$BJ$126,$L80,FALSE))</f>
        <v>0</v>
      </c>
      <c r="R80" s="29">
        <f>IF(R67=0,0,VLOOKUP(R67,FAC_TOTALS_APTA!$A$4:$BJ$126,$L80,FALSE))</f>
        <v>0</v>
      </c>
      <c r="S80" s="29">
        <f>IF(S67=0,0,VLOOKUP(S67,FAC_TOTALS_APTA!$A$4:$BJ$126,$L80,FALSE))</f>
        <v>0</v>
      </c>
      <c r="T80" s="29">
        <f>IF(T67=0,0,VLOOKUP(T67,FAC_TOTALS_APTA!$A$4:$BJ$126,$L80,FALSE))</f>
        <v>-87056.633566763107</v>
      </c>
      <c r="U80" s="29">
        <f>IF(U67=0,0,VLOOKUP(U67,FAC_TOTALS_APTA!$A$4:$BJ$126,$L80,FALSE))</f>
        <v>0</v>
      </c>
      <c r="V80" s="29">
        <f>IF(V67=0,0,VLOOKUP(V67,FAC_TOTALS_APTA!$A$4:$BJ$126,$L80,FALSE))</f>
        <v>-56520.7290178943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5"/>
        <v>-143577.36258465741</v>
      </c>
      <c r="AD80" s="33">
        <f>AC80/G83</f>
        <v>-1.5932851560277659E-3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29</v>
      </c>
      <c r="G81" s="131">
        <f>VLOOKUP(G67,FAC_TOTALS_APTA!$A$4:$BJ$126,$F81,FALSE)</f>
        <v>0</v>
      </c>
      <c r="H81" s="131">
        <f>VLOOKUP(H67,FAC_TOTALS_APTA!$A$4:$BJ$126,$F81,FALSE)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MATCH($K81,FAC_TOTALS_APTA!$A$2:$BH$2,)</f>
        <v>47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0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5"/>
        <v>0</v>
      </c>
      <c r="AD81" s="40">
        <f>AC81/G83</f>
        <v>0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MATCH($K82,FAC_TOTALS_APTA!$A$2:$BH$2,)</f>
        <v>51</v>
      </c>
      <c r="M82" s="45">
        <f>IF(M67=0,0,VLOOKUP(M67,FAC_TOTALS_APTA!$A$4:$BJ$126,$L82,FALSE))</f>
        <v>13655748</v>
      </c>
      <c r="N82" s="45">
        <f>IF(N67=0,0,VLOOKUP(N67,FAC_TOTALS_APTA!$A$4:$BJ$126,$L82,FALSE))</f>
        <v>44950739</v>
      </c>
      <c r="O82" s="45">
        <f>IF(O67=0,0,VLOOKUP(O67,FAC_TOTALS_APTA!$A$4:$BJ$126,$L82,FALSE))</f>
        <v>27514218</v>
      </c>
      <c r="P82" s="45">
        <f>IF(P67=0,0,VLOOKUP(P67,FAC_TOTALS_APTA!$A$4:$BJ$126,$L82,FALSE))</f>
        <v>26468097.999999899</v>
      </c>
      <c r="Q82" s="45">
        <f>IF(Q67=0,0,VLOOKUP(Q67,FAC_TOTALS_APTA!$A$4:$BJ$126,$L82,FALSE))</f>
        <v>12183549</v>
      </c>
      <c r="R82" s="45">
        <f>IF(R67=0,0,VLOOKUP(R67,FAC_TOTALS_APTA!$A$4:$BJ$126,$L82,FALSE))</f>
        <v>4015598.9999999902</v>
      </c>
      <c r="S82" s="45">
        <f>IF(S67=0,0,VLOOKUP(S67,FAC_TOTALS_APTA!$A$4:$BJ$126,$L82,FALSE))</f>
        <v>13248340.999999899</v>
      </c>
      <c r="T82" s="45">
        <f>IF(T67=0,0,VLOOKUP(T67,FAC_TOTALS_APTA!$A$4:$BJ$126,$L82,FALSE))</f>
        <v>1770537</v>
      </c>
      <c r="U82" s="45">
        <f>IF(U67=0,0,VLOOKUP(U67,FAC_TOTALS_APTA!$A$4:$BJ$126,$L82,FALSE))</f>
        <v>1273013.99999999</v>
      </c>
      <c r="V82" s="45">
        <f>IF(V67=0,0,VLOOKUP(V67,FAC_TOTALS_APTA!$A$4:$BJ$126,$L82,FALSE))</f>
        <v>6209327.9999999898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90114040.1901512</v>
      </c>
      <c r="H83" s="117">
        <f>VLOOKUP(H67,FAC_TOTALS_APTA!$A$4:$BH$126,$F83,FALSE)</f>
        <v>294992876.665856</v>
      </c>
      <c r="I83" s="112">
        <f t="shared" ref="I83" si="27">H83/G83-1</f>
        <v>2.2735506702772001</v>
      </c>
      <c r="J83" s="31"/>
      <c r="K83" s="31"/>
      <c r="L83" s="6"/>
      <c r="M83" s="29" t="e">
        <f t="shared" ref="M83:AB83" si="28">SUM(M69:M76)</f>
        <v>#REF!</v>
      </c>
      <c r="N83" s="29" t="e">
        <f t="shared" si="28"/>
        <v>#REF!</v>
      </c>
      <c r="O83" s="29" t="e">
        <f t="shared" si="28"/>
        <v>#REF!</v>
      </c>
      <c r="P83" s="29" t="e">
        <f t="shared" si="28"/>
        <v>#REF!</v>
      </c>
      <c r="Q83" s="29" t="e">
        <f t="shared" si="28"/>
        <v>#REF!</v>
      </c>
      <c r="R83" s="29" t="e">
        <f t="shared" si="28"/>
        <v>#REF!</v>
      </c>
      <c r="S83" s="29" t="e">
        <f t="shared" si="28"/>
        <v>#REF!</v>
      </c>
      <c r="T83" s="29" t="e">
        <f t="shared" si="28"/>
        <v>#REF!</v>
      </c>
      <c r="U83" s="29" t="e">
        <f t="shared" si="28"/>
        <v>#REF!</v>
      </c>
      <c r="V83" s="29" t="e">
        <f t="shared" si="28"/>
        <v>#REF!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204878836.47570479</v>
      </c>
      <c r="AD83" s="33">
        <f>I83</f>
        <v>2.2735506702772001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93361892</v>
      </c>
      <c r="H84" s="114">
        <f>VLOOKUP(H67,FAC_TOTALS_APTA!$A$4:$BH$126,$F84,FALSE)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3.1398633877850468E-2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9" t="s">
        <v>51</v>
      </c>
      <c r="H92" s="169"/>
      <c r="I92" s="169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169" t="s">
        <v>55</v>
      </c>
      <c r="AD92" s="169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95</v>
      </c>
      <c r="E97" s="55"/>
      <c r="F97" s="6">
        <f>MATCH($D97,FAC_TOTALS_APTA!$A$2:$BJ$2,)</f>
        <v>12</v>
      </c>
      <c r="G97" s="117">
        <f>VLOOKUP(G95,FAC_TOTALS_APTA!$A$4:$BJ$126,$F97,FALSE)</f>
        <v>253905652</v>
      </c>
      <c r="H97" s="117">
        <f>VLOOKUP(H95,FAC_TOTALS_APTA!$A$4:$BJ$126,$F97,FALSE)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30</v>
      </c>
      <c r="M97" s="29">
        <f>IF(M95=0,0,VLOOKUP(M95,FAC_TOTALS_APTA!$A$4:$BJ$126,$L97,FALSE))</f>
        <v>-70599545.006978199</v>
      </c>
      <c r="N97" s="29">
        <f>IF(N95=0,0,VLOOKUP(N95,FAC_TOTALS_APTA!$A$4:$BJ$126,$L97,FALSE))</f>
        <v>35082978.968108103</v>
      </c>
      <c r="O97" s="29">
        <f>IF(O95=0,0,VLOOKUP(O95,FAC_TOTALS_APTA!$A$4:$BJ$126,$L97,FALSE))</f>
        <v>34284220.3621125</v>
      </c>
      <c r="P97" s="29">
        <f>IF(P95=0,0,VLOOKUP(P95,FAC_TOTALS_APTA!$A$4:$BJ$126,$L97,FALSE))</f>
        <v>-5855111.6079098703</v>
      </c>
      <c r="Q97" s="29">
        <f>IF(Q95=0,0,VLOOKUP(Q95,FAC_TOTALS_APTA!$A$4:$BJ$126,$L97,FALSE))</f>
        <v>12616472.486026101</v>
      </c>
      <c r="R97" s="29">
        <f>IF(R95=0,0,VLOOKUP(R95,FAC_TOTALS_APTA!$A$4:$BJ$126,$L97,FALSE))</f>
        <v>13816538.520105399</v>
      </c>
      <c r="S97" s="29">
        <f>IF(S95=0,0,VLOOKUP(S95,FAC_TOTALS_APTA!$A$4:$BJ$126,$L97,FALSE))</f>
        <v>780666.14197374904</v>
      </c>
      <c r="T97" s="29">
        <f>IF(T95=0,0,VLOOKUP(T95,FAC_TOTALS_APTA!$A$4:$BJ$126,$L97,FALSE))</f>
        <v>-77464713.998960003</v>
      </c>
      <c r="U97" s="29">
        <f>IF(U95=0,0,VLOOKUP(U95,FAC_TOTALS_APTA!$A$4:$BJ$126,$L97,FALSE))</f>
        <v>-18473012.911803</v>
      </c>
      <c r="V97" s="29">
        <f>IF(V95=0,0,VLOOKUP(V95,FAC_TOTALS_APTA!$A$4:$BJ$126,$L97,FALSE))</f>
        <v>-1703099.0732960501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-77514606.120621279</v>
      </c>
      <c r="AD97" s="33">
        <f>AC97/G111</f>
        <v>-7.3207051645692592E-2</v>
      </c>
      <c r="AE97" s="103"/>
    </row>
    <row r="98" spans="1:31" x14ac:dyDescent="0.25">
      <c r="B98" s="25" t="s">
        <v>52</v>
      </c>
      <c r="C98" s="28" t="s">
        <v>21</v>
      </c>
      <c r="D98" s="104" t="s">
        <v>77</v>
      </c>
      <c r="E98" s="55"/>
      <c r="F98" s="6">
        <f>MATCH($D98,FAC_TOTALS_APTA!$A$2:$BJ$2,)</f>
        <v>13</v>
      </c>
      <c r="G98" s="123">
        <f>VLOOKUP(G95,FAC_TOTALS_APTA!$A$4:$BJ$126,$F98,FALSE)</f>
        <v>0.97956348559999995</v>
      </c>
      <c r="H98" s="123">
        <f>VLOOKUP(H95,FAC_TOTALS_APTA!$A$4:$BJ$126,$F98,FALSE)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FARE_per_UPT_cleaned_2018_HINY_log_FAC</v>
      </c>
      <c r="L98" s="6">
        <f>MATCH($K98,FAC_TOTALS_APTA!$A$2:$BH$2,)</f>
        <v>31</v>
      </c>
      <c r="M98" s="29">
        <f>IF(M95=0,0,VLOOKUP(M95,FAC_TOTALS_APTA!$A$4:$BJ$126,$L98,FALSE))</f>
        <v>-10611277.1777755</v>
      </c>
      <c r="N98" s="29">
        <f>IF(N95=0,0,VLOOKUP(N95,FAC_TOTALS_APTA!$A$4:$BJ$126,$L98,FALSE))</f>
        <v>-3021298.9936805102</v>
      </c>
      <c r="O98" s="29">
        <f>IF(O95=0,0,VLOOKUP(O95,FAC_TOTALS_APTA!$A$4:$BJ$126,$L98,FALSE))</f>
        <v>1933761.5772737199</v>
      </c>
      <c r="P98" s="29">
        <f>IF(P95=0,0,VLOOKUP(P95,FAC_TOTALS_APTA!$A$4:$BJ$126,$L98,FALSE))</f>
        <v>-1882637.0172591801</v>
      </c>
      <c r="Q98" s="29">
        <f>IF(Q95=0,0,VLOOKUP(Q95,FAC_TOTALS_APTA!$A$4:$BJ$126,$L98,FALSE))</f>
        <v>-1570720.1786996601</v>
      </c>
      <c r="R98" s="29">
        <f>IF(R95=0,0,VLOOKUP(R95,FAC_TOTALS_APTA!$A$4:$BJ$126,$L98,FALSE))</f>
        <v>-585335.49203039601</v>
      </c>
      <c r="S98" s="29">
        <f>IF(S95=0,0,VLOOKUP(S95,FAC_TOTALS_APTA!$A$4:$BJ$126,$L98,FALSE))</f>
        <v>-2943674.1647316799</v>
      </c>
      <c r="T98" s="29">
        <f>IF(T95=0,0,VLOOKUP(T95,FAC_TOTALS_APTA!$A$4:$BJ$126,$L98,FALSE))</f>
        <v>-1707994.28767083</v>
      </c>
      <c r="U98" s="29">
        <f>IF(U95=0,0,VLOOKUP(U95,FAC_TOTALS_APTA!$A$4:$BJ$126,$L98,FALSE))</f>
        <v>-3673734.3329203301</v>
      </c>
      <c r="V98" s="29">
        <f>IF(V95=0,0,VLOOKUP(V95,FAC_TOTALS_APTA!$A$4:$BJ$126,$L98,FALSE))</f>
        <v>1886619.66647292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4">SUM(M98:AB98)</f>
        <v>-22176290.401021447</v>
      </c>
      <c r="AD98" s="33">
        <f>AC98/G111</f>
        <v>-2.0943934542751463E-2</v>
      </c>
      <c r="AE98" s="103"/>
    </row>
    <row r="99" spans="1:31" s="13" customFormat="1" x14ac:dyDescent="0.25">
      <c r="A99" s="6"/>
      <c r="B99" s="115" t="s">
        <v>82</v>
      </c>
      <c r="C99" s="116"/>
      <c r="D99" s="104" t="s">
        <v>80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 t="e">
        <f>IF(S95=0,0,VLOOKUP(S95,FAC_TOTALS_APTA!$A$4:$BJ$126,$L99,FALSE))</f>
        <v>#REF!</v>
      </c>
      <c r="T99" s="117" t="e">
        <f>IF(T95=0,0,VLOOKUP(T95,FAC_TOTALS_APTA!$A$4:$BJ$126,$L99,FALSE))</f>
        <v>#REF!</v>
      </c>
      <c r="U99" s="117" t="e">
        <f>IF(U95=0,0,VLOOKUP(U95,FAC_TOTALS_APTA!$A$4:$BJ$126,$L99,FALSE))</f>
        <v>#REF!</v>
      </c>
      <c r="V99" s="117" t="e">
        <f>IF(V95=0,0,VLOOKUP(V95,FAC_TOTALS_APTA!$A$4:$BJ$126,$L99,FALSE))</f>
        <v>#REF!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4"/>
        <v>#REF!</v>
      </c>
      <c r="AD99" s="122" t="e">
        <f>AC99/G112</f>
        <v>#REF!</v>
      </c>
      <c r="AE99" s="6"/>
    </row>
    <row r="100" spans="1:31" s="13" customFormat="1" x14ac:dyDescent="0.25">
      <c r="A100" s="6"/>
      <c r="B100" s="115" t="s">
        <v>85</v>
      </c>
      <c r="C100" s="116"/>
      <c r="D100" s="104" t="s">
        <v>79</v>
      </c>
      <c r="E100" s="118"/>
      <c r="F100" s="104">
        <f>MATCH($D100,FAC_TOTALS_APTA!$A$2:$BJ$2,)</f>
        <v>21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MATCH($K100,FAC_TOTALS_APTA!$A$2:$BH$2,)</f>
        <v>39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15</v>
      </c>
      <c r="G101" s="117">
        <f>VLOOKUP(G95,FAC_TOTALS_APTA!$A$4:$BJ$126,$F101,FALSE)</f>
        <v>25697520.3899999</v>
      </c>
      <c r="H101" s="117">
        <f>VLOOKUP(H95,FAC_TOTALS_APTA!$A$4:$BJ$126,$F101,FALSE)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MATCH($K101,FAC_TOTALS_APTA!$A$2:$BH$2,)</f>
        <v>33</v>
      </c>
      <c r="M101" s="29">
        <f>IF(M95=0,0,VLOOKUP(M95,FAC_TOTALS_APTA!$A$4:$BJ$126,$L101,FALSE))</f>
        <v>7156539.2147880597</v>
      </c>
      <c r="N101" s="29">
        <f>IF(N95=0,0,VLOOKUP(N95,FAC_TOTALS_APTA!$A$4:$BJ$126,$L101,FALSE))</f>
        <v>10013361.3985071</v>
      </c>
      <c r="O101" s="29">
        <f>IF(O95=0,0,VLOOKUP(O95,FAC_TOTALS_APTA!$A$4:$BJ$126,$L101,FALSE))</f>
        <v>9580818.19267595</v>
      </c>
      <c r="P101" s="29">
        <f>IF(P95=0,0,VLOOKUP(P95,FAC_TOTALS_APTA!$A$4:$BJ$126,$L101,FALSE))</f>
        <v>11134196.6038434</v>
      </c>
      <c r="Q101" s="29">
        <f>IF(Q95=0,0,VLOOKUP(Q95,FAC_TOTALS_APTA!$A$4:$BJ$126,$L101,FALSE))</f>
        <v>1104238.8186068099</v>
      </c>
      <c r="R101" s="29">
        <f>IF(R95=0,0,VLOOKUP(R95,FAC_TOTALS_APTA!$A$4:$BJ$126,$L101,FALSE))</f>
        <v>4286807.99899513</v>
      </c>
      <c r="S101" s="29">
        <f>IF(S95=0,0,VLOOKUP(S95,FAC_TOTALS_APTA!$A$4:$BJ$126,$L101,FALSE))</f>
        <v>-3952217.9229933298</v>
      </c>
      <c r="T101" s="29">
        <f>IF(T95=0,0,VLOOKUP(T95,FAC_TOTALS_APTA!$A$4:$BJ$126,$L101,FALSE))</f>
        <v>-3144139.8928802302</v>
      </c>
      <c r="U101" s="29">
        <f>IF(U95=0,0,VLOOKUP(U95,FAC_TOTALS_APTA!$A$4:$BJ$126,$L101,FALSE))</f>
        <v>2201548.0418680701</v>
      </c>
      <c r="V101" s="29">
        <f>IF(V95=0,0,VLOOKUP(V95,FAC_TOTALS_APTA!$A$4:$BJ$126,$L101,FALSE))</f>
        <v>3726780.4581440901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4"/>
        <v>42107932.911555044</v>
      </c>
      <c r="AD101" s="33">
        <f>AC101/G111</f>
        <v>3.9767958241995152E-2</v>
      </c>
      <c r="AE101" s="103"/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16</v>
      </c>
      <c r="G102" s="123">
        <f>VLOOKUP(G95,FAC_TOTALS_APTA!$A$4:$BJ$126,$F102,FALSE)</f>
        <v>0.70319922136740198</v>
      </c>
      <c r="H102" s="123">
        <f>VLOOKUP(H95,FAC_TOTALS_APTA!$A$4:$BJ$126,$F102,FALSE)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MATCH($K102,FAC_TOTALS_APTA!$A$2:$BH$2,)</f>
        <v>34</v>
      </c>
      <c r="M102" s="29">
        <f>IF(M95=0,0,VLOOKUP(M95,FAC_TOTALS_APTA!$A$4:$BJ$126,$L102,FALSE))</f>
        <v>-616564.23378838098</v>
      </c>
      <c r="N102" s="29">
        <f>IF(N95=0,0,VLOOKUP(N95,FAC_TOTALS_APTA!$A$4:$BJ$126,$L102,FALSE))</f>
        <v>-1704440.85892773</v>
      </c>
      <c r="O102" s="29">
        <f>IF(O95=0,0,VLOOKUP(O95,FAC_TOTALS_APTA!$A$4:$BJ$126,$L102,FALSE))</f>
        <v>-1095397.8812709299</v>
      </c>
      <c r="P102" s="29">
        <f>IF(P95=0,0,VLOOKUP(P95,FAC_TOTALS_APTA!$A$4:$BJ$126,$L102,FALSE))</f>
        <v>2383415.6789040002</v>
      </c>
      <c r="Q102" s="29">
        <f>IF(Q95=0,0,VLOOKUP(Q95,FAC_TOTALS_APTA!$A$4:$BJ$126,$L102,FALSE))</f>
        <v>-504951.964069126</v>
      </c>
      <c r="R102" s="29">
        <f>IF(R95=0,0,VLOOKUP(R95,FAC_TOTALS_APTA!$A$4:$BJ$126,$L102,FALSE))</f>
        <v>-542740.94840807805</v>
      </c>
      <c r="S102" s="29">
        <f>IF(S95=0,0,VLOOKUP(S95,FAC_TOTALS_APTA!$A$4:$BJ$126,$L102,FALSE))</f>
        <v>3966091.3036472099</v>
      </c>
      <c r="T102" s="29">
        <f>IF(T95=0,0,VLOOKUP(T95,FAC_TOTALS_APTA!$A$4:$BJ$126,$L102,FALSE))</f>
        <v>2245494.8919885298</v>
      </c>
      <c r="U102" s="29">
        <f>IF(U95=0,0,VLOOKUP(U95,FAC_TOTALS_APTA!$A$4:$BJ$126,$L102,FALSE))</f>
        <v>-59471.148180640797</v>
      </c>
      <c r="V102" s="29">
        <f>IF(V95=0,0,VLOOKUP(V95,FAC_TOTALS_APTA!$A$4:$BJ$126,$L102,FALSE))</f>
        <v>-2080401.4152095099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4"/>
        <v>1991033.4246853441</v>
      </c>
      <c r="AD102" s="33">
        <f>AC102/G111</f>
        <v>1.8803899554417542E-3</v>
      </c>
      <c r="AE102" s="103"/>
    </row>
    <row r="103" spans="1:31" x14ac:dyDescent="0.2">
      <c r="B103" s="25" t="s">
        <v>49</v>
      </c>
      <c r="C103" s="28" t="s">
        <v>21</v>
      </c>
      <c r="D103" s="124" t="s">
        <v>86</v>
      </c>
      <c r="E103" s="55"/>
      <c r="F103" s="6">
        <f>MATCH($D103,FAC_TOTALS_APTA!$A$2:$BJ$2,)</f>
        <v>17</v>
      </c>
      <c r="G103" s="125">
        <f>VLOOKUP(G95,FAC_TOTALS_APTA!$A$4:$BJ$126,$F103,FALSE)</f>
        <v>1.974</v>
      </c>
      <c r="H103" s="125">
        <f>VLOOKUP(H95,FAC_TOTALS_APTA!$A$4:$BJ$126,$F103,FALSE)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MATCH($K103,FAC_TOTALS_APTA!$A$2:$BH$2,)</f>
        <v>35</v>
      </c>
      <c r="M103" s="29">
        <f>IF(M95=0,0,VLOOKUP(M95,FAC_TOTALS_APTA!$A$4:$BJ$126,$L103,FALSE))</f>
        <v>15154522.750989599</v>
      </c>
      <c r="N103" s="29">
        <f>IF(N95=0,0,VLOOKUP(N95,FAC_TOTALS_APTA!$A$4:$BJ$126,$L103,FALSE))</f>
        <v>15252008.877616201</v>
      </c>
      <c r="O103" s="29">
        <f>IF(O95=0,0,VLOOKUP(O95,FAC_TOTALS_APTA!$A$4:$BJ$126,$L103,FALSE))</f>
        <v>19575901.6003162</v>
      </c>
      <c r="P103" s="29">
        <f>IF(P95=0,0,VLOOKUP(P95,FAC_TOTALS_APTA!$A$4:$BJ$126,$L103,FALSE))</f>
        <v>12948576.9498304</v>
      </c>
      <c r="Q103" s="29">
        <f>IF(Q95=0,0,VLOOKUP(Q95,FAC_TOTALS_APTA!$A$4:$BJ$126,$L103,FALSE))</f>
        <v>4167077.2706181002</v>
      </c>
      <c r="R103" s="29">
        <f>IF(R95=0,0,VLOOKUP(R95,FAC_TOTALS_APTA!$A$4:$BJ$126,$L103,FALSE))</f>
        <v>15508389.4806643</v>
      </c>
      <c r="S103" s="29">
        <f>IF(S95=0,0,VLOOKUP(S95,FAC_TOTALS_APTA!$A$4:$BJ$126,$L103,FALSE))</f>
        <v>-38567475.754639402</v>
      </c>
      <c r="T103" s="29">
        <f>IF(T95=0,0,VLOOKUP(T95,FAC_TOTALS_APTA!$A$4:$BJ$126,$L103,FALSE))</f>
        <v>17056924.0141601</v>
      </c>
      <c r="U103" s="29">
        <f>IF(U95=0,0,VLOOKUP(U95,FAC_TOTALS_APTA!$A$4:$BJ$126,$L103,FALSE))</f>
        <v>25405255.601927798</v>
      </c>
      <c r="V103" s="29">
        <f>IF(V95=0,0,VLOOKUP(V95,FAC_TOTALS_APTA!$A$4:$BJ$126,$L103,FALSE))</f>
        <v>1257601.5968778301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4"/>
        <v>87758782.388361126</v>
      </c>
      <c r="AD103" s="33">
        <f>AC103/G111</f>
        <v>8.2881950076228519E-2</v>
      </c>
      <c r="AE103" s="103"/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18</v>
      </c>
      <c r="G104" s="123">
        <f>VLOOKUP(G95,FAC_TOTALS_APTA!$A$4:$BJ$126,$F104,FALSE)</f>
        <v>42439.074999999903</v>
      </c>
      <c r="H104" s="123">
        <f>VLOOKUP(H95,FAC_TOTALS_APTA!$A$4:$BJ$126,$F104,FALSE)</f>
        <v>33963.31</v>
      </c>
      <c r="I104" s="30">
        <f t="shared" si="31"/>
        <v>-0.19971606355699134</v>
      </c>
      <c r="J104" s="31" t="str">
        <f t="shared" si="32"/>
        <v>_log</v>
      </c>
      <c r="K104" s="31" t="str">
        <f t="shared" si="33"/>
        <v>TOTAL_MED_INC_INDIV_2018_log_FAC</v>
      </c>
      <c r="L104" s="6">
        <f>MATCH($K104,FAC_TOTALS_APTA!$A$2:$BH$2,)</f>
        <v>36</v>
      </c>
      <c r="M104" s="29">
        <f>IF(M95=0,0,VLOOKUP(M95,FAC_TOTALS_APTA!$A$4:$BJ$126,$L104,FALSE))</f>
        <v>7474544.6471936796</v>
      </c>
      <c r="N104" s="29">
        <f>IF(N95=0,0,VLOOKUP(N95,FAC_TOTALS_APTA!$A$4:$BJ$126,$L104,FALSE))</f>
        <v>9120408.7770032994</v>
      </c>
      <c r="O104" s="29">
        <f>IF(O95=0,0,VLOOKUP(O95,FAC_TOTALS_APTA!$A$4:$BJ$126,$L104,FALSE))</f>
        <v>8151650.9442586098</v>
      </c>
      <c r="P104" s="29">
        <f>IF(P95=0,0,VLOOKUP(P95,FAC_TOTALS_APTA!$A$4:$BJ$126,$L104,FALSE))</f>
        <v>13495379.8620444</v>
      </c>
      <c r="Q104" s="29">
        <f>IF(Q95=0,0,VLOOKUP(Q95,FAC_TOTALS_APTA!$A$4:$BJ$126,$L104,FALSE))</f>
        <v>-4043222.8219590401</v>
      </c>
      <c r="R104" s="29">
        <f>IF(R95=0,0,VLOOKUP(R95,FAC_TOTALS_APTA!$A$4:$BJ$126,$L104,FALSE))</f>
        <v>-339683.360051797</v>
      </c>
      <c r="S104" s="29">
        <f>IF(S95=0,0,VLOOKUP(S95,FAC_TOTALS_APTA!$A$4:$BJ$126,$L104,FALSE))</f>
        <v>7596314.7770692501</v>
      </c>
      <c r="T104" s="29">
        <f>IF(T95=0,0,VLOOKUP(T95,FAC_TOTALS_APTA!$A$4:$BJ$126,$L104,FALSE))</f>
        <v>1726333.42536812</v>
      </c>
      <c r="U104" s="29">
        <f>IF(U95=0,0,VLOOKUP(U95,FAC_TOTALS_APTA!$A$4:$BJ$126,$L104,FALSE))</f>
        <v>6537084.9012800399</v>
      </c>
      <c r="V104" s="29">
        <f>IF(V95=0,0,VLOOKUP(V95,FAC_TOTALS_APTA!$A$4:$BJ$126,$L104,FALSE))</f>
        <v>1114545.18782468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4"/>
        <v>50833356.340031244</v>
      </c>
      <c r="AD104" s="33">
        <f>AC104/G111</f>
        <v>4.800850225720963E-2</v>
      </c>
      <c r="AE104" s="103"/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19</v>
      </c>
      <c r="G105" s="117">
        <f>VLOOKUP(G95,FAC_TOTALS_APTA!$A$4:$BJ$126,$F105,FALSE)</f>
        <v>31.709999999999901</v>
      </c>
      <c r="H105" s="117">
        <f>VLOOKUP(H95,FAC_TOTALS_APTA!$A$4:$BJ$126,$F105,FALSE)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MATCH($K105,FAC_TOTALS_APTA!$A$2:$BH$2,)</f>
        <v>37</v>
      </c>
      <c r="M105" s="29">
        <f>IF(M95=0,0,VLOOKUP(M95,FAC_TOTALS_APTA!$A$4:$BJ$126,$L105,FALSE))</f>
        <v>-4000395.4120949698</v>
      </c>
      <c r="N105" s="29">
        <f>IF(N95=0,0,VLOOKUP(N95,FAC_TOTALS_APTA!$A$4:$BJ$126,$L105,FALSE))</f>
        <v>-3863322.5047081402</v>
      </c>
      <c r="O105" s="29">
        <f>IF(O95=0,0,VLOOKUP(O95,FAC_TOTALS_APTA!$A$4:$BJ$126,$L105,FALSE))</f>
        <v>-3378511.36229885</v>
      </c>
      <c r="P105" s="29">
        <f>IF(P95=0,0,VLOOKUP(P95,FAC_TOTALS_APTA!$A$4:$BJ$126,$L105,FALSE))</f>
        <v>-5636619.7071766602</v>
      </c>
      <c r="Q105" s="29">
        <f>IF(Q95=0,0,VLOOKUP(Q95,FAC_TOTALS_APTA!$A$4:$BJ$126,$L105,FALSE))</f>
        <v>2434318.58617512</v>
      </c>
      <c r="R105" s="29">
        <f>IF(R95=0,0,VLOOKUP(R95,FAC_TOTALS_APTA!$A$4:$BJ$126,$L105,FALSE))</f>
        <v>209873.86296205799</v>
      </c>
      <c r="S105" s="29">
        <f>IF(S95=0,0,VLOOKUP(S95,FAC_TOTALS_APTA!$A$4:$BJ$126,$L105,FALSE))</f>
        <v>2016909.7801211199</v>
      </c>
      <c r="T105" s="29">
        <f>IF(T95=0,0,VLOOKUP(T95,FAC_TOTALS_APTA!$A$4:$BJ$126,$L105,FALSE))</f>
        <v>3296490.2604018399</v>
      </c>
      <c r="U105" s="29">
        <f>IF(U95=0,0,VLOOKUP(U95,FAC_TOTALS_APTA!$A$4:$BJ$126,$L105,FALSE))</f>
        <v>3730477.6749192602</v>
      </c>
      <c r="V105" s="29">
        <f>IF(V95=0,0,VLOOKUP(V95,FAC_TOTALS_APTA!$A$4:$BJ$126,$L105,FALSE))</f>
        <v>2052088.1799665501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4"/>
        <v>-3138690.6417326722</v>
      </c>
      <c r="AD105" s="33">
        <f>AC105/G111</f>
        <v>-2.9642708569223926E-3</v>
      </c>
      <c r="AE105" s="103"/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20</v>
      </c>
      <c r="G106" s="125">
        <f>VLOOKUP(G95,FAC_TOTALS_APTA!$A$4:$BJ$126,$F106,FALSE)</f>
        <v>3.5</v>
      </c>
      <c r="H106" s="125">
        <f>VLOOKUP(H95,FAC_TOTALS_APTA!$A$4:$BJ$126,$F106,FALSE)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MATCH($K106,FAC_TOTALS_APTA!$A$2:$BH$2,)</f>
        <v>38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-1085501.0841524201</v>
      </c>
      <c r="Q106" s="29">
        <f>IF(Q95=0,0,VLOOKUP(Q95,FAC_TOTALS_APTA!$A$4:$BJ$126,$L106,FALSE))</f>
        <v>531269.15666862798</v>
      </c>
      <c r="R106" s="29">
        <f>IF(R95=0,0,VLOOKUP(R95,FAC_TOTALS_APTA!$A$4:$BJ$126,$L106,FALSE))</f>
        <v>-504084.53063033603</v>
      </c>
      <c r="S106" s="29">
        <f>IF(S95=0,0,VLOOKUP(S95,FAC_TOTALS_APTA!$A$4:$BJ$126,$L106,FALSE))</f>
        <v>-1018794.19776721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-937753.95219509199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4"/>
        <v>-3014864.6080764299</v>
      </c>
      <c r="AD106" s="33">
        <f>AC106/G111</f>
        <v>-2.8473259442842792E-3</v>
      </c>
      <c r="AE106" s="103"/>
    </row>
    <row r="107" spans="1:31" ht="25.5" x14ac:dyDescent="0.25">
      <c r="B107" s="25" t="s">
        <v>63</v>
      </c>
      <c r="C107" s="28"/>
      <c r="D107" s="126" t="s">
        <v>96</v>
      </c>
      <c r="E107" s="55"/>
      <c r="F107" s="6">
        <f>MATCH($D107,FAC_TOTALS_APTA!$A$2:$BJ$2,)</f>
        <v>23</v>
      </c>
      <c r="G107" s="125">
        <f>VLOOKUP(G95,FAC_TOTALS_APTA!$A$4:$BJ$126,$F107,FALSE)</f>
        <v>0</v>
      </c>
      <c r="H107" s="125">
        <f>VLOOKUP(H95,FAC_TOTALS_APTA!$A$4:$BJ$126,$F107,FALSE)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TNC_TRIPS_PER_CAPITA_CLUSTER_BUS_HINY_FAC</v>
      </c>
      <c r="L107" s="6">
        <f>MATCH($K107,FAC_TOTALS_APTA!$A$2:$BH$2,)</f>
        <v>41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-7593708.6697011003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4"/>
        <v>-7593708.6697011003</v>
      </c>
      <c r="AD107" s="33">
        <f>AC107/G111</f>
        <v>-7.171719635652796E-3</v>
      </c>
      <c r="AE107" s="103"/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28</v>
      </c>
      <c r="G108" s="125">
        <f>VLOOKUP(G95,FAC_TOTALS_APTA!$A$4:$BJ$126,$F108,FALSE)</f>
        <v>0</v>
      </c>
      <c r="H108" s="125">
        <f>VLOOKUP(H95,FAC_TOTALS_APTA!$A$4:$BJ$126,$F108,FALSE)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MATCH($K108,FAC_TOTALS_APTA!$A$2:$BH$2,)</f>
        <v>46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29</v>
      </c>
      <c r="G109" s="131">
        <f>VLOOKUP(G95,FAC_TOTALS_APTA!$A$4:$BJ$126,$F109,FALSE)</f>
        <v>0</v>
      </c>
      <c r="H109" s="131">
        <f>VLOOKUP(H95,FAC_TOTALS_APTA!$A$4:$BJ$126,$F109,FALSE)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1058840704.25041</v>
      </c>
      <c r="H111" s="117">
        <f>VLOOKUP(H95,FAC_TOTALS_APTA!$A$4:$BH$126,$F111,FALSE)</f>
        <v>1118662356.2084899</v>
      </c>
      <c r="I111" s="112">
        <f t="shared" ref="I111" si="36">H111/G111-1</f>
        <v>5.6497310424451275E-2</v>
      </c>
      <c r="J111" s="31"/>
      <c r="K111" s="31"/>
      <c r="L111" s="6"/>
      <c r="M111" s="29" t="e">
        <f t="shared" ref="M111:AB111" si="37">SUM(M97:M104)</f>
        <v>#REF!</v>
      </c>
      <c r="N111" s="29" t="e">
        <f t="shared" si="37"/>
        <v>#REF!</v>
      </c>
      <c r="O111" s="29" t="e">
        <f t="shared" si="37"/>
        <v>#REF!</v>
      </c>
      <c r="P111" s="29" t="e">
        <f t="shared" si="37"/>
        <v>#REF!</v>
      </c>
      <c r="Q111" s="29" t="e">
        <f t="shared" si="37"/>
        <v>#REF!</v>
      </c>
      <c r="R111" s="29" t="e">
        <f t="shared" si="37"/>
        <v>#REF!</v>
      </c>
      <c r="S111" s="29" t="e">
        <f t="shared" si="37"/>
        <v>#REF!</v>
      </c>
      <c r="T111" s="29" t="e">
        <f t="shared" si="37"/>
        <v>#REF!</v>
      </c>
      <c r="U111" s="29" t="e">
        <f t="shared" si="37"/>
        <v>#REF!</v>
      </c>
      <c r="V111" s="29" t="e">
        <f t="shared" si="37"/>
        <v>#REF!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59821651.958079934</v>
      </c>
      <c r="AD111" s="33">
        <f>I111</f>
        <v>5.6497310424451275E-2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1201007994</v>
      </c>
      <c r="H112" s="114">
        <f>VLOOKUP(H95,FAC_TOTALS_APTA!$A$4:$BH$126,$F112,FALSE)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-0.19666847984299551</v>
      </c>
    </row>
    <row r="114" spans="2:31" ht="13.5" thickTop="1" x14ac:dyDescent="0.25">
      <c r="AE114" s="103"/>
    </row>
    <row r="115" spans="2:31" x14ac:dyDescent="0.25">
      <c r="AE115" s="103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69" workbookViewId="0">
      <selection activeCell="D69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1" style="10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5" t="s">
        <v>37</v>
      </c>
      <c r="C2" s="10">
        <v>2018</v>
      </c>
      <c r="D2" s="10"/>
    </row>
    <row r="3" spans="1:31" s="10" customFormat="1" x14ac:dyDescent="0.25">
      <c r="B3" s="18" t="s">
        <v>25</v>
      </c>
      <c r="E3" s="6"/>
      <c r="G3" s="106"/>
      <c r="H3" s="10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9" t="s">
        <v>51</v>
      </c>
      <c r="H8" s="169"/>
      <c r="I8" s="169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69" t="s">
        <v>55</v>
      </c>
      <c r="AD8" s="169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95</v>
      </c>
      <c r="E13" s="55"/>
      <c r="F13" s="6">
        <f>MATCH($D13,FAC_TOTALS_APTA!$A$2:$BJ$2,)</f>
        <v>12</v>
      </c>
      <c r="G13" s="117">
        <f>VLOOKUP(G11,FAC_TOTALS_APTA!$A$4:$BJ$126,$F13,FALSE)</f>
        <v>63654979.010831997</v>
      </c>
      <c r="H13" s="117">
        <f>VLOOKUP(H11,FAC_TOTALS_APTA!$A$4:$BJ$126,$F13,FALSE)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MATCH($K13,FAC_TOTALS_APTA!$A$2:$BH$2,)</f>
        <v>30</v>
      </c>
      <c r="M13" s="29">
        <f>IF(M11=0,0,VLOOKUP(M11,FAC_TOTALS_APTA!$A$4:$BJ$126,$L13,FALSE))</f>
        <v>23555707.5316437</v>
      </c>
      <c r="N13" s="29">
        <f>IF(N11=0,0,VLOOKUP(N11,FAC_TOTALS_APTA!$A$4:$BJ$126,$L13,FALSE))</f>
        <v>4336391.6687713703</v>
      </c>
      <c r="O13" s="29">
        <f>IF(O11=0,0,VLOOKUP(O11,FAC_TOTALS_APTA!$A$4:$BJ$126,$L13,FALSE))</f>
        <v>24859372.102218099</v>
      </c>
      <c r="P13" s="29">
        <f>IF(P11=0,0,VLOOKUP(P11,FAC_TOTALS_APTA!$A$4:$BJ$126,$L13,FALSE))</f>
        <v>23820705.567735199</v>
      </c>
      <c r="Q13" s="29">
        <f>IF(Q11=0,0,VLOOKUP(Q11,FAC_TOTALS_APTA!$A$4:$BJ$126,$L13,FALSE))</f>
        <v>12148365.7326265</v>
      </c>
      <c r="R13" s="29">
        <f>IF(R11=0,0,VLOOKUP(R11,FAC_TOTALS_APTA!$A$4:$BJ$126,$L13,FALSE))</f>
        <v>9349674.8668510709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98070217.469845936</v>
      </c>
      <c r="AD13" s="33">
        <f>AC13/G27</f>
        <v>3.835036022686495E-2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13</v>
      </c>
      <c r="G14" s="123">
        <f>VLOOKUP(G11,FAC_TOTALS_APTA!$A$4:$BJ$126,$F14,FALSE)</f>
        <v>1.03319372827068</v>
      </c>
      <c r="H14" s="123">
        <f>VLOOKUP(H11,FAC_TOTALS_APTA!$A$4:$BJ$126,$F14,FALSE)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FARE_per_UPT_cleaned_2018_HINY_log_FAC</v>
      </c>
      <c r="L14" s="6">
        <f>MATCH($K14,FAC_TOTALS_APTA!$A$2:$BH$2,)</f>
        <v>31</v>
      </c>
      <c r="M14" s="29">
        <f>IF(M11=0,0,VLOOKUP(M11,FAC_TOTALS_APTA!$A$4:$BJ$126,$L14,FALSE))</f>
        <v>-2344338.11267205</v>
      </c>
      <c r="N14" s="29">
        <f>IF(N11=0,0,VLOOKUP(N11,FAC_TOTALS_APTA!$A$4:$BJ$126,$L14,FALSE))</f>
        <v>-708677.53547158302</v>
      </c>
      <c r="O14" s="29">
        <f>IF(O11=0,0,VLOOKUP(O11,FAC_TOTALS_APTA!$A$4:$BJ$126,$L14,FALSE))</f>
        <v>-3738112.87736231</v>
      </c>
      <c r="P14" s="29">
        <f>IF(P11=0,0,VLOOKUP(P11,FAC_TOTALS_APTA!$A$4:$BJ$126,$L14,FALSE))</f>
        <v>-2971333.1356468401</v>
      </c>
      <c r="Q14" s="29">
        <f>IF(Q11=0,0,VLOOKUP(Q11,FAC_TOTALS_APTA!$A$4:$BJ$126,$L14,FALSE))</f>
        <v>4454903.7854538998</v>
      </c>
      <c r="R14" s="29">
        <f>IF(R11=0,0,VLOOKUP(R11,FAC_TOTALS_APTA!$A$4:$BJ$126,$L14,FALSE))</f>
        <v>3659346.99542853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-1648210.880270354</v>
      </c>
      <c r="AD14" s="33">
        <f>AC14/G27</f>
        <v>-6.4453289305330173E-4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si="4"/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21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MATCH($K16,FAC_TOTALS_APTA!$A$2:$BH$2,)</f>
        <v>39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15</v>
      </c>
      <c r="G17" s="117">
        <f>VLOOKUP(G11,FAC_TOTALS_APTA!$A$4:$BJ$126,$F17,FALSE)</f>
        <v>10106162.1305601</v>
      </c>
      <c r="H17" s="117">
        <f>VLOOKUP(H11,FAC_TOTALS_APTA!$A$4:$BJ$126,$F17,FALSE)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33</v>
      </c>
      <c r="M17" s="29">
        <f>IF(M11=0,0,VLOOKUP(M11,FAC_TOTALS_APTA!$A$4:$BJ$126,$L17,FALSE))</f>
        <v>13678135.4668123</v>
      </c>
      <c r="N17" s="29">
        <f>IF(N11=0,0,VLOOKUP(N11,FAC_TOTALS_APTA!$A$4:$BJ$126,$L17,FALSE))</f>
        <v>16237000.0763398</v>
      </c>
      <c r="O17" s="29">
        <f>IF(O11=0,0,VLOOKUP(O11,FAC_TOTALS_APTA!$A$4:$BJ$126,$L17,FALSE))</f>
        <v>14011698.590645101</v>
      </c>
      <c r="P17" s="29">
        <f>IF(P11=0,0,VLOOKUP(P11,FAC_TOTALS_APTA!$A$4:$BJ$126,$L17,FALSE))</f>
        <v>10563002.363823101</v>
      </c>
      <c r="Q17" s="29">
        <f>IF(Q11=0,0,VLOOKUP(Q11,FAC_TOTALS_APTA!$A$4:$BJ$126,$L17,FALSE))</f>
        <v>12265025.850629801</v>
      </c>
      <c r="R17" s="29">
        <f>IF(R11=0,0,VLOOKUP(R11,FAC_TOTALS_APTA!$A$4:$BJ$126,$L17,FALSE))</f>
        <v>9494505.4549693298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76249367.803219423</v>
      </c>
      <c r="AD17" s="33">
        <f>AC17/G27</f>
        <v>2.9817316589751588E-2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16</v>
      </c>
      <c r="G18" s="123">
        <f>VLOOKUP(G11,FAC_TOTALS_APTA!$A$4:$BJ$126,$F18,FALSE)</f>
        <v>0.55566673939080602</v>
      </c>
      <c r="H18" s="123">
        <f>VLOOKUP(H11,FAC_TOTALS_APTA!$A$4:$BJ$126,$F18,FALSE)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34</v>
      </c>
      <c r="M18" s="29">
        <f>IF(M11=0,0,VLOOKUP(M11,FAC_TOTALS_APTA!$A$4:$BJ$126,$L18,FALSE))</f>
        <v>-149293.06103981199</v>
      </c>
      <c r="N18" s="29">
        <f>IF(N11=0,0,VLOOKUP(N11,FAC_TOTALS_APTA!$A$4:$BJ$126,$L18,FALSE))</f>
        <v>-570481.96195744199</v>
      </c>
      <c r="O18" s="29">
        <f>IF(O11=0,0,VLOOKUP(O11,FAC_TOTALS_APTA!$A$4:$BJ$126,$L18,FALSE))</f>
        <v>701597.630874341</v>
      </c>
      <c r="P18" s="29">
        <f>IF(P11=0,0,VLOOKUP(P11,FAC_TOTALS_APTA!$A$4:$BJ$126,$L18,FALSE))</f>
        <v>-555310.82879431301</v>
      </c>
      <c r="Q18" s="29">
        <f>IF(Q11=0,0,VLOOKUP(Q11,FAC_TOTALS_APTA!$A$4:$BJ$126,$L18,FALSE))</f>
        <v>-1167098.46117259</v>
      </c>
      <c r="R18" s="29">
        <f>IF(R11=0,0,VLOOKUP(R11,FAC_TOTALS_APTA!$A$4:$BJ$126,$L18,FALSE))</f>
        <v>875823.74767179205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-864762.93441802403</v>
      </c>
      <c r="AD18" s="33">
        <f>AC18/G27</f>
        <v>-3.3816556036463444E-4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17</v>
      </c>
      <c r="G19" s="125">
        <f>VLOOKUP(G11,FAC_TOTALS_APTA!$A$4:$BJ$126,$F19,FALSE)</f>
        <v>4.1402142572755398</v>
      </c>
      <c r="H19" s="125">
        <f>VLOOKUP(H11,FAC_TOTALS_APTA!$A$4:$BJ$126,$F19,FALSE)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35</v>
      </c>
      <c r="M19" s="29">
        <f>IF(M11=0,0,VLOOKUP(M11,FAC_TOTALS_APTA!$A$4:$BJ$126,$L19,FALSE))</f>
        <v>-12396121.5567284</v>
      </c>
      <c r="N19" s="29">
        <f>IF(N11=0,0,VLOOKUP(N11,FAC_TOTALS_APTA!$A$4:$BJ$126,$L19,FALSE))</f>
        <v>-15453379.099648699</v>
      </c>
      <c r="O19" s="29">
        <f>IF(O11=0,0,VLOOKUP(O11,FAC_TOTALS_APTA!$A$4:$BJ$126,$L19,FALSE))</f>
        <v>-75053467.841510698</v>
      </c>
      <c r="P19" s="29">
        <f>IF(P11=0,0,VLOOKUP(P11,FAC_TOTALS_APTA!$A$4:$BJ$126,$L19,FALSE))</f>
        <v>-31507286.9593696</v>
      </c>
      <c r="Q19" s="29">
        <f>IF(Q11=0,0,VLOOKUP(Q11,FAC_TOTALS_APTA!$A$4:$BJ$126,$L19,FALSE))</f>
        <v>20351055.2112584</v>
      </c>
      <c r="R19" s="29">
        <f>IF(R11=0,0,VLOOKUP(R11,FAC_TOTALS_APTA!$A$4:$BJ$126,$L19,FALSE))</f>
        <v>24978730.865230899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-89080469.38076809</v>
      </c>
      <c r="AD19" s="33">
        <f>AC19/G27</f>
        <v>-3.4834919082147281E-2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18</v>
      </c>
      <c r="G20" s="123">
        <f>VLOOKUP(G11,FAC_TOTALS_APTA!$A$4:$BJ$126,$F20,FALSE)</f>
        <v>32885.708578535901</v>
      </c>
      <c r="H20" s="123">
        <f>VLOOKUP(H11,FAC_TOTALS_APTA!$A$4:$BJ$126,$F20,FALSE)</f>
        <v>36989.701487673403</v>
      </c>
      <c r="I20" s="30">
        <f t="shared" si="1"/>
        <v>0.12479563574969244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36</v>
      </c>
      <c r="M20" s="29">
        <f>IF(M11=0,0,VLOOKUP(M11,FAC_TOTALS_APTA!$A$4:$BJ$126,$L20,FALSE))</f>
        <v>-2991631.4823191301</v>
      </c>
      <c r="N20" s="29">
        <f>IF(N11=0,0,VLOOKUP(N11,FAC_TOTALS_APTA!$A$4:$BJ$126,$L20,FALSE))</f>
        <v>-4353560.5733879702</v>
      </c>
      <c r="O20" s="29">
        <f>IF(O11=0,0,VLOOKUP(O11,FAC_TOTALS_APTA!$A$4:$BJ$126,$L20,FALSE))</f>
        <v>-16822525.468446799</v>
      </c>
      <c r="P20" s="29">
        <f>IF(P11=0,0,VLOOKUP(P11,FAC_TOTALS_APTA!$A$4:$BJ$126,$L20,FALSE))</f>
        <v>-10821664.3832608</v>
      </c>
      <c r="Q20" s="29">
        <f>IF(Q11=0,0,VLOOKUP(Q11,FAC_TOTALS_APTA!$A$4:$BJ$126,$L20,FALSE))</f>
        <v>-10705596.2797349</v>
      </c>
      <c r="R20" s="29">
        <f>IF(R11=0,0,VLOOKUP(R11,FAC_TOTALS_APTA!$A$4:$BJ$126,$L20,FALSE))</f>
        <v>-10879819.264710199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-56574797.451859802</v>
      </c>
      <c r="AD20" s="33">
        <f>AC20/G27</f>
        <v>-2.2123575515755948E-2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19</v>
      </c>
      <c r="G21" s="117">
        <f>VLOOKUP(G11,FAC_TOTALS_APTA!$A$4:$BJ$126,$F21,FALSE)</f>
        <v>9.9589405328228597</v>
      </c>
      <c r="H21" s="117">
        <f>VLOOKUP(H11,FAC_TOTALS_APTA!$A$4:$BJ$126,$F21,FALSE)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37</v>
      </c>
      <c r="M21" s="29">
        <f>IF(M11=0,0,VLOOKUP(M11,FAC_TOTALS_APTA!$A$4:$BJ$126,$L21,FALSE))</f>
        <v>-6151327.1578056598</v>
      </c>
      <c r="N21" s="29">
        <f>IF(N11=0,0,VLOOKUP(N11,FAC_TOTALS_APTA!$A$4:$BJ$126,$L21,FALSE))</f>
        <v>-1513769.2254691699</v>
      </c>
      <c r="O21" s="29">
        <f>IF(O11=0,0,VLOOKUP(O11,FAC_TOTALS_APTA!$A$4:$BJ$126,$L21,FALSE))</f>
        <v>-3032634.0580624398</v>
      </c>
      <c r="P21" s="29">
        <f>IF(P11=0,0,VLOOKUP(P11,FAC_TOTALS_APTA!$A$4:$BJ$126,$L21,FALSE))</f>
        <v>-3061397.4002745701</v>
      </c>
      <c r="Q21" s="29">
        <f>IF(Q11=0,0,VLOOKUP(Q11,FAC_TOTALS_APTA!$A$4:$BJ$126,$L21,FALSE))</f>
        <v>-3194049.3626104901</v>
      </c>
      <c r="R21" s="29">
        <f>IF(R11=0,0,VLOOKUP(R11,FAC_TOTALS_APTA!$A$4:$BJ$126,$L21,FALSE))</f>
        <v>-2918169.8843430802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-19871347.088565409</v>
      </c>
      <c r="AD21" s="33">
        <f>AC21/G27</f>
        <v>-7.7706906204614611E-3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20</v>
      </c>
      <c r="G22" s="125">
        <f>VLOOKUP(G11,FAC_TOTALS_APTA!$A$4:$BJ$126,$F22,FALSE)</f>
        <v>4.9873568486467601</v>
      </c>
      <c r="H22" s="125">
        <f>VLOOKUP(H11,FAC_TOTALS_APTA!$A$4:$BJ$126,$F22,FALSE)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38</v>
      </c>
      <c r="M22" s="29">
        <f>IF(M11=0,0,VLOOKUP(M11,FAC_TOTALS_APTA!$A$4:$BJ$126,$L22,FALSE))</f>
        <v>-18217.522832140799</v>
      </c>
      <c r="N22" s="29">
        <f>IF(N11=0,0,VLOOKUP(N11,FAC_TOTALS_APTA!$A$4:$BJ$126,$L22,FALSE))</f>
        <v>-1882798.2666609001</v>
      </c>
      <c r="O22" s="29">
        <f>IF(O11=0,0,VLOOKUP(O11,FAC_TOTALS_APTA!$A$4:$BJ$126,$L22,FALSE))</f>
        <v>-1546509.1756981399</v>
      </c>
      <c r="P22" s="29">
        <f>IF(P11=0,0,VLOOKUP(P11,FAC_TOTALS_APTA!$A$4:$BJ$126,$L22,FALSE))</f>
        <v>-4860321.5966299698</v>
      </c>
      <c r="Q22" s="29">
        <f>IF(Q11=0,0,VLOOKUP(Q11,FAC_TOTALS_APTA!$A$4:$BJ$126,$L22,FALSE))</f>
        <v>-1793093.6351171001</v>
      </c>
      <c r="R22" s="29">
        <f>IF(R11=0,0,VLOOKUP(R11,FAC_TOTALS_APTA!$A$4:$BJ$126,$L22,FALSE))</f>
        <v>-2409682.92918419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-12510623.126122441</v>
      </c>
      <c r="AD22" s="33">
        <f>AC22/G27</f>
        <v>-4.8922793884582242E-3</v>
      </c>
      <c r="AE22" s="6"/>
    </row>
    <row r="23" spans="1:31" s="13" customFormat="1" ht="25.5" x14ac:dyDescent="0.25">
      <c r="A23" s="6"/>
      <c r="B23" s="115" t="s">
        <v>63</v>
      </c>
      <c r="C23" s="116"/>
      <c r="D23" s="126" t="s">
        <v>96</v>
      </c>
      <c r="E23" s="55"/>
      <c r="F23" s="6">
        <f>MATCH($D23,FAC_TOTALS_APTA!$A$2:$BJ$2,)</f>
        <v>23</v>
      </c>
      <c r="G23" s="125">
        <f>VLOOKUP(G11,FAC_TOTALS_APTA!$A$4:$BJ$126,$F23,FALSE)</f>
        <v>0.28587932771217001</v>
      </c>
      <c r="H23" s="125">
        <f>VLOOKUP(H11,FAC_TOTALS_APTA!$A$4:$BJ$126,$F23,FALSE)</f>
        <v>13.266696138599899</v>
      </c>
      <c r="I23" s="30">
        <f t="shared" si="1"/>
        <v>45.406629834939025</v>
      </c>
      <c r="J23" s="31" t="str">
        <f t="shared" si="2"/>
        <v/>
      </c>
      <c r="K23" s="31" t="str">
        <f t="shared" si="3"/>
        <v>TNC_TRIPS_PER_CAPITA_CLUSTER_BUS_HINY_FAC</v>
      </c>
      <c r="L23" s="6">
        <f>MATCH($K23,FAC_TOTALS_APTA!$A$2:$BH$2,)</f>
        <v>41</v>
      </c>
      <c r="M23" s="29">
        <f>IF(M11=0,0,VLOOKUP(M11,FAC_TOTALS_APTA!$A$4:$BJ$126,$L23,FALSE))</f>
        <v>-14468595.7458474</v>
      </c>
      <c r="N23" s="29">
        <f>IF(N11=0,0,VLOOKUP(N11,FAC_TOTALS_APTA!$A$4:$BJ$126,$L23,FALSE))</f>
        <v>-21166958.010899901</v>
      </c>
      <c r="O23" s="29">
        <f>IF(O11=0,0,VLOOKUP(O11,FAC_TOTALS_APTA!$A$4:$BJ$126,$L23,FALSE))</f>
        <v>-16506694.0751427</v>
      </c>
      <c r="P23" s="29">
        <f>IF(P11=0,0,VLOOKUP(P11,FAC_TOTALS_APTA!$A$4:$BJ$126,$L23,FALSE))</f>
        <v>-38976175.845636703</v>
      </c>
      <c r="Q23" s="29">
        <f>IF(Q11=0,0,VLOOKUP(Q11,FAC_TOTALS_APTA!$A$4:$BJ$126,$L23,FALSE))</f>
        <v>-48852128.363288298</v>
      </c>
      <c r="R23" s="29">
        <f>IF(R11=0,0,VLOOKUP(R11,FAC_TOTALS_APTA!$A$4:$BJ$126,$L23,FALSE))</f>
        <v>-82347861.040631294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-222318413.08144629</v>
      </c>
      <c r="AD23" s="33">
        <f>AC23/G27</f>
        <v>-8.6937619255916851E-2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28</v>
      </c>
      <c r="G24" s="125">
        <f>VLOOKUP(G11,FAC_TOTALS_APTA!$A$4:$BJ$126,$F24,FALSE)</f>
        <v>0.20578687227443601</v>
      </c>
      <c r="H24" s="125">
        <f>VLOOKUP(H11,FAC_TOTALS_APTA!$A$4:$BJ$126,$F24,FALSE)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46</v>
      </c>
      <c r="M24" s="29">
        <f>IF(M11=0,0,VLOOKUP(M11,FAC_TOTALS_APTA!$A$4:$BJ$126,$L24,FALSE))</f>
        <v>0</v>
      </c>
      <c r="N24" s="29">
        <f>IF(N11=0,0,VLOOKUP(N11,FAC_TOTALS_APTA!$A$4:$BJ$126,$L24,FALSE))</f>
        <v>-14941508.5103758</v>
      </c>
      <c r="O24" s="29">
        <f>IF(O11=0,0,VLOOKUP(O11,FAC_TOTALS_APTA!$A$4:$BJ$126,$L24,FALSE))</f>
        <v>-12779823.267984301</v>
      </c>
      <c r="P24" s="29">
        <f>IF(P11=0,0,VLOOKUP(P11,FAC_TOTALS_APTA!$A$4:$BJ$126,$L24,FALSE))</f>
        <v>-12397287.0843798</v>
      </c>
      <c r="Q24" s="29">
        <f>IF(Q11=0,0,VLOOKUP(Q11,FAC_TOTALS_APTA!$A$4:$BJ$126,$L24,FALSE))</f>
        <v>0</v>
      </c>
      <c r="R24" s="29">
        <f>IF(R11=0,0,VLOOKUP(R11,FAC_TOTALS_APTA!$A$4:$BJ$126,$L24,FALSE))</f>
        <v>-595645.64028551104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-40714264.503025413</v>
      </c>
      <c r="AD24" s="33">
        <f>AC24/G27</f>
        <v>-1.5921313833559894E-2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29</v>
      </c>
      <c r="G25" s="131">
        <f>VLOOKUP(G11,FAC_TOTALS_APTA!$A$4:$BJ$126,$F25,FALSE)</f>
        <v>0</v>
      </c>
      <c r="H25" s="131">
        <f>VLOOKUP(H11,FAC_TOTALS_APTA!$A$4:$BJ$126,$F25,FALSE)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47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-66024126.606891297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-66024126.606891297</v>
      </c>
      <c r="AD25" s="40">
        <f>AC25/G27</f>
        <v>-2.5818735844212438E-2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MATCH($K26,FAC_TOTALS_APTA!$A$2:$BH$2,)</f>
        <v>51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55"/>
      <c r="F27" s="6">
        <f>MATCH($D27,FAC_TOTALS_APTA!$A$2:$BH$2,)</f>
        <v>10</v>
      </c>
      <c r="G27" s="117">
        <f>VLOOKUP(G11,FAC_TOTALS_APTA!$A$4:$BJ$126,$F27,FALSE)</f>
        <v>2557217634.7158899</v>
      </c>
      <c r="H27" s="117">
        <f>VLOOKUP(H11,FAC_TOTALS_APTA!$A$4:$BH$126,$F27,FALSE)</f>
        <v>2218997619.2028098</v>
      </c>
      <c r="I27" s="112">
        <f t="shared" ref="I27:I28" si="6">H27/G27-1</f>
        <v>-0.13226094287851131</v>
      </c>
      <c r="J27" s="31"/>
      <c r="K27" s="31"/>
      <c r="L27" s="6"/>
      <c r="M27" s="29" t="e">
        <f t="shared" ref="M27:AB27" si="7">SUM(M13:M20)</f>
        <v>#REF!</v>
      </c>
      <c r="N27" s="29" t="e">
        <f t="shared" si="7"/>
        <v>#REF!</v>
      </c>
      <c r="O27" s="29" t="e">
        <f t="shared" si="7"/>
        <v>#REF!</v>
      </c>
      <c r="P27" s="29" t="e">
        <f t="shared" si="7"/>
        <v>#REF!</v>
      </c>
      <c r="Q27" s="29" t="e">
        <f t="shared" si="7"/>
        <v>#REF!</v>
      </c>
      <c r="R27" s="29" t="e">
        <f t="shared" si="7"/>
        <v>#REF!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-338220015.51308012</v>
      </c>
      <c r="AD27" s="33">
        <f>I27</f>
        <v>-0.13226094287851131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23"/>
      <c r="F28" s="23">
        <f>MATCH($D28,FAC_TOTALS_APTA!$A$2:$BH$2,)</f>
        <v>8</v>
      </c>
      <c r="G28" s="114">
        <f>VLOOKUP(G11,FAC_TOTALS_APTA!$A$4:$BH$126,$F28,FALSE)</f>
        <v>2541057030.99999</v>
      </c>
      <c r="H28" s="114">
        <f>VLOOKUP(H11,FAC_TOTALS_APTA!$A$4:$BH$126,$F28,FALSE)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4.25" thickTop="1" thickBot="1" x14ac:dyDescent="0.3">
      <c r="B29" s="153" t="s">
        <v>67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-1.1250368969723756E-2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61"/>
      <c r="C36" s="62"/>
      <c r="D36" s="62"/>
      <c r="E36" s="62"/>
      <c r="F36" s="62"/>
      <c r="G36" s="169" t="s">
        <v>51</v>
      </c>
      <c r="H36" s="169"/>
      <c r="I36" s="169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69" t="s">
        <v>55</v>
      </c>
      <c r="AD36" s="169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25" t="s">
        <v>31</v>
      </c>
      <c r="C41" s="28" t="s">
        <v>21</v>
      </c>
      <c r="D41" s="104" t="s">
        <v>95</v>
      </c>
      <c r="E41" s="55"/>
      <c r="F41" s="6">
        <f>MATCH($D41,FAC_TOTALS_APTA!$A$2:$BJ$2,)</f>
        <v>12</v>
      </c>
      <c r="G41" s="117">
        <f>VLOOKUP(G39,FAC_TOTALS_APTA!$A$4:$BJ$126,$F41,FALSE)</f>
        <v>11264859.978528</v>
      </c>
      <c r="H41" s="117">
        <f>VLOOKUP(H39,FAC_TOTALS_APTA!$A$4:$BJ$126,$F41,FALSE)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30</v>
      </c>
      <c r="M41" s="29">
        <f>IF(M39=0,0,VLOOKUP(M39,FAC_TOTALS_APTA!$A$4:$BJ$126,$L41,FALSE))</f>
        <v>4471477.7892948398</v>
      </c>
      <c r="N41" s="29">
        <f>IF(N39=0,0,VLOOKUP(N39,FAC_TOTALS_APTA!$A$4:$BJ$126,$L41,FALSE))</f>
        <v>10034236.524859499</v>
      </c>
      <c r="O41" s="29">
        <f>IF(O39=0,0,VLOOKUP(O39,FAC_TOTALS_APTA!$A$4:$BJ$126,$L41,FALSE))</f>
        <v>19801186.117566202</v>
      </c>
      <c r="P41" s="29">
        <f>IF(P39=0,0,VLOOKUP(P39,FAC_TOTALS_APTA!$A$4:$BJ$126,$L41,FALSE))</f>
        <v>19006482.154627401</v>
      </c>
      <c r="Q41" s="29">
        <f>IF(Q39=0,0,VLOOKUP(Q39,FAC_TOTALS_APTA!$A$4:$BJ$126,$L41,FALSE))</f>
        <v>5830026.03749438</v>
      </c>
      <c r="R41" s="29">
        <f>IF(R39=0,0,VLOOKUP(R39,FAC_TOTALS_APTA!$A$4:$BJ$126,$L41,FALSE))</f>
        <v>10787648.2932685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69931056.917110816</v>
      </c>
      <c r="AD41" s="33">
        <f>AC41/G55</f>
        <v>7.4765035168810431E-2</v>
      </c>
    </row>
    <row r="42" spans="2:30" x14ac:dyDescent="0.25">
      <c r="B42" s="25" t="s">
        <v>52</v>
      </c>
      <c r="C42" s="28" t="s">
        <v>21</v>
      </c>
      <c r="D42" s="104" t="s">
        <v>78</v>
      </c>
      <c r="E42" s="55"/>
      <c r="F42" s="6">
        <f>MATCH($D42,FAC_TOTALS_APTA!$A$2:$BJ$2,)</f>
        <v>14</v>
      </c>
      <c r="G42" s="123">
        <f>VLOOKUP(G39,FAC_TOTALS_APTA!$A$4:$BJ$126,$F42,FALSE)</f>
        <v>0.99257439422925597</v>
      </c>
      <c r="H42" s="123">
        <f>VLOOKUP(H39,FAC_TOTALS_APTA!$A$4:$BJ$126,$F42,FALSE)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FARE_per_UPT_cleaned_2018_MIDLOW_log_FAC</v>
      </c>
      <c r="L42" s="6">
        <f>MATCH($K42,FAC_TOTALS_APTA!$A$2:$BH$2,)</f>
        <v>32</v>
      </c>
      <c r="M42" s="29">
        <f>IF(M39=0,0,VLOOKUP(M39,FAC_TOTALS_APTA!$A$4:$BJ$126,$L42,FALSE))</f>
        <v>-7996099.8768070899</v>
      </c>
      <c r="N42" s="29">
        <f>IF(N39=0,0,VLOOKUP(N39,FAC_TOTALS_APTA!$A$4:$BJ$126,$L42,FALSE))</f>
        <v>3577134.24092121</v>
      </c>
      <c r="O42" s="29">
        <f>IF(O39=0,0,VLOOKUP(O39,FAC_TOTALS_APTA!$A$4:$BJ$126,$L42,FALSE))</f>
        <v>-1993350.91496437</v>
      </c>
      <c r="P42" s="29">
        <f>IF(P39=0,0,VLOOKUP(P39,FAC_TOTALS_APTA!$A$4:$BJ$126,$L42,FALSE))</f>
        <v>-3669228.0105478899</v>
      </c>
      <c r="Q42" s="29">
        <f>IF(Q39=0,0,VLOOKUP(Q39,FAC_TOTALS_APTA!$A$4:$BJ$126,$L42,FALSE))</f>
        <v>2871287.3049121802</v>
      </c>
      <c r="R42" s="29">
        <f>IF(R39=0,0,VLOOKUP(R39,FAC_TOTALS_APTA!$A$4:$BJ$126,$L42,FALSE))</f>
        <v>3863249.3830044898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2">SUM(M42:AB42)</f>
        <v>-3347007.8734814697</v>
      </c>
      <c r="AD42" s="33">
        <f>AC42/G55</f>
        <v>-3.5783695028052502E-3</v>
      </c>
    </row>
    <row r="43" spans="2:30" x14ac:dyDescent="0.25">
      <c r="B43" s="115" t="s">
        <v>82</v>
      </c>
      <c r="C43" s="116"/>
      <c r="D43" s="104" t="s">
        <v>80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2"/>
        <v>#REF!</v>
      </c>
      <c r="AD43" s="122" t="e">
        <f>AC43/G56</f>
        <v>#REF!</v>
      </c>
    </row>
    <row r="44" spans="2:30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21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MATCH($K44,FAC_TOTALS_APTA!$A$2:$BH$2,)</f>
        <v>39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2"/>
        <v>0</v>
      </c>
      <c r="AD44" s="122">
        <f>AC44/G56</f>
        <v>0</v>
      </c>
    </row>
    <row r="45" spans="2:30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15</v>
      </c>
      <c r="G45" s="117">
        <f>VLOOKUP(G39,FAC_TOTALS_APTA!$A$4:$BJ$126,$F45,FALSE)</f>
        <v>2552570.2182420199</v>
      </c>
      <c r="H45" s="117">
        <f>VLOOKUP(H39,FAC_TOTALS_APTA!$A$4:$BJ$126,$F45,FALSE)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MATCH($K45,FAC_TOTALS_APTA!$A$2:$BH$2,)</f>
        <v>33</v>
      </c>
      <c r="M45" s="29">
        <f>IF(M39=0,0,VLOOKUP(M39,FAC_TOTALS_APTA!$A$4:$BJ$126,$L45,FALSE))</f>
        <v>7382191.6692033</v>
      </c>
      <c r="N45" s="29">
        <f>IF(N39=0,0,VLOOKUP(N39,FAC_TOTALS_APTA!$A$4:$BJ$126,$L45,FALSE))</f>
        <v>5544627.43531809</v>
      </c>
      <c r="O45" s="29">
        <f>IF(O39=0,0,VLOOKUP(O39,FAC_TOTALS_APTA!$A$4:$BJ$126,$L45,FALSE))</f>
        <v>5432924.75457073</v>
      </c>
      <c r="P45" s="29">
        <f>IF(P39=0,0,VLOOKUP(P39,FAC_TOTALS_APTA!$A$4:$BJ$126,$L45,FALSE))</f>
        <v>5061313.7424977599</v>
      </c>
      <c r="Q45" s="29">
        <f>IF(Q39=0,0,VLOOKUP(Q39,FAC_TOTALS_APTA!$A$4:$BJ$126,$L45,FALSE))</f>
        <v>5131704.9324654602</v>
      </c>
      <c r="R45" s="29">
        <f>IF(R39=0,0,VLOOKUP(R39,FAC_TOTALS_APTA!$A$4:$BJ$126,$L45,FALSE))</f>
        <v>4454716.96777857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2"/>
        <v>33007479.501833912</v>
      </c>
      <c r="AD45" s="33">
        <f>AC45/G55</f>
        <v>3.5289118663164039E-2</v>
      </c>
    </row>
    <row r="46" spans="2:30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16</v>
      </c>
      <c r="G46" s="123">
        <f>VLOOKUP(G39,FAC_TOTALS_APTA!$A$4:$BJ$126,$F46,FALSE)</f>
        <v>0.33060451780988898</v>
      </c>
      <c r="H46" s="123">
        <f>VLOOKUP(H39,FAC_TOTALS_APTA!$A$4:$BJ$126,$F46,FALSE)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MATCH($K46,FAC_TOTALS_APTA!$A$2:$BH$2,)</f>
        <v>34</v>
      </c>
      <c r="M46" s="29">
        <f>IF(M39=0,0,VLOOKUP(M39,FAC_TOTALS_APTA!$A$4:$BJ$126,$L46,FALSE))</f>
        <v>-331499.97268158803</v>
      </c>
      <c r="N46" s="29">
        <f>IF(N39=0,0,VLOOKUP(N39,FAC_TOTALS_APTA!$A$4:$BJ$126,$L46,FALSE))</f>
        <v>-595914.75695476006</v>
      </c>
      <c r="O46" s="29">
        <f>IF(O39=0,0,VLOOKUP(O39,FAC_TOTALS_APTA!$A$4:$BJ$126,$L46,FALSE))</f>
        <v>355184.43319294701</v>
      </c>
      <c r="P46" s="29">
        <f>IF(P39=0,0,VLOOKUP(P39,FAC_TOTALS_APTA!$A$4:$BJ$126,$L46,FALSE))</f>
        <v>-1356067.41708572</v>
      </c>
      <c r="Q46" s="29">
        <f>IF(Q39=0,0,VLOOKUP(Q39,FAC_TOTALS_APTA!$A$4:$BJ$126,$L46,FALSE))</f>
        <v>-515296.78548987099</v>
      </c>
      <c r="R46" s="29">
        <f>IF(R39=0,0,VLOOKUP(R39,FAC_TOTALS_APTA!$A$4:$BJ$126,$L46,FALSE))</f>
        <v>718929.23388244899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2"/>
        <v>-1724665.2651365432</v>
      </c>
      <c r="AD46" s="33">
        <f>AC46/G55</f>
        <v>-1.8438826021920038E-3</v>
      </c>
    </row>
    <row r="47" spans="2:30" x14ac:dyDescent="0.2">
      <c r="B47" s="25" t="s">
        <v>49</v>
      </c>
      <c r="C47" s="28" t="s">
        <v>21</v>
      </c>
      <c r="D47" s="124" t="s">
        <v>86</v>
      </c>
      <c r="E47" s="55"/>
      <c r="F47" s="6">
        <f>MATCH($D47,FAC_TOTALS_APTA!$A$2:$BJ$2,)</f>
        <v>17</v>
      </c>
      <c r="G47" s="125">
        <f>VLOOKUP(G39,FAC_TOTALS_APTA!$A$4:$BJ$126,$F47,FALSE)</f>
        <v>4.0256358420234699</v>
      </c>
      <c r="H47" s="125">
        <f>VLOOKUP(H39,FAC_TOTALS_APTA!$A$4:$BJ$126,$F47,FALSE)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MATCH($K47,FAC_TOTALS_APTA!$A$2:$BH$2,)</f>
        <v>35</v>
      </c>
      <c r="M47" s="29">
        <f>IF(M39=0,0,VLOOKUP(M39,FAC_TOTALS_APTA!$A$4:$BJ$126,$L47,FALSE))</f>
        <v>-4350521.3220774801</v>
      </c>
      <c r="N47" s="29">
        <f>IF(N39=0,0,VLOOKUP(N39,FAC_TOTALS_APTA!$A$4:$BJ$126,$L47,FALSE))</f>
        <v>-6158674.3944216901</v>
      </c>
      <c r="O47" s="29">
        <f>IF(O39=0,0,VLOOKUP(O39,FAC_TOTALS_APTA!$A$4:$BJ$126,$L47,FALSE))</f>
        <v>-30963453.9331051</v>
      </c>
      <c r="P47" s="29">
        <f>IF(P39=0,0,VLOOKUP(P39,FAC_TOTALS_APTA!$A$4:$BJ$126,$L47,FALSE))</f>
        <v>-11098849.8688212</v>
      </c>
      <c r="Q47" s="29">
        <f>IF(Q39=0,0,VLOOKUP(Q39,FAC_TOTALS_APTA!$A$4:$BJ$126,$L47,FALSE))</f>
        <v>7596990.7585285502</v>
      </c>
      <c r="R47" s="29">
        <f>IF(R39=0,0,VLOOKUP(R39,FAC_TOTALS_APTA!$A$4:$BJ$126,$L47,FALSE))</f>
        <v>8823442.7829240095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2"/>
        <v>-36151065.9769729</v>
      </c>
      <c r="AD47" s="33">
        <f>AC47/G55</f>
        <v>-3.8650005281087522E-2</v>
      </c>
    </row>
    <row r="48" spans="2:30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18</v>
      </c>
      <c r="G48" s="123">
        <f>VLOOKUP(G39,FAC_TOTALS_APTA!$A$4:$BJ$126,$F48,FALSE)</f>
        <v>28874.309502126802</v>
      </c>
      <c r="H48" s="123">
        <f>VLOOKUP(H39,FAC_TOTALS_APTA!$A$4:$BJ$126,$F48,FALSE)</f>
        <v>31624.666409858299</v>
      </c>
      <c r="I48" s="30">
        <f t="shared" si="9"/>
        <v>9.5252733490610808E-2</v>
      </c>
      <c r="J48" s="31" t="str">
        <f t="shared" si="10"/>
        <v>_log</v>
      </c>
      <c r="K48" s="31" t="str">
        <f t="shared" si="11"/>
        <v>TOTAL_MED_INC_INDIV_2018_log_FAC</v>
      </c>
      <c r="L48" s="6">
        <f>MATCH($K48,FAC_TOTALS_APTA!$A$2:$BH$2,)</f>
        <v>36</v>
      </c>
      <c r="M48" s="29">
        <f>IF(M39=0,0,VLOOKUP(M39,FAC_TOTALS_APTA!$A$4:$BJ$126,$L48,FALSE))</f>
        <v>-855855.79021395999</v>
      </c>
      <c r="N48" s="29">
        <f>IF(N39=0,0,VLOOKUP(N39,FAC_TOTALS_APTA!$A$4:$BJ$126,$L48,FALSE))</f>
        <v>-655779.335042694</v>
      </c>
      <c r="O48" s="29">
        <f>IF(O39=0,0,VLOOKUP(O39,FAC_TOTALS_APTA!$A$4:$BJ$126,$L48,FALSE))</f>
        <v>-7308954.8998138001</v>
      </c>
      <c r="P48" s="29">
        <f>IF(P39=0,0,VLOOKUP(P39,FAC_TOTALS_APTA!$A$4:$BJ$126,$L48,FALSE))</f>
        <v>-4477787.1906383</v>
      </c>
      <c r="Q48" s="29">
        <f>IF(Q39=0,0,VLOOKUP(Q39,FAC_TOTALS_APTA!$A$4:$BJ$126,$L48,FALSE))</f>
        <v>-876575.42153766297</v>
      </c>
      <c r="R48" s="29">
        <f>IF(R39=0,0,VLOOKUP(R39,FAC_TOTALS_APTA!$A$4:$BJ$126,$L48,FALSE))</f>
        <v>-2083030.60861937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2"/>
        <v>-16257983.245865788</v>
      </c>
      <c r="AD48" s="33">
        <f>AC48/G55</f>
        <v>-1.7381814929407557E-2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19</v>
      </c>
      <c r="G49" s="117">
        <f>VLOOKUP(G39,FAC_TOTALS_APTA!$A$4:$BJ$126,$F49,FALSE)</f>
        <v>8.2569154106646199</v>
      </c>
      <c r="H49" s="117">
        <f>VLOOKUP(H39,FAC_TOTALS_APTA!$A$4:$BJ$126,$F49,FALSE)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MATCH($K49,FAC_TOTALS_APTA!$A$2:$BH$2,)</f>
        <v>37</v>
      </c>
      <c r="M49" s="29">
        <f>IF(M39=0,0,VLOOKUP(M39,FAC_TOTALS_APTA!$A$4:$BJ$126,$L49,FALSE))</f>
        <v>-1640308.75896559</v>
      </c>
      <c r="N49" s="29">
        <f>IF(N39=0,0,VLOOKUP(N39,FAC_TOTALS_APTA!$A$4:$BJ$126,$L49,FALSE))</f>
        <v>336754.96030773601</v>
      </c>
      <c r="O49" s="29">
        <f>IF(O39=0,0,VLOOKUP(O39,FAC_TOTALS_APTA!$A$4:$BJ$126,$L49,FALSE))</f>
        <v>-1850225.2605093899</v>
      </c>
      <c r="P49" s="29">
        <f>IF(P39=0,0,VLOOKUP(P39,FAC_TOTALS_APTA!$A$4:$BJ$126,$L49,FALSE))</f>
        <v>-1155800.5689117601</v>
      </c>
      <c r="Q49" s="29">
        <f>IF(Q39=0,0,VLOOKUP(Q39,FAC_TOTALS_APTA!$A$4:$BJ$126,$L49,FALSE))</f>
        <v>-2409807.3405940901</v>
      </c>
      <c r="R49" s="29">
        <f>IF(R39=0,0,VLOOKUP(R39,FAC_TOTALS_APTA!$A$4:$BJ$126,$L49,FALSE))</f>
        <v>-1955641.45063211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2"/>
        <v>-8675028.4193052053</v>
      </c>
      <c r="AD49" s="33">
        <f>AC49/G55</f>
        <v>-9.27468900732553E-3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20</v>
      </c>
      <c r="G50" s="125">
        <f>VLOOKUP(G39,FAC_TOTALS_APTA!$A$4:$BJ$126,$F50,FALSE)</f>
        <v>4.1251469761152801</v>
      </c>
      <c r="H50" s="125">
        <f>VLOOKUP(H39,FAC_TOTALS_APTA!$A$4:$BJ$126,$F50,FALSE)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MATCH($K50,FAC_TOTALS_APTA!$A$2:$BH$2,)</f>
        <v>38</v>
      </c>
      <c r="M50" s="29">
        <f>IF(M39=0,0,VLOOKUP(M39,FAC_TOTALS_APTA!$A$4:$BJ$126,$L50,FALSE))</f>
        <v>-294535.80988471501</v>
      </c>
      <c r="N50" s="29">
        <f>IF(N39=0,0,VLOOKUP(N39,FAC_TOTALS_APTA!$A$4:$BJ$126,$L50,FALSE))</f>
        <v>-368800.00413527701</v>
      </c>
      <c r="O50" s="29">
        <f>IF(O39=0,0,VLOOKUP(O39,FAC_TOTALS_APTA!$A$4:$BJ$126,$L50,FALSE))</f>
        <v>-640786.93902257003</v>
      </c>
      <c r="P50" s="29">
        <f>IF(P39=0,0,VLOOKUP(P39,FAC_TOTALS_APTA!$A$4:$BJ$126,$L50,FALSE))</f>
        <v>-2122028.83690004</v>
      </c>
      <c r="Q50" s="29">
        <f>IF(Q39=0,0,VLOOKUP(Q39,FAC_TOTALS_APTA!$A$4:$BJ$126,$L50,FALSE))</f>
        <v>-901213.28517392406</v>
      </c>
      <c r="R50" s="29">
        <f>IF(R39=0,0,VLOOKUP(R39,FAC_TOTALS_APTA!$A$4:$BJ$126,$L50,FALSE))</f>
        <v>-1119086.23146877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2"/>
        <v>-5446451.1065852959</v>
      </c>
      <c r="AD50" s="33">
        <f>AC50/G55</f>
        <v>-5.822936567535574E-3</v>
      </c>
    </row>
    <row r="51" spans="1:31" ht="25.5" x14ac:dyDescent="0.25">
      <c r="B51" s="25" t="s">
        <v>63</v>
      </c>
      <c r="C51" s="28"/>
      <c r="D51" s="11" t="s">
        <v>89</v>
      </c>
      <c r="E51" s="55"/>
      <c r="F51" s="6">
        <f>MATCH($D51,FAC_TOTALS_APTA!$A$2:$BJ$2,)</f>
        <v>24</v>
      </c>
      <c r="G51" s="125">
        <f>VLOOKUP(G39,FAC_TOTALS_APTA!$A$4:$BJ$126,$F51,FALSE)</f>
        <v>0</v>
      </c>
      <c r="H51" s="125">
        <f>VLOOKUP(H39,FAC_TOTALS_APTA!$A$4:$BJ$126,$F51,FALSE)</f>
        <v>2.72927269732542</v>
      </c>
      <c r="I51" s="30" t="str">
        <f t="shared" si="9"/>
        <v>-</v>
      </c>
      <c r="J51" s="31" t="str">
        <f t="shared" si="10"/>
        <v/>
      </c>
      <c r="K51" s="31" t="str">
        <f t="shared" si="11"/>
        <v>TNC_TRIPS_PER_CAPITA_CLUSTER_BUS_MID_OPEX_FAC</v>
      </c>
      <c r="L51" s="6">
        <f>MATCH($K51,FAC_TOTALS_APTA!$A$2:$BH$2,)</f>
        <v>42</v>
      </c>
      <c r="M51" s="29">
        <f>IF(M39=0,0,VLOOKUP(M39,FAC_TOTALS_APTA!$A$4:$BJ$126,$L51,FALSE))</f>
        <v>0</v>
      </c>
      <c r="N51" s="29">
        <f>IF(N39=0,0,VLOOKUP(N39,FAC_TOTALS_APTA!$A$4:$BJ$126,$L51,FALSE))</f>
        <v>-14127460.2854091</v>
      </c>
      <c r="O51" s="29">
        <f>IF(O39=0,0,VLOOKUP(O39,FAC_TOTALS_APTA!$A$4:$BJ$126,$L51,FALSE))</f>
        <v>-21235529.964467</v>
      </c>
      <c r="P51" s="29">
        <f>IF(P39=0,0,VLOOKUP(P39,FAC_TOTALS_APTA!$A$4:$BJ$126,$L51,FALSE))</f>
        <v>-30865444.434512801</v>
      </c>
      <c r="Q51" s="29">
        <f>IF(Q39=0,0,VLOOKUP(Q39,FAC_TOTALS_APTA!$A$4:$BJ$126,$L51,FALSE))</f>
        <v>-34889048.371041603</v>
      </c>
      <c r="R51" s="29">
        <f>IF(R39=0,0,VLOOKUP(R39,FAC_TOTALS_APTA!$A$4:$BJ$126,$L51,FALSE))</f>
        <v>20074039.877108999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2"/>
        <v>-81043443.178321511</v>
      </c>
      <c r="AD51" s="33">
        <f>AC51/G55</f>
        <v>-8.6645564167729908E-2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28</v>
      </c>
      <c r="G52" s="125">
        <f>VLOOKUP(G39,FAC_TOTALS_APTA!$A$4:$BJ$126,$F52,FALSE)</f>
        <v>8.9326402136675601E-2</v>
      </c>
      <c r="H52" s="125">
        <f>VLOOKUP(H39,FAC_TOTALS_APTA!$A$4:$BJ$126,$F52,FALSE)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MATCH($K52,FAC_TOTALS_APTA!$A$2:$BH$2,)</f>
        <v>46</v>
      </c>
      <c r="M52" s="29">
        <f>IF(M39=0,0,VLOOKUP(M39,FAC_TOTALS_APTA!$A$4:$BJ$126,$L52,FALSE))</f>
        <v>-1244216.48767239</v>
      </c>
      <c r="N52" s="29">
        <f>IF(N39=0,0,VLOOKUP(N39,FAC_TOTALS_APTA!$A$4:$BJ$126,$L52,FALSE))</f>
        <v>-1908525.8221713</v>
      </c>
      <c r="O52" s="29">
        <f>IF(O39=0,0,VLOOKUP(O39,FAC_TOTALS_APTA!$A$4:$BJ$126,$L52,FALSE))</f>
        <v>-4162310.7460887199</v>
      </c>
      <c r="P52" s="29">
        <f>IF(P39=0,0,VLOOKUP(P39,FAC_TOTALS_APTA!$A$4:$BJ$126,$L52,FALSE))</f>
        <v>-2687432.7527389</v>
      </c>
      <c r="Q52" s="29">
        <f>IF(Q39=0,0,VLOOKUP(Q39,FAC_TOTALS_APTA!$A$4:$BJ$126,$L52,FALSE))</f>
        <v>-1939504.6693585101</v>
      </c>
      <c r="R52" s="29">
        <f>IF(R39=0,0,VLOOKUP(R39,FAC_TOTALS_APTA!$A$4:$BJ$126,$L52,FALSE))</f>
        <v>-1855261.2413532799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2"/>
        <v>-13797251.719383102</v>
      </c>
      <c r="AD52" s="33">
        <f>AC52/G55</f>
        <v>-1.4750985549314734E-2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29</v>
      </c>
      <c r="G53" s="131">
        <f>VLOOKUP(G39,FAC_TOTALS_APTA!$A$4:$BJ$126,$F53,FALSE)</f>
        <v>0</v>
      </c>
      <c r="H53" s="131">
        <f>VLOOKUP(H39,FAC_TOTALS_APTA!$A$4:$BJ$126,$F53,FALSE)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-16722138.3253465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2"/>
        <v>-16722138.3253465</v>
      </c>
      <c r="AD53" s="40">
        <f>AC53/G55</f>
        <v>-1.7878054688550485E-2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MATCH($K54,FAC_TOTALS_APTA!$A$2:$BH$2,)</f>
        <v>51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935344399.41364205</v>
      </c>
      <c r="H55" s="117">
        <f>VLOOKUP(H39,FAC_TOTALS_APTA!$A$4:$BH$126,$F55,FALSE)</f>
        <v>856638760.57947099</v>
      </c>
      <c r="I55" s="112">
        <f t="shared" ref="I55" si="13">H55/G55-1</f>
        <v>-8.4146159300799606E-2</v>
      </c>
      <c r="J55" s="31"/>
      <c r="K55" s="31"/>
      <c r="L55" s="6"/>
      <c r="M55" s="29" t="e">
        <f t="shared" ref="M55:AB55" si="14">SUM(M41:M48)</f>
        <v>#REF!</v>
      </c>
      <c r="N55" s="29" t="e">
        <f t="shared" si="14"/>
        <v>#REF!</v>
      </c>
      <c r="O55" s="29" t="e">
        <f t="shared" si="14"/>
        <v>#REF!</v>
      </c>
      <c r="P55" s="29" t="e">
        <f t="shared" si="14"/>
        <v>#REF!</v>
      </c>
      <c r="Q55" s="29" t="e">
        <f t="shared" si="14"/>
        <v>#REF!</v>
      </c>
      <c r="R55" s="29" t="e">
        <f t="shared" si="14"/>
        <v>#REF!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-78705638.834171057</v>
      </c>
      <c r="AD55" s="33">
        <f>I55</f>
        <v>-8.4146159300799606E-2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961216517.99999905</v>
      </c>
      <c r="H56" s="114">
        <f>VLOOKUP(H39,FAC_TOTALS_APTA!$A$4:$BH$126,$F56,FALSE)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-7.3658801558184717E-2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9" t="s">
        <v>51</v>
      </c>
      <c r="H64" s="169"/>
      <c r="I64" s="169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69" t="s">
        <v>55</v>
      </c>
      <c r="AD64" s="169"/>
    </row>
    <row r="65" spans="2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x14ac:dyDescent="0.25">
      <c r="B69" s="25" t="s">
        <v>31</v>
      </c>
      <c r="C69" s="28" t="s">
        <v>21</v>
      </c>
      <c r="D69" s="104" t="s">
        <v>95</v>
      </c>
      <c r="E69" s="55"/>
      <c r="F69" s="6">
        <f>MATCH($D69,FAC_TOTALS_APTA!$A$2:$BJ$2,)</f>
        <v>12</v>
      </c>
      <c r="G69" s="117">
        <f>VLOOKUP(G67,FAC_TOTALS_APTA!$A$4:$BJ$126,$F69,FALSE)</f>
        <v>1935564.7547657499</v>
      </c>
      <c r="H69" s="117">
        <f>VLOOKUP(H67,FAC_TOTALS_APTA!$A$4:$BJ$126,$F69,FALSE)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VRM_ADJ_log_FAC</v>
      </c>
      <c r="L69" s="6">
        <f>MATCH($K69,FAC_TOTALS_APTA!$A$2:$BH$2,)</f>
        <v>30</v>
      </c>
      <c r="M69" s="29">
        <f>IF(M67=0,0,VLOOKUP(M67,FAC_TOTALS_APTA!$A$4:$BJ$126,$L69,FALSE))</f>
        <v>1632503.1808976801</v>
      </c>
      <c r="N69" s="29">
        <f>IF(N67=0,0,VLOOKUP(N67,FAC_TOTALS_APTA!$A$4:$BJ$126,$L69,FALSE))</f>
        <v>4886799.3477682099</v>
      </c>
      <c r="O69" s="29">
        <f>IF(O67=0,0,VLOOKUP(O67,FAC_TOTALS_APTA!$A$4:$BJ$126,$L69,FALSE))</f>
        <v>4679635.6494947001</v>
      </c>
      <c r="P69" s="29">
        <f>IF(P67=0,0,VLOOKUP(P67,FAC_TOTALS_APTA!$A$4:$BJ$126,$L69,FALSE))</f>
        <v>3113765.4109245301</v>
      </c>
      <c r="Q69" s="29">
        <f>IF(Q67=0,0,VLOOKUP(Q67,FAC_TOTALS_APTA!$A$4:$BJ$126,$L69,FALSE))</f>
        <v>2453219.1220703302</v>
      </c>
      <c r="R69" s="29">
        <f>IF(R67=0,0,VLOOKUP(R67,FAC_TOTALS_APTA!$A$4:$BJ$126,$L69,FALSE))</f>
        <v>2603243.4277799302</v>
      </c>
      <c r="S69" s="29">
        <f>IF(S67=0,0,VLOOKUP(S67,FAC_TOTALS_APTA!$A$4:$BJ$126,$L69,FALSE))</f>
        <v>0</v>
      </c>
      <c r="T69" s="29">
        <f>IF(T67=0,0,VLOOKUP(T67,FAC_TOTALS_APTA!$A$4:$BJ$126,$L69,FALSE))</f>
        <v>0</v>
      </c>
      <c r="U69" s="29">
        <f>IF(U67=0,0,VLOOKUP(U67,FAC_TOTALS_APTA!$A$4:$BJ$126,$L69,FALSE))</f>
        <v>0</v>
      </c>
      <c r="V69" s="29">
        <f>IF(V67=0,0,VLOOKUP(V67,FAC_TOTALS_APTA!$A$4:$BJ$126,$L69,FALSE))</f>
        <v>0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19369166.13893538</v>
      </c>
      <c r="AD69" s="33">
        <f>AC69/G83</f>
        <v>6.5659775781213861E-2</v>
      </c>
    </row>
    <row r="70" spans="2:33" x14ac:dyDescent="0.25">
      <c r="B70" s="25" t="s">
        <v>52</v>
      </c>
      <c r="C70" s="28" t="s">
        <v>21</v>
      </c>
      <c r="D70" s="104" t="s">
        <v>78</v>
      </c>
      <c r="E70" s="55"/>
      <c r="F70" s="6">
        <f>MATCH($D70,FAC_TOTALS_APTA!$A$2:$BJ$2,)</f>
        <v>14</v>
      </c>
      <c r="G70" s="123">
        <f>VLOOKUP(G67,FAC_TOTALS_APTA!$A$4:$BJ$126,$F70,FALSE)</f>
        <v>0.82821757692531495</v>
      </c>
      <c r="H70" s="123">
        <f>VLOOKUP(H67,FAC_TOTALS_APTA!$A$4:$BJ$126,$F70,FALSE)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FARE_per_UPT_cleaned_2018_MIDLOW_log_FAC</v>
      </c>
      <c r="L70" s="6">
        <f>MATCH($K70,FAC_TOTALS_APTA!$A$2:$BH$2,)</f>
        <v>32</v>
      </c>
      <c r="M70" s="29">
        <f>IF(M67=0,0,VLOOKUP(M67,FAC_TOTALS_APTA!$A$4:$BJ$126,$L70,FALSE))</f>
        <v>-6292594.9240449704</v>
      </c>
      <c r="N70" s="29">
        <f>IF(N67=0,0,VLOOKUP(N67,FAC_TOTALS_APTA!$A$4:$BJ$126,$L70,FALSE))</f>
        <v>463564.22972813499</v>
      </c>
      <c r="O70" s="29">
        <f>IF(O67=0,0,VLOOKUP(O67,FAC_TOTALS_APTA!$A$4:$BJ$126,$L70,FALSE))</f>
        <v>-3949920.96250366</v>
      </c>
      <c r="P70" s="29">
        <f>IF(P67=0,0,VLOOKUP(P67,FAC_TOTALS_APTA!$A$4:$BJ$126,$L70,FALSE))</f>
        <v>-4327463.1107361298</v>
      </c>
      <c r="Q70" s="29">
        <f>IF(Q67=0,0,VLOOKUP(Q67,FAC_TOTALS_APTA!$A$4:$BJ$126,$L70,FALSE))</f>
        <v>507842.82790478098</v>
      </c>
      <c r="R70" s="29">
        <f>IF(R67=0,0,VLOOKUP(R67,FAC_TOTALS_APTA!$A$4:$BJ$126,$L70,FALSE))</f>
        <v>898522.85555441596</v>
      </c>
      <c r="S70" s="29">
        <f>IF(S67=0,0,VLOOKUP(S67,FAC_TOTALS_APTA!$A$4:$BJ$126,$L70,FALSE))</f>
        <v>0</v>
      </c>
      <c r="T70" s="29">
        <f>IF(T67=0,0,VLOOKUP(T67,FAC_TOTALS_APTA!$A$4:$BJ$126,$L70,FALSE))</f>
        <v>0</v>
      </c>
      <c r="U70" s="29">
        <f>IF(U67=0,0,VLOOKUP(U67,FAC_TOTALS_APTA!$A$4:$BJ$126,$L70,FALSE))</f>
        <v>0</v>
      </c>
      <c r="V70" s="29">
        <f>IF(V67=0,0,VLOOKUP(V67,FAC_TOTALS_APTA!$A$4:$BJ$126,$L70,FALSE))</f>
        <v>0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0">SUM(M70:AB70)</f>
        <v>-12700049.084097426</v>
      </c>
      <c r="AD70" s="33">
        <f>AC70/G83</f>
        <v>-4.3052053417828834E-2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 t="e">
        <f>MATCH($D71,FAC_TOTALS_APTA!$A$2:$BJ$2,)</f>
        <v>#N/A</v>
      </c>
      <c r="G71" s="117" t="e">
        <f>VLOOKUP(G67,FAC_TOTALS_APTA!$A$4:$BJ$126,$F71,FALSE)</f>
        <v>#REF!</v>
      </c>
      <c r="H71" s="117" t="e">
        <f>VLOOKUP(H67,FAC_TOTALS_APTA!$A$4:$BJ$126,$F71,FALSE)</f>
        <v>#REF!</v>
      </c>
      <c r="I71" s="119" t="str">
        <f>IFERROR(H71/G71-1,"-")</f>
        <v>-</v>
      </c>
      <c r="J71" s="120" t="str">
        <f t="shared" si="18"/>
        <v/>
      </c>
      <c r="K71" s="120" t="str">
        <f t="shared" si="19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#REF!</v>
      </c>
      <c r="N71" s="117" t="e">
        <f>IF(N67=0,0,VLOOKUP(N67,FAC_TOTALS_APTA!$A$4:$BJ$126,$L71,FALSE))</f>
        <v>#REF!</v>
      </c>
      <c r="O71" s="117" t="e">
        <f>IF(O67=0,0,VLOOKUP(O67,FAC_TOTALS_APTA!$A$4:$BJ$126,$L71,FALSE))</f>
        <v>#REF!</v>
      </c>
      <c r="P71" s="117" t="e">
        <f>IF(P67=0,0,VLOOKUP(P67,FAC_TOTALS_APTA!$A$4:$BJ$126,$L71,FALSE))</f>
        <v>#REF!</v>
      </c>
      <c r="Q71" s="117" t="e">
        <f>IF(Q67=0,0,VLOOKUP(Q67,FAC_TOTALS_APTA!$A$4:$BJ$126,$L71,FALSE))</f>
        <v>#REF!</v>
      </c>
      <c r="R71" s="117" t="e">
        <f>IF(R67=0,0,VLOOKUP(R67,FAC_TOTALS_APTA!$A$4:$BJ$126,$L71,FALSE))</f>
        <v>#REF!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0"/>
        <v>#REF!</v>
      </c>
      <c r="AD71" s="122" t="e">
        <f>AC71/G84</f>
        <v>#REF!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21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MATCH($K72,FAC_TOTALS_APTA!$A$2:$BH$2,)</f>
        <v>39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0"/>
        <v>0</v>
      </c>
      <c r="AD72" s="122">
        <f>AC72/G84</f>
        <v>0</v>
      </c>
    </row>
    <row r="73" spans="2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15</v>
      </c>
      <c r="G73" s="117">
        <f>VLOOKUP(G67,FAC_TOTALS_APTA!$A$4:$BJ$126,$F73,FALSE)</f>
        <v>608223.96752153302</v>
      </c>
      <c r="H73" s="117">
        <f>VLOOKUP(H67,FAC_TOTALS_APTA!$A$4:$BJ$126,$F73,FALSE)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MATCH($K73,FAC_TOTALS_APTA!$A$2:$BH$2,)</f>
        <v>33</v>
      </c>
      <c r="M73" s="29">
        <f>IF(M67=0,0,VLOOKUP(M67,FAC_TOTALS_APTA!$A$4:$BJ$126,$L73,FALSE))</f>
        <v>1777100.9106644201</v>
      </c>
      <c r="N73" s="29">
        <f>IF(N67=0,0,VLOOKUP(N67,FAC_TOTALS_APTA!$A$4:$BJ$126,$L73,FALSE))</f>
        <v>1052458.35406907</v>
      </c>
      <c r="O73" s="29">
        <f>IF(O67=0,0,VLOOKUP(O67,FAC_TOTALS_APTA!$A$4:$BJ$126,$L73,FALSE))</f>
        <v>1207014.94879826</v>
      </c>
      <c r="P73" s="29">
        <f>IF(P67=0,0,VLOOKUP(P67,FAC_TOTALS_APTA!$A$4:$BJ$126,$L73,FALSE))</f>
        <v>1110163.02126991</v>
      </c>
      <c r="Q73" s="29">
        <f>IF(Q67=0,0,VLOOKUP(Q67,FAC_TOTALS_APTA!$A$4:$BJ$126,$L73,FALSE))</f>
        <v>942224.240951085</v>
      </c>
      <c r="R73" s="29">
        <f>IF(R67=0,0,VLOOKUP(R67,FAC_TOTALS_APTA!$A$4:$BJ$126,$L73,FALSE))</f>
        <v>991311.64524661901</v>
      </c>
      <c r="S73" s="29">
        <f>IF(S67=0,0,VLOOKUP(S67,FAC_TOTALS_APTA!$A$4:$BJ$126,$L73,FALSE))</f>
        <v>0</v>
      </c>
      <c r="T73" s="29">
        <f>IF(T67=0,0,VLOOKUP(T67,FAC_TOTALS_APTA!$A$4:$BJ$126,$L73,FALSE))</f>
        <v>0</v>
      </c>
      <c r="U73" s="29">
        <f>IF(U67=0,0,VLOOKUP(U67,FAC_TOTALS_APTA!$A$4:$BJ$126,$L73,FALSE))</f>
        <v>0</v>
      </c>
      <c r="V73" s="29">
        <f>IF(V67=0,0,VLOOKUP(V67,FAC_TOTALS_APTA!$A$4:$BJ$126,$L73,FALSE))</f>
        <v>0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0"/>
        <v>7080273.1209993642</v>
      </c>
      <c r="AD73" s="33">
        <f>AC73/G83</f>
        <v>2.4001505395736464E-2</v>
      </c>
    </row>
    <row r="74" spans="2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16</v>
      </c>
      <c r="G74" s="123">
        <f>VLOOKUP(G67,FAC_TOTALS_APTA!$A$4:$BJ$126,$F74,FALSE)</f>
        <v>0.20287939749310699</v>
      </c>
      <c r="H74" s="123">
        <f>VLOOKUP(H67,FAC_TOTALS_APTA!$A$4:$BJ$126,$F74,FALSE)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MATCH($K74,FAC_TOTALS_APTA!$A$2:$BH$2,)</f>
        <v>34</v>
      </c>
      <c r="M74" s="29">
        <f>IF(M67=0,0,VLOOKUP(M67,FAC_TOTALS_APTA!$A$4:$BJ$126,$L74,FALSE))</f>
        <v>-53096.906205286003</v>
      </c>
      <c r="N74" s="29">
        <f>IF(N67=0,0,VLOOKUP(N67,FAC_TOTALS_APTA!$A$4:$BJ$126,$L74,FALSE))</f>
        <v>-295750.91089646099</v>
      </c>
      <c r="O74" s="29">
        <f>IF(O67=0,0,VLOOKUP(O67,FAC_TOTALS_APTA!$A$4:$BJ$126,$L74,FALSE))</f>
        <v>-386540.686679771</v>
      </c>
      <c r="P74" s="29">
        <f>IF(P67=0,0,VLOOKUP(P67,FAC_TOTALS_APTA!$A$4:$BJ$126,$L74,FALSE))</f>
        <v>519953.43398380798</v>
      </c>
      <c r="Q74" s="29">
        <f>IF(Q67=0,0,VLOOKUP(Q67,FAC_TOTALS_APTA!$A$4:$BJ$126,$L74,FALSE))</f>
        <v>-77703.264793737093</v>
      </c>
      <c r="R74" s="29">
        <f>IF(R67=0,0,VLOOKUP(R67,FAC_TOTALS_APTA!$A$4:$BJ$126,$L74,FALSE))</f>
        <v>-117540.04037319199</v>
      </c>
      <c r="S74" s="29">
        <f>IF(S67=0,0,VLOOKUP(S67,FAC_TOTALS_APTA!$A$4:$BJ$126,$L74,FALSE))</f>
        <v>0</v>
      </c>
      <c r="T74" s="29">
        <f>IF(T67=0,0,VLOOKUP(T67,FAC_TOTALS_APTA!$A$4:$BJ$126,$L74,FALSE))</f>
        <v>0</v>
      </c>
      <c r="U74" s="29">
        <f>IF(U67=0,0,VLOOKUP(U67,FAC_TOTALS_APTA!$A$4:$BJ$126,$L74,FALSE))</f>
        <v>0</v>
      </c>
      <c r="V74" s="29">
        <f>IF(V67=0,0,VLOOKUP(V67,FAC_TOTALS_APTA!$A$4:$BJ$126,$L74,FALSE))</f>
        <v>0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0"/>
        <v>-410678.37496463908</v>
      </c>
      <c r="AD74" s="33">
        <f>AC74/G83</f>
        <v>-1.392163701057169E-3</v>
      </c>
    </row>
    <row r="75" spans="2:33" x14ac:dyDescent="0.2">
      <c r="B75" s="25" t="s">
        <v>49</v>
      </c>
      <c r="C75" s="28" t="s">
        <v>21</v>
      </c>
      <c r="D75" s="124" t="s">
        <v>86</v>
      </c>
      <c r="E75" s="55"/>
      <c r="F75" s="6">
        <f>MATCH($D75,FAC_TOTALS_APTA!$A$2:$BJ$2,)</f>
        <v>17</v>
      </c>
      <c r="G75" s="125">
        <f>VLOOKUP(G67,FAC_TOTALS_APTA!$A$4:$BJ$126,$F75,FALSE)</f>
        <v>3.99676458590372</v>
      </c>
      <c r="H75" s="125">
        <f>VLOOKUP(H67,FAC_TOTALS_APTA!$A$4:$BJ$126,$F75,FALSE)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MATCH($K75,FAC_TOTALS_APTA!$A$2:$BH$2,)</f>
        <v>35</v>
      </c>
      <c r="M75" s="29">
        <f>IF(M67=0,0,VLOOKUP(M67,FAC_TOTALS_APTA!$A$4:$BJ$126,$L75,FALSE))</f>
        <v>-1336944.1812581101</v>
      </c>
      <c r="N75" s="29">
        <f>IF(N67=0,0,VLOOKUP(N67,FAC_TOTALS_APTA!$A$4:$BJ$126,$L75,FALSE))</f>
        <v>-1963344.1875174099</v>
      </c>
      <c r="O75" s="29">
        <f>IF(O67=0,0,VLOOKUP(O67,FAC_TOTALS_APTA!$A$4:$BJ$126,$L75,FALSE))</f>
        <v>-10470928.4923434</v>
      </c>
      <c r="P75" s="29">
        <f>IF(P67=0,0,VLOOKUP(P67,FAC_TOTALS_APTA!$A$4:$BJ$126,$L75,FALSE))</f>
        <v>-3397691.6700517498</v>
      </c>
      <c r="Q75" s="29">
        <f>IF(Q67=0,0,VLOOKUP(Q67,FAC_TOTALS_APTA!$A$4:$BJ$126,$L75,FALSE))</f>
        <v>2437756.8157180301</v>
      </c>
      <c r="R75" s="29">
        <f>IF(R67=0,0,VLOOKUP(R67,FAC_TOTALS_APTA!$A$4:$BJ$126,$L75,FALSE))</f>
        <v>2672696.4671020601</v>
      </c>
      <c r="S75" s="29">
        <f>IF(S67=0,0,VLOOKUP(S67,FAC_TOTALS_APTA!$A$4:$BJ$126,$L75,FALSE))</f>
        <v>0</v>
      </c>
      <c r="T75" s="29">
        <f>IF(T67=0,0,VLOOKUP(T67,FAC_TOTALS_APTA!$A$4:$BJ$126,$L75,FALSE))</f>
        <v>0</v>
      </c>
      <c r="U75" s="29">
        <f>IF(U67=0,0,VLOOKUP(U67,FAC_TOTALS_APTA!$A$4:$BJ$126,$L75,FALSE))</f>
        <v>0</v>
      </c>
      <c r="V75" s="29">
        <f>IF(V67=0,0,VLOOKUP(V67,FAC_TOTALS_APTA!$A$4:$BJ$126,$L75,FALSE))</f>
        <v>0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0"/>
        <v>-12058455.248350579</v>
      </c>
      <c r="AD75" s="33">
        <f>AC75/G83</f>
        <v>-4.0877106541150211E-2</v>
      </c>
    </row>
    <row r="76" spans="2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18</v>
      </c>
      <c r="G76" s="123">
        <f>VLOOKUP(G67,FAC_TOTALS_APTA!$A$4:$BJ$126,$F76,FALSE)</f>
        <v>25928.146323228299</v>
      </c>
      <c r="H76" s="123">
        <f>VLOOKUP(H67,FAC_TOTALS_APTA!$A$4:$BJ$126,$F76,FALSE)</f>
        <v>28105.315492605201</v>
      </c>
      <c r="I76" s="30">
        <f t="shared" si="17"/>
        <v>8.3969333643664212E-2</v>
      </c>
      <c r="J76" s="31" t="str">
        <f t="shared" si="18"/>
        <v>_log</v>
      </c>
      <c r="K76" s="31" t="str">
        <f t="shared" si="19"/>
        <v>TOTAL_MED_INC_INDIV_2018_log_FAC</v>
      </c>
      <c r="L76" s="6">
        <f>MATCH($K76,FAC_TOTALS_APTA!$A$2:$BH$2,)</f>
        <v>36</v>
      </c>
      <c r="M76" s="29">
        <f>IF(M67=0,0,VLOOKUP(M67,FAC_TOTALS_APTA!$A$4:$BJ$126,$L76,FALSE))</f>
        <v>-20509.263003219599</v>
      </c>
      <c r="N76" s="29">
        <f>IF(N67=0,0,VLOOKUP(N67,FAC_TOTALS_APTA!$A$4:$BJ$126,$L76,FALSE))</f>
        <v>-847257.70113989804</v>
      </c>
      <c r="O76" s="29">
        <f>IF(O67=0,0,VLOOKUP(O67,FAC_TOTALS_APTA!$A$4:$BJ$126,$L76,FALSE))</f>
        <v>-1916851.4540979001</v>
      </c>
      <c r="P76" s="29">
        <f>IF(P67=0,0,VLOOKUP(P67,FAC_TOTALS_APTA!$A$4:$BJ$126,$L76,FALSE))</f>
        <v>-741029.526793033</v>
      </c>
      <c r="Q76" s="29">
        <f>IF(Q67=0,0,VLOOKUP(Q67,FAC_TOTALS_APTA!$A$4:$BJ$126,$L76,FALSE))</f>
        <v>-619227.79513616394</v>
      </c>
      <c r="R76" s="29">
        <f>IF(R67=0,0,VLOOKUP(R67,FAC_TOTALS_APTA!$A$4:$BJ$126,$L76,FALSE))</f>
        <v>-720432.17577295203</v>
      </c>
      <c r="S76" s="29">
        <f>IF(S67=0,0,VLOOKUP(S67,FAC_TOTALS_APTA!$A$4:$BJ$126,$L76,FALSE))</f>
        <v>0</v>
      </c>
      <c r="T76" s="29">
        <f>IF(T67=0,0,VLOOKUP(T67,FAC_TOTALS_APTA!$A$4:$BJ$126,$L76,FALSE))</f>
        <v>0</v>
      </c>
      <c r="U76" s="29">
        <f>IF(U67=0,0,VLOOKUP(U67,FAC_TOTALS_APTA!$A$4:$BJ$126,$L76,FALSE))</f>
        <v>0</v>
      </c>
      <c r="V76" s="29">
        <f>IF(V67=0,0,VLOOKUP(V67,FAC_TOTALS_APTA!$A$4:$BJ$126,$L76,FALSE))</f>
        <v>0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0"/>
        <v>-4865307.9159431662</v>
      </c>
      <c r="AD76" s="33">
        <f>AC76/G83</f>
        <v>-1.6492967460547164E-2</v>
      </c>
    </row>
    <row r="77" spans="2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19</v>
      </c>
      <c r="G77" s="117">
        <f>VLOOKUP(G67,FAC_TOTALS_APTA!$A$4:$BJ$126,$F77,FALSE)</f>
        <v>7.33093904795337</v>
      </c>
      <c r="H77" s="117">
        <f>VLOOKUP(H67,FAC_TOTALS_APTA!$A$4:$BJ$126,$F77,FALSE)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MATCH($K77,FAC_TOTALS_APTA!$A$2:$BH$2,)</f>
        <v>37</v>
      </c>
      <c r="M77" s="29">
        <f>IF(M67=0,0,VLOOKUP(M67,FAC_TOTALS_APTA!$A$4:$BJ$126,$L77,FALSE))</f>
        <v>93158.0149136869</v>
      </c>
      <c r="N77" s="29">
        <f>IF(N67=0,0,VLOOKUP(N67,FAC_TOTALS_APTA!$A$4:$BJ$126,$L77,FALSE))</f>
        <v>113755.487704335</v>
      </c>
      <c r="O77" s="29">
        <f>IF(O67=0,0,VLOOKUP(O67,FAC_TOTALS_APTA!$A$4:$BJ$126,$L77,FALSE))</f>
        <v>-443377.831594132</v>
      </c>
      <c r="P77" s="29">
        <f>IF(P67=0,0,VLOOKUP(P67,FAC_TOTALS_APTA!$A$4:$BJ$126,$L77,FALSE))</f>
        <v>-341976.82085942797</v>
      </c>
      <c r="Q77" s="29">
        <f>IF(Q67=0,0,VLOOKUP(Q67,FAC_TOTALS_APTA!$A$4:$BJ$126,$L77,FALSE))</f>
        <v>-103666.254494703</v>
      </c>
      <c r="R77" s="29">
        <f>IF(R67=0,0,VLOOKUP(R67,FAC_TOTALS_APTA!$A$4:$BJ$126,$L77,FALSE))</f>
        <v>-140432.651638312</v>
      </c>
      <c r="S77" s="29">
        <f>IF(S67=0,0,VLOOKUP(S67,FAC_TOTALS_APTA!$A$4:$BJ$126,$L77,FALSE))</f>
        <v>0</v>
      </c>
      <c r="T77" s="29">
        <f>IF(T67=0,0,VLOOKUP(T67,FAC_TOTALS_APTA!$A$4:$BJ$126,$L77,FALSE))</f>
        <v>0</v>
      </c>
      <c r="U77" s="29">
        <f>IF(U67=0,0,VLOOKUP(U67,FAC_TOTALS_APTA!$A$4:$BJ$126,$L77,FALSE))</f>
        <v>0</v>
      </c>
      <c r="V77" s="29">
        <f>IF(V67=0,0,VLOOKUP(V67,FAC_TOTALS_APTA!$A$4:$BJ$126,$L77,FALSE))</f>
        <v>0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0"/>
        <v>-822540.05596855318</v>
      </c>
      <c r="AD77" s="33">
        <f>AC77/G83</f>
        <v>-2.7883387058876673E-3</v>
      </c>
    </row>
    <row r="78" spans="2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20</v>
      </c>
      <c r="G78" s="125">
        <f>VLOOKUP(G67,FAC_TOTALS_APTA!$A$4:$BJ$126,$F78,FALSE)</f>
        <v>3.7964745491418501</v>
      </c>
      <c r="H78" s="125">
        <f>VLOOKUP(H67,FAC_TOTALS_APTA!$A$4:$BJ$126,$F78,FALSE)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MATCH($K78,FAC_TOTALS_APTA!$A$2:$BH$2,)</f>
        <v>38</v>
      </c>
      <c r="M78" s="29">
        <f>IF(M67=0,0,VLOOKUP(M67,FAC_TOTALS_APTA!$A$4:$BJ$126,$L78,FALSE))</f>
        <v>133429.166214567</v>
      </c>
      <c r="N78" s="29">
        <f>IF(N67=0,0,VLOOKUP(N67,FAC_TOTALS_APTA!$A$4:$BJ$126,$L78,FALSE))</f>
        <v>-237076.3859236</v>
      </c>
      <c r="O78" s="29">
        <f>IF(O67=0,0,VLOOKUP(O67,FAC_TOTALS_APTA!$A$4:$BJ$126,$L78,FALSE))</f>
        <v>15269.4796175911</v>
      </c>
      <c r="P78" s="29">
        <f>IF(P67=0,0,VLOOKUP(P67,FAC_TOTALS_APTA!$A$4:$BJ$126,$L78,FALSE))</f>
        <v>-764184.64846063498</v>
      </c>
      <c r="Q78" s="29">
        <f>IF(Q67=0,0,VLOOKUP(Q67,FAC_TOTALS_APTA!$A$4:$BJ$126,$L78,FALSE))</f>
        <v>-372322.12685754098</v>
      </c>
      <c r="R78" s="29">
        <f>IF(R67=0,0,VLOOKUP(R67,FAC_TOTALS_APTA!$A$4:$BJ$126,$L78,FALSE))</f>
        <v>-457198.22743120801</v>
      </c>
      <c r="S78" s="29">
        <f>IF(S67=0,0,VLOOKUP(S67,FAC_TOTALS_APTA!$A$4:$BJ$126,$L78,FALSE))</f>
        <v>0</v>
      </c>
      <c r="T78" s="29">
        <f>IF(T67=0,0,VLOOKUP(T67,FAC_TOTALS_APTA!$A$4:$BJ$126,$L78,FALSE))</f>
        <v>0</v>
      </c>
      <c r="U78" s="29">
        <f>IF(U67=0,0,VLOOKUP(U67,FAC_TOTALS_APTA!$A$4:$BJ$126,$L78,FALSE))</f>
        <v>0</v>
      </c>
      <c r="V78" s="29">
        <f>IF(V67=0,0,VLOOKUP(V67,FAC_TOTALS_APTA!$A$4:$BJ$126,$L78,FALSE))</f>
        <v>0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0"/>
        <v>-1682082.742840826</v>
      </c>
      <c r="AD78" s="33">
        <f>AC78/G83</f>
        <v>-5.7021130877887363E-3</v>
      </c>
    </row>
    <row r="79" spans="2:33" ht="25.5" x14ac:dyDescent="0.25">
      <c r="B79" s="25" t="s">
        <v>63</v>
      </c>
      <c r="C79" s="28"/>
      <c r="D79" s="11" t="s">
        <v>90</v>
      </c>
      <c r="E79" s="55"/>
      <c r="F79" s="6">
        <f>MATCH($D79,FAC_TOTALS_APTA!$A$2:$BJ$2,)</f>
        <v>25</v>
      </c>
      <c r="G79" s="125">
        <f>VLOOKUP(G67,FAC_TOTALS_APTA!$A$4:$BJ$126,$F79,FALSE)</f>
        <v>0</v>
      </c>
      <c r="H79" s="125">
        <f>VLOOKUP(H67,FAC_TOTALS_APTA!$A$4:$BJ$126,$F79,FALSE)</f>
        <v>3.0999999999999899</v>
      </c>
      <c r="I79" s="30" t="str">
        <f t="shared" si="17"/>
        <v>-</v>
      </c>
      <c r="J79" s="31" t="str">
        <f t="shared" si="18"/>
        <v/>
      </c>
      <c r="K79" s="31" t="str">
        <f t="shared" si="19"/>
        <v>TNC_TRIPS_PER_CAPITA_CLUSTER_BUS_LOW_OPEX_FAC</v>
      </c>
      <c r="L79" s="6">
        <f>MATCH($K79,FAC_TOTALS_APTA!$A$2:$BH$2,)</f>
        <v>43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-5037960.1391373202</v>
      </c>
      <c r="P79" s="29">
        <f>IF(P67=0,0,VLOOKUP(P67,FAC_TOTALS_APTA!$A$4:$BJ$126,$L79,FALSE))</f>
        <v>-3470061.4047865998</v>
      </c>
      <c r="Q79" s="29">
        <f>IF(Q67=0,0,VLOOKUP(Q67,FAC_TOTALS_APTA!$A$4:$BJ$126,$L79,FALSE))</f>
        <v>-4540146.8378526801</v>
      </c>
      <c r="R79" s="29">
        <f>IF(R67=0,0,VLOOKUP(R67,FAC_TOTALS_APTA!$A$4:$BJ$126,$L79,FALSE))</f>
        <v>-7498341.4394952198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0"/>
        <v>-20546509.821271822</v>
      </c>
      <c r="AD79" s="33">
        <f>AC79/G83</f>
        <v>-6.965086768703653E-2</v>
      </c>
    </row>
    <row r="80" spans="2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28</v>
      </c>
      <c r="G80" s="125">
        <f>VLOOKUP(G67,FAC_TOTALS_APTA!$A$4:$BJ$126,$F80,FALSE)</f>
        <v>3.8681875663871497E-2</v>
      </c>
      <c r="H80" s="125">
        <f>VLOOKUP(H67,FAC_TOTALS_APTA!$A$4:$BJ$126,$F80,FALSE)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MATCH($K80,FAC_TOTALS_APTA!$A$2:$BH$2,)</f>
        <v>46</v>
      </c>
      <c r="M80" s="29">
        <f>IF(M67=0,0,VLOOKUP(M67,FAC_TOTALS_APTA!$A$4:$BJ$126,$L80,FALSE))</f>
        <v>0</v>
      </c>
      <c r="N80" s="29">
        <f>IF(N67=0,0,VLOOKUP(N67,FAC_TOTALS_APTA!$A$4:$BJ$126,$L80,FALSE))</f>
        <v>-130474.643558077</v>
      </c>
      <c r="O80" s="29">
        <f>IF(O67=0,0,VLOOKUP(O67,FAC_TOTALS_APTA!$A$4:$BJ$126,$L80,FALSE))</f>
        <v>-325648.79869538097</v>
      </c>
      <c r="P80" s="29">
        <f>IF(P67=0,0,VLOOKUP(P67,FAC_TOTALS_APTA!$A$4:$BJ$126,$L80,FALSE))</f>
        <v>-515852.67900734599</v>
      </c>
      <c r="Q80" s="29">
        <f>IF(Q67=0,0,VLOOKUP(Q67,FAC_TOTALS_APTA!$A$4:$BJ$126,$L80,FALSE))</f>
        <v>-1211039.33793486</v>
      </c>
      <c r="R80" s="29">
        <f>IF(R67=0,0,VLOOKUP(R67,FAC_TOTALS_APTA!$A$4:$BJ$126,$L80,FALSE))</f>
        <v>-830091.06842825201</v>
      </c>
      <c r="S80" s="29">
        <f>IF(S67=0,0,VLOOKUP(S67,FAC_TOTALS_APTA!$A$4:$BJ$126,$L80,FALSE))</f>
        <v>0</v>
      </c>
      <c r="T80" s="29">
        <f>IF(T67=0,0,VLOOKUP(T67,FAC_TOTALS_APTA!$A$4:$BJ$126,$L80,FALSE))</f>
        <v>0</v>
      </c>
      <c r="U80" s="29">
        <f>IF(U67=0,0,VLOOKUP(U67,FAC_TOTALS_APTA!$A$4:$BJ$126,$L80,FALSE))</f>
        <v>0</v>
      </c>
      <c r="V80" s="29">
        <f>IF(V67=0,0,VLOOKUP(V67,FAC_TOTALS_APTA!$A$4:$BJ$126,$L80,FALSE))</f>
        <v>0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0"/>
        <v>-3013106.527623916</v>
      </c>
      <c r="AD80" s="33">
        <f>AC80/G83</f>
        <v>-1.0214167073047389E-2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29</v>
      </c>
      <c r="G81" s="131">
        <f>VLOOKUP(G67,FAC_TOTALS_APTA!$A$4:$BJ$126,$F81,FALSE)</f>
        <v>0</v>
      </c>
      <c r="H81" s="131">
        <f>VLOOKUP(H67,FAC_TOTALS_APTA!$A$4:$BJ$126,$F81,FALSE)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MATCH($K81,FAC_TOTALS_APTA!$A$2:$BH$2,)</f>
        <v>47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-1035497.28308967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0"/>
        <v>-1035497.28308967</v>
      </c>
      <c r="AD81" s="40">
        <f>AC81/G83</f>
        <v>-3.5102450431797961E-3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MATCH($K82,FAC_TOTALS_APTA!$A$2:$BH$2,)</f>
        <v>51</v>
      </c>
      <c r="M82" s="45">
        <f>IF(M67=0,0,VLOOKUP(M67,FAC_TOTALS_APTA!$A$4:$BJ$126,$L82,FALSE))</f>
        <v>0</v>
      </c>
      <c r="N82" s="45">
        <f>IF(N67=0,0,VLOOKUP(N67,FAC_TOTALS_APTA!$A$4:$BJ$126,$L82,FALSE))</f>
        <v>0</v>
      </c>
      <c r="O82" s="45">
        <f>IF(O67=0,0,VLOOKUP(O67,FAC_TOTALS_APTA!$A$4:$BJ$126,$L82,FALSE))</f>
        <v>0</v>
      </c>
      <c r="P82" s="45">
        <f>IF(P67=0,0,VLOOKUP(P67,FAC_TOTALS_APTA!$A$4:$BJ$126,$L82,FALSE))</f>
        <v>0</v>
      </c>
      <c r="Q82" s="45">
        <f>IF(Q67=0,0,VLOOKUP(Q67,FAC_TOTALS_APTA!$A$4:$BJ$126,$L82,FALSE))</f>
        <v>0</v>
      </c>
      <c r="R82" s="45">
        <f>IF(R67=0,0,VLOOKUP(R67,FAC_TOTALS_APTA!$A$4:$BJ$126,$L82,FALSE))</f>
        <v>0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294992876.665856</v>
      </c>
      <c r="H83" s="117">
        <f>VLOOKUP(H67,FAC_TOTALS_APTA!$A$4:$BH$126,$F83,FALSE)</f>
        <v>265690796.70686099</v>
      </c>
      <c r="I83" s="112">
        <f t="shared" ref="I83" si="23">H83/G83-1</f>
        <v>-9.9331483153696776E-2</v>
      </c>
      <c r="J83" s="31"/>
      <c r="K83" s="31"/>
      <c r="L83" s="6"/>
      <c r="M83" s="29" t="e">
        <f t="shared" ref="M83:AB83" si="24">SUM(M69:M76)</f>
        <v>#REF!</v>
      </c>
      <c r="N83" s="29" t="e">
        <f t="shared" si="24"/>
        <v>#REF!</v>
      </c>
      <c r="O83" s="29" t="e">
        <f t="shared" si="24"/>
        <v>#REF!</v>
      </c>
      <c r="P83" s="29" t="e">
        <f t="shared" si="24"/>
        <v>#REF!</v>
      </c>
      <c r="Q83" s="29" t="e">
        <f t="shared" si="24"/>
        <v>#REF!</v>
      </c>
      <c r="R83" s="29" t="e">
        <f t="shared" si="24"/>
        <v>#REF!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-29302079.958995014</v>
      </c>
      <c r="AD83" s="33">
        <f>I83</f>
        <v>-9.9331483153696776E-2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308556319.99999899</v>
      </c>
      <c r="H84" s="114">
        <f>VLOOKUP(H67,FAC_TOTALS_APTA!$A$4:$BH$126,$F84,FALSE)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-4.6790913561428504E-2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9" t="s">
        <v>51</v>
      </c>
      <c r="H92" s="169"/>
      <c r="I92" s="169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169" t="s">
        <v>55</v>
      </c>
      <c r="AD92" s="169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95</v>
      </c>
      <c r="E97" s="55"/>
      <c r="F97" s="6">
        <f>MATCH($D97,FAC_TOTALS_APTA!$A$2:$BJ$2,)</f>
        <v>12</v>
      </c>
      <c r="G97" s="117">
        <f>VLOOKUP(G95,FAC_TOTALS_APTA!$A$4:$BJ$126,$F97,FALSE)</f>
        <v>227959423.99999899</v>
      </c>
      <c r="H97" s="117">
        <f>VLOOKUP(H95,FAC_TOTALS_APTA!$A$4:$BJ$126,$F97,FALSE)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30</v>
      </c>
      <c r="M97" s="29">
        <f>IF(M95=0,0,VLOOKUP(M95,FAC_TOTALS_APTA!$A$4:$BJ$126,$L97,FALSE))</f>
        <v>12654533.7583664</v>
      </c>
      <c r="N97" s="29">
        <f>IF(N95=0,0,VLOOKUP(N95,FAC_TOTALS_APTA!$A$4:$BJ$126,$L97,FALSE))</f>
        <v>-65175.4432678679</v>
      </c>
      <c r="O97" s="29">
        <f>IF(O95=0,0,VLOOKUP(O95,FAC_TOTALS_APTA!$A$4:$BJ$126,$L97,FALSE))</f>
        <v>2295121.0969150499</v>
      </c>
      <c r="P97" s="29">
        <f>IF(P95=0,0,VLOOKUP(P95,FAC_TOTALS_APTA!$A$4:$BJ$126,$L97,FALSE))</f>
        <v>-1929289.5841167499</v>
      </c>
      <c r="Q97" s="29">
        <f>IF(Q95=0,0,VLOOKUP(Q95,FAC_TOTALS_APTA!$A$4:$BJ$126,$L97,FALSE))</f>
        <v>-3479821.6585227801</v>
      </c>
      <c r="R97" s="29">
        <f>IF(R95=0,0,VLOOKUP(R95,FAC_TOTALS_APTA!$A$4:$BJ$126,$L97,FALSE))</f>
        <v>-768116.72025452997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8707251.4491195232</v>
      </c>
      <c r="AD97" s="33">
        <f>AC97/G111</f>
        <v>7.7836278308597304E-3</v>
      </c>
    </row>
    <row r="98" spans="1:31" x14ac:dyDescent="0.25">
      <c r="B98" s="25" t="s">
        <v>52</v>
      </c>
      <c r="C98" s="28" t="s">
        <v>21</v>
      </c>
      <c r="D98" s="104" t="s">
        <v>77</v>
      </c>
      <c r="E98" s="55"/>
      <c r="F98" s="6">
        <f>MATCH($D98,FAC_TOTALS_APTA!$A$2:$BJ$2,)</f>
        <v>13</v>
      </c>
      <c r="G98" s="123">
        <f>VLOOKUP(G95,FAC_TOTALS_APTA!$A$4:$BJ$126,$F98,FALSE)</f>
        <v>1.36910030643</v>
      </c>
      <c r="H98" s="123">
        <f>VLOOKUP(H95,FAC_TOTALS_APTA!$A$4:$BJ$126,$F98,FALSE)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FARE_per_UPT_cleaned_2018_HINY_log_FAC</v>
      </c>
      <c r="L98" s="6">
        <f>MATCH($K98,FAC_TOTALS_APTA!$A$2:$BH$2,)</f>
        <v>31</v>
      </c>
      <c r="M98" s="29">
        <f>IF(M95=0,0,VLOOKUP(M95,FAC_TOTALS_APTA!$A$4:$BJ$126,$L98,FALSE))</f>
        <v>-11511275.285651701</v>
      </c>
      <c r="N98" s="29">
        <f>IF(N95=0,0,VLOOKUP(N95,FAC_TOTALS_APTA!$A$4:$BJ$126,$L98,FALSE))</f>
        <v>161333.76623601001</v>
      </c>
      <c r="O98" s="29">
        <f>IF(O95=0,0,VLOOKUP(O95,FAC_TOTALS_APTA!$A$4:$BJ$126,$L98,FALSE))</f>
        <v>-2194776.9615778401</v>
      </c>
      <c r="P98" s="29">
        <f>IF(P95=0,0,VLOOKUP(P95,FAC_TOTALS_APTA!$A$4:$BJ$126,$L98,FALSE))</f>
        <v>-254265.36199162301</v>
      </c>
      <c r="Q98" s="29">
        <f>IF(Q95=0,0,VLOOKUP(Q95,FAC_TOTALS_APTA!$A$4:$BJ$126,$L98,FALSE))</f>
        <v>-1817128.0645355701</v>
      </c>
      <c r="R98" s="29">
        <f>IF(R95=0,0,VLOOKUP(R95,FAC_TOTALS_APTA!$A$4:$BJ$126,$L98,FALSE))</f>
        <v>389219.36526761297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0">SUM(M98:AB98)</f>
        <v>-15226892.542253111</v>
      </c>
      <c r="AD98" s="33">
        <f>AC98/G111</f>
        <v>-1.3611696556825238E-2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0"/>
        <v>#REF!</v>
      </c>
      <c r="AD99" s="122" t="e">
        <f>AC99/G112</f>
        <v>#REF!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21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MATCH($K100,FAC_TOTALS_APTA!$A$2:$BH$2,)</f>
        <v>39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0"/>
        <v>0</v>
      </c>
      <c r="AD100" s="122">
        <f>AC100/G112</f>
        <v>0</v>
      </c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15</v>
      </c>
      <c r="G101" s="117">
        <f>VLOOKUP(G95,FAC_TOTALS_APTA!$A$4:$BJ$126,$F101,FALSE)</f>
        <v>27909105.420000002</v>
      </c>
      <c r="H101" s="117">
        <f>VLOOKUP(H95,FAC_TOTALS_APTA!$A$4:$BJ$126,$F101,FALSE)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MATCH($K101,FAC_TOTALS_APTA!$A$2:$BH$2,)</f>
        <v>33</v>
      </c>
      <c r="M101" s="29">
        <f>IF(M95=0,0,VLOOKUP(M95,FAC_TOTALS_APTA!$A$4:$BJ$126,$L101,FALSE))</f>
        <v>14861386.522308201</v>
      </c>
      <c r="N101" s="29">
        <f>IF(N95=0,0,VLOOKUP(N95,FAC_TOTALS_APTA!$A$4:$BJ$126,$L101,FALSE))</f>
        <v>4655795.6200369997</v>
      </c>
      <c r="O101" s="29">
        <f>IF(O95=0,0,VLOOKUP(O95,FAC_TOTALS_APTA!$A$4:$BJ$126,$L101,FALSE))</f>
        <v>4175320.22037757</v>
      </c>
      <c r="P101" s="29">
        <f>IF(P95=0,0,VLOOKUP(P95,FAC_TOTALS_APTA!$A$4:$BJ$126,$L101,FALSE))</f>
        <v>898233.08397947799</v>
      </c>
      <c r="Q101" s="29">
        <f>IF(Q95=0,0,VLOOKUP(Q95,FAC_TOTALS_APTA!$A$4:$BJ$126,$L101,FALSE))</f>
        <v>3483827.1821478698</v>
      </c>
      <c r="R101" s="29">
        <f>IF(R95=0,0,VLOOKUP(R95,FAC_TOTALS_APTA!$A$4:$BJ$126,$L101,FALSE))</f>
        <v>1970833.4899257701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0"/>
        <v>30045396.118775889</v>
      </c>
      <c r="AD101" s="33">
        <f>AC101/G111</f>
        <v>2.6858324097549412E-2</v>
      </c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16</v>
      </c>
      <c r="G102" s="123">
        <f>VLOOKUP(G95,FAC_TOTALS_APTA!$A$4:$BJ$126,$F102,FALSE)</f>
        <v>0.70702565886186597</v>
      </c>
      <c r="H102" s="123">
        <f>VLOOKUP(H95,FAC_TOTALS_APTA!$A$4:$BJ$126,$F102,FALSE)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MATCH($K102,FAC_TOTALS_APTA!$A$2:$BH$2,)</f>
        <v>34</v>
      </c>
      <c r="M102" s="29">
        <f>IF(M95=0,0,VLOOKUP(M95,FAC_TOTALS_APTA!$A$4:$BJ$126,$L102,FALSE))</f>
        <v>506985.014941103</v>
      </c>
      <c r="N102" s="29">
        <f>IF(N95=0,0,VLOOKUP(N95,FAC_TOTALS_APTA!$A$4:$BJ$126,$L102,FALSE))</f>
        <v>933820.52351125597</v>
      </c>
      <c r="O102" s="29">
        <f>IF(O95=0,0,VLOOKUP(O95,FAC_TOTALS_APTA!$A$4:$BJ$126,$L102,FALSE))</f>
        <v>1363204.4381351799</v>
      </c>
      <c r="P102" s="29">
        <f>IF(P95=0,0,VLOOKUP(P95,FAC_TOTALS_APTA!$A$4:$BJ$126,$L102,FALSE))</f>
        <v>321193.13733772701</v>
      </c>
      <c r="Q102" s="29">
        <f>IF(Q95=0,0,VLOOKUP(Q95,FAC_TOTALS_APTA!$A$4:$BJ$126,$L102,FALSE))</f>
        <v>541803.296450319</v>
      </c>
      <c r="R102" s="29">
        <f>IF(R95=0,0,VLOOKUP(R95,FAC_TOTALS_APTA!$A$4:$BJ$126,$L102,FALSE))</f>
        <v>-455262.85376481502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0"/>
        <v>3211743.5566107696</v>
      </c>
      <c r="AD102" s="33">
        <f>AC102/G111</f>
        <v>2.87105715034196E-3</v>
      </c>
    </row>
    <row r="103" spans="1:31" x14ac:dyDescent="0.2">
      <c r="B103" s="25" t="s">
        <v>49</v>
      </c>
      <c r="C103" s="28" t="s">
        <v>21</v>
      </c>
      <c r="D103" s="124" t="s">
        <v>86</v>
      </c>
      <c r="E103" s="55"/>
      <c r="F103" s="6">
        <f>MATCH($D103,FAC_TOTALS_APTA!$A$2:$BJ$2,)</f>
        <v>17</v>
      </c>
      <c r="G103" s="125">
        <f>VLOOKUP(G95,FAC_TOTALS_APTA!$A$4:$BJ$126,$F103,FALSE)</f>
        <v>4.1093000000000002</v>
      </c>
      <c r="H103" s="125">
        <f>VLOOKUP(H95,FAC_TOTALS_APTA!$A$4:$BJ$126,$F103,FALSE)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MATCH($K103,FAC_TOTALS_APTA!$A$2:$BH$2,)</f>
        <v>35</v>
      </c>
      <c r="M103" s="29">
        <f>IF(M95=0,0,VLOOKUP(M95,FAC_TOTALS_APTA!$A$4:$BJ$126,$L103,FALSE))</f>
        <v>-4900418.01739321</v>
      </c>
      <c r="N103" s="29">
        <f>IF(N95=0,0,VLOOKUP(N95,FAC_TOTALS_APTA!$A$4:$BJ$126,$L103,FALSE))</f>
        <v>-5749468.96047635</v>
      </c>
      <c r="O103" s="29">
        <f>IF(O95=0,0,VLOOKUP(O95,FAC_TOTALS_APTA!$A$4:$BJ$126,$L103,FALSE))</f>
        <v>-35754605.863520503</v>
      </c>
      <c r="P103" s="29">
        <f>IF(P95=0,0,VLOOKUP(P95,FAC_TOTALS_APTA!$A$4:$BJ$126,$L103,FALSE))</f>
        <v>-11038324.1349575</v>
      </c>
      <c r="Q103" s="29">
        <f>IF(Q95=0,0,VLOOKUP(Q95,FAC_TOTALS_APTA!$A$4:$BJ$126,$L103,FALSE))</f>
        <v>10785261.4274584</v>
      </c>
      <c r="R103" s="29">
        <f>IF(R95=0,0,VLOOKUP(R95,FAC_TOTALS_APTA!$A$4:$BJ$126,$L103,FALSE))</f>
        <v>8076000.9417910101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0"/>
        <v>-38581554.607098147</v>
      </c>
      <c r="AD103" s="33">
        <f>AC103/G111</f>
        <v>-3.448900769117106E-2</v>
      </c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18</v>
      </c>
      <c r="G104" s="123">
        <f>VLOOKUP(G95,FAC_TOTALS_APTA!$A$4:$BJ$126,$F104,FALSE)</f>
        <v>33963.31</v>
      </c>
      <c r="H104" s="123">
        <f>VLOOKUP(H95,FAC_TOTALS_APTA!$A$4:$BJ$126,$F104,FALSE)</f>
        <v>36801.5</v>
      </c>
      <c r="I104" s="30">
        <f t="shared" si="27"/>
        <v>8.3566354398319831E-2</v>
      </c>
      <c r="J104" s="31" t="str">
        <f t="shared" si="28"/>
        <v>_log</v>
      </c>
      <c r="K104" s="31" t="str">
        <f t="shared" si="29"/>
        <v>TOTAL_MED_INC_INDIV_2018_log_FAC</v>
      </c>
      <c r="L104" s="6">
        <f>MATCH($K104,FAC_TOTALS_APTA!$A$2:$BH$2,)</f>
        <v>36</v>
      </c>
      <c r="M104" s="29">
        <f>IF(M95=0,0,VLOOKUP(M95,FAC_TOTALS_APTA!$A$4:$BJ$126,$L104,FALSE))</f>
        <v>1614142.2138471899</v>
      </c>
      <c r="N104" s="29">
        <f>IF(N95=0,0,VLOOKUP(N95,FAC_TOTALS_APTA!$A$4:$BJ$126,$L104,FALSE))</f>
        <v>736606.49957641296</v>
      </c>
      <c r="O104" s="29">
        <f>IF(O95=0,0,VLOOKUP(O95,FAC_TOTALS_APTA!$A$4:$BJ$126,$L104,FALSE))</f>
        <v>-3581730.6893061399</v>
      </c>
      <c r="P104" s="29">
        <f>IF(P95=0,0,VLOOKUP(P95,FAC_TOTALS_APTA!$A$4:$BJ$126,$L104,FALSE))</f>
        <v>-6490391.4780266397</v>
      </c>
      <c r="Q104" s="29">
        <f>IF(Q95=0,0,VLOOKUP(Q95,FAC_TOTALS_APTA!$A$4:$BJ$126,$L104,FALSE))</f>
        <v>-3621747.98663938</v>
      </c>
      <c r="R104" s="29">
        <f>IF(R95=0,0,VLOOKUP(R95,FAC_TOTALS_APTA!$A$4:$BJ$126,$L104,FALSE))</f>
        <v>-4445326.4616445499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0"/>
        <v>-15788447.902193107</v>
      </c>
      <c r="AD104" s="33">
        <f>AC104/G111</f>
        <v>-1.4113684808082115E-2</v>
      </c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19</v>
      </c>
      <c r="G105" s="117">
        <f>VLOOKUP(G95,FAC_TOTALS_APTA!$A$4:$BJ$126,$F105,FALSE)</f>
        <v>31.51</v>
      </c>
      <c r="H105" s="117">
        <f>VLOOKUP(H95,FAC_TOTALS_APTA!$A$4:$BJ$126,$F105,FALSE)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MATCH($K105,FAC_TOTALS_APTA!$A$2:$BH$2,)</f>
        <v>37</v>
      </c>
      <c r="M105" s="29">
        <f>IF(M95=0,0,VLOOKUP(M95,FAC_TOTALS_APTA!$A$4:$BJ$126,$L105,FALSE))</f>
        <v>-15436960.256748701</v>
      </c>
      <c r="N105" s="29">
        <f>IF(N95=0,0,VLOOKUP(N95,FAC_TOTALS_APTA!$A$4:$BJ$126,$L105,FALSE))</f>
        <v>2658338.3588247099</v>
      </c>
      <c r="O105" s="29">
        <f>IF(O95=0,0,VLOOKUP(O95,FAC_TOTALS_APTA!$A$4:$BJ$126,$L105,FALSE))</f>
        <v>-291928.69478281197</v>
      </c>
      <c r="P105" s="29">
        <f>IF(P95=0,0,VLOOKUP(P95,FAC_TOTALS_APTA!$A$4:$BJ$126,$L105,FALSE))</f>
        <v>-2753280.7778411498</v>
      </c>
      <c r="Q105" s="29">
        <f>IF(Q95=0,0,VLOOKUP(Q95,FAC_TOTALS_APTA!$A$4:$BJ$126,$L105,FALSE))</f>
        <v>1143719.47948462</v>
      </c>
      <c r="R105" s="29">
        <f>IF(R95=0,0,VLOOKUP(R95,FAC_TOTALS_APTA!$A$4:$BJ$126,$L105,FALSE))</f>
        <v>89864.835106867002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0"/>
        <v>-14590247.055956468</v>
      </c>
      <c r="AD105" s="33">
        <f>AC105/G111</f>
        <v>-1.3042583380929663E-2</v>
      </c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20</v>
      </c>
      <c r="G106" s="125">
        <f>VLOOKUP(G95,FAC_TOTALS_APTA!$A$4:$BJ$126,$F106,FALSE)</f>
        <v>4.0999999999999996</v>
      </c>
      <c r="H106" s="125">
        <f>VLOOKUP(H95,FAC_TOTALS_APTA!$A$4:$BJ$126,$F106,FALSE)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MATCH($K106,FAC_TOTALS_APTA!$A$2:$BH$2,)</f>
        <v>38</v>
      </c>
      <c r="M106" s="29">
        <f>IF(M95=0,0,VLOOKUP(M95,FAC_TOTALS_APTA!$A$4:$BJ$126,$L106,FALSE))</f>
        <v>-472919.89349883102</v>
      </c>
      <c r="N106" s="29">
        <f>IF(N95=0,0,VLOOKUP(N95,FAC_TOTALS_APTA!$A$4:$BJ$126,$L106,FALSE))</f>
        <v>0</v>
      </c>
      <c r="O106" s="29">
        <f>IF(O95=0,0,VLOOKUP(O95,FAC_TOTALS_APTA!$A$4:$BJ$126,$L106,FALSE))</f>
        <v>467770.65646249102</v>
      </c>
      <c r="P106" s="29">
        <f>IF(P95=0,0,VLOOKUP(P95,FAC_TOTALS_APTA!$A$4:$BJ$126,$L106,FALSE))</f>
        <v>-1825705.4699603301</v>
      </c>
      <c r="Q106" s="29">
        <f>IF(Q95=0,0,VLOOKUP(Q95,FAC_TOTALS_APTA!$A$4:$BJ$126,$L106,FALSE))</f>
        <v>0</v>
      </c>
      <c r="R106" s="29">
        <f>IF(R95=0,0,VLOOKUP(R95,FAC_TOTALS_APTA!$A$4:$BJ$126,$L106,FALSE))</f>
        <v>-431703.42230144702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0"/>
        <v>-2262558.129298117</v>
      </c>
      <c r="AD106" s="33">
        <f>AC106/G111</f>
        <v>-2.0225567766190521E-3</v>
      </c>
    </row>
    <row r="107" spans="1:31" ht="25.5" x14ac:dyDescent="0.25">
      <c r="B107" s="25" t="s">
        <v>63</v>
      </c>
      <c r="C107" s="28"/>
      <c r="D107" s="126" t="s">
        <v>96</v>
      </c>
      <c r="E107" s="55"/>
      <c r="F107" s="6">
        <f>MATCH($D107,FAC_TOTALS_APTA!$A$2:$BJ$2,)</f>
        <v>23</v>
      </c>
      <c r="G107" s="125">
        <f>VLOOKUP(G95,FAC_TOTALS_APTA!$A$4:$BJ$126,$F107,FALSE)</f>
        <v>1</v>
      </c>
      <c r="H107" s="125">
        <f>VLOOKUP(H95,FAC_TOTALS_APTA!$A$4:$BJ$126,$F107,FALSE)</f>
        <v>28.6</v>
      </c>
      <c r="I107" s="30">
        <f t="shared" si="27"/>
        <v>27.6</v>
      </c>
      <c r="J107" s="31" t="str">
        <f t="shared" si="28"/>
        <v/>
      </c>
      <c r="K107" s="31" t="str">
        <f t="shared" si="29"/>
        <v>TNC_TRIPS_PER_CAPITA_CLUSTER_BUS_HINY_FAC</v>
      </c>
      <c r="L107" s="6">
        <f>MATCH($K107,FAC_TOTALS_APTA!$A$2:$BH$2,)</f>
        <v>41</v>
      </c>
      <c r="M107" s="29">
        <f>IF(M95=0,0,VLOOKUP(M95,FAC_TOTALS_APTA!$A$4:$BJ$126,$L107,FALSE))</f>
        <v>-12224609.013300201</v>
      </c>
      <c r="N107" s="29">
        <f>IF(N95=0,0,VLOOKUP(N95,FAC_TOTALS_APTA!$A$4:$BJ$126,$L107,FALSE))</f>
        <v>-19769362.218460999</v>
      </c>
      <c r="O107" s="29">
        <f>IF(O95=0,0,VLOOKUP(O95,FAC_TOTALS_APTA!$A$4:$BJ$126,$L107,FALSE))</f>
        <v>-11334804.107302099</v>
      </c>
      <c r="P107" s="29">
        <f>IF(P95=0,0,VLOOKUP(P95,FAC_TOTALS_APTA!$A$4:$BJ$126,$L107,FALSE))</f>
        <v>-35001480.565662399</v>
      </c>
      <c r="Q107" s="29">
        <f>IF(Q95=0,0,VLOOKUP(Q95,FAC_TOTALS_APTA!$A$4:$BJ$126,$L107,FALSE))</f>
        <v>-44353239.522438198</v>
      </c>
      <c r="R107" s="29">
        <f>IF(R95=0,0,VLOOKUP(R95,FAC_TOTALS_APTA!$A$4:$BJ$126,$L107,FALSE))</f>
        <v>-74102360.348216802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0"/>
        <v>-196785855.7753807</v>
      </c>
      <c r="AD107" s="33">
        <f>AC107/G111</f>
        <v>-0.17591175271361761</v>
      </c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28</v>
      </c>
      <c r="G108" s="125">
        <f>VLOOKUP(G95,FAC_TOTALS_APTA!$A$4:$BJ$126,$F108,FALSE)</f>
        <v>0</v>
      </c>
      <c r="H108" s="125">
        <f>VLOOKUP(H95,FAC_TOTALS_APTA!$A$4:$BJ$126,$F108,FALSE)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MATCH($K108,FAC_TOTALS_APTA!$A$2:$BH$2,)</f>
        <v>46</v>
      </c>
      <c r="M108" s="29">
        <f>IF(M95=0,0,VLOOKUP(M95,FAC_TOTALS_APTA!$A$4:$BJ$126,$L108,FALSE))</f>
        <v>-21343368.0316814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0"/>
        <v>-21343368.0316814</v>
      </c>
      <c r="AD108" s="33">
        <f>AC108/G111</f>
        <v>-1.9079365559435651E-2</v>
      </c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29</v>
      </c>
      <c r="G109" s="131">
        <f>VLOOKUP(G95,FAC_TOTALS_APTA!$A$4:$BJ$126,$F109,FALSE)</f>
        <v>0</v>
      </c>
      <c r="H109" s="131">
        <f>VLOOKUP(H95,FAC_TOTALS_APTA!$A$4:$BJ$126,$F109,FALSE)</f>
        <v>1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-49168651.776561998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0"/>
        <v>-49168651.776561998</v>
      </c>
      <c r="AD109" s="40">
        <f>AC109/G111</f>
        <v>-4.3953076192901071E-2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1118662356.2084899</v>
      </c>
      <c r="H111" s="117">
        <f>VLOOKUP(H95,FAC_TOTALS_APTA!$A$4:$BH$126,$F111,FALSE)</f>
        <v>808472489.706236</v>
      </c>
      <c r="I111" s="112">
        <f t="shared" ref="I111" si="33">H111/G111-1</f>
        <v>-0.27728640798604154</v>
      </c>
      <c r="J111" s="31"/>
      <c r="K111" s="31"/>
      <c r="L111" s="6"/>
      <c r="M111" s="29" t="e">
        <f t="shared" ref="M111:AB111" si="34">SUM(M97:M104)</f>
        <v>#REF!</v>
      </c>
      <c r="N111" s="29" t="e">
        <f t="shared" si="34"/>
        <v>#REF!</v>
      </c>
      <c r="O111" s="29" t="e">
        <f t="shared" si="34"/>
        <v>#REF!</v>
      </c>
      <c r="P111" s="29" t="e">
        <f t="shared" si="34"/>
        <v>#REF!</v>
      </c>
      <c r="Q111" s="29" t="e">
        <f t="shared" si="34"/>
        <v>#REF!</v>
      </c>
      <c r="R111" s="29" t="e">
        <f t="shared" si="34"/>
        <v>#REF!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-310189866.50225389</v>
      </c>
      <c r="AD111" s="33">
        <f>I111</f>
        <v>-0.27728640798604154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1032661299</v>
      </c>
      <c r="H112" s="114">
        <f>VLOOKUP(H95,FAC_TOTALS_APTA!$A$4:$BH$126,$F112,FALSE)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0.18349647309277994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97" workbookViewId="0">
      <selection activeCell="D97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x14ac:dyDescent="0.25">
      <c r="B2" s="11" t="s">
        <v>37</v>
      </c>
      <c r="C2" s="12">
        <v>2012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9" t="s">
        <v>51</v>
      </c>
      <c r="H8" s="169"/>
      <c r="I8" s="16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9" t="s">
        <v>55</v>
      </c>
      <c r="AD8" s="169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95</v>
      </c>
      <c r="E13" s="55"/>
      <c r="F13" s="6">
        <f>MATCH($D13,FAC_TOTALS_APTA!$A$2:$BJ$2,)</f>
        <v>12</v>
      </c>
      <c r="G13" s="29">
        <f>VLOOKUP(G11,FAC_TOTALS_APTA!$A$4:$BJ$126,$F13,FALSE)</f>
        <v>49814785.827601902</v>
      </c>
      <c r="H13" s="29">
        <f>VLOOKUP(H11,FAC_TOTALS_APTA!$A$4:$BJ$126,$F13,FALSE)</f>
        <v>60620023.984365799</v>
      </c>
      <c r="I13" s="30">
        <f>IFERROR(H13/G13-1,"-")</f>
        <v>0.21690825278579862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MATCH($K13,FAC_TOTALS_APTA!$A$2:$BH$2,)</f>
        <v>30</v>
      </c>
      <c r="M13" s="29">
        <f>IF(M11=0,0,VLOOKUP(M11,FAC_TOTALS_APTA!$A$4:$BJ$126,$L13,FALSE))</f>
        <v>55758044.260730103</v>
      </c>
      <c r="N13" s="29">
        <f>IF(N11=0,0,VLOOKUP(N11,FAC_TOTALS_APTA!$A$4:$BJ$126,$L13,FALSE))</f>
        <v>20896207.335272901</v>
      </c>
      <c r="O13" s="29">
        <f>IF(O11=0,0,VLOOKUP(O11,FAC_TOTALS_APTA!$A$4:$BJ$126,$L13,FALSE))</f>
        <v>8634050.8859933</v>
      </c>
      <c r="P13" s="29">
        <f>IF(P11=0,0,VLOOKUP(P11,FAC_TOTALS_APTA!$A$4:$BJ$126,$L13,FALSE))</f>
        <v>39874258.9328347</v>
      </c>
      <c r="Q13" s="29">
        <f>IF(Q11=0,0,VLOOKUP(Q11,FAC_TOTALS_APTA!$A$4:$BJ$126,$L13,FALSE))</f>
        <v>69860356.398357093</v>
      </c>
      <c r="R13" s="29">
        <f>IF(R11=0,0,VLOOKUP(R11,FAC_TOTALS_APTA!$A$4:$BJ$126,$L13,FALSE))</f>
        <v>31043302.946632899</v>
      </c>
      <c r="S13" s="29">
        <f>IF(S11=0,0,VLOOKUP(S11,FAC_TOTALS_APTA!$A$4:$BJ$126,$L13,FALSE))</f>
        <v>7694721.9272523299</v>
      </c>
      <c r="T13" s="29">
        <f>IF(T11=0,0,VLOOKUP(T11,FAC_TOTALS_APTA!$A$4:$BJ$126,$L13,FALSE))</f>
        <v>-807822.30211764504</v>
      </c>
      <c r="U13" s="29">
        <f>IF(U11=0,0,VLOOKUP(U11,FAC_TOTALS_APTA!$A$4:$BJ$126,$L13,FALSE))</f>
        <v>5380424.8442656295</v>
      </c>
      <c r="V13" s="29">
        <f>IF(V11=0,0,VLOOKUP(V11,FAC_TOTALS_APTA!$A$4:$BJ$126,$L13,FALSE))</f>
        <v>34527536.721806698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272861081.95102799</v>
      </c>
      <c r="AD13" s="33">
        <f>AC13/G27</f>
        <v>0.28154357720338541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13</v>
      </c>
      <c r="G14" s="54">
        <f>VLOOKUP(G11,FAC_TOTALS_APTA!$A$4:$BJ$126,$F14,FALSE)</f>
        <v>1.6449755572275599</v>
      </c>
      <c r="H14" s="54">
        <f>VLOOKUP(H11,FAC_TOTALS_APTA!$A$4:$BJ$126,$F14,FALSE)</f>
        <v>1.8698545848518999</v>
      </c>
      <c r="I14" s="30">
        <f t="shared" ref="I14:I25" si="1">IFERROR(H14/G14-1,"-")</f>
        <v>0.13670660736342533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FARE_per_UPT_cleaned_2018_HINY_log_FAC</v>
      </c>
      <c r="L14" s="6">
        <f>MATCH($K14,FAC_TOTALS_APTA!$A$2:$BH$2,)</f>
        <v>31</v>
      </c>
      <c r="M14" s="29">
        <f>IF(M11=0,0,VLOOKUP(M11,FAC_TOTALS_APTA!$A$4:$BJ$126,$L14,FALSE))</f>
        <v>238599.26355987901</v>
      </c>
      <c r="N14" s="29">
        <f>IF(N11=0,0,VLOOKUP(N11,FAC_TOTALS_APTA!$A$4:$BJ$126,$L14,FALSE))</f>
        <v>1874364.36767395</v>
      </c>
      <c r="O14" s="29">
        <f>IF(O11=0,0,VLOOKUP(O11,FAC_TOTALS_APTA!$A$4:$BJ$126,$L14,FALSE))</f>
        <v>-965317.67724698002</v>
      </c>
      <c r="P14" s="29">
        <f>IF(P11=0,0,VLOOKUP(P11,FAC_TOTALS_APTA!$A$4:$BJ$126,$L14,FALSE))</f>
        <v>-2163867.2858909601</v>
      </c>
      <c r="Q14" s="29">
        <f>IF(Q11=0,0,VLOOKUP(Q11,FAC_TOTALS_APTA!$A$4:$BJ$126,$L14,FALSE))</f>
        <v>-854508.62529623997</v>
      </c>
      <c r="R14" s="29">
        <f>IF(R11=0,0,VLOOKUP(R11,FAC_TOTALS_APTA!$A$4:$BJ$126,$L14,FALSE))</f>
        <v>-3440691.0090777902</v>
      </c>
      <c r="S14" s="29">
        <f>IF(S11=0,0,VLOOKUP(S11,FAC_TOTALS_APTA!$A$4:$BJ$126,$L14,FALSE))</f>
        <v>-7265556.6662926702</v>
      </c>
      <c r="T14" s="29">
        <f>IF(T11=0,0,VLOOKUP(T11,FAC_TOTALS_APTA!$A$4:$BJ$126,$L14,FALSE))</f>
        <v>-199150.12132144999</v>
      </c>
      <c r="U14" s="29">
        <f>IF(U11=0,0,VLOOKUP(U11,FAC_TOTALS_APTA!$A$4:$BJ$126,$L14,FALSE))</f>
        <v>-1047872.66388572</v>
      </c>
      <c r="V14" s="29">
        <f>IF(V11=0,0,VLOOKUP(V11,FAC_TOTALS_APTA!$A$4:$BJ$126,$L14,FALSE))</f>
        <v>-640120.38316196797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-14464120.800939949</v>
      </c>
      <c r="AD14" s="33">
        <f>AC14/G27</f>
        <v>-1.4924372073439942E-2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 t="e">
        <f>IF(S11=0,0,VLOOKUP(S11,FAC_TOTALS_APTA!$A$4:$BJ$126,$L15,FALSE))</f>
        <v>#REF!</v>
      </c>
      <c r="T15" s="117" t="e">
        <f>IF(T11=0,0,VLOOKUP(T11,FAC_TOTALS_APTA!$A$4:$BJ$126,$L15,FALSE))</f>
        <v>#REF!</v>
      </c>
      <c r="U15" s="117" t="e">
        <f>IF(U11=0,0,VLOOKUP(U11,FAC_TOTALS_APTA!$A$4:$BJ$126,$L15,FALSE))</f>
        <v>#REF!</v>
      </c>
      <c r="V15" s="117" t="e">
        <f>IF(V11=0,0,VLOOKUP(V11,FAC_TOTALS_APTA!$A$4:$BJ$126,$L15,FALSE))</f>
        <v>#REF!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si="4"/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21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MATCH($K16,FAC_TOTALS_APTA!$A$2:$BH$2,)</f>
        <v>39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15</v>
      </c>
      <c r="G17" s="29">
        <f>VLOOKUP(G11,FAC_TOTALS_APTA!$A$4:$BJ$126,$F17,FALSE)</f>
        <v>8445944.2099834904</v>
      </c>
      <c r="H17" s="29">
        <f>VLOOKUP(H11,FAC_TOTALS_APTA!$A$4:$BJ$126,$F17,FALSE)</f>
        <v>9293102.7426205203</v>
      </c>
      <c r="I17" s="30">
        <f t="shared" si="1"/>
        <v>0.10030359088041929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33</v>
      </c>
      <c r="M17" s="29">
        <f>IF(M11=0,0,VLOOKUP(M11,FAC_TOTALS_APTA!$A$4:$BJ$126,$L17,FALSE))</f>
        <v>10522139.4275268</v>
      </c>
      <c r="N17" s="29">
        <f>IF(N11=0,0,VLOOKUP(N11,FAC_TOTALS_APTA!$A$4:$BJ$126,$L17,FALSE))</f>
        <v>12619540.660709299</v>
      </c>
      <c r="O17" s="29">
        <f>IF(O11=0,0,VLOOKUP(O11,FAC_TOTALS_APTA!$A$4:$BJ$126,$L17,FALSE))</f>
        <v>13696101.736958399</v>
      </c>
      <c r="P17" s="29">
        <f>IF(P11=0,0,VLOOKUP(P11,FAC_TOTALS_APTA!$A$4:$BJ$126,$L17,FALSE))</f>
        <v>18087375.210597001</v>
      </c>
      <c r="Q17" s="29">
        <f>IF(Q11=0,0,VLOOKUP(Q11,FAC_TOTALS_APTA!$A$4:$BJ$126,$L17,FALSE))</f>
        <v>5181351.4973264895</v>
      </c>
      <c r="R17" s="29">
        <f>IF(R11=0,0,VLOOKUP(R11,FAC_TOTALS_APTA!$A$4:$BJ$126,$L17,FALSE))</f>
        <v>4386840.3950585499</v>
      </c>
      <c r="S17" s="29">
        <f>IF(S11=0,0,VLOOKUP(S11,FAC_TOTALS_APTA!$A$4:$BJ$126,$L17,FALSE))</f>
        <v>-1413170.5422018999</v>
      </c>
      <c r="T17" s="29">
        <f>IF(T11=0,0,VLOOKUP(T11,FAC_TOTALS_APTA!$A$4:$BJ$126,$L17,FALSE))</f>
        <v>1912743.6995852599</v>
      </c>
      <c r="U17" s="29">
        <f>IF(U11=0,0,VLOOKUP(U11,FAC_TOTALS_APTA!$A$4:$BJ$126,$L17,FALSE))</f>
        <v>7293960.2882438498</v>
      </c>
      <c r="V17" s="29">
        <f>IF(V11=0,0,VLOOKUP(V11,FAC_TOTALS_APTA!$A$4:$BJ$126,$L17,FALSE))</f>
        <v>9254416.1114662793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81541298.485270023</v>
      </c>
      <c r="AD17" s="33">
        <f>AC17/G27</f>
        <v>8.4135959225846005E-2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16</v>
      </c>
      <c r="G18" s="54">
        <f>VLOOKUP(G11,FAC_TOTALS_APTA!$A$4:$BJ$126,$F18,FALSE)</f>
        <v>0.44361978439460098</v>
      </c>
      <c r="H18" s="54">
        <f>VLOOKUP(H11,FAC_TOTALS_APTA!$A$4:$BJ$126,$F18,FALSE)</f>
        <v>0.44631449946228402</v>
      </c>
      <c r="I18" s="30">
        <f t="shared" si="1"/>
        <v>6.0743798236151392E-3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34</v>
      </c>
      <c r="M18" s="29">
        <f>IF(M11=0,0,VLOOKUP(M11,FAC_TOTALS_APTA!$A$4:$BJ$126,$L18,FALSE))</f>
        <v>-2958956.5573186199</v>
      </c>
      <c r="N18" s="29">
        <f>IF(N11=0,0,VLOOKUP(N11,FAC_TOTALS_APTA!$A$4:$BJ$126,$L18,FALSE))</f>
        <v>-810877.55902500497</v>
      </c>
      <c r="O18" s="29">
        <f>IF(O11=0,0,VLOOKUP(O11,FAC_TOTALS_APTA!$A$4:$BJ$126,$L18,FALSE))</f>
        <v>-582666.17197402997</v>
      </c>
      <c r="P18" s="29">
        <f>IF(P11=0,0,VLOOKUP(P11,FAC_TOTALS_APTA!$A$4:$BJ$126,$L18,FALSE))</f>
        <v>-6907.2158949377399</v>
      </c>
      <c r="Q18" s="29">
        <f>IF(Q11=0,0,VLOOKUP(Q11,FAC_TOTALS_APTA!$A$4:$BJ$126,$L18,FALSE))</f>
        <v>-4811806.96101523</v>
      </c>
      <c r="R18" s="29">
        <f>IF(R11=0,0,VLOOKUP(R11,FAC_TOTALS_APTA!$A$4:$BJ$126,$L18,FALSE))</f>
        <v>2123849.2142100502</v>
      </c>
      <c r="S18" s="29">
        <f>IF(S11=0,0,VLOOKUP(S11,FAC_TOTALS_APTA!$A$4:$BJ$126,$L18,FALSE))</f>
        <v>798656.49251175299</v>
      </c>
      <c r="T18" s="29">
        <f>IF(T11=0,0,VLOOKUP(T11,FAC_TOTALS_APTA!$A$4:$BJ$126,$L18,FALSE))</f>
        <v>9518982.0694234092</v>
      </c>
      <c r="U18" s="29">
        <f>IF(U11=0,0,VLOOKUP(U11,FAC_TOTALS_APTA!$A$4:$BJ$126,$L18,FALSE))</f>
        <v>-3102343.4805060201</v>
      </c>
      <c r="V18" s="29">
        <f>IF(V11=0,0,VLOOKUP(V11,FAC_TOTALS_APTA!$A$4:$BJ$126,$L18,FALSE))</f>
        <v>-2806616.06769101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-2638686.2372796414</v>
      </c>
      <c r="AD18" s="33">
        <f>AC18/G27</f>
        <v>-2.7226497712648698E-3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17</v>
      </c>
      <c r="G19" s="34">
        <f>VLOOKUP(G11,FAC_TOTALS_APTA!$A$4:$BJ$126,$F19,FALSE)</f>
        <v>1.9566243795576801</v>
      </c>
      <c r="H19" s="34">
        <f>VLOOKUP(H11,FAC_TOTALS_APTA!$A$4:$BJ$126,$F19,FALSE)</f>
        <v>4.08321637315274</v>
      </c>
      <c r="I19" s="30">
        <f t="shared" si="1"/>
        <v>1.08686777892229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35</v>
      </c>
      <c r="M19" s="29">
        <f>IF(M11=0,0,VLOOKUP(M11,FAC_TOTALS_APTA!$A$4:$BJ$126,$L19,FALSE))</f>
        <v>16587176.2986061</v>
      </c>
      <c r="N19" s="29">
        <f>IF(N11=0,0,VLOOKUP(N11,FAC_TOTALS_APTA!$A$4:$BJ$126,$L19,FALSE))</f>
        <v>17578820.327211801</v>
      </c>
      <c r="O19" s="29">
        <f>IF(O11=0,0,VLOOKUP(O11,FAC_TOTALS_APTA!$A$4:$BJ$126,$L19,FALSE))</f>
        <v>23810371.713653199</v>
      </c>
      <c r="P19" s="29">
        <f>IF(P11=0,0,VLOOKUP(P11,FAC_TOTALS_APTA!$A$4:$BJ$126,$L19,FALSE))</f>
        <v>14189998.7340749</v>
      </c>
      <c r="Q19" s="29">
        <f>IF(Q11=0,0,VLOOKUP(Q11,FAC_TOTALS_APTA!$A$4:$BJ$126,$L19,FALSE))</f>
        <v>7867166.9033595603</v>
      </c>
      <c r="R19" s="29">
        <f>IF(R11=0,0,VLOOKUP(R11,FAC_TOTALS_APTA!$A$4:$BJ$126,$L19,FALSE))</f>
        <v>19899272.437750801</v>
      </c>
      <c r="S19" s="29">
        <f>IF(S11=0,0,VLOOKUP(S11,FAC_TOTALS_APTA!$A$4:$BJ$126,$L19,FALSE))</f>
        <v>-53687276.939108901</v>
      </c>
      <c r="T19" s="29">
        <f>IF(T11=0,0,VLOOKUP(T11,FAC_TOTALS_APTA!$A$4:$BJ$126,$L19,FALSE))</f>
        <v>25046694.269256499</v>
      </c>
      <c r="U19" s="29">
        <f>IF(U11=0,0,VLOOKUP(U11,FAC_TOTALS_APTA!$A$4:$BJ$126,$L19,FALSE))</f>
        <v>36749494.706138998</v>
      </c>
      <c r="V19" s="29">
        <f>IF(V11=0,0,VLOOKUP(V11,FAC_TOTALS_APTA!$A$4:$BJ$126,$L19,FALSE))</f>
        <v>1364232.6505458399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109405951.1014888</v>
      </c>
      <c r="AD19" s="33">
        <f>AC19/G27</f>
        <v>0.11288727076872083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18</v>
      </c>
      <c r="G20" s="54">
        <f>VLOOKUP(G11,FAC_TOTALS_APTA!$A$4:$BJ$126,$F20,FALSE)</f>
        <v>43672.133831359701</v>
      </c>
      <c r="H20" s="54">
        <f>VLOOKUP(H11,FAC_TOTALS_APTA!$A$4:$BJ$126,$F20,FALSE)</f>
        <v>35327.404692929696</v>
      </c>
      <c r="I20" s="30">
        <f t="shared" si="1"/>
        <v>-0.19107674405499042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36</v>
      </c>
      <c r="M20" s="29">
        <f>IF(M11=0,0,VLOOKUP(M11,FAC_TOTALS_APTA!$A$4:$BJ$126,$L20,FALSE))</f>
        <v>6180639.5623793397</v>
      </c>
      <c r="N20" s="29">
        <f>IF(N11=0,0,VLOOKUP(N11,FAC_TOTALS_APTA!$A$4:$BJ$126,$L20,FALSE))</f>
        <v>8397504.6652397998</v>
      </c>
      <c r="O20" s="29">
        <f>IF(O11=0,0,VLOOKUP(O11,FAC_TOTALS_APTA!$A$4:$BJ$126,$L20,FALSE))</f>
        <v>8184143.8683665497</v>
      </c>
      <c r="P20" s="29">
        <f>IF(P11=0,0,VLOOKUP(P11,FAC_TOTALS_APTA!$A$4:$BJ$126,$L20,FALSE))</f>
        <v>13091999.1855726</v>
      </c>
      <c r="Q20" s="29">
        <f>IF(Q11=0,0,VLOOKUP(Q11,FAC_TOTALS_APTA!$A$4:$BJ$126,$L20,FALSE))</f>
        <v>-3941345.0544994199</v>
      </c>
      <c r="R20" s="29">
        <f>IF(R11=0,0,VLOOKUP(R11,FAC_TOTALS_APTA!$A$4:$BJ$126,$L20,FALSE))</f>
        <v>213740.041579796</v>
      </c>
      <c r="S20" s="29">
        <f>IF(S11=0,0,VLOOKUP(S11,FAC_TOTALS_APTA!$A$4:$BJ$126,$L20,FALSE))</f>
        <v>13980929.7326476</v>
      </c>
      <c r="T20" s="29">
        <f>IF(T11=0,0,VLOOKUP(T11,FAC_TOTALS_APTA!$A$4:$BJ$126,$L20,FALSE))</f>
        <v>7611240.3912918903</v>
      </c>
      <c r="U20" s="29">
        <f>IF(U11=0,0,VLOOKUP(U11,FAC_TOTALS_APTA!$A$4:$BJ$126,$L20,FALSE))</f>
        <v>5347718.3520606402</v>
      </c>
      <c r="V20" s="29">
        <f>IF(V11=0,0,VLOOKUP(V11,FAC_TOTALS_APTA!$A$4:$BJ$126,$L20,FALSE))</f>
        <v>3034073.0124075701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62100643.757046364</v>
      </c>
      <c r="AD20" s="33">
        <f>AC20/G27</f>
        <v>6.4076698901054274E-2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19</v>
      </c>
      <c r="G21" s="29">
        <f>VLOOKUP(G11,FAC_TOTALS_APTA!$A$4:$BJ$126,$F21,FALSE)</f>
        <v>11.080959921196699</v>
      </c>
      <c r="H21" s="29">
        <f>VLOOKUP(H11,FAC_TOTALS_APTA!$A$4:$BJ$126,$F21,FALSE)</f>
        <v>11.2691753249984</v>
      </c>
      <c r="I21" s="30">
        <f t="shared" si="1"/>
        <v>1.6985478256415831E-2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37</v>
      </c>
      <c r="M21" s="29">
        <f>IF(M11=0,0,VLOOKUP(M11,FAC_TOTALS_APTA!$A$4:$BJ$126,$L21,FALSE))</f>
        <v>-1081253.8925956399</v>
      </c>
      <c r="N21" s="29">
        <f>IF(N11=0,0,VLOOKUP(N11,FAC_TOTALS_APTA!$A$4:$BJ$126,$L21,FALSE))</f>
        <v>-1068750.3472825801</v>
      </c>
      <c r="O21" s="29">
        <f>IF(O11=0,0,VLOOKUP(O11,FAC_TOTALS_APTA!$A$4:$BJ$126,$L21,FALSE))</f>
        <v>-1191007.6581206201</v>
      </c>
      <c r="P21" s="29">
        <f>IF(P11=0,0,VLOOKUP(P11,FAC_TOTALS_APTA!$A$4:$BJ$126,$L21,FALSE))</f>
        <v>-962669.00406291604</v>
      </c>
      <c r="Q21" s="29">
        <f>IF(Q11=0,0,VLOOKUP(Q11,FAC_TOTALS_APTA!$A$4:$BJ$126,$L21,FALSE))</f>
        <v>-1905315.7317767499</v>
      </c>
      <c r="R21" s="29">
        <f>IF(R11=0,0,VLOOKUP(R11,FAC_TOTALS_APTA!$A$4:$BJ$126,$L21,FALSE))</f>
        <v>2062398.5169168201</v>
      </c>
      <c r="S21" s="29">
        <f>IF(S11=0,0,VLOOKUP(S11,FAC_TOTALS_APTA!$A$4:$BJ$126,$L21,FALSE))</f>
        <v>1826076.1582939399</v>
      </c>
      <c r="T21" s="29">
        <f>IF(T11=0,0,VLOOKUP(T11,FAC_TOTALS_APTA!$A$4:$BJ$126,$L21,FALSE))</f>
        <v>4232732.9472696604</v>
      </c>
      <c r="U21" s="29">
        <f>IF(U11=0,0,VLOOKUP(U11,FAC_TOTALS_APTA!$A$4:$BJ$126,$L21,FALSE))</f>
        <v>4520780.4205609504</v>
      </c>
      <c r="V21" s="29">
        <f>IF(V11=0,0,VLOOKUP(V11,FAC_TOTALS_APTA!$A$4:$BJ$126,$L21,FALSE))</f>
        <v>-1774348.5801432901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4658642.8290595748</v>
      </c>
      <c r="AD21" s="33">
        <f>AC21/G27</f>
        <v>4.806881793577784E-3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20</v>
      </c>
      <c r="G22" s="34">
        <f>VLOOKUP(G11,FAC_TOTALS_APTA!$A$4:$BJ$126,$F22,FALSE)</f>
        <v>3.9039838032305898</v>
      </c>
      <c r="H22" s="34">
        <f>VLOOKUP(H11,FAC_TOTALS_APTA!$A$4:$BJ$126,$F22,FALSE)</f>
        <v>4.8815823185081504</v>
      </c>
      <c r="I22" s="30">
        <f t="shared" si="1"/>
        <v>0.25041049465128085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38</v>
      </c>
      <c r="M22" s="29">
        <f>IF(M11=0,0,VLOOKUP(M11,FAC_TOTALS_APTA!$A$4:$BJ$126,$L22,FALSE))</f>
        <v>0</v>
      </c>
      <c r="N22" s="29">
        <f>IF(N11=0,0,VLOOKUP(N11,FAC_TOTALS_APTA!$A$4:$BJ$126,$L22,FALSE))</f>
        <v>0</v>
      </c>
      <c r="O22" s="29">
        <f>IF(O11=0,0,VLOOKUP(O11,FAC_TOTALS_APTA!$A$4:$BJ$126,$L22,FALSE))</f>
        <v>0</v>
      </c>
      <c r="P22" s="29">
        <f>IF(P11=0,0,VLOOKUP(P11,FAC_TOTALS_APTA!$A$4:$BJ$126,$L22,FALSE))</f>
        <v>-1738274.5865297499</v>
      </c>
      <c r="Q22" s="29">
        <f>IF(Q11=0,0,VLOOKUP(Q11,FAC_TOTALS_APTA!$A$4:$BJ$126,$L22,FALSE))</f>
        <v>-1451269.56201263</v>
      </c>
      <c r="R22" s="29">
        <f>IF(R11=0,0,VLOOKUP(R11,FAC_TOTALS_APTA!$A$4:$BJ$126,$L22,FALSE))</f>
        <v>-616740.61250044103</v>
      </c>
      <c r="S22" s="29">
        <f>IF(S11=0,0,VLOOKUP(S11,FAC_TOTALS_APTA!$A$4:$BJ$126,$L22,FALSE))</f>
        <v>-1194355.0554917399</v>
      </c>
      <c r="T22" s="29">
        <f>IF(T11=0,0,VLOOKUP(T11,FAC_TOTALS_APTA!$A$4:$BJ$126,$L22,FALSE))</f>
        <v>-1644800.9409163699</v>
      </c>
      <c r="U22" s="29">
        <f>IF(U11=0,0,VLOOKUP(U11,FAC_TOTALS_APTA!$A$4:$BJ$126,$L22,FALSE))</f>
        <v>282483.376381526</v>
      </c>
      <c r="V22" s="29">
        <f>IF(V11=0,0,VLOOKUP(V11,FAC_TOTALS_APTA!$A$4:$BJ$126,$L22,FALSE))</f>
        <v>-454276.38364216097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-6817233.7647115663</v>
      </c>
      <c r="AD22" s="33">
        <f>AC22/G27</f>
        <v>-7.0341595328463642E-3</v>
      </c>
      <c r="AE22" s="6"/>
    </row>
    <row r="23" spans="1:31" s="13" customFormat="1" ht="25.5" x14ac:dyDescent="0.25">
      <c r="A23" s="6"/>
      <c r="B23" s="115" t="s">
        <v>63</v>
      </c>
      <c r="C23" s="116"/>
      <c r="D23" s="126" t="s">
        <v>97</v>
      </c>
      <c r="E23" s="55"/>
      <c r="F23" s="6">
        <f>MATCH($D23,FAC_TOTALS_APTA!$A$2:$BJ$2,)</f>
        <v>26</v>
      </c>
      <c r="G23" s="34">
        <f>VLOOKUP(G11,FAC_TOTALS_APTA!$A$4:$BJ$126,$F23,FALSE)</f>
        <v>0</v>
      </c>
      <c r="H23" s="34">
        <f>VLOOKUP(H11,FAC_TOTALS_APTA!$A$4:$BJ$126,$F23,FALSE)</f>
        <v>0.454145703228996</v>
      </c>
      <c r="I23" s="30" t="str">
        <f t="shared" si="1"/>
        <v>-</v>
      </c>
      <c r="J23" s="31"/>
      <c r="K23" s="31" t="str">
        <f t="shared" si="3"/>
        <v>TNC_TRIPS_PER_CAPITA_CLUSTER_RAIL_HINY_FAC</v>
      </c>
      <c r="L23" s="6">
        <f>MATCH($K23,FAC_TOTALS_APTA!$A$2:$BH$2,)</f>
        <v>44</v>
      </c>
      <c r="M23" s="29">
        <f>IF(M11=0,0,VLOOKUP(M11,FAC_TOTALS_APTA!$A$4:$BJ$126,$L23,FALSE))</f>
        <v>0</v>
      </c>
      <c r="N23" s="29">
        <f>IF(N11=0,0,VLOOKUP(N11,FAC_TOTALS_APTA!$A$4:$BJ$126,$L23,FALSE))</f>
        <v>0</v>
      </c>
      <c r="O23" s="29">
        <f>IF(O11=0,0,VLOOKUP(O11,FAC_TOTALS_APTA!$A$4:$BJ$126,$L23,FALSE))</f>
        <v>0</v>
      </c>
      <c r="P23" s="29">
        <f>IF(P11=0,0,VLOOKUP(P11,FAC_TOTALS_APTA!$A$4:$BJ$126,$L23,FALSE))</f>
        <v>0</v>
      </c>
      <c r="Q23" s="29">
        <f>IF(Q11=0,0,VLOOKUP(Q11,FAC_TOTALS_APTA!$A$4:$BJ$126,$L23,FALSE))</f>
        <v>0</v>
      </c>
      <c r="R23" s="29">
        <f>IF(R11=0,0,VLOOKUP(R11,FAC_TOTALS_APTA!$A$4:$BJ$126,$L23,FALSE))</f>
        <v>0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587623.03140712797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587623.03140712797</v>
      </c>
      <c r="AD23" s="33">
        <f>AC23/G27</f>
        <v>6.0632131605764463E-4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28</v>
      </c>
      <c r="G24" s="34">
        <f>VLOOKUP(G11,FAC_TOTALS_APTA!$A$4:$BJ$126,$F24,FALSE)</f>
        <v>0</v>
      </c>
      <c r="H24" s="34">
        <f>VLOOKUP(H11,FAC_TOTALS_APTA!$A$4:$BJ$126,$F24,FALSE)</f>
        <v>0.367197034835056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46</v>
      </c>
      <c r="M24" s="29">
        <f>IF(M11=0,0,VLOOKUP(M11,FAC_TOTALS_APTA!$A$4:$BJ$126,$L24,FALSE))</f>
        <v>0</v>
      </c>
      <c r="N24" s="29">
        <f>IF(N11=0,0,VLOOKUP(N11,FAC_TOTALS_APTA!$A$4:$BJ$126,$L24,FALSE))</f>
        <v>0</v>
      </c>
      <c r="O24" s="29">
        <f>IF(O11=0,0,VLOOKUP(O11,FAC_TOTALS_APTA!$A$4:$BJ$126,$L24,FALSE))</f>
        <v>0</v>
      </c>
      <c r="P24" s="29">
        <f>IF(P11=0,0,VLOOKUP(P11,FAC_TOTALS_APTA!$A$4:$BJ$126,$L24,FALSE))</f>
        <v>0</v>
      </c>
      <c r="Q24" s="29">
        <f>IF(Q11=0,0,VLOOKUP(Q11,FAC_TOTALS_APTA!$A$4:$BJ$126,$L24,FALSE))</f>
        <v>0</v>
      </c>
      <c r="R24" s="29">
        <f>IF(R11=0,0,VLOOKUP(R11,FAC_TOTALS_APTA!$A$4:$BJ$126,$L24,FALSE))</f>
        <v>-5874866.1869923798</v>
      </c>
      <c r="S24" s="29">
        <f>IF(S11=0,0,VLOOKUP(S11,FAC_TOTALS_APTA!$A$4:$BJ$126,$L24,FALSE))</f>
        <v>0</v>
      </c>
      <c r="T24" s="29">
        <f>IF(T11=0,0,VLOOKUP(T11,FAC_TOTALS_APTA!$A$4:$BJ$126,$L24,FALSE))</f>
        <v>-613701.31409025996</v>
      </c>
      <c r="U24" s="29">
        <f>IF(U11=0,0,VLOOKUP(U11,FAC_TOTALS_APTA!$A$4:$BJ$126,$L24,FALSE))</f>
        <v>-4905294.7207293399</v>
      </c>
      <c r="V24" s="29">
        <f>IF(V11=0,0,VLOOKUP(V11,FAC_TOTALS_APTA!$A$4:$BJ$126,$L24,FALSE))</f>
        <v>-222967.62243193499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-11616829.844243916</v>
      </c>
      <c r="AD24" s="33">
        <f>AC24/G27</f>
        <v>-1.1986479738061292E-2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29</v>
      </c>
      <c r="G25" s="35">
        <f>VLOOKUP(G11,FAC_TOTALS_APTA!$A$4:$BJ$126,$F25,FALSE)</f>
        <v>0</v>
      </c>
      <c r="H25" s="35">
        <f>VLOOKUP(H11,FAC_TOTALS_APTA!$A$4:$BJ$126,$F25,FALSE)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47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0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MATCH($K26,FAC_TOTALS_APTA!$A$2:$BH$2,)</f>
        <v>51</v>
      </c>
      <c r="M26" s="45">
        <f>IF(M11=0,0,VLOOKUP(M11,FAC_TOTALS_APTA!$A$4:$BJ$126,$L26,FALSE))</f>
        <v>0</v>
      </c>
      <c r="N26" s="45">
        <f>IF(N11=0,0,VLOOKUP(N11,FAC_TOTALS_APTA!$A$4:$BJ$126,$L26,FALSE))</f>
        <v>7695887</v>
      </c>
      <c r="O26" s="45">
        <f>IF(O11=0,0,VLOOKUP(O11,FAC_TOTALS_APTA!$A$4:$BJ$126,$L26,FALSE))</f>
        <v>7901667.9999999898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11348341</v>
      </c>
      <c r="T26" s="45">
        <f>IF(T11=0,0,VLOOKUP(T11,FAC_TOTALS_APTA!$A$4:$BJ$126,$L26,FALSE))</f>
        <v>29499578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56445473.999999985</v>
      </c>
      <c r="AD26" s="49">
        <f>AC26/G28</f>
        <v>4.3687900525753186E-2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969161096.34394097</v>
      </c>
      <c r="H27" s="110">
        <f>VLOOKUP(H11,FAC_TOTALS_APTA!$A$4:$BH$126,$F27,FALSE)</f>
        <v>1723429922.1700399</v>
      </c>
      <c r="I27" s="112">
        <f t="shared" ref="I27:I28" si="8">H27/G27-1</f>
        <v>0.77826981362695968</v>
      </c>
      <c r="J27" s="31"/>
      <c r="K27" s="31"/>
      <c r="L27" s="6"/>
      <c r="M27" s="29" t="e">
        <f t="shared" ref="M27:AB27" si="9">SUM(M13:M20)</f>
        <v>#REF!</v>
      </c>
      <c r="N27" s="29" t="e">
        <f t="shared" si="9"/>
        <v>#REF!</v>
      </c>
      <c r="O27" s="29" t="e">
        <f t="shared" si="9"/>
        <v>#REF!</v>
      </c>
      <c r="P27" s="29" t="e">
        <f t="shared" si="9"/>
        <v>#REF!</v>
      </c>
      <c r="Q27" s="29" t="e">
        <f t="shared" si="9"/>
        <v>#REF!</v>
      </c>
      <c r="R27" s="29" t="e">
        <f t="shared" si="9"/>
        <v>#REF!</v>
      </c>
      <c r="S27" s="29" t="e">
        <f t="shared" si="9"/>
        <v>#REF!</v>
      </c>
      <c r="T27" s="29" t="e">
        <f t="shared" si="9"/>
        <v>#REF!</v>
      </c>
      <c r="U27" s="29" t="e">
        <f t="shared" si="9"/>
        <v>#REF!</v>
      </c>
      <c r="V27" s="29" t="e">
        <f t="shared" si="9"/>
        <v>#REF!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754268825.82609892</v>
      </c>
      <c r="AD27" s="33">
        <f>I27</f>
        <v>0.77826981362695968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1292016171.99999</v>
      </c>
      <c r="H28" s="111">
        <f>VLOOKUP(H11,FAC_TOTALS_APTA!$A$4:$BH$126,$F28,FALSE)</f>
        <v>1684310471</v>
      </c>
      <c r="I28" s="113">
        <f t="shared" si="8"/>
        <v>0.30362955781950784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392294299.00001001</v>
      </c>
      <c r="AD28" s="52">
        <f>I28</f>
        <v>0.30362955781950784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-0.47464025580745184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3.5" thickTop="1" x14ac:dyDescent="0.25">
      <c r="B36" s="25"/>
      <c r="C36" s="6"/>
      <c r="D36" s="62"/>
      <c r="E36" s="6"/>
      <c r="F36" s="6"/>
      <c r="G36" s="169" t="s">
        <v>51</v>
      </c>
      <c r="H36" s="169"/>
      <c r="I36" s="169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9" t="s">
        <v>55</v>
      </c>
      <c r="AD36" s="169"/>
    </row>
    <row r="37" spans="2:31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25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x14ac:dyDescent="0.25">
      <c r="B41" s="115" t="s">
        <v>31</v>
      </c>
      <c r="C41" s="116" t="s">
        <v>21</v>
      </c>
      <c r="D41" s="104" t="s">
        <v>95</v>
      </c>
      <c r="E41" s="55"/>
      <c r="F41" s="6">
        <f>MATCH($D41,FAC_TOTALS_APTA!$A$2:$BJ$2,)</f>
        <v>12</v>
      </c>
      <c r="G41" s="29">
        <f>VLOOKUP(G39,FAC_TOTALS_APTA!$A$4:$BJ$126,$F41,FALSE)</f>
        <v>2988066.6864974699</v>
      </c>
      <c r="H41" s="29">
        <f>VLOOKUP(H39,FAC_TOTALS_APTA!$A$4:$BJ$126,$F41,FALSE)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30</v>
      </c>
      <c r="M41" s="29">
        <f>IF(M39=0,0,VLOOKUP(M39,FAC_TOTALS_APTA!$A$4:$BJ$126,$L41,FALSE))</f>
        <v>723111.71408021206</v>
      </c>
      <c r="N41" s="29">
        <f>IF(N39=0,0,VLOOKUP(N39,FAC_TOTALS_APTA!$A$4:$BJ$126,$L41,FALSE))</f>
        <v>999491.26753276004</v>
      </c>
      <c r="O41" s="29">
        <f>IF(O39=0,0,VLOOKUP(O39,FAC_TOTALS_APTA!$A$4:$BJ$126,$L41,FALSE))</f>
        <v>2164207.4169510598</v>
      </c>
      <c r="P41" s="29">
        <f>IF(P39=0,0,VLOOKUP(P39,FAC_TOTALS_APTA!$A$4:$BJ$126,$L41,FALSE))</f>
        <v>2732732.6265958501</v>
      </c>
      <c r="Q41" s="29">
        <f>IF(Q39=0,0,VLOOKUP(Q39,FAC_TOTALS_APTA!$A$4:$BJ$126,$L41,FALSE))</f>
        <v>3830293.5358757898</v>
      </c>
      <c r="R41" s="29">
        <f>IF(R39=0,0,VLOOKUP(R39,FAC_TOTALS_APTA!$A$4:$BJ$126,$L41,FALSE))</f>
        <v>7964447.2447372796</v>
      </c>
      <c r="S41" s="29">
        <f>IF(S39=0,0,VLOOKUP(S39,FAC_TOTALS_APTA!$A$4:$BJ$126,$L41,FALSE))</f>
        <v>474719.07633926102</v>
      </c>
      <c r="T41" s="29">
        <f>IF(T39=0,0,VLOOKUP(T39,FAC_TOTALS_APTA!$A$4:$BJ$126,$L41,FALSE))</f>
        <v>-893754.40598308796</v>
      </c>
      <c r="U41" s="29">
        <f>IF(U39=0,0,VLOOKUP(U39,FAC_TOTALS_APTA!$A$4:$BJ$126,$L41,FALSE))</f>
        <v>3527696.1992129199</v>
      </c>
      <c r="V41" s="29">
        <f>IF(V39=0,0,VLOOKUP(V39,FAC_TOTALS_APTA!$A$4:$BJ$126,$L41,FALSE))</f>
        <v>4255513.7504591597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25778458.425801206</v>
      </c>
      <c r="AD41" s="33">
        <f>AC41/G55</f>
        <v>0.60413420427770959</v>
      </c>
      <c r="AE41" s="102"/>
    </row>
    <row r="42" spans="2:31" x14ac:dyDescent="0.25">
      <c r="B42" s="115" t="s">
        <v>52</v>
      </c>
      <c r="C42" s="116" t="s">
        <v>21</v>
      </c>
      <c r="D42" s="104" t="s">
        <v>78</v>
      </c>
      <c r="E42" s="55"/>
      <c r="F42" s="6">
        <f>MATCH($D42,FAC_TOTALS_APTA!$A$2:$BJ$2,)</f>
        <v>14</v>
      </c>
      <c r="G42" s="54">
        <f>VLOOKUP(G39,FAC_TOTALS_APTA!$A$4:$BJ$126,$F42,FALSE)</f>
        <v>1.22446132506114</v>
      </c>
      <c r="H42" s="54">
        <f>VLOOKUP(H39,FAC_TOTALS_APTA!$A$4:$BJ$126,$F42,FALSE)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FARE_per_UPT_cleaned_2018_MIDLOW_log_FAC</v>
      </c>
      <c r="L42" s="6">
        <f>MATCH($K42,FAC_TOTALS_APTA!$A$2:$BH$2,)</f>
        <v>32</v>
      </c>
      <c r="M42" s="29">
        <f>IF(M39=0,0,VLOOKUP(M39,FAC_TOTALS_APTA!$A$4:$BJ$126,$L42,FALSE))</f>
        <v>3546639.8853081702</v>
      </c>
      <c r="N42" s="29">
        <f>IF(N39=0,0,VLOOKUP(N39,FAC_TOTALS_APTA!$A$4:$BJ$126,$L42,FALSE))</f>
        <v>1016802.56896163</v>
      </c>
      <c r="O42" s="29">
        <f>IF(O39=0,0,VLOOKUP(O39,FAC_TOTALS_APTA!$A$4:$BJ$126,$L42,FALSE))</f>
        <v>630836.10891568498</v>
      </c>
      <c r="P42" s="29">
        <f>IF(P39=0,0,VLOOKUP(P39,FAC_TOTALS_APTA!$A$4:$BJ$126,$L42,FALSE))</f>
        <v>482078.73685638298</v>
      </c>
      <c r="Q42" s="29">
        <f>IF(Q39=0,0,VLOOKUP(Q39,FAC_TOTALS_APTA!$A$4:$BJ$126,$L42,FALSE))</f>
        <v>-1445783.9545117801</v>
      </c>
      <c r="R42" s="29">
        <f>IF(R39=0,0,VLOOKUP(R39,FAC_TOTALS_APTA!$A$4:$BJ$126,$L42,FALSE))</f>
        <v>-582663.46348885505</v>
      </c>
      <c r="S42" s="29">
        <f>IF(S39=0,0,VLOOKUP(S39,FAC_TOTALS_APTA!$A$4:$BJ$126,$L42,FALSE))</f>
        <v>-4355320.5682582902</v>
      </c>
      <c r="T42" s="29">
        <f>IF(T39=0,0,VLOOKUP(T39,FAC_TOTALS_APTA!$A$4:$BJ$126,$L42,FALSE))</f>
        <v>-459887.03921102802</v>
      </c>
      <c r="U42" s="29">
        <f>IF(U39=0,0,VLOOKUP(U39,FAC_TOTALS_APTA!$A$4:$BJ$126,$L42,FALSE))</f>
        <v>-314609.73147984099</v>
      </c>
      <c r="V42" s="29">
        <f>IF(V39=0,0,VLOOKUP(V39,FAC_TOTALS_APTA!$A$4:$BJ$126,$L42,FALSE))</f>
        <v>410133.02698723698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4">SUM(M42:AB42)</f>
        <v>-1071774.4299206892</v>
      </c>
      <c r="AD42" s="33">
        <f>AC42/G55</f>
        <v>-2.5117700278666177E-2</v>
      </c>
      <c r="AE42" s="102"/>
    </row>
    <row r="43" spans="2:31" x14ac:dyDescent="0.25">
      <c r="B43" s="115" t="s">
        <v>82</v>
      </c>
      <c r="C43" s="116"/>
      <c r="D43" s="104" t="s">
        <v>80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 t="e">
        <f>IF(S39=0,0,VLOOKUP(S39,FAC_TOTALS_APTA!$A$4:$BJ$126,$L43,FALSE))</f>
        <v>#REF!</v>
      </c>
      <c r="T43" s="117" t="e">
        <f>IF(T39=0,0,VLOOKUP(T39,FAC_TOTALS_APTA!$A$4:$BJ$126,$L43,FALSE))</f>
        <v>#REF!</v>
      </c>
      <c r="U43" s="117" t="e">
        <f>IF(U39=0,0,VLOOKUP(U39,FAC_TOTALS_APTA!$A$4:$BJ$126,$L43,FALSE))</f>
        <v>#REF!</v>
      </c>
      <c r="V43" s="117" t="e">
        <f>IF(V39=0,0,VLOOKUP(V39,FAC_TOTALS_APTA!$A$4:$BJ$126,$L43,FALSE))</f>
        <v>#REF!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4"/>
        <v>#REF!</v>
      </c>
      <c r="AD43" s="122" t="e">
        <f>AC43/G56</f>
        <v>#REF!</v>
      </c>
      <c r="AE43" s="102"/>
    </row>
    <row r="44" spans="2:31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21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MATCH($K44,FAC_TOTALS_APTA!$A$2:$BH$2,)</f>
        <v>39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15</v>
      </c>
      <c r="G45" s="29">
        <f>VLOOKUP(G39,FAC_TOTALS_APTA!$A$4:$BJ$126,$F45,FALSE)</f>
        <v>2748238.4134659702</v>
      </c>
      <c r="H45" s="29">
        <f>VLOOKUP(H39,FAC_TOTALS_APTA!$A$4:$BJ$126,$F45,FALSE)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MATCH($K45,FAC_TOTALS_APTA!$A$2:$BH$2,)</f>
        <v>33</v>
      </c>
      <c r="M45" s="29">
        <f>IF(M39=0,0,VLOOKUP(M39,FAC_TOTALS_APTA!$A$4:$BJ$126,$L45,FALSE))</f>
        <v>384996.20749551</v>
      </c>
      <c r="N45" s="29">
        <f>IF(N39=0,0,VLOOKUP(N39,FAC_TOTALS_APTA!$A$4:$BJ$126,$L45,FALSE))</f>
        <v>418418.62150043901</v>
      </c>
      <c r="O45" s="29">
        <f>IF(O39=0,0,VLOOKUP(O39,FAC_TOTALS_APTA!$A$4:$BJ$126,$L45,FALSE))</f>
        <v>527268.69148913596</v>
      </c>
      <c r="P45" s="29">
        <f>IF(P39=0,0,VLOOKUP(P39,FAC_TOTALS_APTA!$A$4:$BJ$126,$L45,FALSE))</f>
        <v>686406.05456489394</v>
      </c>
      <c r="Q45" s="29">
        <f>IF(Q39=0,0,VLOOKUP(Q39,FAC_TOTALS_APTA!$A$4:$BJ$126,$L45,FALSE))</f>
        <v>218828.271580153</v>
      </c>
      <c r="R45" s="29">
        <f>IF(R39=0,0,VLOOKUP(R39,FAC_TOTALS_APTA!$A$4:$BJ$126,$L45,FALSE))</f>
        <v>63053.2621258363</v>
      </c>
      <c r="S45" s="29">
        <f>IF(S39=0,0,VLOOKUP(S39,FAC_TOTALS_APTA!$A$4:$BJ$126,$L45,FALSE))</f>
        <v>-214025.85477869201</v>
      </c>
      <c r="T45" s="29">
        <f>IF(T39=0,0,VLOOKUP(T39,FAC_TOTALS_APTA!$A$4:$BJ$126,$L45,FALSE))</f>
        <v>79995.452709792095</v>
      </c>
      <c r="U45" s="29">
        <f>IF(U39=0,0,VLOOKUP(U39,FAC_TOTALS_APTA!$A$4:$BJ$126,$L45,FALSE))</f>
        <v>206874.426880541</v>
      </c>
      <c r="V45" s="29">
        <f>IF(V39=0,0,VLOOKUP(V39,FAC_TOTALS_APTA!$A$4:$BJ$126,$L45,FALSE))</f>
        <v>325269.56018006703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4"/>
        <v>2697084.693747676</v>
      </c>
      <c r="AD45" s="33">
        <f>AC45/G55</f>
        <v>6.3207857056960526E-2</v>
      </c>
      <c r="AE45" s="102"/>
    </row>
    <row r="46" spans="2:31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16</v>
      </c>
      <c r="G46" s="54">
        <f>VLOOKUP(G39,FAC_TOTALS_APTA!$A$4:$BJ$126,$F46,FALSE)</f>
        <v>0.38666408222786403</v>
      </c>
      <c r="H46" s="54">
        <f>VLOOKUP(H39,FAC_TOTALS_APTA!$A$4:$BJ$126,$F46,FALSE)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MATCH($K46,FAC_TOTALS_APTA!$A$2:$BH$2,)</f>
        <v>34</v>
      </c>
      <c r="M46" s="29">
        <f>IF(M39=0,0,VLOOKUP(M39,FAC_TOTALS_APTA!$A$4:$BJ$126,$L46,FALSE))</f>
        <v>-57057.0954604816</v>
      </c>
      <c r="N46" s="29">
        <f>IF(N39=0,0,VLOOKUP(N39,FAC_TOTALS_APTA!$A$4:$BJ$126,$L46,FALSE))</f>
        <v>-64254.353831146502</v>
      </c>
      <c r="O46" s="29">
        <f>IF(O39=0,0,VLOOKUP(O39,FAC_TOTALS_APTA!$A$4:$BJ$126,$L46,FALSE))</f>
        <v>-91705.959067760501</v>
      </c>
      <c r="P46" s="29">
        <f>IF(P39=0,0,VLOOKUP(P39,FAC_TOTALS_APTA!$A$4:$BJ$126,$L46,FALSE))</f>
        <v>-8510.5667344740905</v>
      </c>
      <c r="Q46" s="29">
        <f>IF(Q39=0,0,VLOOKUP(Q39,FAC_TOTALS_APTA!$A$4:$BJ$126,$L46,FALSE))</f>
        <v>-171553.644374547</v>
      </c>
      <c r="R46" s="29">
        <f>IF(R39=0,0,VLOOKUP(R39,FAC_TOTALS_APTA!$A$4:$BJ$126,$L46,FALSE))</f>
        <v>20543.231843154499</v>
      </c>
      <c r="S46" s="29">
        <f>IF(S39=0,0,VLOOKUP(S39,FAC_TOTALS_APTA!$A$4:$BJ$126,$L46,FALSE))</f>
        <v>88037.579975417306</v>
      </c>
      <c r="T46" s="29">
        <f>IF(T39=0,0,VLOOKUP(T39,FAC_TOTALS_APTA!$A$4:$BJ$126,$L46,FALSE))</f>
        <v>57583.924947216903</v>
      </c>
      <c r="U46" s="29">
        <f>IF(U39=0,0,VLOOKUP(U39,FAC_TOTALS_APTA!$A$4:$BJ$126,$L46,FALSE))</f>
        <v>-77923.351156626697</v>
      </c>
      <c r="V46" s="29">
        <f>IF(V39=0,0,VLOOKUP(V39,FAC_TOTALS_APTA!$A$4:$BJ$126,$L46,FALSE))</f>
        <v>-224985.05096590301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4"/>
        <v>-529825.28482515062</v>
      </c>
      <c r="AD46" s="33">
        <f>AC46/G55</f>
        <v>-1.2416785036830798E-2</v>
      </c>
      <c r="AE46" s="102"/>
    </row>
    <row r="47" spans="2:31" x14ac:dyDescent="0.2">
      <c r="B47" s="115" t="s">
        <v>49</v>
      </c>
      <c r="C47" s="116" t="s">
        <v>21</v>
      </c>
      <c r="D47" s="124" t="s">
        <v>86</v>
      </c>
      <c r="E47" s="55"/>
      <c r="F47" s="6">
        <f>MATCH($D47,FAC_TOTALS_APTA!$A$2:$BJ$2,)</f>
        <v>17</v>
      </c>
      <c r="G47" s="34">
        <f>VLOOKUP(G39,FAC_TOTALS_APTA!$A$4:$BJ$126,$F47,FALSE)</f>
        <v>1.95863721745606</v>
      </c>
      <c r="H47" s="34">
        <f>VLOOKUP(H39,FAC_TOTALS_APTA!$A$4:$BJ$126,$F47,FALSE)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MATCH($K47,FAC_TOTALS_APTA!$A$2:$BH$2,)</f>
        <v>35</v>
      </c>
      <c r="M47" s="29">
        <f>IF(M39=0,0,VLOOKUP(M39,FAC_TOTALS_APTA!$A$4:$BJ$126,$L47,FALSE))</f>
        <v>582274.75413512299</v>
      </c>
      <c r="N47" s="29">
        <f>IF(N39=0,0,VLOOKUP(N39,FAC_TOTALS_APTA!$A$4:$BJ$126,$L47,FALSE))</f>
        <v>621626.96575372806</v>
      </c>
      <c r="O47" s="29">
        <f>IF(O39=0,0,VLOOKUP(O39,FAC_TOTALS_APTA!$A$4:$BJ$126,$L47,FALSE))</f>
        <v>908501.45052419498</v>
      </c>
      <c r="P47" s="29">
        <f>IF(P39=0,0,VLOOKUP(P39,FAC_TOTALS_APTA!$A$4:$BJ$126,$L47,FALSE))</f>
        <v>581783.94694539905</v>
      </c>
      <c r="Q47" s="29">
        <f>IF(Q39=0,0,VLOOKUP(Q39,FAC_TOTALS_APTA!$A$4:$BJ$126,$L47,FALSE))</f>
        <v>433876.505654737</v>
      </c>
      <c r="R47" s="29">
        <f>IF(R39=0,0,VLOOKUP(R39,FAC_TOTALS_APTA!$A$4:$BJ$126,$L47,FALSE))</f>
        <v>839194.25827775197</v>
      </c>
      <c r="S47" s="29">
        <f>IF(S39=0,0,VLOOKUP(S39,FAC_TOTALS_APTA!$A$4:$BJ$126,$L47,FALSE))</f>
        <v>-2886610.0387377101</v>
      </c>
      <c r="T47" s="29">
        <f>IF(T39=0,0,VLOOKUP(T39,FAC_TOTALS_APTA!$A$4:$BJ$126,$L47,FALSE))</f>
        <v>1231396.4748319399</v>
      </c>
      <c r="U47" s="29">
        <f>IF(U39=0,0,VLOOKUP(U39,FAC_TOTALS_APTA!$A$4:$BJ$126,$L47,FALSE))</f>
        <v>1598371.2298896101</v>
      </c>
      <c r="V47" s="29">
        <f>IF(V39=0,0,VLOOKUP(V39,FAC_TOTALS_APTA!$A$4:$BJ$126,$L47,FALSE))</f>
        <v>27511.721053094701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4"/>
        <v>3937927.2683278685</v>
      </c>
      <c r="AD47" s="33">
        <f>AC47/G55</f>
        <v>9.2287774445566365E-2</v>
      </c>
      <c r="AE47" s="102"/>
    </row>
    <row r="48" spans="2:31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18</v>
      </c>
      <c r="G48" s="54">
        <f>VLOOKUP(G39,FAC_TOTALS_APTA!$A$4:$BJ$126,$F48,FALSE)</f>
        <v>35513.769785103097</v>
      </c>
      <c r="H48" s="54">
        <f>VLOOKUP(H39,FAC_TOTALS_APTA!$A$4:$BJ$126,$F48,FALSE)</f>
        <v>29075.687025196399</v>
      </c>
      <c r="I48" s="30">
        <f t="shared" si="11"/>
        <v>-0.181284127223443</v>
      </c>
      <c r="J48" s="31" t="str">
        <f t="shared" si="12"/>
        <v>_log</v>
      </c>
      <c r="K48" s="31" t="str">
        <f t="shared" si="13"/>
        <v>TOTAL_MED_INC_INDIV_2018_log_FAC</v>
      </c>
      <c r="L48" s="6">
        <f>MATCH($K48,FAC_TOTALS_APTA!$A$2:$BH$2,)</f>
        <v>36</v>
      </c>
      <c r="M48" s="29">
        <f>IF(M39=0,0,VLOOKUP(M39,FAC_TOTALS_APTA!$A$4:$BJ$126,$L48,FALSE))</f>
        <v>181756.21590803101</v>
      </c>
      <c r="N48" s="29">
        <f>IF(N39=0,0,VLOOKUP(N39,FAC_TOTALS_APTA!$A$4:$BJ$126,$L48,FALSE))</f>
        <v>263253.91583612002</v>
      </c>
      <c r="O48" s="29">
        <f>IF(O39=0,0,VLOOKUP(O39,FAC_TOTALS_APTA!$A$4:$BJ$126,$L48,FALSE))</f>
        <v>250186.372850774</v>
      </c>
      <c r="P48" s="29">
        <f>IF(P39=0,0,VLOOKUP(P39,FAC_TOTALS_APTA!$A$4:$BJ$126,$L48,FALSE))</f>
        <v>472874.45604186697</v>
      </c>
      <c r="Q48" s="29">
        <f>IF(Q39=0,0,VLOOKUP(Q39,FAC_TOTALS_APTA!$A$4:$BJ$126,$L48,FALSE))</f>
        <v>-221252.22566399499</v>
      </c>
      <c r="R48" s="29">
        <f>IF(R39=0,0,VLOOKUP(R39,FAC_TOTALS_APTA!$A$4:$BJ$126,$L48,FALSE))</f>
        <v>120602.65003982899</v>
      </c>
      <c r="S48" s="29">
        <f>IF(S39=0,0,VLOOKUP(S39,FAC_TOTALS_APTA!$A$4:$BJ$126,$L48,FALSE))</f>
        <v>637510.45813501696</v>
      </c>
      <c r="T48" s="29">
        <f>IF(T39=0,0,VLOOKUP(T39,FAC_TOTALS_APTA!$A$4:$BJ$126,$L48,FALSE))</f>
        <v>386204.41423091001</v>
      </c>
      <c r="U48" s="29">
        <f>IF(U39=0,0,VLOOKUP(U39,FAC_TOTALS_APTA!$A$4:$BJ$126,$L48,FALSE))</f>
        <v>299172.76049067901</v>
      </c>
      <c r="V48" s="29">
        <f>IF(V39=0,0,VLOOKUP(V39,FAC_TOTALS_APTA!$A$4:$BJ$126,$L48,FALSE))</f>
        <v>212119.063325469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4"/>
        <v>2602428.0811947011</v>
      </c>
      <c r="AD48" s="33">
        <f>AC48/G55</f>
        <v>6.0989520476869334E-2</v>
      </c>
      <c r="AE48" s="102"/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19</v>
      </c>
      <c r="G49" s="29">
        <f>VLOOKUP(G39,FAC_TOTALS_APTA!$A$4:$BJ$126,$F49,FALSE)</f>
        <v>7.6754355225931601</v>
      </c>
      <c r="H49" s="29">
        <f>VLOOKUP(H39,FAC_TOTALS_APTA!$A$4:$BJ$126,$F49,FALSE)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MATCH($K49,FAC_TOTALS_APTA!$A$2:$BH$2,)</f>
        <v>37</v>
      </c>
      <c r="M49" s="29">
        <f>IF(M39=0,0,VLOOKUP(M39,FAC_TOTALS_APTA!$A$4:$BJ$126,$L49,FALSE))</f>
        <v>20060.569510287602</v>
      </c>
      <c r="N49" s="29">
        <f>IF(N39=0,0,VLOOKUP(N39,FAC_TOTALS_APTA!$A$4:$BJ$126,$L49,FALSE))</f>
        <v>20981.5525575924</v>
      </c>
      <c r="O49" s="29">
        <f>IF(O39=0,0,VLOOKUP(O39,FAC_TOTALS_APTA!$A$4:$BJ$126,$L49,FALSE))</f>
        <v>10685.410711058499</v>
      </c>
      <c r="P49" s="29">
        <f>IF(P39=0,0,VLOOKUP(P39,FAC_TOTALS_APTA!$A$4:$BJ$126,$L49,FALSE))</f>
        <v>61992.371039331498</v>
      </c>
      <c r="Q49" s="29">
        <f>IF(Q39=0,0,VLOOKUP(Q39,FAC_TOTALS_APTA!$A$4:$BJ$126,$L49,FALSE))</f>
        <v>-158515.28826285599</v>
      </c>
      <c r="R49" s="29">
        <f>IF(R39=0,0,VLOOKUP(R39,FAC_TOTALS_APTA!$A$4:$BJ$126,$L49,FALSE))</f>
        <v>86976.238499250307</v>
      </c>
      <c r="S49" s="29">
        <f>IF(S39=0,0,VLOOKUP(S39,FAC_TOTALS_APTA!$A$4:$BJ$126,$L49,FALSE))</f>
        <v>279393.70589091699</v>
      </c>
      <c r="T49" s="29">
        <f>IF(T39=0,0,VLOOKUP(T39,FAC_TOTALS_APTA!$A$4:$BJ$126,$L49,FALSE))</f>
        <v>30417.230335128399</v>
      </c>
      <c r="U49" s="29">
        <f>IF(U39=0,0,VLOOKUP(U39,FAC_TOTALS_APTA!$A$4:$BJ$126,$L49,FALSE))</f>
        <v>323957.819655795</v>
      </c>
      <c r="V49" s="29">
        <f>IF(V39=0,0,VLOOKUP(V39,FAC_TOTALS_APTA!$A$4:$BJ$126,$L49,FALSE))</f>
        <v>-6939.3781853437804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4"/>
        <v>669010.23175116081</v>
      </c>
      <c r="AD49" s="33">
        <f>AC49/G55</f>
        <v>1.5678670824167865E-2</v>
      </c>
      <c r="AE49" s="102"/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20</v>
      </c>
      <c r="G50" s="34">
        <f>VLOOKUP(G39,FAC_TOTALS_APTA!$A$4:$BJ$126,$F50,FALSE)</f>
        <v>3.5501668442365699</v>
      </c>
      <c r="H50" s="34">
        <f>VLOOKUP(H39,FAC_TOTALS_APTA!$A$4:$BJ$126,$F50,FALSE)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MATCH($K50,FAC_TOTALS_APTA!$A$2:$BH$2,)</f>
        <v>38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-18013.110935585999</v>
      </c>
      <c r="Q50" s="29">
        <f>IF(Q39=0,0,VLOOKUP(Q39,FAC_TOTALS_APTA!$A$4:$BJ$126,$L50,FALSE))</f>
        <v>-106882.40386368299</v>
      </c>
      <c r="R50" s="29">
        <f>IF(R39=0,0,VLOOKUP(R39,FAC_TOTALS_APTA!$A$4:$BJ$126,$L50,FALSE))</f>
        <v>10412.561398338499</v>
      </c>
      <c r="S50" s="29">
        <f>IF(S39=0,0,VLOOKUP(S39,FAC_TOTALS_APTA!$A$4:$BJ$126,$L50,FALSE))</f>
        <v>-29392.926252245601</v>
      </c>
      <c r="T50" s="29">
        <f>IF(T39=0,0,VLOOKUP(T39,FAC_TOTALS_APTA!$A$4:$BJ$126,$L50,FALSE))</f>
        <v>29487.974347487201</v>
      </c>
      <c r="U50" s="29">
        <f>IF(U39=0,0,VLOOKUP(U39,FAC_TOTALS_APTA!$A$4:$BJ$126,$L50,FALSE))</f>
        <v>-33883.283665819297</v>
      </c>
      <c r="V50" s="29">
        <f>IF(V39=0,0,VLOOKUP(V39,FAC_TOTALS_APTA!$A$4:$BJ$126,$L50,FALSE))</f>
        <v>-102168.506255759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4"/>
        <v>-250439.69522726716</v>
      </c>
      <c r="AD50" s="33">
        <f>AC50/G55</f>
        <v>-5.8692100007130162E-3</v>
      </c>
      <c r="AE50" s="102"/>
    </row>
    <row r="51" spans="1:31" ht="25.5" x14ac:dyDescent="0.25">
      <c r="B51" s="115" t="s">
        <v>63</v>
      </c>
      <c r="C51" s="116"/>
      <c r="D51" s="126" t="s">
        <v>91</v>
      </c>
      <c r="E51" s="55"/>
      <c r="F51" s="6">
        <f>MATCH($D51,FAC_TOTALS_APTA!$A$2:$BJ$2,)</f>
        <v>27</v>
      </c>
      <c r="G51" s="34">
        <f>VLOOKUP(G39,FAC_TOTALS_APTA!$A$4:$BJ$126,$F51,FALSE)</f>
        <v>0</v>
      </c>
      <c r="H51" s="34">
        <f>VLOOKUP(H39,FAC_TOTALS_APTA!$A$4:$BJ$126,$F51,FALSE)</f>
        <v>0</v>
      </c>
      <c r="I51" s="30" t="str">
        <f t="shared" si="11"/>
        <v>-</v>
      </c>
      <c r="J51" s="31"/>
      <c r="K51" s="31" t="str">
        <f t="shared" si="13"/>
        <v>TNC_TRIPS_PER_CAPITA_CLUSTER_RAIL_MID_OPEX_FAC</v>
      </c>
      <c r="L51" s="6">
        <f>MATCH($K51,FAC_TOTALS_APTA!$A$2:$BH$2,)</f>
        <v>45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28</v>
      </c>
      <c r="G52" s="34">
        <f>VLOOKUP(G39,FAC_TOTALS_APTA!$A$4:$BJ$126,$F52,FALSE)</f>
        <v>0.31724360697922399</v>
      </c>
      <c r="H52" s="34">
        <f>VLOOKUP(H39,FAC_TOTALS_APTA!$A$4:$BJ$126,$F52,FALSE)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MATCH($K52,FAC_TOTALS_APTA!$A$2:$BH$2,)</f>
        <v>46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-89266.035001735203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4"/>
        <v>-89266.035001735203</v>
      </c>
      <c r="AD52" s="33">
        <f>AC52/G55</f>
        <v>-2.0920050428936132E-3</v>
      </c>
      <c r="AE52" s="102"/>
    </row>
    <row r="53" spans="1:3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29</v>
      </c>
      <c r="G53" s="35">
        <f>VLOOKUP(G39,FAC_TOTALS_APTA!$A$4:$BJ$126,$F53,FALSE)</f>
        <v>0</v>
      </c>
      <c r="H53" s="35">
        <f>VLOOKUP(H39,FAC_TOTALS_APTA!$A$4:$BJ$126,$F53,FALSE)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MATCH($K54,FAC_TOTALS_APTA!$A$2:$BH$2,)</f>
        <v>51</v>
      </c>
      <c r="M54" s="45">
        <f>IF(M39=0,0,VLOOKUP(M39,FAC_TOTALS_APTA!$A$4:$BJ$126,$L54,FALSE))</f>
        <v>459964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1675486</v>
      </c>
      <c r="R54" s="45">
        <f>IF(R39=0,0,VLOOKUP(R39,FAC_TOTALS_APTA!$A$4:$BJ$126,$L54,FALSE))</f>
        <v>4486638.9999999898</v>
      </c>
      <c r="S54" s="45">
        <f>IF(S39=0,0,VLOOKUP(S39,FAC_TOTALS_APTA!$A$4:$BJ$126,$L54,FALSE))</f>
        <v>0</v>
      </c>
      <c r="T54" s="45">
        <f>IF(T39=0,0,VLOOKUP(T39,FAC_TOTALS_APTA!$A$4:$BJ$126,$L54,FALSE))</f>
        <v>1165687</v>
      </c>
      <c r="U54" s="45">
        <f>IF(U39=0,0,VLOOKUP(U39,FAC_TOTALS_APTA!$A$4:$BJ$126,$L54,FALSE))</f>
        <v>469328</v>
      </c>
      <c r="V54" s="45">
        <f>IF(V39=0,0,VLOOKUP(V39,FAC_TOTALS_APTA!$A$4:$BJ$126,$L54,FALSE))</f>
        <v>1651310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42670085.956515901</v>
      </c>
      <c r="H55" s="110">
        <f>VLOOKUP(H39,FAC_TOTALS_APTA!$A$4:$BH$126,$F55,FALSE)</f>
        <v>86494564.4125337</v>
      </c>
      <c r="I55" s="112">
        <f t="shared" ref="I55" si="16">H55/G55-1</f>
        <v>1.0270539061177031</v>
      </c>
      <c r="J55" s="31"/>
      <c r="K55" s="31"/>
      <c r="L55" s="6"/>
      <c r="M55" s="29" t="e">
        <f t="shared" ref="M55:AB55" si="17">SUM(M41:M48)</f>
        <v>#REF!</v>
      </c>
      <c r="N55" s="29" t="e">
        <f t="shared" si="17"/>
        <v>#REF!</v>
      </c>
      <c r="O55" s="29" t="e">
        <f t="shared" si="17"/>
        <v>#REF!</v>
      </c>
      <c r="P55" s="29" t="e">
        <f t="shared" si="17"/>
        <v>#REF!</v>
      </c>
      <c r="Q55" s="29" t="e">
        <f t="shared" si="17"/>
        <v>#REF!</v>
      </c>
      <c r="R55" s="29" t="e">
        <f t="shared" si="17"/>
        <v>#REF!</v>
      </c>
      <c r="S55" s="29" t="e">
        <f t="shared" si="17"/>
        <v>#REF!</v>
      </c>
      <c r="T55" s="29" t="e">
        <f t="shared" si="17"/>
        <v>#REF!</v>
      </c>
      <c r="U55" s="29" t="e">
        <f t="shared" si="17"/>
        <v>#REF!</v>
      </c>
      <c r="V55" s="29" t="e">
        <f t="shared" si="17"/>
        <v>#REF!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43824478.4560178</v>
      </c>
      <c r="AD55" s="33">
        <f>I55</f>
        <v>1.0270539061177031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47103514.999999903</v>
      </c>
      <c r="H56" s="111">
        <f>VLOOKUP(H39,FAC_TOTALS_APTA!$A$4:$BH$126,$F56,FALSE)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-0.29313474955369356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70" t="s">
        <v>51</v>
      </c>
      <c r="H64" s="170"/>
      <c r="I64" s="170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70" t="s">
        <v>55</v>
      </c>
      <c r="AD64" s="170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95</v>
      </c>
      <c r="E69" s="88"/>
      <c r="F69" s="76">
        <f>MATCH($D69,FAC_TOTALS_APTA!$A$2:$BJ$2,)</f>
        <v>12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VRM_ADJ_log_FAC</v>
      </c>
      <c r="L69" s="76">
        <f>MATCH($K69,FAC_TOTALS_APTA!$A$2:$BH$2,)</f>
        <v>30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 t="e">
        <f>IF(S67=0,0,VLOOKUP(S67,FAC_TOTALS_APTA!$A$4:$BJ$126,$L69,FALSE))</f>
        <v>#N/A</v>
      </c>
      <c r="T69" s="87" t="e">
        <f>IF(T67=0,0,VLOOKUP(T67,FAC_TOTALS_APTA!$A$4:$BJ$126,$L69,FALSE))</f>
        <v>#N/A</v>
      </c>
      <c r="U69" s="87" t="e">
        <f>IF(U67=0,0,VLOOKUP(U67,FAC_TOTALS_APTA!$A$4:$BJ$126,$L69,FALSE))</f>
        <v>#N/A</v>
      </c>
      <c r="V69" s="87" t="e">
        <f>IF(V67=0,0,VLOOKUP(V67,FAC_TOTALS_APTA!$A$4:$BJ$126,$L69,FALSE))</f>
        <v>#N/A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78</v>
      </c>
      <c r="E70" s="88"/>
      <c r="F70" s="76">
        <f>MATCH($D70,FAC_TOTALS_APTA!$A$2:$BJ$2,)</f>
        <v>14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FARE_per_UPT_cleaned_2018_MIDLOW_log_FAC</v>
      </c>
      <c r="L70" s="76">
        <f>MATCH($K70,FAC_TOTALS_APTA!$A$2:$BH$2,)</f>
        <v>32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 t="e">
        <f>IF(S67=0,0,VLOOKUP(S67,FAC_TOTALS_APTA!$A$4:$BJ$126,$L70,FALSE))</f>
        <v>#N/A</v>
      </c>
      <c r="T70" s="87" t="e">
        <f>IF(T67=0,0,VLOOKUP(T67,FAC_TOTALS_APTA!$A$4:$BJ$126,$L70,FALSE))</f>
        <v>#N/A</v>
      </c>
      <c r="U70" s="87" t="e">
        <f>IF(U67=0,0,VLOOKUP(U67,FAC_TOTALS_APTA!$A$4:$BJ$126,$L70,FALSE))</f>
        <v>#N/A</v>
      </c>
      <c r="V70" s="87" t="e">
        <f>IF(V67=0,0,VLOOKUP(V67,FAC_TOTALS_APTA!$A$4:$BJ$126,$L70,FALSE))</f>
        <v>#N/A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 t="e">
        <f>MATCH($D71,FAC_TOTALS_APTA!$A$2:$BJ$2,)</f>
        <v>#N/A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 t="e">
        <f>IF(S67=0,0,VLOOKUP(S67,FAC_TOTALS_APTA!$A$4:$BJ$126,$L71,FALSE))</f>
        <v>#N/A</v>
      </c>
      <c r="T71" s="117" t="e">
        <f>IF(T67=0,0,VLOOKUP(T67,FAC_TOTALS_APTA!$A$4:$BJ$126,$L71,FALSE))</f>
        <v>#N/A</v>
      </c>
      <c r="U71" s="117" t="e">
        <f>IF(U67=0,0,VLOOKUP(U67,FAC_TOTALS_APTA!$A$4:$BJ$126,$L71,FALSE))</f>
        <v>#N/A</v>
      </c>
      <c r="V71" s="117" t="e">
        <f>IF(V67=0,0,VLOOKUP(V67,FAC_TOTALS_APTA!$A$4:$BJ$126,$L71,FALSE))</f>
        <v>#N/A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3"/>
        <v>#N/A</v>
      </c>
      <c r="AD71" s="122" t="e">
        <f>AC71/G84</f>
        <v>#N/A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21</v>
      </c>
      <c r="G72" s="117" t="e">
        <f>VLOOKUP(G67,FAC_TOTALS_APTA!$A$4:$BJ$126,$F72,FALSE)</f>
        <v>#N/A</v>
      </c>
      <c r="H72" s="117" t="e">
        <f>VLOOKUP(H67,FAC_TOTALS_APTA!$A$4:$BJ$126,$F72,FALSE)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MATCH($K72,FAC_TOTALS_APTA!$A$2:$BH$2,)</f>
        <v>39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3"/>
        <v>0</v>
      </c>
      <c r="AD72" s="122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15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MATCH($K73,FAC_TOTALS_APTA!$A$2:$BH$2,)</f>
        <v>33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 t="e">
        <f>IF(S67=0,0,VLOOKUP(S67,FAC_TOTALS_APTA!$A$4:$BJ$126,$L73,FALSE))</f>
        <v>#N/A</v>
      </c>
      <c r="T73" s="87" t="e">
        <f>IF(T67=0,0,VLOOKUP(T67,FAC_TOTALS_APTA!$A$4:$BJ$126,$L73,FALSE))</f>
        <v>#N/A</v>
      </c>
      <c r="U73" s="87" t="e">
        <f>IF(U67=0,0,VLOOKUP(U67,FAC_TOTALS_APTA!$A$4:$BJ$126,$L73,FALSE))</f>
        <v>#N/A</v>
      </c>
      <c r="V73" s="87" t="e">
        <f>IF(V67=0,0,VLOOKUP(V67,FAC_TOTALS_APTA!$A$4:$BJ$126,$L73,FALSE))</f>
        <v>#N/A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3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16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MATCH($K74,FAC_TOTALS_APTA!$A$2:$BH$2,)</f>
        <v>34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 t="e">
        <f>IF(S67=0,0,VLOOKUP(S67,FAC_TOTALS_APTA!$A$4:$BJ$126,$L74,FALSE))</f>
        <v>#N/A</v>
      </c>
      <c r="T74" s="87" t="e">
        <f>IF(T67=0,0,VLOOKUP(T67,FAC_TOTALS_APTA!$A$4:$BJ$126,$L74,FALSE))</f>
        <v>#N/A</v>
      </c>
      <c r="U74" s="87" t="e">
        <f>IF(U67=0,0,VLOOKUP(U67,FAC_TOTALS_APTA!$A$4:$BJ$126,$L74,FALSE))</f>
        <v>#N/A</v>
      </c>
      <c r="V74" s="87" t="e">
        <f>IF(V67=0,0,VLOOKUP(V67,FAC_TOTALS_APTA!$A$4:$BJ$126,$L74,FALSE))</f>
        <v>#N/A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3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86</v>
      </c>
      <c r="E75" s="88"/>
      <c r="F75" s="76">
        <f>MATCH($D75,FAC_TOTALS_APTA!$A$2:$BJ$2,)</f>
        <v>17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MATCH($K75,FAC_TOTALS_APTA!$A$2:$BH$2,)</f>
        <v>35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 t="e">
        <f>IF(S67=0,0,VLOOKUP(S67,FAC_TOTALS_APTA!$A$4:$BJ$126,$L75,FALSE))</f>
        <v>#N/A</v>
      </c>
      <c r="T75" s="87" t="e">
        <f>IF(T67=0,0,VLOOKUP(T67,FAC_TOTALS_APTA!$A$4:$BJ$126,$L75,FALSE))</f>
        <v>#N/A</v>
      </c>
      <c r="U75" s="87" t="e">
        <f>IF(U67=0,0,VLOOKUP(U67,FAC_TOTALS_APTA!$A$4:$BJ$126,$L75,FALSE))</f>
        <v>#N/A</v>
      </c>
      <c r="V75" s="87" t="e">
        <f>IF(V67=0,0,VLOOKUP(V67,FAC_TOTALS_APTA!$A$4:$BJ$126,$L75,FALSE))</f>
        <v>#N/A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3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18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>
        <f>MATCH($K76,FAC_TOTALS_APTA!$A$2:$BH$2,)</f>
        <v>36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 t="e">
        <f>IF(S67=0,0,VLOOKUP(S67,FAC_TOTALS_APTA!$A$4:$BJ$126,$L76,FALSE))</f>
        <v>#N/A</v>
      </c>
      <c r="T76" s="87" t="e">
        <f>IF(T67=0,0,VLOOKUP(T67,FAC_TOTALS_APTA!$A$4:$BJ$126,$L76,FALSE))</f>
        <v>#N/A</v>
      </c>
      <c r="U76" s="87" t="e">
        <f>IF(U67=0,0,VLOOKUP(U67,FAC_TOTALS_APTA!$A$4:$BJ$126,$L76,FALSE))</f>
        <v>#N/A</v>
      </c>
      <c r="V76" s="87" t="e">
        <f>IF(V67=0,0,VLOOKUP(V67,FAC_TOTALS_APTA!$A$4:$BJ$126,$L76,FALSE))</f>
        <v>#N/A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3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19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MATCH($K77,FAC_TOTALS_APTA!$A$2:$BH$2,)</f>
        <v>37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 t="e">
        <f>IF(S67=0,0,VLOOKUP(S67,FAC_TOTALS_APTA!$A$4:$BJ$126,$L77,FALSE))</f>
        <v>#N/A</v>
      </c>
      <c r="T77" s="87" t="e">
        <f>IF(T67=0,0,VLOOKUP(T67,FAC_TOTALS_APTA!$A$4:$BJ$126,$L77,FALSE))</f>
        <v>#N/A</v>
      </c>
      <c r="U77" s="87" t="e">
        <f>IF(U67=0,0,VLOOKUP(U67,FAC_TOTALS_APTA!$A$4:$BJ$126,$L77,FALSE))</f>
        <v>#N/A</v>
      </c>
      <c r="V77" s="87" t="e">
        <f>IF(V67=0,0,VLOOKUP(V67,FAC_TOTALS_APTA!$A$4:$BJ$126,$L77,FALSE))</f>
        <v>#N/A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3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20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MATCH($K78,FAC_TOTALS_APTA!$A$2:$BH$2,)</f>
        <v>38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 t="e">
        <f>IF(S67=0,0,VLOOKUP(S67,FAC_TOTALS_APTA!$A$4:$BJ$126,$L78,FALSE))</f>
        <v>#N/A</v>
      </c>
      <c r="T78" s="87" t="e">
        <f>IF(T67=0,0,VLOOKUP(T67,FAC_TOTALS_APTA!$A$4:$BJ$126,$L78,FALSE))</f>
        <v>#N/A</v>
      </c>
      <c r="U78" s="87" t="e">
        <f>IF(U67=0,0,VLOOKUP(U67,FAC_TOTALS_APTA!$A$4:$BJ$126,$L78,FALSE))</f>
        <v>#N/A</v>
      </c>
      <c r="V78" s="87" t="e">
        <f>IF(V67=0,0,VLOOKUP(V67,FAC_TOTALS_APTA!$A$4:$BJ$126,$L78,FALSE))</f>
        <v>#N/A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3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 t="e">
        <f>MATCH($D79,FAC_TOTALS_APTA!$A$2:$BJ$2,)</f>
        <v>#N/A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 t="e">
        <f>MATCH($K79,FAC_TOTALS_APTA!$A$2:$BH$2,)</f>
        <v>#N/A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 t="e">
        <f>IF(S67=0,0,VLOOKUP(S67,FAC_TOTALS_APTA!$A$4:$BJ$126,$L79,FALSE))</f>
        <v>#N/A</v>
      </c>
      <c r="T79" s="87" t="e">
        <f>IF(T67=0,0,VLOOKUP(T67,FAC_TOTALS_APTA!$A$4:$BJ$126,$L79,FALSE))</f>
        <v>#N/A</v>
      </c>
      <c r="U79" s="87" t="e">
        <f>IF(U67=0,0,VLOOKUP(U67,FAC_TOTALS_APTA!$A$4:$BJ$126,$L79,FALSE))</f>
        <v>#N/A</v>
      </c>
      <c r="V79" s="87" t="e">
        <f>IF(V67=0,0,VLOOKUP(V67,FAC_TOTALS_APTA!$A$4:$BJ$126,$L79,FALSE))</f>
        <v>#N/A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28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MATCH($K80,FAC_TOTALS_APTA!$A$2:$BH$2,)</f>
        <v>46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 t="e">
        <f>IF(S67=0,0,VLOOKUP(S67,FAC_TOTALS_APTA!$A$4:$BJ$126,$L80,FALSE))</f>
        <v>#N/A</v>
      </c>
      <c r="T80" s="87" t="e">
        <f>IF(T67=0,0,VLOOKUP(T67,FAC_TOTALS_APTA!$A$4:$BJ$126,$L80,FALSE))</f>
        <v>#N/A</v>
      </c>
      <c r="U80" s="87" t="e">
        <f>IF(U67=0,0,VLOOKUP(U67,FAC_TOTALS_APTA!$A$4:$BJ$126,$L80,FALSE))</f>
        <v>#N/A</v>
      </c>
      <c r="V80" s="87" t="e">
        <f>IF(V67=0,0,VLOOKUP(V67,FAC_TOTALS_APTA!$A$4:$BJ$126,$L80,FALSE))</f>
        <v>#N/A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29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MATCH($K81,FAC_TOTALS_APTA!$A$2:$BH$2,)</f>
        <v>47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 t="e">
        <f>IF(S67=0,0,VLOOKUP(S67,FAC_TOTALS_APTA!$A$4:$BJ$126,$L81,FALSE))</f>
        <v>#N/A</v>
      </c>
      <c r="T81" s="99" t="e">
        <f>IF(T67=0,0,VLOOKUP(T67,FAC_TOTALS_APTA!$A$4:$BJ$126,$L81,FALSE))</f>
        <v>#N/A</v>
      </c>
      <c r="U81" s="99" t="e">
        <f>IF(U67=0,0,VLOOKUP(U67,FAC_TOTALS_APTA!$A$4:$BJ$126,$L81,FALSE))</f>
        <v>#N/A</v>
      </c>
      <c r="V81" s="99" t="e">
        <f>IF(V67=0,0,VLOOKUP(V67,FAC_TOTALS_APTA!$A$4:$BJ$126,$L81,FALSE))</f>
        <v>#N/A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MATCH($K82,FAC_TOTALS_APTA!$A$2:$BH$2,)</f>
        <v>51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 t="e">
        <f>IF(S67=0,0,VLOOKUP(S67,FAC_TOTALS_APTA!$A$4:$BJ$126,$L82,FALSE))</f>
        <v>#N/A</v>
      </c>
      <c r="T82" s="45" t="e">
        <f>IF(T67=0,0,VLOOKUP(T67,FAC_TOTALS_APTA!$A$4:$BJ$126,$L82,FALSE))</f>
        <v>#N/A</v>
      </c>
      <c r="U82" s="45" t="e">
        <f>IF(U67=0,0,VLOOKUP(U67,FAC_TOTALS_APTA!$A$4:$BJ$126,$L82,FALSE))</f>
        <v>#N/A</v>
      </c>
      <c r="V82" s="45" t="e">
        <f>IF(V67=0,0,VLOOKUP(V67,FAC_TOTALS_APTA!$A$4:$BJ$126,$L82,FALSE))</f>
        <v>#N/A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3.5" thickTop="1" x14ac:dyDescent="0.25"/>
    <row r="87" spans="1:33" s="10" customFormat="1" x14ac:dyDescent="0.25">
      <c r="B87" s="18" t="s">
        <v>25</v>
      </c>
      <c r="E87" s="6"/>
      <c r="I87" s="17"/>
    </row>
    <row r="88" spans="1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3.5" thickTop="1" x14ac:dyDescent="0.25">
      <c r="B92" s="25"/>
      <c r="C92" s="6"/>
      <c r="D92" s="62"/>
      <c r="E92" s="6"/>
      <c r="F92" s="6"/>
      <c r="G92" s="169" t="s">
        <v>51</v>
      </c>
      <c r="H92" s="169"/>
      <c r="I92" s="169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9" t="s">
        <v>55</v>
      </c>
      <c r="AD92" s="169"/>
    </row>
    <row r="93" spans="1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25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95</v>
      </c>
      <c r="E97" s="55"/>
      <c r="F97" s="6">
        <f>MATCH($D97,FAC_TOTALS_APTA!$A$2:$BJ$2,)</f>
        <v>12</v>
      </c>
      <c r="G97" s="29">
        <f>VLOOKUP(G95,FAC_TOTALS_APTA!$A$4:$BJ$126,$F97,FALSE)</f>
        <v>474570591.99999899</v>
      </c>
      <c r="H97" s="29">
        <f>VLOOKUP(H95,FAC_TOTALS_APTA!$A$4:$BJ$126,$F97,FALSE)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30</v>
      </c>
      <c r="M97" s="29">
        <f>IF(M95=0,0,VLOOKUP(M95,FAC_TOTALS_APTA!$A$4:$BJ$126,$L97,FALSE))</f>
        <v>84568494.4219715</v>
      </c>
      <c r="N97" s="29">
        <f>IF(N95=0,0,VLOOKUP(N95,FAC_TOTALS_APTA!$A$4:$BJ$126,$L97,FALSE))</f>
        <v>49820775.093424499</v>
      </c>
      <c r="O97" s="29">
        <f>IF(O95=0,0,VLOOKUP(O95,FAC_TOTALS_APTA!$A$4:$BJ$126,$L97,FALSE))</f>
        <v>17112103.679425001</v>
      </c>
      <c r="P97" s="29">
        <f>IF(P95=0,0,VLOOKUP(P95,FAC_TOTALS_APTA!$A$4:$BJ$126,$L97,FALSE))</f>
        <v>39007927.989067897</v>
      </c>
      <c r="Q97" s="29">
        <f>IF(Q95=0,0,VLOOKUP(Q95,FAC_TOTALS_APTA!$A$4:$BJ$126,$L97,FALSE))</f>
        <v>10439073.1662049</v>
      </c>
      <c r="R97" s="29">
        <f>IF(R95=0,0,VLOOKUP(R95,FAC_TOTALS_APTA!$A$4:$BJ$126,$L97,FALSE))</f>
        <v>53173180.609181203</v>
      </c>
      <c r="S97" s="29">
        <f>IF(S95=0,0,VLOOKUP(S95,FAC_TOTALS_APTA!$A$4:$BJ$126,$L97,FALSE))</f>
        <v>13092375.128041601</v>
      </c>
      <c r="T97" s="29">
        <f>IF(T95=0,0,VLOOKUP(T95,FAC_TOTALS_APTA!$A$4:$BJ$126,$L97,FALSE))</f>
        <v>-32470134.098182902</v>
      </c>
      <c r="U97" s="29">
        <f>IF(U95=0,0,VLOOKUP(U95,FAC_TOTALS_APTA!$A$4:$BJ$126,$L97,FALSE))</f>
        <v>-34015176.450430699</v>
      </c>
      <c r="V97" s="29">
        <f>IF(V95=0,0,VLOOKUP(V95,FAC_TOTALS_APTA!$A$4:$BJ$126,$L97,FALSE))</f>
        <v>-1725710.25876866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199002909.27993438</v>
      </c>
      <c r="AD97" s="33">
        <f>AC97/G111</f>
        <v>0.10185456652660746</v>
      </c>
    </row>
    <row r="98" spans="1:31" x14ac:dyDescent="0.25">
      <c r="B98" s="115" t="s">
        <v>52</v>
      </c>
      <c r="C98" s="116" t="s">
        <v>21</v>
      </c>
      <c r="D98" s="104" t="s">
        <v>77</v>
      </c>
      <c r="E98" s="55"/>
      <c r="F98" s="6">
        <f>MATCH($D98,FAC_TOTALS_APTA!$A$2:$BJ$2,)</f>
        <v>13</v>
      </c>
      <c r="G98" s="54">
        <f>VLOOKUP(G95,FAC_TOTALS_APTA!$A$4:$BJ$126,$F98,FALSE)</f>
        <v>1.7610024585999999</v>
      </c>
      <c r="H98" s="54">
        <f>VLOOKUP(H95,FAC_TOTALS_APTA!$A$4:$BJ$126,$F98,FALSE)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FARE_per_UPT_cleaned_2018_HINY_log_FAC</v>
      </c>
      <c r="L98" s="6">
        <f>MATCH($K98,FAC_TOTALS_APTA!$A$2:$BH$2,)</f>
        <v>31</v>
      </c>
      <c r="M98" s="29">
        <f>IF(M95=0,0,VLOOKUP(M95,FAC_TOTALS_APTA!$A$4:$BJ$126,$L98,FALSE))</f>
        <v>-12762608.053899201</v>
      </c>
      <c r="N98" s="29">
        <f>IF(N95=0,0,VLOOKUP(N95,FAC_TOTALS_APTA!$A$4:$BJ$126,$L98,FALSE))</f>
        <v>1993828.3581358599</v>
      </c>
      <c r="O98" s="29">
        <f>IF(O95=0,0,VLOOKUP(O95,FAC_TOTALS_APTA!$A$4:$BJ$126,$L98,FALSE))</f>
        <v>24188268.519486301</v>
      </c>
      <c r="P98" s="29">
        <f>IF(P95=0,0,VLOOKUP(P95,FAC_TOTALS_APTA!$A$4:$BJ$126,$L98,FALSE))</f>
        <v>2169100.6832643999</v>
      </c>
      <c r="Q98" s="29">
        <f>IF(Q95=0,0,VLOOKUP(Q95,FAC_TOTALS_APTA!$A$4:$BJ$126,$L98,FALSE))</f>
        <v>6936332.1675178297</v>
      </c>
      <c r="R98" s="29">
        <f>IF(R95=0,0,VLOOKUP(R95,FAC_TOTALS_APTA!$A$4:$BJ$126,$L98,FALSE))</f>
        <v>-2891992.2713436601</v>
      </c>
      <c r="S98" s="29">
        <f>IF(S95=0,0,VLOOKUP(S95,FAC_TOTALS_APTA!$A$4:$BJ$126,$L98,FALSE))</f>
        <v>-9686552.6138733402</v>
      </c>
      <c r="T98" s="29">
        <f>IF(T95=0,0,VLOOKUP(T95,FAC_TOTALS_APTA!$A$4:$BJ$126,$L98,FALSE))</f>
        <v>-160900.94810723601</v>
      </c>
      <c r="U98" s="29">
        <f>IF(U95=0,0,VLOOKUP(U95,FAC_TOTALS_APTA!$A$4:$BJ$126,$L98,FALSE))</f>
        <v>-11747442.471984601</v>
      </c>
      <c r="V98" s="29">
        <f>IF(V95=0,0,VLOOKUP(V95,FAC_TOTALS_APTA!$A$4:$BJ$126,$L98,FALSE))</f>
        <v>4839358.7993385997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2">SUM(M98:AB98)</f>
        <v>2877392.1685349531</v>
      </c>
      <c r="AD98" s="33">
        <f>AC98/G111</f>
        <v>1.4727198366779543E-3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 t="e">
        <f>IF(S95=0,0,VLOOKUP(S95,FAC_TOTALS_APTA!$A$4:$BJ$126,$L99,FALSE))</f>
        <v>#REF!</v>
      </c>
      <c r="T99" s="117" t="e">
        <f>IF(T95=0,0,VLOOKUP(T95,FAC_TOTALS_APTA!$A$4:$BJ$126,$L99,FALSE))</f>
        <v>#REF!</v>
      </c>
      <c r="U99" s="117" t="e">
        <f>IF(U95=0,0,VLOOKUP(U95,FAC_TOTALS_APTA!$A$4:$BJ$126,$L99,FALSE))</f>
        <v>#REF!</v>
      </c>
      <c r="V99" s="117" t="e">
        <f>IF(V95=0,0,VLOOKUP(V95,FAC_TOTALS_APTA!$A$4:$BJ$126,$L99,FALSE))</f>
        <v>#REF!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2"/>
        <v>#REF!</v>
      </c>
      <c r="AD99" s="122" t="e">
        <f>AC99/G112</f>
        <v>#REF!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21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MATCH($K100,FAC_TOTALS_APTA!$A$2:$BH$2,)</f>
        <v>39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2"/>
        <v>0</v>
      </c>
      <c r="AD100" s="122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15</v>
      </c>
      <c r="G101" s="29">
        <f>VLOOKUP(G95,FAC_TOTALS_APTA!$A$4:$BJ$126,$F101,FALSE)</f>
        <v>25697520.3899999</v>
      </c>
      <c r="H101" s="29">
        <f>VLOOKUP(H95,FAC_TOTALS_APTA!$A$4:$BJ$126,$F101,FALSE)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MATCH($K101,FAC_TOTALS_APTA!$A$2:$BH$2,)</f>
        <v>33</v>
      </c>
      <c r="M101" s="29">
        <f>IF(M95=0,0,VLOOKUP(M95,FAC_TOTALS_APTA!$A$4:$BJ$126,$L101,FALSE))</f>
        <v>12087132.2325575</v>
      </c>
      <c r="N101" s="29">
        <f>IF(N95=0,0,VLOOKUP(N95,FAC_TOTALS_APTA!$A$4:$BJ$126,$L101,FALSE))</f>
        <v>17757723.8672885</v>
      </c>
      <c r="O101" s="29">
        <f>IF(O95=0,0,VLOOKUP(O95,FAC_TOTALS_APTA!$A$4:$BJ$126,$L101,FALSE))</f>
        <v>18269224.748245198</v>
      </c>
      <c r="P101" s="29">
        <f>IF(P95=0,0,VLOOKUP(P95,FAC_TOTALS_APTA!$A$4:$BJ$126,$L101,FALSE))</f>
        <v>23549407.961043</v>
      </c>
      <c r="Q101" s="29">
        <f>IF(Q95=0,0,VLOOKUP(Q95,FAC_TOTALS_APTA!$A$4:$BJ$126,$L101,FALSE))</f>
        <v>2479472.2772541698</v>
      </c>
      <c r="R101" s="29">
        <f>IF(R95=0,0,VLOOKUP(R95,FAC_TOTALS_APTA!$A$4:$BJ$126,$L101,FALSE))</f>
        <v>10714084.0410723</v>
      </c>
      <c r="S101" s="29">
        <f>IF(S95=0,0,VLOOKUP(S95,FAC_TOTALS_APTA!$A$4:$BJ$126,$L101,FALSE))</f>
        <v>-10012838.6164182</v>
      </c>
      <c r="T101" s="29">
        <f>IF(T95=0,0,VLOOKUP(T95,FAC_TOTALS_APTA!$A$4:$BJ$126,$L101,FALSE))</f>
        <v>-7917873.8221809799</v>
      </c>
      <c r="U101" s="29">
        <f>IF(U95=0,0,VLOOKUP(U95,FAC_TOTALS_APTA!$A$4:$BJ$126,$L101,FALSE))</f>
        <v>5865174.2771249097</v>
      </c>
      <c r="V101" s="29">
        <f>IF(V95=0,0,VLOOKUP(V95,FAC_TOTALS_APTA!$A$4:$BJ$126,$L101,FALSE))</f>
        <v>10464421.970117901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2"/>
        <v>83255928.936104283</v>
      </c>
      <c r="AD101" s="33">
        <f>AC101/G111</f>
        <v>4.2612425030572061E-2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16</v>
      </c>
      <c r="G102" s="54">
        <f>VLOOKUP(G95,FAC_TOTALS_APTA!$A$4:$BJ$126,$F102,FALSE)</f>
        <v>0.70319922136740198</v>
      </c>
      <c r="H102" s="54">
        <f>VLOOKUP(H95,FAC_TOTALS_APTA!$A$4:$BJ$126,$F102,FALSE)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MATCH($K102,FAC_TOTALS_APTA!$A$2:$BH$2,)</f>
        <v>34</v>
      </c>
      <c r="M102" s="29">
        <f>IF(M95=0,0,VLOOKUP(M95,FAC_TOTALS_APTA!$A$4:$BJ$126,$L102,FALSE))</f>
        <v>-1041354.37534752</v>
      </c>
      <c r="N102" s="29">
        <f>IF(N95=0,0,VLOOKUP(N95,FAC_TOTALS_APTA!$A$4:$BJ$126,$L102,FALSE))</f>
        <v>-3022660.3151939898</v>
      </c>
      <c r="O102" s="29">
        <f>IF(O95=0,0,VLOOKUP(O95,FAC_TOTALS_APTA!$A$4:$BJ$126,$L102,FALSE))</f>
        <v>-2088764.2035612899</v>
      </c>
      <c r="P102" s="29">
        <f>IF(P95=0,0,VLOOKUP(P95,FAC_TOTALS_APTA!$A$4:$BJ$126,$L102,FALSE))</f>
        <v>5041048.7761534499</v>
      </c>
      <c r="Q102" s="29">
        <f>IF(Q95=0,0,VLOOKUP(Q95,FAC_TOTALS_APTA!$A$4:$BJ$126,$L102,FALSE))</f>
        <v>-1133825.74055318</v>
      </c>
      <c r="R102" s="29">
        <f>IF(R95=0,0,VLOOKUP(R95,FAC_TOTALS_APTA!$A$4:$BJ$126,$L102,FALSE))</f>
        <v>-1356480.65766849</v>
      </c>
      <c r="S102" s="29">
        <f>IF(S95=0,0,VLOOKUP(S95,FAC_TOTALS_APTA!$A$4:$BJ$126,$L102,FALSE))</f>
        <v>10047986.456000499</v>
      </c>
      <c r="T102" s="29">
        <f>IF(T95=0,0,VLOOKUP(T95,FAC_TOTALS_APTA!$A$4:$BJ$126,$L102,FALSE))</f>
        <v>5654820.0235549603</v>
      </c>
      <c r="U102" s="29">
        <f>IF(U95=0,0,VLOOKUP(U95,FAC_TOTALS_APTA!$A$4:$BJ$126,$L102,FALSE))</f>
        <v>-158437.90001702801</v>
      </c>
      <c r="V102" s="29">
        <f>IF(V95=0,0,VLOOKUP(V95,FAC_TOTALS_APTA!$A$4:$BJ$126,$L102,FALSE))</f>
        <v>-5841556.41054969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2"/>
        <v>6100775.6528177215</v>
      </c>
      <c r="AD102" s="33">
        <f>AC102/G111</f>
        <v>3.1225265089955402E-3</v>
      </c>
    </row>
    <row r="103" spans="1:31" x14ac:dyDescent="0.2">
      <c r="B103" s="115" t="s">
        <v>49</v>
      </c>
      <c r="C103" s="116" t="s">
        <v>21</v>
      </c>
      <c r="D103" s="124" t="s">
        <v>86</v>
      </c>
      <c r="E103" s="55"/>
      <c r="F103" s="6">
        <f>MATCH($D103,FAC_TOTALS_APTA!$A$2:$BJ$2,)</f>
        <v>17</v>
      </c>
      <c r="G103" s="34">
        <f>VLOOKUP(G95,FAC_TOTALS_APTA!$A$4:$BJ$126,$F103,FALSE)</f>
        <v>1.974</v>
      </c>
      <c r="H103" s="34">
        <f>VLOOKUP(H95,FAC_TOTALS_APTA!$A$4:$BJ$126,$F103,FALSE)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MATCH($K103,FAC_TOTALS_APTA!$A$2:$BH$2,)</f>
        <v>35</v>
      </c>
      <c r="M103" s="29">
        <f>IF(M95=0,0,VLOOKUP(M95,FAC_TOTALS_APTA!$A$4:$BJ$126,$L103,FALSE))</f>
        <v>25595433.059879899</v>
      </c>
      <c r="N103" s="29">
        <f>IF(N95=0,0,VLOOKUP(N95,FAC_TOTALS_APTA!$A$4:$BJ$126,$L103,FALSE))</f>
        <v>27047956.354648601</v>
      </c>
      <c r="O103" s="29">
        <f>IF(O95=0,0,VLOOKUP(O95,FAC_TOTALS_APTA!$A$4:$BJ$126,$L103,FALSE))</f>
        <v>37328392.919417404</v>
      </c>
      <c r="P103" s="29">
        <f>IF(P95=0,0,VLOOKUP(P95,FAC_TOTALS_APTA!$A$4:$BJ$126,$L103,FALSE))</f>
        <v>27386917.256450702</v>
      </c>
      <c r="Q103" s="29">
        <f>IF(Q95=0,0,VLOOKUP(Q95,FAC_TOTALS_APTA!$A$4:$BJ$126,$L103,FALSE))</f>
        <v>9356809.7730066702</v>
      </c>
      <c r="R103" s="29">
        <f>IF(R95=0,0,VLOOKUP(R95,FAC_TOTALS_APTA!$A$4:$BJ$126,$L103,FALSE))</f>
        <v>38760352.289271899</v>
      </c>
      <c r="S103" s="29">
        <f>IF(S95=0,0,VLOOKUP(S95,FAC_TOTALS_APTA!$A$4:$BJ$126,$L103,FALSE))</f>
        <v>-97709670.392201304</v>
      </c>
      <c r="T103" s="29">
        <f>IF(T95=0,0,VLOOKUP(T95,FAC_TOTALS_APTA!$A$4:$BJ$126,$L103,FALSE))</f>
        <v>42954377.584939502</v>
      </c>
      <c r="U103" s="29">
        <f>IF(U95=0,0,VLOOKUP(U95,FAC_TOTALS_APTA!$A$4:$BJ$126,$L103,FALSE))</f>
        <v>67682489.242330894</v>
      </c>
      <c r="V103" s="29">
        <f>IF(V95=0,0,VLOOKUP(V95,FAC_TOTALS_APTA!$A$4:$BJ$126,$L103,FALSE))</f>
        <v>3531217.8776899199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2"/>
        <v>181934275.96543416</v>
      </c>
      <c r="AD103" s="33">
        <f>AC103/G111</f>
        <v>9.3118421644401331E-2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18</v>
      </c>
      <c r="G104" s="54">
        <f>VLOOKUP(G95,FAC_TOTALS_APTA!$A$4:$BJ$126,$F104,FALSE)</f>
        <v>42439.074999999903</v>
      </c>
      <c r="H104" s="54">
        <f>VLOOKUP(H95,FAC_TOTALS_APTA!$A$4:$BJ$126,$F104,FALSE)</f>
        <v>33963.31</v>
      </c>
      <c r="I104" s="30">
        <f t="shared" si="29"/>
        <v>-0.19971606355699134</v>
      </c>
      <c r="J104" s="31" t="str">
        <f t="shared" si="30"/>
        <v>_log</v>
      </c>
      <c r="K104" s="31" t="str">
        <f t="shared" si="31"/>
        <v>TOTAL_MED_INC_INDIV_2018_log_FAC</v>
      </c>
      <c r="L104" s="6">
        <f>MATCH($K104,FAC_TOTALS_APTA!$A$2:$BH$2,)</f>
        <v>36</v>
      </c>
      <c r="M104" s="29">
        <f>IF(M95=0,0,VLOOKUP(M95,FAC_TOTALS_APTA!$A$4:$BJ$126,$L104,FALSE))</f>
        <v>12624231.743479701</v>
      </c>
      <c r="N104" s="29">
        <f>IF(N95=0,0,VLOOKUP(N95,FAC_TOTALS_APTA!$A$4:$BJ$126,$L104,FALSE))</f>
        <v>16174159.123325501</v>
      </c>
      <c r="O104" s="29">
        <f>IF(O95=0,0,VLOOKUP(O95,FAC_TOTALS_APTA!$A$4:$BJ$126,$L104,FALSE))</f>
        <v>15544010.978493501</v>
      </c>
      <c r="P104" s="29">
        <f>IF(P95=0,0,VLOOKUP(P95,FAC_TOTALS_APTA!$A$4:$BJ$126,$L104,FALSE))</f>
        <v>28543434.005002599</v>
      </c>
      <c r="Q104" s="29">
        <f>IF(Q95=0,0,VLOOKUP(Q95,FAC_TOTALS_APTA!$A$4:$BJ$126,$L104,FALSE))</f>
        <v>-9078705.3750357796</v>
      </c>
      <c r="R104" s="29">
        <f>IF(R95=0,0,VLOOKUP(R95,FAC_TOTALS_APTA!$A$4:$BJ$126,$L104,FALSE))</f>
        <v>-848975.75720720703</v>
      </c>
      <c r="S104" s="29">
        <f>IF(S95=0,0,VLOOKUP(S95,FAC_TOTALS_APTA!$A$4:$BJ$126,$L104,FALSE))</f>
        <v>19245060.729014799</v>
      </c>
      <c r="T104" s="29">
        <f>IF(T95=0,0,VLOOKUP(T95,FAC_TOTALS_APTA!$A$4:$BJ$126,$L104,FALSE))</f>
        <v>4347417.9593697004</v>
      </c>
      <c r="U104" s="29">
        <f>IF(U95=0,0,VLOOKUP(U95,FAC_TOTALS_APTA!$A$4:$BJ$126,$L104,FALSE))</f>
        <v>17415537.376979399</v>
      </c>
      <c r="V104" s="29">
        <f>IF(V95=0,0,VLOOKUP(V95,FAC_TOTALS_APTA!$A$4:$BJ$126,$L104,FALSE))</f>
        <v>3129529.9739684602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2"/>
        <v>107095700.75739069</v>
      </c>
      <c r="AD104" s="33">
        <f>AC104/G111</f>
        <v>5.481420456101431E-2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19</v>
      </c>
      <c r="G105" s="29">
        <f>VLOOKUP(G95,FAC_TOTALS_APTA!$A$4:$BJ$126,$F105,FALSE)</f>
        <v>31.71</v>
      </c>
      <c r="H105" s="29">
        <f>VLOOKUP(H95,FAC_TOTALS_APTA!$A$4:$BJ$126,$F105,FALSE)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MATCH($K105,FAC_TOTALS_APTA!$A$2:$BH$2,)</f>
        <v>37</v>
      </c>
      <c r="M105" s="29">
        <f>IF(M95=0,0,VLOOKUP(M95,FAC_TOTALS_APTA!$A$4:$BJ$126,$L105,FALSE))</f>
        <v>-6756521.1168818204</v>
      </c>
      <c r="N105" s="29">
        <f>IF(N95=0,0,VLOOKUP(N95,FAC_TOTALS_APTA!$A$4:$BJ$126,$L105,FALSE))</f>
        <v>-6851227.2271643998</v>
      </c>
      <c r="O105" s="29">
        <f>IF(O95=0,0,VLOOKUP(O95,FAC_TOTALS_APTA!$A$4:$BJ$126,$L105,FALSE))</f>
        <v>-6442329.0528069697</v>
      </c>
      <c r="P105" s="29">
        <f>IF(P95=0,0,VLOOKUP(P95,FAC_TOTALS_APTA!$A$4:$BJ$126,$L105,FALSE))</f>
        <v>-11921745.3875152</v>
      </c>
      <c r="Q105" s="29">
        <f>IF(Q95=0,0,VLOOKUP(Q95,FAC_TOTALS_APTA!$A$4:$BJ$126,$L105,FALSE))</f>
        <v>5466050.7733653197</v>
      </c>
      <c r="R105" s="29">
        <f>IF(R95=0,0,VLOOKUP(R95,FAC_TOTALS_APTA!$A$4:$BJ$126,$L105,FALSE))</f>
        <v>524540.91863388603</v>
      </c>
      <c r="S105" s="29">
        <f>IF(S95=0,0,VLOOKUP(S95,FAC_TOTALS_APTA!$A$4:$BJ$126,$L105,FALSE))</f>
        <v>5109787.0931502497</v>
      </c>
      <c r="T105" s="29">
        <f>IF(T95=0,0,VLOOKUP(T95,FAC_TOTALS_APTA!$A$4:$BJ$126,$L105,FALSE))</f>
        <v>8301537.0903232601</v>
      </c>
      <c r="U105" s="29">
        <f>IF(U95=0,0,VLOOKUP(U95,FAC_TOTALS_APTA!$A$4:$BJ$126,$L105,FALSE))</f>
        <v>9938416.6432995591</v>
      </c>
      <c r="V105" s="29">
        <f>IF(V95=0,0,VLOOKUP(V95,FAC_TOTALS_APTA!$A$4:$BJ$126,$L105,FALSE))</f>
        <v>5762055.7143726302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2"/>
        <v>3130565.4487765161</v>
      </c>
      <c r="AD105" s="33">
        <f>AC105/G111</f>
        <v>1.6023001267773806E-3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20</v>
      </c>
      <c r="G106" s="34">
        <f>VLOOKUP(G95,FAC_TOTALS_APTA!$A$4:$BJ$126,$F106,FALSE)</f>
        <v>3.5</v>
      </c>
      <c r="H106" s="34">
        <f>VLOOKUP(H95,FAC_TOTALS_APTA!$A$4:$BJ$126,$F106,FALSE)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MATCH($K106,FAC_TOTALS_APTA!$A$2:$BH$2,)</f>
        <v>38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-2295891.54766999</v>
      </c>
      <c r="Q106" s="29">
        <f>IF(Q95=0,0,VLOOKUP(Q95,FAC_TOTALS_APTA!$A$4:$BJ$126,$L106,FALSE))</f>
        <v>1192918.7088188201</v>
      </c>
      <c r="R106" s="29">
        <f>IF(R95=0,0,VLOOKUP(R95,FAC_TOTALS_APTA!$A$4:$BJ$126,$L106,FALSE))</f>
        <v>-1259866.08829785</v>
      </c>
      <c r="S106" s="29">
        <f>IF(S95=0,0,VLOOKUP(S95,FAC_TOTALS_APTA!$A$4:$BJ$126,$L106,FALSE))</f>
        <v>-2581087.9066760498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-2633118.0948614501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2"/>
        <v>-7577044.9286865201</v>
      </c>
      <c r="AD106" s="33">
        <f>AC106/G111</f>
        <v>-3.878117307714213E-3</v>
      </c>
    </row>
    <row r="107" spans="1:31" ht="25.5" x14ac:dyDescent="0.25">
      <c r="B107" s="115" t="s">
        <v>63</v>
      </c>
      <c r="C107" s="116"/>
      <c r="D107" s="126" t="s">
        <v>97</v>
      </c>
      <c r="E107" s="55"/>
      <c r="F107" s="6">
        <f>MATCH($D107,FAC_TOTALS_APTA!$A$2:$BJ$2,)</f>
        <v>26</v>
      </c>
      <c r="G107" s="34">
        <f>VLOOKUP(G95,FAC_TOTALS_APTA!$A$4:$BJ$126,$F107,FALSE)</f>
        <v>0</v>
      </c>
      <c r="H107" s="34">
        <f>VLOOKUP(H95,FAC_TOTALS_APTA!$A$4:$BJ$126,$F107,FALSE)</f>
        <v>1</v>
      </c>
      <c r="I107" s="30" t="str">
        <f t="shared" si="29"/>
        <v>-</v>
      </c>
      <c r="J107" s="31"/>
      <c r="K107" s="31" t="str">
        <f t="shared" si="31"/>
        <v>TNC_TRIPS_PER_CAPITA_CLUSTER_RAIL_HINY_FAC</v>
      </c>
      <c r="L107" s="6">
        <f>MATCH($K107,FAC_TOTALS_APTA!$A$2:$BH$2,)</f>
        <v>44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2334219.7134313001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2"/>
        <v>2334219.7134313001</v>
      </c>
      <c r="AD107" s="33">
        <f>AC107/G111</f>
        <v>1.1947108610104104E-3</v>
      </c>
    </row>
    <row r="108" spans="1:3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28</v>
      </c>
      <c r="G108" s="34">
        <f>VLOOKUP(G95,FAC_TOTALS_APTA!$A$4:$BJ$126,$F108,FALSE)</f>
        <v>0</v>
      </c>
      <c r="H108" s="34">
        <f>VLOOKUP(H95,FAC_TOTALS_APTA!$A$4:$BJ$126,$F108,FALSE)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MATCH($K108,FAC_TOTALS_APTA!$A$2:$BH$2,)</f>
        <v>46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2"/>
        <v>0</v>
      </c>
      <c r="AD108" s="33">
        <f>AC108/G111</f>
        <v>0</v>
      </c>
    </row>
    <row r="109" spans="1:3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29</v>
      </c>
      <c r="G109" s="35">
        <f>VLOOKUP(G95,FAC_TOTALS_APTA!$A$4:$BJ$126,$F109,FALSE)</f>
        <v>0</v>
      </c>
      <c r="H109" s="35">
        <f>VLOOKUP(H95,FAC_TOTALS_APTA!$A$4:$BJ$126,$F109,FALSE)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2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1953794670.8353901</v>
      </c>
      <c r="H111" s="110">
        <f>VLOOKUP(H95,FAC_TOTALS_APTA!$A$4:$BH$126,$F111,FALSE)</f>
        <v>2951534296.8758798</v>
      </c>
      <c r="I111" s="112">
        <f t="shared" ref="I111" si="34">H111/G111-1</f>
        <v>0.51066759518485272</v>
      </c>
      <c r="J111" s="31"/>
      <c r="K111" s="31"/>
      <c r="L111" s="6"/>
      <c r="M111" s="29" t="e">
        <f t="shared" ref="M111:AB111" si="35">SUM(M97:M104)</f>
        <v>#REF!</v>
      </c>
      <c r="N111" s="29" t="e">
        <f t="shared" si="35"/>
        <v>#REF!</v>
      </c>
      <c r="O111" s="29" t="e">
        <f t="shared" si="35"/>
        <v>#REF!</v>
      </c>
      <c r="P111" s="29" t="e">
        <f t="shared" si="35"/>
        <v>#REF!</v>
      </c>
      <c r="Q111" s="29" t="e">
        <f t="shared" si="35"/>
        <v>#REF!</v>
      </c>
      <c r="R111" s="29" t="e">
        <f t="shared" si="35"/>
        <v>#REF!</v>
      </c>
      <c r="S111" s="29" t="e">
        <f t="shared" si="35"/>
        <v>#REF!</v>
      </c>
      <c r="T111" s="29" t="e">
        <f t="shared" si="35"/>
        <v>#REF!</v>
      </c>
      <c r="U111" s="29" t="e">
        <f t="shared" si="35"/>
        <v>#REF!</v>
      </c>
      <c r="V111" s="29" t="e">
        <f t="shared" si="35"/>
        <v>#REF!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997739626.04048967</v>
      </c>
      <c r="AD111" s="33">
        <f>I111</f>
        <v>0.51066759518485272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2028458449</v>
      </c>
      <c r="H112" s="111">
        <f>VLOOKUP(H95,FAC_TOTALS_APTA!$A$4:$BH$126,$F112,FALSE)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-6.6466984398769968E-2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D5" sqref="D5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1" t="s">
        <v>37</v>
      </c>
      <c r="C2" s="12">
        <v>2018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9" t="s">
        <v>51</v>
      </c>
      <c r="H8" s="169"/>
      <c r="I8" s="16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9" t="s">
        <v>55</v>
      </c>
      <c r="AD8" s="169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95</v>
      </c>
      <c r="E13" s="55"/>
      <c r="F13" s="6">
        <f>MATCH($D13,FAC_TOTALS_APTA!$A$2:$BJ$2,)</f>
        <v>12</v>
      </c>
      <c r="G13" s="29">
        <f>VLOOKUP(G11,FAC_TOTALS_APTA!$A$4:$BJ$126,$F13,FALSE)</f>
        <v>60620023.984365799</v>
      </c>
      <c r="H13" s="29">
        <f>VLOOKUP(H11,FAC_TOTALS_APTA!$A$4:$BJ$126,$F13,FALSE)</f>
        <v>67730287.340106294</v>
      </c>
      <c r="I13" s="30">
        <f>IFERROR(H13/G13-1,"-")</f>
        <v>0.1172923217182209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MATCH($K13,FAC_TOTALS_APTA!$A$2:$BH$2,)</f>
        <v>30</v>
      </c>
      <c r="M13" s="29">
        <f>IF(M11=0,0,VLOOKUP(M11,FAC_TOTALS_APTA!$A$4:$BJ$126,$L13,FALSE))</f>
        <v>32217697.345410898</v>
      </c>
      <c r="N13" s="29">
        <f>IF(N11=0,0,VLOOKUP(N11,FAC_TOTALS_APTA!$A$4:$BJ$126,$L13,FALSE))</f>
        <v>44281595.126807697</v>
      </c>
      <c r="O13" s="29">
        <f>IF(O11=0,0,VLOOKUP(O11,FAC_TOTALS_APTA!$A$4:$BJ$126,$L13,FALSE))</f>
        <v>22207540.051025201</v>
      </c>
      <c r="P13" s="29">
        <f>IF(P11=0,0,VLOOKUP(P11,FAC_TOTALS_APTA!$A$4:$BJ$126,$L13,FALSE))</f>
        <v>28237713.919003401</v>
      </c>
      <c r="Q13" s="29">
        <f>IF(Q11=0,0,VLOOKUP(Q11,FAC_TOTALS_APTA!$A$4:$BJ$126,$L13,FALSE))</f>
        <v>35950077.917313904</v>
      </c>
      <c r="R13" s="29">
        <f>IF(R11=0,0,VLOOKUP(R11,FAC_TOTALS_APTA!$A$4:$BJ$126,$L13,FALSE))</f>
        <v>13440396.9773266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176335021.33688769</v>
      </c>
      <c r="AD13" s="33">
        <f>AC13/G27</f>
        <v>0.10231632807840378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13</v>
      </c>
      <c r="G14" s="54">
        <f>VLOOKUP(G11,FAC_TOTALS_APTA!$A$4:$BJ$126,$F14,FALSE)</f>
        <v>1.8698545848518999</v>
      </c>
      <c r="H14" s="54">
        <f>VLOOKUP(H11,FAC_TOTALS_APTA!$A$4:$BJ$126,$F14,FALSE)</f>
        <v>2.1117986924347298</v>
      </c>
      <c r="I14" s="30">
        <f t="shared" ref="I14:I25" si="1">IFERROR(H14/G14-1,"-")</f>
        <v>0.12939193750298661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FARE_per_UPT_cleaned_2018_HINY_log_FAC</v>
      </c>
      <c r="L14" s="6">
        <f>MATCH($K14,FAC_TOTALS_APTA!$A$2:$BH$2,)</f>
        <v>31</v>
      </c>
      <c r="M14" s="29">
        <f>IF(M11=0,0,VLOOKUP(M11,FAC_TOTALS_APTA!$A$4:$BJ$126,$L14,FALSE))</f>
        <v>-7917833.2192185801</v>
      </c>
      <c r="N14" s="29">
        <f>IF(N11=0,0,VLOOKUP(N11,FAC_TOTALS_APTA!$A$4:$BJ$126,$L14,FALSE))</f>
        <v>1392360.3899022799</v>
      </c>
      <c r="O14" s="29">
        <f>IF(O11=0,0,VLOOKUP(O11,FAC_TOTALS_APTA!$A$4:$BJ$126,$L14,FALSE))</f>
        <v>-7698744.2285604803</v>
      </c>
      <c r="P14" s="29">
        <f>IF(P11=0,0,VLOOKUP(P11,FAC_TOTALS_APTA!$A$4:$BJ$126,$L14,FALSE))</f>
        <v>-2381432.4797135298</v>
      </c>
      <c r="Q14" s="29">
        <f>IF(Q11=0,0,VLOOKUP(Q11,FAC_TOTALS_APTA!$A$4:$BJ$126,$L14,FALSE))</f>
        <v>1853781.3424559999</v>
      </c>
      <c r="R14" s="29">
        <f>IF(R11=0,0,VLOOKUP(R11,FAC_TOTALS_APTA!$A$4:$BJ$126,$L14,FALSE))</f>
        <v>412486.375237089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-14339381.819897221</v>
      </c>
      <c r="AD14" s="33">
        <f>AC14/G27</f>
        <v>-8.3202581291161107E-3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 t="e">
        <f>MATCH($D15,FAC_TOTALS_APTA!$A$2:$BJ$2,)</f>
        <v>#N/A</v>
      </c>
      <c r="G15" s="117" t="e">
        <f>VLOOKUP(G11,FAC_TOTALS_APTA!$A$4:$BJ$126,$F15,FALSE)</f>
        <v>#REF!</v>
      </c>
      <c r="H15" s="117" t="e">
        <f>VLOOKUP(H11,FAC_TOTALS_APTA!$A$4:$BJ$126,$F15,FALSE)</f>
        <v>#REF!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 t="e">
        <f>MATCH($K15,FAC_TOTALS_APTA!$A$2:$BH$2,)</f>
        <v>#N/A</v>
      </c>
      <c r="M15" s="117" t="e">
        <f>IF(M11=0,0,VLOOKUP(M11,FAC_TOTALS_APTA!$A$4:$BJ$126,$L15,FALSE))</f>
        <v>#REF!</v>
      </c>
      <c r="N15" s="117" t="e">
        <f>IF(N11=0,0,VLOOKUP(N11,FAC_TOTALS_APTA!$A$4:$BJ$126,$L15,FALSE))</f>
        <v>#REF!</v>
      </c>
      <c r="O15" s="117" t="e">
        <f>IF(O11=0,0,VLOOKUP(O11,FAC_TOTALS_APTA!$A$4:$BJ$126,$L15,FALSE))</f>
        <v>#REF!</v>
      </c>
      <c r="P15" s="117" t="e">
        <f>IF(P11=0,0,VLOOKUP(P11,FAC_TOTALS_APTA!$A$4:$BJ$126,$L15,FALSE))</f>
        <v>#REF!</v>
      </c>
      <c r="Q15" s="117" t="e">
        <f>IF(Q11=0,0,VLOOKUP(Q11,FAC_TOTALS_APTA!$A$4:$BJ$126,$L15,FALSE))</f>
        <v>#REF!</v>
      </c>
      <c r="R15" s="117" t="e">
        <f>IF(R11=0,0,VLOOKUP(R11,FAC_TOTALS_APTA!$A$4:$BJ$126,$L15,FALSE))</f>
        <v>#REF!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 t="e">
        <f t="shared" si="4"/>
        <v>#REF!</v>
      </c>
      <c r="AD15" s="122" t="e">
        <f>AC15/G28</f>
        <v>#REF!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21</v>
      </c>
      <c r="G16" s="54">
        <f>VLOOKUP(G11,FAC_TOTALS_APTA!$A$4:$BJ$126,$F16,FALSE)</f>
        <v>0</v>
      </c>
      <c r="H16" s="54">
        <f>VLOOKUP(H11,FAC_TOTALS_APTA!$A$4:$BJ$126,$F16,FALSE)</f>
        <v>9.1646074151670906E-2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MATCH($K16,FAC_TOTALS_APTA!$A$2:$BH$2,)</f>
        <v>39</v>
      </c>
      <c r="M16" s="29">
        <f>IF(M12=0,0,VLOOKUP(M12,FAC_TOTALS_APTA!$A$4:$BJ$126,$L16,FALSE))</f>
        <v>0</v>
      </c>
      <c r="N16" s="29">
        <f>IF(N12=0,0,VLOOKUP(N12,FAC_TOTALS_APTA!$A$4:$BJ$126,$L16,FALSE))</f>
        <v>0</v>
      </c>
      <c r="O16" s="29">
        <f>IF(O12=0,0,VLOOKUP(O12,FAC_TOTALS_APTA!$A$4:$BJ$126,$L16,FALSE))</f>
        <v>0</v>
      </c>
      <c r="P16" s="29">
        <f>IF(P12=0,0,VLOOKUP(P12,FAC_TOTALS_APTA!$A$4:$BJ$126,$L16,FALSE))</f>
        <v>0</v>
      </c>
      <c r="Q16" s="29">
        <f>IF(Q12=0,0,VLOOKUP(Q12,FAC_TOTALS_APTA!$A$4:$BJ$126,$L16,FALSE))</f>
        <v>0</v>
      </c>
      <c r="R16" s="29">
        <f>IF(R12=0,0,VLOOKUP(R12,FAC_TOTALS_APTA!$A$4:$BJ$126,$L16,FALSE))</f>
        <v>0</v>
      </c>
      <c r="S16" s="29">
        <f>IF(S12=0,0,VLOOKUP(S12,FAC_TOTALS_APTA!$A$4:$BJ$126,$L16,FALSE))</f>
        <v>0</v>
      </c>
      <c r="T16" s="29">
        <f>IF(T12=0,0,VLOOKUP(T12,FAC_TOTALS_APTA!$A$4:$BJ$126,$L16,FALSE))</f>
        <v>0</v>
      </c>
      <c r="U16" s="29">
        <f>IF(U12=0,0,VLOOKUP(U12,FAC_TOTALS_APTA!$A$4:$BJ$126,$L16,FALSE))</f>
        <v>0</v>
      </c>
      <c r="V16" s="29">
        <f>IF(V12=0,0,VLOOKUP(V12,FAC_TOTALS_APTA!$A$4:$BJ$126,$L16,FALSE))</f>
        <v>0</v>
      </c>
      <c r="W16" s="29">
        <f>IF(W12=0,0,VLOOKUP(W12,FAC_TOTALS_APTA!$A$4:$BJ$126,$L16,FALSE))</f>
        <v>0</v>
      </c>
      <c r="X16" s="29">
        <f>IF(X12=0,0,VLOOKUP(X12,FAC_TOTALS_APTA!$A$4:$BJ$126,$L16,FALSE))</f>
        <v>0</v>
      </c>
      <c r="Y16" s="29">
        <f>IF(Y12=0,0,VLOOKUP(Y12,FAC_TOTALS_APTA!$A$4:$BJ$126,$L16,FALSE))</f>
        <v>0</v>
      </c>
      <c r="Z16" s="29">
        <f>IF(Z12=0,0,VLOOKUP(Z12,FAC_TOTALS_APTA!$A$4:$BJ$126,$L16,FALSE))</f>
        <v>0</v>
      </c>
      <c r="AA16" s="29">
        <f>IF(AA12=0,0,VLOOKUP(AA12,FAC_TOTALS_APTA!$A$4:$BJ$126,$L16,FALSE))</f>
        <v>0</v>
      </c>
      <c r="AB16" s="29">
        <f>IF(AB12=0,0,VLOOKUP(AB12,FAC_TOTALS_APTA!$A$4:$BJ$126,$L16,FALSE))</f>
        <v>0</v>
      </c>
      <c r="AC16" s="32">
        <f t="shared" ref="AC16" si="7">SUM(M16:AB16)</f>
        <v>0</v>
      </c>
      <c r="AD16" s="33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15</v>
      </c>
      <c r="G17" s="29">
        <f>VLOOKUP(G11,FAC_TOTALS_APTA!$A$4:$BJ$126,$F17,FALSE)</f>
        <v>9293102.7426205203</v>
      </c>
      <c r="H17" s="29">
        <f>VLOOKUP(H11,FAC_TOTALS_APTA!$A$4:$BJ$126,$F17,FALSE)</f>
        <v>9850048.8443497792</v>
      </c>
      <c r="I17" s="30">
        <f t="shared" si="1"/>
        <v>5.9931124959478055E-2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33</v>
      </c>
      <c r="M17" s="29">
        <f>IF(M11=0,0,VLOOKUP(M11,FAC_TOTALS_APTA!$A$4:$BJ$126,$L17,FALSE))</f>
        <v>8385069.5475100297</v>
      </c>
      <c r="N17" s="29">
        <f>IF(N11=0,0,VLOOKUP(N11,FAC_TOTALS_APTA!$A$4:$BJ$126,$L17,FALSE))</f>
        <v>9894836.0448001903</v>
      </c>
      <c r="O17" s="29">
        <f>IF(O11=0,0,VLOOKUP(O11,FAC_TOTALS_APTA!$A$4:$BJ$126,$L17,FALSE))</f>
        <v>9162556.3853366002</v>
      </c>
      <c r="P17" s="29">
        <f>IF(P11=0,0,VLOOKUP(P11,FAC_TOTALS_APTA!$A$4:$BJ$126,$L17,FALSE))</f>
        <v>6901437.25240565</v>
      </c>
      <c r="Q17" s="29">
        <f>IF(Q11=0,0,VLOOKUP(Q11,FAC_TOTALS_APTA!$A$4:$BJ$126,$L17,FALSE))</f>
        <v>8445574.2120068893</v>
      </c>
      <c r="R17" s="29">
        <f>IF(R11=0,0,VLOOKUP(R11,FAC_TOTALS_APTA!$A$4:$BJ$126,$L17,FALSE))</f>
        <v>7369194.8606531098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50158668.30271247</v>
      </c>
      <c r="AD17" s="33">
        <f>AC17/G27</f>
        <v>2.9103979023153825E-2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16</v>
      </c>
      <c r="G18" s="54">
        <f>VLOOKUP(G11,FAC_TOTALS_APTA!$A$4:$BJ$126,$F18,FALSE)</f>
        <v>0.44631449946228402</v>
      </c>
      <c r="H18" s="54">
        <f>VLOOKUP(H11,FAC_TOTALS_APTA!$A$4:$BJ$126,$F18,FALSE)</f>
        <v>0.44665465359601803</v>
      </c>
      <c r="I18" s="30">
        <f t="shared" si="1"/>
        <v>7.6214000249552605E-4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34</v>
      </c>
      <c r="M18" s="29">
        <f>IF(M11=0,0,VLOOKUP(M11,FAC_TOTALS_APTA!$A$4:$BJ$126,$L18,FALSE))</f>
        <v>191768.44455529301</v>
      </c>
      <c r="N18" s="29">
        <f>IF(N11=0,0,VLOOKUP(N11,FAC_TOTALS_APTA!$A$4:$BJ$126,$L18,FALSE))</f>
        <v>-260326.69959295299</v>
      </c>
      <c r="O18" s="29">
        <f>IF(O11=0,0,VLOOKUP(O11,FAC_TOTALS_APTA!$A$4:$BJ$126,$L18,FALSE))</f>
        <v>596336.96158171399</v>
      </c>
      <c r="P18" s="29">
        <f>IF(P11=0,0,VLOOKUP(P11,FAC_TOTALS_APTA!$A$4:$BJ$126,$L18,FALSE))</f>
        <v>-161297.31116282599</v>
      </c>
      <c r="Q18" s="29">
        <f>IF(Q11=0,0,VLOOKUP(Q11,FAC_TOTALS_APTA!$A$4:$BJ$126,$L18,FALSE))</f>
        <v>-801263.32553215604</v>
      </c>
      <c r="R18" s="29">
        <f>IF(R11=0,0,VLOOKUP(R11,FAC_TOTALS_APTA!$A$4:$BJ$126,$L18,FALSE))</f>
        <v>557646.67050820997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122864.74035728187</v>
      </c>
      <c r="AD18" s="33">
        <f>AC18/G27</f>
        <v>7.129082463798583E-5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17</v>
      </c>
      <c r="G19" s="34">
        <f>VLOOKUP(G11,FAC_TOTALS_APTA!$A$4:$BJ$126,$F19,FALSE)</f>
        <v>4.08321637315274</v>
      </c>
      <c r="H19" s="34">
        <f>VLOOKUP(H11,FAC_TOTALS_APTA!$A$4:$BJ$126,$F19,FALSE)</f>
        <v>2.9166976773397901</v>
      </c>
      <c r="I19" s="30">
        <f t="shared" si="1"/>
        <v>-0.28568623095333434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35</v>
      </c>
      <c r="M19" s="29">
        <f>IF(M11=0,0,VLOOKUP(M11,FAC_TOTALS_APTA!$A$4:$BJ$126,$L19,FALSE))</f>
        <v>-7663127.3006108496</v>
      </c>
      <c r="N19" s="29">
        <f>IF(N11=0,0,VLOOKUP(N11,FAC_TOTALS_APTA!$A$4:$BJ$126,$L19,FALSE))</f>
        <v>-10514892.0157749</v>
      </c>
      <c r="O19" s="29">
        <f>IF(O11=0,0,VLOOKUP(O11,FAC_TOTALS_APTA!$A$4:$BJ$126,$L19,FALSE))</f>
        <v>-56422712.325748801</v>
      </c>
      <c r="P19" s="29">
        <f>IF(P11=0,0,VLOOKUP(P11,FAC_TOTALS_APTA!$A$4:$BJ$126,$L19,FALSE))</f>
        <v>-20874781.195134401</v>
      </c>
      <c r="Q19" s="29">
        <f>IF(Q11=0,0,VLOOKUP(Q11,FAC_TOTALS_APTA!$A$4:$BJ$126,$L19,FALSE))</f>
        <v>14759663.0013537</v>
      </c>
      <c r="R19" s="29">
        <f>IF(R11=0,0,VLOOKUP(R11,FAC_TOTALS_APTA!$A$4:$BJ$126,$L19,FALSE))</f>
        <v>17657265.2141652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-63058584.621750057</v>
      </c>
      <c r="AD19" s="33">
        <f>AC19/G27</f>
        <v>-3.6589004177408305E-2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18</v>
      </c>
      <c r="G20" s="54">
        <f>VLOOKUP(G11,FAC_TOTALS_APTA!$A$4:$BJ$126,$F20,FALSE)</f>
        <v>35327.404692929696</v>
      </c>
      <c r="H20" s="54">
        <f>VLOOKUP(H11,FAC_TOTALS_APTA!$A$4:$BJ$126,$F20,FALSE)</f>
        <v>39371.947471350803</v>
      </c>
      <c r="I20" s="30">
        <f t="shared" si="1"/>
        <v>0.11448740187898854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36</v>
      </c>
      <c r="M20" s="29">
        <f>IF(M11=0,0,VLOOKUP(M11,FAC_TOTALS_APTA!$A$4:$BJ$126,$L20,FALSE))</f>
        <v>-2915981.43295473</v>
      </c>
      <c r="N20" s="29">
        <f>IF(N11=0,0,VLOOKUP(N11,FAC_TOTALS_APTA!$A$4:$BJ$126,$L20,FALSE))</f>
        <v>-1765514.7299720501</v>
      </c>
      <c r="O20" s="29">
        <f>IF(O11=0,0,VLOOKUP(O11,FAC_TOTALS_APTA!$A$4:$BJ$126,$L20,FALSE))</f>
        <v>-10222955.1406349</v>
      </c>
      <c r="P20" s="29">
        <f>IF(P11=0,0,VLOOKUP(P11,FAC_TOTALS_APTA!$A$4:$BJ$126,$L20,FALSE))</f>
        <v>-7463828.4136663703</v>
      </c>
      <c r="Q20" s="29">
        <f>IF(Q11=0,0,VLOOKUP(Q11,FAC_TOTALS_APTA!$A$4:$BJ$126,$L20,FALSE))</f>
        <v>-7551556.7967113797</v>
      </c>
      <c r="R20" s="29">
        <f>IF(R11=0,0,VLOOKUP(R11,FAC_TOTALS_APTA!$A$4:$BJ$126,$L20,FALSE))</f>
        <v>-7977317.71339978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-37897154.227339216</v>
      </c>
      <c r="AD20" s="33">
        <f>AC20/G27</f>
        <v>-2.1989379283621456E-2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19</v>
      </c>
      <c r="G21" s="29">
        <f>VLOOKUP(G11,FAC_TOTALS_APTA!$A$4:$BJ$126,$F21,FALSE)</f>
        <v>11.2691753249984</v>
      </c>
      <c r="H21" s="29">
        <f>VLOOKUP(H11,FAC_TOTALS_APTA!$A$4:$BJ$126,$F21,FALSE)</f>
        <v>10.470464082965799</v>
      </c>
      <c r="I21" s="30">
        <f t="shared" si="1"/>
        <v>-7.0875749023162404E-2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37</v>
      </c>
      <c r="M21" s="29">
        <f>IF(M11=0,0,VLOOKUP(M11,FAC_TOTALS_APTA!$A$4:$BJ$126,$L21,FALSE))</f>
        <v>-5347992.8267788701</v>
      </c>
      <c r="N21" s="29">
        <f>IF(N11=0,0,VLOOKUP(N11,FAC_TOTALS_APTA!$A$4:$BJ$126,$L21,FALSE))</f>
        <v>-602912.80423023703</v>
      </c>
      <c r="O21" s="29">
        <f>IF(O11=0,0,VLOOKUP(O11,FAC_TOTALS_APTA!$A$4:$BJ$126,$L21,FALSE))</f>
        <v>-196888.035703017</v>
      </c>
      <c r="P21" s="29">
        <f>IF(P11=0,0,VLOOKUP(P11,FAC_TOTALS_APTA!$A$4:$BJ$126,$L21,FALSE))</f>
        <v>-1627934.86310541</v>
      </c>
      <c r="Q21" s="29">
        <f>IF(Q11=0,0,VLOOKUP(Q11,FAC_TOTALS_APTA!$A$4:$BJ$126,$L21,FALSE))</f>
        <v>-2695084.0343414899</v>
      </c>
      <c r="R21" s="29">
        <f>IF(R11=0,0,VLOOKUP(R11,FAC_TOTALS_APTA!$A$4:$BJ$126,$L21,FALSE))</f>
        <v>-2313963.3557315399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-12784775.919890564</v>
      </c>
      <c r="AD21" s="33">
        <f>AC21/G27</f>
        <v>-7.4182162880128827E-3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20</v>
      </c>
      <c r="G22" s="34">
        <f>VLOOKUP(G11,FAC_TOTALS_APTA!$A$4:$BJ$126,$F22,FALSE)</f>
        <v>4.8815823185081504</v>
      </c>
      <c r="H22" s="34">
        <f>VLOOKUP(H11,FAC_TOTALS_APTA!$A$4:$BJ$126,$F22,FALSE)</f>
        <v>6.0598776413956603</v>
      </c>
      <c r="I22" s="30">
        <f t="shared" si="1"/>
        <v>0.24137569460215635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38</v>
      </c>
      <c r="M22" s="29">
        <f>IF(M11=0,0,VLOOKUP(M11,FAC_TOTALS_APTA!$A$4:$BJ$126,$L22,FALSE))</f>
        <v>-22799.9593357249</v>
      </c>
      <c r="N22" s="29">
        <f>IF(N11=0,0,VLOOKUP(N11,FAC_TOTALS_APTA!$A$4:$BJ$126,$L22,FALSE))</f>
        <v>-1884708.7922551199</v>
      </c>
      <c r="O22" s="29">
        <f>IF(O11=0,0,VLOOKUP(O11,FAC_TOTALS_APTA!$A$4:$BJ$126,$L22,FALSE))</f>
        <v>-248684.93764270801</v>
      </c>
      <c r="P22" s="29">
        <f>IF(P11=0,0,VLOOKUP(P11,FAC_TOTALS_APTA!$A$4:$BJ$126,$L22,FALSE))</f>
        <v>-3935811.4354944099</v>
      </c>
      <c r="Q22" s="29">
        <f>IF(Q11=0,0,VLOOKUP(Q11,FAC_TOTALS_APTA!$A$4:$BJ$126,$L22,FALSE))</f>
        <v>-1165101.2785350401</v>
      </c>
      <c r="R22" s="29">
        <f>IF(R11=0,0,VLOOKUP(R11,FAC_TOTALS_APTA!$A$4:$BJ$126,$L22,FALSE))</f>
        <v>-1810225.1462525099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-9067331.5495155118</v>
      </c>
      <c r="AD22" s="33">
        <f>AC22/G27</f>
        <v>-5.2612127901890378E-3</v>
      </c>
      <c r="AE22" s="6"/>
    </row>
    <row r="23" spans="1:31" s="13" customFormat="1" ht="25.5" x14ac:dyDescent="0.25">
      <c r="A23" s="6"/>
      <c r="B23" s="115" t="s">
        <v>63</v>
      </c>
      <c r="C23" s="116"/>
      <c r="D23" s="126" t="s">
        <v>97</v>
      </c>
      <c r="E23" s="55"/>
      <c r="F23" s="6">
        <f>MATCH($D23,FAC_TOTALS_APTA!$A$2:$BJ$2,)</f>
        <v>26</v>
      </c>
      <c r="G23" s="34">
        <f>VLOOKUP(G11,FAC_TOTALS_APTA!$A$4:$BJ$126,$F23,FALSE)</f>
        <v>0.454145703228996</v>
      </c>
      <c r="H23" s="34">
        <f>VLOOKUP(H11,FAC_TOTALS_APTA!$A$4:$BJ$126,$F23,FALSE)</f>
        <v>15.906184565890101</v>
      </c>
      <c r="I23" s="30">
        <f t="shared" si="1"/>
        <v>34.024408362330476</v>
      </c>
      <c r="J23" s="31"/>
      <c r="K23" s="31" t="str">
        <f t="shared" si="3"/>
        <v>TNC_TRIPS_PER_CAPITA_CLUSTER_RAIL_HINY_FAC</v>
      </c>
      <c r="L23" s="6">
        <f>MATCH($K23,FAC_TOTALS_APTA!$A$2:$BH$2,)</f>
        <v>44</v>
      </c>
      <c r="M23" s="29">
        <f>IF(M11=0,0,VLOOKUP(M11,FAC_TOTALS_APTA!$A$4:$BJ$126,$L23,FALSE))</f>
        <v>1214007.2343581</v>
      </c>
      <c r="N23" s="29">
        <f>IF(N11=0,0,VLOOKUP(N11,FAC_TOTALS_APTA!$A$4:$BJ$126,$L23,FALSE))</f>
        <v>1913511.19461306</v>
      </c>
      <c r="O23" s="29">
        <f>IF(O11=0,0,VLOOKUP(O11,FAC_TOTALS_APTA!$A$4:$BJ$126,$L23,FALSE))</f>
        <v>1292882.0940891099</v>
      </c>
      <c r="P23" s="29">
        <f>IF(P11=0,0,VLOOKUP(P11,FAC_TOTALS_APTA!$A$4:$BJ$126,$L23,FALSE))</f>
        <v>3584780.47879392</v>
      </c>
      <c r="Q23" s="29">
        <f>IF(Q11=0,0,VLOOKUP(Q11,FAC_TOTALS_APTA!$A$4:$BJ$126,$L23,FALSE))</f>
        <v>4621820.8574813604</v>
      </c>
      <c r="R23" s="29">
        <f>IF(R11=0,0,VLOOKUP(R11,FAC_TOTALS_APTA!$A$4:$BJ$126,$L23,FALSE))</f>
        <v>7984974.1454414204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20611976.00477697</v>
      </c>
      <c r="AD23" s="33">
        <f>AC23/G27</f>
        <v>1.1959857340078907E-2</v>
      </c>
      <c r="AE23" s="6"/>
    </row>
    <row r="24" spans="1:31" s="13" customFormat="1" hidden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28</v>
      </c>
      <c r="G24" s="34">
        <f>VLOOKUP(G11,FAC_TOTALS_APTA!$A$4:$BJ$126,$F24,FALSE)</f>
        <v>0.367197034835056</v>
      </c>
      <c r="H24" s="34">
        <f>VLOOKUP(H11,FAC_TOTALS_APTA!$A$4:$BJ$126,$F24,FALSE)</f>
        <v>1</v>
      </c>
      <c r="I24" s="30">
        <f t="shared" si="1"/>
        <v>1.7233335379442742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46</v>
      </c>
      <c r="M24" s="29">
        <f>IF(M11=0,0,VLOOKUP(M11,FAC_TOTALS_APTA!$A$4:$BJ$126,$L24,FALSE))</f>
        <v>0</v>
      </c>
      <c r="N24" s="29">
        <f>IF(N11=0,0,VLOOKUP(N11,FAC_TOTALS_APTA!$A$4:$BJ$126,$L24,FALSE))</f>
        <v>-8350572.9373192796</v>
      </c>
      <c r="O24" s="29">
        <f>IF(O11=0,0,VLOOKUP(O11,FAC_TOTALS_APTA!$A$4:$BJ$126,$L24,FALSE))</f>
        <v>-10688307.241137899</v>
      </c>
      <c r="P24" s="29">
        <f>IF(P11=0,0,VLOOKUP(P11,FAC_TOTALS_APTA!$A$4:$BJ$126,$L24,FALSE))</f>
        <v>-3851062.49186385</v>
      </c>
      <c r="Q24" s="29">
        <f>IF(Q11=0,0,VLOOKUP(Q11,FAC_TOTALS_APTA!$A$4:$BJ$126,$L24,FALSE))</f>
        <v>0</v>
      </c>
      <c r="R24" s="29">
        <f>IF(R11=0,0,VLOOKUP(R11,FAC_TOTALS_APTA!$A$4:$BJ$126,$L24,FALSE))</f>
        <v>-178911.788269137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-23068854.458590165</v>
      </c>
      <c r="AD24" s="33">
        <f>AC24/G27</f>
        <v>-1.3385432248700454E-2</v>
      </c>
      <c r="AE24" s="6"/>
    </row>
    <row r="25" spans="1:31" s="13" customFormat="1" hidden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29</v>
      </c>
      <c r="G25" s="35">
        <f>VLOOKUP(G11,FAC_TOTALS_APTA!$A$4:$BJ$126,$F25,FALSE)</f>
        <v>0</v>
      </c>
      <c r="H25" s="35">
        <f>VLOOKUP(H11,FAC_TOTALS_APTA!$A$4:$BJ$126,$F25,FALSE)</f>
        <v>0.64134854155132504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47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-54805662.299333297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-54805662.299333297</v>
      </c>
      <c r="AD25" s="40">
        <f>AC25/G27</f>
        <v>-3.1800342789874092E-2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MATCH($K26,FAC_TOTALS_APTA!$A$2:$BH$2,)</f>
        <v>51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1723429922.1700399</v>
      </c>
      <c r="H27" s="110">
        <f>VLOOKUP(H11,FAC_TOTALS_APTA!$A$4:$BH$126,$F27,FALSE)</f>
        <v>1698479127.4800899</v>
      </c>
      <c r="I27" s="112">
        <f t="shared" ref="I27:I28" si="9">H27/G27-1</f>
        <v>-1.4477405996603188E-2</v>
      </c>
      <c r="J27" s="31"/>
      <c r="K27" s="31"/>
      <c r="L27" s="6"/>
      <c r="M27" s="29" t="e">
        <f t="shared" ref="M27:AB27" si="10">SUM(M13:M20)</f>
        <v>#REF!</v>
      </c>
      <c r="N27" s="29" t="e">
        <f t="shared" si="10"/>
        <v>#REF!</v>
      </c>
      <c r="O27" s="29" t="e">
        <f t="shared" si="10"/>
        <v>#REF!</v>
      </c>
      <c r="P27" s="29" t="e">
        <f t="shared" si="10"/>
        <v>#REF!</v>
      </c>
      <c r="Q27" s="29" t="e">
        <f t="shared" si="10"/>
        <v>#REF!</v>
      </c>
      <c r="R27" s="29" t="e">
        <f t="shared" si="10"/>
        <v>#REF!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-24950794.689949989</v>
      </c>
      <c r="AD27" s="33">
        <f>I27</f>
        <v>-1.4477405996603188E-2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1684310471</v>
      </c>
      <c r="H28" s="111">
        <f>VLOOKUP(H11,FAC_TOTALS_APTA!$A$4:$BH$126,$F28,FALSE)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-1.4095614731242212E-2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25"/>
      <c r="C36" s="6"/>
      <c r="D36" s="62"/>
      <c r="E36" s="6"/>
      <c r="F36" s="6"/>
      <c r="G36" s="169" t="s">
        <v>51</v>
      </c>
      <c r="H36" s="169"/>
      <c r="I36" s="169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9" t="s">
        <v>55</v>
      </c>
      <c r="AD36" s="169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25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115" t="s">
        <v>31</v>
      </c>
      <c r="C41" s="116" t="s">
        <v>21</v>
      </c>
      <c r="D41" s="104" t="s">
        <v>95</v>
      </c>
      <c r="E41" s="55"/>
      <c r="F41" s="6">
        <f>MATCH($D41,FAC_TOTALS_APTA!$A$2:$BJ$2,)</f>
        <v>12</v>
      </c>
      <c r="G41" s="29">
        <f>VLOOKUP(G39,FAC_TOTALS_APTA!$A$4:$BJ$126,$F41,FALSE)</f>
        <v>4140949.1879227501</v>
      </c>
      <c r="H41" s="29">
        <f>VLOOKUP(H39,FAC_TOTALS_APTA!$A$4:$BJ$126,$F41,FALSE)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MATCH($K41,FAC_TOTALS_APTA!$A$2:$BH$2,)</f>
        <v>30</v>
      </c>
      <c r="M41" s="29">
        <f>IF(M39=0,0,VLOOKUP(M39,FAC_TOTALS_APTA!$A$4:$BJ$126,$L41,FALSE))</f>
        <v>7655905.6768600801</v>
      </c>
      <c r="N41" s="29">
        <f>IF(N39=0,0,VLOOKUP(N39,FAC_TOTALS_APTA!$A$4:$BJ$126,$L41,FALSE))</f>
        <v>1682265.2310610299</v>
      </c>
      <c r="O41" s="29">
        <f>IF(O39=0,0,VLOOKUP(O39,FAC_TOTALS_APTA!$A$4:$BJ$126,$L41,FALSE))</f>
        <v>815836.71406538598</v>
      </c>
      <c r="P41" s="29">
        <f>IF(P39=0,0,VLOOKUP(P39,FAC_TOTALS_APTA!$A$4:$BJ$126,$L41,FALSE))</f>
        <v>2028539.5581258701</v>
      </c>
      <c r="Q41" s="29">
        <f>IF(Q39=0,0,VLOOKUP(Q39,FAC_TOTALS_APTA!$A$4:$BJ$126,$L41,FALSE))</f>
        <v>190929.946183236</v>
      </c>
      <c r="R41" s="29">
        <f>IF(R39=0,0,VLOOKUP(R39,FAC_TOTALS_APTA!$A$4:$BJ$126,$L41,FALSE))</f>
        <v>2353545.77593299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14727022.902228592</v>
      </c>
      <c r="AD41" s="33">
        <f>AC41/G55</f>
        <v>0.17026529935440127</v>
      </c>
    </row>
    <row r="42" spans="2:30" x14ac:dyDescent="0.25">
      <c r="B42" s="115" t="s">
        <v>52</v>
      </c>
      <c r="C42" s="116" t="s">
        <v>21</v>
      </c>
      <c r="D42" s="104" t="s">
        <v>78</v>
      </c>
      <c r="E42" s="55"/>
      <c r="F42" s="6">
        <f>MATCH($D42,FAC_TOTALS_APTA!$A$2:$BJ$2,)</f>
        <v>14</v>
      </c>
      <c r="G42" s="54">
        <f>VLOOKUP(G39,FAC_TOTALS_APTA!$A$4:$BJ$126,$F42,FALSE)</f>
        <v>1.16958096107573</v>
      </c>
      <c r="H42" s="54">
        <f>VLOOKUP(H39,FAC_TOTALS_APTA!$A$4:$BJ$126,$F42,FALSE)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FARE_per_UPT_cleaned_2018_MIDLOW_log_FAC</v>
      </c>
      <c r="L42" s="6">
        <f>MATCH($K42,FAC_TOTALS_APTA!$A$2:$BH$2,)</f>
        <v>32</v>
      </c>
      <c r="M42" s="29">
        <f>IF(M39=0,0,VLOOKUP(M39,FAC_TOTALS_APTA!$A$4:$BJ$126,$L42,FALSE))</f>
        <v>-1570097.7242269199</v>
      </c>
      <c r="N42" s="29">
        <f>IF(N39=0,0,VLOOKUP(N39,FAC_TOTALS_APTA!$A$4:$BJ$126,$L42,FALSE))</f>
        <v>113434.07346412601</v>
      </c>
      <c r="O42" s="29">
        <f>IF(O39=0,0,VLOOKUP(O39,FAC_TOTALS_APTA!$A$4:$BJ$126,$L42,FALSE))</f>
        <v>-709557.26756209496</v>
      </c>
      <c r="P42" s="29">
        <f>IF(P39=0,0,VLOOKUP(P39,FAC_TOTALS_APTA!$A$4:$BJ$126,$L42,FALSE))</f>
        <v>1294090.6783899399</v>
      </c>
      <c r="Q42" s="29">
        <f>IF(Q39=0,0,VLOOKUP(Q39,FAC_TOTALS_APTA!$A$4:$BJ$126,$L42,FALSE))</f>
        <v>-453813.996988556</v>
      </c>
      <c r="R42" s="29">
        <f>IF(R39=0,0,VLOOKUP(R39,FAC_TOTALS_APTA!$A$4:$BJ$126,$L42,FALSE))</f>
        <v>287768.44310980599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5">SUM(M42:AB42)</f>
        <v>-1038175.7938136987</v>
      </c>
      <c r="AD42" s="33">
        <f>AC42/G55</f>
        <v>-1.2002786543465838E-2</v>
      </c>
    </row>
    <row r="43" spans="2:30" x14ac:dyDescent="0.25">
      <c r="B43" s="115" t="s">
        <v>82</v>
      </c>
      <c r="C43" s="116"/>
      <c r="D43" s="104" t="s">
        <v>80</v>
      </c>
      <c r="E43" s="118"/>
      <c r="F43" s="104" t="e">
        <f>MATCH($D43,FAC_TOTALS_APTA!$A$2:$BJ$2,)</f>
        <v>#N/A</v>
      </c>
      <c r="G43" s="117" t="e">
        <f>VLOOKUP(G39,FAC_TOTALS_APTA!$A$4:$BJ$126,$F43,FALSE)</f>
        <v>#REF!</v>
      </c>
      <c r="H43" s="117" t="e">
        <f>VLOOKUP(H39,FAC_TOTALS_APTA!$A$4:$BJ$126,$F43,FALSE)</f>
        <v>#REF!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 t="e">
        <f>MATCH($K43,FAC_TOTALS_APTA!$A$2:$BH$2,)</f>
        <v>#N/A</v>
      </c>
      <c r="M43" s="117" t="e">
        <f>IF(M39=0,0,VLOOKUP(M39,FAC_TOTALS_APTA!$A$4:$BJ$126,$L43,FALSE))</f>
        <v>#REF!</v>
      </c>
      <c r="N43" s="117" t="e">
        <f>IF(N39=0,0,VLOOKUP(N39,FAC_TOTALS_APTA!$A$4:$BJ$126,$L43,FALSE))</f>
        <v>#REF!</v>
      </c>
      <c r="O43" s="117" t="e">
        <f>IF(O39=0,0,VLOOKUP(O39,FAC_TOTALS_APTA!$A$4:$BJ$126,$L43,FALSE))</f>
        <v>#REF!</v>
      </c>
      <c r="P43" s="117" t="e">
        <f>IF(P39=0,0,VLOOKUP(P39,FAC_TOTALS_APTA!$A$4:$BJ$126,$L43,FALSE))</f>
        <v>#REF!</v>
      </c>
      <c r="Q43" s="117" t="e">
        <f>IF(Q39=0,0,VLOOKUP(Q39,FAC_TOTALS_APTA!$A$4:$BJ$126,$L43,FALSE))</f>
        <v>#REF!</v>
      </c>
      <c r="R43" s="117" t="e">
        <f>IF(R39=0,0,VLOOKUP(R39,FAC_TOTALS_APTA!$A$4:$BJ$126,$L43,FALSE))</f>
        <v>#REF!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 t="e">
        <f t="shared" si="15"/>
        <v>#REF!</v>
      </c>
      <c r="AD43" s="122" t="e">
        <f>AC43/G56</f>
        <v>#REF!</v>
      </c>
    </row>
    <row r="44" spans="2:30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21</v>
      </c>
      <c r="G44" s="54">
        <f>VLOOKUP(G39,FAC_TOTALS_APTA!$A$4:$BJ$126,$F44,FALSE)</f>
        <v>0</v>
      </c>
      <c r="H44" s="54">
        <f>VLOOKUP(H39,FAC_TOTALS_APTA!$A$4:$BJ$126,$F44,FALSE)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MATCH($K44,FAC_TOTALS_APTA!$A$2:$BH$2,)</f>
        <v>39</v>
      </c>
      <c r="M44" s="29">
        <f>IF(M40=0,0,VLOOKUP(M40,FAC_TOTALS_APTA!$A$4:$BJ$126,$L44,FALSE))</f>
        <v>0</v>
      </c>
      <c r="N44" s="29">
        <f>IF(N40=0,0,VLOOKUP(N40,FAC_TOTALS_APTA!$A$4:$BJ$126,$L44,FALSE))</f>
        <v>0</v>
      </c>
      <c r="O44" s="29">
        <f>IF(O40=0,0,VLOOKUP(O40,FAC_TOTALS_APTA!$A$4:$BJ$126,$L44,FALSE))</f>
        <v>0</v>
      </c>
      <c r="P44" s="29">
        <f>IF(P40=0,0,VLOOKUP(P40,FAC_TOTALS_APTA!$A$4:$BJ$126,$L44,FALSE))</f>
        <v>0</v>
      </c>
      <c r="Q44" s="29">
        <f>IF(Q40=0,0,VLOOKUP(Q40,FAC_TOTALS_APTA!$A$4:$BJ$126,$L44,FALSE))</f>
        <v>0</v>
      </c>
      <c r="R44" s="29">
        <f>IF(R40=0,0,VLOOKUP(R40,FAC_TOTALS_APTA!$A$4:$BJ$126,$L44,FALSE))</f>
        <v>0</v>
      </c>
      <c r="S44" s="29">
        <f>IF(S40=0,0,VLOOKUP(S40,FAC_TOTALS_APTA!$A$4:$BJ$126,$L44,FALSE))</f>
        <v>0</v>
      </c>
      <c r="T44" s="29">
        <f>IF(T40=0,0,VLOOKUP(T40,FAC_TOTALS_APTA!$A$4:$BJ$126,$L44,FALSE))</f>
        <v>0</v>
      </c>
      <c r="U44" s="29">
        <f>IF(U40=0,0,VLOOKUP(U40,FAC_TOTALS_APTA!$A$4:$BJ$126,$L44,FALSE))</f>
        <v>0</v>
      </c>
      <c r="V44" s="29">
        <f>IF(V40=0,0,VLOOKUP(V40,FAC_TOTALS_APTA!$A$4:$BJ$126,$L44,FALSE))</f>
        <v>0</v>
      </c>
      <c r="W44" s="29">
        <f>IF(W40=0,0,VLOOKUP(W40,FAC_TOTALS_APTA!$A$4:$BJ$126,$L44,FALSE))</f>
        <v>0</v>
      </c>
      <c r="X44" s="29">
        <f>IF(X40=0,0,VLOOKUP(X40,FAC_TOTALS_APTA!$A$4:$BJ$126,$L44,FALSE))</f>
        <v>0</v>
      </c>
      <c r="Y44" s="29">
        <f>IF(Y40=0,0,VLOOKUP(Y40,FAC_TOTALS_APTA!$A$4:$BJ$126,$L44,FALSE))</f>
        <v>0</v>
      </c>
      <c r="Z44" s="29">
        <f>IF(Z40=0,0,VLOOKUP(Z40,FAC_TOTALS_APTA!$A$4:$BJ$126,$L44,FALSE))</f>
        <v>0</v>
      </c>
      <c r="AA44" s="29">
        <f>IF(AA40=0,0,VLOOKUP(AA40,FAC_TOTALS_APTA!$A$4:$BJ$126,$L44,FALSE))</f>
        <v>0</v>
      </c>
      <c r="AB44" s="29">
        <f>IF(AB40=0,0,VLOOKUP(AB40,FAC_TOTALS_APTA!$A$4:$BJ$126,$L44,FALSE))</f>
        <v>0</v>
      </c>
      <c r="AC44" s="32">
        <f t="shared" si="15"/>
        <v>0</v>
      </c>
      <c r="AD44" s="33">
        <f>AC44/G56</f>
        <v>0</v>
      </c>
    </row>
    <row r="45" spans="2:30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15</v>
      </c>
      <c r="G45" s="29">
        <f>VLOOKUP(G39,FAC_TOTALS_APTA!$A$4:$BJ$126,$F45,FALSE)</f>
        <v>2873847.8133243402</v>
      </c>
      <c r="H45" s="29">
        <f>VLOOKUP(H39,FAC_TOTALS_APTA!$A$4:$BJ$126,$F45,FALSE)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MATCH($K45,FAC_TOTALS_APTA!$A$2:$BH$2,)</f>
        <v>33</v>
      </c>
      <c r="M45" s="29">
        <f>IF(M39=0,0,VLOOKUP(M39,FAC_TOTALS_APTA!$A$4:$BJ$126,$L45,FALSE))</f>
        <v>493957.95978388702</v>
      </c>
      <c r="N45" s="29">
        <f>IF(N39=0,0,VLOOKUP(N39,FAC_TOTALS_APTA!$A$4:$BJ$126,$L45,FALSE))</f>
        <v>410740.45745657099</v>
      </c>
      <c r="O45" s="29">
        <f>IF(O39=0,0,VLOOKUP(O39,FAC_TOTALS_APTA!$A$4:$BJ$126,$L45,FALSE))</f>
        <v>447970.855509735</v>
      </c>
      <c r="P45" s="29">
        <f>IF(P39=0,0,VLOOKUP(P39,FAC_TOTALS_APTA!$A$4:$BJ$126,$L45,FALSE))</f>
        <v>368147.17152937199</v>
      </c>
      <c r="Q45" s="29">
        <f>IF(Q39=0,0,VLOOKUP(Q39,FAC_TOTALS_APTA!$A$4:$BJ$126,$L45,FALSE))</f>
        <v>380417.65417874802</v>
      </c>
      <c r="R45" s="29">
        <f>IF(R39=0,0,VLOOKUP(R39,FAC_TOTALS_APTA!$A$4:$BJ$126,$L45,FALSE))</f>
        <v>338140.72170224797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5"/>
        <v>2439374.8201605608</v>
      </c>
      <c r="AD45" s="33">
        <f>AC45/G55</f>
        <v>2.8202637203027261E-2</v>
      </c>
    </row>
    <row r="46" spans="2:30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16</v>
      </c>
      <c r="G46" s="54">
        <f>VLOOKUP(G39,FAC_TOTALS_APTA!$A$4:$BJ$126,$F46,FALSE)</f>
        <v>0.34747122969710198</v>
      </c>
      <c r="H46" s="54">
        <f>VLOOKUP(H39,FAC_TOTALS_APTA!$A$4:$BJ$126,$F46,FALSE)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MATCH($K46,FAC_TOTALS_APTA!$A$2:$BH$2,)</f>
        <v>34</v>
      </c>
      <c r="M46" s="29">
        <f>IF(M39=0,0,VLOOKUP(M39,FAC_TOTALS_APTA!$A$4:$BJ$126,$L46,FALSE))</f>
        <v>-52569.741073860503</v>
      </c>
      <c r="N46" s="29">
        <f>IF(N39=0,0,VLOOKUP(N39,FAC_TOTALS_APTA!$A$4:$BJ$126,$L46,FALSE))</f>
        <v>-78829.906262143893</v>
      </c>
      <c r="O46" s="29">
        <f>IF(O39=0,0,VLOOKUP(O39,FAC_TOTALS_APTA!$A$4:$BJ$126,$L46,FALSE))</f>
        <v>-8549.7143668420995</v>
      </c>
      <c r="P46" s="29">
        <f>IF(P39=0,0,VLOOKUP(P39,FAC_TOTALS_APTA!$A$4:$BJ$126,$L46,FALSE))</f>
        <v>-125133.30751889601</v>
      </c>
      <c r="Q46" s="29">
        <f>IF(Q39=0,0,VLOOKUP(Q39,FAC_TOTALS_APTA!$A$4:$BJ$126,$L46,FALSE))</f>
        <v>-95133.804330648403</v>
      </c>
      <c r="R46" s="29">
        <f>IF(R39=0,0,VLOOKUP(R39,FAC_TOTALS_APTA!$A$4:$BJ$126,$L46,FALSE))</f>
        <v>98765.429468184797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5"/>
        <v>-261451.04408420608</v>
      </c>
      <c r="AD46" s="33">
        <f>AC46/G55</f>
        <v>-3.0227453697231395E-3</v>
      </c>
    </row>
    <row r="47" spans="2:30" x14ac:dyDescent="0.2">
      <c r="B47" s="115" t="s">
        <v>49</v>
      </c>
      <c r="C47" s="116" t="s">
        <v>21</v>
      </c>
      <c r="D47" s="124" t="s">
        <v>86</v>
      </c>
      <c r="E47" s="55"/>
      <c r="F47" s="6">
        <f>MATCH($D47,FAC_TOTALS_APTA!$A$2:$BJ$2,)</f>
        <v>17</v>
      </c>
      <c r="G47" s="34">
        <f>VLOOKUP(G39,FAC_TOTALS_APTA!$A$4:$BJ$126,$F47,FALSE)</f>
        <v>4.0037531914838302</v>
      </c>
      <c r="H47" s="34">
        <f>VLOOKUP(H39,FAC_TOTALS_APTA!$A$4:$BJ$126,$F47,FALSE)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MATCH($K47,FAC_TOTALS_APTA!$A$2:$BH$2,)</f>
        <v>35</v>
      </c>
      <c r="M47" s="29">
        <f>IF(M39=0,0,VLOOKUP(M39,FAC_TOTALS_APTA!$A$4:$BJ$126,$L47,FALSE))</f>
        <v>-353835.527241248</v>
      </c>
      <c r="N47" s="29">
        <f>IF(N39=0,0,VLOOKUP(N39,FAC_TOTALS_APTA!$A$4:$BJ$126,$L47,FALSE))</f>
        <v>-526171.17443399294</v>
      </c>
      <c r="O47" s="29">
        <f>IF(O39=0,0,VLOOKUP(O39,FAC_TOTALS_APTA!$A$4:$BJ$126,$L47,FALSE))</f>
        <v>-2799784.66318719</v>
      </c>
      <c r="P47" s="29">
        <f>IF(P39=0,0,VLOOKUP(P39,FAC_TOTALS_APTA!$A$4:$BJ$126,$L47,FALSE))</f>
        <v>-1006784.08853564</v>
      </c>
      <c r="Q47" s="29">
        <f>IF(Q39=0,0,VLOOKUP(Q39,FAC_TOTALS_APTA!$A$4:$BJ$126,$L47,FALSE))</f>
        <v>737532.658029343</v>
      </c>
      <c r="R47" s="29">
        <f>IF(R39=0,0,VLOOKUP(R39,FAC_TOTALS_APTA!$A$4:$BJ$126,$L47,FALSE))</f>
        <v>885953.78943285998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5"/>
        <v>-3063089.0059358682</v>
      </c>
      <c r="AD47" s="33">
        <f>AC47/G55</f>
        <v>-3.5413658959267548E-2</v>
      </c>
    </row>
    <row r="48" spans="2:30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18</v>
      </c>
      <c r="G48" s="54">
        <f>VLOOKUP(G39,FAC_TOTALS_APTA!$A$4:$BJ$126,$F48,FALSE)</f>
        <v>29075.687025196399</v>
      </c>
      <c r="H48" s="54">
        <f>VLOOKUP(H39,FAC_TOTALS_APTA!$A$4:$BJ$126,$F48,FALSE)</f>
        <v>31798.715648167199</v>
      </c>
      <c r="I48" s="30">
        <f t="shared" si="12"/>
        <v>9.3653113703249025E-2</v>
      </c>
      <c r="J48" s="31" t="str">
        <f t="shared" si="13"/>
        <v>_log</v>
      </c>
      <c r="K48" s="31" t="str">
        <f t="shared" si="14"/>
        <v>TOTAL_MED_INC_INDIV_2018_log_FAC</v>
      </c>
      <c r="L48" s="6">
        <f>MATCH($K48,FAC_TOTALS_APTA!$A$2:$BH$2,)</f>
        <v>36</v>
      </c>
      <c r="M48" s="29">
        <f>IF(M39=0,0,VLOOKUP(M39,FAC_TOTALS_APTA!$A$4:$BJ$126,$L48,FALSE))</f>
        <v>-346538.41873607901</v>
      </c>
      <c r="N48" s="29">
        <f>IF(N39=0,0,VLOOKUP(N39,FAC_TOTALS_APTA!$A$4:$BJ$126,$L48,FALSE))</f>
        <v>-44432.587033448399</v>
      </c>
      <c r="O48" s="29">
        <f>IF(O39=0,0,VLOOKUP(O39,FAC_TOTALS_APTA!$A$4:$BJ$126,$L48,FALSE))</f>
        <v>-864404.79677262402</v>
      </c>
      <c r="P48" s="29">
        <f>IF(P39=0,0,VLOOKUP(P39,FAC_TOTALS_APTA!$A$4:$BJ$126,$L48,FALSE))</f>
        <v>-300862.19215931097</v>
      </c>
      <c r="Q48" s="29">
        <f>IF(Q39=0,0,VLOOKUP(Q39,FAC_TOTALS_APTA!$A$4:$BJ$126,$L48,FALSE))</f>
        <v>90537.907312611103</v>
      </c>
      <c r="R48" s="29">
        <f>IF(R39=0,0,VLOOKUP(R39,FAC_TOTALS_APTA!$A$4:$BJ$126,$L48,FALSE))</f>
        <v>-62044.301700768301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5"/>
        <v>-1527744.3890896195</v>
      </c>
      <c r="AD48" s="33">
        <f>AC48/G55</f>
        <v>-1.7662894766462781E-2</v>
      </c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19</v>
      </c>
      <c r="G49" s="29">
        <f>VLOOKUP(G39,FAC_TOTALS_APTA!$A$4:$BJ$126,$F49,FALSE)</f>
        <v>8.3624406793883406</v>
      </c>
      <c r="H49" s="29">
        <f>VLOOKUP(H39,FAC_TOTALS_APTA!$A$4:$BJ$126,$F49,FALSE)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MATCH($K49,FAC_TOTALS_APTA!$A$2:$BH$2,)</f>
        <v>37</v>
      </c>
      <c r="M49" s="29">
        <f>IF(M39=0,0,VLOOKUP(M39,FAC_TOTALS_APTA!$A$4:$BJ$126,$L49,FALSE))</f>
        <v>-117204.748435007</v>
      </c>
      <c r="N49" s="29">
        <f>IF(N39=0,0,VLOOKUP(N39,FAC_TOTALS_APTA!$A$4:$BJ$126,$L49,FALSE))</f>
        <v>-9320.3291529669095</v>
      </c>
      <c r="O49" s="29">
        <f>IF(O39=0,0,VLOOKUP(O39,FAC_TOTALS_APTA!$A$4:$BJ$126,$L49,FALSE))</f>
        <v>-185796.41189834301</v>
      </c>
      <c r="P49" s="29">
        <f>IF(P39=0,0,VLOOKUP(P39,FAC_TOTALS_APTA!$A$4:$BJ$126,$L49,FALSE))</f>
        <v>-236411.94908145201</v>
      </c>
      <c r="Q49" s="29">
        <f>IF(Q39=0,0,VLOOKUP(Q39,FAC_TOTALS_APTA!$A$4:$BJ$126,$L49,FALSE))</f>
        <v>-172151.04473752499</v>
      </c>
      <c r="R49" s="29">
        <f>IF(R39=0,0,VLOOKUP(R39,FAC_TOTALS_APTA!$A$4:$BJ$126,$L49,FALSE))</f>
        <v>-175413.17156167299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5"/>
        <v>-896297.65486696688</v>
      </c>
      <c r="AD49" s="33">
        <f>AC49/G55</f>
        <v>-1.0362473768780397E-2</v>
      </c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20</v>
      </c>
      <c r="G50" s="34">
        <f>VLOOKUP(G39,FAC_TOTALS_APTA!$A$4:$BJ$126,$F50,FALSE)</f>
        <v>4.4248857901299896</v>
      </c>
      <c r="H50" s="34">
        <f>VLOOKUP(H39,FAC_TOTALS_APTA!$A$4:$BJ$126,$F50,FALSE)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MATCH($K50,FAC_TOTALS_APTA!$A$2:$BH$2,)</f>
        <v>38</v>
      </c>
      <c r="M50" s="29">
        <f>IF(M39=0,0,VLOOKUP(M39,FAC_TOTALS_APTA!$A$4:$BJ$126,$L50,FALSE))</f>
        <v>-3466.3725199158398</v>
      </c>
      <c r="N50" s="29">
        <f>IF(N39=0,0,VLOOKUP(N39,FAC_TOTALS_APTA!$A$4:$BJ$126,$L50,FALSE))</f>
        <v>-33894.688564107397</v>
      </c>
      <c r="O50" s="29">
        <f>IF(O39=0,0,VLOOKUP(O39,FAC_TOTALS_APTA!$A$4:$BJ$126,$L50,FALSE))</f>
        <v>-66902.197133712907</v>
      </c>
      <c r="P50" s="29">
        <f>IF(P39=0,0,VLOOKUP(P39,FAC_TOTALS_APTA!$A$4:$BJ$126,$L50,FALSE))</f>
        <v>-256821.98772673099</v>
      </c>
      <c r="Q50" s="29">
        <f>IF(Q39=0,0,VLOOKUP(Q39,FAC_TOTALS_APTA!$A$4:$BJ$126,$L50,FALSE))</f>
        <v>-127149.161894784</v>
      </c>
      <c r="R50" s="29">
        <f>IF(R39=0,0,VLOOKUP(R39,FAC_TOTALS_APTA!$A$4:$BJ$126,$L50,FALSE))</f>
        <v>-155410.99571299599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5"/>
        <v>-643645.40355224721</v>
      </c>
      <c r="AD50" s="33">
        <f>AC50/G55</f>
        <v>-7.4414549390918513E-3</v>
      </c>
    </row>
    <row r="51" spans="1:31" ht="25.5" x14ac:dyDescent="0.25">
      <c r="B51" s="115" t="s">
        <v>63</v>
      </c>
      <c r="C51" s="116"/>
      <c r="D51" s="126" t="s">
        <v>91</v>
      </c>
      <c r="E51" s="55"/>
      <c r="F51" s="6">
        <f>MATCH($D51,FAC_TOTALS_APTA!$A$2:$BJ$2,)</f>
        <v>27</v>
      </c>
      <c r="G51" s="34">
        <f>VLOOKUP(G39,FAC_TOTALS_APTA!$A$4:$BJ$126,$F51,FALSE)</f>
        <v>0</v>
      </c>
      <c r="H51" s="34">
        <f>VLOOKUP(H39,FAC_TOTALS_APTA!$A$4:$BJ$126,$F51,FALSE)</f>
        <v>2.7400218136804302</v>
      </c>
      <c r="I51" s="30" t="str">
        <f t="shared" si="12"/>
        <v>-</v>
      </c>
      <c r="J51" s="31"/>
      <c r="K51" s="31" t="str">
        <f t="shared" si="14"/>
        <v>TNC_TRIPS_PER_CAPITA_CLUSTER_RAIL_MID_OPEX_FAC</v>
      </c>
      <c r="L51" s="6">
        <f>MATCH($K51,FAC_TOTALS_APTA!$A$2:$BH$2,)</f>
        <v>45</v>
      </c>
      <c r="M51" s="29">
        <f>IF(M39=0,0,VLOOKUP(M39,FAC_TOTALS_APTA!$A$4:$BJ$126,$L51,FALSE))</f>
        <v>0</v>
      </c>
      <c r="N51" s="29">
        <f>IF(N39=0,0,VLOOKUP(N39,FAC_TOTALS_APTA!$A$4:$BJ$126,$L51,FALSE))</f>
        <v>-2103550.5466604298</v>
      </c>
      <c r="O51" s="29">
        <f>IF(O39=0,0,VLOOKUP(O39,FAC_TOTALS_APTA!$A$4:$BJ$126,$L51,FALSE))</f>
        <v>-3053249.1836688998</v>
      </c>
      <c r="P51" s="29">
        <f>IF(P39=0,0,VLOOKUP(P39,FAC_TOTALS_APTA!$A$4:$BJ$126,$L51,FALSE))</f>
        <v>-4512807.6259237397</v>
      </c>
      <c r="Q51" s="29">
        <f>IF(Q39=0,0,VLOOKUP(Q39,FAC_TOTALS_APTA!$A$4:$BJ$126,$L51,FALSE))</f>
        <v>-5271039.7010255298</v>
      </c>
      <c r="R51" s="29">
        <f>IF(R39=0,0,VLOOKUP(R39,FAC_TOTALS_APTA!$A$4:$BJ$126,$L51,FALSE))</f>
        <v>3319761.1117915399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5"/>
        <v>-11620885.94548706</v>
      </c>
      <c r="AD51" s="33">
        <f>AC51/G55</f>
        <v>-0.13435394494920547</v>
      </c>
    </row>
    <row r="52" spans="1:31" hidden="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28</v>
      </c>
      <c r="G52" s="34">
        <f>VLOOKUP(G39,FAC_TOTALS_APTA!$A$4:$BJ$126,$F52,FALSE)</f>
        <v>0.34080460599745599</v>
      </c>
      <c r="H52" s="34">
        <f>VLOOKUP(H39,FAC_TOTALS_APTA!$A$4:$BJ$126,$F52,FALSE)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MATCH($K52,FAC_TOTALS_APTA!$A$2:$BH$2,)</f>
        <v>46</v>
      </c>
      <c r="M52" s="29">
        <f>IF(M39=0,0,VLOOKUP(M39,FAC_TOTALS_APTA!$A$4:$BJ$126,$L52,FALSE))</f>
        <v>-401050.63197611098</v>
      </c>
      <c r="N52" s="29">
        <f>IF(N39=0,0,VLOOKUP(N39,FAC_TOTALS_APTA!$A$4:$BJ$126,$L52,FALSE))</f>
        <v>-6132.9088270991997</v>
      </c>
      <c r="O52" s="29">
        <f>IF(O39=0,0,VLOOKUP(O39,FAC_TOTALS_APTA!$A$4:$BJ$126,$L52,FALSE))</f>
        <v>-212427.67100558401</v>
      </c>
      <c r="P52" s="29">
        <f>IF(P39=0,0,VLOOKUP(P39,FAC_TOTALS_APTA!$A$4:$BJ$126,$L52,FALSE))</f>
        <v>-107857.286828378</v>
      </c>
      <c r="Q52" s="29">
        <f>IF(Q39=0,0,VLOOKUP(Q39,FAC_TOTALS_APTA!$A$4:$BJ$126,$L52,FALSE))</f>
        <v>-166862.73989266099</v>
      </c>
      <c r="R52" s="29">
        <f>IF(R39=0,0,VLOOKUP(R39,FAC_TOTALS_APTA!$A$4:$BJ$126,$L52,FALSE))</f>
        <v>-44895.505089261598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5"/>
        <v>-939226.74361909472</v>
      </c>
      <c r="AD52" s="33">
        <f>AC52/G55</f>
        <v>-1.0858795000567618E-2</v>
      </c>
    </row>
    <row r="53" spans="1:31" hidden="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29</v>
      </c>
      <c r="G53" s="35">
        <f>VLOOKUP(G39,FAC_TOTALS_APTA!$A$4:$BJ$126,$F53,FALSE)</f>
        <v>0</v>
      </c>
      <c r="H53" s="35">
        <f>VLOOKUP(H39,FAC_TOTALS_APTA!$A$4:$BJ$126,$F53,FALSE)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-2334373.08485576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5"/>
        <v>-2334373.08485576</v>
      </c>
      <c r="AD53" s="40">
        <f>AC53/G55</f>
        <v>-2.6988668024524928E-2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MATCH($K54,FAC_TOTALS_APTA!$A$2:$BH$2,)</f>
        <v>51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86494564.4125337</v>
      </c>
      <c r="H55" s="110">
        <f>VLOOKUP(H39,FAC_TOTALS_APTA!$A$4:$BH$126,$F55,FALSE)</f>
        <v>80459186.934143305</v>
      </c>
      <c r="I55" s="112">
        <f t="shared" ref="I55" si="18">H55/G55-1</f>
        <v>-6.9777534800970931E-2</v>
      </c>
      <c r="J55" s="31"/>
      <c r="K55" s="31"/>
      <c r="L55" s="6"/>
      <c r="M55" s="29" t="e">
        <f t="shared" ref="M55:AB55" si="19">SUM(M41:M48)</f>
        <v>#REF!</v>
      </c>
      <c r="N55" s="29" t="e">
        <f t="shared" si="19"/>
        <v>#REF!</v>
      </c>
      <c r="O55" s="29" t="e">
        <f t="shared" si="19"/>
        <v>#REF!</v>
      </c>
      <c r="P55" s="29" t="e">
        <f t="shared" si="19"/>
        <v>#REF!</v>
      </c>
      <c r="Q55" s="29" t="e">
        <f t="shared" si="19"/>
        <v>#REF!</v>
      </c>
      <c r="R55" s="29" t="e">
        <f t="shared" si="19"/>
        <v>#REF!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-6035377.4783903956</v>
      </c>
      <c r="AD55" s="33">
        <f>I55</f>
        <v>-6.9777534800970931E-2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81673687</v>
      </c>
      <c r="H56" s="111">
        <f>VLOOKUP(H39,FAC_TOTALS_APTA!$A$4:$BH$126,$F56,FALSE)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1.0731712613465172E-2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70" t="s">
        <v>51</v>
      </c>
      <c r="H64" s="170"/>
      <c r="I64" s="170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70" t="s">
        <v>55</v>
      </c>
      <c r="AD64" s="170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95</v>
      </c>
      <c r="E69" s="88"/>
      <c r="F69" s="76">
        <f>MATCH($D69,FAC_TOTALS_APTA!$A$2:$BJ$2,)</f>
        <v>12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VRM_ADJ_log_FAC</v>
      </c>
      <c r="L69" s="76">
        <f>MATCH($K69,FAC_TOTALS_APTA!$A$2:$BH$2,)</f>
        <v>30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>
        <f>IF(S67=0,0,VLOOKUP(S67,FAC_TOTALS_APTA!$A$4:$BJ$126,$L69,FALSE))</f>
        <v>0</v>
      </c>
      <c r="T69" s="87">
        <f>IF(T67=0,0,VLOOKUP(T67,FAC_TOTALS_APTA!$A$4:$BJ$126,$L69,FALSE))</f>
        <v>0</v>
      </c>
      <c r="U69" s="87">
        <f>IF(U67=0,0,VLOOKUP(U67,FAC_TOTALS_APTA!$A$4:$BJ$126,$L69,FALSE))</f>
        <v>0</v>
      </c>
      <c r="V69" s="87">
        <f>IF(V67=0,0,VLOOKUP(V67,FAC_TOTALS_APTA!$A$4:$BJ$126,$L69,FALSE))</f>
        <v>0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78</v>
      </c>
      <c r="E70" s="88"/>
      <c r="F70" s="76">
        <f>MATCH($D70,FAC_TOTALS_APTA!$A$2:$BJ$2,)</f>
        <v>14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FARE_per_UPT_cleaned_2018_MIDLOW_log_FAC</v>
      </c>
      <c r="L70" s="76">
        <f>MATCH($K70,FAC_TOTALS_APTA!$A$2:$BH$2,)</f>
        <v>32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>
        <f>IF(S67=0,0,VLOOKUP(S67,FAC_TOTALS_APTA!$A$4:$BJ$126,$L70,FALSE))</f>
        <v>0</v>
      </c>
      <c r="T70" s="87">
        <f>IF(T67=0,0,VLOOKUP(T67,FAC_TOTALS_APTA!$A$4:$BJ$126,$L70,FALSE))</f>
        <v>0</v>
      </c>
      <c r="U70" s="87">
        <f>IF(U67=0,0,VLOOKUP(U67,FAC_TOTALS_APTA!$A$4:$BJ$126,$L70,FALSE))</f>
        <v>0</v>
      </c>
      <c r="V70" s="87">
        <f>IF(V67=0,0,VLOOKUP(V67,FAC_TOTALS_APTA!$A$4:$BJ$126,$L70,FALSE))</f>
        <v>0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 t="e">
        <f>MATCH($D71,FAC_TOTALS_APTA!$A$2:$BJ$2,)</f>
        <v>#N/A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 t="e">
        <f>MATCH($K71,FAC_TOTALS_APTA!$A$2:$BH$2,)</f>
        <v>#N/A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5"/>
        <v>#N/A</v>
      </c>
      <c r="AD71" s="122" t="e">
        <f>AC71/G84</f>
        <v>#N/A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21</v>
      </c>
      <c r="G72" s="54" t="e">
        <f>VLOOKUP(G67,FAC_TOTALS_APTA!$A$4:$BJ$126,$F72,FALSE)</f>
        <v>#N/A</v>
      </c>
      <c r="H72" s="54" t="e">
        <f>VLOOKUP(H67,FAC_TOTALS_APTA!$A$4:$BJ$126,$F72,FALSE)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MATCH($K72,FAC_TOTALS_APTA!$A$2:$BH$2,)</f>
        <v>39</v>
      </c>
      <c r="M72" s="29">
        <f>IF(M68=0,0,VLOOKUP(M68,FAC_TOTALS_APTA!$A$4:$BJ$126,$L72,FALSE))</f>
        <v>0</v>
      </c>
      <c r="N72" s="29">
        <f>IF(N68=0,0,VLOOKUP(N68,FAC_TOTALS_APTA!$A$4:$BJ$126,$L72,FALSE))</f>
        <v>0</v>
      </c>
      <c r="O72" s="29">
        <f>IF(O68=0,0,VLOOKUP(O68,FAC_TOTALS_APTA!$A$4:$BJ$126,$L72,FALSE))</f>
        <v>0</v>
      </c>
      <c r="P72" s="29">
        <f>IF(P68=0,0,VLOOKUP(P68,FAC_TOTALS_APTA!$A$4:$BJ$126,$L72,FALSE))</f>
        <v>0</v>
      </c>
      <c r="Q72" s="29">
        <f>IF(Q68=0,0,VLOOKUP(Q68,FAC_TOTALS_APTA!$A$4:$BJ$126,$L72,FALSE))</f>
        <v>0</v>
      </c>
      <c r="R72" s="29">
        <f>IF(R68=0,0,VLOOKUP(R68,FAC_TOTALS_APTA!$A$4:$BJ$126,$L72,FALSE))</f>
        <v>0</v>
      </c>
      <c r="S72" s="29">
        <f>IF(S68=0,0,VLOOKUP(S68,FAC_TOTALS_APTA!$A$4:$BJ$126,$L72,FALSE))</f>
        <v>0</v>
      </c>
      <c r="T72" s="29">
        <f>IF(T68=0,0,VLOOKUP(T68,FAC_TOTALS_APTA!$A$4:$BJ$126,$L72,FALSE))</f>
        <v>0</v>
      </c>
      <c r="U72" s="29">
        <f>IF(U68=0,0,VLOOKUP(U68,FAC_TOTALS_APTA!$A$4:$BJ$126,$L72,FALSE))</f>
        <v>0</v>
      </c>
      <c r="V72" s="29">
        <f>IF(V68=0,0,VLOOKUP(V68,FAC_TOTALS_APTA!$A$4:$BJ$126,$L72,FALSE))</f>
        <v>0</v>
      </c>
      <c r="W72" s="29">
        <f>IF(W68=0,0,VLOOKUP(W68,FAC_TOTALS_APTA!$A$4:$BJ$126,$L72,FALSE))</f>
        <v>0</v>
      </c>
      <c r="X72" s="29">
        <f>IF(X68=0,0,VLOOKUP(X68,FAC_TOTALS_APTA!$A$4:$BJ$126,$L72,FALSE))</f>
        <v>0</v>
      </c>
      <c r="Y72" s="29">
        <f>IF(Y68=0,0,VLOOKUP(Y68,FAC_TOTALS_APTA!$A$4:$BJ$126,$L72,FALSE))</f>
        <v>0</v>
      </c>
      <c r="Z72" s="29">
        <f>IF(Z68=0,0,VLOOKUP(Z68,FAC_TOTALS_APTA!$A$4:$BJ$126,$L72,FALSE))</f>
        <v>0</v>
      </c>
      <c r="AA72" s="29">
        <f>IF(AA68=0,0,VLOOKUP(AA68,FAC_TOTALS_APTA!$A$4:$BJ$126,$L72,FALSE))</f>
        <v>0</v>
      </c>
      <c r="AB72" s="29">
        <f>IF(AB68=0,0,VLOOKUP(AB68,FAC_TOTALS_APTA!$A$4:$BJ$126,$L72,FALSE))</f>
        <v>0</v>
      </c>
      <c r="AC72" s="32">
        <f t="shared" si="25"/>
        <v>0</v>
      </c>
      <c r="AD72" s="33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15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MATCH($K73,FAC_TOTALS_APTA!$A$2:$BH$2,)</f>
        <v>33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>
        <f>IF(S67=0,0,VLOOKUP(S67,FAC_TOTALS_APTA!$A$4:$BJ$126,$L73,FALSE))</f>
        <v>0</v>
      </c>
      <c r="T73" s="87">
        <f>IF(T67=0,0,VLOOKUP(T67,FAC_TOTALS_APTA!$A$4:$BJ$126,$L73,FALSE))</f>
        <v>0</v>
      </c>
      <c r="U73" s="87">
        <f>IF(U67=0,0,VLOOKUP(U67,FAC_TOTALS_APTA!$A$4:$BJ$126,$L73,FALSE))</f>
        <v>0</v>
      </c>
      <c r="V73" s="87">
        <f>IF(V67=0,0,VLOOKUP(V67,FAC_TOTALS_APTA!$A$4:$BJ$126,$L73,FALSE))</f>
        <v>0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5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16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MATCH($K74,FAC_TOTALS_APTA!$A$2:$BH$2,)</f>
        <v>34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>
        <f>IF(S67=0,0,VLOOKUP(S67,FAC_TOTALS_APTA!$A$4:$BJ$126,$L74,FALSE))</f>
        <v>0</v>
      </c>
      <c r="T74" s="87">
        <f>IF(T67=0,0,VLOOKUP(T67,FAC_TOTALS_APTA!$A$4:$BJ$126,$L74,FALSE))</f>
        <v>0</v>
      </c>
      <c r="U74" s="87">
        <f>IF(U67=0,0,VLOOKUP(U67,FAC_TOTALS_APTA!$A$4:$BJ$126,$L74,FALSE))</f>
        <v>0</v>
      </c>
      <c r="V74" s="87">
        <f>IF(V67=0,0,VLOOKUP(V67,FAC_TOTALS_APTA!$A$4:$BJ$126,$L74,FALSE))</f>
        <v>0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5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86</v>
      </c>
      <c r="E75" s="88"/>
      <c r="F75" s="76">
        <f>MATCH($D75,FAC_TOTALS_APTA!$A$2:$BJ$2,)</f>
        <v>17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MATCH($K75,FAC_TOTALS_APTA!$A$2:$BH$2,)</f>
        <v>35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>
        <f>IF(S67=0,0,VLOOKUP(S67,FAC_TOTALS_APTA!$A$4:$BJ$126,$L75,FALSE))</f>
        <v>0</v>
      </c>
      <c r="T75" s="87">
        <f>IF(T67=0,0,VLOOKUP(T67,FAC_TOTALS_APTA!$A$4:$BJ$126,$L75,FALSE))</f>
        <v>0</v>
      </c>
      <c r="U75" s="87">
        <f>IF(U67=0,0,VLOOKUP(U67,FAC_TOTALS_APTA!$A$4:$BJ$126,$L75,FALSE))</f>
        <v>0</v>
      </c>
      <c r="V75" s="87">
        <f>IF(V67=0,0,VLOOKUP(V67,FAC_TOTALS_APTA!$A$4:$BJ$126,$L75,FALSE))</f>
        <v>0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5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18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>
        <f>MATCH($K76,FAC_TOTALS_APTA!$A$2:$BH$2,)</f>
        <v>36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>
        <f>IF(S67=0,0,VLOOKUP(S67,FAC_TOTALS_APTA!$A$4:$BJ$126,$L76,FALSE))</f>
        <v>0</v>
      </c>
      <c r="T76" s="87">
        <f>IF(T67=0,0,VLOOKUP(T67,FAC_TOTALS_APTA!$A$4:$BJ$126,$L76,FALSE))</f>
        <v>0</v>
      </c>
      <c r="U76" s="87">
        <f>IF(U67=0,0,VLOOKUP(U67,FAC_TOTALS_APTA!$A$4:$BJ$126,$L76,FALSE))</f>
        <v>0</v>
      </c>
      <c r="V76" s="87">
        <f>IF(V67=0,0,VLOOKUP(V67,FAC_TOTALS_APTA!$A$4:$BJ$126,$L76,FALSE))</f>
        <v>0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5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19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MATCH($K77,FAC_TOTALS_APTA!$A$2:$BH$2,)</f>
        <v>37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>
        <f>IF(S67=0,0,VLOOKUP(S67,FAC_TOTALS_APTA!$A$4:$BJ$126,$L77,FALSE))</f>
        <v>0</v>
      </c>
      <c r="T77" s="87">
        <f>IF(T67=0,0,VLOOKUP(T67,FAC_TOTALS_APTA!$A$4:$BJ$126,$L77,FALSE))</f>
        <v>0</v>
      </c>
      <c r="U77" s="87">
        <f>IF(U67=0,0,VLOOKUP(U67,FAC_TOTALS_APTA!$A$4:$BJ$126,$L77,FALSE))</f>
        <v>0</v>
      </c>
      <c r="V77" s="87">
        <f>IF(V67=0,0,VLOOKUP(V67,FAC_TOTALS_APTA!$A$4:$BJ$126,$L77,FALSE))</f>
        <v>0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5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20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MATCH($K78,FAC_TOTALS_APTA!$A$2:$BH$2,)</f>
        <v>38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>
        <f>IF(S67=0,0,VLOOKUP(S67,FAC_TOTALS_APTA!$A$4:$BJ$126,$L78,FALSE))</f>
        <v>0</v>
      </c>
      <c r="T78" s="87">
        <f>IF(T67=0,0,VLOOKUP(T67,FAC_TOTALS_APTA!$A$4:$BJ$126,$L78,FALSE))</f>
        <v>0</v>
      </c>
      <c r="U78" s="87">
        <f>IF(U67=0,0,VLOOKUP(U67,FAC_TOTALS_APTA!$A$4:$BJ$126,$L78,FALSE))</f>
        <v>0</v>
      </c>
      <c r="V78" s="87">
        <f>IF(V67=0,0,VLOOKUP(V67,FAC_TOTALS_APTA!$A$4:$BJ$126,$L78,FALSE))</f>
        <v>0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5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 t="e">
        <f>MATCH($D79,FAC_TOTALS_APTA!$A$2:$BJ$2,)</f>
        <v>#N/A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 t="e">
        <f>MATCH($K79,FAC_TOTALS_APTA!$A$2:$BH$2,)</f>
        <v>#N/A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>
        <f>IF(S67=0,0,VLOOKUP(S67,FAC_TOTALS_APTA!$A$4:$BJ$126,$L79,FALSE))</f>
        <v>0</v>
      </c>
      <c r="T79" s="87">
        <f>IF(T67=0,0,VLOOKUP(T67,FAC_TOTALS_APTA!$A$4:$BJ$126,$L79,FALSE))</f>
        <v>0</v>
      </c>
      <c r="U79" s="87">
        <f>IF(U67=0,0,VLOOKUP(U67,FAC_TOTALS_APTA!$A$4:$BJ$126,$L79,FALSE))</f>
        <v>0</v>
      </c>
      <c r="V79" s="87">
        <f>IF(V67=0,0,VLOOKUP(V67,FAC_TOTALS_APTA!$A$4:$BJ$126,$L79,FALSE))</f>
        <v>0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28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MATCH($K80,FAC_TOTALS_APTA!$A$2:$BH$2,)</f>
        <v>46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>
        <f>IF(S67=0,0,VLOOKUP(S67,FAC_TOTALS_APTA!$A$4:$BJ$126,$L80,FALSE))</f>
        <v>0</v>
      </c>
      <c r="T80" s="87">
        <f>IF(T67=0,0,VLOOKUP(T67,FAC_TOTALS_APTA!$A$4:$BJ$126,$L80,FALSE))</f>
        <v>0</v>
      </c>
      <c r="U80" s="87">
        <f>IF(U67=0,0,VLOOKUP(U67,FAC_TOTALS_APTA!$A$4:$BJ$126,$L80,FALSE))</f>
        <v>0</v>
      </c>
      <c r="V80" s="87">
        <f>IF(V67=0,0,VLOOKUP(V67,FAC_TOTALS_APTA!$A$4:$BJ$126,$L80,FALSE))</f>
        <v>0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29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MATCH($K81,FAC_TOTALS_APTA!$A$2:$BH$2,)</f>
        <v>47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>
        <f>IF(S67=0,0,VLOOKUP(S67,FAC_TOTALS_APTA!$A$4:$BJ$126,$L81,FALSE))</f>
        <v>0</v>
      </c>
      <c r="T81" s="99">
        <f>IF(T67=0,0,VLOOKUP(T67,FAC_TOTALS_APTA!$A$4:$BJ$126,$L81,FALSE))</f>
        <v>0</v>
      </c>
      <c r="U81" s="99">
        <f>IF(U67=0,0,VLOOKUP(U67,FAC_TOTALS_APTA!$A$4:$BJ$126,$L81,FALSE))</f>
        <v>0</v>
      </c>
      <c r="V81" s="99">
        <f>IF(V67=0,0,VLOOKUP(V67,FAC_TOTALS_APTA!$A$4:$BJ$126,$L81,FALSE))</f>
        <v>0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MATCH($K82,FAC_TOTALS_APTA!$A$2:$BH$2,)</f>
        <v>51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2:33" x14ac:dyDescent="0.25"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3.5" thickTop="1" x14ac:dyDescent="0.25"/>
    <row r="87" spans="2:33" s="10" customFormat="1" x14ac:dyDescent="0.25">
      <c r="B87" s="18" t="s">
        <v>25</v>
      </c>
      <c r="E87" s="6"/>
      <c r="I87" s="17"/>
    </row>
    <row r="88" spans="2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3.5" thickTop="1" x14ac:dyDescent="0.25">
      <c r="B92" s="25"/>
      <c r="C92" s="6"/>
      <c r="D92" s="62"/>
      <c r="E92" s="6"/>
      <c r="F92" s="6"/>
      <c r="G92" s="169" t="s">
        <v>51</v>
      </c>
      <c r="H92" s="169"/>
      <c r="I92" s="169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9" t="s">
        <v>55</v>
      </c>
      <c r="AD92" s="169"/>
    </row>
    <row r="93" spans="2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hidden="1" x14ac:dyDescent="0.25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95</v>
      </c>
      <c r="E97" s="55"/>
      <c r="F97" s="6">
        <f>MATCH($D97,FAC_TOTALS_APTA!$A$2:$BJ$2,)</f>
        <v>12</v>
      </c>
      <c r="G97" s="29">
        <f>VLOOKUP(G95,FAC_TOTALS_APTA!$A$4:$BJ$126,$F97,FALSE)</f>
        <v>542311539</v>
      </c>
      <c r="H97" s="29">
        <f>VLOOKUP(H95,FAC_TOTALS_APTA!$A$4:$BJ$126,$F97,FALSE)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MATCH($K97,FAC_TOTALS_APTA!$A$2:$BH$2,)</f>
        <v>30</v>
      </c>
      <c r="M97" s="29">
        <f>IF(M95=0,0,VLOOKUP(M95,FAC_TOTALS_APTA!$A$4:$BJ$126,$L97,FALSE))</f>
        <v>44905020.639674403</v>
      </c>
      <c r="N97" s="29">
        <f>IF(N95=0,0,VLOOKUP(N95,FAC_TOTALS_APTA!$A$4:$BJ$126,$L97,FALSE))</f>
        <v>26032382.769975401</v>
      </c>
      <c r="O97" s="29">
        <f>IF(O95=0,0,VLOOKUP(O95,FAC_TOTALS_APTA!$A$4:$BJ$126,$L97,FALSE))</f>
        <v>4597960.7389732096</v>
      </c>
      <c r="P97" s="29">
        <f>IF(P95=0,0,VLOOKUP(P95,FAC_TOTALS_APTA!$A$4:$BJ$126,$L97,FALSE))</f>
        <v>-1951197.6772250801</v>
      </c>
      <c r="Q97" s="29">
        <f>IF(Q95=0,0,VLOOKUP(Q95,FAC_TOTALS_APTA!$A$4:$BJ$126,$L97,FALSE))</f>
        <v>12167054.0452669</v>
      </c>
      <c r="R97" s="29">
        <f>IF(R95=0,0,VLOOKUP(R95,FAC_TOTALS_APTA!$A$4:$BJ$126,$L97,FALSE))</f>
        <v>-17390688.407384299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68360532.109280527</v>
      </c>
      <c r="AD97" s="33">
        <f>AC97/G111</f>
        <v>2.3161015672980092E-2</v>
      </c>
    </row>
    <row r="98" spans="1:31" x14ac:dyDescent="0.25">
      <c r="B98" s="115" t="s">
        <v>52</v>
      </c>
      <c r="C98" s="116" t="s">
        <v>21</v>
      </c>
      <c r="D98" s="104" t="s">
        <v>77</v>
      </c>
      <c r="E98" s="55"/>
      <c r="F98" s="6">
        <f>MATCH($D98,FAC_TOTALS_APTA!$A$2:$BJ$2,)</f>
        <v>13</v>
      </c>
      <c r="G98" s="54">
        <f>VLOOKUP(G95,FAC_TOTALS_APTA!$A$4:$BJ$126,$F98,FALSE)</f>
        <v>1.6964752675200001</v>
      </c>
      <c r="H98" s="54">
        <f>VLOOKUP(H95,FAC_TOTALS_APTA!$A$4:$BJ$126,$F98,FALSE)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FARE_per_UPT_cleaned_2018_HINY_log_FAC</v>
      </c>
      <c r="L98" s="6">
        <f>MATCH($K98,FAC_TOTALS_APTA!$A$2:$BH$2,)</f>
        <v>31</v>
      </c>
      <c r="M98" s="29">
        <f>IF(M95=0,0,VLOOKUP(M95,FAC_TOTALS_APTA!$A$4:$BJ$126,$L98,FALSE))</f>
        <v>-7014059.0288554998</v>
      </c>
      <c r="N98" s="29">
        <f>IF(N95=0,0,VLOOKUP(N95,FAC_TOTALS_APTA!$A$4:$BJ$126,$L98,FALSE))</f>
        <v>1073471.5356810801</v>
      </c>
      <c r="O98" s="29">
        <f>IF(O95=0,0,VLOOKUP(O95,FAC_TOTALS_APTA!$A$4:$BJ$126,$L98,FALSE))</f>
        <v>-16069233.513142601</v>
      </c>
      <c r="P98" s="29">
        <f>IF(P95=0,0,VLOOKUP(P95,FAC_TOTALS_APTA!$A$4:$BJ$126,$L98,FALSE))</f>
        <v>-1106941.29111345</v>
      </c>
      <c r="Q98" s="29">
        <f>IF(Q95=0,0,VLOOKUP(Q95,FAC_TOTALS_APTA!$A$4:$BJ$126,$L98,FALSE))</f>
        <v>-446004.76109780697</v>
      </c>
      <c r="R98" s="29">
        <f>IF(R95=0,0,VLOOKUP(R95,FAC_TOTALS_APTA!$A$4:$BJ$126,$L98,FALSE))</f>
        <v>-6503743.2819184596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5">SUM(M98:AB98)</f>
        <v>-30066510.340446737</v>
      </c>
      <c r="AD98" s="33">
        <f>AC98/G111</f>
        <v>-1.0186739273967215E-2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 t="e">
        <f>MATCH($D99,FAC_TOTALS_APTA!$A$2:$BJ$2,)</f>
        <v>#N/A</v>
      </c>
      <c r="G99" s="117" t="e">
        <f>VLOOKUP(G95,FAC_TOTALS_APTA!$A$4:$BJ$126,$F99,FALSE)</f>
        <v>#REF!</v>
      </c>
      <c r="H99" s="117" t="e">
        <f>VLOOKUP(H95,FAC_TOTALS_APTA!$A$4:$BJ$126,$F99,FALSE)</f>
        <v>#REF!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 t="e">
        <f>MATCH($K99,FAC_TOTALS_APTA!$A$2:$BH$2,)</f>
        <v>#N/A</v>
      </c>
      <c r="M99" s="117" t="e">
        <f>IF(M95=0,0,VLOOKUP(M95,FAC_TOTALS_APTA!$A$4:$BJ$126,$L99,FALSE))</f>
        <v>#REF!</v>
      </c>
      <c r="N99" s="117" t="e">
        <f>IF(N95=0,0,VLOOKUP(N95,FAC_TOTALS_APTA!$A$4:$BJ$126,$L99,FALSE))</f>
        <v>#REF!</v>
      </c>
      <c r="O99" s="117" t="e">
        <f>IF(O95=0,0,VLOOKUP(O95,FAC_TOTALS_APTA!$A$4:$BJ$126,$L99,FALSE))</f>
        <v>#REF!</v>
      </c>
      <c r="P99" s="117" t="e">
        <f>IF(P95=0,0,VLOOKUP(P95,FAC_TOTALS_APTA!$A$4:$BJ$126,$L99,FALSE))</f>
        <v>#REF!</v>
      </c>
      <c r="Q99" s="117" t="e">
        <f>IF(Q95=0,0,VLOOKUP(Q95,FAC_TOTALS_APTA!$A$4:$BJ$126,$L99,FALSE))</f>
        <v>#REF!</v>
      </c>
      <c r="R99" s="117" t="e">
        <f>IF(R95=0,0,VLOOKUP(R95,FAC_TOTALS_APTA!$A$4:$BJ$126,$L99,FALSE))</f>
        <v>#REF!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 t="e">
        <f t="shared" si="35"/>
        <v>#REF!</v>
      </c>
      <c r="AD99" s="122" t="e">
        <f>AC99/G112</f>
        <v>#REF!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21</v>
      </c>
      <c r="G100" s="54">
        <f>VLOOKUP(G95,FAC_TOTALS_APTA!$A$4:$BJ$126,$F100,FALSE)</f>
        <v>0</v>
      </c>
      <c r="H100" s="54">
        <f>VLOOKUP(H95,FAC_TOTALS_APTA!$A$4:$BJ$126,$F100,FALSE)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MATCH($K100,FAC_TOTALS_APTA!$A$2:$BH$2,)</f>
        <v>39</v>
      </c>
      <c r="M100" s="29">
        <f>IF(M96=0,0,VLOOKUP(M96,FAC_TOTALS_APTA!$A$4:$BJ$126,$L100,FALSE))</f>
        <v>0</v>
      </c>
      <c r="N100" s="29">
        <f>IF(N96=0,0,VLOOKUP(N96,FAC_TOTALS_APTA!$A$4:$BJ$126,$L100,FALSE))</f>
        <v>0</v>
      </c>
      <c r="O100" s="29">
        <f>IF(O96=0,0,VLOOKUP(O96,FAC_TOTALS_APTA!$A$4:$BJ$126,$L100,FALSE))</f>
        <v>0</v>
      </c>
      <c r="P100" s="29">
        <f>IF(P96=0,0,VLOOKUP(P96,FAC_TOTALS_APTA!$A$4:$BJ$126,$L100,FALSE))</f>
        <v>0</v>
      </c>
      <c r="Q100" s="29">
        <f>IF(Q96=0,0,VLOOKUP(Q96,FAC_TOTALS_APTA!$A$4:$BJ$126,$L100,FALSE))</f>
        <v>0</v>
      </c>
      <c r="R100" s="29">
        <f>IF(R96=0,0,VLOOKUP(R96,FAC_TOTALS_APTA!$A$4:$BJ$126,$L100,FALSE))</f>
        <v>0</v>
      </c>
      <c r="S100" s="29">
        <f>IF(S96=0,0,VLOOKUP(S96,FAC_TOTALS_APTA!$A$4:$BJ$126,$L100,FALSE))</f>
        <v>0</v>
      </c>
      <c r="T100" s="29">
        <f>IF(T96=0,0,VLOOKUP(T96,FAC_TOTALS_APTA!$A$4:$BJ$126,$L100,FALSE))</f>
        <v>0</v>
      </c>
      <c r="U100" s="29">
        <f>IF(U96=0,0,VLOOKUP(U96,FAC_TOTALS_APTA!$A$4:$BJ$126,$L100,FALSE))</f>
        <v>0</v>
      </c>
      <c r="V100" s="29">
        <f>IF(V96=0,0,VLOOKUP(V96,FAC_TOTALS_APTA!$A$4:$BJ$126,$L100,FALSE))</f>
        <v>0</v>
      </c>
      <c r="W100" s="29">
        <f>IF(W96=0,0,VLOOKUP(W96,FAC_TOTALS_APTA!$A$4:$BJ$126,$L100,FALSE))</f>
        <v>0</v>
      </c>
      <c r="X100" s="29">
        <f>IF(X96=0,0,VLOOKUP(X96,FAC_TOTALS_APTA!$A$4:$BJ$126,$L100,FALSE))</f>
        <v>0</v>
      </c>
      <c r="Y100" s="29">
        <f>IF(Y96=0,0,VLOOKUP(Y96,FAC_TOTALS_APTA!$A$4:$BJ$126,$L100,FALSE))</f>
        <v>0</v>
      </c>
      <c r="Z100" s="29">
        <f>IF(Z96=0,0,VLOOKUP(Z96,FAC_TOTALS_APTA!$A$4:$BJ$126,$L100,FALSE))</f>
        <v>0</v>
      </c>
      <c r="AA100" s="29">
        <f>IF(AA96=0,0,VLOOKUP(AA96,FAC_TOTALS_APTA!$A$4:$BJ$126,$L100,FALSE))</f>
        <v>0</v>
      </c>
      <c r="AB100" s="29">
        <f>IF(AB96=0,0,VLOOKUP(AB96,FAC_TOTALS_APTA!$A$4:$BJ$126,$L100,FALSE))</f>
        <v>0</v>
      </c>
      <c r="AC100" s="32">
        <f t="shared" si="35"/>
        <v>0</v>
      </c>
      <c r="AD100" s="33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15</v>
      </c>
      <c r="G101" s="29">
        <f>VLOOKUP(G95,FAC_TOTALS_APTA!$A$4:$BJ$126,$F101,FALSE)</f>
        <v>27909105.420000002</v>
      </c>
      <c r="H101" s="29">
        <f>VLOOKUP(H95,FAC_TOTALS_APTA!$A$4:$BJ$126,$F101,FALSE)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MATCH($K101,FAC_TOTALS_APTA!$A$2:$BH$2,)</f>
        <v>33</v>
      </c>
      <c r="M101" s="29">
        <f>IF(M95=0,0,VLOOKUP(M95,FAC_TOTALS_APTA!$A$4:$BJ$126,$L101,FALSE))</f>
        <v>42159462.831823103</v>
      </c>
      <c r="N101" s="29">
        <f>IF(N95=0,0,VLOOKUP(N95,FAC_TOTALS_APTA!$A$4:$BJ$126,$L101,FALSE))</f>
        <v>13670376.2734567</v>
      </c>
      <c r="O101" s="29">
        <f>IF(O95=0,0,VLOOKUP(O95,FAC_TOTALS_APTA!$A$4:$BJ$126,$L101,FALSE))</f>
        <v>12830781.7183902</v>
      </c>
      <c r="P101" s="29">
        <f>IF(P95=0,0,VLOOKUP(P95,FAC_TOTALS_APTA!$A$4:$BJ$126,$L101,FALSE))</f>
        <v>2746924.9200432301</v>
      </c>
      <c r="Q101" s="29">
        <f>IF(Q95=0,0,VLOOKUP(Q95,FAC_TOTALS_APTA!$A$4:$BJ$126,$L101,FALSE))</f>
        <v>10711516.2281214</v>
      </c>
      <c r="R101" s="29">
        <f>IF(R95=0,0,VLOOKUP(R95,FAC_TOTALS_APTA!$A$4:$BJ$126,$L101,FALSE))</f>
        <v>6467274.5580633702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5"/>
        <v>88586336.529898003</v>
      </c>
      <c r="AD101" s="33">
        <f>AC101/G111</f>
        <v>3.0013656498474123E-2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16</v>
      </c>
      <c r="G102" s="54">
        <f>VLOOKUP(G95,FAC_TOTALS_APTA!$A$4:$BJ$126,$F102,FALSE)</f>
        <v>0.70702565886186597</v>
      </c>
      <c r="H102" s="54">
        <f>VLOOKUP(H95,FAC_TOTALS_APTA!$A$4:$BJ$126,$F102,FALSE)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MATCH($K102,FAC_TOTALS_APTA!$A$2:$BH$2,)</f>
        <v>34</v>
      </c>
      <c r="M102" s="29">
        <f>IF(M95=0,0,VLOOKUP(M95,FAC_TOTALS_APTA!$A$4:$BJ$126,$L102,FALSE))</f>
        <v>1438238.34079116</v>
      </c>
      <c r="N102" s="29">
        <f>IF(N95=0,0,VLOOKUP(N95,FAC_TOTALS_APTA!$A$4:$BJ$126,$L102,FALSE))</f>
        <v>2741889.6725912802</v>
      </c>
      <c r="O102" s="29">
        <f>IF(O95=0,0,VLOOKUP(O95,FAC_TOTALS_APTA!$A$4:$BJ$126,$L102,FALSE))</f>
        <v>4189134.6435870798</v>
      </c>
      <c r="P102" s="29">
        <f>IF(P95=0,0,VLOOKUP(P95,FAC_TOTALS_APTA!$A$4:$BJ$126,$L102,FALSE))</f>
        <v>982254.43800289999</v>
      </c>
      <c r="Q102" s="29">
        <f>IF(Q95=0,0,VLOOKUP(Q95,FAC_TOTALS_APTA!$A$4:$BJ$126,$L102,FALSE))</f>
        <v>1665850.37056839</v>
      </c>
      <c r="R102" s="29">
        <f>IF(R95=0,0,VLOOKUP(R95,FAC_TOTALS_APTA!$A$4:$BJ$126,$L102,FALSE))</f>
        <v>-1493941.46508815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5"/>
        <v>9523426.0004526619</v>
      </c>
      <c r="AD102" s="33">
        <f>AC102/G111</f>
        <v>3.2266018424834007E-3</v>
      </c>
    </row>
    <row r="103" spans="1:31" x14ac:dyDescent="0.2">
      <c r="B103" s="115" t="s">
        <v>49</v>
      </c>
      <c r="C103" s="116" t="s">
        <v>21</v>
      </c>
      <c r="D103" s="124" t="s">
        <v>86</v>
      </c>
      <c r="E103" s="55"/>
      <c r="F103" s="6">
        <f>MATCH($D103,FAC_TOTALS_APTA!$A$2:$BJ$2,)</f>
        <v>17</v>
      </c>
      <c r="G103" s="34">
        <f>VLOOKUP(G95,FAC_TOTALS_APTA!$A$4:$BJ$126,$F103,FALSE)</f>
        <v>4.1093000000000002</v>
      </c>
      <c r="H103" s="34">
        <f>VLOOKUP(H95,FAC_TOTALS_APTA!$A$4:$BJ$126,$F103,FALSE)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MATCH($K103,FAC_TOTALS_APTA!$A$2:$BH$2,)</f>
        <v>35</v>
      </c>
      <c r="M103" s="29">
        <f>IF(M95=0,0,VLOOKUP(M95,FAC_TOTALS_APTA!$A$4:$BJ$126,$L103,FALSE))</f>
        <v>-13901730.5656213</v>
      </c>
      <c r="N103" s="29">
        <f>IF(N95=0,0,VLOOKUP(N95,FAC_TOTALS_APTA!$A$4:$BJ$126,$L103,FALSE))</f>
        <v>-16881626.7887736</v>
      </c>
      <c r="O103" s="29">
        <f>IF(O95=0,0,VLOOKUP(O95,FAC_TOTALS_APTA!$A$4:$BJ$126,$L103,FALSE))</f>
        <v>-109874098.04472999</v>
      </c>
      <c r="P103" s="29">
        <f>IF(P95=0,0,VLOOKUP(P95,FAC_TOTALS_APTA!$A$4:$BJ$126,$L103,FALSE))</f>
        <v>-33756770.021757796</v>
      </c>
      <c r="Q103" s="29">
        <f>IF(Q95=0,0,VLOOKUP(Q95,FAC_TOTALS_APTA!$A$4:$BJ$126,$L103,FALSE))</f>
        <v>33160801.832175799</v>
      </c>
      <c r="R103" s="29">
        <f>IF(R95=0,0,VLOOKUP(R95,FAC_TOTALS_APTA!$A$4:$BJ$126,$L103,FALSE))</f>
        <v>26501333.4148832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5"/>
        <v>-114752090.17382371</v>
      </c>
      <c r="AD103" s="33">
        <f>AC103/G111</f>
        <v>-3.8878792733421985E-2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18</v>
      </c>
      <c r="G104" s="54">
        <f>VLOOKUP(G95,FAC_TOTALS_APTA!$A$4:$BJ$126,$F104,FALSE)</f>
        <v>33963.31</v>
      </c>
      <c r="H104" s="54">
        <f>VLOOKUP(H95,FAC_TOTALS_APTA!$A$4:$BJ$126,$F104,FALSE)</f>
        <v>36801.5</v>
      </c>
      <c r="I104" s="30">
        <f t="shared" si="32"/>
        <v>8.3566354398319831E-2</v>
      </c>
      <c r="J104" s="31" t="str">
        <f t="shared" si="33"/>
        <v>_log</v>
      </c>
      <c r="K104" s="31" t="str">
        <f t="shared" si="34"/>
        <v>TOTAL_MED_INC_INDIV_2018_log_FAC</v>
      </c>
      <c r="L104" s="6">
        <f>MATCH($K104,FAC_TOTALS_APTA!$A$2:$BH$2,)</f>
        <v>36</v>
      </c>
      <c r="M104" s="29">
        <f>IF(M95=0,0,VLOOKUP(M95,FAC_TOTALS_APTA!$A$4:$BJ$126,$L104,FALSE))</f>
        <v>4579072.6570375198</v>
      </c>
      <c r="N104" s="29">
        <f>IF(N95=0,0,VLOOKUP(N95,FAC_TOTALS_APTA!$A$4:$BJ$126,$L104,FALSE))</f>
        <v>2162828.6197415502</v>
      </c>
      <c r="O104" s="29">
        <f>IF(O95=0,0,VLOOKUP(O95,FAC_TOTALS_APTA!$A$4:$BJ$126,$L104,FALSE))</f>
        <v>-11006677.864911299</v>
      </c>
      <c r="P104" s="29">
        <f>IF(P95=0,0,VLOOKUP(P95,FAC_TOTALS_APTA!$A$4:$BJ$126,$L104,FALSE))</f>
        <v>-19848543.111817699</v>
      </c>
      <c r="Q104" s="29">
        <f>IF(Q95=0,0,VLOOKUP(Q95,FAC_TOTALS_APTA!$A$4:$BJ$126,$L104,FALSE))</f>
        <v>-11135573.1225267</v>
      </c>
      <c r="R104" s="29">
        <f>IF(R95=0,0,VLOOKUP(R95,FAC_TOTALS_APTA!$A$4:$BJ$126,$L104,FALSE))</f>
        <v>-14587303.734503901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5"/>
        <v>-49836196.556980528</v>
      </c>
      <c r="AD104" s="33">
        <f>AC104/G111</f>
        <v>-1.6884844133348141E-2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19</v>
      </c>
      <c r="G105" s="29">
        <f>VLOOKUP(G95,FAC_TOTALS_APTA!$A$4:$BJ$126,$F105,FALSE)</f>
        <v>31.51</v>
      </c>
      <c r="H105" s="29">
        <f>VLOOKUP(H95,FAC_TOTALS_APTA!$A$4:$BJ$126,$F105,FALSE)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MATCH($K105,FAC_TOTALS_APTA!$A$2:$BH$2,)</f>
        <v>37</v>
      </c>
      <c r="M105" s="29">
        <f>IF(M95=0,0,VLOOKUP(M95,FAC_TOTALS_APTA!$A$4:$BJ$126,$L105,FALSE))</f>
        <v>-43792276.797578901</v>
      </c>
      <c r="N105" s="29">
        <f>IF(N95=0,0,VLOOKUP(N95,FAC_TOTALS_APTA!$A$4:$BJ$126,$L105,FALSE))</f>
        <v>7805429.7467225101</v>
      </c>
      <c r="O105" s="29">
        <f>IF(O95=0,0,VLOOKUP(O95,FAC_TOTALS_APTA!$A$4:$BJ$126,$L105,FALSE))</f>
        <v>-897098.46488232503</v>
      </c>
      <c r="P105" s="29">
        <f>IF(P95=0,0,VLOOKUP(P95,FAC_TOTALS_APTA!$A$4:$BJ$126,$L105,FALSE))</f>
        <v>-8419925.4240569491</v>
      </c>
      <c r="Q105" s="29">
        <f>IF(Q95=0,0,VLOOKUP(Q95,FAC_TOTALS_APTA!$A$4:$BJ$126,$L105,FALSE))</f>
        <v>3516526.25816104</v>
      </c>
      <c r="R105" s="29">
        <f>IF(R95=0,0,VLOOKUP(R95,FAC_TOTALS_APTA!$A$4:$BJ$126,$L105,FALSE))</f>
        <v>294890.74785972299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5"/>
        <v>-41492453.933774896</v>
      </c>
      <c r="AD105" s="33">
        <f>AC105/G111</f>
        <v>-1.4057927084802488E-2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20</v>
      </c>
      <c r="G106" s="34">
        <f>VLOOKUP(G95,FAC_TOTALS_APTA!$A$4:$BJ$126,$F106,FALSE)</f>
        <v>4.0999999999999996</v>
      </c>
      <c r="H106" s="34">
        <f>VLOOKUP(H95,FAC_TOTALS_APTA!$A$4:$BJ$126,$F106,FALSE)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MATCH($K106,FAC_TOTALS_APTA!$A$2:$BH$2,)</f>
        <v>38</v>
      </c>
      <c r="M106" s="29">
        <f>IF(M95=0,0,VLOOKUP(M95,FAC_TOTALS_APTA!$A$4:$BJ$126,$L106,FALSE))</f>
        <v>-1341600.84205232</v>
      </c>
      <c r="N106" s="29">
        <f>IF(N95=0,0,VLOOKUP(N95,FAC_TOTALS_APTA!$A$4:$BJ$126,$L106,FALSE))</f>
        <v>0</v>
      </c>
      <c r="O106" s="29">
        <f>IF(O95=0,0,VLOOKUP(O95,FAC_TOTALS_APTA!$A$4:$BJ$126,$L106,FALSE))</f>
        <v>1437461.76833249</v>
      </c>
      <c r="P106" s="29">
        <f>IF(P95=0,0,VLOOKUP(P95,FAC_TOTALS_APTA!$A$4:$BJ$126,$L106,FALSE))</f>
        <v>-5583267.7971232096</v>
      </c>
      <c r="Q106" s="29">
        <f>IF(Q95=0,0,VLOOKUP(Q95,FAC_TOTALS_APTA!$A$4:$BJ$126,$L106,FALSE))</f>
        <v>0</v>
      </c>
      <c r="R106" s="29">
        <f>IF(R95=0,0,VLOOKUP(R95,FAC_TOTALS_APTA!$A$4:$BJ$126,$L106,FALSE))</f>
        <v>-1416631.3764965399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5"/>
        <v>-6904038.2473395802</v>
      </c>
      <c r="AD106" s="33">
        <f>AC106/G111</f>
        <v>-2.3391353624612529E-3</v>
      </c>
    </row>
    <row r="107" spans="1:31" ht="25.5" x14ac:dyDescent="0.25">
      <c r="B107" s="115" t="s">
        <v>63</v>
      </c>
      <c r="C107" s="116"/>
      <c r="D107" s="126" t="s">
        <v>97</v>
      </c>
      <c r="E107" s="55"/>
      <c r="F107" s="6">
        <f>MATCH($D107,FAC_TOTALS_APTA!$A$2:$BJ$2,)</f>
        <v>26</v>
      </c>
      <c r="G107" s="34">
        <f>VLOOKUP(G95,FAC_TOTALS_APTA!$A$4:$BJ$126,$F107,FALSE)</f>
        <v>1</v>
      </c>
      <c r="H107" s="34">
        <f>VLOOKUP(H95,FAC_TOTALS_APTA!$A$4:$BJ$126,$F107,FALSE)</f>
        <v>28.6</v>
      </c>
      <c r="I107" s="30">
        <f t="shared" si="32"/>
        <v>27.6</v>
      </c>
      <c r="J107" s="31"/>
      <c r="K107" s="31" t="str">
        <f t="shared" si="34"/>
        <v>TNC_TRIPS_PER_CAPITA_CLUSTER_RAIL_HINY_FAC</v>
      </c>
      <c r="L107" s="6">
        <f>MATCH($K107,FAC_TOTALS_APTA!$A$2:$BH$2,)</f>
        <v>44</v>
      </c>
      <c r="M107" s="29">
        <f>IF(M95=0,0,VLOOKUP(M95,FAC_TOTALS_APTA!$A$4:$BJ$126,$L107,FALSE))</f>
        <v>3805843.9613602399</v>
      </c>
      <c r="N107" s="29">
        <f>IF(N95=0,0,VLOOKUP(N95,FAC_TOTALS_APTA!$A$4:$BJ$126,$L107,FALSE))</f>
        <v>6396578.3168074396</v>
      </c>
      <c r="O107" s="29">
        <f>IF(O95=0,0,VLOOKUP(O95,FAC_TOTALS_APTA!$A$4:$BJ$126,$L107,FALSE))</f>
        <v>3821014.4091135599</v>
      </c>
      <c r="P107" s="29">
        <f>IF(P95=0,0,VLOOKUP(P95,FAC_TOTALS_APTA!$A$4:$BJ$126,$L107,FALSE))</f>
        <v>11902544.519994801</v>
      </c>
      <c r="Q107" s="29">
        <f>IF(Q95=0,0,VLOOKUP(Q95,FAC_TOTALS_APTA!$A$4:$BJ$126,$L107,FALSE))</f>
        <v>15245140.620751699</v>
      </c>
      <c r="R107" s="29">
        <f>IF(R95=0,0,VLOOKUP(R95,FAC_TOTALS_APTA!$A$4:$BJ$126,$L107,FALSE))</f>
        <v>27734153.8895103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5"/>
        <v>68905275.717538044</v>
      </c>
      <c r="AD107" s="33">
        <f>AC107/G111</f>
        <v>2.3345578531976552E-2</v>
      </c>
    </row>
    <row r="108" spans="1:31" hidden="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28</v>
      </c>
      <c r="G108" s="34">
        <f>VLOOKUP(G95,FAC_TOTALS_APTA!$A$4:$BJ$126,$F108,FALSE)</f>
        <v>0</v>
      </c>
      <c r="H108" s="34">
        <f>VLOOKUP(H95,FAC_TOTALS_APTA!$A$4:$BJ$126,$F108,FALSE)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MATCH($K108,FAC_TOTALS_APTA!$A$2:$BH$2,)</f>
        <v>46</v>
      </c>
      <c r="M108" s="29">
        <f>IF(M95=0,0,VLOOKUP(M95,FAC_TOTALS_APTA!$A$4:$BJ$126,$L108,FALSE))</f>
        <v>-60547845.242224202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5"/>
        <v>-60547845.242224202</v>
      </c>
      <c r="AD108" s="33">
        <f>AC108/G111</f>
        <v>-2.051402394555011E-2</v>
      </c>
    </row>
    <row r="109" spans="1:31" hidden="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29</v>
      </c>
      <c r="G109" s="35">
        <f>VLOOKUP(G95,FAC_TOTALS_APTA!$A$4:$BJ$126,$F109,FALSE)</f>
        <v>0</v>
      </c>
      <c r="H109" s="35">
        <f>VLOOKUP(H95,FAC_TOTALS_APTA!$A$4:$BJ$126,$F109,FALSE)</f>
        <v>1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-161346543.13227201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5"/>
        <v>-161346543.13227201</v>
      </c>
      <c r="AD109" s="40">
        <f>AC109/G111</f>
        <v>-5.4665311971151077E-2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2951534296.8758798</v>
      </c>
      <c r="H111" s="110">
        <f>VLOOKUP(H95,FAC_TOTALS_APTA!$A$4:$BH$126,$F111,FALSE)</f>
        <v>3078776716.74893</v>
      </c>
      <c r="I111" s="112">
        <f t="shared" ref="I111" si="38">H111/G111-1</f>
        <v>4.3110601834352114E-2</v>
      </c>
      <c r="J111" s="31"/>
      <c r="K111" s="31"/>
      <c r="L111" s="6"/>
      <c r="M111" s="29" t="e">
        <f t="shared" ref="M111:AB111" si="39">SUM(M97:M104)</f>
        <v>#REF!</v>
      </c>
      <c r="N111" s="29" t="e">
        <f t="shared" si="39"/>
        <v>#REF!</v>
      </c>
      <c r="O111" s="29" t="e">
        <f t="shared" si="39"/>
        <v>#REF!</v>
      </c>
      <c r="P111" s="29" t="e">
        <f t="shared" si="39"/>
        <v>#REF!</v>
      </c>
      <c r="Q111" s="29" t="e">
        <f t="shared" si="39"/>
        <v>#REF!</v>
      </c>
      <c r="R111" s="29" t="e">
        <f t="shared" si="39"/>
        <v>#REF!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127242419.87305021</v>
      </c>
      <c r="AD111" s="33">
        <f>I111</f>
        <v>4.3110601834352114E-2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2929500930.99999</v>
      </c>
      <c r="H112" s="111">
        <f>VLOOKUP(H95,FAC_TOTALS_APTA!$A$4:$BH$126,$F112,FALSE)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-9.2547225101715647E-3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6"/>
  <sheetViews>
    <sheetView workbookViewId="0">
      <pane xSplit="4" ySplit="3" topLeftCell="E70" activePane="bottomRight" state="frozen"/>
      <selection pane="topRight" activeCell="E1" sqref="E1"/>
      <selection pane="bottomLeft" activeCell="A4" sqref="A4"/>
      <selection pane="bottomRight" activeCell="E76" sqref="E76:AZ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2" bestFit="1" customWidth="1"/>
    <col min="5" max="5" width="13.5" style="162" bestFit="1" customWidth="1"/>
    <col min="6" max="6" width="11.875" style="162" customWidth="1"/>
    <col min="7" max="8" width="16.25" style="163" bestFit="1" customWidth="1"/>
    <col min="9" max="9" width="15.375" style="163" customWidth="1"/>
    <col min="10" max="10" width="16.125" style="163" customWidth="1"/>
    <col min="11" max="11" width="15.5" style="163" bestFit="1" customWidth="1"/>
    <col min="12" max="12" width="14.75" style="163" bestFit="1" customWidth="1"/>
    <col min="13" max="13" width="15.25" style="163" bestFit="1" customWidth="1"/>
    <col min="14" max="15" width="12" style="163" bestFit="1" customWidth="1"/>
    <col min="16" max="16" width="16.75" style="163" bestFit="1" customWidth="1"/>
    <col min="17" max="17" width="14.5" style="163" bestFit="1" customWidth="1"/>
    <col min="18" max="18" width="12.625" style="163" bestFit="1" customWidth="1"/>
    <col min="19" max="19" width="13.875" style="163" bestFit="1" customWidth="1"/>
    <col min="20" max="20" width="14" style="163" bestFit="1" customWidth="1"/>
    <col min="21" max="21" width="13.875" style="163" customWidth="1"/>
    <col min="22" max="22" width="14" style="163" bestFit="1" customWidth="1"/>
    <col min="23" max="23" width="13.875" style="163" customWidth="1"/>
    <col min="24" max="24" width="14.125" style="163" bestFit="1" customWidth="1"/>
    <col min="25" max="25" width="14" style="163" customWidth="1"/>
    <col min="26" max="26" width="14.375" style="163" bestFit="1" customWidth="1"/>
    <col min="27" max="28" width="12" style="163" bestFit="1" customWidth="1"/>
    <col min="29" max="29" width="14.375" style="163" bestFit="1" customWidth="1"/>
    <col min="30" max="30" width="14.125" style="163" bestFit="1" customWidth="1"/>
    <col min="31" max="31" width="16.75" style="163" bestFit="1" customWidth="1"/>
    <col min="32" max="32" width="21.875" style="162" bestFit="1" customWidth="1"/>
    <col min="33" max="33" width="22.125" style="163" bestFit="1" customWidth="1"/>
    <col min="34" max="34" width="27.125" style="162" bestFit="1" customWidth="1"/>
    <col min="35" max="35" width="18.75" style="163" bestFit="1" customWidth="1"/>
    <col min="36" max="36" width="23" style="162" bestFit="1" customWidth="1"/>
    <col min="37" max="37" width="17.75" style="163" bestFit="1" customWidth="1"/>
    <col min="38" max="38" width="22.125" style="162" bestFit="1" customWidth="1"/>
    <col min="39" max="40" width="22" style="162" customWidth="1"/>
    <col min="41" max="41" width="22" style="163" bestFit="1" customWidth="1"/>
    <col min="42" max="42" width="26.25" style="162" bestFit="1" customWidth="1"/>
    <col min="43" max="43" width="18.75" style="163" bestFit="1" customWidth="1"/>
    <col min="44" max="44" width="23.125" style="162" bestFit="1" customWidth="1"/>
    <col min="45" max="50" width="23" style="162" customWidth="1"/>
    <col min="51" max="54" width="23" customWidth="1"/>
    <col min="55" max="55" width="15.375" style="2" bestFit="1" customWidth="1"/>
    <col min="56" max="59" width="25.125" style="2" customWidth="1"/>
    <col min="60" max="60" width="17.5" style="2" bestFit="1" customWidth="1"/>
  </cols>
  <sheetData>
    <row r="1" spans="1:64" s="5" customFormat="1" x14ac:dyDescent="0.25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C1" s="73"/>
      <c r="BD1" s="73"/>
      <c r="BE1" s="73"/>
      <c r="BF1" s="73"/>
      <c r="BG1" s="73"/>
      <c r="BH1" s="73"/>
    </row>
    <row r="2" spans="1:64" s="5" customFormat="1" x14ac:dyDescent="0.25">
      <c r="B2" s="5" t="s">
        <v>0</v>
      </c>
      <c r="C2" s="5" t="s">
        <v>2</v>
      </c>
      <c r="D2" s="161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95</v>
      </c>
      <c r="M2" t="s">
        <v>77</v>
      </c>
      <c r="N2" t="s">
        <v>78</v>
      </c>
      <c r="O2" t="s">
        <v>8</v>
      </c>
      <c r="P2" t="s">
        <v>72</v>
      </c>
      <c r="Q2" t="s">
        <v>86</v>
      </c>
      <c r="R2" t="s">
        <v>14</v>
      </c>
      <c r="S2" t="s">
        <v>9</v>
      </c>
      <c r="T2" t="s">
        <v>28</v>
      </c>
      <c r="U2" t="s">
        <v>79</v>
      </c>
      <c r="V2" t="s">
        <v>98</v>
      </c>
      <c r="W2" t="s">
        <v>96</v>
      </c>
      <c r="X2" t="s">
        <v>89</v>
      </c>
      <c r="Y2" t="s">
        <v>90</v>
      </c>
      <c r="Z2" t="s">
        <v>97</v>
      </c>
      <c r="AA2" t="s">
        <v>91</v>
      </c>
      <c r="AB2" t="s">
        <v>43</v>
      </c>
      <c r="AC2" t="s">
        <v>44</v>
      </c>
      <c r="AD2" t="s">
        <v>99</v>
      </c>
      <c r="AE2" t="s">
        <v>83</v>
      </c>
      <c r="AF2" t="s">
        <v>84</v>
      </c>
      <c r="AG2" t="s">
        <v>10</v>
      </c>
      <c r="AH2" t="s">
        <v>74</v>
      </c>
      <c r="AI2" t="s">
        <v>87</v>
      </c>
      <c r="AJ2" t="s">
        <v>29</v>
      </c>
      <c r="AK2" t="s">
        <v>11</v>
      </c>
      <c r="AL2" t="s">
        <v>30</v>
      </c>
      <c r="AM2" t="s">
        <v>81</v>
      </c>
      <c r="AN2" t="s">
        <v>100</v>
      </c>
      <c r="AO2" t="s">
        <v>101</v>
      </c>
      <c r="AP2" t="s">
        <v>92</v>
      </c>
      <c r="AQ2" t="s">
        <v>93</v>
      </c>
      <c r="AR2" t="s">
        <v>102</v>
      </c>
      <c r="AS2" t="s">
        <v>94</v>
      </c>
      <c r="AT2" t="s">
        <v>75</v>
      </c>
      <c r="AU2" t="s">
        <v>76</v>
      </c>
      <c r="AV2" t="s">
        <v>38</v>
      </c>
      <c r="AW2" t="s">
        <v>39</v>
      </c>
      <c r="AX2" t="s">
        <v>40</v>
      </c>
      <c r="AY2" t="s">
        <v>41</v>
      </c>
      <c r="AZ2" t="s">
        <v>42</v>
      </c>
      <c r="BA2"/>
      <c r="BB2"/>
      <c r="BC2"/>
      <c r="BD2"/>
      <c r="BE2"/>
      <c r="BF2"/>
      <c r="BG2"/>
      <c r="BH2"/>
      <c r="BI2"/>
      <c r="BJ2"/>
      <c r="BK2"/>
      <c r="BL2"/>
    </row>
    <row r="3" spans="1:64" x14ac:dyDescent="0.25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/>
      <c r="AT3" s="165"/>
      <c r="AU3" s="165"/>
      <c r="AV3" s="165"/>
      <c r="AW3" s="165"/>
      <c r="AX3" s="165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4" x14ac:dyDescent="0.25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1869291347.1234801</v>
      </c>
      <c r="K4">
        <v>0</v>
      </c>
      <c r="L4">
        <v>69431799.636510193</v>
      </c>
      <c r="M4">
        <v>0.91027864284140703</v>
      </c>
      <c r="N4">
        <v>0</v>
      </c>
      <c r="O4">
        <v>9573567.1438265797</v>
      </c>
      <c r="P4">
        <v>0.56791506562331096</v>
      </c>
      <c r="Q4">
        <v>1.99892297215457</v>
      </c>
      <c r="R4">
        <v>39381.469965213502</v>
      </c>
      <c r="S4">
        <v>9.9176880297119094</v>
      </c>
      <c r="T4">
        <v>3.9438940773070499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2217749582</v>
      </c>
      <c r="AZ4">
        <v>2217749582</v>
      </c>
      <c r="BC4"/>
      <c r="BD4"/>
      <c r="BE4"/>
      <c r="BF4"/>
      <c r="BG4"/>
      <c r="BH4"/>
    </row>
    <row r="5" spans="1:64" x14ac:dyDescent="0.25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2023180126.36307</v>
      </c>
      <c r="K5">
        <v>44695210.691113099</v>
      </c>
      <c r="L5">
        <v>69475683.838446796</v>
      </c>
      <c r="M5">
        <v>0.91687073440147104</v>
      </c>
      <c r="N5">
        <v>0</v>
      </c>
      <c r="O5">
        <v>9715711.2025870793</v>
      </c>
      <c r="P5">
        <v>0.56633197127096302</v>
      </c>
      <c r="Q5">
        <v>2.3077092528229799</v>
      </c>
      <c r="R5">
        <v>38481.401179127999</v>
      </c>
      <c r="S5">
        <v>9.8266441604857402</v>
      </c>
      <c r="T5">
        <v>3.9438940773070499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-2211083.7177950302</v>
      </c>
      <c r="AE5">
        <v>-734571.00225509005</v>
      </c>
      <c r="AF5">
        <v>0</v>
      </c>
      <c r="AG5">
        <v>17134657.616498802</v>
      </c>
      <c r="AH5">
        <v>-3872347.7939823801</v>
      </c>
      <c r="AI5">
        <v>31001029.0709165</v>
      </c>
      <c r="AJ5">
        <v>9846820.2766906209</v>
      </c>
      <c r="AK5">
        <v>-1919849.18374155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49784757.147559501</v>
      </c>
      <c r="AW5">
        <v>50128488.346190199</v>
      </c>
      <c r="AX5">
        <v>-121664152.34619001</v>
      </c>
      <c r="AY5">
        <v>0</v>
      </c>
      <c r="AZ5">
        <v>-71535663.999999896</v>
      </c>
      <c r="BB5" s="3"/>
      <c r="BC5"/>
      <c r="BD5"/>
      <c r="BE5"/>
      <c r="BF5"/>
      <c r="BG5"/>
      <c r="BH5"/>
    </row>
    <row r="6" spans="1:64" x14ac:dyDescent="0.25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2332177402.1308599</v>
      </c>
      <c r="K6">
        <v>88023642.141228497</v>
      </c>
      <c r="L6">
        <v>71765534.239041999</v>
      </c>
      <c r="M6">
        <v>0.88111629180226403</v>
      </c>
      <c r="N6">
        <v>0</v>
      </c>
      <c r="O6">
        <v>9734314.7826844901</v>
      </c>
      <c r="P6">
        <v>0.56708000568482797</v>
      </c>
      <c r="Q6">
        <v>2.60745949407365</v>
      </c>
      <c r="R6">
        <v>38183.589923807398</v>
      </c>
      <c r="S6">
        <v>9.7869676092694604</v>
      </c>
      <c r="T6">
        <v>3.9555663396720502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35426154.603464797</v>
      </c>
      <c r="AE6">
        <v>4203079.96921473</v>
      </c>
      <c r="AF6">
        <v>0</v>
      </c>
      <c r="AG6">
        <v>20345138.634393498</v>
      </c>
      <c r="AH6">
        <v>-2131232.3261649702</v>
      </c>
      <c r="AI6">
        <v>27996938.714443199</v>
      </c>
      <c r="AJ6">
        <v>13432436.5390078</v>
      </c>
      <c r="AK6">
        <v>-1831120.7191397201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88431190.825051695</v>
      </c>
      <c r="AW6">
        <v>89721610.486553505</v>
      </c>
      <c r="AX6">
        <v>-19417244.4865533</v>
      </c>
      <c r="AY6">
        <v>179225222.99999899</v>
      </c>
      <c r="AZ6">
        <v>249529589</v>
      </c>
      <c r="BB6" s="3"/>
      <c r="BC6"/>
      <c r="BD6"/>
      <c r="BE6"/>
      <c r="BF6"/>
      <c r="BG6"/>
      <c r="BH6"/>
    </row>
    <row r="7" spans="1:64" x14ac:dyDescent="0.25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2528938159.3418999</v>
      </c>
      <c r="K7">
        <v>40721920.185365401</v>
      </c>
      <c r="L7">
        <v>70767074.604147598</v>
      </c>
      <c r="M7">
        <v>0.908709006019361</v>
      </c>
      <c r="N7">
        <v>0</v>
      </c>
      <c r="O7">
        <v>9670224.8115459997</v>
      </c>
      <c r="P7">
        <v>0.56213257598667299</v>
      </c>
      <c r="Q7">
        <v>3.0629169958820901</v>
      </c>
      <c r="R7">
        <v>37264.378431327401</v>
      </c>
      <c r="S7">
        <v>9.5820881245511096</v>
      </c>
      <c r="T7">
        <v>3.9826876644648799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-27759571.9333844</v>
      </c>
      <c r="AE7">
        <v>-2085138.9634863101</v>
      </c>
      <c r="AF7">
        <v>0</v>
      </c>
      <c r="AG7">
        <v>23477896.519037299</v>
      </c>
      <c r="AH7">
        <v>-1567261.9337684701</v>
      </c>
      <c r="AI7">
        <v>40830637.683583401</v>
      </c>
      <c r="AJ7">
        <v>12971642.926067799</v>
      </c>
      <c r="AK7">
        <v>-2730048.2334066099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43138156.064642698</v>
      </c>
      <c r="AW7">
        <v>42786190.263145998</v>
      </c>
      <c r="AX7">
        <v>-10669779.263147401</v>
      </c>
      <c r="AY7">
        <v>125667082.999999</v>
      </c>
      <c r="AZ7">
        <v>157783493.999998</v>
      </c>
      <c r="BB7" s="3"/>
      <c r="BC7"/>
      <c r="BD7"/>
      <c r="BE7"/>
      <c r="BF7"/>
      <c r="BG7"/>
      <c r="BH7"/>
    </row>
    <row r="8" spans="1:64" x14ac:dyDescent="0.25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2590993205.38762</v>
      </c>
      <c r="K8">
        <v>62055046.045720801</v>
      </c>
      <c r="L8">
        <v>70624705.906152099</v>
      </c>
      <c r="M8">
        <v>0.897836833845017</v>
      </c>
      <c r="N8">
        <v>0</v>
      </c>
      <c r="O8">
        <v>9915449.72303918</v>
      </c>
      <c r="P8">
        <v>0.56167964854839703</v>
      </c>
      <c r="Q8">
        <v>3.3556920653326898</v>
      </c>
      <c r="R8">
        <v>35771.540827119403</v>
      </c>
      <c r="S8">
        <v>9.4619485484100494</v>
      </c>
      <c r="T8">
        <v>4.3015517876788696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-6536934.5137538901</v>
      </c>
      <c r="AE8">
        <v>1402445.3416637101</v>
      </c>
      <c r="AF8">
        <v>0</v>
      </c>
      <c r="AG8">
        <v>31824918.5254054</v>
      </c>
      <c r="AH8">
        <v>-469698.141971</v>
      </c>
      <c r="AI8">
        <v>25689445.0953159</v>
      </c>
      <c r="AJ8">
        <v>21002882.396365099</v>
      </c>
      <c r="AK8">
        <v>-3045939.6911261198</v>
      </c>
      <c r="AL8">
        <v>-3691958.9811793799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66175160.030719802</v>
      </c>
      <c r="AW8">
        <v>66610550.664134301</v>
      </c>
      <c r="AX8">
        <v>-36255237.664131597</v>
      </c>
      <c r="AY8">
        <v>0</v>
      </c>
      <c r="AZ8">
        <v>30355313.0000026</v>
      </c>
      <c r="BB8" s="3"/>
      <c r="BC8"/>
      <c r="BD8"/>
      <c r="BE8"/>
      <c r="BF8"/>
      <c r="BG8"/>
      <c r="BH8"/>
    </row>
    <row r="9" spans="1:64" x14ac:dyDescent="0.25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2619435990.8569899</v>
      </c>
      <c r="K9">
        <v>28442785.4693738</v>
      </c>
      <c r="L9">
        <v>71582714.355237693</v>
      </c>
      <c r="M9">
        <v>0.92086023061058198</v>
      </c>
      <c r="N9">
        <v>0</v>
      </c>
      <c r="O9">
        <v>9964969.7656980809</v>
      </c>
      <c r="P9">
        <v>0.55508678283873902</v>
      </c>
      <c r="Q9">
        <v>3.5310062793786798</v>
      </c>
      <c r="R9">
        <v>36276.706108743201</v>
      </c>
      <c r="S9">
        <v>9.2945652359991193</v>
      </c>
      <c r="T9">
        <v>4.4274885399032797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29619701.9522135</v>
      </c>
      <c r="AE9">
        <v>-3648736.5349247199</v>
      </c>
      <c r="AF9">
        <v>0</v>
      </c>
      <c r="AG9">
        <v>8758839.5251406599</v>
      </c>
      <c r="AH9">
        <v>-7189736.4715038398</v>
      </c>
      <c r="AI9">
        <v>14677506.8990936</v>
      </c>
      <c r="AJ9">
        <v>-7264036.2949143797</v>
      </c>
      <c r="AK9">
        <v>-4046385.4628135399</v>
      </c>
      <c r="AL9">
        <v>-1590665.11601817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29316488.4962731</v>
      </c>
      <c r="AW9">
        <v>29314191.238874599</v>
      </c>
      <c r="AX9">
        <v>-19558867.238877099</v>
      </c>
      <c r="AY9">
        <v>0</v>
      </c>
      <c r="AZ9">
        <v>9755323.9999974594</v>
      </c>
      <c r="BB9" s="3"/>
      <c r="BC9"/>
      <c r="BD9"/>
      <c r="BE9"/>
      <c r="BF9"/>
      <c r="BG9"/>
      <c r="BH9"/>
    </row>
    <row r="10" spans="1:64" x14ac:dyDescent="0.25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2679843765.8650198</v>
      </c>
      <c r="K10">
        <v>60407775.008028597</v>
      </c>
      <c r="L10">
        <v>71889164.491291001</v>
      </c>
      <c r="M10">
        <v>0.90104162550678502</v>
      </c>
      <c r="N10">
        <v>0</v>
      </c>
      <c r="O10">
        <v>9988399.3974122796</v>
      </c>
      <c r="P10">
        <v>0.55810480951068597</v>
      </c>
      <c r="Q10">
        <v>3.9554554445044898</v>
      </c>
      <c r="R10">
        <v>36238.918817514997</v>
      </c>
      <c r="S10">
        <v>9.4554621860263008</v>
      </c>
      <c r="T10">
        <v>4.5087477278502996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7.1046637199104395E-2</v>
      </c>
      <c r="AC10">
        <v>0</v>
      </c>
      <c r="AD10">
        <v>14120822.716941301</v>
      </c>
      <c r="AE10">
        <v>2638968.1567809102</v>
      </c>
      <c r="AF10">
        <v>0</v>
      </c>
      <c r="AG10">
        <v>5791333.9435312897</v>
      </c>
      <c r="AH10">
        <v>3308039.4881952801</v>
      </c>
      <c r="AI10">
        <v>33624346.274210297</v>
      </c>
      <c r="AJ10">
        <v>681001.955236095</v>
      </c>
      <c r="AK10">
        <v>4005255.2698403001</v>
      </c>
      <c r="AL10">
        <v>-965392.00915481197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-3742400.7322478299</v>
      </c>
      <c r="AU10">
        <v>0</v>
      </c>
      <c r="AV10">
        <v>59461975.0633329</v>
      </c>
      <c r="AW10">
        <v>59833142.512571998</v>
      </c>
      <c r="AX10">
        <v>23611065.487429</v>
      </c>
      <c r="AY10">
        <v>0</v>
      </c>
      <c r="AZ10">
        <v>83444208.000000998</v>
      </c>
      <c r="BB10" s="3"/>
      <c r="BC10"/>
      <c r="BD10"/>
      <c r="BE10"/>
      <c r="BF10"/>
      <c r="BG10"/>
      <c r="BH10"/>
    </row>
    <row r="11" spans="1:64" x14ac:dyDescent="0.25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2583375580.4014101</v>
      </c>
      <c r="K11">
        <v>-96468185.463603795</v>
      </c>
      <c r="L11">
        <v>70967398.250165403</v>
      </c>
      <c r="M11">
        <v>0.99318691376596602</v>
      </c>
      <c r="N11">
        <v>0</v>
      </c>
      <c r="O11">
        <v>9910892.7921914905</v>
      </c>
      <c r="P11">
        <v>0.56058664875456199</v>
      </c>
      <c r="Q11">
        <v>2.9101362046971899</v>
      </c>
      <c r="R11">
        <v>34545.635455789001</v>
      </c>
      <c r="S11">
        <v>9.5671246893685105</v>
      </c>
      <c r="T11">
        <v>4.7193406660422497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7.1046637199104395E-2</v>
      </c>
      <c r="AC11">
        <v>0</v>
      </c>
      <c r="AD11">
        <v>-18826625.7186362</v>
      </c>
      <c r="AE11">
        <v>-13614375.2973812</v>
      </c>
      <c r="AF11">
        <v>0</v>
      </c>
      <c r="AG11">
        <v>-5455781.0854295203</v>
      </c>
      <c r="AH11">
        <v>2969621.9604917499</v>
      </c>
      <c r="AI11">
        <v>-89744964.758995205</v>
      </c>
      <c r="AJ11">
        <v>26963919.015223</v>
      </c>
      <c r="AK11">
        <v>2847064.9572542999</v>
      </c>
      <c r="AL11">
        <v>-2596112.18786644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-97457253.115339503</v>
      </c>
      <c r="AW11">
        <v>-97440891.055150896</v>
      </c>
      <c r="AX11">
        <v>-30756236.944848701</v>
      </c>
      <c r="AY11">
        <v>0</v>
      </c>
      <c r="AZ11">
        <v>-128197127.999999</v>
      </c>
      <c r="BB11" s="3"/>
      <c r="BC11"/>
      <c r="BD11"/>
      <c r="BE11"/>
      <c r="BF11"/>
      <c r="BG11"/>
      <c r="BH11"/>
    </row>
    <row r="12" spans="1:64" x14ac:dyDescent="0.25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2553658110.6645498</v>
      </c>
      <c r="K12">
        <v>-29717469.736864299</v>
      </c>
      <c r="L12">
        <v>67087317.041166797</v>
      </c>
      <c r="M12">
        <v>1.0111597906565399</v>
      </c>
      <c r="N12">
        <v>0</v>
      </c>
      <c r="O12">
        <v>9893600.1005124096</v>
      </c>
      <c r="P12">
        <v>0.56410963816295001</v>
      </c>
      <c r="Q12">
        <v>3.3619635552803002</v>
      </c>
      <c r="R12">
        <v>33716.160475015902</v>
      </c>
      <c r="S12">
        <v>9.7777681153092697</v>
      </c>
      <c r="T12">
        <v>4.9479701995259902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0.127685464009864</v>
      </c>
      <c r="AC12">
        <v>0</v>
      </c>
      <c r="AD12">
        <v>-82250890.138178006</v>
      </c>
      <c r="AE12">
        <v>-2459603.0603344198</v>
      </c>
      <c r="AF12">
        <v>0</v>
      </c>
      <c r="AG12">
        <v>643241.75533753796</v>
      </c>
      <c r="AH12">
        <v>3773967.7991116098</v>
      </c>
      <c r="AI12">
        <v>40469060.702370897</v>
      </c>
      <c r="AJ12">
        <v>12834583.5722571</v>
      </c>
      <c r="AK12">
        <v>5308424.9731622199</v>
      </c>
      <c r="AL12">
        <v>-2684615.39281365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-3191352.4152848301</v>
      </c>
      <c r="AU12">
        <v>0</v>
      </c>
      <c r="AV12">
        <v>-27557182.2043714</v>
      </c>
      <c r="AW12">
        <v>-28936372.283823401</v>
      </c>
      <c r="AX12">
        <v>-57805359.716175303</v>
      </c>
      <c r="AY12">
        <v>0</v>
      </c>
      <c r="AZ12">
        <v>-86741731.999998793</v>
      </c>
      <c r="BB12" s="3"/>
      <c r="BC12"/>
      <c r="BD12"/>
      <c r="BE12"/>
      <c r="BF12"/>
      <c r="BG12"/>
      <c r="BH12"/>
    </row>
    <row r="13" spans="1:64" x14ac:dyDescent="0.25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2572426957.7861099</v>
      </c>
      <c r="K13">
        <v>18768847.1215632</v>
      </c>
      <c r="L13">
        <v>64589050.378745601</v>
      </c>
      <c r="M13">
        <v>1.0324809727559301</v>
      </c>
      <c r="N13">
        <v>0</v>
      </c>
      <c r="O13">
        <v>9986664.0981256608</v>
      </c>
      <c r="P13">
        <v>0.55971715621927998</v>
      </c>
      <c r="Q13">
        <v>4.09287732495845</v>
      </c>
      <c r="R13">
        <v>33057.754898560801</v>
      </c>
      <c r="S13">
        <v>10.065434436475099</v>
      </c>
      <c r="T13">
        <v>4.8950368235540802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0.16867203705134001</v>
      </c>
      <c r="AC13">
        <v>0</v>
      </c>
      <c r="AD13">
        <v>-55020783.084590398</v>
      </c>
      <c r="AE13">
        <v>-2662157.6017816202</v>
      </c>
      <c r="AF13">
        <v>0</v>
      </c>
      <c r="AG13">
        <v>11568886.9552372</v>
      </c>
      <c r="AH13">
        <v>-4586606.1324330997</v>
      </c>
      <c r="AI13">
        <v>55570077.009290002</v>
      </c>
      <c r="AJ13">
        <v>9996155.1799473893</v>
      </c>
      <c r="AK13">
        <v>6902456.7610646896</v>
      </c>
      <c r="AL13">
        <v>634944.89983697503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-2209570.79113732</v>
      </c>
      <c r="AU13">
        <v>0</v>
      </c>
      <c r="AV13">
        <v>20193403.195433799</v>
      </c>
      <c r="AW13">
        <v>18906281.894497801</v>
      </c>
      <c r="AX13">
        <v>11635731.105501899</v>
      </c>
      <c r="AY13">
        <v>0</v>
      </c>
      <c r="AZ13">
        <v>30542012.999999698</v>
      </c>
      <c r="BB13" s="3"/>
      <c r="BC13"/>
      <c r="BD13"/>
      <c r="BE13"/>
      <c r="BF13"/>
      <c r="BG13"/>
      <c r="BH13"/>
    </row>
    <row r="14" spans="1:64" x14ac:dyDescent="0.25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2557217634.7158899</v>
      </c>
      <c r="K14">
        <v>-15209323.0702199</v>
      </c>
      <c r="L14">
        <v>63654979.010831997</v>
      </c>
      <c r="M14">
        <v>1.03319372827068</v>
      </c>
      <c r="N14">
        <v>0</v>
      </c>
      <c r="O14">
        <v>10106162.1305601</v>
      </c>
      <c r="P14">
        <v>0.55566673939080602</v>
      </c>
      <c r="Q14">
        <v>4.1402142572755398</v>
      </c>
      <c r="R14">
        <v>32885.708578535901</v>
      </c>
      <c r="S14">
        <v>9.9589405328228597</v>
      </c>
      <c r="T14">
        <v>4.9873568486467601</v>
      </c>
      <c r="U14">
        <v>0</v>
      </c>
      <c r="V14">
        <v>0</v>
      </c>
      <c r="W14">
        <v>0.28587932771217001</v>
      </c>
      <c r="X14">
        <v>0</v>
      </c>
      <c r="Y14">
        <v>0</v>
      </c>
      <c r="Z14">
        <v>0</v>
      </c>
      <c r="AA14">
        <v>0</v>
      </c>
      <c r="AB14">
        <v>0.20578687227443601</v>
      </c>
      <c r="AC14">
        <v>0</v>
      </c>
      <c r="AD14">
        <v>-21273512.9831049</v>
      </c>
      <c r="AE14">
        <v>58594.549533020501</v>
      </c>
      <c r="AF14">
        <v>0</v>
      </c>
      <c r="AG14">
        <v>14617302.8349752</v>
      </c>
      <c r="AH14">
        <v>-4133841.3079882599</v>
      </c>
      <c r="AI14">
        <v>3192719.5846023201</v>
      </c>
      <c r="AJ14">
        <v>3013320.3657496902</v>
      </c>
      <c r="AK14">
        <v>-2625879.0238800799</v>
      </c>
      <c r="AL14">
        <v>-1184664.1585997399</v>
      </c>
      <c r="AM14">
        <v>0</v>
      </c>
      <c r="AN14">
        <v>0</v>
      </c>
      <c r="AO14">
        <v>-5247027.2662863098</v>
      </c>
      <c r="AP14">
        <v>0</v>
      </c>
      <c r="AQ14">
        <v>0</v>
      </c>
      <c r="AR14">
        <v>0</v>
      </c>
      <c r="AS14">
        <v>0</v>
      </c>
      <c r="AT14">
        <v>-1382075.2377850199</v>
      </c>
      <c r="AU14">
        <v>0</v>
      </c>
      <c r="AV14">
        <v>-14965062.642783999</v>
      </c>
      <c r="AW14">
        <v>-15075597.9384667</v>
      </c>
      <c r="AX14">
        <v>48221126.9384657</v>
      </c>
      <c r="AY14">
        <v>0</v>
      </c>
      <c r="AZ14">
        <v>33145528.999999002</v>
      </c>
      <c r="BB14" s="3"/>
      <c r="BC14"/>
      <c r="BD14"/>
      <c r="BE14"/>
      <c r="BF14"/>
      <c r="BG14"/>
      <c r="BH14"/>
    </row>
    <row r="15" spans="1:64" x14ac:dyDescent="0.25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2555283090.07797</v>
      </c>
      <c r="K15">
        <v>-1934544.6379245601</v>
      </c>
      <c r="L15">
        <v>64440490.501856402</v>
      </c>
      <c r="M15">
        <v>1.0525608051525199</v>
      </c>
      <c r="N15">
        <v>0</v>
      </c>
      <c r="O15">
        <v>10218543.9397672</v>
      </c>
      <c r="P15">
        <v>0.55548457630107895</v>
      </c>
      <c r="Q15">
        <v>3.9654549378235</v>
      </c>
      <c r="R15">
        <v>33089.926406244202</v>
      </c>
      <c r="S15">
        <v>9.6952007021101192</v>
      </c>
      <c r="T15">
        <v>4.99002797712998</v>
      </c>
      <c r="U15">
        <v>0</v>
      </c>
      <c r="V15">
        <v>0</v>
      </c>
      <c r="W15">
        <v>1.06185270316894</v>
      </c>
      <c r="X15">
        <v>0</v>
      </c>
      <c r="Y15">
        <v>0</v>
      </c>
      <c r="Z15">
        <v>0</v>
      </c>
      <c r="AA15">
        <v>0</v>
      </c>
      <c r="AB15">
        <v>0.20578687227443601</v>
      </c>
      <c r="AC15">
        <v>0</v>
      </c>
      <c r="AD15">
        <v>23555707.5316437</v>
      </c>
      <c r="AE15">
        <v>-2344338.11267205</v>
      </c>
      <c r="AF15">
        <v>0</v>
      </c>
      <c r="AG15">
        <v>13678135.4668123</v>
      </c>
      <c r="AH15">
        <v>-149293.06103981199</v>
      </c>
      <c r="AI15">
        <v>-12396121.5567284</v>
      </c>
      <c r="AJ15">
        <v>-2991631.4823191301</v>
      </c>
      <c r="AK15">
        <v>-6151327.1578056598</v>
      </c>
      <c r="AL15">
        <v>-18217.522832140799</v>
      </c>
      <c r="AM15">
        <v>0</v>
      </c>
      <c r="AN15">
        <v>0</v>
      </c>
      <c r="AO15">
        <v>-14468595.7458474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-1285681.6407885901</v>
      </c>
      <c r="AW15">
        <v>-1491866.5828370501</v>
      </c>
      <c r="AX15">
        <v>-997614.41716204095</v>
      </c>
      <c r="AY15">
        <v>0</v>
      </c>
      <c r="AZ15">
        <v>-2489480.9999990901</v>
      </c>
      <c r="BB15" s="3"/>
      <c r="BC15"/>
      <c r="BD15"/>
      <c r="BE15"/>
      <c r="BF15"/>
      <c r="BG15"/>
      <c r="BH15"/>
    </row>
    <row r="16" spans="1:64" x14ac:dyDescent="0.25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2515509909.0179801</v>
      </c>
      <c r="K16">
        <v>-39773181.059984602</v>
      </c>
      <c r="L16">
        <v>64472290.625995196</v>
      </c>
      <c r="M16">
        <v>1.0552857020000399</v>
      </c>
      <c r="N16">
        <v>0</v>
      </c>
      <c r="O16">
        <v>10358402.7220985</v>
      </c>
      <c r="P16">
        <v>0.55491771804149104</v>
      </c>
      <c r="Q16">
        <v>3.7576320769069</v>
      </c>
      <c r="R16">
        <v>33372.446493620198</v>
      </c>
      <c r="S16">
        <v>9.6436540883721307</v>
      </c>
      <c r="T16">
        <v>5.14302810748379</v>
      </c>
      <c r="U16">
        <v>0</v>
      </c>
      <c r="V16">
        <v>0</v>
      </c>
      <c r="W16">
        <v>2.2066128374698502</v>
      </c>
      <c r="X16">
        <v>0</v>
      </c>
      <c r="Y16">
        <v>0</v>
      </c>
      <c r="Z16">
        <v>0</v>
      </c>
      <c r="AA16">
        <v>0</v>
      </c>
      <c r="AB16">
        <v>0.47212362391407298</v>
      </c>
      <c r="AC16">
        <v>0</v>
      </c>
      <c r="AD16">
        <v>4336391.6687713703</v>
      </c>
      <c r="AE16">
        <v>-708677.53547158302</v>
      </c>
      <c r="AF16">
        <v>0</v>
      </c>
      <c r="AG16">
        <v>16237000.0763398</v>
      </c>
      <c r="AH16">
        <v>-570481.96195744199</v>
      </c>
      <c r="AI16">
        <v>-15453379.099648699</v>
      </c>
      <c r="AJ16">
        <v>-4353560.5733879702</v>
      </c>
      <c r="AK16">
        <v>-1513769.2254691699</v>
      </c>
      <c r="AL16">
        <v>-1882798.2666609001</v>
      </c>
      <c r="AM16">
        <v>0</v>
      </c>
      <c r="AN16">
        <v>0</v>
      </c>
      <c r="AO16">
        <v>-21166958.010899901</v>
      </c>
      <c r="AP16">
        <v>0</v>
      </c>
      <c r="AQ16">
        <v>0</v>
      </c>
      <c r="AR16">
        <v>0</v>
      </c>
      <c r="AS16">
        <v>0</v>
      </c>
      <c r="AT16">
        <v>-14941508.5103758</v>
      </c>
      <c r="AU16">
        <v>0</v>
      </c>
      <c r="AV16">
        <v>-40017741.4387604</v>
      </c>
      <c r="AW16">
        <v>-39822217.829823203</v>
      </c>
      <c r="AX16">
        <v>12178153.8298211</v>
      </c>
      <c r="AY16">
        <v>0</v>
      </c>
      <c r="AZ16">
        <v>-27644064.000002</v>
      </c>
      <c r="BB16" s="3"/>
      <c r="BC16"/>
      <c r="BD16"/>
      <c r="BE16"/>
      <c r="BF16"/>
      <c r="BG16"/>
      <c r="BH16"/>
    </row>
    <row r="17" spans="1:60" x14ac:dyDescent="0.25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2425755401.2153201</v>
      </c>
      <c r="K17">
        <v>-89754507.802664205</v>
      </c>
      <c r="L17">
        <v>65239258.512049802</v>
      </c>
      <c r="M17">
        <v>1.0818127292498301</v>
      </c>
      <c r="N17">
        <v>0</v>
      </c>
      <c r="O17">
        <v>10472818.6457387</v>
      </c>
      <c r="P17">
        <v>0.55561990692373497</v>
      </c>
      <c r="Q17">
        <v>2.85766669283365</v>
      </c>
      <c r="R17">
        <v>34516.890531118501</v>
      </c>
      <c r="S17">
        <v>9.5105274519725995</v>
      </c>
      <c r="T17">
        <v>5.28422265336616</v>
      </c>
      <c r="U17">
        <v>0</v>
      </c>
      <c r="V17">
        <v>0</v>
      </c>
      <c r="W17">
        <v>3.1008903523368399</v>
      </c>
      <c r="X17">
        <v>0</v>
      </c>
      <c r="Y17">
        <v>0</v>
      </c>
      <c r="Z17">
        <v>0</v>
      </c>
      <c r="AA17">
        <v>0</v>
      </c>
      <c r="AB17">
        <v>0.72363055956676403</v>
      </c>
      <c r="AC17">
        <v>0</v>
      </c>
      <c r="AD17">
        <v>24859372.102218099</v>
      </c>
      <c r="AE17">
        <v>-3738112.87736231</v>
      </c>
      <c r="AF17">
        <v>0</v>
      </c>
      <c r="AG17">
        <v>14011698.590645101</v>
      </c>
      <c r="AH17">
        <v>701597.630874341</v>
      </c>
      <c r="AI17">
        <v>-75053467.841510698</v>
      </c>
      <c r="AJ17">
        <v>-16822525.468446799</v>
      </c>
      <c r="AK17">
        <v>-3032634.0580624398</v>
      </c>
      <c r="AL17">
        <v>-1546509.1756981399</v>
      </c>
      <c r="AM17">
        <v>0</v>
      </c>
      <c r="AN17">
        <v>0</v>
      </c>
      <c r="AO17">
        <v>-16506694.0751427</v>
      </c>
      <c r="AP17">
        <v>0</v>
      </c>
      <c r="AQ17">
        <v>0</v>
      </c>
      <c r="AR17">
        <v>0</v>
      </c>
      <c r="AS17">
        <v>0</v>
      </c>
      <c r="AT17">
        <v>-12779823.267984301</v>
      </c>
      <c r="AU17">
        <v>0</v>
      </c>
      <c r="AV17">
        <v>-89907098.440469906</v>
      </c>
      <c r="AW17">
        <v>-89828324.1398637</v>
      </c>
      <c r="AX17">
        <v>24592955.139865998</v>
      </c>
      <c r="AY17">
        <v>0</v>
      </c>
      <c r="AZ17">
        <v>-65235368.999997698</v>
      </c>
      <c r="BB17" s="3"/>
      <c r="BC17"/>
      <c r="BD17"/>
      <c r="BE17"/>
      <c r="BF17"/>
      <c r="BG17"/>
      <c r="BH17"/>
    </row>
    <row r="18" spans="1:60" x14ac:dyDescent="0.25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2355473904.5748601</v>
      </c>
      <c r="K18">
        <v>-70281496.640462697</v>
      </c>
      <c r="L18">
        <v>66113243.246801101</v>
      </c>
      <c r="M18">
        <v>1.1047173026228101</v>
      </c>
      <c r="N18">
        <v>0</v>
      </c>
      <c r="O18">
        <v>10554924.899873899</v>
      </c>
      <c r="P18">
        <v>0.55504323849516102</v>
      </c>
      <c r="Q18">
        <v>2.5185717610537002</v>
      </c>
      <c r="R18">
        <v>35303.229511006401</v>
      </c>
      <c r="S18">
        <v>9.3812591235224794</v>
      </c>
      <c r="T18">
        <v>5.7157851486528504</v>
      </c>
      <c r="U18">
        <v>0</v>
      </c>
      <c r="V18">
        <v>0</v>
      </c>
      <c r="W18">
        <v>5.2898756434190997</v>
      </c>
      <c r="X18">
        <v>0</v>
      </c>
      <c r="Y18">
        <v>0</v>
      </c>
      <c r="Z18">
        <v>0</v>
      </c>
      <c r="AA18">
        <v>0</v>
      </c>
      <c r="AB18">
        <v>0.98277465691555099</v>
      </c>
      <c r="AC18">
        <v>0</v>
      </c>
      <c r="AD18">
        <v>23820705.567735199</v>
      </c>
      <c r="AE18">
        <v>-2971333.1356468401</v>
      </c>
      <c r="AF18">
        <v>0</v>
      </c>
      <c r="AG18">
        <v>10563002.363823101</v>
      </c>
      <c r="AH18">
        <v>-555310.82879431301</v>
      </c>
      <c r="AI18">
        <v>-31507286.9593696</v>
      </c>
      <c r="AJ18">
        <v>-10821664.3832608</v>
      </c>
      <c r="AK18">
        <v>-3061397.4002745701</v>
      </c>
      <c r="AL18">
        <v>-4860321.5966299698</v>
      </c>
      <c r="AM18">
        <v>0</v>
      </c>
      <c r="AN18">
        <v>0</v>
      </c>
      <c r="AO18">
        <v>-38976175.845636703</v>
      </c>
      <c r="AP18">
        <v>0</v>
      </c>
      <c r="AQ18">
        <v>0</v>
      </c>
      <c r="AR18">
        <v>0</v>
      </c>
      <c r="AS18">
        <v>0</v>
      </c>
      <c r="AT18">
        <v>-12397287.0843798</v>
      </c>
      <c r="AU18">
        <v>0</v>
      </c>
      <c r="AV18">
        <v>-70767069.302434295</v>
      </c>
      <c r="AW18">
        <v>-70308911.525654793</v>
      </c>
      <c r="AX18">
        <v>-51872322.474345803</v>
      </c>
      <c r="AY18">
        <v>0</v>
      </c>
      <c r="AZ18">
        <v>-122181234</v>
      </c>
      <c r="BB18" s="3"/>
      <c r="BC18"/>
      <c r="BD18"/>
      <c r="BE18"/>
      <c r="BF18"/>
      <c r="BG18"/>
      <c r="BH18"/>
    </row>
    <row r="19" spans="1:60" x14ac:dyDescent="0.25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2338458916.60671</v>
      </c>
      <c r="K19">
        <v>-17014987.968145199</v>
      </c>
      <c r="L19">
        <v>66222639.767624497</v>
      </c>
      <c r="M19">
        <v>1.06543147344353</v>
      </c>
      <c r="N19">
        <v>0</v>
      </c>
      <c r="O19">
        <v>10662889.4121828</v>
      </c>
      <c r="P19">
        <v>0.55380053594204004</v>
      </c>
      <c r="Q19">
        <v>2.7392459466138002</v>
      </c>
      <c r="R19">
        <v>36103.068578746301</v>
      </c>
      <c r="S19">
        <v>9.2334461909402794</v>
      </c>
      <c r="T19">
        <v>5.8844236677877504</v>
      </c>
      <c r="U19">
        <v>0</v>
      </c>
      <c r="V19">
        <v>0</v>
      </c>
      <c r="W19">
        <v>8.1684128002951706</v>
      </c>
      <c r="X19">
        <v>0</v>
      </c>
      <c r="Y19">
        <v>0</v>
      </c>
      <c r="Z19">
        <v>0</v>
      </c>
      <c r="AA19">
        <v>0</v>
      </c>
      <c r="AB19">
        <v>0.98277465691555099</v>
      </c>
      <c r="AC19">
        <v>0</v>
      </c>
      <c r="AD19">
        <v>12148365.7326265</v>
      </c>
      <c r="AE19">
        <v>4454903.7854538998</v>
      </c>
      <c r="AF19">
        <v>0</v>
      </c>
      <c r="AG19">
        <v>12265025.850629801</v>
      </c>
      <c r="AH19">
        <v>-1167098.46117259</v>
      </c>
      <c r="AI19">
        <v>20351055.2112584</v>
      </c>
      <c r="AJ19">
        <v>-10705596.2797349</v>
      </c>
      <c r="AK19">
        <v>-3194049.3626104901</v>
      </c>
      <c r="AL19">
        <v>-1793093.6351171001</v>
      </c>
      <c r="AM19">
        <v>0</v>
      </c>
      <c r="AN19">
        <v>0</v>
      </c>
      <c r="AO19">
        <v>-48852128.363288298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-16492615.521954799</v>
      </c>
      <c r="AW19">
        <v>-16983778.852653898</v>
      </c>
      <c r="AX19">
        <v>-75721007.147346705</v>
      </c>
      <c r="AY19">
        <v>0</v>
      </c>
      <c r="AZ19">
        <v>-92704786.000000596</v>
      </c>
      <c r="BB19" s="3"/>
      <c r="BC19"/>
      <c r="BD19"/>
      <c r="BE19"/>
      <c r="BF19"/>
      <c r="BG19"/>
      <c r="BH19"/>
    </row>
    <row r="20" spans="1:60" x14ac:dyDescent="0.25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2218997619.2028098</v>
      </c>
      <c r="K20">
        <v>-119461297.4039</v>
      </c>
      <c r="L20">
        <v>66335689.749269299</v>
      </c>
      <c r="M20">
        <v>1.03280582691442</v>
      </c>
      <c r="N20">
        <v>0</v>
      </c>
      <c r="O20">
        <v>10741812.069976499</v>
      </c>
      <c r="P20">
        <v>0.55478249392358903</v>
      </c>
      <c r="Q20">
        <v>3.0460655824605101</v>
      </c>
      <c r="R20">
        <v>36989.701487673403</v>
      </c>
      <c r="S20">
        <v>9.0962859730607892</v>
      </c>
      <c r="T20">
        <v>6.1187931809606004</v>
      </c>
      <c r="U20">
        <v>0</v>
      </c>
      <c r="V20">
        <v>0</v>
      </c>
      <c r="W20">
        <v>13.266696138599899</v>
      </c>
      <c r="X20">
        <v>0</v>
      </c>
      <c r="Y20">
        <v>0</v>
      </c>
      <c r="Z20">
        <v>0</v>
      </c>
      <c r="AA20">
        <v>0</v>
      </c>
      <c r="AB20">
        <v>1</v>
      </c>
      <c r="AC20">
        <v>0.535820345896039</v>
      </c>
      <c r="AD20">
        <v>9349674.8668510709</v>
      </c>
      <c r="AE20">
        <v>3659346.99542853</v>
      </c>
      <c r="AF20">
        <v>0</v>
      </c>
      <c r="AG20">
        <v>9494505.4549693298</v>
      </c>
      <c r="AH20">
        <v>875823.74767179205</v>
      </c>
      <c r="AI20">
        <v>24978730.865230899</v>
      </c>
      <c r="AJ20">
        <v>-10879819.264710199</v>
      </c>
      <c r="AK20">
        <v>-2918169.8843430802</v>
      </c>
      <c r="AL20">
        <v>-2409682.92918419</v>
      </c>
      <c r="AM20">
        <v>0</v>
      </c>
      <c r="AN20">
        <v>0</v>
      </c>
      <c r="AO20">
        <v>-82347861.040631294</v>
      </c>
      <c r="AP20">
        <v>0</v>
      </c>
      <c r="AQ20">
        <v>0</v>
      </c>
      <c r="AR20">
        <v>0</v>
      </c>
      <c r="AS20">
        <v>0</v>
      </c>
      <c r="AT20">
        <v>-595645.64028551104</v>
      </c>
      <c r="AU20">
        <v>-66024126.606891297</v>
      </c>
      <c r="AV20">
        <v>-116817223.435894</v>
      </c>
      <c r="AW20">
        <v>-115979566.15768699</v>
      </c>
      <c r="AX20">
        <v>61564072.157687902</v>
      </c>
      <c r="AY20">
        <v>0</v>
      </c>
      <c r="AZ20">
        <v>-54415493.999999203</v>
      </c>
      <c r="BB20" s="3"/>
      <c r="BC20"/>
      <c r="BD20"/>
      <c r="BE20"/>
      <c r="BF20"/>
      <c r="BG20"/>
      <c r="BH20"/>
    </row>
    <row r="21" spans="1:60" x14ac:dyDescent="0.25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668281991.52754402</v>
      </c>
      <c r="K21">
        <v>0</v>
      </c>
      <c r="L21">
        <v>13378352.2086371</v>
      </c>
      <c r="M21">
        <v>0</v>
      </c>
      <c r="N21">
        <v>0.92425916812859699</v>
      </c>
      <c r="O21">
        <v>2412902.98573989</v>
      </c>
      <c r="P21">
        <v>0.357365417272761</v>
      </c>
      <c r="Q21">
        <v>1.9468195567767399</v>
      </c>
      <c r="R21">
        <v>35715.451599492502</v>
      </c>
      <c r="S21">
        <v>7.8156462434034699</v>
      </c>
      <c r="T21">
        <v>3.29893510953965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4.7394709953269498E-2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692881970</v>
      </c>
      <c r="AZ21">
        <v>692881970</v>
      </c>
      <c r="BB21" s="3"/>
      <c r="BC21"/>
      <c r="BD21"/>
      <c r="BE21"/>
      <c r="BF21"/>
      <c r="BG21"/>
      <c r="BH21"/>
    </row>
    <row r="22" spans="1:60" x14ac:dyDescent="0.25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751328218.42551994</v>
      </c>
      <c r="K22">
        <v>17937535.456762802</v>
      </c>
      <c r="L22">
        <v>13026932.796544701</v>
      </c>
      <c r="M22">
        <v>0</v>
      </c>
      <c r="N22">
        <v>0.87267615679307897</v>
      </c>
      <c r="O22">
        <v>2374560.0640381798</v>
      </c>
      <c r="P22">
        <v>0.35480650509096501</v>
      </c>
      <c r="Q22">
        <v>2.2027861871074199</v>
      </c>
      <c r="R22">
        <v>35129.657977308299</v>
      </c>
      <c r="S22">
        <v>7.6032487138457299</v>
      </c>
      <c r="T22">
        <v>3.3806762574596898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4.3359039353014002E-2</v>
      </c>
      <c r="AC22">
        <v>0</v>
      </c>
      <c r="AD22">
        <v>910440.425478447</v>
      </c>
      <c r="AE22">
        <v>0</v>
      </c>
      <c r="AF22">
        <v>728747.38920187298</v>
      </c>
      <c r="AG22">
        <v>7834253.5648442702</v>
      </c>
      <c r="AH22">
        <v>-748937.53954601905</v>
      </c>
      <c r="AI22">
        <v>8542033.5353881791</v>
      </c>
      <c r="AJ22">
        <v>2802937.1223877198</v>
      </c>
      <c r="AK22">
        <v>-245629.38011628599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19348252.511923298</v>
      </c>
      <c r="AW22">
        <v>19193724.396044198</v>
      </c>
      <c r="AX22">
        <v>-6364865.3960442897</v>
      </c>
      <c r="AY22">
        <v>64490437</v>
      </c>
      <c r="AZ22">
        <v>77319296</v>
      </c>
      <c r="BB22" s="3"/>
      <c r="BC22"/>
      <c r="BD22"/>
      <c r="BE22"/>
      <c r="BF22"/>
      <c r="BG22"/>
      <c r="BH22"/>
    </row>
    <row r="23" spans="1:60" x14ac:dyDescent="0.25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818648937.49676204</v>
      </c>
      <c r="K23">
        <v>26162623.1824225</v>
      </c>
      <c r="L23">
        <v>12498024.033456299</v>
      </c>
      <c r="M23">
        <v>0</v>
      </c>
      <c r="N23">
        <v>0.857865434554824</v>
      </c>
      <c r="O23">
        <v>2380930.3377387198</v>
      </c>
      <c r="P23">
        <v>0.35769842507487198</v>
      </c>
      <c r="Q23">
        <v>2.5257419598212101</v>
      </c>
      <c r="R23">
        <v>34149.207747186898</v>
      </c>
      <c r="S23">
        <v>7.5174288730388703</v>
      </c>
      <c r="T23">
        <v>3.4095997197652399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4.1835837141439902E-2</v>
      </c>
      <c r="AC23">
        <v>0</v>
      </c>
      <c r="AD23">
        <v>-1377334.64329927</v>
      </c>
      <c r="AE23">
        <v>0</v>
      </c>
      <c r="AF23">
        <v>4520125.9368217597</v>
      </c>
      <c r="AG23">
        <v>9945324.0829029102</v>
      </c>
      <c r="AH23">
        <v>-1530581.2058319601</v>
      </c>
      <c r="AI23">
        <v>10475612.749271899</v>
      </c>
      <c r="AJ23">
        <v>4733339.93914825</v>
      </c>
      <c r="AK23">
        <v>-263938.11732609803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25741487.663332298</v>
      </c>
      <c r="AW23">
        <v>26141454.756017201</v>
      </c>
      <c r="AX23">
        <v>-13184758.7560174</v>
      </c>
      <c r="AY23">
        <v>27575194</v>
      </c>
      <c r="AZ23">
        <v>40531889.999999799</v>
      </c>
      <c r="BB23" s="3"/>
      <c r="BC23"/>
      <c r="BD23"/>
      <c r="BE23"/>
      <c r="BF23"/>
      <c r="BG23"/>
      <c r="BH23"/>
    </row>
    <row r="24" spans="1:60" x14ac:dyDescent="0.25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873163490.61174405</v>
      </c>
      <c r="K24">
        <v>29293688.8118972</v>
      </c>
      <c r="L24">
        <v>12247363.8094016</v>
      </c>
      <c r="M24">
        <v>0</v>
      </c>
      <c r="N24">
        <v>0.87014836008015595</v>
      </c>
      <c r="O24">
        <v>2431976.7748505399</v>
      </c>
      <c r="P24">
        <v>0.35138187466933302</v>
      </c>
      <c r="Q24">
        <v>2.9854155094792598</v>
      </c>
      <c r="R24">
        <v>33180.000316564998</v>
      </c>
      <c r="S24">
        <v>7.4922899329385704</v>
      </c>
      <c r="T24">
        <v>3.4123453178573202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4.0648914520427397E-2</v>
      </c>
      <c r="AC24">
        <v>0</v>
      </c>
      <c r="AD24">
        <v>1960375.0444181</v>
      </c>
      <c r="AE24">
        <v>0</v>
      </c>
      <c r="AF24">
        <v>-1658088.2985302799</v>
      </c>
      <c r="AG24">
        <v>10308035.074307101</v>
      </c>
      <c r="AH24">
        <v>-1003669.50975691</v>
      </c>
      <c r="AI24">
        <v>14402737.532754401</v>
      </c>
      <c r="AJ24">
        <v>4599285.0200919602</v>
      </c>
      <c r="AK24">
        <v>-207795.67832799401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28400879.184956402</v>
      </c>
      <c r="AW24">
        <v>28711248.300605599</v>
      </c>
      <c r="AX24">
        <v>-7981449.30060523</v>
      </c>
      <c r="AY24">
        <v>22919974</v>
      </c>
      <c r="AZ24">
        <v>43649773.000000402</v>
      </c>
      <c r="BB24" s="3"/>
      <c r="BC24"/>
      <c r="BD24"/>
      <c r="BE24"/>
      <c r="BF24"/>
      <c r="BG24"/>
      <c r="BH24"/>
    </row>
    <row r="25" spans="1:60" x14ac:dyDescent="0.25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919892784.14436495</v>
      </c>
      <c r="K25">
        <v>29703258.1285186</v>
      </c>
      <c r="L25">
        <v>12189060.458303699</v>
      </c>
      <c r="M25">
        <v>0</v>
      </c>
      <c r="N25">
        <v>0.87453611440325896</v>
      </c>
      <c r="O25">
        <v>2489143.47111732</v>
      </c>
      <c r="P25">
        <v>0.34989923840892501</v>
      </c>
      <c r="Q25">
        <v>3.2678900407111202</v>
      </c>
      <c r="R25">
        <v>31707.039385882101</v>
      </c>
      <c r="S25">
        <v>7.5260429450324597</v>
      </c>
      <c r="T25">
        <v>3.5735851352236199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3.98717196983382E-2</v>
      </c>
      <c r="AC25">
        <v>0</v>
      </c>
      <c r="AD25">
        <v>4051678.5110716298</v>
      </c>
      <c r="AE25">
        <v>0</v>
      </c>
      <c r="AF25">
        <v>-3741107.6768623102</v>
      </c>
      <c r="AG25">
        <v>12493738.0300806</v>
      </c>
      <c r="AH25">
        <v>-94425.359155357204</v>
      </c>
      <c r="AI25">
        <v>8460421.3106370494</v>
      </c>
      <c r="AJ25">
        <v>7609954.3441141201</v>
      </c>
      <c r="AK25">
        <v>43767.068147483398</v>
      </c>
      <c r="AL25">
        <v>-731060.29258178698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28092965.9354515</v>
      </c>
      <c r="AW25">
        <v>28502560.554747</v>
      </c>
      <c r="AX25">
        <v>14240816.4452528</v>
      </c>
      <c r="AY25">
        <v>15747264</v>
      </c>
      <c r="AZ25">
        <v>58490640.999999903</v>
      </c>
      <c r="BB25" s="3"/>
      <c r="BC25"/>
      <c r="BD25"/>
      <c r="BE25"/>
      <c r="BF25"/>
      <c r="BG25"/>
      <c r="BH25"/>
    </row>
    <row r="26" spans="1:60" x14ac:dyDescent="0.25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934366590.07562804</v>
      </c>
      <c r="K26">
        <v>5640399.9086766299</v>
      </c>
      <c r="L26">
        <v>12139213.002662901</v>
      </c>
      <c r="M26">
        <v>0</v>
      </c>
      <c r="N26">
        <v>0.89575729761823097</v>
      </c>
      <c r="O26">
        <v>2506046.0194194498</v>
      </c>
      <c r="P26">
        <v>0.34780737583798599</v>
      </c>
      <c r="Q26">
        <v>3.4551355017601701</v>
      </c>
      <c r="R26">
        <v>31993.077300879799</v>
      </c>
      <c r="S26">
        <v>7.4289218051663397</v>
      </c>
      <c r="T26">
        <v>3.74734725518692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3.9455505721186702E-2</v>
      </c>
      <c r="AC26">
        <v>0</v>
      </c>
      <c r="AD26">
        <v>5144974.1414409503</v>
      </c>
      <c r="AE26">
        <v>0</v>
      </c>
      <c r="AF26">
        <v>-4881109.7548230803</v>
      </c>
      <c r="AG26">
        <v>5199761.3891647104</v>
      </c>
      <c r="AH26">
        <v>-1381840.5249385401</v>
      </c>
      <c r="AI26">
        <v>5620222.42271295</v>
      </c>
      <c r="AJ26">
        <v>-2046116.8789655799</v>
      </c>
      <c r="AK26">
        <v>-754022.75330518896</v>
      </c>
      <c r="AL26">
        <v>-756803.813853511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6145064.2274326999</v>
      </c>
      <c r="AW26">
        <v>5983181.3029443799</v>
      </c>
      <c r="AX26">
        <v>-3676459.3029445498</v>
      </c>
      <c r="AY26">
        <v>8688267.9999999907</v>
      </c>
      <c r="AZ26">
        <v>10994989.999999801</v>
      </c>
      <c r="BB26" s="3"/>
      <c r="BC26"/>
      <c r="BD26"/>
      <c r="BE26"/>
      <c r="BF26"/>
      <c r="BG26"/>
      <c r="BH26"/>
    </row>
    <row r="27" spans="1:60" x14ac:dyDescent="0.25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964406973.14520895</v>
      </c>
      <c r="K27">
        <v>30040383.069581602</v>
      </c>
      <c r="L27">
        <v>12290406.974323301</v>
      </c>
      <c r="M27">
        <v>0</v>
      </c>
      <c r="N27">
        <v>0.89493191570186303</v>
      </c>
      <c r="O27">
        <v>2511974.24835356</v>
      </c>
      <c r="P27">
        <v>0.34768094753883899</v>
      </c>
      <c r="Q27">
        <v>3.8651958319828799</v>
      </c>
      <c r="R27">
        <v>31801.154273996501</v>
      </c>
      <c r="S27">
        <v>7.6059558929172697</v>
      </c>
      <c r="T27">
        <v>3.8012413147221298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3.9455505721186702E-2</v>
      </c>
      <c r="AC27">
        <v>0</v>
      </c>
      <c r="AD27">
        <v>11168138.8535807</v>
      </c>
      <c r="AE27">
        <v>0</v>
      </c>
      <c r="AF27">
        <v>1631255.44331895</v>
      </c>
      <c r="AG27">
        <v>2342857.8986844299</v>
      </c>
      <c r="AH27">
        <v>-92910.137788982101</v>
      </c>
      <c r="AI27">
        <v>11801584.3316679</v>
      </c>
      <c r="AJ27">
        <v>1277984.17428422</v>
      </c>
      <c r="AK27">
        <v>1524770.4965661899</v>
      </c>
      <c r="AL27">
        <v>-168156.174718522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29485524.885594901</v>
      </c>
      <c r="AW27">
        <v>30215782.161085501</v>
      </c>
      <c r="AX27">
        <v>33387065.838914599</v>
      </c>
      <c r="AY27">
        <v>0</v>
      </c>
      <c r="AZ27">
        <v>63602848.000000201</v>
      </c>
      <c r="BB27" s="3"/>
      <c r="BC27"/>
      <c r="BD27"/>
      <c r="BE27"/>
      <c r="BF27"/>
      <c r="BG27"/>
      <c r="BH27"/>
    </row>
    <row r="28" spans="1:60" x14ac:dyDescent="0.25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898683315.81421602</v>
      </c>
      <c r="K28">
        <v>-65723657.330993302</v>
      </c>
      <c r="L28">
        <v>11963645.855133699</v>
      </c>
      <c r="M28">
        <v>0</v>
      </c>
      <c r="N28">
        <v>1.0103714186644599</v>
      </c>
      <c r="O28">
        <v>2493193.30275037</v>
      </c>
      <c r="P28">
        <v>0.35148787587781599</v>
      </c>
      <c r="Q28">
        <v>2.8103374921298898</v>
      </c>
      <c r="R28">
        <v>30173.234862315599</v>
      </c>
      <c r="S28">
        <v>7.7096809882267996</v>
      </c>
      <c r="T28">
        <v>4.0092201872556501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3.9455505721186702E-2</v>
      </c>
      <c r="AC28">
        <v>0</v>
      </c>
      <c r="AD28">
        <v>-10351747.5422906</v>
      </c>
      <c r="AE28">
        <v>0</v>
      </c>
      <c r="AF28">
        <v>-34433658.635399297</v>
      </c>
      <c r="AG28">
        <v>-2174396.4672055901</v>
      </c>
      <c r="AH28">
        <v>1632118.5106307</v>
      </c>
      <c r="AI28">
        <v>-33924860.049413897</v>
      </c>
      <c r="AJ28">
        <v>10332928.7490736</v>
      </c>
      <c r="AK28">
        <v>863315.31070878496</v>
      </c>
      <c r="AL28">
        <v>-978516.69874873001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-69034816.822645098</v>
      </c>
      <c r="AW28">
        <v>-67328333.472599104</v>
      </c>
      <c r="AX28">
        <v>-12321276.5274012</v>
      </c>
      <c r="AY28">
        <v>0</v>
      </c>
      <c r="AZ28">
        <v>-79649610.000000298</v>
      </c>
      <c r="BB28" s="3"/>
      <c r="BC28"/>
      <c r="BD28"/>
      <c r="BE28"/>
      <c r="BF28"/>
      <c r="BG28"/>
      <c r="BH28"/>
    </row>
    <row r="29" spans="1:60" x14ac:dyDescent="0.25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916680676.27985096</v>
      </c>
      <c r="K29">
        <v>15579467.586329199</v>
      </c>
      <c r="L29">
        <v>11662173.301157</v>
      </c>
      <c r="M29">
        <v>0</v>
      </c>
      <c r="N29">
        <v>1.0147581535574</v>
      </c>
      <c r="O29">
        <v>2506860.1969974199</v>
      </c>
      <c r="P29">
        <v>0.351349882525408</v>
      </c>
      <c r="Q29">
        <v>3.2698495335109898</v>
      </c>
      <c r="R29">
        <v>29669.122375049599</v>
      </c>
      <c r="S29">
        <v>7.9259908324617898</v>
      </c>
      <c r="T29">
        <v>4.0278793298481501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3.9346372443128198E-2</v>
      </c>
      <c r="AC29">
        <v>0</v>
      </c>
      <c r="AD29">
        <v>-9167128.2338622306</v>
      </c>
      <c r="AE29">
        <v>0</v>
      </c>
      <c r="AF29">
        <v>803629.26807201398</v>
      </c>
      <c r="AG29">
        <v>3902038.49326682</v>
      </c>
      <c r="AH29">
        <v>194907.039159165</v>
      </c>
      <c r="AI29">
        <v>14862000.298738901</v>
      </c>
      <c r="AJ29">
        <v>2966185.9229611098</v>
      </c>
      <c r="AK29">
        <v>2201789.51126773</v>
      </c>
      <c r="AL29">
        <v>-6318.45001318707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15757103.8495903</v>
      </c>
      <c r="AW29">
        <v>16227143.3703172</v>
      </c>
      <c r="AX29">
        <v>-28711311.370317101</v>
      </c>
      <c r="AY29">
        <v>2308521.9999999902</v>
      </c>
      <c r="AZ29">
        <v>-10175645.999999801</v>
      </c>
      <c r="BB29" s="3"/>
      <c r="BC29"/>
      <c r="BD29"/>
      <c r="BE29"/>
      <c r="BF29"/>
      <c r="BG29"/>
      <c r="BH29"/>
    </row>
    <row r="30" spans="1:60" x14ac:dyDescent="0.25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939187286.65994501</v>
      </c>
      <c r="K30">
        <v>22506610.380093101</v>
      </c>
      <c r="L30">
        <v>11462779.6350004</v>
      </c>
      <c r="M30">
        <v>0</v>
      </c>
      <c r="N30">
        <v>0.99742845238218503</v>
      </c>
      <c r="O30">
        <v>2526455.28324511</v>
      </c>
      <c r="P30">
        <v>0.34410319623580099</v>
      </c>
      <c r="Q30">
        <v>4.0111020093806999</v>
      </c>
      <c r="R30">
        <v>29100.830016762298</v>
      </c>
      <c r="S30">
        <v>8.2132553545452698</v>
      </c>
      <c r="T30">
        <v>4.1277261650759902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5.2275766936384201E-2</v>
      </c>
      <c r="AC30">
        <v>0</v>
      </c>
      <c r="AD30">
        <v>-8874908.5542029198</v>
      </c>
      <c r="AE30">
        <v>0</v>
      </c>
      <c r="AF30">
        <v>4159430.0730483299</v>
      </c>
      <c r="AG30">
        <v>3169491.92075318</v>
      </c>
      <c r="AH30">
        <v>-2730718.2616488901</v>
      </c>
      <c r="AI30">
        <v>20770379.4928459</v>
      </c>
      <c r="AJ30">
        <v>3625884.7932712398</v>
      </c>
      <c r="AK30">
        <v>2266865.8430024302</v>
      </c>
      <c r="AL30">
        <v>-498160.07388888998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-280820.79631979601</v>
      </c>
      <c r="AU30">
        <v>0</v>
      </c>
      <c r="AV30">
        <v>21607444.436860599</v>
      </c>
      <c r="AW30">
        <v>21560003.9201193</v>
      </c>
      <c r="AX30">
        <v>15794200.079880601</v>
      </c>
      <c r="AY30">
        <v>0</v>
      </c>
      <c r="AZ30">
        <v>37354203.999999903</v>
      </c>
      <c r="BB30" s="3"/>
      <c r="BC30"/>
      <c r="BD30"/>
      <c r="BE30"/>
      <c r="BF30"/>
      <c r="BG30"/>
      <c r="BH30"/>
    </row>
    <row r="31" spans="1:60" x14ac:dyDescent="0.25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935344399.41364205</v>
      </c>
      <c r="K31">
        <v>-3842887.2463029101</v>
      </c>
      <c r="L31">
        <v>11264859.978528</v>
      </c>
      <c r="M31">
        <v>0</v>
      </c>
      <c r="N31">
        <v>0.99257439422925597</v>
      </c>
      <c r="O31">
        <v>2552570.2182420199</v>
      </c>
      <c r="P31">
        <v>0.33060451780988898</v>
      </c>
      <c r="Q31">
        <v>4.0256358420234699</v>
      </c>
      <c r="R31">
        <v>28874.309502126802</v>
      </c>
      <c r="S31">
        <v>8.2569154106646199</v>
      </c>
      <c r="T31">
        <v>4.1251469761152801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8.9326402136675601E-2</v>
      </c>
      <c r="AC31">
        <v>0</v>
      </c>
      <c r="AD31">
        <v>-5067917.8107292997</v>
      </c>
      <c r="AE31">
        <v>0</v>
      </c>
      <c r="AF31">
        <v>39973.642052048403</v>
      </c>
      <c r="AG31">
        <v>4280986.5728351697</v>
      </c>
      <c r="AH31">
        <v>-4956694.9843207598</v>
      </c>
      <c r="AI31">
        <v>398350.25478383998</v>
      </c>
      <c r="AJ31">
        <v>1821256.0429795301</v>
      </c>
      <c r="AK31">
        <v>255035.76274542901</v>
      </c>
      <c r="AL31">
        <v>8787.9303939066194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-806308.50595958403</v>
      </c>
      <c r="AU31">
        <v>0</v>
      </c>
      <c r="AV31">
        <v>-4026531.0952197099</v>
      </c>
      <c r="AW31">
        <v>-4083514.0483248802</v>
      </c>
      <c r="AX31">
        <v>29241681.048324499</v>
      </c>
      <c r="AY31">
        <v>0</v>
      </c>
      <c r="AZ31">
        <v>25158166.999999601</v>
      </c>
      <c r="BB31" s="3"/>
      <c r="BC31"/>
      <c r="BD31"/>
      <c r="BE31"/>
      <c r="BF31"/>
      <c r="BG31"/>
      <c r="BH31"/>
    </row>
    <row r="32" spans="1:60" x14ac:dyDescent="0.25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930149042.93551302</v>
      </c>
      <c r="K32">
        <v>-5195356.4781284099</v>
      </c>
      <c r="L32">
        <v>11263611.059694201</v>
      </c>
      <c r="M32">
        <v>0</v>
      </c>
      <c r="N32">
        <v>1.0208482016625799</v>
      </c>
      <c r="O32">
        <v>2586254.4538099999</v>
      </c>
      <c r="P32">
        <v>0.32980914648163001</v>
      </c>
      <c r="Q32">
        <v>3.8688140678341698</v>
      </c>
      <c r="R32">
        <v>29012.009098915601</v>
      </c>
      <c r="S32">
        <v>8.0614106631504807</v>
      </c>
      <c r="T32">
        <v>4.2099835744081098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0.149923329189557</v>
      </c>
      <c r="AC32">
        <v>0</v>
      </c>
      <c r="AD32">
        <v>4471477.7892948398</v>
      </c>
      <c r="AE32">
        <v>0</v>
      </c>
      <c r="AF32">
        <v>-7996099.8768070899</v>
      </c>
      <c r="AG32">
        <v>7382191.6692033</v>
      </c>
      <c r="AH32">
        <v>-331499.97268158803</v>
      </c>
      <c r="AI32">
        <v>-4350521.3220774801</v>
      </c>
      <c r="AJ32">
        <v>-855855.79021395999</v>
      </c>
      <c r="AK32">
        <v>-1640308.75896559</v>
      </c>
      <c r="AL32">
        <v>-294535.80988471501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-1244216.48767239</v>
      </c>
      <c r="AU32">
        <v>0</v>
      </c>
      <c r="AV32">
        <v>-4859368.5598046798</v>
      </c>
      <c r="AW32">
        <v>-4851599.3657266302</v>
      </c>
      <c r="AX32">
        <v>-12935000.634273</v>
      </c>
      <c r="AY32">
        <v>0</v>
      </c>
      <c r="AZ32">
        <v>-17786599.999999601</v>
      </c>
      <c r="BB32" s="3"/>
      <c r="BC32"/>
      <c r="BD32"/>
      <c r="BE32"/>
      <c r="BF32"/>
      <c r="BG32"/>
      <c r="BH32"/>
    </row>
    <row r="33" spans="1:60" x14ac:dyDescent="0.25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925703646.30991197</v>
      </c>
      <c r="K33">
        <v>-4445396.6256015096</v>
      </c>
      <c r="L33">
        <v>11419119.683224799</v>
      </c>
      <c r="M33">
        <v>0</v>
      </c>
      <c r="N33">
        <v>1.00169303980737</v>
      </c>
      <c r="O33">
        <v>2619700.4193235799</v>
      </c>
      <c r="P33">
        <v>0.32846012645969902</v>
      </c>
      <c r="Q33">
        <v>3.64891258968906</v>
      </c>
      <c r="R33">
        <v>29100.5921407038</v>
      </c>
      <c r="S33">
        <v>8.1039332362453802</v>
      </c>
      <c r="T33">
        <v>4.2869099312537804</v>
      </c>
      <c r="U33">
        <v>0</v>
      </c>
      <c r="V33">
        <v>0</v>
      </c>
      <c r="W33">
        <v>0</v>
      </c>
      <c r="X33">
        <v>0.46340912834321402</v>
      </c>
      <c r="Y33">
        <v>0</v>
      </c>
      <c r="Z33">
        <v>0</v>
      </c>
      <c r="AA33">
        <v>0</v>
      </c>
      <c r="AB33">
        <v>0.274270248635608</v>
      </c>
      <c r="AC33">
        <v>0</v>
      </c>
      <c r="AD33">
        <v>10034236.524859499</v>
      </c>
      <c r="AE33">
        <v>0</v>
      </c>
      <c r="AF33">
        <v>3577134.24092121</v>
      </c>
      <c r="AG33">
        <v>5544627.43531809</v>
      </c>
      <c r="AH33">
        <v>-595914.75695476006</v>
      </c>
      <c r="AI33">
        <v>-6158674.3944216901</v>
      </c>
      <c r="AJ33">
        <v>-655779.335042694</v>
      </c>
      <c r="AK33">
        <v>336754.96030773601</v>
      </c>
      <c r="AL33">
        <v>-368800.00413527701</v>
      </c>
      <c r="AM33">
        <v>0</v>
      </c>
      <c r="AN33">
        <v>0</v>
      </c>
      <c r="AO33">
        <v>0</v>
      </c>
      <c r="AP33">
        <v>-14127460.2854091</v>
      </c>
      <c r="AQ33">
        <v>0</v>
      </c>
      <c r="AR33">
        <v>0</v>
      </c>
      <c r="AS33">
        <v>0</v>
      </c>
      <c r="AT33">
        <v>-1908525.8221713</v>
      </c>
      <c r="AU33">
        <v>0</v>
      </c>
      <c r="AV33">
        <v>-4322401.4367282595</v>
      </c>
      <c r="AW33">
        <v>-4529706.1458685501</v>
      </c>
      <c r="AX33">
        <v>415522.14586879098</v>
      </c>
      <c r="AY33">
        <v>0</v>
      </c>
      <c r="AZ33">
        <v>-4114183.9999997602</v>
      </c>
      <c r="BB33" s="3"/>
      <c r="BC33"/>
      <c r="BD33"/>
      <c r="BE33"/>
      <c r="BF33"/>
      <c r="BG33"/>
      <c r="BH33"/>
    </row>
    <row r="34" spans="1:60" x14ac:dyDescent="0.25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883470119.32160199</v>
      </c>
      <c r="K34">
        <v>-42233526.988309599</v>
      </c>
      <c r="L34">
        <v>11782498.880544901</v>
      </c>
      <c r="M34">
        <v>0</v>
      </c>
      <c r="N34">
        <v>1.0041721746130801</v>
      </c>
      <c r="O34">
        <v>2653957.9308234402</v>
      </c>
      <c r="P34">
        <v>0.32927560808973799</v>
      </c>
      <c r="Q34">
        <v>2.6811130935646199</v>
      </c>
      <c r="R34">
        <v>30303.426469331898</v>
      </c>
      <c r="S34">
        <v>7.8985869256322099</v>
      </c>
      <c r="T34">
        <v>4.4359767146259097</v>
      </c>
      <c r="U34">
        <v>0</v>
      </c>
      <c r="V34">
        <v>0</v>
      </c>
      <c r="W34">
        <v>0</v>
      </c>
      <c r="X34">
        <v>1.16340912834321</v>
      </c>
      <c r="Y34">
        <v>0</v>
      </c>
      <c r="Z34">
        <v>0</v>
      </c>
      <c r="AA34">
        <v>0</v>
      </c>
      <c r="AB34">
        <v>0.49431643972456502</v>
      </c>
      <c r="AC34">
        <v>0</v>
      </c>
      <c r="AD34">
        <v>19801186.117566202</v>
      </c>
      <c r="AE34">
        <v>0</v>
      </c>
      <c r="AF34">
        <v>-1993350.91496437</v>
      </c>
      <c r="AG34">
        <v>5432924.75457073</v>
      </c>
      <c r="AH34">
        <v>355184.43319294701</v>
      </c>
      <c r="AI34">
        <v>-30963453.9331051</v>
      </c>
      <c r="AJ34">
        <v>-7308954.8998138001</v>
      </c>
      <c r="AK34">
        <v>-1850225.2605093899</v>
      </c>
      <c r="AL34">
        <v>-640786.93902257003</v>
      </c>
      <c r="AM34">
        <v>0</v>
      </c>
      <c r="AN34">
        <v>0</v>
      </c>
      <c r="AO34">
        <v>0</v>
      </c>
      <c r="AP34">
        <v>-21235529.964467</v>
      </c>
      <c r="AQ34">
        <v>0</v>
      </c>
      <c r="AR34">
        <v>0</v>
      </c>
      <c r="AS34">
        <v>0</v>
      </c>
      <c r="AT34">
        <v>-4162310.7460887199</v>
      </c>
      <c r="AU34">
        <v>0</v>
      </c>
      <c r="AV34">
        <v>-42565317.352641098</v>
      </c>
      <c r="AW34">
        <v>-42688106.121706702</v>
      </c>
      <c r="AX34">
        <v>17071881.121706501</v>
      </c>
      <c r="AY34">
        <v>0</v>
      </c>
      <c r="AZ34">
        <v>-25616225.000000101</v>
      </c>
      <c r="BB34" s="3"/>
      <c r="BC34"/>
      <c r="BD34"/>
      <c r="BE34"/>
      <c r="BF34"/>
      <c r="BG34"/>
      <c r="BH34"/>
    </row>
    <row r="35" spans="1:60" x14ac:dyDescent="0.25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851570407.605286</v>
      </c>
      <c r="K35">
        <v>-31899711.7163161</v>
      </c>
      <c r="L35">
        <v>12159503.951854199</v>
      </c>
      <c r="M35">
        <v>0</v>
      </c>
      <c r="N35">
        <v>1.01846091725655</v>
      </c>
      <c r="O35">
        <v>2686779.4906811798</v>
      </c>
      <c r="P35">
        <v>0.32603077162588501</v>
      </c>
      <c r="Q35">
        <v>2.3755801694335101</v>
      </c>
      <c r="R35">
        <v>31096.219490803</v>
      </c>
      <c r="S35">
        <v>7.72797644755798</v>
      </c>
      <c r="T35">
        <v>4.9466887498879997</v>
      </c>
      <c r="U35">
        <v>0</v>
      </c>
      <c r="V35">
        <v>0</v>
      </c>
      <c r="W35">
        <v>0</v>
      </c>
      <c r="X35">
        <v>2.2195000823550699</v>
      </c>
      <c r="Y35">
        <v>0</v>
      </c>
      <c r="Z35">
        <v>0</v>
      </c>
      <c r="AA35">
        <v>0</v>
      </c>
      <c r="AB35">
        <v>0.63630868723493395</v>
      </c>
      <c r="AC35">
        <v>0</v>
      </c>
      <c r="AD35">
        <v>19006482.154627401</v>
      </c>
      <c r="AE35">
        <v>0</v>
      </c>
      <c r="AF35">
        <v>-3669228.0105478899</v>
      </c>
      <c r="AG35">
        <v>5061313.7424977599</v>
      </c>
      <c r="AH35">
        <v>-1356067.41708572</v>
      </c>
      <c r="AI35">
        <v>-11098849.8688212</v>
      </c>
      <c r="AJ35">
        <v>-4477787.1906383</v>
      </c>
      <c r="AK35">
        <v>-1155800.5689117601</v>
      </c>
      <c r="AL35">
        <v>-2122028.83690004</v>
      </c>
      <c r="AM35">
        <v>0</v>
      </c>
      <c r="AN35">
        <v>0</v>
      </c>
      <c r="AO35">
        <v>0</v>
      </c>
      <c r="AP35">
        <v>-30865444.434512801</v>
      </c>
      <c r="AQ35">
        <v>0</v>
      </c>
      <c r="AR35">
        <v>0</v>
      </c>
      <c r="AS35">
        <v>0</v>
      </c>
      <c r="AT35">
        <v>-2687432.7527389</v>
      </c>
      <c r="AU35">
        <v>0</v>
      </c>
      <c r="AV35">
        <v>-33364843.183031499</v>
      </c>
      <c r="AW35">
        <v>-33537313.717140298</v>
      </c>
      <c r="AX35">
        <v>-8804280.2828595303</v>
      </c>
      <c r="AY35">
        <v>0</v>
      </c>
      <c r="AZ35">
        <v>-42341593.999999903</v>
      </c>
      <c r="BB35" s="3"/>
      <c r="BC35"/>
      <c r="BD35"/>
      <c r="BE35"/>
      <c r="BF35"/>
      <c r="BG35"/>
      <c r="BH35"/>
    </row>
    <row r="36" spans="1:60" x14ac:dyDescent="0.25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827545788.73665798</v>
      </c>
      <c r="K36">
        <v>-20600879.5980184</v>
      </c>
      <c r="L36">
        <v>12281198.976827201</v>
      </c>
      <c r="M36">
        <v>0</v>
      </c>
      <c r="N36">
        <v>1.0133404202490499</v>
      </c>
      <c r="O36">
        <v>2723302.83405361</v>
      </c>
      <c r="P36">
        <v>0.32283668878671401</v>
      </c>
      <c r="Q36">
        <v>2.58711112807655</v>
      </c>
      <c r="R36">
        <v>31229.150292567101</v>
      </c>
      <c r="S36">
        <v>7.4478462005949302</v>
      </c>
      <c r="T36">
        <v>5.1713650493599799</v>
      </c>
      <c r="U36">
        <v>0</v>
      </c>
      <c r="V36">
        <v>0</v>
      </c>
      <c r="W36">
        <v>0</v>
      </c>
      <c r="X36">
        <v>3.4755910363669198</v>
      </c>
      <c r="Y36">
        <v>0</v>
      </c>
      <c r="Z36">
        <v>0</v>
      </c>
      <c r="AA36">
        <v>0</v>
      </c>
      <c r="AB36">
        <v>0.73091161422099005</v>
      </c>
      <c r="AC36">
        <v>0</v>
      </c>
      <c r="AD36">
        <v>5830026.03749438</v>
      </c>
      <c r="AE36">
        <v>0</v>
      </c>
      <c r="AF36">
        <v>2871287.3049121802</v>
      </c>
      <c r="AG36">
        <v>5131704.9324654602</v>
      </c>
      <c r="AH36">
        <v>-515296.78548987099</v>
      </c>
      <c r="AI36">
        <v>7596990.7585285502</v>
      </c>
      <c r="AJ36">
        <v>-876575.42153766297</v>
      </c>
      <c r="AK36">
        <v>-2409807.3405940901</v>
      </c>
      <c r="AL36">
        <v>-901213.28517392406</v>
      </c>
      <c r="AM36">
        <v>0</v>
      </c>
      <c r="AN36">
        <v>0</v>
      </c>
      <c r="AO36">
        <v>0</v>
      </c>
      <c r="AP36">
        <v>-34889048.371041603</v>
      </c>
      <c r="AQ36">
        <v>0</v>
      </c>
      <c r="AR36">
        <v>0</v>
      </c>
      <c r="AS36">
        <v>0</v>
      </c>
      <c r="AT36">
        <v>-1939504.6693585101</v>
      </c>
      <c r="AU36">
        <v>0</v>
      </c>
      <c r="AV36">
        <v>-20301714.488892399</v>
      </c>
      <c r="AW36">
        <v>-20829151.9863372</v>
      </c>
      <c r="AX36">
        <v>-18767767.0136628</v>
      </c>
      <c r="AY36">
        <v>0</v>
      </c>
      <c r="AZ36">
        <v>-39596919</v>
      </c>
      <c r="BB36" s="3"/>
      <c r="BC36"/>
      <c r="BD36"/>
      <c r="BE36"/>
      <c r="BF36"/>
      <c r="BG36"/>
      <c r="BH36"/>
    </row>
    <row r="37" spans="1:60" x14ac:dyDescent="0.25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856638760.57947099</v>
      </c>
      <c r="K37">
        <v>24982530.717072599</v>
      </c>
      <c r="L37">
        <v>12605880.249967899</v>
      </c>
      <c r="M37">
        <v>0</v>
      </c>
      <c r="N37">
        <v>1.0085579264681701</v>
      </c>
      <c r="O37">
        <v>2755043.8205972002</v>
      </c>
      <c r="P37">
        <v>0.32665160783327502</v>
      </c>
      <c r="Q37">
        <v>2.86612689037909</v>
      </c>
      <c r="R37">
        <v>31624.666409858299</v>
      </c>
      <c r="S37">
        <v>7.1994298882696199</v>
      </c>
      <c r="T37">
        <v>5.4675502827794897</v>
      </c>
      <c r="U37">
        <v>0</v>
      </c>
      <c r="V37">
        <v>0</v>
      </c>
      <c r="W37">
        <v>0</v>
      </c>
      <c r="X37">
        <v>2.72927269732542</v>
      </c>
      <c r="Y37">
        <v>0</v>
      </c>
      <c r="Z37">
        <v>0</v>
      </c>
      <c r="AA37">
        <v>0</v>
      </c>
      <c r="AB37">
        <v>0.82475758674098198</v>
      </c>
      <c r="AC37">
        <v>0.41079761662414999</v>
      </c>
      <c r="AD37">
        <v>10787648.2932685</v>
      </c>
      <c r="AE37">
        <v>0</v>
      </c>
      <c r="AF37">
        <v>3863249.3830044898</v>
      </c>
      <c r="AG37">
        <v>4454716.96777857</v>
      </c>
      <c r="AH37">
        <v>718929.23388244899</v>
      </c>
      <c r="AI37">
        <v>8823442.7829240095</v>
      </c>
      <c r="AJ37">
        <v>-2083030.60861937</v>
      </c>
      <c r="AK37">
        <v>-1955641.45063211</v>
      </c>
      <c r="AL37">
        <v>-1119086.23146877</v>
      </c>
      <c r="AM37">
        <v>0</v>
      </c>
      <c r="AN37">
        <v>0</v>
      </c>
      <c r="AO37">
        <v>0</v>
      </c>
      <c r="AP37">
        <v>20074039.877108999</v>
      </c>
      <c r="AQ37">
        <v>0</v>
      </c>
      <c r="AR37">
        <v>0</v>
      </c>
      <c r="AS37">
        <v>0</v>
      </c>
      <c r="AT37">
        <v>-1855261.2413532799</v>
      </c>
      <c r="AU37">
        <v>-16722138.3253465</v>
      </c>
      <c r="AV37">
        <v>24601659.378771301</v>
      </c>
      <c r="AW37">
        <v>24467506.454423599</v>
      </c>
      <c r="AX37">
        <v>-46473958.454423502</v>
      </c>
      <c r="AY37">
        <v>0</v>
      </c>
      <c r="AZ37">
        <v>-22006451.999999899</v>
      </c>
      <c r="BB37" s="3"/>
      <c r="BC37"/>
      <c r="BD37"/>
      <c r="BE37"/>
      <c r="BF37"/>
      <c r="BG37"/>
      <c r="BH37"/>
    </row>
    <row r="38" spans="1:60" x14ac:dyDescent="0.25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90114040.1901512</v>
      </c>
      <c r="K38">
        <v>0</v>
      </c>
      <c r="L38">
        <v>2436593.4779696302</v>
      </c>
      <c r="M38">
        <v>0</v>
      </c>
      <c r="N38">
        <v>0.90327811224383903</v>
      </c>
      <c r="O38">
        <v>625427.99872995203</v>
      </c>
      <c r="P38">
        <v>0.24101167174693</v>
      </c>
      <c r="Q38">
        <v>1.9327110653241599</v>
      </c>
      <c r="R38">
        <v>34213.9259747588</v>
      </c>
      <c r="S38">
        <v>6.6866462964353799</v>
      </c>
      <c r="T38">
        <v>3.3043487636261699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3.0372520728264501E-2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93361892</v>
      </c>
      <c r="AZ38">
        <v>93361892</v>
      </c>
      <c r="BB38" s="3"/>
      <c r="BC38"/>
      <c r="BD38"/>
      <c r="BE38"/>
      <c r="BF38"/>
      <c r="BG38"/>
      <c r="BH38"/>
    </row>
    <row r="39" spans="1:60" x14ac:dyDescent="0.25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106862791.893142</v>
      </c>
      <c r="K39">
        <v>4358079.14628895</v>
      </c>
      <c r="L39">
        <v>2233198.89111595</v>
      </c>
      <c r="M39">
        <v>0</v>
      </c>
      <c r="N39">
        <v>0.85839124566602198</v>
      </c>
      <c r="O39">
        <v>606473.78608284402</v>
      </c>
      <c r="P39">
        <v>0.23853130071381301</v>
      </c>
      <c r="Q39">
        <v>2.1754289026257698</v>
      </c>
      <c r="R39">
        <v>33123.494929623899</v>
      </c>
      <c r="S39">
        <v>6.8276570740113396</v>
      </c>
      <c r="T39">
        <v>3.1964995583905602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2.64969027536021E-2</v>
      </c>
      <c r="AC39">
        <v>0</v>
      </c>
      <c r="AD39">
        <v>412321.87236603501</v>
      </c>
      <c r="AE39">
        <v>0</v>
      </c>
      <c r="AF39">
        <v>786183.34263849596</v>
      </c>
      <c r="AG39">
        <v>1240271.2521234001</v>
      </c>
      <c r="AH39">
        <v>-158524.75108796699</v>
      </c>
      <c r="AI39">
        <v>1091260.8225100101</v>
      </c>
      <c r="AJ39">
        <v>678116.04300759104</v>
      </c>
      <c r="AK39">
        <v>130883.37960897099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4245532.1735107498</v>
      </c>
      <c r="AW39">
        <v>4437050.4414024102</v>
      </c>
      <c r="AX39">
        <v>-4744357.4414023897</v>
      </c>
      <c r="AY39">
        <v>13655748</v>
      </c>
      <c r="AZ39">
        <v>13348441</v>
      </c>
      <c r="BB39" s="3"/>
      <c r="BC39"/>
      <c r="BD39"/>
      <c r="BE39"/>
      <c r="BF39"/>
      <c r="BG39"/>
      <c r="BH39"/>
    </row>
    <row r="40" spans="1:60" x14ac:dyDescent="0.25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156752561.22673199</v>
      </c>
      <c r="K40">
        <v>6280869.2676860997</v>
      </c>
      <c r="L40">
        <v>2306245.5779373501</v>
      </c>
      <c r="M40">
        <v>0</v>
      </c>
      <c r="N40">
        <v>0.85260774292212504</v>
      </c>
      <c r="O40">
        <v>611693.84004382696</v>
      </c>
      <c r="P40">
        <v>0.24408513500852499</v>
      </c>
      <c r="Q40">
        <v>2.4979813251360601</v>
      </c>
      <c r="R40">
        <v>30558.561992458999</v>
      </c>
      <c r="S40">
        <v>7.0669842761828701</v>
      </c>
      <c r="T40">
        <v>3.1096136229761302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1.8659381765202598E-2</v>
      </c>
      <c r="AC40">
        <v>0</v>
      </c>
      <c r="AD40">
        <v>1778984.70157234</v>
      </c>
      <c r="AE40">
        <v>0</v>
      </c>
      <c r="AF40">
        <v>271705.50418627501</v>
      </c>
      <c r="AG40">
        <v>1640697.3229624699</v>
      </c>
      <c r="AH40">
        <v>-12349.062085456901</v>
      </c>
      <c r="AI40">
        <v>1476913.8184235999</v>
      </c>
      <c r="AJ40">
        <v>1039202.70435489</v>
      </c>
      <c r="AK40">
        <v>108304.585612108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6296980.0434432495</v>
      </c>
      <c r="AW40">
        <v>6501378.0568936402</v>
      </c>
      <c r="AX40">
        <v>-5680592.0568936598</v>
      </c>
      <c r="AY40">
        <v>44950739</v>
      </c>
      <c r="AZ40">
        <v>45771524.999999903</v>
      </c>
      <c r="BB40" s="3"/>
      <c r="BC40"/>
      <c r="BD40"/>
      <c r="BE40"/>
      <c r="BF40"/>
      <c r="BG40"/>
      <c r="BH40"/>
    </row>
    <row r="41" spans="1:60" x14ac:dyDescent="0.25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189594727.38688201</v>
      </c>
      <c r="K41">
        <v>4906685.40353892</v>
      </c>
      <c r="L41">
        <v>2099012.64537337</v>
      </c>
      <c r="M41">
        <v>0</v>
      </c>
      <c r="N41">
        <v>0.83291999374987302</v>
      </c>
      <c r="O41">
        <v>623605.49709429301</v>
      </c>
      <c r="P41">
        <v>0.231065183520199</v>
      </c>
      <c r="Q41">
        <v>2.9636798654038801</v>
      </c>
      <c r="R41">
        <v>29296.885264873199</v>
      </c>
      <c r="S41">
        <v>7.0451785115968599</v>
      </c>
      <c r="T41">
        <v>3.1541646759211899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1.5798946791481899E-2</v>
      </c>
      <c r="AC41">
        <v>0</v>
      </c>
      <c r="AD41">
        <v>-2101278.8349948502</v>
      </c>
      <c r="AE41">
        <v>0</v>
      </c>
      <c r="AF41">
        <v>506933.96345615998</v>
      </c>
      <c r="AG41">
        <v>2565007.6811928898</v>
      </c>
      <c r="AH41">
        <v>-391684.15914509102</v>
      </c>
      <c r="AI41">
        <v>2789024.45663488</v>
      </c>
      <c r="AJ41">
        <v>1302248.6236431501</v>
      </c>
      <c r="AK41">
        <v>153073.85435083401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4743669.0636591697</v>
      </c>
      <c r="AW41">
        <v>4816087.6871911604</v>
      </c>
      <c r="AX41">
        <v>-985838.68719116796</v>
      </c>
      <c r="AY41">
        <v>27514218</v>
      </c>
      <c r="AZ41">
        <v>31344466.999999899</v>
      </c>
      <c r="BB41" s="3"/>
      <c r="BC41"/>
      <c r="BD41"/>
      <c r="BE41"/>
      <c r="BF41"/>
      <c r="BG41"/>
      <c r="BH41"/>
    </row>
    <row r="42" spans="1:60" x14ac:dyDescent="0.25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230634036.49639001</v>
      </c>
      <c r="K42">
        <v>13266472.0392382</v>
      </c>
      <c r="L42">
        <v>1996582.2992606501</v>
      </c>
      <c r="M42">
        <v>0</v>
      </c>
      <c r="N42">
        <v>0.85874902196382197</v>
      </c>
      <c r="O42">
        <v>625346.50641073403</v>
      </c>
      <c r="P42">
        <v>0.22820859414647299</v>
      </c>
      <c r="Q42">
        <v>3.2552741681692301</v>
      </c>
      <c r="R42">
        <v>27812.987350267202</v>
      </c>
      <c r="S42">
        <v>7.0247419658865402</v>
      </c>
      <c r="T42">
        <v>3.5884451611100401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1.3768518722405801E-2</v>
      </c>
      <c r="AC42">
        <v>0</v>
      </c>
      <c r="AD42">
        <v>4630692.9844385702</v>
      </c>
      <c r="AE42">
        <v>0</v>
      </c>
      <c r="AF42">
        <v>-273165.43072662898</v>
      </c>
      <c r="AG42">
        <v>3295735.0031746202</v>
      </c>
      <c r="AH42">
        <v>-37122.340702482703</v>
      </c>
      <c r="AI42">
        <v>1824308.1233463001</v>
      </c>
      <c r="AJ42">
        <v>2187231.6628299602</v>
      </c>
      <c r="AK42">
        <v>226049.41502244899</v>
      </c>
      <c r="AL42">
        <v>-280322.055553707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11646469.714218</v>
      </c>
      <c r="AW42">
        <v>12105320.127585899</v>
      </c>
      <c r="AX42">
        <v>683653.87241405796</v>
      </c>
      <c r="AY42">
        <v>26468097.999999899</v>
      </c>
      <c r="AZ42">
        <v>39257072</v>
      </c>
      <c r="BB42" s="3"/>
      <c r="BC42"/>
      <c r="BD42"/>
      <c r="BE42"/>
      <c r="BF42"/>
      <c r="BG42"/>
      <c r="BH42"/>
    </row>
    <row r="43" spans="1:60" x14ac:dyDescent="0.25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250808074.652147</v>
      </c>
      <c r="K43">
        <v>7142901.7304914901</v>
      </c>
      <c r="L43">
        <v>2003873.15211862</v>
      </c>
      <c r="M43">
        <v>0</v>
      </c>
      <c r="N43">
        <v>0.85533074829581202</v>
      </c>
      <c r="O43">
        <v>623133.82390321395</v>
      </c>
      <c r="P43">
        <v>0.22073030793252599</v>
      </c>
      <c r="Q43">
        <v>3.4334782548745499</v>
      </c>
      <c r="R43">
        <v>28098.797510458</v>
      </c>
      <c r="S43">
        <v>7.17414649824536</v>
      </c>
      <c r="T43">
        <v>3.7197084420179301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1.2999499519204301E-2</v>
      </c>
      <c r="AC43">
        <v>0</v>
      </c>
      <c r="AD43">
        <v>4701463.4238935402</v>
      </c>
      <c r="AE43">
        <v>0</v>
      </c>
      <c r="AF43">
        <v>324213.38855526299</v>
      </c>
      <c r="AG43">
        <v>1287090.50822345</v>
      </c>
      <c r="AH43">
        <v>-359417.19581496</v>
      </c>
      <c r="AI43">
        <v>1321226.21084786</v>
      </c>
      <c r="AJ43">
        <v>-525749.59513606899</v>
      </c>
      <c r="AK43">
        <v>211095.73982852799</v>
      </c>
      <c r="AL43">
        <v>-146414.24764765901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6722822.8606854696</v>
      </c>
      <c r="AW43">
        <v>6736709.16420493</v>
      </c>
      <c r="AX43">
        <v>1888027.83579504</v>
      </c>
      <c r="AY43">
        <v>12183549</v>
      </c>
      <c r="AZ43">
        <v>20808285.999999899</v>
      </c>
      <c r="BB43" s="3"/>
      <c r="BC43"/>
      <c r="BD43"/>
      <c r="BE43"/>
      <c r="BF43"/>
      <c r="BG43"/>
      <c r="BH43"/>
    </row>
    <row r="44" spans="1:60" x14ac:dyDescent="0.25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262585285.59778199</v>
      </c>
      <c r="K44">
        <v>7150772.5235414598</v>
      </c>
      <c r="L44">
        <v>2045451.35607338</v>
      </c>
      <c r="M44">
        <v>0</v>
      </c>
      <c r="N44">
        <v>0.83675880989931595</v>
      </c>
      <c r="O44">
        <v>631406.76496574702</v>
      </c>
      <c r="P44">
        <v>0.21423325125085799</v>
      </c>
      <c r="Q44">
        <v>3.8553356378928401</v>
      </c>
      <c r="R44">
        <v>28303.270758760598</v>
      </c>
      <c r="S44">
        <v>7.1357024164090896</v>
      </c>
      <c r="T44">
        <v>3.72182145453958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1.27645194869662E-2</v>
      </c>
      <c r="AC44">
        <v>0</v>
      </c>
      <c r="AD44">
        <v>2600326.42538922</v>
      </c>
      <c r="AE44">
        <v>0</v>
      </c>
      <c r="AF44">
        <v>1189797.6832689401</v>
      </c>
      <c r="AG44">
        <v>459966.91466802801</v>
      </c>
      <c r="AH44">
        <v>-451910.371374771</v>
      </c>
      <c r="AI44">
        <v>3178333.2921046899</v>
      </c>
      <c r="AJ44">
        <v>-337985.48276577599</v>
      </c>
      <c r="AK44">
        <v>-53280.349313171202</v>
      </c>
      <c r="AL44">
        <v>31831.416660403698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6578169.2004434103</v>
      </c>
      <c r="AW44">
        <v>6674629.6173010897</v>
      </c>
      <c r="AX44">
        <v>11232641.382698899</v>
      </c>
      <c r="AY44">
        <v>4015598.9999999902</v>
      </c>
      <c r="AZ44">
        <v>21922870</v>
      </c>
      <c r="BB44" s="3"/>
      <c r="BC44"/>
      <c r="BD44"/>
      <c r="BE44"/>
      <c r="BF44"/>
      <c r="BG44"/>
      <c r="BH44"/>
    </row>
    <row r="45" spans="1:60" x14ac:dyDescent="0.25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267145009.20460999</v>
      </c>
      <c r="K45">
        <v>-7815650.6547574196</v>
      </c>
      <c r="L45">
        <v>2019529.28840738</v>
      </c>
      <c r="M45">
        <v>0</v>
      </c>
      <c r="N45">
        <v>0.87880583809795099</v>
      </c>
      <c r="O45">
        <v>609605.28005366505</v>
      </c>
      <c r="P45">
        <v>0.22081464924976299</v>
      </c>
      <c r="Q45">
        <v>2.7863624188910401</v>
      </c>
      <c r="R45">
        <v>26722.041273401599</v>
      </c>
      <c r="S45">
        <v>7.1784159489522601</v>
      </c>
      <c r="T45">
        <v>3.7187435167299299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1.20461252156473E-2</v>
      </c>
      <c r="AC45">
        <v>0</v>
      </c>
      <c r="AD45">
        <v>2186060.1320362799</v>
      </c>
      <c r="AE45">
        <v>0</v>
      </c>
      <c r="AF45">
        <v>-4140926.4692256898</v>
      </c>
      <c r="AG45">
        <v>-454791.54528625502</v>
      </c>
      <c r="AH45">
        <v>744539.74098771496</v>
      </c>
      <c r="AI45">
        <v>-9266753.8197420202</v>
      </c>
      <c r="AJ45">
        <v>2786484.2076590201</v>
      </c>
      <c r="AK45">
        <v>233670.20179592201</v>
      </c>
      <c r="AL45">
        <v>45163.732418440297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-7796825.0948257102</v>
      </c>
      <c r="AW45">
        <v>-7866086.9859161098</v>
      </c>
      <c r="AX45">
        <v>-113445.014083915</v>
      </c>
      <c r="AY45">
        <v>13248340.999999899</v>
      </c>
      <c r="AZ45">
        <v>5268808.99999996</v>
      </c>
      <c r="BB45" s="3"/>
      <c r="BC45"/>
      <c r="BD45"/>
      <c r="BE45"/>
      <c r="BF45"/>
      <c r="BG45"/>
      <c r="BH45"/>
    </row>
    <row r="46" spans="1:60" x14ac:dyDescent="0.25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277550984.78520799</v>
      </c>
      <c r="K46">
        <v>8243120.72805967</v>
      </c>
      <c r="L46">
        <v>1978915.2493904701</v>
      </c>
      <c r="M46">
        <v>0</v>
      </c>
      <c r="N46">
        <v>0.86119251401601804</v>
      </c>
      <c r="O46">
        <v>612874.20691296004</v>
      </c>
      <c r="P46">
        <v>0.223300400096271</v>
      </c>
      <c r="Q46">
        <v>3.2463067363760798</v>
      </c>
      <c r="R46">
        <v>26688.256039153999</v>
      </c>
      <c r="S46">
        <v>7.4350733284934201</v>
      </c>
      <c r="T46">
        <v>4.0766241097197602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2.8423094628907599E-2</v>
      </c>
      <c r="AC46">
        <v>0</v>
      </c>
      <c r="AD46">
        <v>999848.78155848896</v>
      </c>
      <c r="AE46">
        <v>0</v>
      </c>
      <c r="AF46">
        <v>1480496.1472411801</v>
      </c>
      <c r="AG46">
        <v>1000304.65225927</v>
      </c>
      <c r="AH46">
        <v>294327.700709995</v>
      </c>
      <c r="AI46">
        <v>4462603.0585535998</v>
      </c>
      <c r="AJ46">
        <v>-161234.21467820401</v>
      </c>
      <c r="AK46">
        <v>706498.15796292503</v>
      </c>
      <c r="AL46">
        <v>-374520.45028194599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-87056.633566763107</v>
      </c>
      <c r="AU46">
        <v>0</v>
      </c>
      <c r="AV46">
        <v>8281319.6215218296</v>
      </c>
      <c r="AW46">
        <v>8443987.7887120191</v>
      </c>
      <c r="AX46">
        <v>-5338917.7887120098</v>
      </c>
      <c r="AY46">
        <v>1770537</v>
      </c>
      <c r="AZ46">
        <v>4875607.0000000102</v>
      </c>
      <c r="BB46" s="3"/>
      <c r="BC46"/>
      <c r="BD46"/>
      <c r="BE46"/>
      <c r="BF46"/>
      <c r="BG46"/>
      <c r="BH46"/>
    </row>
    <row r="47" spans="1:60" x14ac:dyDescent="0.25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287600738.544029</v>
      </c>
      <c r="K47">
        <v>9364936.6699483301</v>
      </c>
      <c r="L47">
        <v>1946387.8468207</v>
      </c>
      <c r="M47">
        <v>0</v>
      </c>
      <c r="N47">
        <v>0.82689773679198897</v>
      </c>
      <c r="O47">
        <v>614648.46434809605</v>
      </c>
      <c r="P47">
        <v>0.215608017051509</v>
      </c>
      <c r="Q47">
        <v>3.9898887004223398</v>
      </c>
      <c r="R47">
        <v>26432.954663786499</v>
      </c>
      <c r="S47">
        <v>7.4899764906927802</v>
      </c>
      <c r="T47">
        <v>3.9427737757402199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2.8271346876418201E-2</v>
      </c>
      <c r="AC47">
        <v>0</v>
      </c>
      <c r="AD47">
        <v>-345747.23905802699</v>
      </c>
      <c r="AE47">
        <v>0</v>
      </c>
      <c r="AF47">
        <v>2601601.2998723499</v>
      </c>
      <c r="AG47">
        <v>759252.69238025497</v>
      </c>
      <c r="AH47">
        <v>-774770.25756891503</v>
      </c>
      <c r="AI47">
        <v>6446597.5051597198</v>
      </c>
      <c r="AJ47">
        <v>330679.430047767</v>
      </c>
      <c r="AK47">
        <v>263423.85204712598</v>
      </c>
      <c r="AL47">
        <v>110873.03447303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9317965.5835246202</v>
      </c>
      <c r="AW47">
        <v>9379641.2204445601</v>
      </c>
      <c r="AX47">
        <v>7224588.7795554502</v>
      </c>
      <c r="AY47">
        <v>1273013.99999999</v>
      </c>
      <c r="AZ47">
        <v>17877244</v>
      </c>
      <c r="BB47" s="3"/>
      <c r="BC47"/>
      <c r="BD47"/>
      <c r="BE47"/>
      <c r="BF47"/>
      <c r="BG47"/>
      <c r="BH47"/>
    </row>
    <row r="48" spans="1:60" x14ac:dyDescent="0.25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294992876.665856</v>
      </c>
      <c r="K48">
        <v>569645.88572574104</v>
      </c>
      <c r="L48">
        <v>1935564.7547657499</v>
      </c>
      <c r="M48">
        <v>0</v>
      </c>
      <c r="N48">
        <v>0.82821757692531495</v>
      </c>
      <c r="O48">
        <v>608223.96752153302</v>
      </c>
      <c r="P48">
        <v>0.20287939749310699</v>
      </c>
      <c r="Q48">
        <v>3.99676458590372</v>
      </c>
      <c r="R48">
        <v>25928.146323228299</v>
      </c>
      <c r="S48">
        <v>7.33093904795337</v>
      </c>
      <c r="T48">
        <v>3.7964745491418501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3.8681875663871497E-2</v>
      </c>
      <c r="AC48">
        <v>0</v>
      </c>
      <c r="AD48">
        <v>742737.03013625403</v>
      </c>
      <c r="AE48">
        <v>0</v>
      </c>
      <c r="AF48">
        <v>-335110.99266102101</v>
      </c>
      <c r="AG48">
        <v>1004195.13370704</v>
      </c>
      <c r="AH48">
        <v>-1270417.8299122599</v>
      </c>
      <c r="AI48">
        <v>68050.531156163299</v>
      </c>
      <c r="AJ48">
        <v>978000.29034174595</v>
      </c>
      <c r="AK48">
        <v>-309989.44613738399</v>
      </c>
      <c r="AL48">
        <v>157922.34575202299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-56520.7290178943</v>
      </c>
      <c r="AU48">
        <v>0</v>
      </c>
      <c r="AV48">
        <v>1051593.45380691</v>
      </c>
      <c r="AW48">
        <v>1189607.9704571399</v>
      </c>
      <c r="AX48">
        <v>7173958.02954276</v>
      </c>
      <c r="AY48">
        <v>6209327.9999999898</v>
      </c>
      <c r="AZ48">
        <v>14572893.999999899</v>
      </c>
      <c r="BB48" s="3"/>
      <c r="BC48"/>
      <c r="BD48"/>
      <c r="BE48"/>
      <c r="BF48"/>
      <c r="BG48"/>
      <c r="BH48"/>
    </row>
    <row r="49" spans="1:60" x14ac:dyDescent="0.25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291039790.474895</v>
      </c>
      <c r="K49">
        <v>-3953086.1909608701</v>
      </c>
      <c r="L49">
        <v>1946060.67257579</v>
      </c>
      <c r="M49">
        <v>0</v>
      </c>
      <c r="N49">
        <v>0.88674250938854704</v>
      </c>
      <c r="O49">
        <v>617901.40567327396</v>
      </c>
      <c r="P49">
        <v>0.20234804564720699</v>
      </c>
      <c r="Q49">
        <v>3.8467504249086302</v>
      </c>
      <c r="R49">
        <v>25948.276808231301</v>
      </c>
      <c r="S49">
        <v>7.3388802978969201</v>
      </c>
      <c r="T49">
        <v>3.7100248896118599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3.8681875663871497E-2</v>
      </c>
      <c r="AC49">
        <v>0</v>
      </c>
      <c r="AD49">
        <v>1632503.1808976801</v>
      </c>
      <c r="AE49">
        <v>0</v>
      </c>
      <c r="AF49">
        <v>-6292594.9240449704</v>
      </c>
      <c r="AG49">
        <v>1777100.9106644201</v>
      </c>
      <c r="AH49">
        <v>-53096.906205286003</v>
      </c>
      <c r="AI49">
        <v>-1336944.1812581101</v>
      </c>
      <c r="AJ49">
        <v>-20509.263003219599</v>
      </c>
      <c r="AK49">
        <v>93158.0149136869</v>
      </c>
      <c r="AL49">
        <v>133429.166214567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-4023015.5681781098</v>
      </c>
      <c r="AW49">
        <v>-4050522.86080878</v>
      </c>
      <c r="AX49">
        <v>1258802.8608089001</v>
      </c>
      <c r="AY49">
        <v>0</v>
      </c>
      <c r="AZ49">
        <v>-2791719.9999998701</v>
      </c>
      <c r="BB49" s="3"/>
      <c r="BC49"/>
      <c r="BD49"/>
      <c r="BE49"/>
      <c r="BF49"/>
      <c r="BG49"/>
      <c r="BH49"/>
    </row>
    <row r="50" spans="1:60" x14ac:dyDescent="0.25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294016619.12203401</v>
      </c>
      <c r="K50">
        <v>2976828.64713863</v>
      </c>
      <c r="L50">
        <v>1979471.6415816301</v>
      </c>
      <c r="M50">
        <v>0</v>
      </c>
      <c r="N50">
        <v>0.87558638487103202</v>
      </c>
      <c r="O50">
        <v>622817.90920902696</v>
      </c>
      <c r="P50">
        <v>0.199736608861838</v>
      </c>
      <c r="Q50">
        <v>3.63380642695265</v>
      </c>
      <c r="R50">
        <v>26285.550477232198</v>
      </c>
      <c r="S50">
        <v>7.44553066439346</v>
      </c>
      <c r="T50">
        <v>3.87627722590357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5.6456685005288498E-2</v>
      </c>
      <c r="AC50">
        <v>0</v>
      </c>
      <c r="AD50">
        <v>4886799.3477682099</v>
      </c>
      <c r="AE50">
        <v>0</v>
      </c>
      <c r="AF50">
        <v>463564.22972813499</v>
      </c>
      <c r="AG50">
        <v>1052458.35406907</v>
      </c>
      <c r="AH50">
        <v>-295750.91089646099</v>
      </c>
      <c r="AI50">
        <v>-1963344.1875174099</v>
      </c>
      <c r="AJ50">
        <v>-847257.70113989804</v>
      </c>
      <c r="AK50">
        <v>113755.487704335</v>
      </c>
      <c r="AL50">
        <v>-237076.3859236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-130474.643558077</v>
      </c>
      <c r="AU50">
        <v>0</v>
      </c>
      <c r="AV50">
        <v>3041183.3440930801</v>
      </c>
      <c r="AW50">
        <v>3172056.92573574</v>
      </c>
      <c r="AX50">
        <v>-3340807.9257357898</v>
      </c>
      <c r="AY50">
        <v>0</v>
      </c>
      <c r="AZ50">
        <v>-168751.00000005201</v>
      </c>
      <c r="BB50" s="3"/>
      <c r="BC50"/>
      <c r="BD50"/>
      <c r="BE50"/>
      <c r="BF50"/>
      <c r="BG50"/>
      <c r="BH50"/>
    </row>
    <row r="51" spans="1:60" x14ac:dyDescent="0.25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278360980.23649198</v>
      </c>
      <c r="K51">
        <v>-15655638.8855414</v>
      </c>
      <c r="L51">
        <v>2031768.2667340201</v>
      </c>
      <c r="M51">
        <v>0</v>
      </c>
      <c r="N51">
        <v>0.92610744089206498</v>
      </c>
      <c r="O51">
        <v>628390.24457361503</v>
      </c>
      <c r="P51">
        <v>0.19673814729922501</v>
      </c>
      <c r="Q51">
        <v>2.6341108998418701</v>
      </c>
      <c r="R51">
        <v>27172.0242436115</v>
      </c>
      <c r="S51">
        <v>7.2637074674622797</v>
      </c>
      <c r="T51">
        <v>3.8998559605686198</v>
      </c>
      <c r="U51">
        <v>0</v>
      </c>
      <c r="V51">
        <v>0</v>
      </c>
      <c r="W51">
        <v>0</v>
      </c>
      <c r="X51">
        <v>0</v>
      </c>
      <c r="Y51">
        <v>0.69999999999999896</v>
      </c>
      <c r="Z51">
        <v>0</v>
      </c>
      <c r="AA51">
        <v>0</v>
      </c>
      <c r="AB51">
        <v>0.116648771724323</v>
      </c>
      <c r="AC51">
        <v>0</v>
      </c>
      <c r="AD51">
        <v>4679635.6494947001</v>
      </c>
      <c r="AE51">
        <v>0</v>
      </c>
      <c r="AF51">
        <v>-3949920.96250366</v>
      </c>
      <c r="AG51">
        <v>1207014.94879826</v>
      </c>
      <c r="AH51">
        <v>-386540.686679771</v>
      </c>
      <c r="AI51">
        <v>-10470928.4923434</v>
      </c>
      <c r="AJ51">
        <v>-1916851.4540979001</v>
      </c>
      <c r="AK51">
        <v>-443377.831594132</v>
      </c>
      <c r="AL51">
        <v>15269.4796175911</v>
      </c>
      <c r="AM51">
        <v>0</v>
      </c>
      <c r="AN51">
        <v>0</v>
      </c>
      <c r="AO51">
        <v>0</v>
      </c>
      <c r="AP51">
        <v>0</v>
      </c>
      <c r="AQ51">
        <v>-5037960.1391373202</v>
      </c>
      <c r="AR51">
        <v>0</v>
      </c>
      <c r="AS51">
        <v>0</v>
      </c>
      <c r="AT51">
        <v>-325648.79869538097</v>
      </c>
      <c r="AU51">
        <v>0</v>
      </c>
      <c r="AV51">
        <v>-16498491.249848999</v>
      </c>
      <c r="AW51">
        <v>-16258291.4333857</v>
      </c>
      <c r="AX51">
        <v>4722590.43338574</v>
      </c>
      <c r="AY51">
        <v>0</v>
      </c>
      <c r="AZ51">
        <v>-11535701</v>
      </c>
      <c r="BB51" s="3"/>
      <c r="BC51"/>
      <c r="BD51"/>
      <c r="BE51"/>
      <c r="BF51"/>
      <c r="BG51"/>
      <c r="BH51"/>
    </row>
    <row r="52" spans="1:60" x14ac:dyDescent="0.25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269966512.00133598</v>
      </c>
      <c r="K52">
        <v>-8394468.2351566199</v>
      </c>
      <c r="L52">
        <v>2070163.5346603</v>
      </c>
      <c r="M52">
        <v>0</v>
      </c>
      <c r="N52">
        <v>0.98231499881384798</v>
      </c>
      <c r="O52">
        <v>633203.89148553996</v>
      </c>
      <c r="P52">
        <v>0.20067080188470501</v>
      </c>
      <c r="Q52">
        <v>2.3486757765466901</v>
      </c>
      <c r="R52">
        <v>27560.696767792098</v>
      </c>
      <c r="S52">
        <v>7.0910426864023099</v>
      </c>
      <c r="T52">
        <v>4.4601404866979797</v>
      </c>
      <c r="U52">
        <v>0</v>
      </c>
      <c r="V52">
        <v>0</v>
      </c>
      <c r="W52">
        <v>0</v>
      </c>
      <c r="X52">
        <v>0</v>
      </c>
      <c r="Y52">
        <v>1.2</v>
      </c>
      <c r="Z52">
        <v>0</v>
      </c>
      <c r="AA52">
        <v>0</v>
      </c>
      <c r="AB52">
        <v>0.19620894514568199</v>
      </c>
      <c r="AC52">
        <v>0</v>
      </c>
      <c r="AD52">
        <v>3113765.4109245301</v>
      </c>
      <c r="AE52">
        <v>0</v>
      </c>
      <c r="AF52">
        <v>-4327463.1107361298</v>
      </c>
      <c r="AG52">
        <v>1110163.02126991</v>
      </c>
      <c r="AH52">
        <v>519953.43398380798</v>
      </c>
      <c r="AI52">
        <v>-3397691.6700517498</v>
      </c>
      <c r="AJ52">
        <v>-741029.526793033</v>
      </c>
      <c r="AK52">
        <v>-341976.82085942797</v>
      </c>
      <c r="AL52">
        <v>-764184.64846063498</v>
      </c>
      <c r="AM52">
        <v>0</v>
      </c>
      <c r="AN52">
        <v>0</v>
      </c>
      <c r="AO52">
        <v>0</v>
      </c>
      <c r="AP52">
        <v>0</v>
      </c>
      <c r="AQ52">
        <v>-3470061.4047865998</v>
      </c>
      <c r="AR52">
        <v>0</v>
      </c>
      <c r="AS52">
        <v>0</v>
      </c>
      <c r="AT52">
        <v>-515852.67900734599</v>
      </c>
      <c r="AU52">
        <v>0</v>
      </c>
      <c r="AV52">
        <v>-8762689.5774142407</v>
      </c>
      <c r="AW52">
        <v>-8592026.5869647209</v>
      </c>
      <c r="AX52">
        <v>-9895904.4130352493</v>
      </c>
      <c r="AY52">
        <v>0</v>
      </c>
      <c r="AZ52">
        <v>-18487930.999999899</v>
      </c>
      <c r="BB52" s="3"/>
      <c r="BC52"/>
      <c r="BD52"/>
      <c r="BE52"/>
      <c r="BF52"/>
      <c r="BG52"/>
      <c r="BH52"/>
    </row>
    <row r="53" spans="1:60" x14ac:dyDescent="0.25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268256035.68502599</v>
      </c>
      <c r="K53">
        <v>-850911.66787582496</v>
      </c>
      <c r="L53">
        <v>2092519.58216083</v>
      </c>
      <c r="M53">
        <v>0</v>
      </c>
      <c r="N53">
        <v>0.97553444358584496</v>
      </c>
      <c r="O53">
        <v>637940.464880354</v>
      </c>
      <c r="P53">
        <v>0.19912958800177799</v>
      </c>
      <c r="Q53">
        <v>2.5615476818083498</v>
      </c>
      <c r="R53">
        <v>27766.121232206599</v>
      </c>
      <c r="S53">
        <v>7.0528773145489101</v>
      </c>
      <c r="T53">
        <v>4.7619152118705497</v>
      </c>
      <c r="U53">
        <v>0</v>
      </c>
      <c r="V53">
        <v>0</v>
      </c>
      <c r="W53">
        <v>0</v>
      </c>
      <c r="X53">
        <v>0</v>
      </c>
      <c r="Y53">
        <v>1.9</v>
      </c>
      <c r="Z53">
        <v>0</v>
      </c>
      <c r="AA53">
        <v>0</v>
      </c>
      <c r="AB53">
        <v>0.42140254669565802</v>
      </c>
      <c r="AC53">
        <v>0</v>
      </c>
      <c r="AD53">
        <v>2453219.1220703302</v>
      </c>
      <c r="AE53">
        <v>0</v>
      </c>
      <c r="AF53">
        <v>507842.82790478098</v>
      </c>
      <c r="AG53">
        <v>942224.240951085</v>
      </c>
      <c r="AH53">
        <v>-77703.264793737093</v>
      </c>
      <c r="AI53">
        <v>2437756.8157180301</v>
      </c>
      <c r="AJ53">
        <v>-619227.79513616394</v>
      </c>
      <c r="AK53">
        <v>-103666.254494703</v>
      </c>
      <c r="AL53">
        <v>-372322.12685754098</v>
      </c>
      <c r="AM53">
        <v>0</v>
      </c>
      <c r="AN53">
        <v>0</v>
      </c>
      <c r="AO53">
        <v>0</v>
      </c>
      <c r="AP53">
        <v>0</v>
      </c>
      <c r="AQ53">
        <v>-4540146.8378526801</v>
      </c>
      <c r="AR53">
        <v>0</v>
      </c>
      <c r="AS53">
        <v>0</v>
      </c>
      <c r="AT53">
        <v>-1211039.33793486</v>
      </c>
      <c r="AU53">
        <v>0</v>
      </c>
      <c r="AV53">
        <v>-638067.99021477206</v>
      </c>
      <c r="AW53">
        <v>-711875.69949444698</v>
      </c>
      <c r="AX53">
        <v>-7681838.3005055403</v>
      </c>
      <c r="AY53">
        <v>0</v>
      </c>
      <c r="AZ53">
        <v>-8393713.9999999907</v>
      </c>
      <c r="BB53" s="3"/>
      <c r="BC53"/>
      <c r="BD53"/>
      <c r="BE53"/>
      <c r="BF53"/>
      <c r="BG53"/>
      <c r="BH53"/>
    </row>
    <row r="54" spans="1:60" x14ac:dyDescent="0.25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265690796.70686099</v>
      </c>
      <c r="K54">
        <v>-3428434.9749089298</v>
      </c>
      <c r="L54">
        <v>2110597.3381989901</v>
      </c>
      <c r="M54">
        <v>0</v>
      </c>
      <c r="N54">
        <v>0.97569250120411</v>
      </c>
      <c r="O54">
        <v>643261.456961027</v>
      </c>
      <c r="P54">
        <v>0.199048693555371</v>
      </c>
      <c r="Q54">
        <v>2.8183435351760502</v>
      </c>
      <c r="R54">
        <v>28105.315492605201</v>
      </c>
      <c r="S54">
        <v>6.9794359227421401</v>
      </c>
      <c r="T54">
        <v>5.1283173872823102</v>
      </c>
      <c r="U54">
        <v>0</v>
      </c>
      <c r="V54">
        <v>0</v>
      </c>
      <c r="W54">
        <v>0</v>
      </c>
      <c r="X54">
        <v>0</v>
      </c>
      <c r="Y54">
        <v>3.0999999999999899</v>
      </c>
      <c r="Z54">
        <v>0</v>
      </c>
      <c r="AA54">
        <v>0</v>
      </c>
      <c r="AB54">
        <v>0.57605336462404799</v>
      </c>
      <c r="AC54">
        <v>6.7187175884046699E-2</v>
      </c>
      <c r="AD54">
        <v>2603243.4277799302</v>
      </c>
      <c r="AE54">
        <v>0</v>
      </c>
      <c r="AF54">
        <v>898522.85555441596</v>
      </c>
      <c r="AG54">
        <v>991311.64524661901</v>
      </c>
      <c r="AH54">
        <v>-117540.04037319199</v>
      </c>
      <c r="AI54">
        <v>2672696.4671020601</v>
      </c>
      <c r="AJ54">
        <v>-720432.17577295203</v>
      </c>
      <c r="AK54">
        <v>-140432.651638312</v>
      </c>
      <c r="AL54">
        <v>-457198.22743120801</v>
      </c>
      <c r="AM54">
        <v>0</v>
      </c>
      <c r="AN54">
        <v>0</v>
      </c>
      <c r="AO54">
        <v>0</v>
      </c>
      <c r="AP54">
        <v>0</v>
      </c>
      <c r="AQ54">
        <v>-7498341.4394952198</v>
      </c>
      <c r="AR54">
        <v>0</v>
      </c>
      <c r="AS54">
        <v>0</v>
      </c>
      <c r="AT54">
        <v>-830091.06842825201</v>
      </c>
      <c r="AU54">
        <v>-1035497.28308967</v>
      </c>
      <c r="AV54">
        <v>-3621832.5441156402</v>
      </c>
      <c r="AW54">
        <v>-3676259.5790557801</v>
      </c>
      <c r="AX54">
        <v>444978.579055765</v>
      </c>
      <c r="AY54">
        <v>0</v>
      </c>
      <c r="AZ54">
        <v>-3231281.00000002</v>
      </c>
      <c r="BB54" s="3"/>
      <c r="BC54"/>
      <c r="BD54"/>
      <c r="BE54"/>
      <c r="BF54"/>
      <c r="BG54"/>
      <c r="BH54"/>
    </row>
    <row r="55" spans="1:60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1058840704.25041</v>
      </c>
      <c r="K55">
        <v>0</v>
      </c>
      <c r="L55">
        <v>253905652</v>
      </c>
      <c r="M55">
        <v>0.97956348559999995</v>
      </c>
      <c r="N55">
        <v>0</v>
      </c>
      <c r="O55">
        <v>25697520.3899999</v>
      </c>
      <c r="P55">
        <v>0.70319922136740198</v>
      </c>
      <c r="Q55">
        <v>1.974</v>
      </c>
      <c r="R55">
        <v>42439.074999999903</v>
      </c>
      <c r="S55">
        <v>31.709999999999901</v>
      </c>
      <c r="T55">
        <v>3.5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1201007994</v>
      </c>
      <c r="AZ55">
        <v>1201007994</v>
      </c>
      <c r="BB55" s="3"/>
      <c r="BC55"/>
      <c r="BD55"/>
      <c r="BE55"/>
      <c r="BF55"/>
      <c r="BG55"/>
      <c r="BH55"/>
    </row>
    <row r="56" spans="1:60" x14ac:dyDescent="0.25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1008589229.70376</v>
      </c>
      <c r="K56">
        <v>-50251474.546658203</v>
      </c>
      <c r="L56">
        <v>232535028.99999899</v>
      </c>
      <c r="M56">
        <v>1.1512130358199999</v>
      </c>
      <c r="N56">
        <v>0</v>
      </c>
      <c r="O56">
        <v>26042245.269999899</v>
      </c>
      <c r="P56">
        <v>0.70198121073034003</v>
      </c>
      <c r="Q56">
        <v>2.2467999999999901</v>
      </c>
      <c r="R56">
        <v>41148.635000000002</v>
      </c>
      <c r="S56">
        <v>31.36</v>
      </c>
      <c r="T56">
        <v>3.5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-70599545.006978199</v>
      </c>
      <c r="AE56">
        <v>-10611277.1777755</v>
      </c>
      <c r="AF56">
        <v>0</v>
      </c>
      <c r="AG56">
        <v>7156539.2147880597</v>
      </c>
      <c r="AH56">
        <v>-616564.23378838098</v>
      </c>
      <c r="AI56">
        <v>15154522.750989599</v>
      </c>
      <c r="AJ56">
        <v>7474544.6471936796</v>
      </c>
      <c r="AK56">
        <v>-4000395.4120949698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-56042175.217665702</v>
      </c>
      <c r="AW56">
        <v>-56998585.716015801</v>
      </c>
      <c r="AX56">
        <v>-16318255.283986</v>
      </c>
      <c r="AY56">
        <v>0</v>
      </c>
      <c r="AZ56">
        <v>-73316841.000001907</v>
      </c>
      <c r="BB56" s="3"/>
      <c r="BC56"/>
      <c r="BD56"/>
      <c r="BE56"/>
      <c r="BF56"/>
      <c r="BG56"/>
      <c r="BH56"/>
    </row>
    <row r="57" spans="1:60" x14ac:dyDescent="0.25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1063847001.88376</v>
      </c>
      <c r="K57">
        <v>55257772.180008397</v>
      </c>
      <c r="L57">
        <v>243107286.99999899</v>
      </c>
      <c r="M57">
        <v>1.20597552096</v>
      </c>
      <c r="N57">
        <v>0</v>
      </c>
      <c r="O57">
        <v>26563773.749999899</v>
      </c>
      <c r="P57">
        <v>0.69839341816490697</v>
      </c>
      <c r="Q57">
        <v>2.5669</v>
      </c>
      <c r="R57">
        <v>39531.589999999997</v>
      </c>
      <c r="S57">
        <v>31</v>
      </c>
      <c r="T57">
        <v>3.5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35082978.968108103</v>
      </c>
      <c r="AE57">
        <v>-3021298.9936805102</v>
      </c>
      <c r="AF57">
        <v>0</v>
      </c>
      <c r="AG57">
        <v>10013361.3985071</v>
      </c>
      <c r="AH57">
        <v>-1704440.85892773</v>
      </c>
      <c r="AI57">
        <v>15252008.877616201</v>
      </c>
      <c r="AJ57">
        <v>9120408.7770032994</v>
      </c>
      <c r="AK57">
        <v>-3863322.5047081402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60879695.663918398</v>
      </c>
      <c r="AW57">
        <v>61783032.166809201</v>
      </c>
      <c r="AX57">
        <v>-80237151.1668071</v>
      </c>
      <c r="AY57">
        <v>0</v>
      </c>
      <c r="AZ57">
        <v>-18454118.999997798</v>
      </c>
      <c r="BB57" s="3"/>
      <c r="BC57"/>
      <c r="BD57"/>
      <c r="BE57"/>
      <c r="BF57"/>
      <c r="BG57"/>
      <c r="BH57"/>
    </row>
    <row r="58" spans="1:60" x14ac:dyDescent="0.25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1131394814.3685901</v>
      </c>
      <c r="K58">
        <v>67547812.484827697</v>
      </c>
      <c r="L58">
        <v>254087770.99999899</v>
      </c>
      <c r="M58">
        <v>1.1702642381999999</v>
      </c>
      <c r="N58">
        <v>0</v>
      </c>
      <c r="O58">
        <v>27081157.499999899</v>
      </c>
      <c r="P58">
        <v>0.69604989521012905</v>
      </c>
      <c r="Q58">
        <v>3.0314999999999901</v>
      </c>
      <c r="R58">
        <v>38116.919999999896</v>
      </c>
      <c r="S58">
        <v>30.68</v>
      </c>
      <c r="T58">
        <v>3.5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34284220.3621125</v>
      </c>
      <c r="AE58">
        <v>1933761.5772737199</v>
      </c>
      <c r="AF58">
        <v>0</v>
      </c>
      <c r="AG58">
        <v>9580818.19267595</v>
      </c>
      <c r="AH58">
        <v>-1095397.8812709299</v>
      </c>
      <c r="AI58">
        <v>19575901.6003162</v>
      </c>
      <c r="AJ58">
        <v>8151650.9442586098</v>
      </c>
      <c r="AK58">
        <v>-3378511.36229885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69052443.433067203</v>
      </c>
      <c r="AW58">
        <v>70429803.384495094</v>
      </c>
      <c r="AX58">
        <v>5747131.6155025</v>
      </c>
      <c r="AY58">
        <v>0</v>
      </c>
      <c r="AZ58">
        <v>76176934.999997601</v>
      </c>
      <c r="BB58" s="3"/>
      <c r="BC58"/>
      <c r="BD58"/>
      <c r="BE58"/>
      <c r="BF58"/>
      <c r="BG58"/>
      <c r="BH58"/>
    </row>
    <row r="59" spans="1:60" x14ac:dyDescent="0.25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1155773094.6636701</v>
      </c>
      <c r="K59">
        <v>24378280.295081101</v>
      </c>
      <c r="L59">
        <v>252268421</v>
      </c>
      <c r="M59">
        <v>1.202828105</v>
      </c>
      <c r="N59">
        <v>0</v>
      </c>
      <c r="O59">
        <v>27655014.75</v>
      </c>
      <c r="P59">
        <v>0.70081421238459896</v>
      </c>
      <c r="Q59">
        <v>3.3499999999999899</v>
      </c>
      <c r="R59">
        <v>36028.75</v>
      </c>
      <c r="S59">
        <v>30.18</v>
      </c>
      <c r="T59">
        <v>3.7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-5855111.6079098703</v>
      </c>
      <c r="AE59">
        <v>-1882637.0172591801</v>
      </c>
      <c r="AF59">
        <v>0</v>
      </c>
      <c r="AG59">
        <v>11134196.6038434</v>
      </c>
      <c r="AH59">
        <v>2383415.6789040002</v>
      </c>
      <c r="AI59">
        <v>12948576.9498304</v>
      </c>
      <c r="AJ59">
        <v>13495379.8620444</v>
      </c>
      <c r="AK59">
        <v>-5636619.7071766602</v>
      </c>
      <c r="AL59">
        <v>-1085501.0841524201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25501699.6781241</v>
      </c>
      <c r="AW59">
        <v>25542236.569392499</v>
      </c>
      <c r="AX59">
        <v>-51415536.569392003</v>
      </c>
      <c r="AY59">
        <v>0</v>
      </c>
      <c r="AZ59">
        <v>-25873299.999999501</v>
      </c>
      <c r="BB59" s="3"/>
      <c r="BC59"/>
      <c r="BD59"/>
      <c r="BE59"/>
      <c r="BF59"/>
      <c r="BG59"/>
      <c r="BH59"/>
    </row>
    <row r="60" spans="1:60" x14ac:dyDescent="0.25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1170465534.00403</v>
      </c>
      <c r="K60">
        <v>14692439.3403513</v>
      </c>
      <c r="L60">
        <v>256261700.99999899</v>
      </c>
      <c r="M60">
        <v>1.2309854982699999</v>
      </c>
      <c r="N60">
        <v>0</v>
      </c>
      <c r="O60">
        <v>27714120</v>
      </c>
      <c r="P60">
        <v>0.69978105660465495</v>
      </c>
      <c r="Q60">
        <v>3.4605999999999901</v>
      </c>
      <c r="R60">
        <v>36660.58</v>
      </c>
      <c r="S60">
        <v>30.4</v>
      </c>
      <c r="T60">
        <v>3.6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12616472.486026101</v>
      </c>
      <c r="AE60">
        <v>-1570720.1786996601</v>
      </c>
      <c r="AF60">
        <v>0</v>
      </c>
      <c r="AG60">
        <v>1104238.8186068099</v>
      </c>
      <c r="AH60">
        <v>-504951.964069126</v>
      </c>
      <c r="AI60">
        <v>4167077.2706181002</v>
      </c>
      <c r="AJ60">
        <v>-4043222.8219590401</v>
      </c>
      <c r="AK60">
        <v>2434318.58617512</v>
      </c>
      <c r="AL60">
        <v>531269.15666862798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14734481.353367001</v>
      </c>
      <c r="AW60">
        <v>14740333.5660019</v>
      </c>
      <c r="AX60">
        <v>-73569035.566002399</v>
      </c>
      <c r="AY60">
        <v>0</v>
      </c>
      <c r="AZ60">
        <v>-58828702.000000402</v>
      </c>
      <c r="BB60" s="3"/>
      <c r="BC60"/>
      <c r="BD60"/>
      <c r="BE60"/>
      <c r="BF60"/>
      <c r="BG60"/>
      <c r="BH60"/>
    </row>
    <row r="61" spans="1:60" x14ac:dyDescent="0.25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1204606197.9830201</v>
      </c>
      <c r="K61">
        <v>34140663.978999302</v>
      </c>
      <c r="L61">
        <v>260943221</v>
      </c>
      <c r="M61">
        <v>1.24213280256</v>
      </c>
      <c r="N61">
        <v>0</v>
      </c>
      <c r="O61">
        <v>27956797.669999901</v>
      </c>
      <c r="P61">
        <v>0.69861119861852705</v>
      </c>
      <c r="Q61">
        <v>3.91949999999999</v>
      </c>
      <c r="R61">
        <v>36716.94</v>
      </c>
      <c r="S61">
        <v>30.42</v>
      </c>
      <c r="T61">
        <v>3.7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13816538.520105399</v>
      </c>
      <c r="AE61">
        <v>-585335.49203039601</v>
      </c>
      <c r="AF61">
        <v>0</v>
      </c>
      <c r="AG61">
        <v>4286807.99899513</v>
      </c>
      <c r="AH61">
        <v>-542740.94840807805</v>
      </c>
      <c r="AI61">
        <v>15508389.4806643</v>
      </c>
      <c r="AJ61">
        <v>-339683.360051797</v>
      </c>
      <c r="AK61">
        <v>209873.86296205799</v>
      </c>
      <c r="AL61">
        <v>-504084.53063033603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31849765.531606302</v>
      </c>
      <c r="AW61">
        <v>32106060.6325217</v>
      </c>
      <c r="AX61">
        <v>-20250853.632521201</v>
      </c>
      <c r="AY61">
        <v>0</v>
      </c>
      <c r="AZ61">
        <v>11855207.0000004</v>
      </c>
      <c r="BB61" s="3"/>
      <c r="BC61"/>
      <c r="BD61"/>
      <c r="BE61"/>
      <c r="BF61"/>
      <c r="BG61"/>
      <c r="BH61"/>
    </row>
    <row r="62" spans="1:60" x14ac:dyDescent="0.25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1169555546.6524401</v>
      </c>
      <c r="K62">
        <v>-35050651.330585197</v>
      </c>
      <c r="L62">
        <v>261208990.99999899</v>
      </c>
      <c r="M62">
        <v>1.2984894877499999</v>
      </c>
      <c r="N62">
        <v>0</v>
      </c>
      <c r="O62">
        <v>27734538</v>
      </c>
      <c r="P62">
        <v>0.70705174720515196</v>
      </c>
      <c r="Q62">
        <v>2.84309999999999</v>
      </c>
      <c r="R62">
        <v>35494.29</v>
      </c>
      <c r="S62">
        <v>30.61</v>
      </c>
      <c r="T62">
        <v>3.8999999999999901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780666.14197374904</v>
      </c>
      <c r="AE62">
        <v>-2943674.1647316799</v>
      </c>
      <c r="AF62">
        <v>0</v>
      </c>
      <c r="AG62">
        <v>-3952217.9229933298</v>
      </c>
      <c r="AH62">
        <v>3966091.3036472099</v>
      </c>
      <c r="AI62">
        <v>-38567475.754639402</v>
      </c>
      <c r="AJ62">
        <v>7596314.7770692501</v>
      </c>
      <c r="AK62">
        <v>2016909.7801211199</v>
      </c>
      <c r="AL62">
        <v>-1018794.19776721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-32122180.037320301</v>
      </c>
      <c r="AW62">
        <v>-32372574.674630702</v>
      </c>
      <c r="AX62">
        <v>-1183325.3253707001</v>
      </c>
      <c r="AY62">
        <v>0</v>
      </c>
      <c r="AZ62">
        <v>-33555900.000001401</v>
      </c>
      <c r="BB62" s="3"/>
      <c r="BC62"/>
      <c r="BD62"/>
      <c r="BE62"/>
      <c r="BF62"/>
      <c r="BG62"/>
      <c r="BH62"/>
    </row>
    <row r="63" spans="1:60" x14ac:dyDescent="0.25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1105208450.75244</v>
      </c>
      <c r="K63">
        <v>-64347095.900000297</v>
      </c>
      <c r="L63">
        <v>234440206.99999899</v>
      </c>
      <c r="M63">
        <v>1.3328625246499901</v>
      </c>
      <c r="N63">
        <v>0</v>
      </c>
      <c r="O63">
        <v>27553600.749999899</v>
      </c>
      <c r="P63">
        <v>0.71198282361478205</v>
      </c>
      <c r="Q63">
        <v>3.2889999999999899</v>
      </c>
      <c r="R63">
        <v>35213</v>
      </c>
      <c r="S63">
        <v>30.93</v>
      </c>
      <c r="T63">
        <v>3.8999999999999901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-77464713.998960003</v>
      </c>
      <c r="AE63">
        <v>-1707994.28767083</v>
      </c>
      <c r="AF63">
        <v>0</v>
      </c>
      <c r="AG63">
        <v>-3144139.8928802302</v>
      </c>
      <c r="AH63">
        <v>2245494.8919885298</v>
      </c>
      <c r="AI63">
        <v>17056924.0141601</v>
      </c>
      <c r="AJ63">
        <v>1726333.42536812</v>
      </c>
      <c r="AK63">
        <v>3296490.2604018399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-57991605.587592401</v>
      </c>
      <c r="AW63">
        <v>-59365493.262794301</v>
      </c>
      <c r="AX63">
        <v>36158282.262794197</v>
      </c>
      <c r="AY63">
        <v>0</v>
      </c>
      <c r="AZ63">
        <v>-23207211.000000101</v>
      </c>
      <c r="BB63" s="3"/>
      <c r="BC63"/>
      <c r="BD63"/>
      <c r="BE63"/>
      <c r="BF63"/>
      <c r="BG63"/>
      <c r="BH63"/>
    </row>
    <row r="64" spans="1:60" x14ac:dyDescent="0.25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1121201192.2499299</v>
      </c>
      <c r="K64">
        <v>15992741.4974925</v>
      </c>
      <c r="L64">
        <v>228510747.99999899</v>
      </c>
      <c r="M64">
        <v>1.4103132355200001</v>
      </c>
      <c r="N64">
        <v>0</v>
      </c>
      <c r="O64">
        <v>27682634.670000002</v>
      </c>
      <c r="P64">
        <v>0.71184921256512901</v>
      </c>
      <c r="Q64">
        <v>4.0655999999999999</v>
      </c>
      <c r="R64">
        <v>34147.68</v>
      </c>
      <c r="S64">
        <v>31.299999999999901</v>
      </c>
      <c r="T64">
        <v>3.8999999999999901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-18473012.911803</v>
      </c>
      <c r="AE64">
        <v>-3673734.3329203301</v>
      </c>
      <c r="AF64">
        <v>0</v>
      </c>
      <c r="AG64">
        <v>2201548.0418680701</v>
      </c>
      <c r="AH64">
        <v>-59471.148180640797</v>
      </c>
      <c r="AI64">
        <v>25405255.601927798</v>
      </c>
      <c r="AJ64">
        <v>6537084.9012800399</v>
      </c>
      <c r="AK64">
        <v>3730477.6749192602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15668147.8270911</v>
      </c>
      <c r="AW64">
        <v>15277843.234066401</v>
      </c>
      <c r="AX64">
        <v>-47014173.234065197</v>
      </c>
      <c r="AY64">
        <v>0</v>
      </c>
      <c r="AZ64">
        <v>-31736329.9999988</v>
      </c>
      <c r="BB64" s="3"/>
      <c r="BC64"/>
      <c r="BD64"/>
      <c r="BE64"/>
      <c r="BF64"/>
      <c r="BG64"/>
      <c r="BH64"/>
    </row>
    <row r="65" spans="1:69" x14ac:dyDescent="0.25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1118662356.2084899</v>
      </c>
      <c r="K65">
        <v>-2538836.0414450099</v>
      </c>
      <c r="L65">
        <v>227959423.99999899</v>
      </c>
      <c r="M65">
        <v>1.36910030643</v>
      </c>
      <c r="N65">
        <v>0</v>
      </c>
      <c r="O65">
        <v>27909105.420000002</v>
      </c>
      <c r="P65">
        <v>0.70702565886186597</v>
      </c>
      <c r="Q65">
        <v>4.1093000000000002</v>
      </c>
      <c r="R65">
        <v>33963.31</v>
      </c>
      <c r="S65">
        <v>31.51</v>
      </c>
      <c r="T65">
        <v>4.0999999999999996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-1703099.0732960501</v>
      </c>
      <c r="AE65">
        <v>1886619.66647292</v>
      </c>
      <c r="AF65">
        <v>0</v>
      </c>
      <c r="AG65">
        <v>3726780.4581440901</v>
      </c>
      <c r="AH65">
        <v>-2080401.4152095099</v>
      </c>
      <c r="AI65">
        <v>1257601.5968778301</v>
      </c>
      <c r="AJ65">
        <v>1114545.18782468</v>
      </c>
      <c r="AK65">
        <v>2052088.1799665501</v>
      </c>
      <c r="AL65">
        <v>-937753.95219509199</v>
      </c>
      <c r="AM65">
        <v>0</v>
      </c>
      <c r="AN65">
        <v>0</v>
      </c>
      <c r="AO65">
        <v>-7593708.6697011003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-2277328.02111567</v>
      </c>
      <c r="AW65">
        <v>-2318888.0705735902</v>
      </c>
      <c r="AX65">
        <v>10912454.070575099</v>
      </c>
      <c r="AY65">
        <v>0</v>
      </c>
      <c r="AZ65">
        <v>8593566.0000015497</v>
      </c>
      <c r="BB65" s="3"/>
      <c r="BC65"/>
      <c r="BD65"/>
      <c r="BE65"/>
      <c r="BF65"/>
      <c r="BG65"/>
      <c r="BH65"/>
    </row>
    <row r="66" spans="1:69" x14ac:dyDescent="0.25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1079367583.7211001</v>
      </c>
      <c r="K66">
        <v>-39294772.487388797</v>
      </c>
      <c r="L66">
        <v>232024740.99999899</v>
      </c>
      <c r="M66">
        <v>1.6314814637999999</v>
      </c>
      <c r="N66">
        <v>0</v>
      </c>
      <c r="O66">
        <v>28818049.079999998</v>
      </c>
      <c r="P66">
        <v>0.70818988617793599</v>
      </c>
      <c r="Q66">
        <v>3.9420000000000002</v>
      </c>
      <c r="R66">
        <v>33700.32</v>
      </c>
      <c r="S66">
        <v>29.93</v>
      </c>
      <c r="T66">
        <v>4.2</v>
      </c>
      <c r="U66">
        <v>0</v>
      </c>
      <c r="V66">
        <v>0</v>
      </c>
      <c r="W66">
        <v>2.6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12654533.7583664</v>
      </c>
      <c r="AE66">
        <v>-11511275.285651701</v>
      </c>
      <c r="AF66">
        <v>0</v>
      </c>
      <c r="AG66">
        <v>14861386.522308201</v>
      </c>
      <c r="AH66">
        <v>506985.014941103</v>
      </c>
      <c r="AI66">
        <v>-4900418.01739321</v>
      </c>
      <c r="AJ66">
        <v>1614142.2138471899</v>
      </c>
      <c r="AK66">
        <v>-15436960.256748701</v>
      </c>
      <c r="AL66">
        <v>-472919.89349883102</v>
      </c>
      <c r="AM66">
        <v>0</v>
      </c>
      <c r="AN66">
        <v>0</v>
      </c>
      <c r="AO66">
        <v>-12224609.013300201</v>
      </c>
      <c r="AP66">
        <v>0</v>
      </c>
      <c r="AQ66">
        <v>0</v>
      </c>
      <c r="AR66">
        <v>0</v>
      </c>
      <c r="AS66">
        <v>0</v>
      </c>
      <c r="AT66">
        <v>-21343368.0316814</v>
      </c>
      <c r="AU66">
        <v>0</v>
      </c>
      <c r="AV66">
        <v>-36252502.988811098</v>
      </c>
      <c r="AW66">
        <v>-36273850.260116898</v>
      </c>
      <c r="AX66">
        <v>35124363.260117002</v>
      </c>
      <c r="AY66">
        <v>0</v>
      </c>
      <c r="AZ66">
        <v>-1149486.9999998801</v>
      </c>
      <c r="BB66" s="3"/>
      <c r="BC66"/>
      <c r="BD66"/>
      <c r="BE66"/>
      <c r="BF66"/>
      <c r="BG66"/>
      <c r="BH66"/>
    </row>
    <row r="67" spans="1:69" x14ac:dyDescent="0.25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1062073977.3274699</v>
      </c>
      <c r="K67">
        <v>-17293606.393632501</v>
      </c>
      <c r="L67">
        <v>232003465</v>
      </c>
      <c r="M67">
        <v>1.62762807398</v>
      </c>
      <c r="N67">
        <v>0</v>
      </c>
      <c r="O67">
        <v>29110612.079999998</v>
      </c>
      <c r="P67">
        <v>0.71033623275977098</v>
      </c>
      <c r="Q67">
        <v>3.75239999999999</v>
      </c>
      <c r="R67">
        <v>33580.799999999901</v>
      </c>
      <c r="S67">
        <v>30.2</v>
      </c>
      <c r="T67">
        <v>4.2</v>
      </c>
      <c r="U67">
        <v>0</v>
      </c>
      <c r="V67">
        <v>0</v>
      </c>
      <c r="W67">
        <v>5.2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-65175.4432678679</v>
      </c>
      <c r="AE67">
        <v>161333.76623601001</v>
      </c>
      <c r="AF67">
        <v>0</v>
      </c>
      <c r="AG67">
        <v>4655795.6200369997</v>
      </c>
      <c r="AH67">
        <v>933820.52351125597</v>
      </c>
      <c r="AI67">
        <v>-5749468.96047635</v>
      </c>
      <c r="AJ67">
        <v>736606.49957641296</v>
      </c>
      <c r="AK67">
        <v>2658338.3588247099</v>
      </c>
      <c r="AL67">
        <v>0</v>
      </c>
      <c r="AM67">
        <v>0</v>
      </c>
      <c r="AN67">
        <v>0</v>
      </c>
      <c r="AO67">
        <v>-19769362.218460999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-16438111.8540198</v>
      </c>
      <c r="AW67">
        <v>-16526862.151643001</v>
      </c>
      <c r="AX67">
        <v>5964776.1516404198</v>
      </c>
      <c r="AY67">
        <v>0</v>
      </c>
      <c r="AZ67">
        <v>-10562086.0000026</v>
      </c>
      <c r="BB67" s="3"/>
      <c r="BC67"/>
      <c r="BD67"/>
      <c r="BE67"/>
      <c r="BF67"/>
      <c r="BG67"/>
      <c r="BH67"/>
    </row>
    <row r="68" spans="1:69" x14ac:dyDescent="0.25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1015699144.46824</v>
      </c>
      <c r="K68">
        <v>-46374832.8592292</v>
      </c>
      <c r="L68">
        <v>232760765</v>
      </c>
      <c r="M68">
        <v>1.6811518782799999</v>
      </c>
      <c r="N68">
        <v>0</v>
      </c>
      <c r="O68">
        <v>29378317.829999901</v>
      </c>
      <c r="P68">
        <v>0.71350123486694395</v>
      </c>
      <c r="Q68">
        <v>2.7029999999999998</v>
      </c>
      <c r="R68">
        <v>34173.339999999902</v>
      </c>
      <c r="S68">
        <v>30.169999999999899</v>
      </c>
      <c r="T68">
        <v>4.0999999999999996</v>
      </c>
      <c r="U68">
        <v>0</v>
      </c>
      <c r="V68">
        <v>0</v>
      </c>
      <c r="W68">
        <v>6.7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2295121.0969150499</v>
      </c>
      <c r="AE68">
        <v>-2194776.9615778401</v>
      </c>
      <c r="AF68">
        <v>0</v>
      </c>
      <c r="AG68">
        <v>4175320.22037757</v>
      </c>
      <c r="AH68">
        <v>1363204.4381351799</v>
      </c>
      <c r="AI68">
        <v>-35754605.863520503</v>
      </c>
      <c r="AJ68">
        <v>-3581730.6893061399</v>
      </c>
      <c r="AK68">
        <v>-291928.69478281197</v>
      </c>
      <c r="AL68">
        <v>467770.65646249102</v>
      </c>
      <c r="AM68">
        <v>0</v>
      </c>
      <c r="AN68">
        <v>0</v>
      </c>
      <c r="AO68">
        <v>-11334804.107302099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-44856429.9045991</v>
      </c>
      <c r="AW68">
        <v>-44579166.716865502</v>
      </c>
      <c r="AX68">
        <v>20960606.716866702</v>
      </c>
      <c r="AY68">
        <v>0</v>
      </c>
      <c r="AZ68">
        <v>-23618559.9999988</v>
      </c>
      <c r="BB68" s="3"/>
      <c r="BC68"/>
      <c r="BD68"/>
      <c r="BE68"/>
      <c r="BF68"/>
      <c r="BG68"/>
      <c r="BH68"/>
    </row>
    <row r="69" spans="1:69" x14ac:dyDescent="0.25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957554165.05662203</v>
      </c>
      <c r="K69">
        <v>-58144979.411618397</v>
      </c>
      <c r="L69">
        <v>232107588.99999899</v>
      </c>
      <c r="M69">
        <v>1.6875652615500001</v>
      </c>
      <c r="N69">
        <v>0</v>
      </c>
      <c r="O69">
        <v>29437697.499999899</v>
      </c>
      <c r="P69">
        <v>0.71426500750022204</v>
      </c>
      <c r="Q69">
        <v>2.4255</v>
      </c>
      <c r="R69">
        <v>35302.049999999901</v>
      </c>
      <c r="S69">
        <v>29.8799999999999</v>
      </c>
      <c r="T69">
        <v>4.5</v>
      </c>
      <c r="U69">
        <v>0</v>
      </c>
      <c r="V69">
        <v>0</v>
      </c>
      <c r="W69">
        <v>11.5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-1929289.5841167499</v>
      </c>
      <c r="AE69">
        <v>-254265.36199162301</v>
      </c>
      <c r="AF69">
        <v>0</v>
      </c>
      <c r="AG69">
        <v>898233.08397947799</v>
      </c>
      <c r="AH69">
        <v>321193.13733772701</v>
      </c>
      <c r="AI69">
        <v>-11038324.1349575</v>
      </c>
      <c r="AJ69">
        <v>-6490391.4780266397</v>
      </c>
      <c r="AK69">
        <v>-2753280.7778411498</v>
      </c>
      <c r="AL69">
        <v>-1825705.4699603301</v>
      </c>
      <c r="AM69">
        <v>0</v>
      </c>
      <c r="AN69">
        <v>0</v>
      </c>
      <c r="AO69">
        <v>-35001480.565662399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-58073311.151239201</v>
      </c>
      <c r="AW69">
        <v>-57093481.302473001</v>
      </c>
      <c r="AX69">
        <v>59017885.3024747</v>
      </c>
      <c r="AY69">
        <v>0</v>
      </c>
      <c r="AZ69">
        <v>1924404.0000016601</v>
      </c>
      <c r="BB69" s="3"/>
      <c r="BC69"/>
      <c r="BD69"/>
      <c r="BE69"/>
      <c r="BF69"/>
      <c r="BG69"/>
      <c r="BH69"/>
    </row>
    <row r="70" spans="1:69" x14ac:dyDescent="0.25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921444844.74110305</v>
      </c>
      <c r="K70">
        <v>-36109320.315518603</v>
      </c>
      <c r="L70">
        <v>230935446.99999899</v>
      </c>
      <c r="M70">
        <v>1.7337943710599999</v>
      </c>
      <c r="N70">
        <v>0</v>
      </c>
      <c r="O70">
        <v>29668394.669999901</v>
      </c>
      <c r="P70">
        <v>0.71555075149007497</v>
      </c>
      <c r="Q70">
        <v>2.6928000000000001</v>
      </c>
      <c r="R70">
        <v>35945.819999999898</v>
      </c>
      <c r="S70">
        <v>30</v>
      </c>
      <c r="T70">
        <v>4.5</v>
      </c>
      <c r="U70">
        <v>0</v>
      </c>
      <c r="V70">
        <v>0</v>
      </c>
      <c r="W70">
        <v>17.600000000000001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-3479821.6585227801</v>
      </c>
      <c r="AE70">
        <v>-1817128.0645355701</v>
      </c>
      <c r="AF70">
        <v>0</v>
      </c>
      <c r="AG70">
        <v>3483827.1821478698</v>
      </c>
      <c r="AH70">
        <v>541803.296450319</v>
      </c>
      <c r="AI70">
        <v>10785261.4274584</v>
      </c>
      <c r="AJ70">
        <v>-3621747.98663938</v>
      </c>
      <c r="AK70">
        <v>1143719.47948462</v>
      </c>
      <c r="AL70">
        <v>0</v>
      </c>
      <c r="AM70">
        <v>0</v>
      </c>
      <c r="AN70">
        <v>0</v>
      </c>
      <c r="AO70">
        <v>-44353239.522438198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-37317325.846594699</v>
      </c>
      <c r="AW70">
        <v>-37681878.238253497</v>
      </c>
      <c r="AX70">
        <v>-18912105.761748701</v>
      </c>
      <c r="AY70">
        <v>0</v>
      </c>
      <c r="AZ70">
        <v>-56593984.000002198</v>
      </c>
      <c r="BB70" s="3"/>
      <c r="BC70"/>
      <c r="BD70"/>
      <c r="BE70"/>
      <c r="BF70"/>
      <c r="BG70"/>
      <c r="BH70"/>
    </row>
    <row r="71" spans="1:69" x14ac:dyDescent="0.25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808472489.706236</v>
      </c>
      <c r="K71">
        <v>-112972355.034867</v>
      </c>
      <c r="L71">
        <v>230662402</v>
      </c>
      <c r="M71">
        <v>1.7232403279999999</v>
      </c>
      <c r="N71">
        <v>0</v>
      </c>
      <c r="O71">
        <v>29807700.839999899</v>
      </c>
      <c r="P71">
        <v>0.71440492607780803</v>
      </c>
      <c r="Q71">
        <v>2.9199999999999902</v>
      </c>
      <c r="R71">
        <v>36801.5</v>
      </c>
      <c r="S71">
        <v>30.01</v>
      </c>
      <c r="T71">
        <v>4.5999999999999996</v>
      </c>
      <c r="U71">
        <v>0</v>
      </c>
      <c r="V71">
        <v>0</v>
      </c>
      <c r="W71">
        <v>28.6</v>
      </c>
      <c r="X71">
        <v>0</v>
      </c>
      <c r="Y71">
        <v>0</v>
      </c>
      <c r="Z71">
        <v>0</v>
      </c>
      <c r="AA71">
        <v>0</v>
      </c>
      <c r="AB71">
        <v>1</v>
      </c>
      <c r="AC71">
        <v>1</v>
      </c>
      <c r="AD71">
        <v>-768116.72025452997</v>
      </c>
      <c r="AE71">
        <v>389219.36526761297</v>
      </c>
      <c r="AF71">
        <v>0</v>
      </c>
      <c r="AG71">
        <v>1970833.4899257701</v>
      </c>
      <c r="AH71">
        <v>-455262.85376481502</v>
      </c>
      <c r="AI71">
        <v>8076000.9417910101</v>
      </c>
      <c r="AJ71">
        <v>-4445326.4616445499</v>
      </c>
      <c r="AK71">
        <v>89864.835106867002</v>
      </c>
      <c r="AL71">
        <v>-431703.42230144702</v>
      </c>
      <c r="AM71">
        <v>0</v>
      </c>
      <c r="AN71">
        <v>0</v>
      </c>
      <c r="AO71">
        <v>-74102360.348216802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-49168651.776561998</v>
      </c>
      <c r="AV71">
        <v>-118845502.950652</v>
      </c>
      <c r="AW71">
        <v>-115573601.587889</v>
      </c>
      <c r="AX71">
        <v>108720078.587889</v>
      </c>
      <c r="AY71">
        <v>0</v>
      </c>
      <c r="AZ71">
        <v>-6853522.9999997597</v>
      </c>
      <c r="BB71" s="3"/>
      <c r="BC71"/>
      <c r="BD71"/>
      <c r="BE71"/>
      <c r="BF71"/>
      <c r="BG71"/>
      <c r="BH71"/>
    </row>
    <row r="72" spans="1:69" x14ac:dyDescent="0.25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B72" s="3"/>
      <c r="BC72"/>
      <c r="BD72"/>
      <c r="BE72"/>
      <c r="BF72"/>
      <c r="BG72"/>
      <c r="BH72"/>
    </row>
    <row r="73" spans="1:69" x14ac:dyDescent="0.25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B73" s="3"/>
      <c r="BC73"/>
      <c r="BD73"/>
      <c r="BE73"/>
      <c r="BF73"/>
      <c r="BG73"/>
    </row>
    <row r="74" spans="1:69" x14ac:dyDescent="0.25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B74" s="3"/>
      <c r="BC74"/>
      <c r="BD74"/>
      <c r="BE74"/>
      <c r="BF74"/>
      <c r="BG74"/>
    </row>
    <row r="75" spans="1:69" s="5" customFormat="1" x14ac:dyDescent="0.25">
      <c r="B75" s="5" t="s">
        <v>0</v>
      </c>
      <c r="C75" s="5" t="s">
        <v>2</v>
      </c>
      <c r="D75" t="s">
        <v>54</v>
      </c>
      <c r="E75" t="s">
        <v>68</v>
      </c>
      <c r="F75" t="s">
        <v>3</v>
      </c>
      <c r="G75" t="s">
        <v>4</v>
      </c>
      <c r="H75" t="s">
        <v>5</v>
      </c>
      <c r="I75" t="s">
        <v>6</v>
      </c>
      <c r="J75" t="s">
        <v>7</v>
      </c>
      <c r="K75" t="s">
        <v>95</v>
      </c>
      <c r="L75" t="s">
        <v>77</v>
      </c>
      <c r="M75" t="s">
        <v>78</v>
      </c>
      <c r="N75" t="s">
        <v>8</v>
      </c>
      <c r="O75" t="s">
        <v>72</v>
      </c>
      <c r="P75" t="s">
        <v>86</v>
      </c>
      <c r="Q75" t="s">
        <v>14</v>
      </c>
      <c r="R75" t="s">
        <v>9</v>
      </c>
      <c r="S75" t="s">
        <v>28</v>
      </c>
      <c r="T75" t="s">
        <v>79</v>
      </c>
      <c r="U75" t="s">
        <v>98</v>
      </c>
      <c r="V75" t="s">
        <v>96</v>
      </c>
      <c r="W75" t="s">
        <v>89</v>
      </c>
      <c r="X75" t="s">
        <v>90</v>
      </c>
      <c r="Y75" t="s">
        <v>97</v>
      </c>
      <c r="Z75" t="s">
        <v>91</v>
      </c>
      <c r="AA75" t="s">
        <v>43</v>
      </c>
      <c r="AB75" t="s">
        <v>44</v>
      </c>
      <c r="AC75" t="s">
        <v>99</v>
      </c>
      <c r="AD75" t="s">
        <v>83</v>
      </c>
      <c r="AE75" t="s">
        <v>84</v>
      </c>
      <c r="AF75" t="s">
        <v>10</v>
      </c>
      <c r="AG75" t="s">
        <v>74</v>
      </c>
      <c r="AH75" t="s">
        <v>87</v>
      </c>
      <c r="AI75" t="s">
        <v>29</v>
      </c>
      <c r="AJ75" t="s">
        <v>11</v>
      </c>
      <c r="AK75" t="s">
        <v>30</v>
      </c>
      <c r="AL75" t="s">
        <v>81</v>
      </c>
      <c r="AM75" t="s">
        <v>100</v>
      </c>
      <c r="AN75" t="s">
        <v>101</v>
      </c>
      <c r="AO75" t="s">
        <v>92</v>
      </c>
      <c r="AP75" t="s">
        <v>93</v>
      </c>
      <c r="AQ75" t="s">
        <v>102</v>
      </c>
      <c r="AR75" t="s">
        <v>94</v>
      </c>
      <c r="AS75" t="s">
        <v>75</v>
      </c>
      <c r="AT75" t="s">
        <v>76</v>
      </c>
      <c r="AU75" t="s">
        <v>38</v>
      </c>
      <c r="AV75" t="s">
        <v>39</v>
      </c>
      <c r="AW75" t="s">
        <v>40</v>
      </c>
      <c r="AX75" t="s">
        <v>41</v>
      </c>
      <c r="AY75" t="s">
        <v>42</v>
      </c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</row>
    <row r="76" spans="1:69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1292016171.99999</v>
      </c>
      <c r="F76">
        <v>1615530131</v>
      </c>
      <c r="G76">
        <v>0</v>
      </c>
      <c r="H76">
        <v>1292016171.99999</v>
      </c>
      <c r="I76">
        <v>0</v>
      </c>
      <c r="J76">
        <v>969161096.34394097</v>
      </c>
      <c r="K76">
        <v>0</v>
      </c>
      <c r="L76">
        <v>49814785.827601902</v>
      </c>
      <c r="M76">
        <v>1.6449755572275599</v>
      </c>
      <c r="N76">
        <v>0</v>
      </c>
      <c r="O76">
        <v>8445944.2099834904</v>
      </c>
      <c r="P76">
        <v>0.44361978439460098</v>
      </c>
      <c r="Q76">
        <v>1.9566243795576801</v>
      </c>
      <c r="R76">
        <v>43672.133831359701</v>
      </c>
      <c r="S76">
        <v>11.080959921196699</v>
      </c>
      <c r="T76">
        <v>3.9039838032305898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1292016171.99999</v>
      </c>
      <c r="AZ76">
        <v>1292016171.99999</v>
      </c>
      <c r="BC76"/>
      <c r="BD76"/>
      <c r="BE76"/>
      <c r="BF76"/>
      <c r="BG76"/>
      <c r="BH76"/>
    </row>
    <row r="77" spans="1:69" x14ac:dyDescent="0.25">
      <c r="A77" t="str">
        <f t="shared" si="2"/>
        <v>1_1_2003</v>
      </c>
      <c r="B77">
        <v>1</v>
      </c>
      <c r="C77">
        <v>1</v>
      </c>
      <c r="D77" s="162">
        <v>2003</v>
      </c>
      <c r="E77">
        <v>1292016171.99999</v>
      </c>
      <c r="F77">
        <v>1615530131</v>
      </c>
      <c r="G77">
        <v>1292016171.99999</v>
      </c>
      <c r="H77">
        <v>1278422089.99999</v>
      </c>
      <c r="I77">
        <v>-13594081.999999501</v>
      </c>
      <c r="J77">
        <v>1257686072.7897501</v>
      </c>
      <c r="K77">
        <v>68819652.759759605</v>
      </c>
      <c r="L77">
        <v>53476957.519653298</v>
      </c>
      <c r="M77">
        <v>1.63477406438543</v>
      </c>
      <c r="N77">
        <v>0</v>
      </c>
      <c r="O77">
        <v>8588747.4397300407</v>
      </c>
      <c r="P77">
        <v>0.44763182550222702</v>
      </c>
      <c r="Q77">
        <v>2.2347407564421702</v>
      </c>
      <c r="R77">
        <v>42662.3778793827</v>
      </c>
      <c r="S77">
        <v>10.9928921766545</v>
      </c>
      <c r="T77">
        <v>3.9039838032305898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55758044.260730103</v>
      </c>
      <c r="AE77">
        <v>238599.26355987901</v>
      </c>
      <c r="AF77">
        <v>0</v>
      </c>
      <c r="AG77">
        <v>10522139.4275268</v>
      </c>
      <c r="AH77">
        <v>-2958956.5573186199</v>
      </c>
      <c r="AI77">
        <v>16587176.2986061</v>
      </c>
      <c r="AJ77">
        <v>6180639.5623793397</v>
      </c>
      <c r="AK77">
        <v>-1081253.8925956399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77700513.696787506</v>
      </c>
      <c r="AW77">
        <v>78718724.934853494</v>
      </c>
      <c r="AX77">
        <v>-88550862.9348533</v>
      </c>
      <c r="AY77">
        <v>0</v>
      </c>
      <c r="AZ77">
        <v>-9832137.9999998696</v>
      </c>
      <c r="BB77" s="3"/>
      <c r="BC77"/>
      <c r="BD77"/>
      <c r="BE77"/>
      <c r="BF77"/>
      <c r="BG77"/>
      <c r="BH77"/>
    </row>
    <row r="78" spans="1:69" x14ac:dyDescent="0.25">
      <c r="A78" t="str">
        <f t="shared" si="2"/>
        <v>1_1_2004</v>
      </c>
      <c r="B78">
        <v>1</v>
      </c>
      <c r="C78">
        <v>1</v>
      </c>
      <c r="D78" s="162">
        <v>2004</v>
      </c>
      <c r="E78">
        <v>1299712058.99999</v>
      </c>
      <c r="F78">
        <v>1626917221</v>
      </c>
      <c r="G78">
        <v>1278422089.99999</v>
      </c>
      <c r="H78">
        <v>1357509238</v>
      </c>
      <c r="I78">
        <v>71391261.000000805</v>
      </c>
      <c r="J78">
        <v>1324284837.36762</v>
      </c>
      <c r="K78">
        <v>59046804.757115901</v>
      </c>
      <c r="L78">
        <v>53624570.0609565</v>
      </c>
      <c r="M78">
        <v>1.6039997652573901</v>
      </c>
      <c r="N78">
        <v>0</v>
      </c>
      <c r="O78">
        <v>8759934.6714768</v>
      </c>
      <c r="P78">
        <v>0.44616962027495799</v>
      </c>
      <c r="Q78">
        <v>2.55672892248112</v>
      </c>
      <c r="R78">
        <v>41255.156164403401</v>
      </c>
      <c r="S78">
        <v>10.8848475131367</v>
      </c>
      <c r="T78">
        <v>3.89803898964978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20896207.335272901</v>
      </c>
      <c r="AE78">
        <v>1874364.36767395</v>
      </c>
      <c r="AF78">
        <v>0</v>
      </c>
      <c r="AG78">
        <v>12619540.660709299</v>
      </c>
      <c r="AH78">
        <v>-810877.55902500497</v>
      </c>
      <c r="AI78">
        <v>17578820.327211801</v>
      </c>
      <c r="AJ78">
        <v>8397504.6652397998</v>
      </c>
      <c r="AK78">
        <v>-1068750.3472825801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59486809.449800298</v>
      </c>
      <c r="AW78">
        <v>60583187.459721699</v>
      </c>
      <c r="AX78">
        <v>10808073.540278999</v>
      </c>
      <c r="AY78">
        <v>7695887</v>
      </c>
      <c r="AZ78">
        <v>79087148.000000805</v>
      </c>
      <c r="BB78" s="3"/>
      <c r="BC78"/>
      <c r="BD78"/>
      <c r="BE78"/>
      <c r="BF78"/>
      <c r="BG78"/>
      <c r="BH78"/>
    </row>
    <row r="79" spans="1:69" x14ac:dyDescent="0.25">
      <c r="A79" t="str">
        <f t="shared" si="2"/>
        <v>1_1_2005</v>
      </c>
      <c r="B79">
        <v>1</v>
      </c>
      <c r="C79">
        <v>1</v>
      </c>
      <c r="D79" s="162">
        <v>2005</v>
      </c>
      <c r="E79">
        <v>1307613726.99999</v>
      </c>
      <c r="F79">
        <v>1638115735</v>
      </c>
      <c r="G79">
        <v>1357509238</v>
      </c>
      <c r="H79">
        <v>1408403510.99999</v>
      </c>
      <c r="I79">
        <v>42992604.999998502</v>
      </c>
      <c r="J79">
        <v>1383362754.5060501</v>
      </c>
      <c r="K79">
        <v>50836733.7836973</v>
      </c>
      <c r="L79">
        <v>53761949.449261203</v>
      </c>
      <c r="M79">
        <v>1.6174486989549699</v>
      </c>
      <c r="N79">
        <v>0</v>
      </c>
      <c r="O79">
        <v>8923104.8121413607</v>
      </c>
      <c r="P79">
        <v>0.444593895191704</v>
      </c>
      <c r="Q79">
        <v>3.0157989098701101</v>
      </c>
      <c r="R79">
        <v>40064.462040692903</v>
      </c>
      <c r="S79">
        <v>10.7637173728522</v>
      </c>
      <c r="T79">
        <v>3.8998636842086301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8634050.8859933</v>
      </c>
      <c r="AE79">
        <v>-965317.67724698002</v>
      </c>
      <c r="AF79">
        <v>0</v>
      </c>
      <c r="AG79">
        <v>13696101.736958399</v>
      </c>
      <c r="AH79">
        <v>-582666.17197402997</v>
      </c>
      <c r="AI79">
        <v>23810371.713653199</v>
      </c>
      <c r="AJ79">
        <v>8184143.8683665497</v>
      </c>
      <c r="AK79">
        <v>-1191007.6581206201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51585676.697629899</v>
      </c>
      <c r="AW79">
        <v>52149722.4060909</v>
      </c>
      <c r="AX79">
        <v>-9157117.4060923997</v>
      </c>
      <c r="AY79">
        <v>7901667.9999999898</v>
      </c>
      <c r="AZ79">
        <v>50894272.999998502</v>
      </c>
      <c r="BB79" s="3"/>
      <c r="BC79"/>
      <c r="BD79"/>
      <c r="BE79"/>
      <c r="BF79"/>
      <c r="BG79"/>
      <c r="BH79"/>
    </row>
    <row r="80" spans="1:69" x14ac:dyDescent="0.25">
      <c r="A80" t="str">
        <f t="shared" si="2"/>
        <v>1_1_2006</v>
      </c>
      <c r="B80">
        <v>1</v>
      </c>
      <c r="C80">
        <v>1</v>
      </c>
      <c r="D80" s="162">
        <v>2006</v>
      </c>
      <c r="E80">
        <v>1307613726.99999</v>
      </c>
      <c r="F80">
        <v>1638115735</v>
      </c>
      <c r="G80">
        <v>1408403510.99999</v>
      </c>
      <c r="H80">
        <v>1469130430</v>
      </c>
      <c r="I80">
        <v>60726919.000001803</v>
      </c>
      <c r="J80">
        <v>1461942123.0652599</v>
      </c>
      <c r="K80">
        <v>78579368.559208795</v>
      </c>
      <c r="L80">
        <v>55473498.633775398</v>
      </c>
      <c r="M80">
        <v>1.65989734756735</v>
      </c>
      <c r="N80">
        <v>0</v>
      </c>
      <c r="O80">
        <v>9174149.7475559302</v>
      </c>
      <c r="P80">
        <v>0.44452868037432802</v>
      </c>
      <c r="Q80">
        <v>3.30744520275673</v>
      </c>
      <c r="R80">
        <v>38281.879250446204</v>
      </c>
      <c r="S80">
        <v>10.6937486709559</v>
      </c>
      <c r="T80">
        <v>4.1667720405477198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39874258.9328347</v>
      </c>
      <c r="AE80">
        <v>-2163867.2858909601</v>
      </c>
      <c r="AF80">
        <v>0</v>
      </c>
      <c r="AG80">
        <v>18087375.210597001</v>
      </c>
      <c r="AH80">
        <v>-6907.2158949377399</v>
      </c>
      <c r="AI80">
        <v>14189998.7340749</v>
      </c>
      <c r="AJ80">
        <v>13091999.1855726</v>
      </c>
      <c r="AK80">
        <v>-962669.00406291604</v>
      </c>
      <c r="AL80">
        <v>-1738274.5865297499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80371913.9707008</v>
      </c>
      <c r="AW80">
        <v>81757375.144126594</v>
      </c>
      <c r="AX80">
        <v>-21030456.144124798</v>
      </c>
      <c r="AY80">
        <v>0</v>
      </c>
      <c r="AZ80">
        <v>60726919.000001803</v>
      </c>
      <c r="BB80" s="3"/>
      <c r="BC80"/>
      <c r="BD80"/>
      <c r="BE80"/>
      <c r="BF80"/>
      <c r="BG80"/>
      <c r="BH80"/>
    </row>
    <row r="81" spans="1:60" x14ac:dyDescent="0.25">
      <c r="A81" t="str">
        <f t="shared" si="2"/>
        <v>1_1_2007</v>
      </c>
      <c r="B81">
        <v>1</v>
      </c>
      <c r="C81">
        <v>1</v>
      </c>
      <c r="D81" s="162">
        <v>2007</v>
      </c>
      <c r="E81">
        <v>1307613726.99999</v>
      </c>
      <c r="F81">
        <v>1638115735</v>
      </c>
      <c r="G81">
        <v>1469130430</v>
      </c>
      <c r="H81">
        <v>1495052844</v>
      </c>
      <c r="I81">
        <v>25922413.9999994</v>
      </c>
      <c r="J81">
        <v>1529302311.0996001</v>
      </c>
      <c r="K81">
        <v>67360188.034335896</v>
      </c>
      <c r="L81">
        <v>59233535.894104697</v>
      </c>
      <c r="M81">
        <v>1.6705105768762201</v>
      </c>
      <c r="N81">
        <v>0</v>
      </c>
      <c r="O81">
        <v>9238295.0831263307</v>
      </c>
      <c r="P81">
        <v>0.43660698405144799</v>
      </c>
      <c r="Q81">
        <v>3.4721448447248502</v>
      </c>
      <c r="R81">
        <v>38811.654393435099</v>
      </c>
      <c r="S81">
        <v>10.5528566382356</v>
      </c>
      <c r="T81">
        <v>4.3817532843932803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69860356.398357093</v>
      </c>
      <c r="AE81">
        <v>-854508.62529623997</v>
      </c>
      <c r="AF81">
        <v>0</v>
      </c>
      <c r="AG81">
        <v>5181351.4973264895</v>
      </c>
      <c r="AH81">
        <v>-4811806.96101523</v>
      </c>
      <c r="AI81">
        <v>7867166.9033595603</v>
      </c>
      <c r="AJ81">
        <v>-3941345.0544994199</v>
      </c>
      <c r="AK81">
        <v>-1905315.7317767499</v>
      </c>
      <c r="AL81">
        <v>-1451269.56201263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69944628.864442796</v>
      </c>
      <c r="AW81">
        <v>69716524.450064093</v>
      </c>
      <c r="AX81">
        <v>-43794110.450064696</v>
      </c>
      <c r="AY81">
        <v>0</v>
      </c>
      <c r="AZ81">
        <v>25922413.9999994</v>
      </c>
      <c r="BB81" s="3"/>
      <c r="BC81"/>
      <c r="BD81"/>
      <c r="BE81"/>
      <c r="BF81"/>
      <c r="BG81"/>
      <c r="BH81"/>
    </row>
    <row r="82" spans="1:60" x14ac:dyDescent="0.25">
      <c r="A82" t="str">
        <f t="shared" si="2"/>
        <v>1_1_2008</v>
      </c>
      <c r="B82">
        <v>1</v>
      </c>
      <c r="C82">
        <v>1</v>
      </c>
      <c r="D82" s="162">
        <v>2008</v>
      </c>
      <c r="E82">
        <v>1307613726.99999</v>
      </c>
      <c r="F82">
        <v>1638115735</v>
      </c>
      <c r="G82">
        <v>1495052844</v>
      </c>
      <c r="H82">
        <v>1569203376</v>
      </c>
      <c r="I82">
        <v>74150532.000000596</v>
      </c>
      <c r="J82">
        <v>1579967036.0681</v>
      </c>
      <c r="K82">
        <v>50664724.9685013</v>
      </c>
      <c r="L82">
        <v>60581042.589064397</v>
      </c>
      <c r="M82">
        <v>1.72393728577326</v>
      </c>
      <c r="N82">
        <v>0</v>
      </c>
      <c r="O82">
        <v>9282061.6386980992</v>
      </c>
      <c r="P82">
        <v>0.44021721953809001</v>
      </c>
      <c r="Q82">
        <v>3.9052019498353698</v>
      </c>
      <c r="R82">
        <v>38751.552879671501</v>
      </c>
      <c r="S82">
        <v>10.697540509767</v>
      </c>
      <c r="T82">
        <v>4.4775093495175504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0.18901792394536401</v>
      </c>
      <c r="AC82">
        <v>0</v>
      </c>
      <c r="AD82">
        <v>31043302.946632899</v>
      </c>
      <c r="AE82">
        <v>-3440691.0090777902</v>
      </c>
      <c r="AF82">
        <v>0</v>
      </c>
      <c r="AG82">
        <v>4386840.3950585499</v>
      </c>
      <c r="AH82">
        <v>2123849.2142100502</v>
      </c>
      <c r="AI82">
        <v>19899272.437750801</v>
      </c>
      <c r="AJ82">
        <v>213740.041579796</v>
      </c>
      <c r="AK82">
        <v>2062398.5169168201</v>
      </c>
      <c r="AL82">
        <v>-616740.61250044103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-5874866.1869923798</v>
      </c>
      <c r="AU82">
        <v>0</v>
      </c>
      <c r="AV82">
        <v>49797105.743578397</v>
      </c>
      <c r="AW82">
        <v>49976897.966621503</v>
      </c>
      <c r="AX82">
        <v>24173634.0333791</v>
      </c>
      <c r="AY82">
        <v>0</v>
      </c>
      <c r="AZ82">
        <v>74150532.000000596</v>
      </c>
      <c r="BB82" s="3"/>
      <c r="BC82"/>
      <c r="BD82"/>
      <c r="BE82"/>
      <c r="BF82"/>
      <c r="BG82"/>
      <c r="BH82"/>
    </row>
    <row r="83" spans="1:60" x14ac:dyDescent="0.25">
      <c r="A83" t="str">
        <f t="shared" si="2"/>
        <v>1_1_2009</v>
      </c>
      <c r="B83">
        <v>1</v>
      </c>
      <c r="C83">
        <v>1</v>
      </c>
      <c r="D83" s="162">
        <v>2009</v>
      </c>
      <c r="E83">
        <v>1318962067.99999</v>
      </c>
      <c r="F83">
        <v>1652157743</v>
      </c>
      <c r="G83">
        <v>1569203376</v>
      </c>
      <c r="H83">
        <v>1550224962.99999</v>
      </c>
      <c r="I83">
        <v>-30326754.000001501</v>
      </c>
      <c r="J83">
        <v>1554843465.8591299</v>
      </c>
      <c r="K83">
        <v>-39586995.785834402</v>
      </c>
      <c r="L83">
        <v>60094979.920444697</v>
      </c>
      <c r="M83">
        <v>1.8300204332162899</v>
      </c>
      <c r="N83">
        <v>0</v>
      </c>
      <c r="O83">
        <v>9213955.7715363298</v>
      </c>
      <c r="P83">
        <v>0.44168584296614399</v>
      </c>
      <c r="Q83">
        <v>2.8468452607200301</v>
      </c>
      <c r="R83">
        <v>37106.287685291798</v>
      </c>
      <c r="S83">
        <v>10.7946765710247</v>
      </c>
      <c r="T83">
        <v>4.6405117032524004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0.18739161496492701</v>
      </c>
      <c r="AC83">
        <v>0</v>
      </c>
      <c r="AD83">
        <v>7694721.9272523299</v>
      </c>
      <c r="AE83">
        <v>-7265556.6662926702</v>
      </c>
      <c r="AF83">
        <v>0</v>
      </c>
      <c r="AG83">
        <v>-1413170.5422018999</v>
      </c>
      <c r="AH83">
        <v>798656.49251175299</v>
      </c>
      <c r="AI83">
        <v>-53687276.939108901</v>
      </c>
      <c r="AJ83">
        <v>13980929.7326476</v>
      </c>
      <c r="AK83">
        <v>1826076.1582939399</v>
      </c>
      <c r="AL83">
        <v>-1194355.0554917399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-39259974.892389603</v>
      </c>
      <c r="AW83">
        <v>-39777632.345302202</v>
      </c>
      <c r="AX83">
        <v>9450878.3453006893</v>
      </c>
      <c r="AY83">
        <v>11348341</v>
      </c>
      <c r="AZ83">
        <v>-18978413.000001501</v>
      </c>
      <c r="BB83" s="3"/>
      <c r="BC83"/>
      <c r="BD83"/>
      <c r="BE83"/>
      <c r="BF83"/>
      <c r="BG83"/>
      <c r="BH83"/>
    </row>
    <row r="84" spans="1:60" x14ac:dyDescent="0.25">
      <c r="A84" t="str">
        <f t="shared" si="2"/>
        <v>1_1_2010</v>
      </c>
      <c r="B84">
        <v>1</v>
      </c>
      <c r="C84">
        <v>1</v>
      </c>
      <c r="D84" s="162">
        <v>2010</v>
      </c>
      <c r="E84">
        <v>1348461645.99999</v>
      </c>
      <c r="F84">
        <v>1684310471</v>
      </c>
      <c r="G84">
        <v>1550224962.99999</v>
      </c>
      <c r="H84">
        <v>1584263533</v>
      </c>
      <c r="I84">
        <v>4538992.00000061</v>
      </c>
      <c r="J84">
        <v>1628705073.8966899</v>
      </c>
      <c r="K84">
        <v>45856005.599753797</v>
      </c>
      <c r="L84">
        <v>58921440.617594697</v>
      </c>
      <c r="M84">
        <v>1.8402475882898399</v>
      </c>
      <c r="N84">
        <v>0</v>
      </c>
      <c r="O84">
        <v>9102911.0181594603</v>
      </c>
      <c r="P84">
        <v>0.45513338431330602</v>
      </c>
      <c r="Q84">
        <v>3.3032801750955398</v>
      </c>
      <c r="R84">
        <v>36265.8085243354</v>
      </c>
      <c r="S84">
        <v>11.0848252453225</v>
      </c>
      <c r="T84">
        <v>4.8605585541437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0.196881693882452</v>
      </c>
      <c r="AC84">
        <v>0</v>
      </c>
      <c r="AD84">
        <v>-807822.30211764504</v>
      </c>
      <c r="AE84">
        <v>-199150.12132144999</v>
      </c>
      <c r="AF84">
        <v>0</v>
      </c>
      <c r="AG84">
        <v>1912743.6995852599</v>
      </c>
      <c r="AH84">
        <v>9518982.0694234092</v>
      </c>
      <c r="AI84">
        <v>25046694.269256499</v>
      </c>
      <c r="AJ84">
        <v>7611240.3912918903</v>
      </c>
      <c r="AK84">
        <v>4232732.9472696604</v>
      </c>
      <c r="AL84">
        <v>-1644800.9409163699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-613701.31409025996</v>
      </c>
      <c r="AU84">
        <v>0</v>
      </c>
      <c r="AV84">
        <v>45056918.698380999</v>
      </c>
      <c r="AW84">
        <v>44823292.676233299</v>
      </c>
      <c r="AX84">
        <v>-40284300.676232703</v>
      </c>
      <c r="AY84">
        <v>29499578</v>
      </c>
      <c r="AZ84">
        <v>34038570.000000603</v>
      </c>
      <c r="BB84" s="3"/>
      <c r="BC84"/>
      <c r="BD84"/>
      <c r="BE84"/>
      <c r="BF84"/>
      <c r="BG84"/>
      <c r="BH84"/>
    </row>
    <row r="85" spans="1:60" x14ac:dyDescent="0.25">
      <c r="A85" t="str">
        <f t="shared" si="2"/>
        <v>1_1_2011</v>
      </c>
      <c r="B85">
        <v>1</v>
      </c>
      <c r="C85">
        <v>1</v>
      </c>
      <c r="D85" s="162">
        <v>2011</v>
      </c>
      <c r="E85">
        <v>1348461645.99999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1680129226.5481999</v>
      </c>
      <c r="K85">
        <v>51424152.651505299</v>
      </c>
      <c r="L85">
        <v>59029313.630040102</v>
      </c>
      <c r="M85">
        <v>1.85648633936772</v>
      </c>
      <c r="N85">
        <v>0</v>
      </c>
      <c r="O85">
        <v>9187108.4648355693</v>
      </c>
      <c r="P85">
        <v>0.45042543885263497</v>
      </c>
      <c r="Q85">
        <v>4.05484602852931</v>
      </c>
      <c r="R85">
        <v>35665.449243729599</v>
      </c>
      <c r="S85">
        <v>11.381459884458501</v>
      </c>
      <c r="T85">
        <v>4.8247493441129699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0.361489874366067</v>
      </c>
      <c r="AC85">
        <v>0</v>
      </c>
      <c r="AD85">
        <v>5380424.8442656295</v>
      </c>
      <c r="AE85">
        <v>-1047872.66388572</v>
      </c>
      <c r="AF85">
        <v>0</v>
      </c>
      <c r="AG85">
        <v>7293960.2882438498</v>
      </c>
      <c r="AH85">
        <v>-3102343.4805060201</v>
      </c>
      <c r="AI85">
        <v>36749494.706138998</v>
      </c>
      <c r="AJ85">
        <v>5347718.3520606402</v>
      </c>
      <c r="AK85">
        <v>4520780.4205609504</v>
      </c>
      <c r="AL85">
        <v>282483.376381526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-4905294.7207293399</v>
      </c>
      <c r="AU85">
        <v>0</v>
      </c>
      <c r="AV85">
        <v>50519351.122530602</v>
      </c>
      <c r="AW85">
        <v>50885240.696362004</v>
      </c>
      <c r="AX85">
        <v>14817641.303637801</v>
      </c>
      <c r="AY85">
        <v>0</v>
      </c>
      <c r="AZ85">
        <v>65702881.999999799</v>
      </c>
      <c r="BB85" s="3"/>
      <c r="BC85"/>
      <c r="BD85"/>
      <c r="BE85"/>
      <c r="BF85"/>
      <c r="BG85"/>
      <c r="BH85"/>
    </row>
    <row r="86" spans="1:60" x14ac:dyDescent="0.25">
      <c r="A86" t="str">
        <f t="shared" si="2"/>
        <v>1_1_2012</v>
      </c>
      <c r="B86">
        <v>1</v>
      </c>
      <c r="C86">
        <v>1</v>
      </c>
      <c r="D86" s="162">
        <v>2012</v>
      </c>
      <c r="E86">
        <v>1348461645.99999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1723429922.1700399</v>
      </c>
      <c r="K86">
        <v>43300695.621845201</v>
      </c>
      <c r="L86">
        <v>60620023.984365799</v>
      </c>
      <c r="M86">
        <v>1.8698545848518999</v>
      </c>
      <c r="N86">
        <v>0</v>
      </c>
      <c r="O86">
        <v>9293102.7426205203</v>
      </c>
      <c r="P86">
        <v>0.44631449946228402</v>
      </c>
      <c r="Q86">
        <v>4.08321637315274</v>
      </c>
      <c r="R86">
        <v>35327.404692929696</v>
      </c>
      <c r="S86">
        <v>11.2691753249984</v>
      </c>
      <c r="T86">
        <v>4.8815823185081504</v>
      </c>
      <c r="U86">
        <v>0</v>
      </c>
      <c r="V86">
        <v>0</v>
      </c>
      <c r="W86">
        <v>0</v>
      </c>
      <c r="X86">
        <v>0</v>
      </c>
      <c r="Y86">
        <v>0</v>
      </c>
      <c r="Z86">
        <v>0.454145703228996</v>
      </c>
      <c r="AA86">
        <v>0</v>
      </c>
      <c r="AB86">
        <v>0.367197034835056</v>
      </c>
      <c r="AC86">
        <v>0</v>
      </c>
      <c r="AD86">
        <v>34527536.721806698</v>
      </c>
      <c r="AE86">
        <v>-640120.38316196797</v>
      </c>
      <c r="AF86">
        <v>0</v>
      </c>
      <c r="AG86">
        <v>9254416.1114662793</v>
      </c>
      <c r="AH86">
        <v>-2806616.06769101</v>
      </c>
      <c r="AI86">
        <v>1364232.6505458399</v>
      </c>
      <c r="AJ86">
        <v>3034073.0124075701</v>
      </c>
      <c r="AK86">
        <v>-1774348.5801432901</v>
      </c>
      <c r="AL86">
        <v>-454276.38364216097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587623.03140712797</v>
      </c>
      <c r="AS86">
        <v>0</v>
      </c>
      <c r="AT86">
        <v>-222967.62243193499</v>
      </c>
      <c r="AU86">
        <v>0</v>
      </c>
      <c r="AV86">
        <v>42869552.490563102</v>
      </c>
      <c r="AW86">
        <v>43196986.4841602</v>
      </c>
      <c r="AX86">
        <v>-8852930.4841603301</v>
      </c>
      <c r="AY86">
        <v>0</v>
      </c>
      <c r="AZ86">
        <v>34344055.999999903</v>
      </c>
      <c r="BB86" s="3"/>
      <c r="BC86"/>
      <c r="BD86"/>
      <c r="BE86"/>
      <c r="BF86"/>
      <c r="BG86"/>
      <c r="BH86"/>
    </row>
    <row r="87" spans="1:60" x14ac:dyDescent="0.25">
      <c r="A87" t="str">
        <f t="shared" si="2"/>
        <v>1_1_2013</v>
      </c>
      <c r="B87">
        <v>1</v>
      </c>
      <c r="C87">
        <v>1</v>
      </c>
      <c r="D87" s="162">
        <v>2013</v>
      </c>
      <c r="E87">
        <v>1348461645.99999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1741801285.6800599</v>
      </c>
      <c r="K87">
        <v>18371363.510017201</v>
      </c>
      <c r="L87">
        <v>61912327.9651917</v>
      </c>
      <c r="M87">
        <v>2.0023978015123198</v>
      </c>
      <c r="N87">
        <v>0</v>
      </c>
      <c r="O87">
        <v>9387755.4966509305</v>
      </c>
      <c r="P87">
        <v>0.44664992778050999</v>
      </c>
      <c r="Q87">
        <v>3.9249606180582401</v>
      </c>
      <c r="R87">
        <v>35621.551276388702</v>
      </c>
      <c r="S87">
        <v>10.9305916687006</v>
      </c>
      <c r="T87">
        <v>4.8838862169610398</v>
      </c>
      <c r="U87">
        <v>0</v>
      </c>
      <c r="V87">
        <v>0</v>
      </c>
      <c r="W87">
        <v>0</v>
      </c>
      <c r="X87">
        <v>0</v>
      </c>
      <c r="Y87">
        <v>0</v>
      </c>
      <c r="Z87">
        <v>1.35781310720349</v>
      </c>
      <c r="AA87">
        <v>0</v>
      </c>
      <c r="AB87">
        <v>0.367197034835056</v>
      </c>
      <c r="AC87">
        <v>0</v>
      </c>
      <c r="AD87">
        <v>32217697.345410898</v>
      </c>
      <c r="AE87">
        <v>-7917833.2192185801</v>
      </c>
      <c r="AF87">
        <v>0</v>
      </c>
      <c r="AG87">
        <v>8385069.5475100297</v>
      </c>
      <c r="AH87">
        <v>191768.44455529301</v>
      </c>
      <c r="AI87">
        <v>-7663127.3006108496</v>
      </c>
      <c r="AJ87">
        <v>-2915981.43295473</v>
      </c>
      <c r="AK87">
        <v>-5347992.8267788701</v>
      </c>
      <c r="AL87">
        <v>-22799.9593357249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1214007.2343581</v>
      </c>
      <c r="AS87">
        <v>0</v>
      </c>
      <c r="AT87">
        <v>0</v>
      </c>
      <c r="AU87">
        <v>0</v>
      </c>
      <c r="AV87">
        <v>18140807.832935501</v>
      </c>
      <c r="AW87">
        <v>17938171.4892487</v>
      </c>
      <c r="AX87">
        <v>-9325214.4892483596</v>
      </c>
      <c r="AY87">
        <v>0</v>
      </c>
      <c r="AZ87">
        <v>8612957.0000004098</v>
      </c>
      <c r="BB87" s="3"/>
      <c r="BC87"/>
      <c r="BD87"/>
      <c r="BE87"/>
      <c r="BF87"/>
      <c r="BG87"/>
      <c r="BH87"/>
    </row>
    <row r="88" spans="1:60" x14ac:dyDescent="0.25">
      <c r="A88" t="str">
        <f t="shared" si="2"/>
        <v>1_1_2014</v>
      </c>
      <c r="B88">
        <v>1</v>
      </c>
      <c r="C88">
        <v>1</v>
      </c>
      <c r="D88" s="162">
        <v>2014</v>
      </c>
      <c r="E88">
        <v>1348461645.99999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1778623930.1298699</v>
      </c>
      <c r="K88">
        <v>36822644.449807398</v>
      </c>
      <c r="L88">
        <v>63808073.878680401</v>
      </c>
      <c r="M88">
        <v>1.97437898713241</v>
      </c>
      <c r="N88">
        <v>0</v>
      </c>
      <c r="O88">
        <v>9499424.7345857695</v>
      </c>
      <c r="P88">
        <v>0.44625592959895699</v>
      </c>
      <c r="Q88">
        <v>3.7144731767193302</v>
      </c>
      <c r="R88">
        <v>35751.001409943201</v>
      </c>
      <c r="S88">
        <v>10.899748533767299</v>
      </c>
      <c r="T88">
        <v>5.1363096295287498</v>
      </c>
      <c r="U88">
        <v>0</v>
      </c>
      <c r="V88">
        <v>0</v>
      </c>
      <c r="W88">
        <v>0</v>
      </c>
      <c r="X88">
        <v>0</v>
      </c>
      <c r="Y88">
        <v>0</v>
      </c>
      <c r="Z88">
        <v>2.7941005274242698</v>
      </c>
      <c r="AA88">
        <v>0</v>
      </c>
      <c r="AB88">
        <v>0.59594222452211998</v>
      </c>
      <c r="AC88">
        <v>0</v>
      </c>
      <c r="AD88">
        <v>44281595.126807697</v>
      </c>
      <c r="AE88">
        <v>1392360.3899022799</v>
      </c>
      <c r="AF88">
        <v>0</v>
      </c>
      <c r="AG88">
        <v>9894836.0448001903</v>
      </c>
      <c r="AH88">
        <v>-260326.69959295299</v>
      </c>
      <c r="AI88">
        <v>-10514892.0157749</v>
      </c>
      <c r="AJ88">
        <v>-1765514.7299720501</v>
      </c>
      <c r="AK88">
        <v>-602912.80423023703</v>
      </c>
      <c r="AL88">
        <v>-1884708.7922551199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1913511.19461306</v>
      </c>
      <c r="AS88">
        <v>0</v>
      </c>
      <c r="AT88">
        <v>-8350572.9373192796</v>
      </c>
      <c r="AU88">
        <v>0</v>
      </c>
      <c r="AV88">
        <v>34103374.776978701</v>
      </c>
      <c r="AW88">
        <v>34083527.1038654</v>
      </c>
      <c r="AX88">
        <v>14049597.896134</v>
      </c>
      <c r="AY88">
        <v>0</v>
      </c>
      <c r="AZ88">
        <v>48133124.999999397</v>
      </c>
      <c r="BB88" s="3"/>
      <c r="BC88"/>
      <c r="BD88"/>
      <c r="BE88"/>
      <c r="BF88"/>
      <c r="BG88"/>
      <c r="BH88"/>
    </row>
    <row r="89" spans="1:60" x14ac:dyDescent="0.25">
      <c r="A89" t="str">
        <f t="shared" si="2"/>
        <v>1_1_2015</v>
      </c>
      <c r="B89">
        <v>1</v>
      </c>
      <c r="C89">
        <v>1</v>
      </c>
      <c r="D89" s="162">
        <v>2015</v>
      </c>
      <c r="E89">
        <v>1348461645.99999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1671830383.6036</v>
      </c>
      <c r="K89">
        <v>-106793546.526272</v>
      </c>
      <c r="L89">
        <v>64475637.401056699</v>
      </c>
      <c r="M89">
        <v>2.1168833723129099</v>
      </c>
      <c r="N89">
        <v>0</v>
      </c>
      <c r="O89">
        <v>9597316.0393252391</v>
      </c>
      <c r="P89">
        <v>0.44720697187630298</v>
      </c>
      <c r="Q89">
        <v>2.73275402862396</v>
      </c>
      <c r="R89">
        <v>36768.102004864297</v>
      </c>
      <c r="S89">
        <v>10.9063403568839</v>
      </c>
      <c r="T89">
        <v>5.1597966592073101</v>
      </c>
      <c r="U89">
        <v>9.1646074151670906E-2</v>
      </c>
      <c r="V89">
        <v>0</v>
      </c>
      <c r="W89">
        <v>0</v>
      </c>
      <c r="X89">
        <v>0</v>
      </c>
      <c r="Y89">
        <v>0</v>
      </c>
      <c r="Z89">
        <v>3.7056769761473798</v>
      </c>
      <c r="AA89">
        <v>0</v>
      </c>
      <c r="AB89">
        <v>0.90019945142733404</v>
      </c>
      <c r="AC89">
        <v>0</v>
      </c>
      <c r="AD89">
        <v>22207540.051025201</v>
      </c>
      <c r="AE89">
        <v>-7698744.2285604803</v>
      </c>
      <c r="AF89">
        <v>0</v>
      </c>
      <c r="AG89">
        <v>9162556.3853366002</v>
      </c>
      <c r="AH89">
        <v>596336.96158171399</v>
      </c>
      <c r="AI89">
        <v>-56422712.325748801</v>
      </c>
      <c r="AJ89">
        <v>-10222955.1406349</v>
      </c>
      <c r="AK89">
        <v>-196888.035703017</v>
      </c>
      <c r="AL89">
        <v>-248684.93764270801</v>
      </c>
      <c r="AM89">
        <v>-45442982.768905103</v>
      </c>
      <c r="AN89">
        <v>0</v>
      </c>
      <c r="AO89">
        <v>0</v>
      </c>
      <c r="AP89">
        <v>0</v>
      </c>
      <c r="AQ89">
        <v>0</v>
      </c>
      <c r="AR89">
        <v>1292882.0940891099</v>
      </c>
      <c r="AS89">
        <v>0</v>
      </c>
      <c r="AT89">
        <v>-10688307.241137899</v>
      </c>
      <c r="AU89">
        <v>0</v>
      </c>
      <c r="AV89">
        <v>-97661959.186300397</v>
      </c>
      <c r="AW89">
        <v>-96742169.223333895</v>
      </c>
      <c r="AX89">
        <v>78656680.223333493</v>
      </c>
      <c r="AY89">
        <v>0</v>
      </c>
      <c r="AZ89">
        <v>-18085489.000000302</v>
      </c>
      <c r="BB89" s="3"/>
      <c r="BC89"/>
      <c r="BD89"/>
      <c r="BE89"/>
      <c r="BF89"/>
      <c r="BG89"/>
      <c r="BH89"/>
    </row>
    <row r="90" spans="1:60" x14ac:dyDescent="0.25">
      <c r="A90" t="str">
        <f t="shared" si="2"/>
        <v>1_1_2016</v>
      </c>
      <c r="B90">
        <v>1</v>
      </c>
      <c r="C90">
        <v>1</v>
      </c>
      <c r="D90" s="162">
        <v>2016</v>
      </c>
      <c r="E90">
        <v>1348461645.99999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1625120623.28426</v>
      </c>
      <c r="K90">
        <v>-46709760.3193359</v>
      </c>
      <c r="L90">
        <v>64972951.721614502</v>
      </c>
      <c r="M90">
        <v>2.1667661301475198</v>
      </c>
      <c r="N90">
        <v>0</v>
      </c>
      <c r="O90">
        <v>9670646.8315011896</v>
      </c>
      <c r="P90">
        <v>0.44695859518805098</v>
      </c>
      <c r="Q90">
        <v>2.4309537042598199</v>
      </c>
      <c r="R90">
        <v>37585.313674696801</v>
      </c>
      <c r="S90">
        <v>10.821973808181999</v>
      </c>
      <c r="T90">
        <v>5.6674323375601503</v>
      </c>
      <c r="U90">
        <v>0.18329214830334101</v>
      </c>
      <c r="V90">
        <v>0</v>
      </c>
      <c r="W90">
        <v>0</v>
      </c>
      <c r="X90">
        <v>0</v>
      </c>
      <c r="Y90">
        <v>0</v>
      </c>
      <c r="Z90">
        <v>6.3271543311659002</v>
      </c>
      <c r="AA90">
        <v>0</v>
      </c>
      <c r="AB90">
        <v>0.99489204826816402</v>
      </c>
      <c r="AC90">
        <v>0</v>
      </c>
      <c r="AD90">
        <v>28237713.919003401</v>
      </c>
      <c r="AE90">
        <v>-2381432.4797135298</v>
      </c>
      <c r="AF90">
        <v>0</v>
      </c>
      <c r="AG90">
        <v>6901437.25240565</v>
      </c>
      <c r="AH90">
        <v>-161297.31116282599</v>
      </c>
      <c r="AI90">
        <v>-20874781.195134401</v>
      </c>
      <c r="AJ90">
        <v>-7463828.4136663703</v>
      </c>
      <c r="AK90">
        <v>-1627934.86310541</v>
      </c>
      <c r="AL90">
        <v>-3935811.4354944099</v>
      </c>
      <c r="AM90">
        <v>-43683360.9311544</v>
      </c>
      <c r="AN90">
        <v>0</v>
      </c>
      <c r="AO90">
        <v>0</v>
      </c>
      <c r="AP90">
        <v>0</v>
      </c>
      <c r="AQ90">
        <v>0</v>
      </c>
      <c r="AR90">
        <v>3584780.47879392</v>
      </c>
      <c r="AS90">
        <v>0</v>
      </c>
      <c r="AT90">
        <v>-3851062.49186385</v>
      </c>
      <c r="AU90">
        <v>0</v>
      </c>
      <c r="AV90">
        <v>-45255577.471092299</v>
      </c>
      <c r="AW90">
        <v>-43992289.035416</v>
      </c>
      <c r="AX90">
        <v>19100175.035415199</v>
      </c>
      <c r="AY90">
        <v>0</v>
      </c>
      <c r="AZ90">
        <v>-24892114.0000007</v>
      </c>
      <c r="BB90" s="3"/>
      <c r="BC90"/>
      <c r="BD90"/>
      <c r="BE90"/>
      <c r="BF90"/>
      <c r="BG90"/>
      <c r="BH90"/>
    </row>
    <row r="91" spans="1:60" x14ac:dyDescent="0.25">
      <c r="A91" t="str">
        <f t="shared" si="2"/>
        <v>1_1_2017</v>
      </c>
      <c r="B91">
        <v>1</v>
      </c>
      <c r="C91">
        <v>1</v>
      </c>
      <c r="D91" s="162">
        <v>2017</v>
      </c>
      <c r="E91">
        <v>1348461645.99999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1674855427.3320701</v>
      </c>
      <c r="K91">
        <v>49734804.047807299</v>
      </c>
      <c r="L91">
        <v>66908995.533109598</v>
      </c>
      <c r="M91">
        <v>2.1247639014318298</v>
      </c>
      <c r="N91">
        <v>0</v>
      </c>
      <c r="O91">
        <v>9766946.3240716998</v>
      </c>
      <c r="P91">
        <v>0.44589046285177097</v>
      </c>
      <c r="Q91">
        <v>2.6448248546655302</v>
      </c>
      <c r="R91">
        <v>38434.438182861901</v>
      </c>
      <c r="S91">
        <v>10.630065689936499</v>
      </c>
      <c r="T91">
        <v>5.8191674142728997</v>
      </c>
      <c r="U91">
        <v>0.18329214830334101</v>
      </c>
      <c r="V91">
        <v>0</v>
      </c>
      <c r="W91">
        <v>0</v>
      </c>
      <c r="X91">
        <v>0</v>
      </c>
      <c r="Y91">
        <v>0</v>
      </c>
      <c r="Z91">
        <v>9.7942532028827092</v>
      </c>
      <c r="AA91">
        <v>0</v>
      </c>
      <c r="AB91">
        <v>0.99489204826816402</v>
      </c>
      <c r="AC91">
        <v>0</v>
      </c>
      <c r="AD91">
        <v>35950077.917313904</v>
      </c>
      <c r="AE91">
        <v>1853781.3424559999</v>
      </c>
      <c r="AF91">
        <v>0</v>
      </c>
      <c r="AG91">
        <v>8445574.2120068893</v>
      </c>
      <c r="AH91">
        <v>-801263.32553215604</v>
      </c>
      <c r="AI91">
        <v>14759663.0013537</v>
      </c>
      <c r="AJ91">
        <v>-7551556.7967113797</v>
      </c>
      <c r="AK91">
        <v>-2695084.0343414899</v>
      </c>
      <c r="AL91">
        <v>-1165101.2785350401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4621820.8574813604</v>
      </c>
      <c r="AS91">
        <v>0</v>
      </c>
      <c r="AT91">
        <v>0</v>
      </c>
      <c r="AU91">
        <v>0</v>
      </c>
      <c r="AV91">
        <v>53417911.895491898</v>
      </c>
      <c r="AW91">
        <v>53756212.674011096</v>
      </c>
      <c r="AX91">
        <v>-85202064.674009398</v>
      </c>
      <c r="AY91">
        <v>0</v>
      </c>
      <c r="AZ91">
        <v>-31445851.999998201</v>
      </c>
      <c r="BB91" s="3"/>
      <c r="BC91"/>
      <c r="BD91"/>
      <c r="BE91"/>
      <c r="BF91"/>
      <c r="BG91"/>
      <c r="BH91"/>
    </row>
    <row r="92" spans="1:60" x14ac:dyDescent="0.25">
      <c r="A92" t="str">
        <f t="shared" si="2"/>
        <v>1_1_2018</v>
      </c>
      <c r="B92">
        <v>1</v>
      </c>
      <c r="C92">
        <v>1</v>
      </c>
      <c r="D92" s="162">
        <v>2018</v>
      </c>
      <c r="E92">
        <v>1348461645.99999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1698479127.4800899</v>
      </c>
      <c r="K92">
        <v>23623700.148025401</v>
      </c>
      <c r="L92">
        <v>67730287.340106294</v>
      </c>
      <c r="M92">
        <v>2.1117986924347298</v>
      </c>
      <c r="N92">
        <v>0</v>
      </c>
      <c r="O92">
        <v>9850048.8443497792</v>
      </c>
      <c r="P92">
        <v>0.44665465359601803</v>
      </c>
      <c r="Q92">
        <v>2.9166976773397901</v>
      </c>
      <c r="R92">
        <v>39371.947471350803</v>
      </c>
      <c r="S92">
        <v>10.470464082965799</v>
      </c>
      <c r="T92">
        <v>6.0598776413956603</v>
      </c>
      <c r="U92">
        <v>9.1646074151670906E-2</v>
      </c>
      <c r="V92">
        <v>0</v>
      </c>
      <c r="W92">
        <v>0</v>
      </c>
      <c r="X92">
        <v>0</v>
      </c>
      <c r="Y92">
        <v>0</v>
      </c>
      <c r="Z92">
        <v>15.906184565890101</v>
      </c>
      <c r="AA92">
        <v>0</v>
      </c>
      <c r="AB92">
        <v>1</v>
      </c>
      <c r="AC92">
        <v>0.64134854155132504</v>
      </c>
      <c r="AD92">
        <v>13440396.9773266</v>
      </c>
      <c r="AE92">
        <v>412486.375237089</v>
      </c>
      <c r="AF92">
        <v>0</v>
      </c>
      <c r="AG92">
        <v>7369194.8606531098</v>
      </c>
      <c r="AH92">
        <v>557646.67050820997</v>
      </c>
      <c r="AI92">
        <v>17657265.2141652</v>
      </c>
      <c r="AJ92">
        <v>-7977317.71339978</v>
      </c>
      <c r="AK92">
        <v>-2313963.3557315399</v>
      </c>
      <c r="AL92">
        <v>-1810225.1462525099</v>
      </c>
      <c r="AM92">
        <v>46674849.160270102</v>
      </c>
      <c r="AN92">
        <v>0</v>
      </c>
      <c r="AO92">
        <v>0</v>
      </c>
      <c r="AP92">
        <v>0</v>
      </c>
      <c r="AQ92">
        <v>0</v>
      </c>
      <c r="AR92">
        <v>7984974.1454414204</v>
      </c>
      <c r="AS92">
        <v>0</v>
      </c>
      <c r="AT92">
        <v>-178911.788269137</v>
      </c>
      <c r="AU92">
        <v>-54805662.299333297</v>
      </c>
      <c r="AV92">
        <v>27010733.100615501</v>
      </c>
      <c r="AW92">
        <v>25266144.7863313</v>
      </c>
      <c r="AX92">
        <v>-55714609.786331996</v>
      </c>
      <c r="AY92">
        <v>0</v>
      </c>
      <c r="AZ92">
        <v>-30448465.0000006</v>
      </c>
      <c r="BB92" s="3"/>
      <c r="BC92"/>
      <c r="BD92"/>
      <c r="BE92"/>
      <c r="BF92"/>
      <c r="BG92"/>
      <c r="BH92"/>
    </row>
    <row r="93" spans="1:60" x14ac:dyDescent="0.25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42670085.956515901</v>
      </c>
      <c r="K93">
        <v>0</v>
      </c>
      <c r="L93">
        <v>2988066.6864974699</v>
      </c>
      <c r="M93">
        <v>0</v>
      </c>
      <c r="N93">
        <v>1.22446132506114</v>
      </c>
      <c r="O93">
        <v>2748238.4134659702</v>
      </c>
      <c r="P93">
        <v>0.38666408222786403</v>
      </c>
      <c r="Q93">
        <v>1.95863721745606</v>
      </c>
      <c r="R93">
        <v>35513.769785103097</v>
      </c>
      <c r="S93">
        <v>7.6754355225931601</v>
      </c>
      <c r="T93">
        <v>3.5501668442365699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0.31724360697922399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47103514.999999903</v>
      </c>
      <c r="AZ93">
        <v>47103514.999999903</v>
      </c>
      <c r="BB93" s="3"/>
      <c r="BC93"/>
      <c r="BD93"/>
      <c r="BE93"/>
      <c r="BF93"/>
      <c r="BG93"/>
      <c r="BH93"/>
    </row>
    <row r="94" spans="1:60" x14ac:dyDescent="0.25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47317869.072959602</v>
      </c>
      <c r="K94">
        <v>4207335.3319230396</v>
      </c>
      <c r="L94">
        <v>3067152.0049922299</v>
      </c>
      <c r="M94">
        <v>0</v>
      </c>
      <c r="N94">
        <v>0.95425670327989498</v>
      </c>
      <c r="O94">
        <v>2800412.0870693899</v>
      </c>
      <c r="P94">
        <v>0.383466594956062</v>
      </c>
      <c r="Q94">
        <v>2.2248293383059701</v>
      </c>
      <c r="R94">
        <v>34792.153953380403</v>
      </c>
      <c r="S94">
        <v>7.72117924132505</v>
      </c>
      <c r="T94">
        <v>3.5583851803607498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0.314175693497945</v>
      </c>
      <c r="AC94">
        <v>0</v>
      </c>
      <c r="AD94">
        <v>723111.71408021206</v>
      </c>
      <c r="AE94">
        <v>0</v>
      </c>
      <c r="AF94">
        <v>3546639.8853081702</v>
      </c>
      <c r="AG94">
        <v>384996.20749551</v>
      </c>
      <c r="AH94">
        <v>-57057.0954604816</v>
      </c>
      <c r="AI94">
        <v>582274.75413512299</v>
      </c>
      <c r="AJ94">
        <v>181756.21590803101</v>
      </c>
      <c r="AK94">
        <v>20060.569510287602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5381782.2509768596</v>
      </c>
      <c r="AW94">
        <v>5726988.3068892099</v>
      </c>
      <c r="AX94">
        <v>-5692759.3068892201</v>
      </c>
      <c r="AY94">
        <v>459964</v>
      </c>
      <c r="AZ94">
        <v>494192.99999998801</v>
      </c>
      <c r="BB94" s="3"/>
      <c r="BC94"/>
      <c r="BD94"/>
      <c r="BE94"/>
      <c r="BF94"/>
      <c r="BG94"/>
      <c r="BH94"/>
    </row>
    <row r="95" spans="1:60" x14ac:dyDescent="0.25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50361807.239046298</v>
      </c>
      <c r="K95">
        <v>3043938.1660866602</v>
      </c>
      <c r="L95">
        <v>2963269.7546655</v>
      </c>
      <c r="M95">
        <v>0</v>
      </c>
      <c r="N95">
        <v>0.88758600432110801</v>
      </c>
      <c r="O95">
        <v>2846929.32774525</v>
      </c>
      <c r="P95">
        <v>0.380213079512498</v>
      </c>
      <c r="Q95">
        <v>2.5316819613867998</v>
      </c>
      <c r="R95">
        <v>33820.029088857598</v>
      </c>
      <c r="S95">
        <v>7.7640478477194597</v>
      </c>
      <c r="T95">
        <v>3.5583851803607498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0.314175693497945</v>
      </c>
      <c r="AC95">
        <v>0</v>
      </c>
      <c r="AD95">
        <v>999491.26753276004</v>
      </c>
      <c r="AE95">
        <v>0</v>
      </c>
      <c r="AF95">
        <v>1016802.56896163</v>
      </c>
      <c r="AG95">
        <v>418418.62150043901</v>
      </c>
      <c r="AH95">
        <v>-64254.353831146502</v>
      </c>
      <c r="AI95">
        <v>621626.96575372806</v>
      </c>
      <c r="AJ95">
        <v>263253.91583612002</v>
      </c>
      <c r="AK95">
        <v>20981.5525575924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3276320.5383111299</v>
      </c>
      <c r="AW95">
        <v>3372159.91189748</v>
      </c>
      <c r="AX95">
        <v>1306791.08810254</v>
      </c>
      <c r="AY95">
        <v>0</v>
      </c>
      <c r="AZ95">
        <v>4678951.0000000298</v>
      </c>
      <c r="BB95" s="3"/>
      <c r="BC95"/>
      <c r="BD95"/>
      <c r="BE95"/>
      <c r="BF95"/>
      <c r="BG95"/>
      <c r="BH95"/>
    </row>
    <row r="96" spans="1:60" x14ac:dyDescent="0.25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54792485.148460597</v>
      </c>
      <c r="K96">
        <v>4430677.90941431</v>
      </c>
      <c r="L96">
        <v>3111608.7239264101</v>
      </c>
      <c r="M96">
        <v>0</v>
      </c>
      <c r="N96">
        <v>0.84445403853827095</v>
      </c>
      <c r="O96">
        <v>2900400.9844958899</v>
      </c>
      <c r="P96">
        <v>0.37600376212261699</v>
      </c>
      <c r="Q96">
        <v>2.98787226562842</v>
      </c>
      <c r="R96">
        <v>32966.477874573997</v>
      </c>
      <c r="S96">
        <v>7.7825434993937197</v>
      </c>
      <c r="T96">
        <v>3.5583851803607498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0.314175693497945</v>
      </c>
      <c r="AC96">
        <v>0</v>
      </c>
      <c r="AD96">
        <v>2164207.4169510598</v>
      </c>
      <c r="AE96">
        <v>0</v>
      </c>
      <c r="AF96">
        <v>630836.10891568498</v>
      </c>
      <c r="AG96">
        <v>527268.69148913596</v>
      </c>
      <c r="AH96">
        <v>-91705.959067760501</v>
      </c>
      <c r="AI96">
        <v>908501.45052419498</v>
      </c>
      <c r="AJ96">
        <v>250186.372850774</v>
      </c>
      <c r="AK96">
        <v>10685.410711058499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4399979.4923741398</v>
      </c>
      <c r="AW96">
        <v>4519091.07213959</v>
      </c>
      <c r="AX96">
        <v>1894362.9278603899</v>
      </c>
      <c r="AY96">
        <v>0</v>
      </c>
      <c r="AZ96">
        <v>6413453.9999999898</v>
      </c>
      <c r="BB96" s="3"/>
      <c r="BC96"/>
      <c r="BD96"/>
      <c r="BE96"/>
      <c r="BF96"/>
      <c r="BG96"/>
      <c r="BH96"/>
    </row>
    <row r="97" spans="1:60" x14ac:dyDescent="0.25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59482629.635549001</v>
      </c>
      <c r="K97">
        <v>4690144.4870883403</v>
      </c>
      <c r="L97">
        <v>3372635.91564218</v>
      </c>
      <c r="M97">
        <v>0</v>
      </c>
      <c r="N97">
        <v>0.82515410950917401</v>
      </c>
      <c r="O97">
        <v>2968493.4504525298</v>
      </c>
      <c r="P97">
        <v>0.375386769583476</v>
      </c>
      <c r="Q97">
        <v>3.27363007287587</v>
      </c>
      <c r="R97">
        <v>31633.004303496102</v>
      </c>
      <c r="S97">
        <v>7.8729895351010697</v>
      </c>
      <c r="T97">
        <v>3.6039527806618099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0.314175693497945</v>
      </c>
      <c r="AC97">
        <v>0</v>
      </c>
      <c r="AD97">
        <v>2732732.6265958501</v>
      </c>
      <c r="AE97">
        <v>0</v>
      </c>
      <c r="AF97">
        <v>482078.73685638298</v>
      </c>
      <c r="AG97">
        <v>686406.05456489394</v>
      </c>
      <c r="AH97">
        <v>-8510.5667344740905</v>
      </c>
      <c r="AI97">
        <v>581783.94694539905</v>
      </c>
      <c r="AJ97">
        <v>472874.45604186697</v>
      </c>
      <c r="AK97">
        <v>61992.371039331498</v>
      </c>
      <c r="AL97">
        <v>-18013.110935585999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4991344.5143736703</v>
      </c>
      <c r="AW97">
        <v>5101251.42590784</v>
      </c>
      <c r="AX97">
        <v>633580.57409211097</v>
      </c>
      <c r="AY97">
        <v>0</v>
      </c>
      <c r="AZ97">
        <v>5734831.9999999497</v>
      </c>
      <c r="BB97" s="3"/>
      <c r="BC97"/>
      <c r="BD97"/>
      <c r="BE97"/>
      <c r="BF97"/>
      <c r="BG97"/>
      <c r="BH97"/>
    </row>
    <row r="98" spans="1:60" x14ac:dyDescent="0.25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63998770.381836899</v>
      </c>
      <c r="K98">
        <v>2026975.2200018</v>
      </c>
      <c r="L98">
        <v>3742531.7688472499</v>
      </c>
      <c r="M98">
        <v>0</v>
      </c>
      <c r="N98">
        <v>0.99802413345686802</v>
      </c>
      <c r="O98">
        <v>2929215.4723490099</v>
      </c>
      <c r="P98">
        <v>0.37154202438963502</v>
      </c>
      <c r="Q98">
        <v>3.4715382637713801</v>
      </c>
      <c r="R98">
        <v>32002.695562030302</v>
      </c>
      <c r="S98">
        <v>7.6807238155797899</v>
      </c>
      <c r="T98">
        <v>3.9632681860798602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0.30348503466715798</v>
      </c>
      <c r="AC98">
        <v>0</v>
      </c>
      <c r="AD98">
        <v>3830293.5358757898</v>
      </c>
      <c r="AE98">
        <v>0</v>
      </c>
      <c r="AF98">
        <v>-1445783.9545117801</v>
      </c>
      <c r="AG98">
        <v>218828.271580153</v>
      </c>
      <c r="AH98">
        <v>-171553.644374547</v>
      </c>
      <c r="AI98">
        <v>433876.505654737</v>
      </c>
      <c r="AJ98">
        <v>-221252.22566399499</v>
      </c>
      <c r="AK98">
        <v>-158515.28826285599</v>
      </c>
      <c r="AL98">
        <v>-106882.40386368299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2379010.7964338101</v>
      </c>
      <c r="AW98">
        <v>2392275.58791734</v>
      </c>
      <c r="AX98">
        <v>1522217.4120827101</v>
      </c>
      <c r="AY98">
        <v>1675486</v>
      </c>
      <c r="AZ98">
        <v>5589979.0000000503</v>
      </c>
      <c r="BB98" s="3"/>
      <c r="BC98"/>
      <c r="BD98"/>
      <c r="BE98"/>
      <c r="BF98"/>
      <c r="BG98"/>
      <c r="BH98"/>
    </row>
    <row r="99" spans="1:60" x14ac:dyDescent="0.25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77334022.279464096</v>
      </c>
      <c r="K99">
        <v>9395710.3098379802</v>
      </c>
      <c r="L99">
        <v>3896924.8286649799</v>
      </c>
      <c r="M99">
        <v>0</v>
      </c>
      <c r="N99">
        <v>0.93977045666623504</v>
      </c>
      <c r="O99">
        <v>2895500.65182896</v>
      </c>
      <c r="P99">
        <v>0.35047201012238199</v>
      </c>
      <c r="Q99">
        <v>3.8638884750685998</v>
      </c>
      <c r="R99">
        <v>32021.545966633101</v>
      </c>
      <c r="S99">
        <v>7.6301552176128098</v>
      </c>
      <c r="T99">
        <v>3.9876521555718498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0.27814092141244201</v>
      </c>
      <c r="AC99">
        <v>0</v>
      </c>
      <c r="AD99">
        <v>7964447.2447372796</v>
      </c>
      <c r="AE99">
        <v>0</v>
      </c>
      <c r="AF99">
        <v>-582663.46348885505</v>
      </c>
      <c r="AG99">
        <v>63053.2621258363</v>
      </c>
      <c r="AH99">
        <v>20543.231843154499</v>
      </c>
      <c r="AI99">
        <v>839194.25827775197</v>
      </c>
      <c r="AJ99">
        <v>120602.65003982899</v>
      </c>
      <c r="AK99">
        <v>86976.238499250307</v>
      </c>
      <c r="AL99">
        <v>10412.561398338499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8522565.9834325798</v>
      </c>
      <c r="AW99">
        <v>8528245.5583253894</v>
      </c>
      <c r="AX99">
        <v>524252.44167454098</v>
      </c>
      <c r="AY99">
        <v>4486638.9999999898</v>
      </c>
      <c r="AZ99">
        <v>13539136.999999899</v>
      </c>
      <c r="BB99" s="3"/>
      <c r="BC99"/>
      <c r="BD99"/>
      <c r="BE99"/>
      <c r="BF99"/>
      <c r="BG99"/>
      <c r="BH99"/>
    </row>
    <row r="100" spans="1:60" x14ac:dyDescent="0.25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72317658.475715801</v>
      </c>
      <c r="K100">
        <v>-5016363.8037483003</v>
      </c>
      <c r="L100">
        <v>3862212.9981239801</v>
      </c>
      <c r="M100">
        <v>0</v>
      </c>
      <c r="N100">
        <v>1.13503110809188</v>
      </c>
      <c r="O100">
        <v>2873615.5909563601</v>
      </c>
      <c r="P100">
        <v>0.35306818515556199</v>
      </c>
      <c r="Q100">
        <v>2.8005855881024599</v>
      </c>
      <c r="R100">
        <v>30718.835568126098</v>
      </c>
      <c r="S100">
        <v>7.9748244602331502</v>
      </c>
      <c r="T100">
        <v>4.0581987556621897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0.27814092141244201</v>
      </c>
      <c r="AC100">
        <v>0</v>
      </c>
      <c r="AD100">
        <v>474719.07633926102</v>
      </c>
      <c r="AE100">
        <v>0</v>
      </c>
      <c r="AF100">
        <v>-4355320.5682582902</v>
      </c>
      <c r="AG100">
        <v>-214025.85477869201</v>
      </c>
      <c r="AH100">
        <v>88037.579975417306</v>
      </c>
      <c r="AI100">
        <v>-2886610.0387377101</v>
      </c>
      <c r="AJ100">
        <v>637510.45813501696</v>
      </c>
      <c r="AK100">
        <v>279393.70589091699</v>
      </c>
      <c r="AL100">
        <v>-29392.926252245601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-6005688.5676863203</v>
      </c>
      <c r="AW100">
        <v>-5806992.8101282297</v>
      </c>
      <c r="AX100">
        <v>-4074189.1898717098</v>
      </c>
      <c r="AY100">
        <v>0</v>
      </c>
      <c r="AZ100">
        <v>-9881181.9999999404</v>
      </c>
      <c r="BB100" s="3"/>
      <c r="BC100"/>
      <c r="BD100"/>
      <c r="BE100"/>
      <c r="BF100"/>
      <c r="BG100"/>
      <c r="BH100"/>
    </row>
    <row r="101" spans="1:60" x14ac:dyDescent="0.25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73711318.0816008</v>
      </c>
      <c r="K101">
        <v>332009.25703754497</v>
      </c>
      <c r="L101">
        <v>3651703.6604625802</v>
      </c>
      <c r="M101">
        <v>0</v>
      </c>
      <c r="N101">
        <v>1.16794143281466</v>
      </c>
      <c r="O101">
        <v>2852151.6969436901</v>
      </c>
      <c r="P101">
        <v>0.35513308630724999</v>
      </c>
      <c r="Q101">
        <v>3.2660852247490402</v>
      </c>
      <c r="R101">
        <v>29966.431743468998</v>
      </c>
      <c r="S101">
        <v>7.9301054327543499</v>
      </c>
      <c r="T101">
        <v>4.0089942719692999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0.27223424204032598</v>
      </c>
      <c r="AC101">
        <v>0</v>
      </c>
      <c r="AD101">
        <v>-893754.40598308796</v>
      </c>
      <c r="AE101">
        <v>0</v>
      </c>
      <c r="AF101">
        <v>-459887.03921102802</v>
      </c>
      <c r="AG101">
        <v>79995.452709792095</v>
      </c>
      <c r="AH101">
        <v>57583.924947216903</v>
      </c>
      <c r="AI101">
        <v>1231396.4748319399</v>
      </c>
      <c r="AJ101">
        <v>386204.41423091001</v>
      </c>
      <c r="AK101">
        <v>30417.230335128399</v>
      </c>
      <c r="AL101">
        <v>29487.974347487201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461444.02620835899</v>
      </c>
      <c r="AW101">
        <v>502397.53255704098</v>
      </c>
      <c r="AX101">
        <v>-4446796.53255706</v>
      </c>
      <c r="AY101">
        <v>1165687</v>
      </c>
      <c r="AZ101">
        <v>-2778712.00000002</v>
      </c>
      <c r="BB101" s="3"/>
      <c r="BC101"/>
      <c r="BD101"/>
      <c r="BE101"/>
      <c r="BF101"/>
      <c r="BG101"/>
      <c r="BH101"/>
    </row>
    <row r="102" spans="1:60" x14ac:dyDescent="0.25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79551173.384332001</v>
      </c>
      <c r="K102">
        <v>5839855.3027312504</v>
      </c>
      <c r="L102">
        <v>3875937.0241875299</v>
      </c>
      <c r="M102">
        <v>0</v>
      </c>
      <c r="N102">
        <v>1.1975799237850999</v>
      </c>
      <c r="O102">
        <v>2865273.642831</v>
      </c>
      <c r="P102">
        <v>0.35320188584372902</v>
      </c>
      <c r="Q102">
        <v>3.9927704960379802</v>
      </c>
      <c r="R102">
        <v>29426.8221675165</v>
      </c>
      <c r="S102">
        <v>8.3502916569628596</v>
      </c>
      <c r="T102">
        <v>4.0791861611951896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0.26992633518060899</v>
      </c>
      <c r="AC102">
        <v>0</v>
      </c>
      <c r="AD102">
        <v>3527696.1992129199</v>
      </c>
      <c r="AE102">
        <v>0</v>
      </c>
      <c r="AF102">
        <v>-314609.73147984099</v>
      </c>
      <c r="AG102">
        <v>206874.426880541</v>
      </c>
      <c r="AH102">
        <v>-77923.351156626697</v>
      </c>
      <c r="AI102">
        <v>1598371.2298896101</v>
      </c>
      <c r="AJ102">
        <v>299172.76049067901</v>
      </c>
      <c r="AK102">
        <v>323957.819655795</v>
      </c>
      <c r="AL102">
        <v>-33883.283665819297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5529656.0698272698</v>
      </c>
      <c r="AW102">
        <v>5572434.4236647999</v>
      </c>
      <c r="AX102">
        <v>-1662524.4236648199</v>
      </c>
      <c r="AY102">
        <v>469328</v>
      </c>
      <c r="AZ102">
        <v>4379237.9999999804</v>
      </c>
      <c r="BB102" s="3"/>
      <c r="BC102"/>
      <c r="BD102"/>
      <c r="BE102"/>
      <c r="BF102"/>
      <c r="BG102"/>
      <c r="BH102"/>
    </row>
    <row r="103" spans="1:60" x14ac:dyDescent="0.25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86494564.4125337</v>
      </c>
      <c r="K103">
        <v>5033952.0880136099</v>
      </c>
      <c r="L103">
        <v>4140949.1879227501</v>
      </c>
      <c r="M103">
        <v>0</v>
      </c>
      <c r="N103">
        <v>1.16958096107573</v>
      </c>
      <c r="O103">
        <v>2873847.8133243402</v>
      </c>
      <c r="P103">
        <v>0.34747122969710198</v>
      </c>
      <c r="Q103">
        <v>4.0037531914838302</v>
      </c>
      <c r="R103">
        <v>29075.687025196399</v>
      </c>
      <c r="S103">
        <v>8.3624406793883406</v>
      </c>
      <c r="T103">
        <v>4.4248857901299896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0.34080460599745599</v>
      </c>
      <c r="AC103">
        <v>0</v>
      </c>
      <c r="AD103">
        <v>4255513.7504591597</v>
      </c>
      <c r="AE103">
        <v>0</v>
      </c>
      <c r="AF103">
        <v>410133.02698723698</v>
      </c>
      <c r="AG103">
        <v>325269.56018006703</v>
      </c>
      <c r="AH103">
        <v>-224985.05096590301</v>
      </c>
      <c r="AI103">
        <v>27511.721053094701</v>
      </c>
      <c r="AJ103">
        <v>212119.063325469</v>
      </c>
      <c r="AK103">
        <v>-6939.3781853437804</v>
      </c>
      <c r="AL103">
        <v>-102168.506255759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-89266.035001735203</v>
      </c>
      <c r="AU103">
        <v>0</v>
      </c>
      <c r="AV103">
        <v>4816181.7513591796</v>
      </c>
      <c r="AW103">
        <v>4737215.1624048799</v>
      </c>
      <c r="AX103">
        <v>-120669.162404823</v>
      </c>
      <c r="AY103">
        <v>1651310</v>
      </c>
      <c r="AZ103">
        <v>6267856.0000000596</v>
      </c>
      <c r="BB103" s="3"/>
      <c r="BC103"/>
      <c r="BD103"/>
      <c r="BE103"/>
      <c r="BF103"/>
      <c r="BG103"/>
      <c r="BH103"/>
    </row>
    <row r="104" spans="1:60" x14ac:dyDescent="0.25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91920175.820779502</v>
      </c>
      <c r="K104">
        <v>5425611.4082457498</v>
      </c>
      <c r="L104">
        <v>4862612.5704346197</v>
      </c>
      <c r="M104">
        <v>0</v>
      </c>
      <c r="N104">
        <v>1.2500587038933799</v>
      </c>
      <c r="O104">
        <v>2917601.6226869798</v>
      </c>
      <c r="P104">
        <v>0.34637836707024799</v>
      </c>
      <c r="Q104">
        <v>3.8547261390716998</v>
      </c>
      <c r="R104">
        <v>29719.3196618939</v>
      </c>
      <c r="S104">
        <v>8.19951098392057</v>
      </c>
      <c r="T104">
        <v>4.38035455702612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0.51006788421419602</v>
      </c>
      <c r="AC104">
        <v>0</v>
      </c>
      <c r="AD104">
        <v>7655905.6768600801</v>
      </c>
      <c r="AE104">
        <v>0</v>
      </c>
      <c r="AF104">
        <v>-1570097.7242269199</v>
      </c>
      <c r="AG104">
        <v>493957.95978388702</v>
      </c>
      <c r="AH104">
        <v>-52569.741073860503</v>
      </c>
      <c r="AI104">
        <v>-353835.527241248</v>
      </c>
      <c r="AJ104">
        <v>-346538.41873607901</v>
      </c>
      <c r="AK104">
        <v>-117204.748435007</v>
      </c>
      <c r="AL104">
        <v>-3466.3725199158398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-401050.63197611098</v>
      </c>
      <c r="AU104">
        <v>0</v>
      </c>
      <c r="AV104">
        <v>5294200.1488555502</v>
      </c>
      <c r="AW104">
        <v>4925806.4906396205</v>
      </c>
      <c r="AX104">
        <v>-1044604.4906396799</v>
      </c>
      <c r="AY104">
        <v>0</v>
      </c>
      <c r="AZ104">
        <v>3881201.9999999399</v>
      </c>
      <c r="BB104" s="3"/>
      <c r="BC104"/>
      <c r="BD104"/>
      <c r="BE104"/>
      <c r="BF104"/>
      <c r="BG104"/>
      <c r="BH104"/>
    </row>
    <row r="105" spans="1:60" x14ac:dyDescent="0.25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91045053.642575994</v>
      </c>
      <c r="K105">
        <v>-875122.17820348195</v>
      </c>
      <c r="L105">
        <v>4904447.6096593002</v>
      </c>
      <c r="M105">
        <v>0</v>
      </c>
      <c r="N105">
        <v>1.2614354281215301</v>
      </c>
      <c r="O105">
        <v>2945078.2567917299</v>
      </c>
      <c r="P105">
        <v>0.34415309570934399</v>
      </c>
      <c r="Q105">
        <v>3.64570479311794</v>
      </c>
      <c r="R105">
        <v>29682.6149538504</v>
      </c>
      <c r="S105">
        <v>8.2014029165720697</v>
      </c>
      <c r="T105">
        <v>4.4475435079560199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0.44997273289945999</v>
      </c>
      <c r="AB105">
        <v>0.518135739627403</v>
      </c>
      <c r="AC105">
        <v>0</v>
      </c>
      <c r="AD105">
        <v>1682265.2310610299</v>
      </c>
      <c r="AE105">
        <v>0</v>
      </c>
      <c r="AF105">
        <v>113434.07346412601</v>
      </c>
      <c r="AG105">
        <v>410740.45745657099</v>
      </c>
      <c r="AH105">
        <v>-78829.906262143893</v>
      </c>
      <c r="AI105">
        <v>-526171.17443399294</v>
      </c>
      <c r="AJ105">
        <v>-44432.587033448399</v>
      </c>
      <c r="AK105">
        <v>-9320.3291529669095</v>
      </c>
      <c r="AL105">
        <v>-33894.688564107397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-2103550.5466604298</v>
      </c>
      <c r="AT105">
        <v>-6132.9088270991997</v>
      </c>
      <c r="AU105">
        <v>0</v>
      </c>
      <c r="AV105">
        <v>-594909.12173608597</v>
      </c>
      <c r="AW105">
        <v>-663994.89640705904</v>
      </c>
      <c r="AX105">
        <v>-949048.10359292</v>
      </c>
      <c r="AY105">
        <v>0</v>
      </c>
      <c r="AZ105">
        <v>-1613042.99999997</v>
      </c>
      <c r="BB105" s="3"/>
      <c r="BC105"/>
      <c r="BD105"/>
      <c r="BE105"/>
      <c r="BF105"/>
      <c r="BG105"/>
      <c r="BH105"/>
    </row>
    <row r="106" spans="1:60" x14ac:dyDescent="0.25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84048872.265415207</v>
      </c>
      <c r="K106">
        <v>-6996181.3771607699</v>
      </c>
      <c r="L106">
        <v>4977211.7846739898</v>
      </c>
      <c r="M106">
        <v>0</v>
      </c>
      <c r="N106">
        <v>1.2778337219458</v>
      </c>
      <c r="O106">
        <v>2976106.3369197599</v>
      </c>
      <c r="P106">
        <v>0.34353704348631398</v>
      </c>
      <c r="Q106">
        <v>2.6703047462224898</v>
      </c>
      <c r="R106">
        <v>31204.059856400199</v>
      </c>
      <c r="S106">
        <v>7.9518519189203296</v>
      </c>
      <c r="T106">
        <v>4.5844473443443698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1.14997273289946</v>
      </c>
      <c r="AB106">
        <v>0.67952556034369505</v>
      </c>
      <c r="AC106">
        <v>0</v>
      </c>
      <c r="AD106">
        <v>815836.71406538598</v>
      </c>
      <c r="AE106">
        <v>0</v>
      </c>
      <c r="AF106">
        <v>-709557.26756209496</v>
      </c>
      <c r="AG106">
        <v>447970.855509735</v>
      </c>
      <c r="AH106">
        <v>-8549.7143668420995</v>
      </c>
      <c r="AI106">
        <v>-2799784.66318719</v>
      </c>
      <c r="AJ106">
        <v>-864404.79677262402</v>
      </c>
      <c r="AK106">
        <v>-185796.41189834301</v>
      </c>
      <c r="AL106">
        <v>-66902.197133712907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-3053249.1836688998</v>
      </c>
      <c r="AT106">
        <v>-212427.67100558401</v>
      </c>
      <c r="AU106">
        <v>0</v>
      </c>
      <c r="AV106">
        <v>-6710280.5743249496</v>
      </c>
      <c r="AW106">
        <v>-6522586.8347430704</v>
      </c>
      <c r="AX106">
        <v>5105722.8347431002</v>
      </c>
      <c r="AY106">
        <v>0</v>
      </c>
      <c r="AZ106">
        <v>-1416863.99999997</v>
      </c>
      <c r="BB106" s="3"/>
      <c r="BC106"/>
      <c r="BD106"/>
      <c r="BE106"/>
      <c r="BF106"/>
      <c r="BG106"/>
      <c r="BH106"/>
    </row>
    <row r="107" spans="1:60" x14ac:dyDescent="0.25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80810586.275163397</v>
      </c>
      <c r="K107">
        <v>-3238285.9902518298</v>
      </c>
      <c r="L107">
        <v>5050092.6804625196</v>
      </c>
      <c r="M107">
        <v>0</v>
      </c>
      <c r="N107">
        <v>1.22505851890976</v>
      </c>
      <c r="O107">
        <v>2998380.81170859</v>
      </c>
      <c r="P107">
        <v>0.34039172880135199</v>
      </c>
      <c r="Q107">
        <v>2.3684573009887102</v>
      </c>
      <c r="R107">
        <v>31958.851422673299</v>
      </c>
      <c r="S107">
        <v>7.4829568673250799</v>
      </c>
      <c r="T107">
        <v>5.2694076883453604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2.18994001237881</v>
      </c>
      <c r="AB107">
        <v>0.77958009454477495</v>
      </c>
      <c r="AC107">
        <v>0</v>
      </c>
      <c r="AD107">
        <v>2028539.5581258701</v>
      </c>
      <c r="AE107">
        <v>0</v>
      </c>
      <c r="AF107">
        <v>1294090.6783899399</v>
      </c>
      <c r="AG107">
        <v>368147.17152937199</v>
      </c>
      <c r="AH107">
        <v>-125133.30751889601</v>
      </c>
      <c r="AI107">
        <v>-1006784.08853564</v>
      </c>
      <c r="AJ107">
        <v>-300862.19215931097</v>
      </c>
      <c r="AK107">
        <v>-236411.94908145201</v>
      </c>
      <c r="AL107">
        <v>-256821.98772673099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-4512807.6259237397</v>
      </c>
      <c r="AT107">
        <v>-107857.286828378</v>
      </c>
      <c r="AU107">
        <v>0</v>
      </c>
      <c r="AV107">
        <v>-2855221.1425983598</v>
      </c>
      <c r="AW107">
        <v>-2946233.4832367199</v>
      </c>
      <c r="AX107">
        <v>1864595.4832367201</v>
      </c>
      <c r="AY107">
        <v>0</v>
      </c>
      <c r="AZ107">
        <v>-1081638</v>
      </c>
      <c r="BB107" s="3"/>
      <c r="BC107"/>
      <c r="BD107"/>
      <c r="BE107"/>
      <c r="BF107"/>
      <c r="BG107"/>
      <c r="BH107"/>
    </row>
    <row r="108" spans="1:60" x14ac:dyDescent="0.25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75831500.750636801</v>
      </c>
      <c r="K108">
        <v>-4979085.5245265896</v>
      </c>
      <c r="L108">
        <v>5041073.9419531897</v>
      </c>
      <c r="M108">
        <v>0</v>
      </c>
      <c r="N108">
        <v>1.25779698339497</v>
      </c>
      <c r="O108">
        <v>3021319.5660561202</v>
      </c>
      <c r="P108">
        <v>0.33817861116871001</v>
      </c>
      <c r="Q108">
        <v>2.5841557617845199</v>
      </c>
      <c r="R108">
        <v>31693.827253182699</v>
      </c>
      <c r="S108">
        <v>7.4049369301291303</v>
      </c>
      <c r="T108">
        <v>5.5099380587525797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3.4299072918581599</v>
      </c>
      <c r="AB108">
        <v>0.80557914467338898</v>
      </c>
      <c r="AC108">
        <v>0</v>
      </c>
      <c r="AD108">
        <v>190929.946183236</v>
      </c>
      <c r="AE108">
        <v>0</v>
      </c>
      <c r="AF108">
        <v>-453813.996988556</v>
      </c>
      <c r="AG108">
        <v>380417.65417874802</v>
      </c>
      <c r="AH108">
        <v>-95133.804330648403</v>
      </c>
      <c r="AI108">
        <v>737532.658029343</v>
      </c>
      <c r="AJ108">
        <v>90537.907312611103</v>
      </c>
      <c r="AK108">
        <v>-172151.04473752499</v>
      </c>
      <c r="AL108">
        <v>-127149.161894784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-5271039.7010255298</v>
      </c>
      <c r="AT108">
        <v>-166862.73989266099</v>
      </c>
      <c r="AU108">
        <v>0</v>
      </c>
      <c r="AV108">
        <v>-4890394.8028168101</v>
      </c>
      <c r="AW108">
        <v>-4908321.6781808697</v>
      </c>
      <c r="AX108">
        <v>1745288.6781808301</v>
      </c>
      <c r="AY108">
        <v>0</v>
      </c>
      <c r="AZ108">
        <v>-3163033.00000004</v>
      </c>
      <c r="BB108" s="3"/>
      <c r="BC108"/>
      <c r="BD108"/>
      <c r="BE108"/>
      <c r="BF108"/>
      <c r="BG108"/>
      <c r="BH108"/>
    </row>
    <row r="109" spans="1:60" x14ac:dyDescent="0.25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80459186.934143305</v>
      </c>
      <c r="K109">
        <v>4627686.1835065</v>
      </c>
      <c r="L109">
        <v>5087908.4121240098</v>
      </c>
      <c r="M109">
        <v>0</v>
      </c>
      <c r="N109">
        <v>1.2557276465082501</v>
      </c>
      <c r="O109">
        <v>3045539.4790095701</v>
      </c>
      <c r="P109">
        <v>0.34064764087298799</v>
      </c>
      <c r="Q109">
        <v>2.8674048087374802</v>
      </c>
      <c r="R109">
        <v>31798.715648167199</v>
      </c>
      <c r="S109">
        <v>7.2343779632504601</v>
      </c>
      <c r="T109">
        <v>5.8615759225582398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2.7400218136804302</v>
      </c>
      <c r="AB109">
        <v>0.84038901753350603</v>
      </c>
      <c r="AC109">
        <v>0.54726427516599196</v>
      </c>
      <c r="AD109">
        <v>2353545.77593299</v>
      </c>
      <c r="AE109">
        <v>0</v>
      </c>
      <c r="AF109">
        <v>287768.44310980599</v>
      </c>
      <c r="AG109">
        <v>338140.72170224797</v>
      </c>
      <c r="AH109">
        <v>98765.429468184797</v>
      </c>
      <c r="AI109">
        <v>885953.78943285998</v>
      </c>
      <c r="AJ109">
        <v>-62044.301700768301</v>
      </c>
      <c r="AK109">
        <v>-175413.17156167299</v>
      </c>
      <c r="AL109">
        <v>-155410.99571299599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3319761.1117915399</v>
      </c>
      <c r="AT109">
        <v>-44895.505089261598</v>
      </c>
      <c r="AU109">
        <v>-2334373.08485576</v>
      </c>
      <c r="AV109">
        <v>4427169.6368372096</v>
      </c>
      <c r="AW109">
        <v>4654363.4757639002</v>
      </c>
      <c r="AX109">
        <v>-6289592.4757638397</v>
      </c>
      <c r="AY109">
        <v>0</v>
      </c>
      <c r="AZ109">
        <v>-1635228.9999999399</v>
      </c>
      <c r="BB109" s="3"/>
      <c r="BC109"/>
      <c r="BD109"/>
      <c r="BE109"/>
      <c r="BF109"/>
      <c r="BG109"/>
      <c r="BH109"/>
    </row>
    <row r="110" spans="1:60" x14ac:dyDescent="0.25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1953794670.8353901</v>
      </c>
      <c r="K110">
        <v>0</v>
      </c>
      <c r="L110">
        <v>474570591.99999899</v>
      </c>
      <c r="M110">
        <v>1.7610024585999999</v>
      </c>
      <c r="N110">
        <v>0</v>
      </c>
      <c r="O110">
        <v>25697520.3899999</v>
      </c>
      <c r="P110">
        <v>0.70319922136740198</v>
      </c>
      <c r="Q110">
        <v>1.974</v>
      </c>
      <c r="R110">
        <v>42439.074999999903</v>
      </c>
      <c r="S110">
        <v>31.71</v>
      </c>
      <c r="T110">
        <v>3.5</v>
      </c>
      <c r="U110">
        <v>0</v>
      </c>
      <c r="V110">
        <v>65.999999999999901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2028458449</v>
      </c>
      <c r="AZ110">
        <v>2028458449</v>
      </c>
      <c r="BB110" s="3"/>
      <c r="BC110"/>
      <c r="BD110"/>
      <c r="BE110"/>
      <c r="BF110"/>
      <c r="BG110"/>
      <c r="BH110"/>
    </row>
    <row r="111" spans="1:60" x14ac:dyDescent="0.25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2138580082.4528</v>
      </c>
      <c r="K111">
        <v>184785411.61740401</v>
      </c>
      <c r="L111">
        <v>503552796.99999899</v>
      </c>
      <c r="M111">
        <v>1.92921531457</v>
      </c>
      <c r="N111">
        <v>0</v>
      </c>
      <c r="O111">
        <v>26042245.269999899</v>
      </c>
      <c r="P111">
        <v>0.70198121073034003</v>
      </c>
      <c r="Q111">
        <v>2.2467999999999901</v>
      </c>
      <c r="R111">
        <v>41148.635000000002</v>
      </c>
      <c r="S111">
        <v>31.36</v>
      </c>
      <c r="T111">
        <v>3.5</v>
      </c>
      <c r="U111">
        <v>0</v>
      </c>
      <c r="V111">
        <v>69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84568494.4219715</v>
      </c>
      <c r="AE111">
        <v>-12762608.053899201</v>
      </c>
      <c r="AF111">
        <v>0</v>
      </c>
      <c r="AG111">
        <v>12087132.2325575</v>
      </c>
      <c r="AH111">
        <v>-1041354.37534752</v>
      </c>
      <c r="AI111">
        <v>25595433.059879899</v>
      </c>
      <c r="AJ111">
        <v>12624231.743479701</v>
      </c>
      <c r="AK111">
        <v>-6756521.1168818204</v>
      </c>
      <c r="AL111">
        <v>0</v>
      </c>
      <c r="AM111">
        <v>0</v>
      </c>
      <c r="AN111">
        <v>72253625.287609696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186568433.19936901</v>
      </c>
      <c r="AW111">
        <v>191846940.23502401</v>
      </c>
      <c r="AX111">
        <v>-220454659.23502499</v>
      </c>
      <c r="AY111">
        <v>0</v>
      </c>
      <c r="AZ111">
        <v>-28607719.0000019</v>
      </c>
      <c r="BB111" s="3"/>
      <c r="BC111"/>
      <c r="BD111"/>
      <c r="BE111"/>
      <c r="BF111"/>
      <c r="BG111"/>
      <c r="BH111"/>
    </row>
    <row r="112" spans="1:60" x14ac:dyDescent="0.25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2301683617.2183399</v>
      </c>
      <c r="K112">
        <v>163103534.76554501</v>
      </c>
      <c r="L112">
        <v>521860484</v>
      </c>
      <c r="M112">
        <v>1.9019918870399899</v>
      </c>
      <c r="N112">
        <v>0</v>
      </c>
      <c r="O112">
        <v>26563773.749999899</v>
      </c>
      <c r="P112">
        <v>0.69839341816490697</v>
      </c>
      <c r="Q112">
        <v>2.5669</v>
      </c>
      <c r="R112">
        <v>39531.589999999997</v>
      </c>
      <c r="S112">
        <v>31</v>
      </c>
      <c r="T112">
        <v>3.5</v>
      </c>
      <c r="U112">
        <v>0</v>
      </c>
      <c r="V112">
        <v>71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49820775.093424499</v>
      </c>
      <c r="AE112">
        <v>1993828.3581358599</v>
      </c>
      <c r="AF112">
        <v>0</v>
      </c>
      <c r="AG112">
        <v>17757723.8672885</v>
      </c>
      <c r="AH112">
        <v>-3022660.3151939898</v>
      </c>
      <c r="AI112">
        <v>27047956.354648601</v>
      </c>
      <c r="AJ112">
        <v>16174159.123325501</v>
      </c>
      <c r="AK112">
        <v>-6851227.2271643998</v>
      </c>
      <c r="AL112">
        <v>0</v>
      </c>
      <c r="AM112">
        <v>0</v>
      </c>
      <c r="AN112">
        <v>45526691.6472743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148447246.901739</v>
      </c>
      <c r="AW112">
        <v>152523034.20517501</v>
      </c>
      <c r="AX112">
        <v>-37220312.205175303</v>
      </c>
      <c r="AY112">
        <v>0</v>
      </c>
      <c r="AZ112">
        <v>115302722</v>
      </c>
      <c r="BB112" s="3"/>
      <c r="BC112"/>
      <c r="BD112"/>
      <c r="BE112"/>
      <c r="BF112"/>
      <c r="BG112"/>
      <c r="BH112"/>
    </row>
    <row r="113" spans="1:60" x14ac:dyDescent="0.25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2443591229.6061001</v>
      </c>
      <c r="K113">
        <v>141907612.387759</v>
      </c>
      <c r="L113">
        <v>527998936.99999899</v>
      </c>
      <c r="M113">
        <v>1.60869959421</v>
      </c>
      <c r="N113">
        <v>0</v>
      </c>
      <c r="O113">
        <v>27081157.499999899</v>
      </c>
      <c r="P113">
        <v>0.69604989521012905</v>
      </c>
      <c r="Q113">
        <v>3.0314999999999901</v>
      </c>
      <c r="R113">
        <v>38116.919999999896</v>
      </c>
      <c r="S113">
        <v>30.68</v>
      </c>
      <c r="T113">
        <v>3.5</v>
      </c>
      <c r="U113">
        <v>0</v>
      </c>
      <c r="V113">
        <v>71.999999999999901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17112103.679425001</v>
      </c>
      <c r="AE113">
        <v>24188268.519486301</v>
      </c>
      <c r="AF113">
        <v>0</v>
      </c>
      <c r="AG113">
        <v>18269224.748245198</v>
      </c>
      <c r="AH113">
        <v>-2088764.2035612899</v>
      </c>
      <c r="AI113">
        <v>37328392.919417404</v>
      </c>
      <c r="AJ113">
        <v>15544010.978493501</v>
      </c>
      <c r="AK113">
        <v>-6442329.0528069697</v>
      </c>
      <c r="AL113">
        <v>0</v>
      </c>
      <c r="AM113">
        <v>0</v>
      </c>
      <c r="AN113">
        <v>23441061.7250145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127351969.313713</v>
      </c>
      <c r="AW113">
        <v>130407313.13445801</v>
      </c>
      <c r="AX113">
        <v>261651757.86553699</v>
      </c>
      <c r="AY113">
        <v>0</v>
      </c>
      <c r="AZ113">
        <v>392059070.99999601</v>
      </c>
      <c r="BB113" s="3"/>
      <c r="BC113"/>
      <c r="BD113"/>
      <c r="BE113"/>
      <c r="BF113"/>
      <c r="BG113"/>
      <c r="BH113"/>
    </row>
    <row r="114" spans="1:60" x14ac:dyDescent="0.25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2581841165.25354</v>
      </c>
      <c r="K114">
        <v>138249935.64743799</v>
      </c>
      <c r="L114">
        <v>539962610</v>
      </c>
      <c r="M114">
        <v>1.5876467787499999</v>
      </c>
      <c r="N114">
        <v>0</v>
      </c>
      <c r="O114">
        <v>27655014.75</v>
      </c>
      <c r="P114">
        <v>0.70081421238459896</v>
      </c>
      <c r="Q114">
        <v>3.3499999999999899</v>
      </c>
      <c r="R114">
        <v>36028.75</v>
      </c>
      <c r="S114">
        <v>30.18</v>
      </c>
      <c r="T114">
        <v>3.7</v>
      </c>
      <c r="U114">
        <v>0</v>
      </c>
      <c r="V114">
        <v>73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39007927.989067897</v>
      </c>
      <c r="AE114">
        <v>2169100.6832643999</v>
      </c>
      <c r="AF114">
        <v>0</v>
      </c>
      <c r="AG114">
        <v>23549407.961043</v>
      </c>
      <c r="AH114">
        <v>5041048.7761534499</v>
      </c>
      <c r="AI114">
        <v>27386917.256450702</v>
      </c>
      <c r="AJ114">
        <v>28543434.005002599</v>
      </c>
      <c r="AK114">
        <v>-11921745.3875152</v>
      </c>
      <c r="AL114">
        <v>-2295891.54766999</v>
      </c>
      <c r="AM114">
        <v>0</v>
      </c>
      <c r="AN114">
        <v>27405921.262467399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138886120.99826401</v>
      </c>
      <c r="AW114">
        <v>141849408.26419401</v>
      </c>
      <c r="AX114">
        <v>-45414156.264191598</v>
      </c>
      <c r="AY114">
        <v>0</v>
      </c>
      <c r="AZ114">
        <v>96435252.000002801</v>
      </c>
      <c r="BB114" s="3"/>
      <c r="BC114"/>
      <c r="BD114"/>
      <c r="BE114"/>
      <c r="BF114"/>
      <c r="BG114"/>
      <c r="BH114"/>
    </row>
    <row r="115" spans="1:60" x14ac:dyDescent="0.25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2607339911.4414201</v>
      </c>
      <c r="K115">
        <v>25498746.187884301</v>
      </c>
      <c r="L115">
        <v>543107373</v>
      </c>
      <c r="M115">
        <v>1.5239354946199899</v>
      </c>
      <c r="N115">
        <v>0</v>
      </c>
      <c r="O115">
        <v>27714120</v>
      </c>
      <c r="P115">
        <v>0.69978105660465495</v>
      </c>
      <c r="Q115">
        <v>3.4605999999999901</v>
      </c>
      <c r="R115">
        <v>36660.58</v>
      </c>
      <c r="S115">
        <v>30.4</v>
      </c>
      <c r="T115">
        <v>3.6</v>
      </c>
      <c r="U115">
        <v>0</v>
      </c>
      <c r="V115">
        <v>73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10439073.1662049</v>
      </c>
      <c r="AE115">
        <v>6936332.1675178297</v>
      </c>
      <c r="AF115">
        <v>0</v>
      </c>
      <c r="AG115">
        <v>2479472.2772541698</v>
      </c>
      <c r="AH115">
        <v>-1133825.74055318</v>
      </c>
      <c r="AI115">
        <v>9356809.7730066702</v>
      </c>
      <c r="AJ115">
        <v>-9078705.3750357796</v>
      </c>
      <c r="AK115">
        <v>5466050.7733653197</v>
      </c>
      <c r="AL115">
        <v>1192918.7088188201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25658125.750578798</v>
      </c>
      <c r="AW115">
        <v>25714112.343876299</v>
      </c>
      <c r="AX115">
        <v>121664172.656128</v>
      </c>
      <c r="AY115">
        <v>0</v>
      </c>
      <c r="AZ115">
        <v>147378285.00000399</v>
      </c>
      <c r="BB115" s="3"/>
      <c r="BC115"/>
      <c r="BD115"/>
      <c r="BE115"/>
      <c r="BF115"/>
      <c r="BG115"/>
      <c r="BH115"/>
    </row>
    <row r="116" spans="1:60" x14ac:dyDescent="0.25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2729059936.5759001</v>
      </c>
      <c r="K116">
        <v>121720025.13447601</v>
      </c>
      <c r="L116">
        <v>558408347</v>
      </c>
      <c r="M116">
        <v>1.5489328795199999</v>
      </c>
      <c r="N116">
        <v>0</v>
      </c>
      <c r="O116">
        <v>27956797.669999901</v>
      </c>
      <c r="P116">
        <v>0.69861119861852705</v>
      </c>
      <c r="Q116">
        <v>3.9195000000000002</v>
      </c>
      <c r="R116">
        <v>36716.94</v>
      </c>
      <c r="S116">
        <v>30.42</v>
      </c>
      <c r="T116">
        <v>3.7</v>
      </c>
      <c r="U116">
        <v>0</v>
      </c>
      <c r="V116">
        <v>73.999999999999901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53173180.609181203</v>
      </c>
      <c r="AE116">
        <v>-2891992.2713436601</v>
      </c>
      <c r="AF116">
        <v>0</v>
      </c>
      <c r="AG116">
        <v>10714084.0410723</v>
      </c>
      <c r="AH116">
        <v>-1356480.65766849</v>
      </c>
      <c r="AI116">
        <v>38760352.289271899</v>
      </c>
      <c r="AJ116">
        <v>-848975.75720720703</v>
      </c>
      <c r="AK116">
        <v>524540.91863388603</v>
      </c>
      <c r="AL116">
        <v>-1259866.08829785</v>
      </c>
      <c r="AM116">
        <v>0</v>
      </c>
      <c r="AN116">
        <v>29665187.925861701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126480031.00950301</v>
      </c>
      <c r="AW116">
        <v>128427812.461045</v>
      </c>
      <c r="AX116">
        <v>-60794633.461051203</v>
      </c>
      <c r="AY116">
        <v>0</v>
      </c>
      <c r="AZ116">
        <v>67633178.999994695</v>
      </c>
      <c r="BB116" s="3"/>
      <c r="BC116"/>
      <c r="BD116"/>
      <c r="BE116"/>
      <c r="BF116"/>
      <c r="BG116"/>
      <c r="BH116"/>
    </row>
    <row r="117" spans="1:60" x14ac:dyDescent="0.25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2742601580.2244802</v>
      </c>
      <c r="K117">
        <v>13541643.648581</v>
      </c>
      <c r="L117">
        <v>562176551</v>
      </c>
      <c r="M117">
        <v>1.63249305102</v>
      </c>
      <c r="N117">
        <v>0</v>
      </c>
      <c r="O117">
        <v>27734538</v>
      </c>
      <c r="P117">
        <v>0.70705174720515196</v>
      </c>
      <c r="Q117">
        <v>2.84309999999999</v>
      </c>
      <c r="R117">
        <v>35494.29</v>
      </c>
      <c r="S117">
        <v>30.61</v>
      </c>
      <c r="T117">
        <v>3.9</v>
      </c>
      <c r="U117">
        <v>0</v>
      </c>
      <c r="V117">
        <v>77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13092375.128041601</v>
      </c>
      <c r="AE117">
        <v>-9686552.6138733402</v>
      </c>
      <c r="AF117">
        <v>0</v>
      </c>
      <c r="AG117">
        <v>-10012838.6164182</v>
      </c>
      <c r="AH117">
        <v>10047986.456000499</v>
      </c>
      <c r="AI117">
        <v>-97709670.392201304</v>
      </c>
      <c r="AJ117">
        <v>19245060.729014799</v>
      </c>
      <c r="AK117">
        <v>5109787.0931502497</v>
      </c>
      <c r="AL117">
        <v>-2581087.9066760498</v>
      </c>
      <c r="AM117">
        <v>0</v>
      </c>
      <c r="AN117">
        <v>89732975.660795704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17238035.537834</v>
      </c>
      <c r="AW117">
        <v>13986236.971112199</v>
      </c>
      <c r="AX117">
        <v>-115376075.971111</v>
      </c>
      <c r="AY117">
        <v>0</v>
      </c>
      <c r="AZ117">
        <v>-101389838.999999</v>
      </c>
      <c r="BB117" s="3"/>
      <c r="BC117"/>
      <c r="BD117"/>
      <c r="BE117"/>
      <c r="BF117"/>
      <c r="BG117"/>
      <c r="BH117"/>
    </row>
    <row r="118" spans="1:60" x14ac:dyDescent="0.25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2791277505.2649298</v>
      </c>
      <c r="K118">
        <v>48675925.040448099</v>
      </c>
      <c r="L118">
        <v>552453533.99999905</v>
      </c>
      <c r="M118">
        <v>1.6339541181999999</v>
      </c>
      <c r="N118">
        <v>0</v>
      </c>
      <c r="O118">
        <v>27553600.749999899</v>
      </c>
      <c r="P118">
        <v>0.71198282361478205</v>
      </c>
      <c r="Q118">
        <v>3.2889999999999899</v>
      </c>
      <c r="R118">
        <v>35213</v>
      </c>
      <c r="S118">
        <v>30.93</v>
      </c>
      <c r="T118">
        <v>3.9</v>
      </c>
      <c r="U118">
        <v>0</v>
      </c>
      <c r="V118">
        <v>78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-32470134.098182902</v>
      </c>
      <c r="AE118">
        <v>-160900.94810723601</v>
      </c>
      <c r="AF118">
        <v>0</v>
      </c>
      <c r="AG118">
        <v>-7917873.8221809799</v>
      </c>
      <c r="AH118">
        <v>5654820.0235549603</v>
      </c>
      <c r="AI118">
        <v>42954377.584939502</v>
      </c>
      <c r="AJ118">
        <v>4347417.9593697004</v>
      </c>
      <c r="AK118">
        <v>8301537.0903232601</v>
      </c>
      <c r="AL118">
        <v>0</v>
      </c>
      <c r="AM118">
        <v>0</v>
      </c>
      <c r="AN118">
        <v>27800472.614645101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48509716.404361397</v>
      </c>
      <c r="AW118">
        <v>48226327.361146197</v>
      </c>
      <c r="AX118">
        <v>47286330.6388565</v>
      </c>
      <c r="AY118">
        <v>0</v>
      </c>
      <c r="AZ118">
        <v>95512658.000002801</v>
      </c>
      <c r="BB118" s="3"/>
      <c r="BC118"/>
      <c r="BD118"/>
      <c r="BE118"/>
      <c r="BF118"/>
      <c r="BG118"/>
      <c r="BH118"/>
    </row>
    <row r="119" spans="1:60" x14ac:dyDescent="0.25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2902662234.37148</v>
      </c>
      <c r="K119">
        <v>111384729.10654999</v>
      </c>
      <c r="L119">
        <v>542784231</v>
      </c>
      <c r="M119">
        <v>1.73929841568</v>
      </c>
      <c r="N119">
        <v>0</v>
      </c>
      <c r="O119">
        <v>27682634.670000002</v>
      </c>
      <c r="P119">
        <v>0.71184921256512901</v>
      </c>
      <c r="Q119">
        <v>4.0655999999999999</v>
      </c>
      <c r="R119">
        <v>34147.68</v>
      </c>
      <c r="S119">
        <v>31.299999999999901</v>
      </c>
      <c r="T119">
        <v>3.9</v>
      </c>
      <c r="U119">
        <v>0</v>
      </c>
      <c r="V119">
        <v>80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-34015176.450430699</v>
      </c>
      <c r="AE119">
        <v>-11747442.471984601</v>
      </c>
      <c r="AF119">
        <v>0</v>
      </c>
      <c r="AG119">
        <v>5865174.2771249097</v>
      </c>
      <c r="AH119">
        <v>-158437.90001702801</v>
      </c>
      <c r="AI119">
        <v>67682489.242330894</v>
      </c>
      <c r="AJ119">
        <v>17415537.376979399</v>
      </c>
      <c r="AK119">
        <v>9938416.6432995591</v>
      </c>
      <c r="AL119">
        <v>0</v>
      </c>
      <c r="AM119">
        <v>0</v>
      </c>
      <c r="AN119">
        <v>56756415.042964503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111736975.76026601</v>
      </c>
      <c r="AW119">
        <v>112242859.040401</v>
      </c>
      <c r="AX119">
        <v>-49546470.040406898</v>
      </c>
      <c r="AY119">
        <v>0</v>
      </c>
      <c r="AZ119">
        <v>62696388.999994203</v>
      </c>
      <c r="BB119" s="3"/>
      <c r="BC119"/>
      <c r="BD119"/>
      <c r="BE119"/>
      <c r="BF119"/>
      <c r="BG119"/>
      <c r="BH119"/>
    </row>
    <row r="120" spans="1:60" x14ac:dyDescent="0.25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2951534296.8758798</v>
      </c>
      <c r="K120">
        <v>48872062.504399702</v>
      </c>
      <c r="L120">
        <v>542311539</v>
      </c>
      <c r="M120">
        <v>1.6964752675200001</v>
      </c>
      <c r="N120">
        <v>0</v>
      </c>
      <c r="O120">
        <v>27909105.420000002</v>
      </c>
      <c r="P120">
        <v>0.70702565886186597</v>
      </c>
      <c r="Q120">
        <v>4.1093000000000002</v>
      </c>
      <c r="R120">
        <v>33963.31</v>
      </c>
      <c r="S120">
        <v>31.51</v>
      </c>
      <c r="T120">
        <v>4.0999999999999996</v>
      </c>
      <c r="U120">
        <v>0</v>
      </c>
      <c r="V120">
        <v>81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-1725710.25876866</v>
      </c>
      <c r="AE120">
        <v>4839358.7993385997</v>
      </c>
      <c r="AF120">
        <v>0</v>
      </c>
      <c r="AG120">
        <v>10464421.970117901</v>
      </c>
      <c r="AH120">
        <v>-5841556.41054969</v>
      </c>
      <c r="AI120">
        <v>3531217.8776899199</v>
      </c>
      <c r="AJ120">
        <v>3129529.9739684602</v>
      </c>
      <c r="AK120">
        <v>5762055.7143726302</v>
      </c>
      <c r="AL120">
        <v>-2633118.0948614501</v>
      </c>
      <c r="AM120">
        <v>0</v>
      </c>
      <c r="AN120">
        <v>28330857.589813299</v>
      </c>
      <c r="AO120">
        <v>0</v>
      </c>
      <c r="AP120">
        <v>0</v>
      </c>
      <c r="AQ120">
        <v>0</v>
      </c>
      <c r="AR120">
        <v>2334219.7134313001</v>
      </c>
      <c r="AS120">
        <v>0</v>
      </c>
      <c r="AT120">
        <v>0</v>
      </c>
      <c r="AU120">
        <v>0</v>
      </c>
      <c r="AV120">
        <v>48191276.874552399</v>
      </c>
      <c r="AW120">
        <v>48414369.6527154</v>
      </c>
      <c r="AX120">
        <v>5608114.34728406</v>
      </c>
      <c r="AY120">
        <v>0</v>
      </c>
      <c r="AZ120">
        <v>54022483.999999501</v>
      </c>
      <c r="BB120" s="3"/>
      <c r="BC120"/>
      <c r="BD120"/>
      <c r="BE120"/>
      <c r="BF120"/>
      <c r="BG120"/>
      <c r="BH120"/>
    </row>
    <row r="121" spans="1:60" x14ac:dyDescent="0.25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3005157677.9233799</v>
      </c>
      <c r="K121">
        <v>53623381.047503904</v>
      </c>
      <c r="L121">
        <v>554417452</v>
      </c>
      <c r="M121">
        <v>1.75772764368</v>
      </c>
      <c r="N121">
        <v>0</v>
      </c>
      <c r="O121">
        <v>28818049.079999998</v>
      </c>
      <c r="P121">
        <v>0.70818988617793599</v>
      </c>
      <c r="Q121">
        <v>3.9420000000000002</v>
      </c>
      <c r="R121">
        <v>33700.32</v>
      </c>
      <c r="S121">
        <v>29.93</v>
      </c>
      <c r="T121">
        <v>4.2</v>
      </c>
      <c r="U121">
        <v>0</v>
      </c>
      <c r="V121">
        <v>84</v>
      </c>
      <c r="W121">
        <v>0</v>
      </c>
      <c r="X121">
        <v>0</v>
      </c>
      <c r="Y121">
        <v>0</v>
      </c>
      <c r="Z121">
        <v>2.6</v>
      </c>
      <c r="AA121">
        <v>0</v>
      </c>
      <c r="AB121">
        <v>1</v>
      </c>
      <c r="AC121">
        <v>0</v>
      </c>
      <c r="AD121">
        <v>44905020.639674403</v>
      </c>
      <c r="AE121">
        <v>-7014059.0288554998</v>
      </c>
      <c r="AF121">
        <v>0</v>
      </c>
      <c r="AG121">
        <v>42159462.831823103</v>
      </c>
      <c r="AH121">
        <v>1438238.34079116</v>
      </c>
      <c r="AI121">
        <v>-13901730.5656213</v>
      </c>
      <c r="AJ121">
        <v>4579072.6570375198</v>
      </c>
      <c r="AK121">
        <v>-43792276.797578901</v>
      </c>
      <c r="AL121">
        <v>-1341600.84205232</v>
      </c>
      <c r="AM121">
        <v>0</v>
      </c>
      <c r="AN121">
        <v>85328806.601634294</v>
      </c>
      <c r="AO121">
        <v>0</v>
      </c>
      <c r="AP121">
        <v>0</v>
      </c>
      <c r="AQ121">
        <v>0</v>
      </c>
      <c r="AR121">
        <v>3805843.9613602399</v>
      </c>
      <c r="AS121">
        <v>0</v>
      </c>
      <c r="AT121">
        <v>-60547845.242224202</v>
      </c>
      <c r="AU121">
        <v>0</v>
      </c>
      <c r="AV121">
        <v>55618932.555988498</v>
      </c>
      <c r="AW121">
        <v>53223079.558419801</v>
      </c>
      <c r="AX121">
        <v>46007435.441583902</v>
      </c>
      <c r="AY121">
        <v>0</v>
      </c>
      <c r="AZ121">
        <v>99230515.0000038</v>
      </c>
      <c r="BB121" s="3"/>
      <c r="BC121"/>
      <c r="BD121"/>
      <c r="BE121"/>
      <c r="BF121"/>
      <c r="BG121"/>
      <c r="BH121"/>
    </row>
    <row r="122" spans="1:60" x14ac:dyDescent="0.25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3076537430.9941902</v>
      </c>
      <c r="K122">
        <v>71379753.070805505</v>
      </c>
      <c r="L122">
        <v>561346638.99999905</v>
      </c>
      <c r="M122">
        <v>1.74858594174</v>
      </c>
      <c r="N122">
        <v>0</v>
      </c>
      <c r="O122">
        <v>29110612.079999998</v>
      </c>
      <c r="P122">
        <v>0.71033623275977098</v>
      </c>
      <c r="Q122">
        <v>3.75239999999999</v>
      </c>
      <c r="R122">
        <v>33580.799999999901</v>
      </c>
      <c r="S122">
        <v>30.2</v>
      </c>
      <c r="T122">
        <v>4.2</v>
      </c>
      <c r="U122">
        <v>0</v>
      </c>
      <c r="V122">
        <v>84.999999999999901</v>
      </c>
      <c r="W122">
        <v>0</v>
      </c>
      <c r="X122">
        <v>0</v>
      </c>
      <c r="Y122">
        <v>0</v>
      </c>
      <c r="Z122">
        <v>5.2</v>
      </c>
      <c r="AA122">
        <v>0</v>
      </c>
      <c r="AB122">
        <v>1</v>
      </c>
      <c r="AC122">
        <v>0</v>
      </c>
      <c r="AD122">
        <v>26032382.769975401</v>
      </c>
      <c r="AE122">
        <v>1073471.5356810801</v>
      </c>
      <c r="AF122">
        <v>0</v>
      </c>
      <c r="AG122">
        <v>13670376.2734567</v>
      </c>
      <c r="AH122">
        <v>2741889.6725912802</v>
      </c>
      <c r="AI122">
        <v>-16881626.7887736</v>
      </c>
      <c r="AJ122">
        <v>2162828.6197415502</v>
      </c>
      <c r="AK122">
        <v>7805429.7467225101</v>
      </c>
      <c r="AL122">
        <v>0</v>
      </c>
      <c r="AM122">
        <v>0</v>
      </c>
      <c r="AN122">
        <v>28438167.249766201</v>
      </c>
      <c r="AO122">
        <v>0</v>
      </c>
      <c r="AP122">
        <v>0</v>
      </c>
      <c r="AQ122">
        <v>0</v>
      </c>
      <c r="AR122">
        <v>6396578.3168074396</v>
      </c>
      <c r="AS122">
        <v>0</v>
      </c>
      <c r="AT122">
        <v>0</v>
      </c>
      <c r="AU122">
        <v>0</v>
      </c>
      <c r="AV122">
        <v>71439497.395968601</v>
      </c>
      <c r="AW122">
        <v>71939686.999271005</v>
      </c>
      <c r="AX122">
        <v>36712921.000727497</v>
      </c>
      <c r="AY122">
        <v>0</v>
      </c>
      <c r="AZ122">
        <v>108652607.999998</v>
      </c>
      <c r="BB122" s="3"/>
      <c r="BC122"/>
      <c r="BD122"/>
      <c r="BE122"/>
      <c r="BF122"/>
      <c r="BG122"/>
      <c r="BH122"/>
    </row>
    <row r="123" spans="1:60" x14ac:dyDescent="0.25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3022684899.4214702</v>
      </c>
      <c r="K123">
        <v>-53852531.572721899</v>
      </c>
      <c r="L123">
        <v>562540969</v>
      </c>
      <c r="M123">
        <v>1.88406904356</v>
      </c>
      <c r="N123">
        <v>0</v>
      </c>
      <c r="O123">
        <v>29378317.829999901</v>
      </c>
      <c r="P123">
        <v>0.71350123486694395</v>
      </c>
      <c r="Q123">
        <v>2.7029999999999998</v>
      </c>
      <c r="R123">
        <v>34173.339999999902</v>
      </c>
      <c r="S123">
        <v>30.17</v>
      </c>
      <c r="T123">
        <v>4.0999999999999996</v>
      </c>
      <c r="U123">
        <v>0</v>
      </c>
      <c r="V123">
        <v>87</v>
      </c>
      <c r="W123">
        <v>0</v>
      </c>
      <c r="X123">
        <v>0</v>
      </c>
      <c r="Y123">
        <v>0</v>
      </c>
      <c r="Z123">
        <v>6.7</v>
      </c>
      <c r="AA123">
        <v>0</v>
      </c>
      <c r="AB123">
        <v>1</v>
      </c>
      <c r="AC123">
        <v>0</v>
      </c>
      <c r="AD123">
        <v>4597960.7389732096</v>
      </c>
      <c r="AE123">
        <v>-16069233.513142601</v>
      </c>
      <c r="AF123">
        <v>0</v>
      </c>
      <c r="AG123">
        <v>12830781.7183902</v>
      </c>
      <c r="AH123">
        <v>4189134.6435870798</v>
      </c>
      <c r="AI123">
        <v>-109874098.04472999</v>
      </c>
      <c r="AJ123">
        <v>-11006677.864911299</v>
      </c>
      <c r="AK123">
        <v>-897098.46488232503</v>
      </c>
      <c r="AL123">
        <v>1437461.76833249</v>
      </c>
      <c r="AM123">
        <v>0</v>
      </c>
      <c r="AN123">
        <v>58165252.444416501</v>
      </c>
      <c r="AO123">
        <v>0</v>
      </c>
      <c r="AP123">
        <v>0</v>
      </c>
      <c r="AQ123">
        <v>0</v>
      </c>
      <c r="AR123">
        <v>3821014.4091135599</v>
      </c>
      <c r="AS123">
        <v>0</v>
      </c>
      <c r="AT123">
        <v>0</v>
      </c>
      <c r="AU123">
        <v>0</v>
      </c>
      <c r="AV123">
        <v>-52805502.164853297</v>
      </c>
      <c r="AW123">
        <v>-54917607.087000601</v>
      </c>
      <c r="AX123">
        <v>-32485453.913000699</v>
      </c>
      <c r="AY123">
        <v>0</v>
      </c>
      <c r="AZ123">
        <v>-87403061.000001401</v>
      </c>
      <c r="BB123" s="3"/>
      <c r="BC123"/>
      <c r="BD123"/>
      <c r="BE123"/>
      <c r="BF123"/>
      <c r="BG123"/>
      <c r="BH123"/>
    </row>
    <row r="124" spans="1:60" x14ac:dyDescent="0.25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3022127796.00037</v>
      </c>
      <c r="K124">
        <v>-557103.42109441699</v>
      </c>
      <c r="L124">
        <v>562018755.99999905</v>
      </c>
      <c r="M124">
        <v>1.8938954432999999</v>
      </c>
      <c r="N124">
        <v>0</v>
      </c>
      <c r="O124">
        <v>29437697.499999899</v>
      </c>
      <c r="P124">
        <v>0.71426500750022204</v>
      </c>
      <c r="Q124">
        <v>2.4255</v>
      </c>
      <c r="R124">
        <v>35302.049999999901</v>
      </c>
      <c r="S124">
        <v>29.88</v>
      </c>
      <c r="T124">
        <v>4.5</v>
      </c>
      <c r="U124">
        <v>0</v>
      </c>
      <c r="V124">
        <v>88.999999999999901</v>
      </c>
      <c r="W124">
        <v>0</v>
      </c>
      <c r="X124">
        <v>0</v>
      </c>
      <c r="Y124">
        <v>0</v>
      </c>
      <c r="Z124">
        <v>11.5</v>
      </c>
      <c r="AA124">
        <v>0</v>
      </c>
      <c r="AB124">
        <v>1</v>
      </c>
      <c r="AC124">
        <v>0</v>
      </c>
      <c r="AD124">
        <v>-1951197.6772250801</v>
      </c>
      <c r="AE124">
        <v>-1106941.29111345</v>
      </c>
      <c r="AF124">
        <v>0</v>
      </c>
      <c r="AG124">
        <v>2746924.9200432301</v>
      </c>
      <c r="AH124">
        <v>982254.43800289999</v>
      </c>
      <c r="AI124">
        <v>-33756770.021757796</v>
      </c>
      <c r="AJ124">
        <v>-19848543.111817699</v>
      </c>
      <c r="AK124">
        <v>-8419925.4240569491</v>
      </c>
      <c r="AL124">
        <v>-5583267.7971232096</v>
      </c>
      <c r="AM124">
        <v>0</v>
      </c>
      <c r="AN124">
        <v>55262629.248471104</v>
      </c>
      <c r="AO124">
        <v>0</v>
      </c>
      <c r="AP124">
        <v>0</v>
      </c>
      <c r="AQ124">
        <v>0</v>
      </c>
      <c r="AR124">
        <v>11902544.519994801</v>
      </c>
      <c r="AS124">
        <v>0</v>
      </c>
      <c r="AT124">
        <v>0</v>
      </c>
      <c r="AU124">
        <v>0</v>
      </c>
      <c r="AV124">
        <v>227707.803417855</v>
      </c>
      <c r="AW124">
        <v>-562134.29517518496</v>
      </c>
      <c r="AX124">
        <v>22932809.295178</v>
      </c>
      <c r="AY124">
        <v>0</v>
      </c>
      <c r="AZ124">
        <v>22370675.000002801</v>
      </c>
      <c r="BB124" s="3"/>
      <c r="BC124"/>
      <c r="BD124"/>
      <c r="BE124"/>
      <c r="BF124"/>
      <c r="BG124"/>
      <c r="BH124"/>
    </row>
    <row r="125" spans="1:60" x14ac:dyDescent="0.25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3168281741.71767</v>
      </c>
      <c r="K125">
        <v>146153945.71729699</v>
      </c>
      <c r="L125">
        <v>565251751</v>
      </c>
      <c r="M125">
        <v>1.89783477048</v>
      </c>
      <c r="N125">
        <v>0</v>
      </c>
      <c r="O125">
        <v>29668394.669999901</v>
      </c>
      <c r="P125">
        <v>0.71555075149007497</v>
      </c>
      <c r="Q125">
        <v>2.6928000000000001</v>
      </c>
      <c r="R125">
        <v>35945.819999999898</v>
      </c>
      <c r="S125">
        <v>30</v>
      </c>
      <c r="T125">
        <v>4.5</v>
      </c>
      <c r="U125">
        <v>0</v>
      </c>
      <c r="V125">
        <v>92</v>
      </c>
      <c r="W125">
        <v>0</v>
      </c>
      <c r="X125">
        <v>0</v>
      </c>
      <c r="Y125">
        <v>0</v>
      </c>
      <c r="Z125">
        <v>17.600000000000001</v>
      </c>
      <c r="AA125">
        <v>0</v>
      </c>
      <c r="AB125">
        <v>1</v>
      </c>
      <c r="AC125">
        <v>0</v>
      </c>
      <c r="AD125">
        <v>12167054.0452669</v>
      </c>
      <c r="AE125">
        <v>-446004.76109780697</v>
      </c>
      <c r="AF125">
        <v>0</v>
      </c>
      <c r="AG125">
        <v>10711516.2281214</v>
      </c>
      <c r="AH125">
        <v>1665850.37056839</v>
      </c>
      <c r="AI125">
        <v>33160801.832175799</v>
      </c>
      <c r="AJ125">
        <v>-11135573.1225267</v>
      </c>
      <c r="AK125">
        <v>3516526.25816104</v>
      </c>
      <c r="AL125">
        <v>0</v>
      </c>
      <c r="AM125">
        <v>0</v>
      </c>
      <c r="AN125">
        <v>81561053.475967705</v>
      </c>
      <c r="AO125">
        <v>0</v>
      </c>
      <c r="AP125">
        <v>0</v>
      </c>
      <c r="AQ125">
        <v>0</v>
      </c>
      <c r="AR125">
        <v>15245140.620751699</v>
      </c>
      <c r="AS125">
        <v>0</v>
      </c>
      <c r="AT125">
        <v>0</v>
      </c>
      <c r="AU125">
        <v>0</v>
      </c>
      <c r="AV125">
        <v>146446364.94738799</v>
      </c>
      <c r="AW125">
        <v>148582836.07450101</v>
      </c>
      <c r="AX125">
        <v>-127597942.074499</v>
      </c>
      <c r="AY125">
        <v>0</v>
      </c>
      <c r="AZ125">
        <v>20984894.000001401</v>
      </c>
      <c r="BB125" s="3"/>
      <c r="BC125"/>
      <c r="BD125"/>
      <c r="BE125"/>
      <c r="BF125"/>
      <c r="BG125"/>
      <c r="BH125"/>
    </row>
    <row r="126" spans="1:60" x14ac:dyDescent="0.25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3078776716.74893</v>
      </c>
      <c r="K126">
        <v>-89505024.968742803</v>
      </c>
      <c r="L126">
        <v>560645668</v>
      </c>
      <c r="M126">
        <v>1.9555512669999999</v>
      </c>
      <c r="N126">
        <v>0</v>
      </c>
      <c r="O126">
        <v>29807700.839999899</v>
      </c>
      <c r="P126">
        <v>0.71440492607780803</v>
      </c>
      <c r="Q126">
        <v>2.9199999999999902</v>
      </c>
      <c r="R126">
        <v>36801.5</v>
      </c>
      <c r="S126">
        <v>30.01</v>
      </c>
      <c r="T126">
        <v>4.5999999999999996</v>
      </c>
      <c r="U126">
        <v>0</v>
      </c>
      <c r="V126">
        <v>94.2</v>
      </c>
      <c r="W126">
        <v>0</v>
      </c>
      <c r="X126">
        <v>0</v>
      </c>
      <c r="Y126">
        <v>0</v>
      </c>
      <c r="Z126">
        <v>28.6</v>
      </c>
      <c r="AA126">
        <v>0</v>
      </c>
      <c r="AB126">
        <v>1</v>
      </c>
      <c r="AC126">
        <v>1</v>
      </c>
      <c r="AD126">
        <v>-17390688.407384299</v>
      </c>
      <c r="AE126">
        <v>-6503743.2819184596</v>
      </c>
      <c r="AF126">
        <v>0</v>
      </c>
      <c r="AG126">
        <v>6467274.5580633702</v>
      </c>
      <c r="AH126">
        <v>-1493941.46508815</v>
      </c>
      <c r="AI126">
        <v>26501333.4148832</v>
      </c>
      <c r="AJ126">
        <v>-14587303.734503901</v>
      </c>
      <c r="AK126">
        <v>294890.74785972299</v>
      </c>
      <c r="AL126">
        <v>-1416631.3764965399</v>
      </c>
      <c r="AM126">
        <v>0</v>
      </c>
      <c r="AN126">
        <v>58332973.838434197</v>
      </c>
      <c r="AO126">
        <v>0</v>
      </c>
      <c r="AP126">
        <v>0</v>
      </c>
      <c r="AQ126">
        <v>0</v>
      </c>
      <c r="AR126">
        <v>27734153.8895103</v>
      </c>
      <c r="AS126">
        <v>0</v>
      </c>
      <c r="AT126">
        <v>0</v>
      </c>
      <c r="AU126">
        <v>-161346543.13227201</v>
      </c>
      <c r="AV126">
        <v>-83408224.948913395</v>
      </c>
      <c r="AW126">
        <v>-87387798.431218997</v>
      </c>
      <c r="AX126">
        <v>22732997.431219898</v>
      </c>
      <c r="AY126">
        <v>0</v>
      </c>
      <c r="AZ126">
        <v>-64654800.999999002</v>
      </c>
      <c r="BB126" s="3"/>
      <c r="BC126"/>
      <c r="BD126"/>
      <c r="BE126"/>
      <c r="BF126"/>
      <c r="BG126"/>
      <c r="BH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2021-01-06T18:55:04Z</dcterms:modified>
</cp:coreProperties>
</file>