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<sst xmlns="http://schemas.openxmlformats.org/spreadsheetml/2006/main" count="1080" uniqueCount="104">
  <si>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</si>
  <si>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</si>
  <si>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</si>
  <si>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</si>
  <si>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</si>
  <si>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</si>
  <si>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</si>
  <si>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</si>
  <si>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</si>
  <si>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</si>
  <si>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</si>
  <si>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</si>
  <si>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</si>
  <si>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</si>
  <si>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</si>
  <si>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</si>
  <si>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</si>
  <si>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</si>
  <si>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</si>
  <si>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</si>
  <si>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</si>
  <si>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</si>
  <si>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</si>
  <si>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</si>
  <si>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</si>
  <si>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</si>
  <si>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</si>
  <si>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</si>
  <si>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</si>
  <si>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</si>
  <si>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</si>
  <si>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</si>
  <si>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</si>
  <si>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</si>
  <si>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</si>
  <si>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</si>
  <si>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</si>
  <si>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</si>
  <si>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</si>
  <si>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</si>
  <si>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</si>
  <si>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</si>
  <si>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</si>
  <si>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</si>
  <si>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</si>
  <si>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</si>
  <si>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</si>
  <si>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</si>
  <si>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</si>
  <si>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</si>
  <si>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</si>
  <si>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</si>
  <si>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</si>
  <si>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</si>
  <si>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</si>
  <si>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</si>
  <si>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</si>
  <si>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</si>
  <si>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</si>
  <si>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</si>
  <si>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</si>
  <si>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</si>
  <si>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</si>
  <si>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</si>
  <si>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</si>
  <si>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</si>
  <si>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</si>
  <si>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</si>
  <si>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</si>
  <si>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</si>
  <si>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</si>
  <si>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</si>
  <si>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</si>
  <si>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</si>
  <si>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</si>
  <si>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</si>
  <si>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</si>
  <si>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</si>
  <si>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</si>
  <si>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</si>
  <si>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</si>
  <si>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</si>
  <si>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</si>
  <si>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</si>
  <si>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</si>
  <si>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Years Since Ride-Hail Start</t>
  </si>
  <si>
    <t>VRM_ADJ</t>
  </si>
  <si>
    <t>FARE_per_UPT_cleaned_2018</t>
  </si>
  <si>
    <t>MAINTENANCE_NYC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</si>
  <si>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</si>
  <si>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</si>
  <si>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</si>
  <si>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</si>
  <si>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</si>
  <si>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</si>
  <si>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VRM_ADJ_log_FAC</t>
  </si>
  <si>
    <t>FARE_per_UPT_cleaned_2018_log_FAC</t>
  </si>
  <si>
    <t>MAINTENANCE_NYC_FAC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</si>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</sst>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0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opLeftCell="I2" workbookViewId="0">
      <selection activeCell="U13" sqref="U13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8" t="s">
        <v>60</v>
      </c>
      <c r="D3" s="168"/>
      <c r="E3" s="168"/>
      <c r="F3" s="168"/>
      <c r="G3" s="168" t="s">
        <v>55</v>
      </c>
      <c r="H3" s="168"/>
      <c r="I3" s="168"/>
      <c r="J3" s="168"/>
      <c r="L3" s="61"/>
      <c r="M3" s="168" t="s">
        <v>60</v>
      </c>
      <c r="N3" s="168"/>
      <c r="O3" s="168"/>
      <c r="P3" s="168"/>
      <c r="Q3" s="168" t="s">
        <v>55</v>
      </c>
      <c r="R3" s="168"/>
      <c r="S3" s="168"/>
      <c r="T3" s="168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27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27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-5.6311850267705257E-2</v>
      </c>
      <c r="H5" s="63">
        <f>'FAC 2002-2012 BUS'!AD41</f>
        <v>-1.6691557100569677E-2</v>
      </c>
      <c r="I5" s="63">
        <f>'FAC 2002-2012 BUS'!AD69</f>
        <v>0.15711547910655418</v>
      </c>
      <c r="J5" s="63">
        <f>'FAC 2002-2012 BUS'!AD97</f>
        <v>-6.4047828363768919E-2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3.5409527348666675E-2</v>
      </c>
      <c r="R5" s="63">
        <f>'FAC 2012-2018 BUS'!AD41</f>
        <v>6.8276027956073668E-2</v>
      </c>
      <c r="S5" s="63">
        <f>'FAC 2012-2018 BUS'!AD69</f>
        <v>5.9958671409760543E-2</v>
      </c>
      <c r="T5" s="63">
        <f>'FAC 2012-2018 BUS'!AD97</f>
        <v>7.3184569331018138E-3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-4.2432367949579268E-2</v>
      </c>
      <c r="H6" s="158">
        <f>'FAC 2002-2012 BUS'!AD42</f>
        <v>-5.1945356169906969E-2</v>
      </c>
      <c r="I6" s="158">
        <f>'FAC 2002-2012 BUS'!AD70</f>
        <v>3.0090458960343184E-2</v>
      </c>
      <c r="J6" s="158">
        <f>'FAC 2002-2012 BUS'!AD98</f>
        <v>-0.11637676052379028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-3.0229772218696546E-3</v>
      </c>
      <c r="R6" s="158">
        <f>'FAC 2012-2018 BUS'!AD42</f>
        <v>-3.7228643656180304E-3</v>
      </c>
      <c r="S6" s="158">
        <f>'FAC 2012-2018 BUS'!AD70</f>
        <v>-4.568995943825805E-2</v>
      </c>
      <c r="T6" s="158">
        <f>'FAC 2012-2018 BUS'!AD98</f>
        <v>-8.1318457254204238E-2</v>
      </c>
    </row>
    <row r="7" spans="2:20" s="159" customFormat="1" x14ac:dyDescent="0.25">
      <c r="B7" s="115" t="s">
        <v>80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 t="e">
        <f>'FAC 2002-2012 BUS'!AD15</f>
        <v>#REF!</v>
      </c>
      <c r="H7" s="158" t="e">
        <f>'FAC 2002-2012 BUS'!AD43</f>
        <v>#REF!</v>
      </c>
      <c r="I7" s="158" t="e">
        <f>'FAC 2002-2012 BUS'!AD71</f>
        <v>#REF!</v>
      </c>
      <c r="J7" s="158" t="e">
        <f>'FAC 2002-2012 BUS'!AD99</f>
        <v>#REF!</v>
      </c>
      <c r="L7" s="115" t="s">
        <v>80</v>
      </c>
      <c r="M7" s="158" t="str">
        <f>'FAC 2012-2018 BUS'!I15</f>
        <v>-</v>
      </c>
      <c r="N7" s="158" t="str">
        <f>'FAC 2012-2018 BUS'!I43</f>
        <v>-</v>
      </c>
      <c r="O7" s="158" t="str">
        <f>'FAC 2012-2018 BUS'!I71</f>
        <v>-</v>
      </c>
      <c r="P7" s="158" t="str">
        <f>'FAC 2012-2018 BUS'!I99</f>
        <v>-</v>
      </c>
      <c r="Q7" s="158" t="e">
        <f>'FAC 2012-2018 BUS'!AD15</f>
        <v>#REF!</v>
      </c>
      <c r="R7" s="158" t="e">
        <f>'FAC 2012-2018 BUS'!AD43</f>
        <v>#REF!</v>
      </c>
      <c r="S7" s="158" t="e">
        <f>'FAC 2012-2018 BUS'!AD71</f>
        <v>#REF!</v>
      </c>
      <c r="T7" s="158" t="e">
        <f>'FAC 2012-2018 BUS'!AD99</f>
        <v>#REF!</v>
      </c>
    </row>
    <row r="8" spans="2:20" s="159" customFormat="1" x14ac:dyDescent="0.25">
      <c r="B8" s="115" t="s">
        <v>81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81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4.7380947698439264E-2</v>
      </c>
      <c r="H9" s="158">
        <f>'FAC 2002-2012 BUS'!AD45</f>
        <v>6.9794992276459689E-2</v>
      </c>
      <c r="I9" s="158">
        <f>'FAC 2002-2012 BUS'!AD73</f>
        <v>0.1165423669760301</v>
      </c>
      <c r="J9" s="158">
        <f>'FAC 2002-2012 BUS'!AD101</f>
        <v>3.0653849421544484E-2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2.4450636758580894E-2</v>
      </c>
      <c r="R9" s="158">
        <f>'FAC 2012-2018 BUS'!AD45</f>
        <v>2.8637996520863566E-2</v>
      </c>
      <c r="S9" s="158">
        <f>'FAC 2012-2018 BUS'!AD73</f>
        <v>1.9519153351554991E-2</v>
      </c>
      <c r="T9" s="158">
        <f>'FAC 2012-2018 BUS'!AD101</f>
        <v>2.2411961614694914E-2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-7.0080211438029909E-3</v>
      </c>
      <c r="H10" s="63">
        <f>'FAC 2002-2012 BUS'!AD46</f>
        <v>-1.7883380323877394E-2</v>
      </c>
      <c r="I10" s="63">
        <f>'FAC 2002-2012 BUS'!AD74</f>
        <v>-3.0108471070543066E-2</v>
      </c>
      <c r="J10" s="63">
        <f>'FAC 2002-2012 BUS'!AD102</f>
        <v>1.9894914013880464E-3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-3.7988067055641554E-4</v>
      </c>
      <c r="R10" s="63">
        <f>'FAC 2012-2018 BUS'!AD46</f>
        <v>-2.0510107414014691E-3</v>
      </c>
      <c r="S10" s="63">
        <f>'FAC 2012-2018 BUS'!AD74</f>
        <v>-1.5421241807008479E-3</v>
      </c>
      <c r="T10" s="63">
        <f>'FAC 2012-2018 BUS'!AD102</f>
        <v>3.2854175023611866E-3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6.8273780167485462E-2</v>
      </c>
      <c r="H11" s="63">
        <f>'FAC 2002-2012 BUS'!AD47</f>
        <v>7.5678606036787652E-2</v>
      </c>
      <c r="I11" s="63">
        <f>'FAC 2002-2012 BUS'!AD75</f>
        <v>0.12332552142880987</v>
      </c>
      <c r="J11" s="63">
        <f>'FAC 2002-2012 BUS'!AD103</f>
        <v>6.4626764606835183E-2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-2.9081025367859122E-2</v>
      </c>
      <c r="R11" s="63">
        <f>'FAC 2012-2018 BUS'!AD47</f>
        <v>-3.1960350090451034E-2</v>
      </c>
      <c r="S11" s="63">
        <f>'FAC 2012-2018 BUS'!AD75</f>
        <v>-3.391289705433212E-2</v>
      </c>
      <c r="T11" s="63">
        <f>'FAC 2012-2018 BUS'!AD103</f>
        <v>-2.9313591554883774E-2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7.5704280893989423E-2</v>
      </c>
      <c r="H12" s="63">
        <f>'FAC 2002-2012 BUS'!AD48</f>
        <v>9.1480578321638764E-2</v>
      </c>
      <c r="I12" s="63">
        <f>'FAC 2002-2012 BUS'!AD76</f>
        <v>0.15087635048849507</v>
      </c>
      <c r="J12" s="63">
        <f>'FAC 2002-2012 BUS'!AD104</f>
        <v>7.3501563831027281E-2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-3.5851480821797878E-2</v>
      </c>
      <c r="R12" s="63">
        <f>'FAC 2012-2018 BUS'!AD48</f>
        <v>-2.783879757440413E-2</v>
      </c>
      <c r="S12" s="63">
        <f>'FAC 2012-2018 BUS'!AD76</f>
        <v>-2.6357825149454537E-2</v>
      </c>
      <c r="T12" s="63">
        <f>'FAC 2012-2018 BUS'!AD104</f>
        <v>-2.3287055330418627E-2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2.5919733693592286E-3</v>
      </c>
      <c r="H13" s="63">
        <f>'FAC 2002-2012 BUS'!AD49</f>
        <v>1.6732104184544544E-2</v>
      </c>
      <c r="I13" s="63">
        <f>'FAC 2002-2012 BUS'!AD77</f>
        <v>3.7953779123149511E-2</v>
      </c>
      <c r="J13" s="63">
        <f>'FAC 2002-2012 BUS'!AD105</f>
        <v>-5.314398542859514E-3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-1.4980896547312631E-2</v>
      </c>
      <c r="R13" s="63">
        <f>'FAC 2012-2018 BUS'!AD49</f>
        <v>-1.7590573537500924E-2</v>
      </c>
      <c r="S13" s="63">
        <f>'FAC 2012-2018 BUS'!AD77</f>
        <v>-4.759194449727621E-3</v>
      </c>
      <c r="T13" s="63">
        <f>'FAC 2012-2018 BUS'!AD105</f>
        <v>-2.549079162618036E-2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-1.0600447967519253E-2</v>
      </c>
      <c r="H14" s="63">
        <f>'FAC 2002-2012 BUS'!AD50</f>
        <v>-9.0451528588753969E-3</v>
      </c>
      <c r="I14" s="63">
        <f>'FAC 2002-2012 BUS'!AD78</f>
        <v>-9.5017027506579341E-3</v>
      </c>
      <c r="J14" s="63">
        <f>'FAC 2002-2012 BUS'!AD106</f>
        <v>-5.2369899180530512E-3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-9.5646140595893343E-3</v>
      </c>
      <c r="R14" s="63">
        <f>'FAC 2012-2018 BUS'!AD50</f>
        <v>-1.1256947375376863E-2</v>
      </c>
      <c r="S14" s="63">
        <f>'FAC 2012-2018 BUS'!AD78</f>
        <v>-1.0972038609434262E-2</v>
      </c>
      <c r="T14" s="63">
        <f>'FAC 2012-2018 BUS'!AD106</f>
        <v>-4.0258160870699309E-3</v>
      </c>
    </row>
    <row r="15" spans="2:20" x14ac:dyDescent="0.25">
      <c r="B15" s="25" t="s">
        <v>85</v>
      </c>
      <c r="C15" s="108"/>
      <c r="D15" s="108"/>
      <c r="E15" s="108"/>
      <c r="F15" s="108"/>
      <c r="G15" s="63">
        <f>'FAC 2002-2012 BUS'!AD23</f>
        <v>-7.9180027969215794E-3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-6.3745666813876784E-4</v>
      </c>
      <c r="L15" s="25" t="s">
        <v>85</v>
      </c>
      <c r="M15" s="63"/>
      <c r="N15" s="108"/>
      <c r="O15" s="108"/>
      <c r="P15" s="63"/>
      <c r="Q15" s="63">
        <f>'FAC 2012-2018 BUS'!AD23</f>
        <v>-7.7901867889835677E-2</v>
      </c>
      <c r="R15" s="63">
        <f>'FAC 2012-2018 BUS'!AD51</f>
        <v>-0.12737010952408159</v>
      </c>
      <c r="S15" s="63">
        <f>'FAC 2012-2018 BUS'!AD79</f>
        <v>-6.2568631828816362E-2</v>
      </c>
      <c r="T15" s="63">
        <f>'FAC 2012-2018 BUS'!AD107</f>
        <v>-3.8424921583730025E-3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1.9300933552703625E-3</v>
      </c>
      <c r="H16" s="63">
        <f>'FAC 2002-2012 BUS'!AD52</f>
        <v>6.5985978518964339E-4</v>
      </c>
      <c r="I16" s="63">
        <f>'FAC 2002-2012 BUS'!AD80</f>
        <v>6.5172130629565005E-4</v>
      </c>
      <c r="J16" s="63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6.5003800511663785E-3</v>
      </c>
      <c r="R16" s="63">
        <f>'FAC 2012-2018 BUS'!AD52</f>
        <v>5.9650259671486638E-3</v>
      </c>
      <c r="S16" s="63">
        <f>'FAC 2012-2018 BUS'!AD80</f>
        <v>4.1475176196358442E-3</v>
      </c>
      <c r="T16" s="63">
        <f>'FAC 2012-2018 BUS'!AD108</f>
        <v>7.9282664840349473E-3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-2.3530081239600067E-2</v>
      </c>
      <c r="R17" s="64">
        <f>'FAC 2012-2018 BUS'!AD53</f>
        <v>-1.6137645430113163E-2</v>
      </c>
      <c r="S17" s="64">
        <f>'FAC 2012-2018 BUS'!AD81</f>
        <v>-3.1788898538672129E-3</v>
      </c>
      <c r="T17" s="64">
        <f>'FAC 2012-2018 BUS'!AD109</f>
        <v>0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0.34075918286354034</v>
      </c>
      <c r="H19" s="69">
        <f>'FAC 2002-2012 BUS'!AD55</f>
        <v>0.40394698532487694</v>
      </c>
      <c r="I19" s="69">
        <f>'FAC 2002-2012 BUS'!AD83</f>
        <v>2.3004870882474719</v>
      </c>
      <c r="J19" s="69">
        <f>'FAC 2002-2012 BUS'!AD111</f>
        <v>-2.4065396506993242E-2</v>
      </c>
      <c r="L19" s="25" t="s">
        <v>66</v>
      </c>
      <c r="M19" s="69"/>
      <c r="N19" s="69"/>
      <c r="O19" s="69"/>
      <c r="P19" s="69"/>
      <c r="Q19" s="69">
        <f>'FAC 2012-2018 BUS'!AD27</f>
        <v>-0.12528443600334693</v>
      </c>
      <c r="R19" s="69">
        <f>'FAC 2012-2018 BUS'!AD55</f>
        <v>-0.13467683002848407</v>
      </c>
      <c r="S19" s="69">
        <f>'FAC 2012-2018 BUS'!AD83</f>
        <v>-0.10140444854737807</v>
      </c>
      <c r="T19" s="69">
        <f>'FAC 2012-2018 BUS'!AD111</f>
        <v>-0.12999440693181008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-0.19497741758938059</v>
      </c>
      <c r="H21" s="67">
        <f>'FAC 2002-2012 BUS'!AD57</f>
        <v>-1.6673885983009118E-2</v>
      </c>
      <c r="I21" s="67">
        <f>'FAC 2002-2012 BUS'!AD85</f>
        <v>4.4622159075786705E-3</v>
      </c>
      <c r="J21" s="67">
        <f>'FAC 2002-2012 BUS'!AD113</f>
        <v>-0.116105772911551</v>
      </c>
      <c r="L21" s="57" t="s">
        <v>67</v>
      </c>
      <c r="M21" s="67"/>
      <c r="N21" s="67"/>
      <c r="O21" s="67"/>
      <c r="P21" s="67"/>
      <c r="Q21" s="67">
        <f>'FAC 2012-2018 BUS'!AD29</f>
        <v>-1.8226875844888135E-2</v>
      </c>
      <c r="R21" s="67">
        <f>'FAC 2012-2018 BUS'!AD57</f>
        <v>-2.3128130830500249E-2</v>
      </c>
      <c r="S21" s="67">
        <f>'FAC 2012-2018 BUS'!AD85</f>
        <v>-4.4717948167747212E-2</v>
      </c>
      <c r="T21" s="67">
        <f>'FAC 2012-2018 BUS'!AD113</f>
        <v>3.6204472038548485E-2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abSelected="1" topLeftCell="D4" workbookViewId="0">
      <selection activeCell="A18" sqref="A18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8" t="s">
        <v>60</v>
      </c>
      <c r="D4" s="168"/>
      <c r="E4" s="168"/>
      <c r="F4" s="168"/>
      <c r="G4" s="168" t="s">
        <v>55</v>
      </c>
      <c r="H4" s="168"/>
      <c r="I4" s="168"/>
      <c r="J4" s="168"/>
      <c r="L4" s="61"/>
      <c r="M4" s="168" t="s">
        <v>60</v>
      </c>
      <c r="N4" s="168"/>
      <c r="O4" s="168"/>
      <c r="P4" s="168"/>
      <c r="Q4" s="168" t="s">
        <v>55</v>
      </c>
      <c r="R4" s="168"/>
      <c r="S4" s="168"/>
      <c r="T4" s="168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27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27" t="s">
        <v>27</v>
      </c>
    </row>
    <row r="6" spans="2:21" x14ac:dyDescent="0.25">
      <c r="B6" s="25" t="s">
        <v>31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0.2505048705948828</v>
      </c>
      <c r="H6" s="63">
        <f>'FAC 2002-2012 RAIL'!AD41</f>
        <v>0.54277156064754251</v>
      </c>
      <c r="I6" s="63" t="e">
        <f>'FAC 2002-2012 RAIL'!AD69</f>
        <v>#N/A</v>
      </c>
      <c r="J6" s="63">
        <f>'FAC 2002-2012 RAIL'!AD97</f>
        <v>8.6394633707210608E-2</v>
      </c>
      <c r="L6" s="25" t="s">
        <v>31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9.5032356635181267E-2</v>
      </c>
      <c r="R6" s="63">
        <f>'FAC 2012-2018 RAIL'!AD41</f>
        <v>0.15550401497538877</v>
      </c>
      <c r="S6" s="63" t="e">
        <f>'FAC 2012-2018 RAIL'!AD69</f>
        <v>#N/A</v>
      </c>
      <c r="T6" s="63">
        <f>'FAC 2012-2018 RAIL'!AD97</f>
        <v>2.1994556282554305E-2</v>
      </c>
    </row>
    <row r="7" spans="2:21" s="159" customFormat="1" x14ac:dyDescent="0.25">
      <c r="B7" s="25" t="s">
        <v>52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-8.0587365359234941E-2</v>
      </c>
      <c r="H7" s="158">
        <f>'FAC 2002-2012 RAIL'!AD42</f>
        <v>-2.456941670936745E-2</v>
      </c>
      <c r="I7" s="158" t="e">
        <f>'FAC 2002-2012 RAIL'!AD70</f>
        <v>#N/A</v>
      </c>
      <c r="J7" s="158">
        <f>'FAC 2002-2012 RAIL'!AD98</f>
        <v>1.1465635261430766E-2</v>
      </c>
      <c r="L7" s="25" t="s">
        <v>52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-4.8130061917805431E-2</v>
      </c>
      <c r="R7" s="158">
        <f>'FAC 2012-2018 RAIL'!AD42</f>
        <v>-1.2659284598912716E-2</v>
      </c>
      <c r="S7" s="158" t="e">
        <f>'FAC 2012-2018 RAIL'!AD70</f>
        <v>#N/A</v>
      </c>
      <c r="T7" s="158">
        <f>'FAC 2012-2018 RAIL'!AD98</f>
        <v>-6.2250072956590241E-2</v>
      </c>
      <c r="U7" s="160"/>
    </row>
    <row r="8" spans="2:21" s="159" customFormat="1" x14ac:dyDescent="0.25">
      <c r="B8" s="115" t="s">
        <v>80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 t="e">
        <f>'FAC 2002-2012 RAIL'!AD15</f>
        <v>#REF!</v>
      </c>
      <c r="H8" s="158" t="e">
        <f>'FAC 2002-2012 RAIL'!AD43</f>
        <v>#REF!</v>
      </c>
      <c r="I8" s="158" t="e">
        <f>'FAC 2002-2012 RAIL'!AD71</f>
        <v>#N/A</v>
      </c>
      <c r="J8" s="158" t="e">
        <f>'FAC 2002-2012 RAIL'!AD99</f>
        <v>#REF!</v>
      </c>
      <c r="L8" s="115" t="s">
        <v>80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 t="e">
        <f>'FAC 2012-2018 RAIL'!AD15</f>
        <v>#REF!</v>
      </c>
      <c r="R8" s="158" t="e">
        <f>'FAC 2012-2018 RAIL'!AD43</f>
        <v>#REF!</v>
      </c>
      <c r="S8" s="158" t="e">
        <f>'FAC 2012-2018 RAIL'!AD71</f>
        <v>#N/A</v>
      </c>
      <c r="T8" s="158" t="e">
        <f>'FAC 2012-2018 RAIL'!AD99</f>
        <v>#REF!</v>
      </c>
      <c r="U8" s="160"/>
    </row>
    <row r="9" spans="2:21" s="159" customFormat="1" x14ac:dyDescent="0.25">
      <c r="B9" s="115" t="s">
        <v>81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81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6.6762037293509269E-2</v>
      </c>
      <c r="H10" s="158">
        <f>'FAC 2002-2012 RAIL'!AD45</f>
        <v>5.0919998407653273E-2</v>
      </c>
      <c r="I10" s="158" t="e">
        <f>'FAC 2002-2012 RAIL'!AD73</f>
        <v>#N/A</v>
      </c>
      <c r="J10" s="158">
        <f>'FAC 2002-2012 RAIL'!AD101</f>
        <v>3.2098660972583973E-2</v>
      </c>
      <c r="L10" s="25" t="s">
        <v>48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2.405384604903962E-2</v>
      </c>
      <c r="R10" s="158">
        <f>'FAC 2012-2018 RAIL'!AD45</f>
        <v>2.3068598055972528E-2</v>
      </c>
      <c r="S10" s="158" t="e">
        <f>'FAC 2012-2018 RAIL'!AD73</f>
        <v>#N/A</v>
      </c>
      <c r="T10" s="158">
        <f>'FAC 2012-2018 RAIL'!AD101</f>
        <v>2.5291111627136535E-2</v>
      </c>
      <c r="U10" s="160"/>
    </row>
    <row r="11" spans="2:21" x14ac:dyDescent="0.25">
      <c r="B11" s="25" t="s">
        <v>73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-2.9367969835204883E-3</v>
      </c>
      <c r="H11" s="63">
        <f>'FAC 2002-2012 RAIL'!AD46</f>
        <v>-1.3713145497246551E-2</v>
      </c>
      <c r="I11" s="63" t="e">
        <f>'FAC 2002-2012 RAIL'!AD74</f>
        <v>#N/A</v>
      </c>
      <c r="J11" s="63">
        <f>'FAC 2002-2012 RAIL'!AD102</f>
        <v>3.2278734865878889E-3</v>
      </c>
      <c r="L11" s="25" t="s">
        <v>73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8.1033729288965313E-5</v>
      </c>
      <c r="R11" s="63">
        <f>'FAC 2012-2018 RAIL'!AD46</f>
        <v>-3.3926003588875355E-3</v>
      </c>
      <c r="S11" s="63" t="e">
        <f>'FAC 2012-2018 RAIL'!AD74</f>
        <v>#N/A</v>
      </c>
      <c r="T11" s="63">
        <f>'FAC 2012-2018 RAIL'!AD102</f>
        <v>3.7285020567158615E-3</v>
      </c>
      <c r="U11" s="70"/>
    </row>
    <row r="12" spans="2:21" x14ac:dyDescent="0.25">
      <c r="B12" s="25" t="s">
        <v>49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9.0608435838480689E-2</v>
      </c>
      <c r="H12" s="63">
        <f>'FAC 2002-2012 RAIL'!AD47</f>
        <v>7.5146700161385249E-2</v>
      </c>
      <c r="I12" s="63" t="e">
        <f>'FAC 2002-2012 RAIL'!AD75</f>
        <v>#N/A</v>
      </c>
      <c r="J12" s="63">
        <f>'FAC 2002-2012 RAIL'!AD103</f>
        <v>7.0922888961007444E-2</v>
      </c>
      <c r="L12" s="25" t="s">
        <v>49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-3.0792166417240429E-2</v>
      </c>
      <c r="R12" s="63">
        <f>'FAC 2012-2018 RAIL'!AD47</f>
        <v>-2.9532000565481151E-2</v>
      </c>
      <c r="S12" s="63" t="e">
        <f>'FAC 2012-2018 RAIL'!AD75</f>
        <v>#N/A</v>
      </c>
      <c r="T12" s="63">
        <f>'FAC 2012-2018 RAIL'!AD103</f>
        <v>-3.3372876567978514E-2</v>
      </c>
      <c r="U12" s="70"/>
    </row>
    <row r="13" spans="2:21" x14ac:dyDescent="0.25">
      <c r="B13" s="25" t="s">
        <v>46</v>
      </c>
      <c r="C13" s="63">
        <f>'FAC 2002-2012 RAIL'!I20</f>
        <v>-0.19107674405499042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0.10103751738535575</v>
      </c>
      <c r="H13" s="63">
        <f>'FAC 2002-2012 RAIL'!AD48</f>
        <v>9.766576390110189E-2</v>
      </c>
      <c r="I13" s="63" t="e">
        <f>'FAC 2002-2012 RAIL'!AD76</f>
        <v>#N/A</v>
      </c>
      <c r="J13" s="63">
        <f>'FAC 2002-2012 RAIL'!AD104</f>
        <v>8.2010561470795953E-2</v>
      </c>
      <c r="L13" s="25" t="s">
        <v>46</v>
      </c>
      <c r="M13" s="63">
        <f>'FAC 2012-2018 RAIL'!I20</f>
        <v>0.11448740187898854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-3.5918921707197356E-2</v>
      </c>
      <c r="R13" s="63">
        <f>'FAC 2012-2018 RAIL'!AD48</f>
        <v>-2.8546692440039552E-2</v>
      </c>
      <c r="S13" s="63" t="e">
        <f>'FAC 2012-2018 RAIL'!AD76</f>
        <v>#N/A</v>
      </c>
      <c r="T13" s="63">
        <f>'FAC 2012-2018 RAIL'!AD104</f>
        <v>-2.8133461298052206E-2</v>
      </c>
      <c r="U13" s="70"/>
    </row>
    <row r="14" spans="2:21" x14ac:dyDescent="0.25">
      <c r="B14" s="25" t="s">
        <v>62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9.1470798564652483E-3</v>
      </c>
      <c r="H14" s="63">
        <f>'FAC 2002-2012 RAIL'!AD49</f>
        <v>3.0055500407868811E-2</v>
      </c>
      <c r="I14" s="63" t="e">
        <f>'FAC 2002-2012 RAIL'!AD77</f>
        <v>#N/A</v>
      </c>
      <c r="J14" s="63">
        <f>'FAC 2002-2012 RAIL'!AD105</f>
        <v>2.9401747849558445E-3</v>
      </c>
      <c r="L14" s="25" t="s">
        <v>62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-1.4411278167995483E-2</v>
      </c>
      <c r="R14" s="63">
        <f>'FAC 2012-2018 RAIL'!AD49</f>
        <v>-1.9896701787704411E-2</v>
      </c>
      <c r="S14" s="63" t="e">
        <f>'FAC 2012-2018 RAIL'!AD77</f>
        <v>#N/A</v>
      </c>
      <c r="T14" s="63">
        <f>'FAC 2012-2018 RAIL'!AD105</f>
        <v>-2.7744431755408763E-2</v>
      </c>
      <c r="U14" s="70"/>
    </row>
    <row r="15" spans="2:21" x14ac:dyDescent="0.25">
      <c r="B15" s="25" t="s">
        <v>47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-1.330363771433043E-2</v>
      </c>
      <c r="H15" s="63">
        <f>'FAC 2002-2012 RAIL'!AD50</f>
        <v>-1.1260136038884492E-2</v>
      </c>
      <c r="I15" s="63" t="e">
        <f>'FAC 2002-2012 RAIL'!AD78</f>
        <v>#N/A</v>
      </c>
      <c r="J15" s="63">
        <f>'FAC 2002-2012 RAIL'!AD106</f>
        <v>-6.970702395278641E-3</v>
      </c>
      <c r="L15" s="25" t="s">
        <v>47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-1.0366634209649618E-2</v>
      </c>
      <c r="R15" s="63">
        <f>'FAC 2012-2018 RAIL'!AD50</f>
        <v>-1.452033585944275E-2</v>
      </c>
      <c r="S15" s="63" t="e">
        <f>'FAC 2012-2018 RAIL'!AD78</f>
        <v>#N/A</v>
      </c>
      <c r="T15" s="63">
        <f>'FAC 2012-2018 RAIL'!AD106</f>
        <v>-4.7016184183092348E-3</v>
      </c>
      <c r="U15" s="70"/>
    </row>
    <row r="16" spans="2:21" x14ac:dyDescent="0.25">
      <c r="B16" s="25" t="s">
        <v>85</v>
      </c>
      <c r="C16" s="63"/>
      <c r="D16" s="63"/>
      <c r="E16" s="63"/>
      <c r="F16" s="63"/>
      <c r="G16" s="63">
        <f>'FAC 2002-2012 RAIL'!AD23</f>
        <v>1.2873983203413073E-2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5.7308650580592001E-2</v>
      </c>
      <c r="L16" s="25" t="s">
        <v>85</v>
      </c>
      <c r="M16" s="63"/>
      <c r="N16" s="63"/>
      <c r="O16" s="63"/>
      <c r="P16" s="63"/>
      <c r="Q16" s="63">
        <f>'FAC 2012-2018 RAIL'!AD23</f>
        <v>7.6305921936993218E-2</v>
      </c>
      <c r="R16" s="63">
        <f>'FAC 2012-2018 RAIL'!AD51</f>
        <v>-0.18512237712553606</v>
      </c>
      <c r="S16" s="63" t="e">
        <f>'FAC 2012-2018 RAIL'!AD79</f>
        <v>#N/A</v>
      </c>
      <c r="T16" s="158">
        <f>'FAC 2012-2018 RAIL'!AD107</f>
        <v>0.27023490956318491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4.7372880271422738E-3</v>
      </c>
      <c r="H17" s="63">
        <f>'FAC 2002-2012 RAIL'!AD52</f>
        <v>8.3964361563155783E-4</v>
      </c>
      <c r="I17" s="63" t="e">
        <f>'FAC 2002-2012 RAIL'!AD80</f>
        <v>#N/A</v>
      </c>
      <c r="J17" s="63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5.5078740610138158E-3</v>
      </c>
      <c r="R17" s="63">
        <f>'FAC 2012-2018 RAIL'!AD52</f>
        <v>4.4270721576713428E-3</v>
      </c>
      <c r="S17" s="63" t="e">
        <f>'FAC 2012-2018 RAIL'!AD80</f>
        <v>#N/A</v>
      </c>
      <c r="T17" s="63">
        <f>'FAC 2012-2018 RAIL'!AD108</f>
        <v>8.6080496402091318E-3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-2.9208685283641404E-2</v>
      </c>
      <c r="R18" s="63">
        <f>'FAC 2012-2018 RAIL'!AD53</f>
        <v>-2.4560942267988811E-2</v>
      </c>
      <c r="S18" s="63" t="e">
        <f>'FAC 2012-2018 RAIL'!AD81</f>
        <v>#N/A</v>
      </c>
      <c r="T18" s="63">
        <f>'FAC 2012-2018 RAIL'!AD109</f>
        <v>0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0.70798554218826415</v>
      </c>
      <c r="H20" s="69">
        <f>'FAC 2002-2012 RAIL'!AD55</f>
        <v>0.99554991267253912</v>
      </c>
      <c r="I20" s="69" t="e">
        <f>'FAC 2002-2012 RAIL'!AD83</f>
        <v>#N/A</v>
      </c>
      <c r="J20" s="69">
        <f>'FAC 2002-2012 RAIL'!AD111</f>
        <v>0.35047780786091209</v>
      </c>
      <c r="L20" s="25" t="s">
        <v>66</v>
      </c>
      <c r="M20" s="69"/>
      <c r="N20" s="69"/>
      <c r="O20" s="69"/>
      <c r="P20" s="69"/>
      <c r="Q20" s="69">
        <f>'FAC 2012-2018 RAIL'!AD27</f>
        <v>3.294580026249827E-3</v>
      </c>
      <c r="R20" s="69">
        <f>'FAC 2012-2018 RAIL'!AD55</f>
        <v>-0.14456453031275018</v>
      </c>
      <c r="S20" s="69" t="e">
        <f>'FAC 2012-2018 RAIL'!AD83</f>
        <v>#N/A</v>
      </c>
      <c r="T20" s="69">
        <f>'FAC 2012-2018 RAIL'!AD111</f>
        <v>8.2647903627909081E-2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-0.4043559843687563</v>
      </c>
      <c r="H22" s="67">
        <f>'FAC 2002-2012 RAIL'!AD57</f>
        <v>-0.26163075610852959</v>
      </c>
      <c r="I22" s="67" t="e">
        <f>'FAC 2002-2012 RAIL'!AD85</f>
        <v>#N/A</v>
      </c>
      <c r="J22" s="67">
        <f>'FAC 2002-2012 RAIL'!AD113</f>
        <v>9.3722802925170656E-2</v>
      </c>
      <c r="L22" s="57" t="s">
        <v>67</v>
      </c>
      <c r="M22" s="67"/>
      <c r="N22" s="67"/>
      <c r="O22" s="67"/>
      <c r="P22" s="67"/>
      <c r="Q22" s="67">
        <f>'FAC 2012-2018 RAIL'!AD29</f>
        <v>-3.1867600754095227E-2</v>
      </c>
      <c r="R22" s="67">
        <f>'FAC 2012-2018 RAIL'!AD57</f>
        <v>8.5518708125244425E-2</v>
      </c>
      <c r="S22" s="67" t="e">
        <f>'FAC 2012-2018 RAIL'!AD85</f>
        <v>#N/A</v>
      </c>
      <c r="T22" s="67">
        <f>'FAC 2012-2018 RAIL'!AD113</f>
        <v>-4.8792024303728532E-2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84" workbookViewId="0">
      <selection activeCell="D84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86</v>
      </c>
      <c r="E13" s="118"/>
      <c r="F13" s="104">
        <f>MATCH($D13,FAC_TOTALS_APTA!$A$2:$BJ$2,)</f>
        <v>12</v>
      </c>
      <c r="G13" s="117">
        <f>VLOOKUP(G11,FAC_TOTALS_APTA!$A$4:$BJ$126,$F13,FALSE)</f>
        <v>69431799.636510193</v>
      </c>
      <c r="H13" s="117">
        <f>VLOOKUP(H11,FAC_TOTALS_APTA!$A$4:$BJ$126,$F13,FALSE)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VRM_ADJ_log_FAC</v>
      </c>
      <c r="L13" s="104">
        <f>MATCH($K13,FAC_TOTALS_APTA!$A$2:$BH$2,)</f>
        <v>31</v>
      </c>
      <c r="M13" s="117">
        <f>IF(M11=0,0,VLOOKUP(M11,FAC_TOTALS_APTA!$A$4:$BJ$126,$L13,FALSE))</f>
        <v>-2103647.3169724299</v>
      </c>
      <c r="N13" s="117">
        <f>IF(N11=0,0,VLOOKUP(N11,FAC_TOTALS_APTA!$A$4:$BJ$126,$L13,FALSE))</f>
        <v>32518063.745729499</v>
      </c>
      <c r="O13" s="117">
        <f>IF(O11=0,0,VLOOKUP(O11,FAC_TOTALS_APTA!$A$4:$BJ$126,$L13,FALSE))</f>
        <v>-25663248.664755601</v>
      </c>
      <c r="P13" s="117">
        <f>IF(P11=0,0,VLOOKUP(P11,FAC_TOTALS_APTA!$A$4:$BJ$126,$L13,FALSE))</f>
        <v>-6071816.8529380998</v>
      </c>
      <c r="Q13" s="117">
        <f>IF(Q11=0,0,VLOOKUP(Q11,FAC_TOTALS_APTA!$A$4:$BJ$126,$L13,FALSE))</f>
        <v>27227649.6998544</v>
      </c>
      <c r="R13" s="117">
        <f>IF(R11=0,0,VLOOKUP(R11,FAC_TOTALS_APTA!$A$4:$BJ$126,$L13,FALSE))</f>
        <v>12962571.360729501</v>
      </c>
      <c r="S13" s="117">
        <f>IF(S11=0,0,VLOOKUP(S11,FAC_TOTALS_APTA!$A$4:$BJ$126,$L13,FALSE))</f>
        <v>-17393263.634911701</v>
      </c>
      <c r="T13" s="117">
        <f>IF(T11=0,0,VLOOKUP(T11,FAC_TOTALS_APTA!$A$4:$BJ$126,$L13,FALSE))</f>
        <v>-75967931.441907898</v>
      </c>
      <c r="U13" s="117">
        <f>IF(U11=0,0,VLOOKUP(U11,FAC_TOTALS_APTA!$A$4:$BJ$126,$L13,FALSE))</f>
        <v>-50773094.996674098</v>
      </c>
      <c r="V13" s="117">
        <f>IF(V11=0,0,VLOOKUP(V11,FAC_TOTALS_APTA!$A$4:$BJ$126,$L13,FALSE))</f>
        <v>-19620864.291003499</v>
      </c>
      <c r="W13" s="117">
        <f>IF(W11=0,0,VLOOKUP(W11,FAC_TOTALS_APTA!$A$4:$BJ$126,$L13,FALSE))</f>
        <v>0</v>
      </c>
      <c r="X13" s="117">
        <f>IF(X11=0,0,VLOOKUP(X11,FAC_TOTALS_APTA!$A$4:$BJ$126,$L13,FALSE))</f>
        <v>0</v>
      </c>
      <c r="Y13" s="117">
        <f>IF(Y11=0,0,VLOOKUP(Y11,FAC_TOTALS_APTA!$A$4:$BJ$126,$L13,FALSE))</f>
        <v>0</v>
      </c>
      <c r="Z13" s="117">
        <f>IF(Z11=0,0,VLOOKUP(Z11,FAC_TOTALS_APTA!$A$4:$BJ$126,$L13,FALSE))</f>
        <v>0</v>
      </c>
      <c r="AA13" s="117">
        <f>IF(AA11=0,0,VLOOKUP(AA11,FAC_TOTALS_APTA!$A$4:$BJ$126,$L13,FALSE))</f>
        <v>0</v>
      </c>
      <c r="AB13" s="117">
        <f>IF(AB11=0,0,VLOOKUP(AB11,FAC_TOTALS_APTA!$A$4:$BJ$126,$L13,FALSE))</f>
        <v>0</v>
      </c>
      <c r="AC13" s="121">
        <f>SUM(M13:AB13)</f>
        <v>-124885582.39284992</v>
      </c>
      <c r="AD13" s="122">
        <f>AC13/G28</f>
        <v>-5.6311850267705257E-2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87</v>
      </c>
      <c r="E14" s="118"/>
      <c r="F14" s="104">
        <f>MATCH($D14,FAC_TOTALS_APTA!$A$2:$BJ$2,)</f>
        <v>13</v>
      </c>
      <c r="G14" s="123">
        <f>VLOOKUP(G11,FAC_TOTALS_APTA!$A$4:$BJ$126,$F14,FALSE)</f>
        <v>0.91027864284140703</v>
      </c>
      <c r="H14" s="123">
        <f>VLOOKUP(H11,FAC_TOTALS_APTA!$A$4:$BJ$126,$F14,FALSE)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FARE_per_UPT_cleaned_2018_log_FAC</v>
      </c>
      <c r="L14" s="104">
        <f>MATCH($K14,FAC_TOTALS_APTA!$A$2:$BH$2,)</f>
        <v>32</v>
      </c>
      <c r="M14" s="117">
        <f>IF(M11=0,0,VLOOKUP(M11,FAC_TOTALS_APTA!$A$4:$BJ$126,$L14,FALSE))</f>
        <v>-3693943.4272187799</v>
      </c>
      <c r="N14" s="117">
        <f>IF(N11=0,0,VLOOKUP(N11,FAC_TOTALS_APTA!$A$4:$BJ$126,$L14,FALSE))</f>
        <v>26441964.9801539</v>
      </c>
      <c r="O14" s="117">
        <f>IF(O11=0,0,VLOOKUP(O11,FAC_TOTALS_APTA!$A$4:$BJ$126,$L14,FALSE))</f>
        <v>-11995495.332624</v>
      </c>
      <c r="P14" s="117">
        <f>IF(P11=0,0,VLOOKUP(P11,FAC_TOTALS_APTA!$A$4:$BJ$126,$L14,FALSE))</f>
        <v>8898712.0983344596</v>
      </c>
      <c r="Q14" s="117">
        <f>IF(Q11=0,0,VLOOKUP(Q11,FAC_TOTALS_APTA!$A$4:$BJ$126,$L14,FALSE))</f>
        <v>-21331533.6695395</v>
      </c>
      <c r="R14" s="117">
        <f>IF(R11=0,0,VLOOKUP(R11,FAC_TOTALS_APTA!$A$4:$BJ$126,$L14,FALSE))</f>
        <v>16175439.837492401</v>
      </c>
      <c r="S14" s="117">
        <f>IF(S11=0,0,VLOOKUP(S11,FAC_TOTALS_APTA!$A$4:$BJ$126,$L14,FALSE))</f>
        <v>-79614940.621437699</v>
      </c>
      <c r="T14" s="117">
        <f>IF(T11=0,0,VLOOKUP(T11,FAC_TOTALS_APTA!$A$4:$BJ$126,$L14,FALSE))</f>
        <v>-14030129.790403901</v>
      </c>
      <c r="U14" s="117">
        <f>IF(U11=0,0,VLOOKUP(U11,FAC_TOTALS_APTA!$A$4:$BJ$126,$L14,FALSE))</f>
        <v>-15576694.995151499</v>
      </c>
      <c r="V14" s="117">
        <f>IF(V11=0,0,VLOOKUP(V11,FAC_TOTALS_APTA!$A$4:$BJ$126,$L14,FALSE))</f>
        <v>622254.63694499503</v>
      </c>
      <c r="W14" s="117">
        <f>IF(W11=0,0,VLOOKUP(W11,FAC_TOTALS_APTA!$A$4:$BJ$126,$L14,FALSE))</f>
        <v>0</v>
      </c>
      <c r="X14" s="117">
        <f>IF(X11=0,0,VLOOKUP(X11,FAC_TOTALS_APTA!$A$4:$BJ$126,$L14,FALSE))</f>
        <v>0</v>
      </c>
      <c r="Y14" s="117">
        <f>IF(Y11=0,0,VLOOKUP(Y11,FAC_TOTALS_APTA!$A$4:$BJ$126,$L14,FALSE))</f>
        <v>0</v>
      </c>
      <c r="Z14" s="117">
        <f>IF(Z11=0,0,VLOOKUP(Z11,FAC_TOTALS_APTA!$A$4:$BJ$126,$L14,FALSE))</f>
        <v>0</v>
      </c>
      <c r="AA14" s="117">
        <f>IF(AA11=0,0,VLOOKUP(AA11,FAC_TOTALS_APTA!$A$4:$BJ$126,$L14,FALSE))</f>
        <v>0</v>
      </c>
      <c r="AB14" s="117">
        <f>IF(AB11=0,0,VLOOKUP(AB11,FAC_TOTALS_APTA!$A$4:$BJ$126,$L14,FALSE))</f>
        <v>0</v>
      </c>
      <c r="AC14" s="121">
        <f t="shared" ref="AC14:AC25" si="4">SUM(M14:AB14)</f>
        <v>-94104366.28344962</v>
      </c>
      <c r="AD14" s="122">
        <f>AC14/G28</f>
        <v>-4.2432367949579268E-2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 t="e">
        <f>IF(S11=0,0,VLOOKUP(S11,FAC_TOTALS_APTA!$A$4:$BJ$126,$L15,FALSE))</f>
        <v>#REF!</v>
      </c>
      <c r="T15" s="117" t="e">
        <f>IF(T11=0,0,VLOOKUP(T11,FAC_TOTALS_APTA!$A$4:$BJ$126,$L15,FALSE))</f>
        <v>#REF!</v>
      </c>
      <c r="U15" s="117" t="e">
        <f>IF(U11=0,0,VLOOKUP(U11,FAC_TOTALS_APTA!$A$4:$BJ$126,$L15,FALSE))</f>
        <v>#REF!</v>
      </c>
      <c r="V15" s="117" t="e">
        <f>IF(V11=0,0,VLOOKUP(V11,FAC_TOTALS_APTA!$A$4:$BJ$126,$L15,FALSE))</f>
        <v>#REF!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ref="AC15" si="7">SUM(M15:AB15)</f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MATCH($D17,FAC_TOTALS_APTA!$A$2:$BJ$2,)</f>
        <v>14</v>
      </c>
      <c r="G17" s="117">
        <f>VLOOKUP(G11,FAC_TOTALS_APTA!$A$4:$BJ$126,$F17,FALSE)</f>
        <v>9573567.1438265797</v>
      </c>
      <c r="H17" s="117">
        <f>VLOOKUP(H11,FAC_TOTALS_APTA!$A$4:$BJ$126,$F17,FALSE)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MATCH($K17,FAC_TOTALS_APTA!$A$2:$BH$2,)</f>
        <v>33</v>
      </c>
      <c r="M17" s="117">
        <f>IF(M11=0,0,VLOOKUP(M11,FAC_TOTALS_APTA!$A$4:$BJ$126,$L17,FALSE))</f>
        <v>13990181.3596319</v>
      </c>
      <c r="N17" s="117">
        <f>IF(N11=0,0,VLOOKUP(N11,FAC_TOTALS_APTA!$A$4:$BJ$126,$L17,FALSE))</f>
        <v>16610946.1939667</v>
      </c>
      <c r="O17" s="117">
        <f>IF(O11=0,0,VLOOKUP(O11,FAC_TOTALS_APTA!$A$4:$BJ$126,$L17,FALSE))</f>
        <v>19168831.300762501</v>
      </c>
      <c r="P17" s="117">
        <f>IF(P11=0,0,VLOOKUP(P11,FAC_TOTALS_APTA!$A$4:$BJ$126,$L17,FALSE))</f>
        <v>25977963.661868699</v>
      </c>
      <c r="Q17" s="117">
        <f>IF(Q11=0,0,VLOOKUP(Q11,FAC_TOTALS_APTA!$A$4:$BJ$126,$L17,FALSE))</f>
        <v>7153720.4653715603</v>
      </c>
      <c r="R17" s="117">
        <f>IF(R11=0,0,VLOOKUP(R11,FAC_TOTALS_APTA!$A$4:$BJ$126,$L17,FALSE))</f>
        <v>4730198.57350899</v>
      </c>
      <c r="S17" s="117">
        <f>IF(S11=0,0,VLOOKUP(S11,FAC_TOTALS_APTA!$A$4:$BJ$126,$L17,FALSE))</f>
        <v>-4463056.4347227002</v>
      </c>
      <c r="T17" s="117">
        <f>IF(T11=0,0,VLOOKUP(T11,FAC_TOTALS_APTA!$A$4:$BJ$126,$L17,FALSE))</f>
        <v>520481.82446902402</v>
      </c>
      <c r="U17" s="117">
        <f>IF(U11=0,0,VLOOKUP(U11,FAC_TOTALS_APTA!$A$4:$BJ$126,$L17,FALSE))</f>
        <v>9450395.2908683605</v>
      </c>
      <c r="V17" s="117">
        <f>IF(V11=0,0,VLOOKUP(V11,FAC_TOTALS_APTA!$A$4:$BJ$126,$L17,FALSE))</f>
        <v>11939414.7172525</v>
      </c>
      <c r="W17" s="117">
        <f>IF(W11=0,0,VLOOKUP(W11,FAC_TOTALS_APTA!$A$4:$BJ$126,$L17,FALSE))</f>
        <v>0</v>
      </c>
      <c r="X17" s="117">
        <f>IF(X11=0,0,VLOOKUP(X11,FAC_TOTALS_APTA!$A$4:$BJ$126,$L17,FALSE))</f>
        <v>0</v>
      </c>
      <c r="Y17" s="117">
        <f>IF(Y11=0,0,VLOOKUP(Y11,FAC_TOTALS_APTA!$A$4:$BJ$126,$L17,FALSE))</f>
        <v>0</v>
      </c>
      <c r="Z17" s="117">
        <f>IF(Z11=0,0,VLOOKUP(Z11,FAC_TOTALS_APTA!$A$4:$BJ$126,$L17,FALSE))</f>
        <v>0</v>
      </c>
      <c r="AA17" s="117">
        <f>IF(AA11=0,0,VLOOKUP(AA11,FAC_TOTALS_APTA!$A$4:$BJ$126,$L17,FALSE))</f>
        <v>0</v>
      </c>
      <c r="AB17" s="117">
        <f>IF(AB11=0,0,VLOOKUP(AB11,FAC_TOTALS_APTA!$A$4:$BJ$126,$L17,FALSE))</f>
        <v>0</v>
      </c>
      <c r="AC17" s="121">
        <f t="shared" si="4"/>
        <v>105079076.95297754</v>
      </c>
      <c r="AD17" s="122">
        <f>AC17/G28</f>
        <v>4.7380947698439264E-2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MATCH($D18,FAC_TOTALS_APTA!$A$2:$BJ$2,)</f>
        <v>15</v>
      </c>
      <c r="G18" s="123">
        <f>VLOOKUP(G11,FAC_TOTALS_APTA!$A$4:$BJ$126,$F18,FALSE)</f>
        <v>0.56791506562331096</v>
      </c>
      <c r="H18" s="123">
        <f>VLOOKUP(H11,FAC_TOTALS_APTA!$A$4:$BJ$126,$F18,FALSE)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MATCH($K18,FAC_TOTALS_APTA!$A$2:$BH$2,)</f>
        <v>34</v>
      </c>
      <c r="M18" s="117">
        <f>IF(M11=0,0,VLOOKUP(M11,FAC_TOTALS_APTA!$A$4:$BJ$126,$L18,FALSE))</f>
        <v>-4335492.4997858098</v>
      </c>
      <c r="N18" s="117">
        <f>IF(N11=0,0,VLOOKUP(N11,FAC_TOTALS_APTA!$A$4:$BJ$126,$L18,FALSE))</f>
        <v>-2386187.70263578</v>
      </c>
      <c r="O18" s="117">
        <f>IF(O11=0,0,VLOOKUP(O11,FAC_TOTALS_APTA!$A$4:$BJ$126,$L18,FALSE))</f>
        <v>-1754605.7352062501</v>
      </c>
      <c r="P18" s="117">
        <f>IF(P11=0,0,VLOOKUP(P11,FAC_TOTALS_APTA!$A$4:$BJ$126,$L18,FALSE))</f>
        <v>-525639.82253072294</v>
      </c>
      <c r="Q18" s="117">
        <f>IF(Q11=0,0,VLOOKUP(Q11,FAC_TOTALS_APTA!$A$4:$BJ$126,$L18,FALSE))</f>
        <v>-8048780.90939184</v>
      </c>
      <c r="R18" s="117">
        <f>IF(R11=0,0,VLOOKUP(R11,FAC_TOTALS_APTA!$A$4:$BJ$126,$L18,FALSE))</f>
        <v>3706599.0705965199</v>
      </c>
      <c r="S18" s="117">
        <f>IF(S11=0,0,VLOOKUP(S11,FAC_TOTALS_APTA!$A$4:$BJ$126,$L18,FALSE))</f>
        <v>3326869.3205907401</v>
      </c>
      <c r="T18" s="117">
        <f>IF(T11=0,0,VLOOKUP(T11,FAC_TOTALS_APTA!$A$4:$BJ$126,$L18,FALSE))</f>
        <v>4238677.0276989201</v>
      </c>
      <c r="U18" s="117">
        <f>IF(U11=0,0,VLOOKUP(U11,FAC_TOTALS_APTA!$A$4:$BJ$126,$L18,FALSE))</f>
        <v>-5135143.5070500402</v>
      </c>
      <c r="V18" s="117">
        <f>IF(V11=0,0,VLOOKUP(V11,FAC_TOTALS_APTA!$A$4:$BJ$126,$L18,FALSE))</f>
        <v>-4628331.2046019798</v>
      </c>
      <c r="W18" s="117">
        <f>IF(W11=0,0,VLOOKUP(W11,FAC_TOTALS_APTA!$A$4:$BJ$126,$L18,FALSE))</f>
        <v>0</v>
      </c>
      <c r="X18" s="117">
        <f>IF(X11=0,0,VLOOKUP(X11,FAC_TOTALS_APTA!$A$4:$BJ$126,$L18,FALSE))</f>
        <v>0</v>
      </c>
      <c r="Y18" s="117">
        <f>IF(Y11=0,0,VLOOKUP(Y11,FAC_TOTALS_APTA!$A$4:$BJ$126,$L18,FALSE))</f>
        <v>0</v>
      </c>
      <c r="Z18" s="117">
        <f>IF(Z11=0,0,VLOOKUP(Z11,FAC_TOTALS_APTA!$A$4:$BJ$126,$L18,FALSE))</f>
        <v>0</v>
      </c>
      <c r="AA18" s="117">
        <f>IF(AA11=0,0,VLOOKUP(AA11,FAC_TOTALS_APTA!$A$4:$BJ$126,$L18,FALSE))</f>
        <v>0</v>
      </c>
      <c r="AB18" s="117">
        <f>IF(AB11=0,0,VLOOKUP(AB11,FAC_TOTALS_APTA!$A$4:$BJ$126,$L18,FALSE))</f>
        <v>0</v>
      </c>
      <c r="AC18" s="121">
        <f t="shared" si="4"/>
        <v>-15542035.962316245</v>
      </c>
      <c r="AD18" s="122">
        <f>AC18/G28</f>
        <v>-7.0080211438029909E-3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118"/>
      <c r="F19" s="104">
        <f>MATCH($D19,FAC_TOTALS_APTA!$A$2:$BJ$2,)</f>
        <v>16</v>
      </c>
      <c r="G19" s="125">
        <f>VLOOKUP(G11,FAC_TOTALS_APTA!$A$4:$BJ$126,$F19,FALSE)</f>
        <v>1.99892297215457</v>
      </c>
      <c r="H19" s="125">
        <f>VLOOKUP(H11,FAC_TOTALS_APTA!$A$4:$BJ$126,$F19,FALSE)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MATCH($K19,FAC_TOTALS_APTA!$A$2:$BH$2,)</f>
        <v>35</v>
      </c>
      <c r="M19" s="117">
        <f>IF(M11=0,0,VLOOKUP(M11,FAC_TOTALS_APTA!$A$4:$BJ$126,$L19,FALSE))</f>
        <v>25662055.305218302</v>
      </c>
      <c r="N19" s="117">
        <f>IF(N11=0,0,VLOOKUP(N11,FAC_TOTALS_APTA!$A$4:$BJ$126,$L19,FALSE))</f>
        <v>23178230.1701198</v>
      </c>
      <c r="O19" s="117">
        <f>IF(O11=0,0,VLOOKUP(O11,FAC_TOTALS_APTA!$A$4:$BJ$126,$L19,FALSE))</f>
        <v>33791483.384815603</v>
      </c>
      <c r="P19" s="117">
        <f>IF(P11=0,0,VLOOKUP(P11,FAC_TOTALS_APTA!$A$4:$BJ$126,$L19,FALSE))</f>
        <v>21273528.927623801</v>
      </c>
      <c r="Q19" s="117">
        <f>IF(Q11=0,0,VLOOKUP(Q11,FAC_TOTALS_APTA!$A$4:$BJ$126,$L19,FALSE))</f>
        <v>12158717.8957575</v>
      </c>
      <c r="R19" s="117">
        <f>IF(R11=0,0,VLOOKUP(R11,FAC_TOTALS_APTA!$A$4:$BJ$126,$L19,FALSE))</f>
        <v>27837391.4436423</v>
      </c>
      <c r="S19" s="117">
        <f>IF(S11=0,0,VLOOKUP(S11,FAC_TOTALS_APTA!$A$4:$BJ$126,$L19,FALSE))</f>
        <v>-74597791.700629398</v>
      </c>
      <c r="T19" s="117">
        <f>IF(T11=0,0,VLOOKUP(T11,FAC_TOTALS_APTA!$A$4:$BJ$126,$L19,FALSE))</f>
        <v>33495994.686968099</v>
      </c>
      <c r="U19" s="117">
        <f>IF(U11=0,0,VLOOKUP(U11,FAC_TOTALS_APTA!$A$4:$BJ$126,$L19,FALSE))</f>
        <v>45969045.732638903</v>
      </c>
      <c r="V19" s="117">
        <f>IF(V11=0,0,VLOOKUP(V11,FAC_TOTALS_APTA!$A$4:$BJ$126,$L19,FALSE))</f>
        <v>2645491.5818458898</v>
      </c>
      <c r="W19" s="117">
        <f>IF(W11=0,0,VLOOKUP(W11,FAC_TOTALS_APTA!$A$4:$BJ$126,$L19,FALSE))</f>
        <v>0</v>
      </c>
      <c r="X19" s="117">
        <f>IF(X11=0,0,VLOOKUP(X11,FAC_TOTALS_APTA!$A$4:$BJ$126,$L19,FALSE))</f>
        <v>0</v>
      </c>
      <c r="Y19" s="117">
        <f>IF(Y11=0,0,VLOOKUP(Y11,FAC_TOTALS_APTA!$A$4:$BJ$126,$L19,FALSE))</f>
        <v>0</v>
      </c>
      <c r="Z19" s="117">
        <f>IF(Z11=0,0,VLOOKUP(Z11,FAC_TOTALS_APTA!$A$4:$BJ$126,$L19,FALSE))</f>
        <v>0</v>
      </c>
      <c r="AA19" s="117">
        <f>IF(AA11=0,0,VLOOKUP(AA11,FAC_TOTALS_APTA!$A$4:$BJ$126,$L19,FALSE))</f>
        <v>0</v>
      </c>
      <c r="AB19" s="117">
        <f>IF(AB11=0,0,VLOOKUP(AB11,FAC_TOTALS_APTA!$A$4:$BJ$126,$L19,FALSE))</f>
        <v>0</v>
      </c>
      <c r="AC19" s="121">
        <f t="shared" si="4"/>
        <v>151414147.42800078</v>
      </c>
      <c r="AD19" s="122">
        <f>AC19/G28</f>
        <v>6.8273780167485462E-2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MATCH($D20,FAC_TOTALS_APTA!$A$2:$BJ$2,)</f>
        <v>17</v>
      </c>
      <c r="G20" s="123">
        <f>VLOOKUP(G11,FAC_TOTALS_APTA!$A$4:$BJ$126,$F20,FALSE)</f>
        <v>39381.469965213502</v>
      </c>
      <c r="H20" s="123">
        <f>VLOOKUP(H11,FAC_TOTALS_APTA!$A$4:$BJ$126,$F20,FALSE)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MATCH($K20,FAC_TOTALS_APTA!$A$2:$BH$2,)</f>
        <v>36</v>
      </c>
      <c r="M20" s="117">
        <f>IF(M11=0,0,VLOOKUP(M11,FAC_TOTALS_APTA!$A$4:$BJ$126,$L20,FALSE))</f>
        <v>15956890.3922245</v>
      </c>
      <c r="N20" s="117">
        <f>IF(N11=0,0,VLOOKUP(N11,FAC_TOTALS_APTA!$A$4:$BJ$126,$L20,FALSE))</f>
        <v>21777460.8332141</v>
      </c>
      <c r="O20" s="117">
        <f>IF(O11=0,0,VLOOKUP(O11,FAC_TOTALS_APTA!$A$4:$BJ$126,$L20,FALSE))</f>
        <v>21025537.490011498</v>
      </c>
      <c r="P20" s="117">
        <f>IF(P11=0,0,VLOOKUP(P11,FAC_TOTALS_APTA!$A$4:$BJ$126,$L20,FALSE))</f>
        <v>34076784.052099302</v>
      </c>
      <c r="Q20" s="117">
        <f>IF(Q11=0,0,VLOOKUP(Q11,FAC_TOTALS_APTA!$A$4:$BJ$126,$L20,FALSE))</f>
        <v>-11736315.806217801</v>
      </c>
      <c r="R20" s="117">
        <f>IF(R11=0,0,VLOOKUP(R11,FAC_TOTALS_APTA!$A$4:$BJ$126,$L20,FALSE))</f>
        <v>1117376.6009301399</v>
      </c>
      <c r="S20" s="117">
        <f>IF(S11=0,0,VLOOKUP(S11,FAC_TOTALS_APTA!$A$4:$BJ$126,$L20,FALSE))</f>
        <v>43773440.694769502</v>
      </c>
      <c r="T20" s="117">
        <f>IF(T11=0,0,VLOOKUP(T11,FAC_TOTALS_APTA!$A$4:$BJ$126,$L20,FALSE))</f>
        <v>20804688.970056701</v>
      </c>
      <c r="U20" s="117">
        <f>IF(U11=0,0,VLOOKUP(U11,FAC_TOTALS_APTA!$A$4:$BJ$126,$L20,FALSE))</f>
        <v>16202773.4380663</v>
      </c>
      <c r="V20" s="117">
        <f>IF(V11=0,0,VLOOKUP(V11,FAC_TOTALS_APTA!$A$4:$BJ$126,$L20,FALSE))</f>
        <v>4894500.6431013998</v>
      </c>
      <c r="W20" s="117">
        <f>IF(W11=0,0,VLOOKUP(W11,FAC_TOTALS_APTA!$A$4:$BJ$126,$L20,FALSE))</f>
        <v>0</v>
      </c>
      <c r="X20" s="117">
        <f>IF(X11=0,0,VLOOKUP(X11,FAC_TOTALS_APTA!$A$4:$BJ$126,$L20,FALSE))</f>
        <v>0</v>
      </c>
      <c r="Y20" s="117">
        <f>IF(Y11=0,0,VLOOKUP(Y11,FAC_TOTALS_APTA!$A$4:$BJ$126,$L20,FALSE))</f>
        <v>0</v>
      </c>
      <c r="Z20" s="117">
        <f>IF(Z11=0,0,VLOOKUP(Z11,FAC_TOTALS_APTA!$A$4:$BJ$126,$L20,FALSE))</f>
        <v>0</v>
      </c>
      <c r="AA20" s="117">
        <f>IF(AA11=0,0,VLOOKUP(AA11,FAC_TOTALS_APTA!$A$4:$BJ$126,$L20,FALSE))</f>
        <v>0</v>
      </c>
      <c r="AB20" s="117">
        <f>IF(AB11=0,0,VLOOKUP(AB11,FAC_TOTALS_APTA!$A$4:$BJ$126,$L20,FALSE))</f>
        <v>0</v>
      </c>
      <c r="AC20" s="121">
        <f t="shared" si="4"/>
        <v>167893137.30825564</v>
      </c>
      <c r="AD20" s="122">
        <f>AC20/G28</f>
        <v>7.5704280893989423E-2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MATCH($D21,FAC_TOTALS_APTA!$A$2:$BJ$2,)</f>
        <v>18</v>
      </c>
      <c r="G21" s="117">
        <f>VLOOKUP(G11,FAC_TOTALS_APTA!$A$4:$BJ$126,$F21,FALSE)</f>
        <v>9.9176880297119094</v>
      </c>
      <c r="H21" s="117">
        <f>VLOOKUP(H11,FAC_TOTALS_APTA!$A$4:$BJ$126,$F21,FALSE)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MATCH($K21,FAC_TOTALS_APTA!$A$2:$BH$2,)</f>
        <v>37</v>
      </c>
      <c r="M21" s="117">
        <f>IF(M11=0,0,VLOOKUP(M11,FAC_TOTALS_APTA!$A$4:$BJ$126,$L21,FALSE))</f>
        <v>-3692440.44806768</v>
      </c>
      <c r="N21" s="117">
        <f>IF(N11=0,0,VLOOKUP(N11,FAC_TOTALS_APTA!$A$4:$BJ$126,$L21,FALSE))</f>
        <v>-3521474.7593903099</v>
      </c>
      <c r="O21" s="117">
        <f>IF(O11=0,0,VLOOKUP(O11,FAC_TOTALS_APTA!$A$4:$BJ$126,$L21,FALSE))</f>
        <v>-5253799.8840556797</v>
      </c>
      <c r="P21" s="117">
        <f>IF(P11=0,0,VLOOKUP(P11,FAC_TOTALS_APTA!$A$4:$BJ$126,$L21,FALSE))</f>
        <v>-5851170.5284407297</v>
      </c>
      <c r="Q21" s="117">
        <f>IF(Q11=0,0,VLOOKUP(Q11,FAC_TOTALS_APTA!$A$4:$BJ$126,$L21,FALSE))</f>
        <v>-7768560.8269501403</v>
      </c>
      <c r="R21" s="117">
        <f>IF(R11=0,0,VLOOKUP(R11,FAC_TOTALS_APTA!$A$4:$BJ$126,$L21,FALSE))</f>
        <v>7748047.5830649203</v>
      </c>
      <c r="S21" s="117">
        <f>IF(S11=0,0,VLOOKUP(S11,FAC_TOTALS_APTA!$A$4:$BJ$126,$L21,FALSE))</f>
        <v>5514196.95956802</v>
      </c>
      <c r="T21" s="117">
        <f>IF(T11=0,0,VLOOKUP(T11,FAC_TOTALS_APTA!$A$4:$BJ$126,$L21,FALSE))</f>
        <v>10274899.467234399</v>
      </c>
      <c r="U21" s="117">
        <f>IF(U11=0,0,VLOOKUP(U11,FAC_TOTALS_APTA!$A$4:$BJ$126,$L21,FALSE))</f>
        <v>13344362.036529601</v>
      </c>
      <c r="V21" s="117">
        <f>IF(V11=0,0,VLOOKUP(V11,FAC_TOTALS_APTA!$A$4:$BJ$126,$L21,FALSE))</f>
        <v>-5045711.7430408401</v>
      </c>
      <c r="W21" s="117">
        <f>IF(W11=0,0,VLOOKUP(W11,FAC_TOTALS_APTA!$A$4:$BJ$126,$L21,FALSE))</f>
        <v>0</v>
      </c>
      <c r="X21" s="117">
        <f>IF(X11=0,0,VLOOKUP(X11,FAC_TOTALS_APTA!$A$4:$BJ$126,$L21,FALSE))</f>
        <v>0</v>
      </c>
      <c r="Y21" s="117">
        <f>IF(Y11=0,0,VLOOKUP(Y11,FAC_TOTALS_APTA!$A$4:$BJ$126,$L21,FALSE))</f>
        <v>0</v>
      </c>
      <c r="Z21" s="117">
        <f>IF(Z11=0,0,VLOOKUP(Z11,FAC_TOTALS_APTA!$A$4:$BJ$126,$L21,FALSE))</f>
        <v>0</v>
      </c>
      <c r="AA21" s="117">
        <f>IF(AA11=0,0,VLOOKUP(AA11,FAC_TOTALS_APTA!$A$4:$BJ$126,$L21,FALSE))</f>
        <v>0</v>
      </c>
      <c r="AB21" s="117">
        <f>IF(AB11=0,0,VLOOKUP(AB11,FAC_TOTALS_APTA!$A$4:$BJ$126,$L21,FALSE))</f>
        <v>0</v>
      </c>
      <c r="AC21" s="121">
        <f t="shared" si="4"/>
        <v>5748347.8564515607</v>
      </c>
      <c r="AD21" s="122">
        <f>AC21/G28</f>
        <v>2.5919733693592286E-3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MATCH($D22,FAC_TOTALS_APTA!$A$2:$BJ$2,)</f>
        <v>19</v>
      </c>
      <c r="G22" s="125">
        <f>VLOOKUP(G11,FAC_TOTALS_APTA!$A$4:$BJ$126,$F22,FALSE)</f>
        <v>3.9438940773070499</v>
      </c>
      <c r="H22" s="125">
        <f>VLOOKUP(H11,FAC_TOTALS_APTA!$A$4:$BJ$126,$F22,FALSE)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MATCH($K22,FAC_TOTALS_APTA!$A$2:$BH$2,)</f>
        <v>38</v>
      </c>
      <c r="M22" s="117">
        <f>IF(M11=0,0,VLOOKUP(M11,FAC_TOTALS_APTA!$A$4:$BJ$126,$L22,FALSE))</f>
        <v>0</v>
      </c>
      <c r="N22" s="117">
        <f>IF(N11=0,0,VLOOKUP(N11,FAC_TOTALS_APTA!$A$4:$BJ$126,$L22,FALSE))</f>
        <v>0</v>
      </c>
      <c r="O22" s="117">
        <f>IF(O11=0,0,VLOOKUP(O11,FAC_TOTALS_APTA!$A$4:$BJ$126,$L22,FALSE))</f>
        <v>0</v>
      </c>
      <c r="P22" s="117">
        <f>IF(P11=0,0,VLOOKUP(P11,FAC_TOTALS_APTA!$A$4:$BJ$126,$L22,FALSE))</f>
        <v>-7184297.2855638498</v>
      </c>
      <c r="Q22" s="117">
        <f>IF(Q11=0,0,VLOOKUP(Q11,FAC_TOTALS_APTA!$A$4:$BJ$126,$L22,FALSE))</f>
        <v>-3096425.6452738401</v>
      </c>
      <c r="R22" s="117">
        <f>IF(R11=0,0,VLOOKUP(R11,FAC_TOTALS_APTA!$A$4:$BJ$126,$L22,FALSE))</f>
        <v>-1878269.3166883399</v>
      </c>
      <c r="S22" s="117">
        <f>IF(S11=0,0,VLOOKUP(S11,FAC_TOTALS_APTA!$A$4:$BJ$126,$L22,FALSE))</f>
        <v>-5055634.08095014</v>
      </c>
      <c r="T22" s="117">
        <f>IF(T11=0,0,VLOOKUP(T11,FAC_TOTALS_APTA!$A$4:$BJ$126,$L22,FALSE))</f>
        <v>-5228432.7616926003</v>
      </c>
      <c r="U22" s="117">
        <f>IF(U11=0,0,VLOOKUP(U11,FAC_TOTALS_APTA!$A$4:$BJ$126,$L22,FALSE))</f>
        <v>1240353.45499156</v>
      </c>
      <c r="V22" s="117">
        <f>IF(V11=0,0,VLOOKUP(V11,FAC_TOTALS_APTA!$A$4:$BJ$126,$L22,FALSE))</f>
        <v>-2306433.4138013599</v>
      </c>
      <c r="W22" s="117">
        <f>IF(W11=0,0,VLOOKUP(W11,FAC_TOTALS_APTA!$A$4:$BJ$126,$L22,FALSE))</f>
        <v>0</v>
      </c>
      <c r="X22" s="117">
        <f>IF(X11=0,0,VLOOKUP(X11,FAC_TOTALS_APTA!$A$4:$BJ$126,$L22,FALSE))</f>
        <v>0</v>
      </c>
      <c r="Y22" s="117">
        <f>IF(Y11=0,0,VLOOKUP(Y11,FAC_TOTALS_APTA!$A$4:$BJ$126,$L22,FALSE))</f>
        <v>0</v>
      </c>
      <c r="Z22" s="117">
        <f>IF(Z11=0,0,VLOOKUP(Z11,FAC_TOTALS_APTA!$A$4:$BJ$126,$L22,FALSE))</f>
        <v>0</v>
      </c>
      <c r="AA22" s="117">
        <f>IF(AA11=0,0,VLOOKUP(AA11,FAC_TOTALS_APTA!$A$4:$BJ$126,$L22,FALSE))</f>
        <v>0</v>
      </c>
      <c r="AB22" s="117">
        <f>IF(AB11=0,0,VLOOKUP(AB11,FAC_TOTALS_APTA!$A$4:$BJ$126,$L22,FALSE))</f>
        <v>0</v>
      </c>
      <c r="AC22" s="121">
        <f t="shared" si="4"/>
        <v>-23509139.048978575</v>
      </c>
      <c r="AD22" s="122">
        <f>AC22/G28</f>
        <v>-1.0600447967519253E-2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90</v>
      </c>
      <c r="E23" s="118"/>
      <c r="F23" s="104">
        <f>MATCH($D23,FAC_TOTALS_APTA!$A$2:$BJ$2,)</f>
        <v>23</v>
      </c>
      <c r="G23" s="125">
        <f>VLOOKUP(G11,FAC_TOTALS_APTA!$A$4:$BJ$126,$F23,FALSE)</f>
        <v>0</v>
      </c>
      <c r="H23" s="125">
        <f>VLOOKUP(H11,FAC_TOTALS_APTA!$A$4:$BJ$126,$F23,FALSE)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YEARS_SINCE_TNC_BUS_HI_FAC</v>
      </c>
      <c r="L23" s="104">
        <f>MATCH($K23,FAC_TOTALS_APTA!$A$2:$BH$2,)</f>
        <v>42</v>
      </c>
      <c r="M23" s="117">
        <f>IF(M11=0,0,VLOOKUP(M11,FAC_TOTALS_APTA!$A$4:$BJ$126,$L23,FALSE))</f>
        <v>0</v>
      </c>
      <c r="N23" s="117">
        <f>IF(N11=0,0,VLOOKUP(N11,FAC_TOTALS_APTA!$A$4:$BJ$126,$L23,FALSE))</f>
        <v>0</v>
      </c>
      <c r="O23" s="117">
        <f>IF(O11=0,0,VLOOKUP(O11,FAC_TOTALS_APTA!$A$4:$BJ$126,$L23,FALSE))</f>
        <v>0</v>
      </c>
      <c r="P23" s="117">
        <f>IF(P11=0,0,VLOOKUP(P11,FAC_TOTALS_APTA!$A$4:$BJ$126,$L23,FALSE))</f>
        <v>0</v>
      </c>
      <c r="Q23" s="117">
        <f>IF(Q11=0,0,VLOOKUP(Q11,FAC_TOTALS_APTA!$A$4:$BJ$126,$L23,FALSE))</f>
        <v>0</v>
      </c>
      <c r="R23" s="117">
        <f>IF(R11=0,0,VLOOKUP(R11,FAC_TOTALS_APTA!$A$4:$BJ$126,$L23,FALSE))</f>
        <v>0</v>
      </c>
      <c r="S23" s="117">
        <f>IF(S11=0,0,VLOOKUP(S11,FAC_TOTALS_APTA!$A$4:$BJ$126,$L23,FALSE))</f>
        <v>0</v>
      </c>
      <c r="T23" s="117">
        <f>IF(T11=0,0,VLOOKUP(T11,FAC_TOTALS_APTA!$A$4:$BJ$126,$L23,FALSE))</f>
        <v>0</v>
      </c>
      <c r="U23" s="117">
        <f>IF(U11=0,0,VLOOKUP(U11,FAC_TOTALS_APTA!$A$4:$BJ$126,$L23,FALSE))</f>
        <v>-3914445.5470793601</v>
      </c>
      <c r="V23" s="117">
        <f>IF(V11=0,0,VLOOKUP(V11,FAC_TOTALS_APTA!$A$4:$BJ$126,$L23,FALSE))</f>
        <v>-13645701.8460683</v>
      </c>
      <c r="W23" s="117">
        <f>IF(W11=0,0,VLOOKUP(W11,FAC_TOTALS_APTA!$A$4:$BJ$126,$L23,FALSE))</f>
        <v>0</v>
      </c>
      <c r="X23" s="117">
        <f>IF(X11=0,0,VLOOKUP(X11,FAC_TOTALS_APTA!$A$4:$BJ$126,$L23,FALSE))</f>
        <v>0</v>
      </c>
      <c r="Y23" s="117">
        <f>IF(Y11=0,0,VLOOKUP(Y11,FAC_TOTALS_APTA!$A$4:$BJ$126,$L23,FALSE))</f>
        <v>0</v>
      </c>
      <c r="Z23" s="117">
        <f>IF(Z11=0,0,VLOOKUP(Z11,FAC_TOTALS_APTA!$A$4:$BJ$126,$L23,FALSE))</f>
        <v>0</v>
      </c>
      <c r="AA23" s="117">
        <f>IF(AA11=0,0,VLOOKUP(AA11,FAC_TOTALS_APTA!$A$4:$BJ$126,$L23,FALSE))</f>
        <v>0</v>
      </c>
      <c r="AB23" s="117">
        <f>IF(AB11=0,0,VLOOKUP(AB11,FAC_TOTALS_APTA!$A$4:$BJ$126,$L23,FALSE))</f>
        <v>0</v>
      </c>
      <c r="AC23" s="121">
        <f t="shared" si="4"/>
        <v>-17560147.393147662</v>
      </c>
      <c r="AD23" s="122">
        <f>AC23/G28</f>
        <v>-7.9180027969215794E-3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MATCH($D24,FAC_TOTALS_APTA!$A$2:$BJ$2,)</f>
        <v>29</v>
      </c>
      <c r="G24" s="125">
        <f>VLOOKUP(G11,FAC_TOTALS_APTA!$A$4:$BJ$126,$F24,FALSE)</f>
        <v>0</v>
      </c>
      <c r="H24" s="125">
        <f>VLOOKUP(H11,FAC_TOTALS_APTA!$A$4:$BJ$126,$F24,FALSE)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MATCH($K24,FAC_TOTALS_APTA!$A$2:$BH$2,)</f>
        <v>48</v>
      </c>
      <c r="M24" s="117">
        <f>IF(M11=0,0,VLOOKUP(M11,FAC_TOTALS_APTA!$A$4:$BJ$126,$L24,FALSE))</f>
        <v>0</v>
      </c>
      <c r="N24" s="117">
        <f>IF(N11=0,0,VLOOKUP(N11,FAC_TOTALS_APTA!$A$4:$BJ$126,$L24,FALSE))</f>
        <v>0</v>
      </c>
      <c r="O24" s="117">
        <f>IF(O11=0,0,VLOOKUP(O11,FAC_TOTALS_APTA!$A$4:$BJ$126,$L24,FALSE))</f>
        <v>0</v>
      </c>
      <c r="P24" s="117">
        <f>IF(P11=0,0,VLOOKUP(P11,FAC_TOTALS_APTA!$A$4:$BJ$126,$L24,FALSE))</f>
        <v>0</v>
      </c>
      <c r="Q24" s="117">
        <f>IF(Q11=0,0,VLOOKUP(Q11,FAC_TOTALS_APTA!$A$4:$BJ$126,$L24,FALSE))</f>
        <v>0</v>
      </c>
      <c r="R24" s="117">
        <f>IF(R11=0,0,VLOOKUP(R11,FAC_TOTALS_APTA!$A$4:$BJ$126,$L24,FALSE))</f>
        <v>1521957.5368079001</v>
      </c>
      <c r="S24" s="117">
        <f>IF(S11=0,0,VLOOKUP(S11,FAC_TOTALS_APTA!$A$4:$BJ$126,$L24,FALSE))</f>
        <v>0</v>
      </c>
      <c r="T24" s="117">
        <f>IF(T11=0,0,VLOOKUP(T11,FAC_TOTALS_APTA!$A$4:$BJ$126,$L24,FALSE))</f>
        <v>1297857.5007213301</v>
      </c>
      <c r="U24" s="117">
        <f>IF(U11=0,0,VLOOKUP(U11,FAC_TOTALS_APTA!$A$4:$BJ$126,$L24,FALSE))</f>
        <v>898587.07265221002</v>
      </c>
      <c r="V24" s="117">
        <f>IF(V11=0,0,VLOOKUP(V11,FAC_TOTALS_APTA!$A$4:$BJ$126,$L24,FALSE))</f>
        <v>562061.621690384</v>
      </c>
      <c r="W24" s="117">
        <f>IF(W11=0,0,VLOOKUP(W11,FAC_TOTALS_APTA!$A$4:$BJ$126,$L24,FALSE))</f>
        <v>0</v>
      </c>
      <c r="X24" s="117">
        <f>IF(X11=0,0,VLOOKUP(X11,FAC_TOTALS_APTA!$A$4:$BJ$126,$L24,FALSE))</f>
        <v>0</v>
      </c>
      <c r="Y24" s="117">
        <f>IF(Y11=0,0,VLOOKUP(Y11,FAC_TOTALS_APTA!$A$4:$BJ$126,$L24,FALSE))</f>
        <v>0</v>
      </c>
      <c r="Z24" s="117">
        <f>IF(Z11=0,0,VLOOKUP(Z11,FAC_TOTALS_APTA!$A$4:$BJ$126,$L24,FALSE))</f>
        <v>0</v>
      </c>
      <c r="AA24" s="117">
        <f>IF(AA11=0,0,VLOOKUP(AA11,FAC_TOTALS_APTA!$A$4:$BJ$126,$L24,FALSE))</f>
        <v>0</v>
      </c>
      <c r="AB24" s="117">
        <f>IF(AB11=0,0,VLOOKUP(AB11,FAC_TOTALS_APTA!$A$4:$BJ$126,$L24,FALSE))</f>
        <v>0</v>
      </c>
      <c r="AC24" s="121">
        <f t="shared" si="4"/>
        <v>4280463.7318718238</v>
      </c>
      <c r="AD24" s="122">
        <f>AC24/G28</f>
        <v>1.9300933552703625E-3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MATCH($D25,FAC_TOTALS_APTA!$A$2:$BJ$2,)</f>
        <v>30</v>
      </c>
      <c r="G25" s="131">
        <f>VLOOKUP(G11,FAC_TOTALS_APTA!$A$4:$BJ$126,$F25,FALSE)</f>
        <v>0</v>
      </c>
      <c r="H25" s="131">
        <f>VLOOKUP(H11,FAC_TOTALS_APTA!$A$4:$BJ$126,$F25,FALSE)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MATCH($K25,FAC_TOTALS_APTA!$A$2:$BH$2,)</f>
        <v>49</v>
      </c>
      <c r="M25" s="134">
        <f>IF(M11=0,0,VLOOKUP(M11,FAC_TOTALS_APTA!$A$4:$BJ$126,$L25,FALSE))</f>
        <v>0</v>
      </c>
      <c r="N25" s="134">
        <f>IF(N11=0,0,VLOOKUP(N11,FAC_TOTALS_APTA!$A$4:$BJ$126,$L25,FALSE))</f>
        <v>0</v>
      </c>
      <c r="O25" s="134">
        <f>IF(O11=0,0,VLOOKUP(O11,FAC_TOTALS_APTA!$A$4:$BJ$126,$L25,FALSE))</f>
        <v>0</v>
      </c>
      <c r="P25" s="134">
        <f>IF(P11=0,0,VLOOKUP(P11,FAC_TOTALS_APTA!$A$4:$BJ$126,$L25,FALSE))</f>
        <v>0</v>
      </c>
      <c r="Q25" s="134">
        <f>IF(Q11=0,0,VLOOKUP(Q11,FAC_TOTALS_APTA!$A$4:$BJ$126,$L25,FALSE))</f>
        <v>0</v>
      </c>
      <c r="R25" s="134">
        <f>IF(R11=0,0,VLOOKUP(R11,FAC_TOTALS_APTA!$A$4:$BJ$126,$L25,FALSE))</f>
        <v>0</v>
      </c>
      <c r="S25" s="134">
        <f>IF(S11=0,0,VLOOKUP(S11,FAC_TOTALS_APTA!$A$4:$BJ$126,$L25,FALSE))</f>
        <v>0</v>
      </c>
      <c r="T25" s="134">
        <f>IF(T11=0,0,VLOOKUP(T11,FAC_TOTALS_APTA!$A$4:$BJ$126,$L25,FALSE))</f>
        <v>0</v>
      </c>
      <c r="U25" s="134">
        <f>IF(U11=0,0,VLOOKUP(U11,FAC_TOTALS_APTA!$A$4:$BJ$126,$L25,FALSE))</f>
        <v>0</v>
      </c>
      <c r="V25" s="134">
        <f>IF(V11=0,0,VLOOKUP(V11,FAC_TOTALS_APTA!$A$4:$BJ$126,$L25,FALSE))</f>
        <v>0</v>
      </c>
      <c r="W25" s="134">
        <f>IF(W11=0,0,VLOOKUP(W11,FAC_TOTALS_APTA!$A$4:$BJ$126,$L25,FALSE))</f>
        <v>0</v>
      </c>
      <c r="X25" s="134">
        <f>IF(X11=0,0,VLOOKUP(X11,FAC_TOTALS_APTA!$A$4:$BJ$126,$L25,FALSE))</f>
        <v>0</v>
      </c>
      <c r="Y25" s="134">
        <f>IF(Y11=0,0,VLOOKUP(Y11,FAC_TOTALS_APTA!$A$4:$BJ$126,$L25,FALSE))</f>
        <v>0</v>
      </c>
      <c r="Z25" s="134">
        <f>IF(Z11=0,0,VLOOKUP(Z11,FAC_TOTALS_APTA!$A$4:$BJ$126,$L25,FALSE))</f>
        <v>0</v>
      </c>
      <c r="AA25" s="134">
        <f>IF(AA11=0,0,VLOOKUP(AA11,FAC_TOTALS_APTA!$A$4:$BJ$126,$L25,FALSE))</f>
        <v>0</v>
      </c>
      <c r="AB25" s="134">
        <f>IF(AB11=0,0,VLOOKUP(AB11,FAC_TOTALS_APTA!$A$4:$BJ$126,$L25,FALSE))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MATCH($K26,FAC_TOTALS_APTA!$A$2:$BH$2,)</f>
        <v>53</v>
      </c>
      <c r="M26" s="141">
        <f>IF(M11=0,0,VLOOKUP(M11,FAC_TOTALS_APTA!$A$4:$BJ$126,$L26,FALSE))</f>
        <v>0</v>
      </c>
      <c r="N26" s="141">
        <f>IF(N11=0,0,VLOOKUP(N11,FAC_TOTALS_APTA!$A$4:$BJ$126,$L26,FALSE))</f>
        <v>179225222.99999899</v>
      </c>
      <c r="O26" s="141">
        <f>IF(O11=0,0,VLOOKUP(O11,FAC_TOTALS_APTA!$A$4:$BJ$126,$L26,FALSE))</f>
        <v>125667082.999999</v>
      </c>
      <c r="P26" s="141">
        <f>IF(P11=0,0,VLOOKUP(P11,FAC_TOTALS_APTA!$A$4:$BJ$126,$L26,FALSE))</f>
        <v>0</v>
      </c>
      <c r="Q26" s="141">
        <f>IF(Q11=0,0,VLOOKUP(Q11,FAC_TOTALS_APTA!$A$4:$BJ$126,$L26,FALSE))</f>
        <v>0</v>
      </c>
      <c r="R26" s="141">
        <f>IF(R11=0,0,VLOOKUP(R11,FAC_TOTALS_APTA!$A$4:$BJ$126,$L26,FALSE))</f>
        <v>0</v>
      </c>
      <c r="S26" s="141">
        <f>IF(S11=0,0,VLOOKUP(S11,FAC_TOTALS_APTA!$A$4:$BJ$126,$L26,FALSE))</f>
        <v>0</v>
      </c>
      <c r="T26" s="141">
        <f>IF(T11=0,0,VLOOKUP(T11,FAC_TOTALS_APTA!$A$4:$BJ$126,$L26,FALSE))</f>
        <v>0</v>
      </c>
      <c r="U26" s="141">
        <f>IF(U11=0,0,VLOOKUP(U11,FAC_TOTALS_APTA!$A$4:$BJ$126,$L26,FALSE))</f>
        <v>0</v>
      </c>
      <c r="V26" s="141">
        <f>IF(V11=0,0,VLOOKUP(V11,FAC_TOTALS_APTA!$A$4:$BJ$126,$L26,FALSE))</f>
        <v>0</v>
      </c>
      <c r="W26" s="141">
        <f>IF(W11=0,0,VLOOKUP(W11,FAC_TOTALS_APTA!$A$4:$BJ$126,$L26,FALSE))</f>
        <v>0</v>
      </c>
      <c r="X26" s="141">
        <f>IF(X11=0,0,VLOOKUP(X11,FAC_TOTALS_APTA!$A$4:$BJ$126,$L26,FALSE))</f>
        <v>0</v>
      </c>
      <c r="Y26" s="141">
        <f>IF(Y11=0,0,VLOOKUP(Y11,FAC_TOTALS_APTA!$A$4:$BJ$126,$L26,FALSE))</f>
        <v>0</v>
      </c>
      <c r="Z26" s="141">
        <f>IF(Z11=0,0,VLOOKUP(Z11,FAC_TOTALS_APTA!$A$4:$BJ$126,$L26,FALSE))</f>
        <v>0</v>
      </c>
      <c r="AA26" s="141">
        <f>IF(AA11=0,0,VLOOKUP(AA11,FAC_TOTALS_APTA!$A$4:$BJ$126,$L26,FALSE))</f>
        <v>0</v>
      </c>
      <c r="AB26" s="141">
        <f>IF(AB11=0,0,VLOOKUP(AB11,FAC_TOTALS_APTA!$A$4:$BJ$126,$L26,FALSE))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MATCH($D27,FAC_TOTALS_APTA!$A$2:$BH$2,)</f>
        <v>10</v>
      </c>
      <c r="G27" s="117">
        <f>VLOOKUP(G11,FAC_TOTALS_APTA!$A$4:$BJ$126,$F27,FALSE)</f>
        <v>1899806245.0146999</v>
      </c>
      <c r="H27" s="117">
        <f>VLOOKUP(H11,FAC_TOTALS_APTA!$A$4:$BH$126,$F27,FALSE)</f>
        <v>2547182668.6649599</v>
      </c>
      <c r="I27" s="146">
        <f t="shared" ref="I27:I28" si="11">H27/G27-1</f>
        <v>0.34075918286354034</v>
      </c>
      <c r="J27" s="120"/>
      <c r="K27" s="120"/>
      <c r="L27" s="104"/>
      <c r="M27" s="117" t="e">
        <f t="shared" ref="M27:AB27" si="12">SUM(M13:M20)</f>
        <v>#REF!</v>
      </c>
      <c r="N27" s="117" t="e">
        <f t="shared" si="12"/>
        <v>#REF!</v>
      </c>
      <c r="O27" s="117" t="e">
        <f t="shared" si="12"/>
        <v>#REF!</v>
      </c>
      <c r="P27" s="117" t="e">
        <f t="shared" si="12"/>
        <v>#REF!</v>
      </c>
      <c r="Q27" s="117" t="e">
        <f t="shared" si="12"/>
        <v>#REF!</v>
      </c>
      <c r="R27" s="117" t="e">
        <f t="shared" si="12"/>
        <v>#REF!</v>
      </c>
      <c r="S27" s="117" t="e">
        <f t="shared" si="12"/>
        <v>#REF!</v>
      </c>
      <c r="T27" s="117" t="e">
        <f t="shared" si="12"/>
        <v>#REF!</v>
      </c>
      <c r="U27" s="117" t="e">
        <f t="shared" si="12"/>
        <v>#REF!</v>
      </c>
      <c r="V27" s="117" t="e">
        <f t="shared" si="12"/>
        <v>#REF!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647376423.65025997</v>
      </c>
      <c r="AD27" s="122">
        <f>I27</f>
        <v>0.34075918286354034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MATCH($D28,FAC_TOTALS_APTA!$A$2:$BH$2,)</f>
        <v>8</v>
      </c>
      <c r="G28" s="114">
        <f>VLOOKUP(G11,FAC_TOTALS_APTA!$A$4:$BH$126,$F28,FALSE)</f>
        <v>2217749582</v>
      </c>
      <c r="H28" s="114">
        <f>VLOOKUP(H11,FAC_TOTALS_APTA!$A$4:$BH$126,$F28,FALSE)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-0.19497741758938059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8" t="s">
        <v>55</v>
      </c>
      <c r="AD36" s="168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86</v>
      </c>
      <c r="E41" s="55"/>
      <c r="F41" s="6">
        <f>MATCH($D41,FAC_TOTALS_APTA!$A$2:$BJ$2,)</f>
        <v>12</v>
      </c>
      <c r="G41" s="117">
        <f>VLOOKUP(G39,FAC_TOTALS_APTA!$A$4:$BJ$126,$F41,FALSE)</f>
        <v>13378352.2086371</v>
      </c>
      <c r="H41" s="117">
        <f>VLOOKUP(H39,FAC_TOTALS_APTA!$A$4:$BJ$126,$F41,FALSE)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31</v>
      </c>
      <c r="M41" s="29">
        <f>IF(M39=0,0,VLOOKUP(M39,FAC_TOTALS_APTA!$A$4:$BJ$126,$L41,FALSE))</f>
        <v>753262.55672388698</v>
      </c>
      <c r="N41" s="29">
        <f>IF(N39=0,0,VLOOKUP(N39,FAC_TOTALS_APTA!$A$4:$BJ$126,$L41,FALSE))</f>
        <v>-1308382.30173346</v>
      </c>
      <c r="O41" s="29">
        <f>IF(O39=0,0,VLOOKUP(O39,FAC_TOTALS_APTA!$A$4:$BJ$126,$L41,FALSE))</f>
        <v>1757232.70657402</v>
      </c>
      <c r="P41" s="29">
        <f>IF(P39=0,0,VLOOKUP(P39,FAC_TOTALS_APTA!$A$4:$BJ$126,$L41,FALSE))</f>
        <v>3705370.0952053098</v>
      </c>
      <c r="Q41" s="29">
        <f>IF(Q39=0,0,VLOOKUP(Q39,FAC_TOTALS_APTA!$A$4:$BJ$126,$L41,FALSE))</f>
        <v>4688013.5323323198</v>
      </c>
      <c r="R41" s="29">
        <f>IF(R39=0,0,VLOOKUP(R39,FAC_TOTALS_APTA!$A$4:$BJ$126,$L41,FALSE))</f>
        <v>10230241.528816599</v>
      </c>
      <c r="S41" s="29">
        <f>IF(S39=0,0,VLOOKUP(S39,FAC_TOTALS_APTA!$A$4:$BJ$126,$L41,FALSE))</f>
        <v>-9584675.1780674495</v>
      </c>
      <c r="T41" s="29">
        <f>IF(T39=0,0,VLOOKUP(T39,FAC_TOTALS_APTA!$A$4:$BJ$126,$L41,FALSE))</f>
        <v>-8512899.9777132403</v>
      </c>
      <c r="U41" s="29">
        <f>IF(U39=0,0,VLOOKUP(U39,FAC_TOTALS_APTA!$A$4:$BJ$126,$L41,FALSE))</f>
        <v>-8203709.29114608</v>
      </c>
      <c r="V41" s="29">
        <f>IF(V39=0,0,VLOOKUP(V39,FAC_TOTALS_APTA!$A$4:$BJ$126,$L41,FALSE))</f>
        <v>-4707976.7708852198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-11183523.099893313</v>
      </c>
      <c r="AD41" s="33">
        <f>AC41/G55</f>
        <v>-1.6691557100569677E-2</v>
      </c>
    </row>
    <row r="42" spans="1:31" x14ac:dyDescent="0.25">
      <c r="B42" s="25" t="s">
        <v>52</v>
      </c>
      <c r="C42" s="28" t="s">
        <v>21</v>
      </c>
      <c r="D42" s="104" t="s">
        <v>87</v>
      </c>
      <c r="E42" s="55"/>
      <c r="F42" s="6">
        <f>MATCH($D42,FAC_TOTALS_APTA!$A$2:$BJ$2,)</f>
        <v>13</v>
      </c>
      <c r="G42" s="123">
        <f>VLOOKUP(G39,FAC_TOTALS_APTA!$A$4:$BJ$126,$F42,FALSE)</f>
        <v>0.92425916812859699</v>
      </c>
      <c r="H42" s="123">
        <f>VLOOKUP(H39,FAC_TOTALS_APTA!$A$4:$BJ$126,$F42,FALSE)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FARE_per_UPT_cleaned_2018_log_FAC</v>
      </c>
      <c r="L42" s="6">
        <f>MATCH($K42,FAC_TOTALS_APTA!$A$2:$BH$2,)</f>
        <v>32</v>
      </c>
      <c r="M42" s="29">
        <f>IF(M39=0,0,VLOOKUP(M39,FAC_TOTALS_APTA!$A$4:$BJ$126,$L42,FALSE))</f>
        <v>826868.36949763796</v>
      </c>
      <c r="N42" s="29">
        <f>IF(N39=0,0,VLOOKUP(N39,FAC_TOTALS_APTA!$A$4:$BJ$126,$L42,FALSE))</f>
        <v>4887469.5895933798</v>
      </c>
      <c r="O42" s="29">
        <f>IF(O39=0,0,VLOOKUP(O39,FAC_TOTALS_APTA!$A$4:$BJ$126,$L42,FALSE))</f>
        <v>-1725999.18340139</v>
      </c>
      <c r="P42" s="29">
        <f>IF(P39=0,0,VLOOKUP(P39,FAC_TOTALS_APTA!$A$4:$BJ$126,$L42,FALSE))</f>
        <v>-3979142.2240792098</v>
      </c>
      <c r="Q42" s="29">
        <f>IF(Q39=0,0,VLOOKUP(Q39,FAC_TOTALS_APTA!$A$4:$BJ$126,$L42,FALSE))</f>
        <v>-5211040.5083957398</v>
      </c>
      <c r="R42" s="29">
        <f>IF(R39=0,0,VLOOKUP(R39,FAC_TOTALS_APTA!$A$4:$BJ$126,$L42,FALSE))</f>
        <v>1793199.8067749499</v>
      </c>
      <c r="S42" s="29">
        <f>IF(S39=0,0,VLOOKUP(S39,FAC_TOTALS_APTA!$A$4:$BJ$126,$L42,FALSE))</f>
        <v>-36855604.384885199</v>
      </c>
      <c r="T42" s="29">
        <f>IF(T39=0,0,VLOOKUP(T39,FAC_TOTALS_APTA!$A$4:$BJ$126,$L42,FALSE))</f>
        <v>913434.26177226496</v>
      </c>
      <c r="U42" s="29">
        <f>IF(U39=0,0,VLOOKUP(U39,FAC_TOTALS_APTA!$A$4:$BJ$126,$L42,FALSE))</f>
        <v>4481052.6566672502</v>
      </c>
      <c r="V42" s="29">
        <f>IF(V39=0,0,VLOOKUP(V39,FAC_TOTALS_APTA!$A$4:$BJ$126,$L42,FALSE))</f>
        <v>65813.299464506403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7">SUM(M42:AB42)</f>
        <v>-34803948.316991545</v>
      </c>
      <c r="AD42" s="33">
        <f>AC42/G55</f>
        <v>-5.1945356169906969E-2</v>
      </c>
    </row>
    <row r="43" spans="1:31" s="13" customFormat="1" x14ac:dyDescent="0.25">
      <c r="A43" s="6"/>
      <c r="B43" s="115" t="s">
        <v>80</v>
      </c>
      <c r="C43" s="116"/>
      <c r="D43" s="104" t="s">
        <v>78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 t="e">
        <f>IF(S39=0,0,VLOOKUP(S39,FAC_TOTALS_APTA!$A$4:$BJ$126,$L43,FALSE))</f>
        <v>#REF!</v>
      </c>
      <c r="T43" s="117" t="e">
        <f>IF(T39=0,0,VLOOKUP(T39,FAC_TOTALS_APTA!$A$4:$BJ$126,$L43,FALSE))</f>
        <v>#REF!</v>
      </c>
      <c r="U43" s="117" t="e">
        <f>IF(U39=0,0,VLOOKUP(U39,FAC_TOTALS_APTA!$A$4:$BJ$126,$L43,FALSE))</f>
        <v>#REF!</v>
      </c>
      <c r="V43" s="117" t="e">
        <f>IF(V39=0,0,VLOOKUP(V39,FAC_TOTALS_APTA!$A$4:$BJ$126,$L43,FALSE))</f>
        <v>#REF!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7"/>
        <v>#REF!</v>
      </c>
      <c r="AD43" s="122" t="e">
        <f>AC43/G56</f>
        <v>#REF!</v>
      </c>
      <c r="AE43" s="6"/>
    </row>
    <row r="44" spans="1:31" s="13" customFormat="1" x14ac:dyDescent="0.25">
      <c r="A44" s="6"/>
      <c r="B44" s="115" t="s">
        <v>81</v>
      </c>
      <c r="C44" s="116"/>
      <c r="D44" s="104" t="s">
        <v>77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14</v>
      </c>
      <c r="G45" s="117">
        <f>VLOOKUP(G39,FAC_TOTALS_APTA!$A$4:$BJ$126,$F45,FALSE)</f>
        <v>2412902.98573989</v>
      </c>
      <c r="H45" s="117">
        <f>VLOOKUP(H39,FAC_TOTALS_APTA!$A$4:$BJ$126,$F45,FALSE)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MATCH($K45,FAC_TOTALS_APTA!$A$2:$BH$2,)</f>
        <v>33</v>
      </c>
      <c r="M45" s="29">
        <f>IF(M39=0,0,VLOOKUP(M39,FAC_TOTALS_APTA!$A$4:$BJ$126,$L45,FALSE))</f>
        <v>6394429.3765784698</v>
      </c>
      <c r="N45" s="29">
        <f>IF(N39=0,0,VLOOKUP(N39,FAC_TOTALS_APTA!$A$4:$BJ$126,$L45,FALSE))</f>
        <v>8116010.1683461601</v>
      </c>
      <c r="O45" s="29">
        <f>IF(O39=0,0,VLOOKUP(O39,FAC_TOTALS_APTA!$A$4:$BJ$126,$L45,FALSE))</f>
        <v>8412368.8230350092</v>
      </c>
      <c r="P45" s="29">
        <f>IF(P39=0,0,VLOOKUP(P39,FAC_TOTALS_APTA!$A$4:$BJ$126,$L45,FALSE))</f>
        <v>10194970.2678669</v>
      </c>
      <c r="Q45" s="29">
        <f>IF(Q39=0,0,VLOOKUP(Q39,FAC_TOTALS_APTA!$A$4:$BJ$126,$L45,FALSE))</f>
        <v>4244948.0532498602</v>
      </c>
      <c r="R45" s="29">
        <f>IF(R39=0,0,VLOOKUP(R39,FAC_TOTALS_APTA!$A$4:$BJ$126,$L45,FALSE))</f>
        <v>1911969.5853539601</v>
      </c>
      <c r="S45" s="29">
        <f>IF(S39=0,0,VLOOKUP(S39,FAC_TOTALS_APTA!$A$4:$BJ$126,$L45,FALSE))</f>
        <v>-1779393.7152831999</v>
      </c>
      <c r="T45" s="29">
        <f>IF(T39=0,0,VLOOKUP(T39,FAC_TOTALS_APTA!$A$4:$BJ$126,$L45,FALSE))</f>
        <v>3183068.5205415599</v>
      </c>
      <c r="U45" s="29">
        <f>IF(U39=0,0,VLOOKUP(U39,FAC_TOTALS_APTA!$A$4:$BJ$126,$L45,FALSE))</f>
        <v>2588606.8949910598</v>
      </c>
      <c r="V45" s="29">
        <f>IF(V39=0,0,VLOOKUP(V39,FAC_TOTALS_APTA!$A$4:$BJ$126,$L45,FALSE))</f>
        <v>3496418.85388945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7"/>
        <v>46763396.828569241</v>
      </c>
      <c r="AD45" s="33">
        <f>AC45/G55</f>
        <v>6.9794992276459689E-2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15</v>
      </c>
      <c r="G46" s="123">
        <f>VLOOKUP(G39,FAC_TOTALS_APTA!$A$4:$BJ$126,$F46,FALSE)</f>
        <v>0.357365417272761</v>
      </c>
      <c r="H46" s="123">
        <f>VLOOKUP(H39,FAC_TOTALS_APTA!$A$4:$BJ$126,$F46,FALSE)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MATCH($K46,FAC_TOTALS_APTA!$A$2:$BH$2,)</f>
        <v>34</v>
      </c>
      <c r="M46" s="29">
        <f>IF(M39=0,0,VLOOKUP(M39,FAC_TOTALS_APTA!$A$4:$BJ$126,$L46,FALSE))</f>
        <v>-838477.94700250099</v>
      </c>
      <c r="N46" s="29">
        <f>IF(N39=0,0,VLOOKUP(N39,FAC_TOTALS_APTA!$A$4:$BJ$126,$L46,FALSE))</f>
        <v>-1713418.60094471</v>
      </c>
      <c r="O46" s="29">
        <f>IF(O39=0,0,VLOOKUP(O39,FAC_TOTALS_APTA!$A$4:$BJ$126,$L46,FALSE))</f>
        <v>-1123552.4502937901</v>
      </c>
      <c r="P46" s="29">
        <f>IF(P39=0,0,VLOOKUP(P39,FAC_TOTALS_APTA!$A$4:$BJ$126,$L46,FALSE))</f>
        <v>-105546.39213380701</v>
      </c>
      <c r="Q46" s="29">
        <f>IF(Q39=0,0,VLOOKUP(Q39,FAC_TOTALS_APTA!$A$4:$BJ$126,$L46,FALSE))</f>
        <v>-1546461.4916906699</v>
      </c>
      <c r="R46" s="29">
        <f>IF(R39=0,0,VLOOKUP(R39,FAC_TOTALS_APTA!$A$4:$BJ$126,$L46,FALSE))</f>
        <v>-103759.290970948</v>
      </c>
      <c r="S46" s="29">
        <f>IF(S39=0,0,VLOOKUP(S39,FAC_TOTALS_APTA!$A$4:$BJ$126,$L46,FALSE))</f>
        <v>1828694.6719241</v>
      </c>
      <c r="T46" s="29">
        <f>IF(T39=0,0,VLOOKUP(T39,FAC_TOTALS_APTA!$A$4:$BJ$126,$L46,FALSE))</f>
        <v>223400.39822232601</v>
      </c>
      <c r="U46" s="29">
        <f>IF(U39=0,0,VLOOKUP(U39,FAC_TOTALS_APTA!$A$4:$BJ$126,$L46,FALSE))</f>
        <v>-3056845.7815667</v>
      </c>
      <c r="V46" s="29">
        <f>IF(V39=0,0,VLOOKUP(V39,FAC_TOTALS_APTA!$A$4:$BJ$126,$L46,FALSE))</f>
        <v>-5546090.6163042402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7"/>
        <v>-11982057.500760939</v>
      </c>
      <c r="AD46" s="33">
        <f>AC46/G55</f>
        <v>-1.7883380323877394E-2</v>
      </c>
    </row>
    <row r="47" spans="1:31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MATCH($D47,FAC_TOTALS_APTA!$A$2:$BJ$2,)</f>
        <v>16</v>
      </c>
      <c r="G47" s="125">
        <f>VLOOKUP(G39,FAC_TOTALS_APTA!$A$4:$BJ$126,$F47,FALSE)</f>
        <v>1.9468195567767399</v>
      </c>
      <c r="H47" s="125">
        <f>VLOOKUP(H39,FAC_TOTALS_APTA!$A$4:$BJ$126,$F47,FALSE)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MATCH($K47,FAC_TOTALS_APTA!$A$2:$BH$2,)</f>
        <v>35</v>
      </c>
      <c r="M47" s="29">
        <f>IF(M39=0,0,VLOOKUP(M39,FAC_TOTALS_APTA!$A$4:$BJ$126,$L47,FALSE))</f>
        <v>7071945.5969342599</v>
      </c>
      <c r="N47" s="29">
        <f>IF(N39=0,0,VLOOKUP(N39,FAC_TOTALS_APTA!$A$4:$BJ$126,$L47,FALSE))</f>
        <v>8672184.3535639793</v>
      </c>
      <c r="O47" s="29">
        <f>IF(O39=0,0,VLOOKUP(O39,FAC_TOTALS_APTA!$A$4:$BJ$126,$L47,FALSE))</f>
        <v>11918961.984236499</v>
      </c>
      <c r="P47" s="29">
        <f>IF(P39=0,0,VLOOKUP(P39,FAC_TOTALS_APTA!$A$4:$BJ$126,$L47,FALSE))</f>
        <v>7006175.5791096501</v>
      </c>
      <c r="Q47" s="29">
        <f>IF(Q39=0,0,VLOOKUP(Q39,FAC_TOTALS_APTA!$A$4:$BJ$126,$L47,FALSE))</f>
        <v>4655509.7758777402</v>
      </c>
      <c r="R47" s="29">
        <f>IF(R39=0,0,VLOOKUP(R39,FAC_TOTALS_APTA!$A$4:$BJ$126,$L47,FALSE))</f>
        <v>9770550.4997009896</v>
      </c>
      <c r="S47" s="29">
        <f>IF(S39=0,0,VLOOKUP(S39,FAC_TOTALS_APTA!$A$4:$BJ$126,$L47,FALSE))</f>
        <v>-28201341.129549101</v>
      </c>
      <c r="T47" s="29">
        <f>IF(T39=0,0,VLOOKUP(T39,FAC_TOTALS_APTA!$A$4:$BJ$126,$L47,FALSE))</f>
        <v>12300607.7533498</v>
      </c>
      <c r="U47" s="29">
        <f>IF(U39=0,0,VLOOKUP(U39,FAC_TOTALS_APTA!$A$4:$BJ$126,$L47,FALSE))</f>
        <v>17180867.5161273</v>
      </c>
      <c r="V47" s="29">
        <f>IF(V39=0,0,VLOOKUP(V39,FAC_TOTALS_APTA!$A$4:$BJ$126,$L47,FALSE))</f>
        <v>330019.51139802003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7"/>
        <v>50705481.440749139</v>
      </c>
      <c r="AD47" s="33">
        <f>AC47/G55</f>
        <v>7.5678606036787652E-2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17</v>
      </c>
      <c r="G48" s="123">
        <f>VLOOKUP(G39,FAC_TOTALS_APTA!$A$4:$BJ$126,$F48,FALSE)</f>
        <v>35715.451599492502</v>
      </c>
      <c r="H48" s="123">
        <f>VLOOKUP(H39,FAC_TOTALS_APTA!$A$4:$BJ$126,$F48,FALSE)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4547642.9687992996</v>
      </c>
      <c r="N48" s="29">
        <f>IF(N39=0,0,VLOOKUP(N39,FAC_TOTALS_APTA!$A$4:$BJ$126,$L48,FALSE))</f>
        <v>7680304.8228491098</v>
      </c>
      <c r="O48" s="29">
        <f>IF(O39=0,0,VLOOKUP(O39,FAC_TOTALS_APTA!$A$4:$BJ$126,$L48,FALSE))</f>
        <v>7461166.0973325605</v>
      </c>
      <c r="P48" s="29">
        <f>IF(P39=0,0,VLOOKUP(P39,FAC_TOTALS_APTA!$A$4:$BJ$126,$L48,FALSE))</f>
        <v>12359186.520073</v>
      </c>
      <c r="Q48" s="29">
        <f>IF(Q39=0,0,VLOOKUP(Q39,FAC_TOTALS_APTA!$A$4:$BJ$126,$L48,FALSE))</f>
        <v>-3299178.1278659198</v>
      </c>
      <c r="R48" s="29">
        <f>IF(R39=0,0,VLOOKUP(R39,FAC_TOTALS_APTA!$A$4:$BJ$126,$L48,FALSE))</f>
        <v>2080593.1524251699</v>
      </c>
      <c r="S48" s="29">
        <f>IF(S39=0,0,VLOOKUP(S39,FAC_TOTALS_APTA!$A$4:$BJ$126,$L48,FALSE))</f>
        <v>16790007.1807824</v>
      </c>
      <c r="T48" s="29">
        <f>IF(T39=0,0,VLOOKUP(T39,FAC_TOTALS_APTA!$A$4:$BJ$126,$L48,FALSE))</f>
        <v>4828032.3884050101</v>
      </c>
      <c r="U48" s="29">
        <f>IF(U39=0,0,VLOOKUP(U39,FAC_TOTALS_APTA!$A$4:$BJ$126,$L48,FALSE))</f>
        <v>5887207.4130213298</v>
      </c>
      <c r="V48" s="29">
        <f>IF(V39=0,0,VLOOKUP(V39,FAC_TOTALS_APTA!$A$4:$BJ$126,$L48,FALSE))</f>
        <v>2958010.7134931898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7"/>
        <v>61292973.129315145</v>
      </c>
      <c r="AD48" s="33">
        <f>AC48/G55</f>
        <v>9.1480578321638764E-2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18</v>
      </c>
      <c r="G49" s="117">
        <f>VLOOKUP(G39,FAC_TOTALS_APTA!$A$4:$BJ$126,$F49,FALSE)</f>
        <v>7.8156462434034699</v>
      </c>
      <c r="H49" s="117">
        <f>VLOOKUP(H39,FAC_TOTALS_APTA!$A$4:$BJ$126,$F49,FALSE)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MATCH($K49,FAC_TOTALS_APTA!$A$2:$BH$2,)</f>
        <v>37</v>
      </c>
      <c r="M49" s="29">
        <f>IF(M39=0,0,VLOOKUP(M39,FAC_TOTALS_APTA!$A$4:$BJ$126,$L49,FALSE))</f>
        <v>-463658.65133994102</v>
      </c>
      <c r="N49" s="29">
        <f>IF(N39=0,0,VLOOKUP(N39,FAC_TOTALS_APTA!$A$4:$BJ$126,$L49,FALSE))</f>
        <v>-495426.75706936303</v>
      </c>
      <c r="O49" s="29">
        <f>IF(O39=0,0,VLOOKUP(O39,FAC_TOTALS_APTA!$A$4:$BJ$126,$L49,FALSE))</f>
        <v>-388207.28853228601</v>
      </c>
      <c r="P49" s="29">
        <f>IF(P39=0,0,VLOOKUP(P39,FAC_TOTALS_APTA!$A$4:$BJ$126,$L49,FALSE))</f>
        <v>107477.649816633</v>
      </c>
      <c r="Q49" s="29">
        <f>IF(Q39=0,0,VLOOKUP(Q39,FAC_TOTALS_APTA!$A$4:$BJ$126,$L49,FALSE))</f>
        <v>-1433338.30748182</v>
      </c>
      <c r="R49" s="29">
        <f>IF(R39=0,0,VLOOKUP(R39,FAC_TOTALS_APTA!$A$4:$BJ$126,$L49,FALSE))</f>
        <v>2977955.07426544</v>
      </c>
      <c r="S49" s="29">
        <f>IF(S39=0,0,VLOOKUP(S39,FAC_TOTALS_APTA!$A$4:$BJ$126,$L49,FALSE))</f>
        <v>1705082.1802195399</v>
      </c>
      <c r="T49" s="29">
        <f>IF(T39=0,0,VLOOKUP(T39,FAC_TOTALS_APTA!$A$4:$BJ$126,$L49,FALSE))</f>
        <v>4279985.9069108497</v>
      </c>
      <c r="U49" s="29">
        <f>IF(U39=0,0,VLOOKUP(U39,FAC_TOTALS_APTA!$A$4:$BJ$126,$L49,FALSE))</f>
        <v>4402284.38336589</v>
      </c>
      <c r="V49" s="29">
        <f>IF(V39=0,0,VLOOKUP(V39,FAC_TOTALS_APTA!$A$4:$BJ$126,$L49,FALSE))</f>
        <v>518535.89287445799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7"/>
        <v>11210690.083029402</v>
      </c>
      <c r="AD49" s="33">
        <f>AC49/G55</f>
        <v>1.6732104184544544E-2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19</v>
      </c>
      <c r="G50" s="125">
        <f>VLOOKUP(G39,FAC_TOTALS_APTA!$A$4:$BJ$126,$F50,FALSE)</f>
        <v>3.29893510953965</v>
      </c>
      <c r="H50" s="125">
        <f>VLOOKUP(H39,FAC_TOTALS_APTA!$A$4:$BJ$126,$F50,FALSE)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MATCH($K50,FAC_TOTALS_APTA!$A$2:$BH$2,)</f>
        <v>38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-1419150.4422983101</v>
      </c>
      <c r="Q50" s="29">
        <f>IF(Q39=0,0,VLOOKUP(Q39,FAC_TOTALS_APTA!$A$4:$BJ$126,$L50,FALSE))</f>
        <v>-1470952.4786038699</v>
      </c>
      <c r="R50" s="29">
        <f>IF(R39=0,0,VLOOKUP(R39,FAC_TOTALS_APTA!$A$4:$BJ$126,$L50,FALSE))</f>
        <v>-322887.57156201499</v>
      </c>
      <c r="S50" s="29">
        <f>IF(S39=0,0,VLOOKUP(S39,FAC_TOTALS_APTA!$A$4:$BJ$126,$L50,FALSE))</f>
        <v>-1902627.32472605</v>
      </c>
      <c r="T50" s="29">
        <f>IF(T39=0,0,VLOOKUP(T39,FAC_TOTALS_APTA!$A$4:$BJ$126,$L50,FALSE))</f>
        <v>-7691.3836614858501</v>
      </c>
      <c r="U50" s="29">
        <f>IF(U39=0,0,VLOOKUP(U39,FAC_TOTALS_APTA!$A$4:$BJ$126,$L50,FALSE))</f>
        <v>-960562.18794448499</v>
      </c>
      <c r="V50" s="29">
        <f>IF(V39=0,0,VLOOKUP(V39,FAC_TOTALS_APTA!$A$4:$BJ$126,$L50,FALSE))</f>
        <v>23521.516713484201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7"/>
        <v>-6060349.8720827317</v>
      </c>
      <c r="AD50" s="33">
        <f>AC50/G55</f>
        <v>-9.0451528588753969E-3</v>
      </c>
    </row>
    <row r="51" spans="1:31" x14ac:dyDescent="0.25">
      <c r="B51" s="25" t="s">
        <v>63</v>
      </c>
      <c r="C51" s="28"/>
      <c r="D51" s="126" t="s">
        <v>91</v>
      </c>
      <c r="E51" s="55"/>
      <c r="F51" s="6">
        <f>MATCH($D51,FAC_TOTALS_APTA!$A$2:$BJ$2,)</f>
        <v>24</v>
      </c>
      <c r="G51" s="125">
        <f>VLOOKUP(G39,FAC_TOTALS_APTA!$A$4:$BJ$126,$F51,FALSE)</f>
        <v>0</v>
      </c>
      <c r="H51" s="125">
        <f>VLOOKUP(H39,FAC_TOTALS_APTA!$A$4:$BJ$126,$F51,FALSE)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YEARS_SINCE_TNC_BUS_MID_FAC</v>
      </c>
      <c r="L51" s="6">
        <f>MATCH($K51,FAC_TOTALS_APTA!$A$2:$BH$2,)</f>
        <v>43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29</v>
      </c>
      <c r="G52" s="125">
        <f>VLOOKUP(G39,FAC_TOTALS_APTA!$A$4:$BJ$126,$F52,FALSE)</f>
        <v>4.7394709953269498E-2</v>
      </c>
      <c r="H52" s="125">
        <f>VLOOKUP(H39,FAC_TOTALS_APTA!$A$4:$BJ$126,$F52,FALSE)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MATCH($K52,FAC_TOTALS_APTA!$A$2:$BH$2,)</f>
        <v>48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114204.051898686</v>
      </c>
      <c r="V52" s="29">
        <f>IF(V39=0,0,VLOOKUP(V39,FAC_TOTALS_APTA!$A$4:$BJ$126,$L52,FALSE))</f>
        <v>327909.11381113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7"/>
        <v>442113.16570981598</v>
      </c>
      <c r="AD52" s="33">
        <f>AC52/G55</f>
        <v>6.5985978518964339E-4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30</v>
      </c>
      <c r="G53" s="131">
        <f>VLOOKUP(G39,FAC_TOTALS_APTA!$A$4:$BJ$126,$F53,FALSE)</f>
        <v>0</v>
      </c>
      <c r="H53" s="131">
        <f>VLOOKUP(H39,FAC_TOTALS_APTA!$A$4:$BJ$126,$F53,FALSE)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MATCH($K53,FAC_TOTALS_APTA!$A$2:$BH$2,)</f>
        <v>49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MATCH($K54,FAC_TOTALS_APTA!$A$2:$BH$2,)</f>
        <v>53</v>
      </c>
      <c r="M54" s="45">
        <f>IF(M39=0,0,VLOOKUP(M39,FAC_TOTALS_APTA!$A$4:$BJ$126,$L54,FALSE))</f>
        <v>64490437</v>
      </c>
      <c r="N54" s="45">
        <f>IF(N39=0,0,VLOOKUP(N39,FAC_TOTALS_APTA!$A$4:$BJ$126,$L54,FALSE))</f>
        <v>27575194</v>
      </c>
      <c r="O54" s="45">
        <f>IF(O39=0,0,VLOOKUP(O39,FAC_TOTALS_APTA!$A$4:$BJ$126,$L54,FALSE))</f>
        <v>22919974</v>
      </c>
      <c r="P54" s="45">
        <f>IF(P39=0,0,VLOOKUP(P39,FAC_TOTALS_APTA!$A$4:$BJ$126,$L54,FALSE))</f>
        <v>15747264</v>
      </c>
      <c r="Q54" s="45">
        <f>IF(Q39=0,0,VLOOKUP(Q39,FAC_TOTALS_APTA!$A$4:$BJ$126,$L54,FALSE))</f>
        <v>8688267.9999999907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2308521.9999999902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670010774.45983899</v>
      </c>
      <c r="H55" s="117">
        <f>VLOOKUP(H39,FAC_TOTALS_APTA!$A$4:$BH$126,$F55,FALSE)</f>
        <v>940659606.93807697</v>
      </c>
      <c r="I55" s="112">
        <f t="shared" ref="I55" si="18">H55/G55-1</f>
        <v>0.40394698532487694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 t="e">
        <f t="shared" si="19"/>
        <v>#REF!</v>
      </c>
      <c r="T55" s="29" t="e">
        <f t="shared" si="19"/>
        <v>#REF!</v>
      </c>
      <c r="U55" s="29" t="e">
        <f t="shared" si="19"/>
        <v>#REF!</v>
      </c>
      <c r="V55" s="29" t="e">
        <f t="shared" si="19"/>
        <v>#REF!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270648832.47823799</v>
      </c>
      <c r="AD55" s="33">
        <f>I55</f>
        <v>0.40394698532487694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692881970</v>
      </c>
      <c r="H56" s="114">
        <f>VLOOKUP(H39,FAC_TOTALS_APTA!$A$4:$BH$126,$F56,FALSE)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-1.6673885983009118E-2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8" t="s">
        <v>55</v>
      </c>
      <c r="AD64" s="168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86</v>
      </c>
      <c r="E69" s="55"/>
      <c r="F69" s="6">
        <f>MATCH($D69,FAC_TOTALS_APTA!$A$2:$BJ$2,)</f>
        <v>12</v>
      </c>
      <c r="G69" s="117">
        <f>VLOOKUP(G67,FAC_TOTALS_APTA!$A$4:$BJ$126,$F69,FALSE)</f>
        <v>2436593.4779696302</v>
      </c>
      <c r="H69" s="117">
        <f>VLOOKUP(H67,FAC_TOTALS_APTA!$A$4:$BJ$126,$F69,FALSE)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MATCH($K69,FAC_TOTALS_APTA!$A$2:$BH$2,)</f>
        <v>31</v>
      </c>
      <c r="M69" s="29">
        <f>IF(M67=0,0,VLOOKUP(M67,FAC_TOTALS_APTA!$A$4:$BJ$126,$L69,FALSE))</f>
        <v>338716.43380557199</v>
      </c>
      <c r="N69" s="29">
        <f>IF(N67=0,0,VLOOKUP(N67,FAC_TOTALS_APTA!$A$4:$BJ$126,$L69,FALSE))</f>
        <v>1613836.03334804</v>
      </c>
      <c r="O69" s="29">
        <f>IF(O67=0,0,VLOOKUP(O67,FAC_TOTALS_APTA!$A$4:$BJ$126,$L69,FALSE))</f>
        <v>-1951047.364479</v>
      </c>
      <c r="P69" s="29">
        <f>IF(P67=0,0,VLOOKUP(P67,FAC_TOTALS_APTA!$A$4:$BJ$126,$L69,FALSE))</f>
        <v>4191164.50510184</v>
      </c>
      <c r="Q69" s="29">
        <f>IF(Q67=0,0,VLOOKUP(Q67,FAC_TOTALS_APTA!$A$4:$BJ$126,$L69,FALSE))</f>
        <v>4302848.9909145804</v>
      </c>
      <c r="R69" s="29">
        <f>IF(R67=0,0,VLOOKUP(R67,FAC_TOTALS_APTA!$A$4:$BJ$126,$L69,FALSE))</f>
        <v>2376132.9547075098</v>
      </c>
      <c r="S69" s="29">
        <f>IF(S67=0,0,VLOOKUP(S67,FAC_TOTALS_APTA!$A$4:$BJ$126,$L69,FALSE))</f>
        <v>1999084.3575720401</v>
      </c>
      <c r="T69" s="29">
        <f>IF(T67=0,0,VLOOKUP(T67,FAC_TOTALS_APTA!$A$4:$BJ$126,$L69,FALSE))</f>
        <v>879718.03761040105</v>
      </c>
      <c r="U69" s="29">
        <f>IF(U67=0,0,VLOOKUP(U67,FAC_TOTALS_APTA!$A$4:$BJ$126,$L69,FALSE))</f>
        <v>-336579.95331591502</v>
      </c>
      <c r="V69" s="29">
        <f>IF(V67=0,0,VLOOKUP(V67,FAC_TOTALS_APTA!$A$4:$BJ$126,$L69,FALSE))</f>
        <v>662645.05230219895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14076519.047567265</v>
      </c>
      <c r="AD69" s="33">
        <f>AC69/G83</f>
        <v>0.15711547910655418</v>
      </c>
    </row>
    <row r="70" spans="1:33" x14ac:dyDescent="0.25">
      <c r="B70" s="25" t="s">
        <v>52</v>
      </c>
      <c r="C70" s="28" t="s">
        <v>21</v>
      </c>
      <c r="D70" s="104" t="s">
        <v>87</v>
      </c>
      <c r="E70" s="55"/>
      <c r="F70" s="6">
        <f>MATCH($D70,FAC_TOTALS_APTA!$A$2:$BJ$2,)</f>
        <v>13</v>
      </c>
      <c r="G70" s="123">
        <f>VLOOKUP(G67,FAC_TOTALS_APTA!$A$4:$BJ$126,$F70,FALSE)</f>
        <v>0.90327811224383903</v>
      </c>
      <c r="H70" s="123">
        <f>VLOOKUP(H67,FAC_TOTALS_APTA!$A$4:$BJ$126,$F70,FALSE)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FARE_per_UPT_cleaned_2018_log_FAC</v>
      </c>
      <c r="L70" s="6">
        <f>MATCH($K70,FAC_TOTALS_APTA!$A$2:$BH$2,)</f>
        <v>32</v>
      </c>
      <c r="M70" s="29">
        <f>IF(M67=0,0,VLOOKUP(M67,FAC_TOTALS_APTA!$A$4:$BJ$126,$L70,FALSE))</f>
        <v>855564.29957893305</v>
      </c>
      <c r="N70" s="29">
        <f>IF(N67=0,0,VLOOKUP(N67,FAC_TOTALS_APTA!$A$4:$BJ$126,$L70,FALSE))</f>
        <v>294633.40772613499</v>
      </c>
      <c r="O70" s="29">
        <f>IF(O67=0,0,VLOOKUP(O67,FAC_TOTALS_APTA!$A$4:$BJ$126,$L70,FALSE))</f>
        <v>549138.18837911799</v>
      </c>
      <c r="P70" s="29">
        <f>IF(P67=0,0,VLOOKUP(P67,FAC_TOTALS_APTA!$A$4:$BJ$126,$L70,FALSE))</f>
        <v>-276154.57055875298</v>
      </c>
      <c r="Q70" s="29">
        <f>IF(Q67=0,0,VLOOKUP(Q67,FAC_TOTALS_APTA!$A$4:$BJ$126,$L70,FALSE))</f>
        <v>358404.10401136702</v>
      </c>
      <c r="R70" s="29">
        <f>IF(R67=0,0,VLOOKUP(R67,FAC_TOTALS_APTA!$A$4:$BJ$126,$L70,FALSE))</f>
        <v>1285232.8205564001</v>
      </c>
      <c r="S70" s="29">
        <f>IF(S67=0,0,VLOOKUP(S67,FAC_TOTALS_APTA!$A$4:$BJ$126,$L70,FALSE))</f>
        <v>-4429613.6598656401</v>
      </c>
      <c r="T70" s="29">
        <f>IF(T67=0,0,VLOOKUP(T67,FAC_TOTALS_APTA!$A$4:$BJ$126,$L70,FALSE))</f>
        <v>1598451.66186563</v>
      </c>
      <c r="U70" s="29">
        <f>IF(U67=0,0,VLOOKUP(U67,FAC_TOTALS_APTA!$A$4:$BJ$126,$L70,FALSE))</f>
        <v>2804231.7352630999</v>
      </c>
      <c r="V70" s="29">
        <f>IF(V67=0,0,VLOOKUP(V67,FAC_TOTALS_APTA!$A$4:$BJ$126,$L70,FALSE))</f>
        <v>-343979.72181297099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5">SUM(M70:AB70)</f>
        <v>2695908.265143319</v>
      </c>
      <c r="AD70" s="33">
        <f>AC70/G83</f>
        <v>3.0090458960343184E-2</v>
      </c>
    </row>
    <row r="71" spans="1:33" s="13" customFormat="1" x14ac:dyDescent="0.25">
      <c r="A71" s="6"/>
      <c r="B71" s="115" t="s">
        <v>80</v>
      </c>
      <c r="C71" s="116"/>
      <c r="D71" s="104" t="s">
        <v>78</v>
      </c>
      <c r="E71" s="118"/>
      <c r="F71" s="104" t="e">
        <f>MATCH($D71,FAC_TOTALS_APTA!$A$2:$BJ$2,)</f>
        <v>#N/A</v>
      </c>
      <c r="G71" s="117" t="e">
        <f>VLOOKUP(G67,FAC_TOTALS_APTA!$A$4:$BJ$126,$F71,FALSE)</f>
        <v>#REF!</v>
      </c>
      <c r="H71" s="117" t="e">
        <f>VLOOKUP(H67,FAC_TOTALS_APTA!$A$4:$BJ$126,$F71,FALSE)</f>
        <v>#REF!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#REF!</v>
      </c>
      <c r="N71" s="117" t="e">
        <f>IF(N67=0,0,VLOOKUP(N67,FAC_TOTALS_APTA!$A$4:$BJ$126,$L71,FALSE))</f>
        <v>#REF!</v>
      </c>
      <c r="O71" s="117" t="e">
        <f>IF(O67=0,0,VLOOKUP(O67,FAC_TOTALS_APTA!$A$4:$BJ$126,$L71,FALSE))</f>
        <v>#REF!</v>
      </c>
      <c r="P71" s="117" t="e">
        <f>IF(P67=0,0,VLOOKUP(P67,FAC_TOTALS_APTA!$A$4:$BJ$126,$L71,FALSE))</f>
        <v>#REF!</v>
      </c>
      <c r="Q71" s="117" t="e">
        <f>IF(Q67=0,0,VLOOKUP(Q67,FAC_TOTALS_APTA!$A$4:$BJ$126,$L71,FALSE))</f>
        <v>#REF!</v>
      </c>
      <c r="R71" s="117" t="e">
        <f>IF(R67=0,0,VLOOKUP(R67,FAC_TOTALS_APTA!$A$4:$BJ$126,$L71,FALSE))</f>
        <v>#REF!</v>
      </c>
      <c r="S71" s="117" t="e">
        <f>IF(S67=0,0,VLOOKUP(S67,FAC_TOTALS_APTA!$A$4:$BJ$126,$L71,FALSE))</f>
        <v>#REF!</v>
      </c>
      <c r="T71" s="117" t="e">
        <f>IF(T67=0,0,VLOOKUP(T67,FAC_TOTALS_APTA!$A$4:$BJ$126,$L71,FALSE))</f>
        <v>#REF!</v>
      </c>
      <c r="U71" s="117" t="e">
        <f>IF(U67=0,0,VLOOKUP(U67,FAC_TOTALS_APTA!$A$4:$BJ$126,$L71,FALSE))</f>
        <v>#REF!</v>
      </c>
      <c r="V71" s="117" t="e">
        <f>IF(V67=0,0,VLOOKUP(V67,FAC_TOTALS_APTA!$A$4:$BJ$126,$L71,FALSE))</f>
        <v>#REF!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#REF!</v>
      </c>
      <c r="AD71" s="122" t="e">
        <f>AC71/G84</f>
        <v>#REF!</v>
      </c>
      <c r="AE71" s="6"/>
    </row>
    <row r="72" spans="1:33" s="13" customFormat="1" x14ac:dyDescent="0.25">
      <c r="A72" s="6"/>
      <c r="B72" s="115" t="s">
        <v>81</v>
      </c>
      <c r="C72" s="116"/>
      <c r="D72" s="104" t="s">
        <v>77</v>
      </c>
      <c r="E72" s="118"/>
      <c r="F72" s="104">
        <f>MATCH($D72,FAC_TOTALS_APTA!$A$2:$BJ$2,)</f>
        <v>21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14</v>
      </c>
      <c r="G73" s="117">
        <f>VLOOKUP(G67,FAC_TOTALS_APTA!$A$4:$BJ$126,$F73,FALSE)</f>
        <v>625427.99872995203</v>
      </c>
      <c r="H73" s="117">
        <f>VLOOKUP(H67,FAC_TOTALS_APTA!$A$4:$BJ$126,$F73,FALSE)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MATCH($K73,FAC_TOTALS_APTA!$A$2:$BH$2,)</f>
        <v>33</v>
      </c>
      <c r="M73" s="29">
        <f>IF(M67=0,0,VLOOKUP(M67,FAC_TOTALS_APTA!$A$4:$BJ$126,$L73,FALSE))</f>
        <v>1011929.02954417</v>
      </c>
      <c r="N73" s="29">
        <f>IF(N67=0,0,VLOOKUP(N67,FAC_TOTALS_APTA!$A$4:$BJ$126,$L73,FALSE))</f>
        <v>1338542.3370790801</v>
      </c>
      <c r="O73" s="29">
        <f>IF(O67=0,0,VLOOKUP(O67,FAC_TOTALS_APTA!$A$4:$BJ$126,$L73,FALSE))</f>
        <v>2092453.30156434</v>
      </c>
      <c r="P73" s="29">
        <f>IF(P67=0,0,VLOOKUP(P67,FAC_TOTALS_APTA!$A$4:$BJ$126,$L73,FALSE))</f>
        <v>2688448.0817330098</v>
      </c>
      <c r="Q73" s="29">
        <f>IF(Q67=0,0,VLOOKUP(Q67,FAC_TOTALS_APTA!$A$4:$BJ$126,$L73,FALSE))</f>
        <v>1050629.8796087101</v>
      </c>
      <c r="R73" s="29">
        <f>IF(R67=0,0,VLOOKUP(R67,FAC_TOTALS_APTA!$A$4:$BJ$126,$L73,FALSE))</f>
        <v>375584.28878941899</v>
      </c>
      <c r="S73" s="29">
        <f>IF(S67=0,0,VLOOKUP(S67,FAC_TOTALS_APTA!$A$4:$BJ$126,$L73,FALSE))</f>
        <v>-372158.64973428199</v>
      </c>
      <c r="T73" s="29">
        <f>IF(T67=0,0,VLOOKUP(T67,FAC_TOTALS_APTA!$A$4:$BJ$126,$L73,FALSE))</f>
        <v>815610.58470369596</v>
      </c>
      <c r="U73" s="29">
        <f>IF(U67=0,0,VLOOKUP(U67,FAC_TOTALS_APTA!$A$4:$BJ$126,$L73,FALSE))</f>
        <v>620176.45645643002</v>
      </c>
      <c r="V73" s="29">
        <f>IF(V67=0,0,VLOOKUP(V67,FAC_TOTALS_APTA!$A$4:$BJ$126,$L73,FALSE))</f>
        <v>820218.32821087702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5"/>
        <v>10441433.637955451</v>
      </c>
      <c r="AD73" s="33">
        <f>AC73/G83</f>
        <v>0.1165423669760301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15</v>
      </c>
      <c r="G74" s="123">
        <f>VLOOKUP(G67,FAC_TOTALS_APTA!$A$4:$BJ$126,$F74,FALSE)</f>
        <v>0.24101167174693</v>
      </c>
      <c r="H74" s="123">
        <f>VLOOKUP(H67,FAC_TOTALS_APTA!$A$4:$BJ$126,$F74,FALSE)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MATCH($K74,FAC_TOTALS_APTA!$A$2:$BH$2,)</f>
        <v>34</v>
      </c>
      <c r="M74" s="29">
        <f>IF(M67=0,0,VLOOKUP(M67,FAC_TOTALS_APTA!$A$4:$BJ$126,$L74,FALSE))</f>
        <v>-177416.851513517</v>
      </c>
      <c r="N74" s="29">
        <f>IF(N67=0,0,VLOOKUP(N67,FAC_TOTALS_APTA!$A$4:$BJ$126,$L74,FALSE))</f>
        <v>-13734.1692473849</v>
      </c>
      <c r="O74" s="29">
        <f>IF(O67=0,0,VLOOKUP(O67,FAC_TOTALS_APTA!$A$4:$BJ$126,$L74,FALSE))</f>
        <v>-438388.06245337898</v>
      </c>
      <c r="P74" s="29">
        <f>IF(P67=0,0,VLOOKUP(P67,FAC_TOTALS_APTA!$A$4:$BJ$126,$L74,FALSE))</f>
        <v>-41399.736977157503</v>
      </c>
      <c r="Q74" s="29">
        <f>IF(Q67=0,0,VLOOKUP(Q67,FAC_TOTALS_APTA!$A$4:$BJ$126,$L74,FALSE))</f>
        <v>-402099.21997903101</v>
      </c>
      <c r="R74" s="29">
        <f>IF(R67=0,0,VLOOKUP(R67,FAC_TOTALS_APTA!$A$4:$BJ$126,$L74,FALSE))</f>
        <v>-505022.11001906003</v>
      </c>
      <c r="S74" s="29">
        <f>IF(S67=0,0,VLOOKUP(S67,FAC_TOTALS_APTA!$A$4:$BJ$126,$L74,FALSE))</f>
        <v>834703.57938885398</v>
      </c>
      <c r="T74" s="29">
        <f>IF(T67=0,0,VLOOKUP(T67,FAC_TOTALS_APTA!$A$4:$BJ$126,$L74,FALSE))</f>
        <v>332225.91910027701</v>
      </c>
      <c r="U74" s="29">
        <f>IF(U67=0,0,VLOOKUP(U67,FAC_TOTALS_APTA!$A$4:$BJ$126,$L74,FALSE))</f>
        <v>-867007.60045344103</v>
      </c>
      <c r="V74" s="29">
        <f>IF(V67=0,0,VLOOKUP(V67,FAC_TOTALS_APTA!$A$4:$BJ$126,$L74,FALSE))</f>
        <v>-1419383.7802246199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5"/>
        <v>-2697522.0323784593</v>
      </c>
      <c r="AD74" s="33">
        <f>AC74/G83</f>
        <v>-3.0108471070543066E-2</v>
      </c>
    </row>
    <row r="75" spans="1:33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MATCH($D75,FAC_TOTALS_APTA!$A$2:$BJ$2,)</f>
        <v>16</v>
      </c>
      <c r="G75" s="125">
        <f>VLOOKUP(G67,FAC_TOTALS_APTA!$A$4:$BJ$126,$F75,FALSE)</f>
        <v>1.9327110653241599</v>
      </c>
      <c r="H75" s="125">
        <f>VLOOKUP(H67,FAC_TOTALS_APTA!$A$4:$BJ$126,$F75,FALSE)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MATCH($K75,FAC_TOTALS_APTA!$A$2:$BH$2,)</f>
        <v>35</v>
      </c>
      <c r="M75" s="29">
        <f>IF(M67=0,0,VLOOKUP(M67,FAC_TOTALS_APTA!$A$4:$BJ$126,$L75,FALSE))</f>
        <v>903532.15265088296</v>
      </c>
      <c r="N75" s="29">
        <f>IF(N67=0,0,VLOOKUP(N67,FAC_TOTALS_APTA!$A$4:$BJ$126,$L75,FALSE))</f>
        <v>1222633.1296974099</v>
      </c>
      <c r="O75" s="29">
        <f>IF(O67=0,0,VLOOKUP(O67,FAC_TOTALS_APTA!$A$4:$BJ$126,$L75,FALSE))</f>
        <v>2307962.8726699599</v>
      </c>
      <c r="P75" s="29">
        <f>IF(P67=0,0,VLOOKUP(P67,FAC_TOTALS_APTA!$A$4:$BJ$126,$L75,FALSE))</f>
        <v>1510726.54005024</v>
      </c>
      <c r="Q75" s="29">
        <f>IF(Q67=0,0,VLOOKUP(Q67,FAC_TOTALS_APTA!$A$4:$BJ$126,$L75,FALSE))</f>
        <v>1094449.85024469</v>
      </c>
      <c r="R75" s="29">
        <f>IF(R67=0,0,VLOOKUP(R67,FAC_TOTALS_APTA!$A$4:$BJ$126,$L75,FALSE))</f>
        <v>2631281.2625774001</v>
      </c>
      <c r="S75" s="29">
        <f>IF(S67=0,0,VLOOKUP(S67,FAC_TOTALS_APTA!$A$4:$BJ$126,$L75,FALSE))</f>
        <v>-7703673.2958394</v>
      </c>
      <c r="T75" s="29">
        <f>IF(T67=0,0,VLOOKUP(T67,FAC_TOTALS_APTA!$A$4:$BJ$126,$L75,FALSE))</f>
        <v>3693467.0191116701</v>
      </c>
      <c r="U75" s="29">
        <f>IF(U67=0,0,VLOOKUP(U67,FAC_TOTALS_APTA!$A$4:$BJ$126,$L75,FALSE))</f>
        <v>5332407.0484678298</v>
      </c>
      <c r="V75" s="29">
        <f>IF(V67=0,0,VLOOKUP(V67,FAC_TOTALS_APTA!$A$4:$BJ$126,$L75,FALSE))</f>
        <v>56373.320562683701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5"/>
        <v>11049159.900193365</v>
      </c>
      <c r="AD75" s="33">
        <f>AC75/G83</f>
        <v>0.12332552142880987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17</v>
      </c>
      <c r="G76" s="123">
        <f>VLOOKUP(G67,FAC_TOTALS_APTA!$A$4:$BJ$126,$F76,FALSE)</f>
        <v>34213.9259747588</v>
      </c>
      <c r="H76" s="123">
        <f>VLOOKUP(H67,FAC_TOTALS_APTA!$A$4:$BJ$126,$F76,FALSE)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MATCH($K76,FAC_TOTALS_APTA!$A$2:$BH$2,)</f>
        <v>36</v>
      </c>
      <c r="M76" s="29">
        <f>IF(M67=0,0,VLOOKUP(M67,FAC_TOTALS_APTA!$A$4:$BJ$126,$L76,FALSE))</f>
        <v>1100855.3098962901</v>
      </c>
      <c r="N76" s="29">
        <f>IF(N67=0,0,VLOOKUP(N67,FAC_TOTALS_APTA!$A$4:$BJ$126,$L76,FALSE))</f>
        <v>1688046.79773594</v>
      </c>
      <c r="O76" s="29">
        <f>IF(O67=0,0,VLOOKUP(O67,FAC_TOTALS_APTA!$A$4:$BJ$126,$L76,FALSE))</f>
        <v>2114697.8159814398</v>
      </c>
      <c r="P76" s="29">
        <f>IF(P67=0,0,VLOOKUP(P67,FAC_TOTALS_APTA!$A$4:$BJ$126,$L76,FALSE))</f>
        <v>3559265.53258722</v>
      </c>
      <c r="Q76" s="29">
        <f>IF(Q67=0,0,VLOOKUP(Q67,FAC_TOTALS_APTA!$A$4:$BJ$126,$L76,FALSE))</f>
        <v>-844618.54347962898</v>
      </c>
      <c r="R76" s="29">
        <f>IF(R67=0,0,VLOOKUP(R67,FAC_TOTALS_APTA!$A$4:$BJ$126,$L76,FALSE))</f>
        <v>-537621.13215518103</v>
      </c>
      <c r="S76" s="29">
        <f>IF(S67=0,0,VLOOKUP(S67,FAC_TOTALS_APTA!$A$4:$BJ$126,$L76,FALSE))</f>
        <v>4537677.5984147498</v>
      </c>
      <c r="T76" s="29">
        <f>IF(T67=0,0,VLOOKUP(T67,FAC_TOTALS_APTA!$A$4:$BJ$126,$L76,FALSE))</f>
        <v>-243811.18562060301</v>
      </c>
      <c r="U76" s="29">
        <f>IF(U67=0,0,VLOOKUP(U67,FAC_TOTALS_APTA!$A$4:$BJ$126,$L76,FALSE))</f>
        <v>546324.76005785505</v>
      </c>
      <c r="V76" s="29">
        <f>IF(V67=0,0,VLOOKUP(V67,FAC_TOTALS_APTA!$A$4:$BJ$126,$L76,FALSE))</f>
        <v>1596716.9875781799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5"/>
        <v>13517533.940996263</v>
      </c>
      <c r="AD76" s="33">
        <f>AC76/G83</f>
        <v>0.15087635048849507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18</v>
      </c>
      <c r="G77" s="117">
        <f>VLOOKUP(G67,FAC_TOTALS_APTA!$A$4:$BJ$126,$F77,FALSE)</f>
        <v>6.6866462964353799</v>
      </c>
      <c r="H77" s="117">
        <f>VLOOKUP(H67,FAC_TOTALS_APTA!$A$4:$BJ$126,$F77,FALSE)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MATCH($K77,FAC_TOTALS_APTA!$A$2:$BH$2,)</f>
        <v>37</v>
      </c>
      <c r="M77" s="29">
        <f>IF(M67=0,0,VLOOKUP(M67,FAC_TOTALS_APTA!$A$4:$BJ$126,$L77,FALSE))</f>
        <v>255336.70955324301</v>
      </c>
      <c r="N77" s="29">
        <f>IF(N67=0,0,VLOOKUP(N67,FAC_TOTALS_APTA!$A$4:$BJ$126,$L77,FALSE))</f>
        <v>212498.785824224</v>
      </c>
      <c r="O77" s="29">
        <f>IF(O67=0,0,VLOOKUP(O67,FAC_TOTALS_APTA!$A$4:$BJ$126,$L77,FALSE))</f>
        <v>300751.40617302101</v>
      </c>
      <c r="P77" s="29">
        <f>IF(P67=0,0,VLOOKUP(P67,FAC_TOTALS_APTA!$A$4:$BJ$126,$L77,FALSE))</f>
        <v>453962.99624661001</v>
      </c>
      <c r="Q77" s="29">
        <f>IF(Q67=0,0,VLOOKUP(Q67,FAC_TOTALS_APTA!$A$4:$BJ$126,$L77,FALSE))</f>
        <v>430397.19909746398</v>
      </c>
      <c r="R77" s="29">
        <f>IF(R67=0,0,VLOOKUP(R67,FAC_TOTALS_APTA!$A$4:$BJ$126,$L77,FALSE))</f>
        <v>-82593.253430345198</v>
      </c>
      <c r="S77" s="29">
        <f>IF(S67=0,0,VLOOKUP(S67,FAC_TOTALS_APTA!$A$4:$BJ$126,$L77,FALSE))</f>
        <v>473295.04203101801</v>
      </c>
      <c r="T77" s="29">
        <f>IF(T67=0,0,VLOOKUP(T67,FAC_TOTALS_APTA!$A$4:$BJ$126,$L77,FALSE))</f>
        <v>1388047.84649784</v>
      </c>
      <c r="U77" s="29">
        <f>IF(U67=0,0,VLOOKUP(U67,FAC_TOTALS_APTA!$A$4:$BJ$126,$L77,FALSE))</f>
        <v>537151.52870253299</v>
      </c>
      <c r="V77" s="29">
        <f>IF(V67=0,0,VLOOKUP(V67,FAC_TOTALS_APTA!$A$4:$BJ$126,$L77,FALSE))</f>
        <v>-568437.952352616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5"/>
        <v>3400410.3083429923</v>
      </c>
      <c r="AD77" s="33">
        <f>AC77/G83</f>
        <v>3.7953779123149511E-2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19</v>
      </c>
      <c r="G78" s="125">
        <f>VLOOKUP(G67,FAC_TOTALS_APTA!$A$4:$BJ$126,$F78,FALSE)</f>
        <v>3.3043487636261699</v>
      </c>
      <c r="H78" s="125">
        <f>VLOOKUP(H67,FAC_TOTALS_APTA!$A$4:$BJ$126,$F78,FALSE)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MATCH($K78,FAC_TOTALS_APTA!$A$2:$BH$2,)</f>
        <v>38</v>
      </c>
      <c r="M78" s="29">
        <f>IF(M67=0,0,VLOOKUP(M67,FAC_TOTALS_APTA!$A$4:$BJ$126,$L78,FALSE))</f>
        <v>0</v>
      </c>
      <c r="N78" s="29">
        <f>IF(N67=0,0,VLOOKUP(N67,FAC_TOTALS_APTA!$A$4:$BJ$126,$L78,FALSE))</f>
        <v>0</v>
      </c>
      <c r="O78" s="29">
        <f>IF(O67=0,0,VLOOKUP(O67,FAC_TOTALS_APTA!$A$4:$BJ$126,$L78,FALSE))</f>
        <v>0</v>
      </c>
      <c r="P78" s="29">
        <f>IF(P67=0,0,VLOOKUP(P67,FAC_TOTALS_APTA!$A$4:$BJ$126,$L78,FALSE))</f>
        <v>-542981.76641309296</v>
      </c>
      <c r="Q78" s="29">
        <f>IF(Q67=0,0,VLOOKUP(Q67,FAC_TOTALS_APTA!$A$4:$BJ$126,$L78,FALSE))</f>
        <v>-281374.02997290401</v>
      </c>
      <c r="R78" s="29">
        <f>IF(R67=0,0,VLOOKUP(R67,FAC_TOTALS_APTA!$A$4:$BJ$126,$L78,FALSE))</f>
        <v>68841.489364165594</v>
      </c>
      <c r="S78" s="29">
        <f>IF(S67=0,0,VLOOKUP(S67,FAC_TOTALS_APTA!$A$4:$BJ$126,$L78,FALSE))</f>
        <v>92934.329126172102</v>
      </c>
      <c r="T78" s="29">
        <f>IF(T67=0,0,VLOOKUP(T67,FAC_TOTALS_APTA!$A$4:$BJ$126,$L78,FALSE))</f>
        <v>-724224.68082125799</v>
      </c>
      <c r="U78" s="29">
        <f>IF(U67=0,0,VLOOKUP(U67,FAC_TOTALS_APTA!$A$4:$BJ$126,$L78,FALSE))</f>
        <v>222127.70854383399</v>
      </c>
      <c r="V78" s="29">
        <f>IF(V67=0,0,VLOOKUP(V67,FAC_TOTALS_APTA!$A$4:$BJ$126,$L78,FALSE))</f>
        <v>313386.54572318099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5"/>
        <v>-851290.40444990224</v>
      </c>
      <c r="AD78" s="33">
        <f>AC78/G83</f>
        <v>-9.5017027506579341E-3</v>
      </c>
    </row>
    <row r="79" spans="1:33" x14ac:dyDescent="0.25">
      <c r="B79" s="25" t="s">
        <v>63</v>
      </c>
      <c r="C79" s="28"/>
      <c r="D79" s="126" t="s">
        <v>92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YEARS_SINCE_TNC_BUS_LOW_FAC</v>
      </c>
      <c r="L79" s="6">
        <f>MATCH($K79,FAC_TOTALS_APTA!$A$2:$BH$2,)</f>
        <v>44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0</v>
      </c>
      <c r="P79" s="29">
        <f>IF(P67=0,0,VLOOKUP(P67,FAC_TOTALS_APTA!$A$4:$BJ$126,$L79,FALSE))</f>
        <v>0</v>
      </c>
      <c r="Q79" s="29">
        <f>IF(Q67=0,0,VLOOKUP(Q67,FAC_TOTALS_APTA!$A$4:$BJ$126,$L79,FALSE))</f>
        <v>0</v>
      </c>
      <c r="R79" s="29">
        <f>IF(R67=0,0,VLOOKUP(R67,FAC_TOTALS_APTA!$A$4:$BJ$126,$L79,FALSE))</f>
        <v>0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29</v>
      </c>
      <c r="G80" s="125">
        <f>VLOOKUP(G67,FAC_TOTALS_APTA!$A$4:$BJ$126,$F80,FALSE)</f>
        <v>3.0372520728264501E-2</v>
      </c>
      <c r="H80" s="125">
        <f>VLOOKUP(H67,FAC_TOTALS_APTA!$A$4:$BJ$126,$F80,FALSE)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MATCH($K80,FAC_TOTALS_APTA!$A$2:$BH$2,)</f>
        <v>48</v>
      </c>
      <c r="M80" s="29">
        <f>IF(M67=0,0,VLOOKUP(M67,FAC_TOTALS_APTA!$A$4:$BJ$126,$L80,FALSE))</f>
        <v>0</v>
      </c>
      <c r="N80" s="29">
        <f>IF(N67=0,0,VLOOKUP(N67,FAC_TOTALS_APTA!$A$4:$BJ$126,$L80,FALSE))</f>
        <v>0</v>
      </c>
      <c r="O80" s="29">
        <f>IF(O67=0,0,VLOOKUP(O67,FAC_TOTALS_APTA!$A$4:$BJ$126,$L80,FALSE))</f>
        <v>0</v>
      </c>
      <c r="P80" s="29">
        <f>IF(P67=0,0,VLOOKUP(P67,FAC_TOTALS_APTA!$A$4:$BJ$126,$L80,FALSE))</f>
        <v>0</v>
      </c>
      <c r="Q80" s="29">
        <f>IF(Q67=0,0,VLOOKUP(Q67,FAC_TOTALS_APTA!$A$4:$BJ$126,$L80,FALSE))</f>
        <v>0</v>
      </c>
      <c r="R80" s="29">
        <f>IF(R67=0,0,VLOOKUP(R67,FAC_TOTALS_APTA!$A$4:$BJ$126,$L80,FALSE))</f>
        <v>0</v>
      </c>
      <c r="S80" s="29">
        <f>IF(S67=0,0,VLOOKUP(S67,FAC_TOTALS_APTA!$A$4:$BJ$126,$L80,FALSE))</f>
        <v>0</v>
      </c>
      <c r="T80" s="29">
        <f>IF(T67=0,0,VLOOKUP(T67,FAC_TOTALS_APTA!$A$4:$BJ$126,$L80,FALSE))</f>
        <v>35404.1453776856</v>
      </c>
      <c r="U80" s="29">
        <f>IF(U67=0,0,VLOOKUP(U67,FAC_TOTALS_APTA!$A$4:$BJ$126,$L80,FALSE))</f>
        <v>0</v>
      </c>
      <c r="V80" s="29">
        <f>IF(V67=0,0,VLOOKUP(V67,FAC_TOTALS_APTA!$A$4:$BJ$126,$L80,FALSE))</f>
        <v>22985.8199773794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5"/>
        <v>58389.965355064996</v>
      </c>
      <c r="AD80" s="33">
        <f>AC80/G83</f>
        <v>6.5172130629565005E-4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30</v>
      </c>
      <c r="G81" s="131">
        <f>VLOOKUP(G67,FAC_TOTALS_APTA!$A$4:$BJ$126,$F81,FALSE)</f>
        <v>0</v>
      </c>
      <c r="H81" s="131">
        <f>VLOOKUP(H67,FAC_TOTALS_APTA!$A$4:$BJ$126,$F81,FALSE)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MATCH($K81,FAC_TOTALS_APTA!$A$2:$BH$2,)</f>
        <v>49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0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MATCH($K82,FAC_TOTALS_APTA!$A$2:$BH$2,)</f>
        <v>53</v>
      </c>
      <c r="M82" s="45">
        <f>IF(M67=0,0,VLOOKUP(M67,FAC_TOTALS_APTA!$A$4:$BJ$126,$L82,FALSE))</f>
        <v>13655748</v>
      </c>
      <c r="N82" s="45">
        <f>IF(N67=0,0,VLOOKUP(N67,FAC_TOTALS_APTA!$A$4:$BJ$126,$L82,FALSE))</f>
        <v>44950739</v>
      </c>
      <c r="O82" s="45">
        <f>IF(O67=0,0,VLOOKUP(O67,FAC_TOTALS_APTA!$A$4:$BJ$126,$L82,FALSE))</f>
        <v>27514218</v>
      </c>
      <c r="P82" s="45">
        <f>IF(P67=0,0,VLOOKUP(P67,FAC_TOTALS_APTA!$A$4:$BJ$126,$L82,FALSE))</f>
        <v>26468097.999999899</v>
      </c>
      <c r="Q82" s="45">
        <f>IF(Q67=0,0,VLOOKUP(Q67,FAC_TOTALS_APTA!$A$4:$BJ$126,$L82,FALSE))</f>
        <v>12183549</v>
      </c>
      <c r="R82" s="45">
        <f>IF(R67=0,0,VLOOKUP(R67,FAC_TOTALS_APTA!$A$4:$BJ$126,$L82,FALSE))</f>
        <v>4015598.9999999902</v>
      </c>
      <c r="S82" s="45">
        <f>IF(S67=0,0,VLOOKUP(S67,FAC_TOTALS_APTA!$A$4:$BJ$126,$L82,FALSE))</f>
        <v>13248340.999999899</v>
      </c>
      <c r="T82" s="45">
        <f>IF(T67=0,0,VLOOKUP(T67,FAC_TOTALS_APTA!$A$4:$BJ$126,$L82,FALSE))</f>
        <v>1770537</v>
      </c>
      <c r="U82" s="45">
        <f>IF(U67=0,0,VLOOKUP(U67,FAC_TOTALS_APTA!$A$4:$BJ$126,$L82,FALSE))</f>
        <v>1273013.99999999</v>
      </c>
      <c r="V82" s="45">
        <f>IF(V67=0,0,VLOOKUP(V67,FAC_TOTALS_APTA!$A$4:$BJ$126,$L82,FALSE))</f>
        <v>6209327.9999999898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89593457.8032296</v>
      </c>
      <c r="H83" s="117">
        <f>VLOOKUP(H67,FAC_TOTALS_APTA!$A$4:$BH$126,$F83,FALSE)</f>
        <v>295702050.671004</v>
      </c>
      <c r="I83" s="112">
        <f t="shared" ref="I83" si="27">H83/G83-1</f>
        <v>2.3004870882474719</v>
      </c>
      <c r="J83" s="31"/>
      <c r="K83" s="31"/>
      <c r="L83" s="6"/>
      <c r="M83" s="29" t="e">
        <f t="shared" ref="M83:AB83" si="28">SUM(M69:M76)</f>
        <v>#REF!</v>
      </c>
      <c r="N83" s="29" t="e">
        <f t="shared" si="28"/>
        <v>#REF!</v>
      </c>
      <c r="O83" s="29" t="e">
        <f t="shared" si="28"/>
        <v>#REF!</v>
      </c>
      <c r="P83" s="29" t="e">
        <f t="shared" si="28"/>
        <v>#REF!</v>
      </c>
      <c r="Q83" s="29" t="e">
        <f t="shared" si="28"/>
        <v>#REF!</v>
      </c>
      <c r="R83" s="29" t="e">
        <f t="shared" si="28"/>
        <v>#REF!</v>
      </c>
      <c r="S83" s="29" t="e">
        <f t="shared" si="28"/>
        <v>#REF!</v>
      </c>
      <c r="T83" s="29" t="e">
        <f t="shared" si="28"/>
        <v>#REF!</v>
      </c>
      <c r="U83" s="29" t="e">
        <f t="shared" si="28"/>
        <v>#REF!</v>
      </c>
      <c r="V83" s="29" t="e">
        <f t="shared" si="28"/>
        <v>#REF!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206108592.8677744</v>
      </c>
      <c r="AD83" s="33">
        <f>I83</f>
        <v>2.3004870882474719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93361892</v>
      </c>
      <c r="H84" s="114">
        <f>VLOOKUP(H67,FAC_TOTALS_APTA!$A$4:$BH$126,$F84,FALSE)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4.4622159075786705E-3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86</v>
      </c>
      <c r="E97" s="55"/>
      <c r="F97" s="6">
        <f>MATCH($D97,FAC_TOTALS_APTA!$A$2:$BJ$2,)</f>
        <v>12</v>
      </c>
      <c r="G97" s="117">
        <f>VLOOKUP(G95,FAC_TOTALS_APTA!$A$4:$BJ$126,$F97,FALSE)</f>
        <v>253905652</v>
      </c>
      <c r="H97" s="117">
        <f>VLOOKUP(H95,FAC_TOTALS_APTA!$A$4:$BJ$126,$F97,FALSE)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31</v>
      </c>
      <c r="M97" s="29">
        <f>IF(M95=0,0,VLOOKUP(M95,FAC_TOTALS_APTA!$A$4:$BJ$126,$L97,FALSE))</f>
        <v>-65171066.191932201</v>
      </c>
      <c r="N97" s="29">
        <f>IF(N95=0,0,VLOOKUP(N95,FAC_TOTALS_APTA!$A$4:$BJ$126,$L97,FALSE))</f>
        <v>32269372.829270899</v>
      </c>
      <c r="O97" s="29">
        <f>IF(O95=0,0,VLOOKUP(O95,FAC_TOTALS_APTA!$A$4:$BJ$126,$L97,FALSE))</f>
        <v>31534920.8665362</v>
      </c>
      <c r="P97" s="29">
        <f>IF(P95=0,0,VLOOKUP(P95,FAC_TOTALS_APTA!$A$4:$BJ$126,$L97,FALSE))</f>
        <v>-5393154.3978068298</v>
      </c>
      <c r="Q97" s="29">
        <f>IF(Q95=0,0,VLOOKUP(Q95,FAC_TOTALS_APTA!$A$4:$BJ$126,$L97,FALSE))</f>
        <v>11613804.528455</v>
      </c>
      <c r="R97" s="29">
        <f>IF(R95=0,0,VLOOKUP(R95,FAC_TOTALS_APTA!$A$4:$BJ$126,$L97,FALSE))</f>
        <v>12717663.764530299</v>
      </c>
      <c r="S97" s="29">
        <f>IF(S95=0,0,VLOOKUP(S95,FAC_TOTALS_APTA!$A$4:$BJ$126,$L97,FALSE))</f>
        <v>718912.46748978097</v>
      </c>
      <c r="T97" s="29">
        <f>IF(T95=0,0,VLOOKUP(T95,FAC_TOTALS_APTA!$A$4:$BJ$126,$L97,FALSE))</f>
        <v>-71546874.499121994</v>
      </c>
      <c r="U97" s="29">
        <f>IF(U95=0,0,VLOOKUP(U95,FAC_TOTALS_APTA!$A$4:$BJ$126,$L97,FALSE))</f>
        <v>-17024042.692045402</v>
      </c>
      <c r="V97" s="29">
        <f>IF(V95=0,0,VLOOKUP(V95,FAC_TOTALS_APTA!$A$4:$BJ$126,$L97,FALSE))</f>
        <v>-1568524.1282213901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-71848987.452845633</v>
      </c>
      <c r="AD97" s="33">
        <f>AC97/G111</f>
        <v>-6.4047828363768919E-2</v>
      </c>
      <c r="AE97" s="103"/>
    </row>
    <row r="98" spans="1:31" x14ac:dyDescent="0.25">
      <c r="B98" s="25" t="s">
        <v>52</v>
      </c>
      <c r="C98" s="28" t="s">
        <v>21</v>
      </c>
      <c r="D98" s="104" t="s">
        <v>87</v>
      </c>
      <c r="E98" s="55"/>
      <c r="F98" s="6">
        <f>MATCH($D98,FAC_TOTALS_APTA!$A$2:$BJ$2,)</f>
        <v>13</v>
      </c>
      <c r="G98" s="123">
        <f>VLOOKUP(G95,FAC_TOTALS_APTA!$A$4:$BJ$126,$F98,FALSE)</f>
        <v>0.97956348559999995</v>
      </c>
      <c r="H98" s="123">
        <f>VLOOKUP(H95,FAC_TOTALS_APTA!$A$4:$BJ$126,$F98,FALSE)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FARE_per_UPT_cleaned_2018_log_FAC</v>
      </c>
      <c r="L98" s="6">
        <f>MATCH($K98,FAC_TOTALS_APTA!$A$2:$BH$2,)</f>
        <v>32</v>
      </c>
      <c r="M98" s="29">
        <f>IF(M95=0,0,VLOOKUP(M95,FAC_TOTALS_APTA!$A$4:$BJ$126,$L98,FALSE))</f>
        <v>-62059372.293483697</v>
      </c>
      <c r="N98" s="29">
        <f>IF(N95=0,0,VLOOKUP(N95,FAC_TOTALS_APTA!$A$4:$BJ$126,$L98,FALSE))</f>
        <v>-17942461.6455957</v>
      </c>
      <c r="O98" s="29">
        <f>IF(O95=0,0,VLOOKUP(O95,FAC_TOTALS_APTA!$A$4:$BJ$126,$L98,FALSE))</f>
        <v>11611058.296039499</v>
      </c>
      <c r="P98" s="29">
        <f>IF(P95=0,0,VLOOKUP(P95,FAC_TOTALS_APTA!$A$4:$BJ$126,$L98,FALSE))</f>
        <v>-11210731.2385634</v>
      </c>
      <c r="Q98" s="29">
        <f>IF(Q95=0,0,VLOOKUP(Q95,FAC_TOTALS_APTA!$A$4:$BJ$126,$L98,FALSE))</f>
        <v>-9358766.2659728304</v>
      </c>
      <c r="R98" s="29">
        <f>IF(R95=0,0,VLOOKUP(R95,FAC_TOTALS_APTA!$A$4:$BJ$126,$L98,FALSE))</f>
        <v>-3494733.0710590198</v>
      </c>
      <c r="S98" s="29">
        <f>IF(S95=0,0,VLOOKUP(S95,FAC_TOTALS_APTA!$A$4:$BJ$126,$L98,FALSE))</f>
        <v>-17482924.9961867</v>
      </c>
      <c r="T98" s="29">
        <f>IF(T95=0,0,VLOOKUP(T95,FAC_TOTALS_APTA!$A$4:$BJ$126,$L98,FALSE))</f>
        <v>-10170901.0160325</v>
      </c>
      <c r="U98" s="29">
        <f>IF(U95=0,0,VLOOKUP(U95,FAC_TOTALS_APTA!$A$4:$BJ$126,$L98,FALSE))</f>
        <v>-21773651.7827265</v>
      </c>
      <c r="V98" s="29">
        <f>IF(V95=0,0,VLOOKUP(V95,FAC_TOTALS_APTA!$A$4:$BJ$126,$L98,FALSE))</f>
        <v>11330791.313151101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4">SUM(M98:AB98)</f>
        <v>-130551692.70042978</v>
      </c>
      <c r="AD98" s="33">
        <f>AC98/G111</f>
        <v>-0.11637676052379028</v>
      </c>
      <c r="AE98" s="103"/>
    </row>
    <row r="99" spans="1:31" s="13" customFormat="1" x14ac:dyDescent="0.25">
      <c r="A99" s="6"/>
      <c r="B99" s="115" t="s">
        <v>80</v>
      </c>
      <c r="C99" s="116"/>
      <c r="D99" s="104" t="s">
        <v>78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 t="e">
        <f>IF(S95=0,0,VLOOKUP(S95,FAC_TOTALS_APTA!$A$4:$BJ$126,$L99,FALSE))</f>
        <v>#REF!</v>
      </c>
      <c r="T99" s="117" t="e">
        <f>IF(T95=0,0,VLOOKUP(T95,FAC_TOTALS_APTA!$A$4:$BJ$126,$L99,FALSE))</f>
        <v>#REF!</v>
      </c>
      <c r="U99" s="117" t="e">
        <f>IF(U95=0,0,VLOOKUP(U95,FAC_TOTALS_APTA!$A$4:$BJ$126,$L99,FALSE))</f>
        <v>#REF!</v>
      </c>
      <c r="V99" s="117" t="e">
        <f>IF(V95=0,0,VLOOKUP(V95,FAC_TOTALS_APTA!$A$4:$BJ$126,$L99,FALSE))</f>
        <v>#REF!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4"/>
        <v>#REF!</v>
      </c>
      <c r="AD99" s="122" t="e">
        <f>AC99/G112</f>
        <v>#REF!</v>
      </c>
      <c r="AE99" s="6"/>
    </row>
    <row r="100" spans="1:31" s="13" customFormat="1" x14ac:dyDescent="0.25">
      <c r="A100" s="6"/>
      <c r="B100" s="115" t="s">
        <v>81</v>
      </c>
      <c r="C100" s="116"/>
      <c r="D100" s="104" t="s">
        <v>77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14</v>
      </c>
      <c r="G101" s="117">
        <f>VLOOKUP(G95,FAC_TOTALS_APTA!$A$4:$BJ$126,$F101,FALSE)</f>
        <v>25697520.3899999</v>
      </c>
      <c r="H101" s="117">
        <f>VLOOKUP(H95,FAC_TOTALS_APTA!$A$4:$BJ$126,$F101,FALSE)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MATCH($K101,FAC_TOTALS_APTA!$A$2:$BH$2,)</f>
        <v>33</v>
      </c>
      <c r="M101" s="29">
        <f>IF(M95=0,0,VLOOKUP(M95,FAC_TOTALS_APTA!$A$4:$BJ$126,$L101,FALSE))</f>
        <v>5846012.1940377001</v>
      </c>
      <c r="N101" s="29">
        <f>IF(N95=0,0,VLOOKUP(N95,FAC_TOTALS_APTA!$A$4:$BJ$126,$L101,FALSE))</f>
        <v>8177513.8258598503</v>
      </c>
      <c r="O101" s="29">
        <f>IF(O95=0,0,VLOOKUP(O95,FAC_TOTALS_APTA!$A$4:$BJ$126,$L101,FALSE))</f>
        <v>7824445.0589763196</v>
      </c>
      <c r="P101" s="29">
        <f>IF(P95=0,0,VLOOKUP(P95,FAC_TOTALS_APTA!$A$4:$BJ$126,$L101,FALSE))</f>
        <v>9092431.8626311105</v>
      </c>
      <c r="Q101" s="29">
        <f>IF(Q95=0,0,VLOOKUP(Q95,FAC_TOTALS_APTA!$A$4:$BJ$126,$L101,FALSE))</f>
        <v>902438.87006293004</v>
      </c>
      <c r="R101" s="29">
        <f>IF(R95=0,0,VLOOKUP(R95,FAC_TOTALS_APTA!$A$4:$BJ$126,$L101,FALSE))</f>
        <v>3502452.8465116001</v>
      </c>
      <c r="S101" s="29">
        <f>IF(S95=0,0,VLOOKUP(S95,FAC_TOTALS_APTA!$A$4:$BJ$126,$L101,FALSE))</f>
        <v>-3231279.4601814901</v>
      </c>
      <c r="T101" s="29">
        <f>IF(T95=0,0,VLOOKUP(T95,FAC_TOTALS_APTA!$A$4:$BJ$126,$L101,FALSE))</f>
        <v>-2570455.6489315098</v>
      </c>
      <c r="U101" s="29">
        <f>IF(U95=0,0,VLOOKUP(U95,FAC_TOTALS_APTA!$A$4:$BJ$126,$L101,FALSE))</f>
        <v>1799028.55988969</v>
      </c>
      <c r="V101" s="29">
        <f>IF(V95=0,0,VLOOKUP(V95,FAC_TOTALS_APTA!$A$4:$BJ$126,$L101,FALSE))</f>
        <v>3044964.11166324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4"/>
        <v>34387552.220519431</v>
      </c>
      <c r="AD101" s="33">
        <f>AC101/G111</f>
        <v>3.0653849421544484E-2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15</v>
      </c>
      <c r="G102" s="123">
        <f>VLOOKUP(G95,FAC_TOTALS_APTA!$A$4:$BJ$126,$F102,FALSE)</f>
        <v>0.70319922136740198</v>
      </c>
      <c r="H102" s="123">
        <f>VLOOKUP(H95,FAC_TOTALS_APTA!$A$4:$BJ$126,$F102,FALSE)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MATCH($K102,FAC_TOTALS_APTA!$A$2:$BH$2,)</f>
        <v>34</v>
      </c>
      <c r="M102" s="29">
        <f>IF(M95=0,0,VLOOKUP(M95,FAC_TOTALS_APTA!$A$4:$BJ$126,$L102,FALSE))</f>
        <v>-690435.35877144197</v>
      </c>
      <c r="N102" s="29">
        <f>IF(N95=0,0,VLOOKUP(N95,FAC_TOTALS_APTA!$A$4:$BJ$126,$L102,FALSE))</f>
        <v>-1908537.2554965401</v>
      </c>
      <c r="O102" s="29">
        <f>IF(O95=0,0,VLOOKUP(O95,FAC_TOTALS_APTA!$A$4:$BJ$126,$L102,FALSE))</f>
        <v>-1226603.6354697701</v>
      </c>
      <c r="P102" s="29">
        <f>IF(P95=0,0,VLOOKUP(P95,FAC_TOTALS_APTA!$A$4:$BJ$126,$L102,FALSE))</f>
        <v>2669378.3947158898</v>
      </c>
      <c r="Q102" s="29">
        <f>IF(Q95=0,0,VLOOKUP(Q95,FAC_TOTALS_APTA!$A$4:$BJ$126,$L102,FALSE))</f>
        <v>-565453.36110286205</v>
      </c>
      <c r="R102" s="29">
        <f>IF(R95=0,0,VLOOKUP(R95,FAC_TOTALS_APTA!$A$4:$BJ$126,$L102,FALSE))</f>
        <v>-607767.97722874698</v>
      </c>
      <c r="S102" s="29">
        <f>IF(S95=0,0,VLOOKUP(S95,FAC_TOTALS_APTA!$A$4:$BJ$126,$L102,FALSE))</f>
        <v>4442356.7338488903</v>
      </c>
      <c r="T102" s="29">
        <f>IF(T95=0,0,VLOOKUP(T95,FAC_TOTALS_APTA!$A$4:$BJ$126,$L102,FALSE))</f>
        <v>2514920.4452611101</v>
      </c>
      <c r="U102" s="29">
        <f>IF(U95=0,0,VLOOKUP(U95,FAC_TOTALS_APTA!$A$4:$BJ$126,$L102,FALSE))</f>
        <v>-66598.265117833798</v>
      </c>
      <c r="V102" s="29">
        <f>IF(V95=0,0,VLOOKUP(V95,FAC_TOTALS_APTA!$A$4:$BJ$126,$L102,FALSE))</f>
        <v>-2329444.1167745199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4"/>
        <v>2231815.6038641762</v>
      </c>
      <c r="AD102" s="33">
        <f>AC102/G111</f>
        <v>1.9894914013880464E-3</v>
      </c>
      <c r="AE102" s="103"/>
    </row>
    <row r="103" spans="1:31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MATCH($D103,FAC_TOTALS_APTA!$A$2:$BJ$2,)</f>
        <v>16</v>
      </c>
      <c r="G103" s="125">
        <f>VLOOKUP(G95,FAC_TOTALS_APTA!$A$4:$BJ$126,$F103,FALSE)</f>
        <v>1.974</v>
      </c>
      <c r="H103" s="125">
        <f>VLOOKUP(H95,FAC_TOTALS_APTA!$A$4:$BJ$126,$F103,FALSE)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12546753.3983502</v>
      </c>
      <c r="N103" s="29">
        <f>IF(N95=0,0,VLOOKUP(N95,FAC_TOTALS_APTA!$A$4:$BJ$126,$L103,FALSE))</f>
        <v>12626492.981189599</v>
      </c>
      <c r="O103" s="29">
        <f>IF(O95=0,0,VLOOKUP(O95,FAC_TOTALS_APTA!$A$4:$BJ$126,$L103,FALSE))</f>
        <v>16200403.769872401</v>
      </c>
      <c r="P103" s="29">
        <f>IF(P95=0,0,VLOOKUP(P95,FAC_TOTALS_APTA!$A$4:$BJ$126,$L103,FALSE))</f>
        <v>10721946.463357201</v>
      </c>
      <c r="Q103" s="29">
        <f>IF(Q95=0,0,VLOOKUP(Q95,FAC_TOTALS_APTA!$A$4:$BJ$126,$L103,FALSE))</f>
        <v>3452663.3892151802</v>
      </c>
      <c r="R103" s="29">
        <f>IF(R95=0,0,VLOOKUP(R95,FAC_TOTALS_APTA!$A$4:$BJ$126,$L103,FALSE))</f>
        <v>12838125.2811094</v>
      </c>
      <c r="S103" s="29">
        <f>IF(S95=0,0,VLOOKUP(S95,FAC_TOTALS_APTA!$A$4:$BJ$126,$L103,FALSE))</f>
        <v>-32061345.934654702</v>
      </c>
      <c r="T103" s="29">
        <f>IF(T95=0,0,VLOOKUP(T95,FAC_TOTALS_APTA!$A$4:$BJ$126,$L103,FALSE))</f>
        <v>14117974.6940041</v>
      </c>
      <c r="U103" s="29">
        <f>IF(U95=0,0,VLOOKUP(U95,FAC_TOTALS_APTA!$A$4:$BJ$126,$L103,FALSE))</f>
        <v>21013219.320540901</v>
      </c>
      <c r="V103" s="29">
        <f>IF(V95=0,0,VLOOKUP(V95,FAC_TOTALS_APTA!$A$4:$BJ$126,$L103,FALSE))</f>
        <v>1042205.97490911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4"/>
        <v>72498439.337893412</v>
      </c>
      <c r="AD103" s="33">
        <f>AC103/G111</f>
        <v>6.4626764606835183E-2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17</v>
      </c>
      <c r="G104" s="123">
        <f>VLOOKUP(G95,FAC_TOTALS_APTA!$A$4:$BJ$126,$F104,FALSE)</f>
        <v>42439.074999999903</v>
      </c>
      <c r="H104" s="123">
        <f>VLOOKUP(H95,FAC_TOTALS_APTA!$A$4:$BJ$126,$F104,FALSE)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12114693.336618399</v>
      </c>
      <c r="N104" s="29">
        <f>IF(N95=0,0,VLOOKUP(N95,FAC_TOTALS_APTA!$A$4:$BJ$126,$L104,FALSE))</f>
        <v>14790777.9593646</v>
      </c>
      <c r="O104" s="29">
        <f>IF(O95=0,0,VLOOKUP(O95,FAC_TOTALS_APTA!$A$4:$BJ$126,$L104,FALSE))</f>
        <v>13216717.9704425</v>
      </c>
      <c r="P104" s="29">
        <f>IF(P95=0,0,VLOOKUP(P95,FAC_TOTALS_APTA!$A$4:$BJ$126,$L104,FALSE))</f>
        <v>21907943.739164401</v>
      </c>
      <c r="Q104" s="29">
        <f>IF(Q95=0,0,VLOOKUP(Q95,FAC_TOTALS_APTA!$A$4:$BJ$126,$L104,FALSE))</f>
        <v>-6533620.4970061397</v>
      </c>
      <c r="R104" s="29">
        <f>IF(R95=0,0,VLOOKUP(R95,FAC_TOTALS_APTA!$A$4:$BJ$126,$L104,FALSE))</f>
        <v>-549448.84208723099</v>
      </c>
      <c r="S104" s="29">
        <f>IF(S95=0,0,VLOOKUP(S95,FAC_TOTALS_APTA!$A$4:$BJ$126,$L104,FALSE))</f>
        <v>12314346.7447943</v>
      </c>
      <c r="T104" s="29">
        <f>IF(T95=0,0,VLOOKUP(T95,FAC_TOTALS_APTA!$A$4:$BJ$126,$L104,FALSE))</f>
        <v>2794046.0811145399</v>
      </c>
      <c r="U104" s="29">
        <f>IF(U95=0,0,VLOOKUP(U95,FAC_TOTALS_APTA!$A$4:$BJ$126,$L104,FALSE))</f>
        <v>10595160.3668664</v>
      </c>
      <c r="V104" s="29">
        <f>IF(V95=0,0,VLOOKUP(V95,FAC_TOTALS_APTA!$A$4:$BJ$126,$L104,FALSE))</f>
        <v>1803590.75984896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4"/>
        <v>82454207.619120732</v>
      </c>
      <c r="AD104" s="33">
        <f>AC104/G111</f>
        <v>7.3501563831027281E-2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18</v>
      </c>
      <c r="G105" s="117">
        <f>VLOOKUP(G95,FAC_TOTALS_APTA!$A$4:$BJ$126,$F105,FALSE)</f>
        <v>31.709999999999901</v>
      </c>
      <c r="H105" s="117">
        <f>VLOOKUP(H95,FAC_TOTALS_APTA!$A$4:$BJ$126,$F105,FALSE)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MATCH($K105,FAC_TOTALS_APTA!$A$2:$BH$2,)</f>
        <v>37</v>
      </c>
      <c r="M105" s="29">
        <f>IF(M95=0,0,VLOOKUP(M95,FAC_TOTALS_APTA!$A$4:$BJ$126,$L105,FALSE))</f>
        <v>-7700325.7251962703</v>
      </c>
      <c r="N105" s="29">
        <f>IF(N95=0,0,VLOOKUP(N95,FAC_TOTALS_APTA!$A$4:$BJ$126,$L105,FALSE))</f>
        <v>-7436146.96895687</v>
      </c>
      <c r="O105" s="29">
        <f>IF(O95=0,0,VLOOKUP(O95,FAC_TOTALS_APTA!$A$4:$BJ$126,$L105,FALSE))</f>
        <v>-6504128.1604236197</v>
      </c>
      <c r="P105" s="29">
        <f>IF(P95=0,0,VLOOKUP(P95,FAC_TOTALS_APTA!$A$4:$BJ$126,$L105,FALSE))</f>
        <v>-10842698.4116107</v>
      </c>
      <c r="Q105" s="29">
        <f>IF(Q95=0,0,VLOOKUP(Q95,FAC_TOTALS_APTA!$A$4:$BJ$126,$L105,FALSE))</f>
        <v>4697621.7772301296</v>
      </c>
      <c r="R105" s="29">
        <f>IF(R95=0,0,VLOOKUP(R95,FAC_TOTALS_APTA!$A$4:$BJ$126,$L105,FALSE))</f>
        <v>404645.42833571101</v>
      </c>
      <c r="S105" s="29">
        <f>IF(S95=0,0,VLOOKUP(S95,FAC_TOTALS_APTA!$A$4:$BJ$126,$L105,FALSE))</f>
        <v>3891611.0582959298</v>
      </c>
      <c r="T105" s="29">
        <f>IF(T95=0,0,VLOOKUP(T95,FAC_TOTALS_APTA!$A$4:$BJ$126,$L105,FALSE))</f>
        <v>6364213.4695299398</v>
      </c>
      <c r="U105" s="29">
        <f>IF(U95=0,0,VLOOKUP(U95,FAC_TOTALS_APTA!$A$4:$BJ$126,$L105,FALSE))</f>
        <v>7203666.1066669403</v>
      </c>
      <c r="V105" s="29">
        <f>IF(V95=0,0,VLOOKUP(V95,FAC_TOTALS_APTA!$A$4:$BJ$126,$L105,FALSE))</f>
        <v>3959838.0556936399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4"/>
        <v>-5961703.370435169</v>
      </c>
      <c r="AD105" s="33">
        <f>AC105/G111</f>
        <v>-5.314398542859514E-3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19</v>
      </c>
      <c r="G106" s="125">
        <f>VLOOKUP(G95,FAC_TOTALS_APTA!$A$4:$BJ$126,$F106,FALSE)</f>
        <v>3.5</v>
      </c>
      <c r="H106" s="125">
        <f>VLOOKUP(H95,FAC_TOTALS_APTA!$A$4:$BJ$126,$F106,FALSE)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MATCH($K106,FAC_TOTALS_APTA!$A$2:$BH$2,)</f>
        <v>38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-2115410.1633950002</v>
      </c>
      <c r="Q106" s="29">
        <f>IF(Q95=0,0,VLOOKUP(Q95,FAC_TOTALS_APTA!$A$4:$BJ$126,$L106,FALSE))</f>
        <v>1036006.0012983599</v>
      </c>
      <c r="R106" s="29">
        <f>IF(R95=0,0,VLOOKUP(R95,FAC_TOTALS_APTA!$A$4:$BJ$126,$L106,FALSE))</f>
        <v>-982566.88082380802</v>
      </c>
      <c r="S106" s="29">
        <f>IF(S95=0,0,VLOOKUP(S95,FAC_TOTALS_APTA!$A$4:$BJ$126,$L106,FALSE))</f>
        <v>-1985412.6650158099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-1827482.5057279901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4"/>
        <v>-5874866.2136642486</v>
      </c>
      <c r="AD106" s="33">
        <f>AC106/G111</f>
        <v>-5.2369899180530512E-3</v>
      </c>
      <c r="AE106" s="103"/>
    </row>
    <row r="107" spans="1:31" x14ac:dyDescent="0.25">
      <c r="B107" s="25" t="s">
        <v>63</v>
      </c>
      <c r="C107" s="28"/>
      <c r="D107" s="126" t="s">
        <v>89</v>
      </c>
      <c r="E107" s="55"/>
      <c r="F107" s="6">
        <f>MATCH($D107,FAC_TOTALS_APTA!$A$2:$BJ$2,)</f>
        <v>22</v>
      </c>
      <c r="G107" s="125">
        <f>VLOOKUP(G95,FAC_TOTALS_APTA!$A$4:$BJ$126,$F107,FALSE)</f>
        <v>0</v>
      </c>
      <c r="H107" s="125">
        <f>VLOOKUP(H95,FAC_TOTALS_APTA!$A$4:$BJ$126,$F107,FALSE)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YEARS_SINCE_TNC_BUS_NY_FAC</v>
      </c>
      <c r="L107" s="6">
        <f>MATCH($K107,FAC_TOTALS_APTA!$A$2:$BH$2,)</f>
        <v>41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-715100.21995912003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4"/>
        <v>-715100.21995912003</v>
      </c>
      <c r="AD107" s="33">
        <f>AC107/G111</f>
        <v>-6.3745666813876784E-4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29</v>
      </c>
      <c r="G108" s="125">
        <f>VLOOKUP(G95,FAC_TOTALS_APTA!$A$4:$BJ$126,$F108,FALSE)</f>
        <v>0</v>
      </c>
      <c r="H108" s="125">
        <f>VLOOKUP(H95,FAC_TOTALS_APTA!$A$4:$BJ$126,$F108,FALSE)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MATCH($K108,FAC_TOTALS_APTA!$A$2:$BH$2,)</f>
        <v>48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30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MATCH($K109,FAC_TOTALS_APTA!$A$2:$BH$2,)</f>
        <v>49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MATCH($K110,FAC_TOTALS_APTA!$A$2:$BH$2,)</f>
        <v>53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1121802085.85323</v>
      </c>
      <c r="H111" s="117">
        <f>VLOOKUP(H95,FAC_TOTALS_APTA!$A$4:$BH$126,$F111,FALSE)</f>
        <v>1094805473.8548</v>
      </c>
      <c r="I111" s="112">
        <f t="shared" ref="I111" si="36">H111/G111-1</f>
        <v>-2.4065396506993242E-2</v>
      </c>
      <c r="J111" s="31"/>
      <c r="K111" s="31"/>
      <c r="L111" s="6"/>
      <c r="M111" s="29" t="e">
        <f t="shared" ref="M111:AB111" si="37">SUM(M97:M104)</f>
        <v>#REF!</v>
      </c>
      <c r="N111" s="29" t="e">
        <f t="shared" si="37"/>
        <v>#REF!</v>
      </c>
      <c r="O111" s="29" t="e">
        <f t="shared" si="37"/>
        <v>#REF!</v>
      </c>
      <c r="P111" s="29" t="e">
        <f t="shared" si="37"/>
        <v>#REF!</v>
      </c>
      <c r="Q111" s="29" t="e">
        <f t="shared" si="37"/>
        <v>#REF!</v>
      </c>
      <c r="R111" s="29" t="e">
        <f t="shared" si="37"/>
        <v>#REF!</v>
      </c>
      <c r="S111" s="29" t="e">
        <f t="shared" si="37"/>
        <v>#REF!</v>
      </c>
      <c r="T111" s="29" t="e">
        <f t="shared" si="37"/>
        <v>#REF!</v>
      </c>
      <c r="U111" s="29" t="e">
        <f t="shared" si="37"/>
        <v>#REF!</v>
      </c>
      <c r="V111" s="29" t="e">
        <f t="shared" si="37"/>
        <v>#REF!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-26996611.998430014</v>
      </c>
      <c r="AD111" s="33">
        <f>I111</f>
        <v>-2.4065396506993242E-2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1201007994</v>
      </c>
      <c r="H112" s="114">
        <f>VLOOKUP(H95,FAC_TOTALS_APTA!$A$4:$BH$126,$F112,FALSE)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-0.116105772911551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86</v>
      </c>
      <c r="E13" s="55"/>
      <c r="F13" s="6">
        <f>MATCH($D13,FAC_TOTALS_APTA!$A$2:$BJ$2,)</f>
        <v>12</v>
      </c>
      <c r="G13" s="117">
        <f>VLOOKUP(G11,FAC_TOTALS_APTA!$A$4:$BJ$126,$F13,FALSE)</f>
        <v>63654979.010831997</v>
      </c>
      <c r="H13" s="117">
        <f>VLOOKUP(H11,FAC_TOTALS_APTA!$A$4:$BJ$126,$F13,FALSE)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31</v>
      </c>
      <c r="M13" s="29">
        <f>IF(M11=0,0,VLOOKUP(M11,FAC_TOTALS_APTA!$A$4:$BJ$126,$L13,FALSE))</f>
        <v>21673711.428613901</v>
      </c>
      <c r="N13" s="29">
        <f>IF(N11=0,0,VLOOKUP(N11,FAC_TOTALS_APTA!$A$4:$BJ$126,$L13,FALSE))</f>
        <v>3983183.5392084401</v>
      </c>
      <c r="O13" s="29">
        <f>IF(O11=0,0,VLOOKUP(O11,FAC_TOTALS_APTA!$A$4:$BJ$126,$L13,FALSE))</f>
        <v>22872113.434744701</v>
      </c>
      <c r="P13" s="29">
        <f>IF(P11=0,0,VLOOKUP(P11,FAC_TOTALS_APTA!$A$4:$BJ$126,$L13,FALSE))</f>
        <v>21914759.9047422</v>
      </c>
      <c r="Q13" s="29">
        <f>IF(Q11=0,0,VLOOKUP(Q11,FAC_TOTALS_APTA!$A$4:$BJ$126,$L13,FALSE))</f>
        <v>11156194.303337499</v>
      </c>
      <c r="R13" s="29">
        <f>IF(R11=0,0,VLOOKUP(R11,FAC_TOTALS_APTA!$A$4:$BJ$126,$L13,FALSE))</f>
        <v>8594571.7574949302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90194534.368141666</v>
      </c>
      <c r="AD13" s="33">
        <f>AC13/G27</f>
        <v>3.5409527348666675E-2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87</v>
      </c>
      <c r="E14" s="55"/>
      <c r="F14" s="6">
        <f>MATCH($D14,FAC_TOTALS_APTA!$A$2:$BJ$2,)</f>
        <v>13</v>
      </c>
      <c r="G14" s="123">
        <f>VLOOKUP(G11,FAC_TOTALS_APTA!$A$4:$BJ$126,$F14,FALSE)</f>
        <v>1.03319372827068</v>
      </c>
      <c r="H14" s="123">
        <f>VLOOKUP(H11,FAC_TOTALS_APTA!$A$4:$BJ$126,$F14,FALSE)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FARE_per_UPT_cleaned_2018_log_FAC</v>
      </c>
      <c r="L14" s="6">
        <f>MATCH($K14,FAC_TOTALS_APTA!$A$2:$BH$2,)</f>
        <v>32</v>
      </c>
      <c r="M14" s="29">
        <f>IF(M11=0,0,VLOOKUP(M11,FAC_TOTALS_APTA!$A$4:$BJ$126,$L14,FALSE))</f>
        <v>-13372749.521569099</v>
      </c>
      <c r="N14" s="29">
        <f>IF(N11=0,0,VLOOKUP(N11,FAC_TOTALS_APTA!$A$4:$BJ$126,$L14,FALSE))</f>
        <v>-3732195.1018419298</v>
      </c>
      <c r="O14" s="29">
        <f>IF(O11=0,0,VLOOKUP(O11,FAC_TOTALS_APTA!$A$4:$BJ$126,$L14,FALSE))</f>
        <v>-22090303.905489799</v>
      </c>
      <c r="P14" s="29">
        <f>IF(P11=0,0,VLOOKUP(P11,FAC_TOTALS_APTA!$A$4:$BJ$126,$L14,FALSE))</f>
        <v>-17550107.268445201</v>
      </c>
      <c r="Q14" s="29">
        <f>IF(Q11=0,0,VLOOKUP(Q11,FAC_TOTALS_APTA!$A$4:$BJ$126,$L14,FALSE))</f>
        <v>26926173.0456523</v>
      </c>
      <c r="R14" s="29">
        <f>IF(R11=0,0,VLOOKUP(R11,FAC_TOTALS_APTA!$A$4:$BJ$126,$L14,FALSE))</f>
        <v>22119107.564378399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-7700075.1873153336</v>
      </c>
      <c r="AD14" s="33">
        <f>AC14/G27</f>
        <v>-3.0229772218696546E-3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14</v>
      </c>
      <c r="G17" s="117">
        <f>VLOOKUP(G11,FAC_TOTALS_APTA!$A$4:$BJ$126,$F17,FALSE)</f>
        <v>10106162.1305601</v>
      </c>
      <c r="H17" s="117">
        <f>VLOOKUP(H11,FAC_TOTALS_APTA!$A$4:$BJ$126,$F17,FALSE)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33</v>
      </c>
      <c r="M17" s="29">
        <f>IF(M11=0,0,VLOOKUP(M11,FAC_TOTALS_APTA!$A$4:$BJ$126,$L17,FALSE))</f>
        <v>11172192.2517009</v>
      </c>
      <c r="N17" s="29">
        <f>IF(N11=0,0,VLOOKUP(N11,FAC_TOTALS_APTA!$A$4:$BJ$126,$L17,FALSE))</f>
        <v>13261535.3939192</v>
      </c>
      <c r="O17" s="29">
        <f>IF(O11=0,0,VLOOKUP(O11,FAC_TOTALS_APTA!$A$4:$BJ$126,$L17,FALSE))</f>
        <v>11444892.553362601</v>
      </c>
      <c r="P17" s="29">
        <f>IF(P11=0,0,VLOOKUP(P11,FAC_TOTALS_APTA!$A$4:$BJ$126,$L17,FALSE))</f>
        <v>8628144.0750563499</v>
      </c>
      <c r="Q17" s="29">
        <f>IF(Q11=0,0,VLOOKUP(Q11,FAC_TOTALS_APTA!$A$4:$BJ$126,$L17,FALSE))</f>
        <v>10018042.478587899</v>
      </c>
      <c r="R17" s="29">
        <f>IF(R11=0,0,VLOOKUP(R11,FAC_TOTALS_APTA!$A$4:$BJ$126,$L17,FALSE))</f>
        <v>7755431.4366526902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62280238.189279646</v>
      </c>
      <c r="AD17" s="33">
        <f>AC17/G27</f>
        <v>2.4450636758580894E-2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15</v>
      </c>
      <c r="G18" s="123">
        <f>VLOOKUP(G11,FAC_TOTALS_APTA!$A$4:$BJ$126,$F18,FALSE)</f>
        <v>0.55566673939080602</v>
      </c>
      <c r="H18" s="123">
        <f>VLOOKUP(H11,FAC_TOTALS_APTA!$A$4:$BJ$126,$F18,FALSE)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34</v>
      </c>
      <c r="M18" s="29">
        <f>IF(M11=0,0,VLOOKUP(M11,FAC_TOTALS_APTA!$A$4:$BJ$126,$L18,FALSE))</f>
        <v>-167049.219072985</v>
      </c>
      <c r="N18" s="29">
        <f>IF(N11=0,0,VLOOKUP(N11,FAC_TOTALS_APTA!$A$4:$BJ$126,$L18,FALSE))</f>
        <v>-638670.71920959197</v>
      </c>
      <c r="O18" s="29">
        <f>IF(O11=0,0,VLOOKUP(O11,FAC_TOTALS_APTA!$A$4:$BJ$126,$L18,FALSE))</f>
        <v>785838.499830254</v>
      </c>
      <c r="P18" s="29">
        <f>IF(P11=0,0,VLOOKUP(P11,FAC_TOTALS_APTA!$A$4:$BJ$126,$L18,FALSE))</f>
        <v>-621747.44138871599</v>
      </c>
      <c r="Q18" s="29">
        <f>IF(Q11=0,0,VLOOKUP(Q11,FAC_TOTALS_APTA!$A$4:$BJ$126,$L18,FALSE))</f>
        <v>-1306860.4385338901</v>
      </c>
      <c r="R18" s="29">
        <f>IF(R11=0,0,VLOOKUP(R11,FAC_TOTALS_APTA!$A$4:$BJ$126,$L18,FALSE))</f>
        <v>980863.858172804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-967625.46020212502</v>
      </c>
      <c r="AD18" s="33">
        <f>AC18/G27</f>
        <v>-3.7988067055641554E-4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MATCH($D19,FAC_TOTALS_APTA!$A$2:$BJ$2,)</f>
        <v>16</v>
      </c>
      <c r="G19" s="125">
        <f>VLOOKUP(G11,FAC_TOTALS_APTA!$A$4:$BJ$126,$F19,FALSE)</f>
        <v>4.1402142572755398</v>
      </c>
      <c r="H19" s="125">
        <f>VLOOKUP(H11,FAC_TOTALS_APTA!$A$4:$BJ$126,$F19,FALSE)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35</v>
      </c>
      <c r="M19" s="29">
        <f>IF(M11=0,0,VLOOKUP(M11,FAC_TOTALS_APTA!$A$4:$BJ$126,$L19,FALSE))</f>
        <v>-10278487.601663699</v>
      </c>
      <c r="N19" s="29">
        <f>IF(N11=0,0,VLOOKUP(N11,FAC_TOTALS_APTA!$A$4:$BJ$126,$L19,FALSE))</f>
        <v>-12814716.8296292</v>
      </c>
      <c r="O19" s="29">
        <f>IF(O11=0,0,VLOOKUP(O11,FAC_TOTALS_APTA!$A$4:$BJ$126,$L19,FALSE))</f>
        <v>-62374708.4562255</v>
      </c>
      <c r="P19" s="29">
        <f>IF(P11=0,0,VLOOKUP(P11,FAC_TOTALS_APTA!$A$4:$BJ$126,$L19,FALSE))</f>
        <v>-26143409.528493501</v>
      </c>
      <c r="Q19" s="29">
        <f>IF(Q11=0,0,VLOOKUP(Q11,FAC_TOTALS_APTA!$A$4:$BJ$126,$L19,FALSE))</f>
        <v>16854470.972432699</v>
      </c>
      <c r="R19" s="29">
        <f>IF(R11=0,0,VLOOKUP(R11,FAC_TOTALS_APTA!$A$4:$BJ$126,$L19,FALSE))</f>
        <v>20682167.639562398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-74074683.804016799</v>
      </c>
      <c r="AD19" s="33">
        <f>AC19/G27</f>
        <v>-2.9081025367859122E-2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17</v>
      </c>
      <c r="G20" s="123">
        <f>VLOOKUP(G11,FAC_TOTALS_APTA!$A$4:$BJ$126,$F20,FALSE)</f>
        <v>32885.708578535901</v>
      </c>
      <c r="H20" s="123">
        <f>VLOOKUP(H11,FAC_TOTALS_APTA!$A$4:$BJ$126,$F20,FALSE)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36</v>
      </c>
      <c r="M20" s="29">
        <f>IF(M11=0,0,VLOOKUP(M11,FAC_TOTALS_APTA!$A$4:$BJ$126,$L20,FALSE))</f>
        <v>-4831746.6843782896</v>
      </c>
      <c r="N20" s="29">
        <f>IF(N11=0,0,VLOOKUP(N11,FAC_TOTALS_APTA!$A$4:$BJ$126,$L20,FALSE))</f>
        <v>-7028214.2062545503</v>
      </c>
      <c r="O20" s="29">
        <f>IF(O11=0,0,VLOOKUP(O11,FAC_TOTALS_APTA!$A$4:$BJ$126,$L20,FALSE))</f>
        <v>-27145783.611499202</v>
      </c>
      <c r="P20" s="29">
        <f>IF(P11=0,0,VLOOKUP(P11,FAC_TOTALS_APTA!$A$4:$BJ$126,$L20,FALSE))</f>
        <v>-17470228.521395098</v>
      </c>
      <c r="Q20" s="29">
        <f>IF(Q11=0,0,VLOOKUP(Q11,FAC_TOTALS_APTA!$A$4:$BJ$126,$L20,FALSE))</f>
        <v>-17277540.382219601</v>
      </c>
      <c r="R20" s="29">
        <f>IF(R11=0,0,VLOOKUP(R11,FAC_TOTALS_APTA!$A$4:$BJ$126,$L20,FALSE))</f>
        <v>-17566757.189511001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-91320270.595257744</v>
      </c>
      <c r="AD20" s="33">
        <f>AC20/G27</f>
        <v>-3.5851480821797878E-2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18</v>
      </c>
      <c r="G21" s="117">
        <f>VLOOKUP(G11,FAC_TOTALS_APTA!$A$4:$BJ$126,$F21,FALSE)</f>
        <v>9.9589405328228597</v>
      </c>
      <c r="H21" s="117">
        <f>VLOOKUP(H11,FAC_TOTALS_APTA!$A$4:$BJ$126,$F21,FALSE)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37</v>
      </c>
      <c r="M21" s="29">
        <f>IF(M11=0,0,VLOOKUP(M11,FAC_TOTALS_APTA!$A$4:$BJ$126,$L21,FALSE))</f>
        <v>-11830619.735968599</v>
      </c>
      <c r="N21" s="29">
        <f>IF(N11=0,0,VLOOKUP(N11,FAC_TOTALS_APTA!$A$4:$BJ$126,$L21,FALSE))</f>
        <v>-2890739.8219504599</v>
      </c>
      <c r="O21" s="29">
        <f>IF(O11=0,0,VLOOKUP(O11,FAC_TOTALS_APTA!$A$4:$BJ$126,$L21,FALSE))</f>
        <v>-5820108.5348026697</v>
      </c>
      <c r="P21" s="29">
        <f>IF(P11=0,0,VLOOKUP(P11,FAC_TOTALS_APTA!$A$4:$BJ$126,$L21,FALSE))</f>
        <v>-5882461.6552287703</v>
      </c>
      <c r="Q21" s="29">
        <f>IF(Q11=0,0,VLOOKUP(Q11,FAC_TOTALS_APTA!$A$4:$BJ$126,$L21,FALSE))</f>
        <v>-6124273.6891310904</v>
      </c>
      <c r="R21" s="29">
        <f>IF(R11=0,0,VLOOKUP(R11,FAC_TOTALS_APTA!$A$4:$BJ$126,$L21,FALSE))</f>
        <v>-5610876.6092958804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-38159080.046377473</v>
      </c>
      <c r="AD21" s="33">
        <f>AC21/G27</f>
        <v>-1.4980896547312631E-2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19</v>
      </c>
      <c r="G22" s="125">
        <f>VLOOKUP(G11,FAC_TOTALS_APTA!$A$4:$BJ$126,$F22,FALSE)</f>
        <v>4.9873568486467601</v>
      </c>
      <c r="H22" s="125">
        <f>VLOOKUP(H11,FAC_TOTALS_APTA!$A$4:$BJ$126,$F22,FALSE)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38</v>
      </c>
      <c r="M22" s="29">
        <f>IF(M11=0,0,VLOOKUP(M11,FAC_TOTALS_APTA!$A$4:$BJ$126,$L22,FALSE))</f>
        <v>-33456.9517102752</v>
      </c>
      <c r="N22" s="29">
        <f>IF(N11=0,0,VLOOKUP(N11,FAC_TOTALS_APTA!$A$4:$BJ$126,$L22,FALSE))</f>
        <v>-3665847.0112093599</v>
      </c>
      <c r="O22" s="29">
        <f>IF(O11=0,0,VLOOKUP(O11,FAC_TOTALS_APTA!$A$4:$BJ$126,$L22,FALSE))</f>
        <v>-3011265.0774919302</v>
      </c>
      <c r="P22" s="29">
        <f>IF(P11=0,0,VLOOKUP(P11,FAC_TOTALS_APTA!$A$4:$BJ$126,$L22,FALSE))</f>
        <v>-9464256.1135506295</v>
      </c>
      <c r="Q22" s="29">
        <f>IF(Q11=0,0,VLOOKUP(Q11,FAC_TOTALS_APTA!$A$4:$BJ$126,$L22,FALSE))</f>
        <v>-3493287.85712151</v>
      </c>
      <c r="R22" s="29">
        <f>IF(R11=0,0,VLOOKUP(R11,FAC_TOTALS_APTA!$A$4:$BJ$126,$L22,FALSE))</f>
        <v>-4694706.1539714504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-24362819.165055156</v>
      </c>
      <c r="AD22" s="33">
        <f>AC22/G27</f>
        <v>-9.5646140595893343E-3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90</v>
      </c>
      <c r="E23" s="55"/>
      <c r="F23" s="6">
        <f>MATCH($D23,FAC_TOTALS_APTA!$A$2:$BJ$2,)</f>
        <v>23</v>
      </c>
      <c r="G23" s="125">
        <f>VLOOKUP(G11,FAC_TOTALS_APTA!$A$4:$BJ$126,$F23,FALSE)</f>
        <v>0.50499774940706799</v>
      </c>
      <c r="H23" s="125">
        <f>VLOOKUP(H11,FAC_TOTALS_APTA!$A$4:$BJ$126,$F23,FALSE)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YEARS_SINCE_TNC_BUS_HI_FAC</v>
      </c>
      <c r="L23" s="6">
        <f>MATCH($K23,FAC_TOTALS_APTA!$A$2:$BH$2,)</f>
        <v>42</v>
      </c>
      <c r="M23" s="29">
        <f>IF(M11=0,0,VLOOKUP(M11,FAC_TOTALS_APTA!$A$4:$BJ$126,$L23,FALSE))</f>
        <v>-29829680.745193999</v>
      </c>
      <c r="N23" s="29">
        <f>IF(N11=0,0,VLOOKUP(N11,FAC_TOTALS_APTA!$A$4:$BJ$126,$L23,FALSE))</f>
        <v>-31929465.089718301</v>
      </c>
      <c r="O23" s="29">
        <f>IF(O11=0,0,VLOOKUP(O11,FAC_TOTALS_APTA!$A$4:$BJ$126,$L23,FALSE))</f>
        <v>-36081762.757583797</v>
      </c>
      <c r="P23" s="29">
        <f>IF(P11=0,0,VLOOKUP(P11,FAC_TOTALS_APTA!$A$4:$BJ$126,$L23,FALSE))</f>
        <v>-35144335.902171701</v>
      </c>
      <c r="Q23" s="29">
        <f>IF(Q11=0,0,VLOOKUP(Q11,FAC_TOTALS_APTA!$A$4:$BJ$126,$L23,FALSE))</f>
        <v>-33388601.678011902</v>
      </c>
      <c r="R23" s="29">
        <f>IF(R11=0,0,VLOOKUP(R11,FAC_TOTALS_APTA!$A$4:$BJ$126,$L23,FALSE))</f>
        <v>-32056441.572937101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-198430287.74561679</v>
      </c>
      <c r="AD23" s="33">
        <f>AC23/G27</f>
        <v>-7.7901867889835677E-2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29</v>
      </c>
      <c r="G24" s="125">
        <f>VLOOKUP(G11,FAC_TOTALS_APTA!$A$4:$BJ$126,$F24,FALSE)</f>
        <v>0.20578687227443601</v>
      </c>
      <c r="H24" s="125">
        <f>VLOOKUP(H11,FAC_TOTALS_APTA!$A$4:$BJ$126,$F24,FALSE)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48</v>
      </c>
      <c r="M24" s="29">
        <f>IF(M11=0,0,VLOOKUP(M11,FAC_TOTALS_APTA!$A$4:$BJ$126,$L24,FALSE))</f>
        <v>0</v>
      </c>
      <c r="N24" s="29">
        <f>IF(N11=0,0,VLOOKUP(N11,FAC_TOTALS_APTA!$A$4:$BJ$126,$L24,FALSE))</f>
        <v>6076404.7240305198</v>
      </c>
      <c r="O24" s="29">
        <f>IF(O11=0,0,VLOOKUP(O11,FAC_TOTALS_APTA!$A$4:$BJ$126,$L24,FALSE))</f>
        <v>5197291.7208412196</v>
      </c>
      <c r="P24" s="29">
        <f>IF(P11=0,0,VLOOKUP(P11,FAC_TOTALS_APTA!$A$4:$BJ$126,$L24,FALSE))</f>
        <v>5041722.1094092503</v>
      </c>
      <c r="Q24" s="29">
        <f>IF(Q11=0,0,VLOOKUP(Q11,FAC_TOTALS_APTA!$A$4:$BJ$126,$L24,FALSE))</f>
        <v>0</v>
      </c>
      <c r="R24" s="29">
        <f>IF(R11=0,0,VLOOKUP(R11,FAC_TOTALS_APTA!$A$4:$BJ$126,$L24,FALSE))</f>
        <v>242236.85178545699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16557655.406066446</v>
      </c>
      <c r="AD24" s="33">
        <f>AC24/G27</f>
        <v>6.5003800511663785E-3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30</v>
      </c>
      <c r="G25" s="131">
        <f>VLOOKUP(G11,FAC_TOTALS_APTA!$A$4:$BJ$126,$F25,FALSE)</f>
        <v>0</v>
      </c>
      <c r="H25" s="131">
        <f>VLOOKUP(H11,FAC_TOTALS_APTA!$A$4:$BJ$126,$F25,FALSE)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49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-59935415.125787802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-59935415.125787802</v>
      </c>
      <c r="AD25" s="40">
        <f>AC25/G27</f>
        <v>-2.3530081239600067E-2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MATCH($K26,FAC_TOTALS_APTA!$A$2:$BH$2,)</f>
        <v>53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MATCH($D27,FAC_TOTALS_APTA!$A$2:$BH$2,)</f>
        <v>10</v>
      </c>
      <c r="G27" s="117">
        <f>VLOOKUP(G11,FAC_TOTALS_APTA!$A$4:$BJ$126,$F27,FALSE)</f>
        <v>2547182668.6649599</v>
      </c>
      <c r="H27" s="117">
        <f>VLOOKUP(H11,FAC_TOTALS_APTA!$A$4:$BH$126,$F27,FALSE)</f>
        <v>2228060324.6237702</v>
      </c>
      <c r="I27" s="112">
        <f t="shared" ref="I27:I28" si="6">H27/G27-1</f>
        <v>-0.12528443600334693</v>
      </c>
      <c r="J27" s="31"/>
      <c r="K27" s="31"/>
      <c r="L27" s="6"/>
      <c r="M27" s="29" t="e">
        <f t="shared" ref="M27:AB27" si="7">SUM(M13:M20)</f>
        <v>#REF!</v>
      </c>
      <c r="N27" s="29" t="e">
        <f t="shared" si="7"/>
        <v>#REF!</v>
      </c>
      <c r="O27" s="29" t="e">
        <f t="shared" si="7"/>
        <v>#REF!</v>
      </c>
      <c r="P27" s="29" t="e">
        <f t="shared" si="7"/>
        <v>#REF!</v>
      </c>
      <c r="Q27" s="29" t="e">
        <f t="shared" si="7"/>
        <v>#REF!</v>
      </c>
      <c r="R27" s="29" t="e">
        <f t="shared" si="7"/>
        <v>#REF!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-319122344.04118967</v>
      </c>
      <c r="AD27" s="33">
        <f>I27</f>
        <v>-0.12528443600334693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MATCH($D28,FAC_TOTALS_APTA!$A$2:$BH$2,)</f>
        <v>8</v>
      </c>
      <c r="G28" s="114">
        <f>VLOOKUP(G11,FAC_TOTALS_APTA!$A$4:$BH$126,$F28,FALSE)</f>
        <v>2541057030.99999</v>
      </c>
      <c r="H28" s="114">
        <f>VLOOKUP(H11,FAC_TOTALS_APTA!$A$4:$BH$126,$F28,FALSE)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-1.8226875844888135E-2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86</v>
      </c>
      <c r="E41" s="55"/>
      <c r="F41" s="6">
        <f>MATCH($D41,FAC_TOTALS_APTA!$A$2:$BJ$2,)</f>
        <v>12</v>
      </c>
      <c r="G41" s="117">
        <f>VLOOKUP(G39,FAC_TOTALS_APTA!$A$4:$BJ$126,$F41,FALSE)</f>
        <v>11264859.978528</v>
      </c>
      <c r="H41" s="117">
        <f>VLOOKUP(H39,FAC_TOTALS_APTA!$A$4:$BJ$126,$F41,FALSE)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31</v>
      </c>
      <c r="M41" s="29">
        <f>IF(M39=0,0,VLOOKUP(M39,FAC_TOTALS_APTA!$A$4:$BJ$126,$L41,FALSE))</f>
        <v>4098615.9735602201</v>
      </c>
      <c r="N41" s="29">
        <f>IF(N39=0,0,VLOOKUP(N39,FAC_TOTALS_APTA!$A$4:$BJ$126,$L41,FALSE))</f>
        <v>9229151.5923107695</v>
      </c>
      <c r="O41" s="29">
        <f>IF(O39=0,0,VLOOKUP(O39,FAC_TOTALS_APTA!$A$4:$BJ$126,$L41,FALSE))</f>
        <v>18162588.328978099</v>
      </c>
      <c r="P41" s="29">
        <f>IF(P39=0,0,VLOOKUP(P39,FAC_TOTALS_APTA!$A$4:$BJ$126,$L41,FALSE))</f>
        <v>17471029.481712699</v>
      </c>
      <c r="Q41" s="29">
        <f>IF(Q39=0,0,VLOOKUP(Q39,FAC_TOTALS_APTA!$A$4:$BJ$126,$L41,FALSE))</f>
        <v>5355026.8502867296</v>
      </c>
      <c r="R41" s="29">
        <f>IF(R39=0,0,VLOOKUP(R39,FAC_TOTALS_APTA!$A$4:$BJ$126,$L41,FALSE))</f>
        <v>9908089.3936049007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64224501.620453417</v>
      </c>
      <c r="AD41" s="33">
        <f>AC41/G55</f>
        <v>6.8276027956073668E-2</v>
      </c>
    </row>
    <row r="42" spans="2:30" x14ac:dyDescent="0.25">
      <c r="B42" s="25" t="s">
        <v>52</v>
      </c>
      <c r="C42" s="28" t="s">
        <v>21</v>
      </c>
      <c r="D42" s="104" t="s">
        <v>87</v>
      </c>
      <c r="E42" s="55"/>
      <c r="F42" s="6">
        <f>MATCH($D42,FAC_TOTALS_APTA!$A$2:$BJ$2,)</f>
        <v>13</v>
      </c>
      <c r="G42" s="123">
        <f>VLOOKUP(G39,FAC_TOTALS_APTA!$A$4:$BJ$126,$F42,FALSE)</f>
        <v>0.99257439422925597</v>
      </c>
      <c r="H42" s="123">
        <f>VLOOKUP(H39,FAC_TOTALS_APTA!$A$4:$BJ$126,$F42,FALSE)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FARE_per_UPT_cleaned_2018_log_FAC</v>
      </c>
      <c r="L42" s="6">
        <f>MATCH($K42,FAC_TOTALS_APTA!$A$2:$BH$2,)</f>
        <v>32</v>
      </c>
      <c r="M42" s="29">
        <f>IF(M39=0,0,VLOOKUP(M39,FAC_TOTALS_APTA!$A$4:$BJ$126,$L42,FALSE))</f>
        <v>-8566018.9264500793</v>
      </c>
      <c r="N42" s="29">
        <f>IF(N39=0,0,VLOOKUP(N39,FAC_TOTALS_APTA!$A$4:$BJ$126,$L42,FALSE))</f>
        <v>3852209.30959818</v>
      </c>
      <c r="O42" s="29">
        <f>IF(O39=0,0,VLOOKUP(O39,FAC_TOTALS_APTA!$A$4:$BJ$126,$L42,FALSE))</f>
        <v>-2125580.34702776</v>
      </c>
      <c r="P42" s="29">
        <f>IF(P39=0,0,VLOOKUP(P39,FAC_TOTALS_APTA!$A$4:$BJ$126,$L42,FALSE))</f>
        <v>-3920314.2231532899</v>
      </c>
      <c r="Q42" s="29">
        <f>IF(Q39=0,0,VLOOKUP(Q39,FAC_TOTALS_APTA!$A$4:$BJ$126,$L42,FALSE))</f>
        <v>3093505.3817479298</v>
      </c>
      <c r="R42" s="29">
        <f>IF(R39=0,0,VLOOKUP(R39,FAC_TOTALS_APTA!$A$4:$BJ$126,$L42,FALSE))</f>
        <v>4164250.6744389902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2">SUM(M42:AB42)</f>
        <v>-3501948.1308460296</v>
      </c>
      <c r="AD42" s="33">
        <f>AC42/G55</f>
        <v>-3.7228643656180304E-3</v>
      </c>
    </row>
    <row r="43" spans="2:30" x14ac:dyDescent="0.25">
      <c r="B43" s="115" t="s">
        <v>80</v>
      </c>
      <c r="C43" s="116"/>
      <c r="D43" s="104" t="s">
        <v>78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2"/>
        <v>#REF!</v>
      </c>
      <c r="AD43" s="122" t="e">
        <f>AC43/G56</f>
        <v>#REF!</v>
      </c>
    </row>
    <row r="44" spans="2:30" x14ac:dyDescent="0.25">
      <c r="B44" s="115" t="s">
        <v>81</v>
      </c>
      <c r="C44" s="116"/>
      <c r="D44" s="104" t="s">
        <v>77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14</v>
      </c>
      <c r="G45" s="117">
        <f>VLOOKUP(G39,FAC_TOTALS_APTA!$A$4:$BJ$126,$F45,FALSE)</f>
        <v>2552570.2182420199</v>
      </c>
      <c r="H45" s="117">
        <f>VLOOKUP(H39,FAC_TOTALS_APTA!$A$4:$BJ$126,$F45,FALSE)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MATCH($K45,FAC_TOTALS_APTA!$A$2:$BH$2,)</f>
        <v>33</v>
      </c>
      <c r="M45" s="29">
        <f>IF(M39=0,0,VLOOKUP(M39,FAC_TOTALS_APTA!$A$4:$BJ$126,$L45,FALSE))</f>
        <v>6010905.2214509305</v>
      </c>
      <c r="N45" s="29">
        <f>IF(N39=0,0,VLOOKUP(N39,FAC_TOTALS_APTA!$A$4:$BJ$126,$L45,FALSE))</f>
        <v>4528221.6240209201</v>
      </c>
      <c r="O45" s="29">
        <f>IF(O39=0,0,VLOOKUP(O39,FAC_TOTALS_APTA!$A$4:$BJ$126,$L45,FALSE))</f>
        <v>4437044.34489791</v>
      </c>
      <c r="P45" s="29">
        <f>IF(P39=0,0,VLOOKUP(P39,FAC_TOTALS_APTA!$A$4:$BJ$126,$L45,FALSE))</f>
        <v>4133333.1092064199</v>
      </c>
      <c r="Q45" s="29">
        <f>IF(Q39=0,0,VLOOKUP(Q39,FAC_TOTALS_APTA!$A$4:$BJ$126,$L45,FALSE))</f>
        <v>4190841.8895172901</v>
      </c>
      <c r="R45" s="29">
        <f>IF(R39=0,0,VLOOKUP(R39,FAC_TOTALS_APTA!$A$4:$BJ$126,$L45,FALSE))</f>
        <v>3638260.3617160702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2"/>
        <v>26938606.55080954</v>
      </c>
      <c r="AD45" s="33">
        <f>AC45/G55</f>
        <v>2.8637996520863566E-2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15</v>
      </c>
      <c r="G46" s="123">
        <f>VLOOKUP(G39,FAC_TOTALS_APTA!$A$4:$BJ$126,$F46,FALSE)</f>
        <v>0.33060451780988898</v>
      </c>
      <c r="H46" s="123">
        <f>VLOOKUP(H39,FAC_TOTALS_APTA!$A$4:$BJ$126,$F46,FALSE)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MATCH($K46,FAC_TOTALS_APTA!$A$2:$BH$2,)</f>
        <v>34</v>
      </c>
      <c r="M46" s="29">
        <f>IF(M39=0,0,VLOOKUP(M39,FAC_TOTALS_APTA!$A$4:$BJ$126,$L46,FALSE))</f>
        <v>-371054.582425498</v>
      </c>
      <c r="N46" s="29">
        <f>IF(N39=0,0,VLOOKUP(N39,FAC_TOTALS_APTA!$A$4:$BJ$126,$L46,FALSE))</f>
        <v>-666855.53505822096</v>
      </c>
      <c r="O46" s="29">
        <f>IF(O39=0,0,VLOOKUP(O39,FAC_TOTALS_APTA!$A$4:$BJ$126,$L46,FALSE))</f>
        <v>397977.839549547</v>
      </c>
      <c r="P46" s="29">
        <f>IF(P39=0,0,VLOOKUP(P39,FAC_TOTALS_APTA!$A$4:$BJ$126,$L46,FALSE))</f>
        <v>-1517840.0147126501</v>
      </c>
      <c r="Q46" s="29">
        <f>IF(Q39=0,0,VLOOKUP(Q39,FAC_TOTALS_APTA!$A$4:$BJ$126,$L46,FALSE))</f>
        <v>-576717.821115845</v>
      </c>
      <c r="R46" s="29">
        <f>IF(R39=0,0,VLOOKUP(R39,FAC_TOTALS_APTA!$A$4:$BJ$126,$L46,FALSE))</f>
        <v>805187.15593018697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2"/>
        <v>-1929302.9578324798</v>
      </c>
      <c r="AD46" s="33">
        <f>AC46/G55</f>
        <v>-2.0510107414014691E-3</v>
      </c>
    </row>
    <row r="47" spans="2:30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MATCH($D47,FAC_TOTALS_APTA!$A$2:$BJ$2,)</f>
        <v>16</v>
      </c>
      <c r="G47" s="125">
        <f>VLOOKUP(G39,FAC_TOTALS_APTA!$A$4:$BJ$126,$F47,FALSE)</f>
        <v>4.0256358420234699</v>
      </c>
      <c r="H47" s="125">
        <f>VLOOKUP(H39,FAC_TOTALS_APTA!$A$4:$BJ$126,$F47,FALSE)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MATCH($K47,FAC_TOTALS_APTA!$A$2:$BH$2,)</f>
        <v>35</v>
      </c>
      <c r="M47" s="29">
        <f>IF(M39=0,0,VLOOKUP(M39,FAC_TOTALS_APTA!$A$4:$BJ$126,$L47,FALSE))</f>
        <v>-3607204.95801742</v>
      </c>
      <c r="N47" s="29">
        <f>IF(N39=0,0,VLOOKUP(N39,FAC_TOTALS_APTA!$A$4:$BJ$126,$L47,FALSE))</f>
        <v>-5107280.4145506797</v>
      </c>
      <c r="O47" s="29">
        <f>IF(O39=0,0,VLOOKUP(O39,FAC_TOTALS_APTA!$A$4:$BJ$126,$L47,FALSE))</f>
        <v>-25738565.297052201</v>
      </c>
      <c r="P47" s="29">
        <f>IF(P39=0,0,VLOOKUP(P39,FAC_TOTALS_APTA!$A$4:$BJ$126,$L47,FALSE))</f>
        <v>-9208693.6541602891</v>
      </c>
      <c r="Q47" s="29">
        <f>IF(Q39=0,0,VLOOKUP(Q39,FAC_TOTALS_APTA!$A$4:$BJ$126,$L47,FALSE))</f>
        <v>6291764.4788367804</v>
      </c>
      <c r="R47" s="29">
        <f>IF(R39=0,0,VLOOKUP(R39,FAC_TOTALS_APTA!$A$4:$BJ$126,$L47,FALSE))</f>
        <v>7306169.4912568098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2"/>
        <v>-30063810.353687003</v>
      </c>
      <c r="AD47" s="33">
        <f>AC47/G55</f>
        <v>-3.1960350090451034E-2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17</v>
      </c>
      <c r="G48" s="123">
        <f>VLOOKUP(G39,FAC_TOTALS_APTA!$A$4:$BJ$126,$F48,FALSE)</f>
        <v>28874.309502126802</v>
      </c>
      <c r="H48" s="123">
        <f>VLOOKUP(H39,FAC_TOTALS_APTA!$A$4:$BJ$126,$F48,FALSE)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-1367582.19090413</v>
      </c>
      <c r="N48" s="29">
        <f>IF(N39=0,0,VLOOKUP(N39,FAC_TOTALS_APTA!$A$4:$BJ$126,$L48,FALSE))</f>
        <v>-1051072.74402868</v>
      </c>
      <c r="O48" s="29">
        <f>IF(O39=0,0,VLOOKUP(O39,FAC_TOTALS_APTA!$A$4:$BJ$126,$L48,FALSE))</f>
        <v>-11781371.4870279</v>
      </c>
      <c r="P48" s="29">
        <f>IF(P39=0,0,VLOOKUP(P39,FAC_TOTALS_APTA!$A$4:$BJ$126,$L48,FALSE))</f>
        <v>-7219757.5893578101</v>
      </c>
      <c r="Q48" s="29">
        <f>IF(Q39=0,0,VLOOKUP(Q39,FAC_TOTALS_APTA!$A$4:$BJ$126,$L48,FALSE))</f>
        <v>-1405139.9554878401</v>
      </c>
      <c r="R48" s="29">
        <f>IF(R39=0,0,VLOOKUP(R39,FAC_TOTALS_APTA!$A$4:$BJ$126,$L48,FALSE))</f>
        <v>-3361908.4171613199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2"/>
        <v>-26186832.383967679</v>
      </c>
      <c r="AD48" s="33">
        <f>AC48/G55</f>
        <v>-2.783879757440413E-2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18</v>
      </c>
      <c r="G49" s="117">
        <f>VLOOKUP(G39,FAC_TOTALS_APTA!$A$4:$BJ$126,$F49,FALSE)</f>
        <v>8.2569154106646199</v>
      </c>
      <c r="H49" s="117">
        <f>VLOOKUP(H39,FAC_TOTALS_APTA!$A$4:$BJ$126,$F49,FALSE)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MATCH($K49,FAC_TOTALS_APTA!$A$2:$BH$2,)</f>
        <v>37</v>
      </c>
      <c r="M49" s="29">
        <f>IF(M39=0,0,VLOOKUP(M39,FAC_TOTALS_APTA!$A$4:$BJ$126,$L49,FALSE))</f>
        <v>-3128673.4036314399</v>
      </c>
      <c r="N49" s="29">
        <f>IF(N39=0,0,VLOOKUP(N39,FAC_TOTALS_APTA!$A$4:$BJ$126,$L49,FALSE))</f>
        <v>675369.40158107399</v>
      </c>
      <c r="O49" s="29">
        <f>IF(O39=0,0,VLOOKUP(O39,FAC_TOTALS_APTA!$A$4:$BJ$126,$L49,FALSE))</f>
        <v>-3529240.1112479498</v>
      </c>
      <c r="P49" s="29">
        <f>IF(P39=0,0,VLOOKUP(P39,FAC_TOTALS_APTA!$A$4:$BJ$126,$L49,FALSE))</f>
        <v>-2188236.88886633</v>
      </c>
      <c r="Q49" s="29">
        <f>IF(Q39=0,0,VLOOKUP(Q39,FAC_TOTALS_APTA!$A$4:$BJ$126,$L49,FALSE))</f>
        <v>-4619233.8958059903</v>
      </c>
      <c r="R49" s="29">
        <f>IF(R39=0,0,VLOOKUP(R39,FAC_TOTALS_APTA!$A$4:$BJ$126,$L49,FALSE))</f>
        <v>-3756727.0916303201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2"/>
        <v>-16546741.989600956</v>
      </c>
      <c r="AD49" s="33">
        <f>AC49/G55</f>
        <v>-1.7590573537500924E-2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19</v>
      </c>
      <c r="G50" s="125">
        <f>VLOOKUP(G39,FAC_TOTALS_APTA!$A$4:$BJ$126,$F50,FALSE)</f>
        <v>4.1251469761152801</v>
      </c>
      <c r="H50" s="125">
        <f>VLOOKUP(H39,FAC_TOTALS_APTA!$A$4:$BJ$126,$F50,FALSE)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MATCH($K50,FAC_TOTALS_APTA!$A$2:$BH$2,)</f>
        <v>38</v>
      </c>
      <c r="M50" s="29">
        <f>IF(M39=0,0,VLOOKUP(M39,FAC_TOTALS_APTA!$A$4:$BJ$126,$L50,FALSE))</f>
        <v>-569731.41140183702</v>
      </c>
      <c r="N50" s="29">
        <f>IF(N39=0,0,VLOOKUP(N39,FAC_TOTALS_APTA!$A$4:$BJ$126,$L50,FALSE))</f>
        <v>-715558.08759288897</v>
      </c>
      <c r="O50" s="29">
        <f>IF(O39=0,0,VLOOKUP(O39,FAC_TOTALS_APTA!$A$4:$BJ$126,$L50,FALSE))</f>
        <v>-1242689.49591212</v>
      </c>
      <c r="P50" s="29">
        <f>IF(P39=0,0,VLOOKUP(P39,FAC_TOTALS_APTA!$A$4:$BJ$126,$L50,FALSE))</f>
        <v>-4129363.3380197701</v>
      </c>
      <c r="Q50" s="29">
        <f>IF(Q39=0,0,VLOOKUP(Q39,FAC_TOTALS_APTA!$A$4:$BJ$126,$L50,FALSE))</f>
        <v>-1752808.1872605099</v>
      </c>
      <c r="R50" s="29">
        <f>IF(R39=0,0,VLOOKUP(R39,FAC_TOTALS_APTA!$A$4:$BJ$126,$L50,FALSE))</f>
        <v>-2178805.1732574902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2"/>
        <v>-10588955.693444617</v>
      </c>
      <c r="AD50" s="33">
        <f>AC50/G55</f>
        <v>-1.1256947375376863E-2</v>
      </c>
    </row>
    <row r="51" spans="1:31" x14ac:dyDescent="0.25">
      <c r="B51" s="25" t="s">
        <v>63</v>
      </c>
      <c r="C51" s="28"/>
      <c r="D51" s="126" t="s">
        <v>91</v>
      </c>
      <c r="E51" s="55"/>
      <c r="F51" s="6">
        <f>MATCH($D51,FAC_TOTALS_APTA!$A$2:$BJ$2,)</f>
        <v>24</v>
      </c>
      <c r="G51" s="125">
        <f>VLOOKUP(G39,FAC_TOTALS_APTA!$A$4:$BJ$126,$F51,FALSE)</f>
        <v>0</v>
      </c>
      <c r="H51" s="125">
        <f>VLOOKUP(H39,FAC_TOTALS_APTA!$A$4:$BJ$126,$F51,FALSE)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YEARS_SINCE_TNC_BUS_MID_FAC</v>
      </c>
      <c r="L51" s="6">
        <f>MATCH($K51,FAC_TOTALS_APTA!$A$2:$BH$2,)</f>
        <v>43</v>
      </c>
      <c r="M51" s="29">
        <f>IF(M39=0,0,VLOOKUP(M39,FAC_TOTALS_APTA!$A$4:$BJ$126,$L51,FALSE))</f>
        <v>0</v>
      </c>
      <c r="N51" s="29">
        <f>IF(N39=0,0,VLOOKUP(N39,FAC_TOTALS_APTA!$A$4:$BJ$126,$L51,FALSE))</f>
        <v>-5005271.1888646996</v>
      </c>
      <c r="O51" s="29">
        <f>IF(O39=0,0,VLOOKUP(O39,FAC_TOTALS_APTA!$A$4:$BJ$126,$L51,FALSE))</f>
        <v>-27070009.939725298</v>
      </c>
      <c r="P51" s="29">
        <f>IF(P39=0,0,VLOOKUP(P39,FAC_TOTALS_APTA!$A$4:$BJ$126,$L51,FALSE))</f>
        <v>-29894490.3477786</v>
      </c>
      <c r="Q51" s="29">
        <f>IF(Q39=0,0,VLOOKUP(Q39,FAC_TOTALS_APTA!$A$4:$BJ$126,$L51,FALSE))</f>
        <v>-28679446.858763799</v>
      </c>
      <c r="R51" s="29">
        <f>IF(R39=0,0,VLOOKUP(R39,FAC_TOTALS_APTA!$A$4:$BJ$126,$L51,FALSE))</f>
        <v>-29162698.825449999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2"/>
        <v>-119811917.16058239</v>
      </c>
      <c r="AD51" s="33">
        <f>AC51/G55</f>
        <v>-0.12737010952408159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29</v>
      </c>
      <c r="G52" s="125">
        <f>VLOOKUP(G39,FAC_TOTALS_APTA!$A$4:$BJ$126,$F52,FALSE)</f>
        <v>8.9326402136675601E-2</v>
      </c>
      <c r="H52" s="125">
        <f>VLOOKUP(H39,FAC_TOTALS_APTA!$A$4:$BJ$126,$F52,FALSE)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MATCH($K52,FAC_TOTALS_APTA!$A$2:$BH$2,)</f>
        <v>48</v>
      </c>
      <c r="M52" s="29">
        <f>IF(M39=0,0,VLOOKUP(M39,FAC_TOTALS_APTA!$A$4:$BJ$126,$L52,FALSE))</f>
        <v>505997.29861004697</v>
      </c>
      <c r="N52" s="29">
        <f>IF(N39=0,0,VLOOKUP(N39,FAC_TOTALS_APTA!$A$4:$BJ$126,$L52,FALSE))</f>
        <v>776158.264991962</v>
      </c>
      <c r="O52" s="29">
        <f>IF(O39=0,0,VLOOKUP(O39,FAC_TOTALS_APTA!$A$4:$BJ$126,$L52,FALSE))</f>
        <v>1692726.31761732</v>
      </c>
      <c r="P52" s="29">
        <f>IF(P39=0,0,VLOOKUP(P39,FAC_TOTALS_APTA!$A$4:$BJ$126,$L52,FALSE))</f>
        <v>1092923.72071514</v>
      </c>
      <c r="Q52" s="29">
        <f>IF(Q39=0,0,VLOOKUP(Q39,FAC_TOTALS_APTA!$A$4:$BJ$126,$L52,FALSE))</f>
        <v>788756.72606854199</v>
      </c>
      <c r="R52" s="29">
        <f>IF(R39=0,0,VLOOKUP(R39,FAC_TOTALS_APTA!$A$4:$BJ$126,$L52,FALSE))</f>
        <v>754496.653630474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2"/>
        <v>5611058.9816334844</v>
      </c>
      <c r="AD52" s="33">
        <f>AC52/G55</f>
        <v>5.9650259671486638E-3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30</v>
      </c>
      <c r="G53" s="131">
        <f>VLOOKUP(G39,FAC_TOTALS_APTA!$A$4:$BJ$126,$F53,FALSE)</f>
        <v>0</v>
      </c>
      <c r="H53" s="131">
        <f>VLOOKUP(H39,FAC_TOTALS_APTA!$A$4:$BJ$126,$F53,FALSE)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MATCH($K53,FAC_TOTALS_APTA!$A$2:$BH$2,)</f>
        <v>49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-15180031.207196301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2"/>
        <v>-15180031.207196301</v>
      </c>
      <c r="AD53" s="40">
        <f>AC53/G55</f>
        <v>-1.6137645430113163E-2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MATCH($K54,FAC_TOTALS_APTA!$A$2:$BH$2,)</f>
        <v>53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940659606.93807697</v>
      </c>
      <c r="H55" s="117">
        <f>VLOOKUP(H39,FAC_TOTALS_APTA!$A$4:$BH$126,$F55,FALSE)</f>
        <v>813974552.93981695</v>
      </c>
      <c r="I55" s="112">
        <f t="shared" ref="I55" si="13">H55/G55-1</f>
        <v>-0.13467683002848407</v>
      </c>
      <c r="J55" s="31"/>
      <c r="K55" s="31"/>
      <c r="L55" s="6"/>
      <c r="M55" s="29" t="e">
        <f t="shared" ref="M55:AB55" si="14">SUM(M41:M48)</f>
        <v>#REF!</v>
      </c>
      <c r="N55" s="29" t="e">
        <f t="shared" si="14"/>
        <v>#REF!</v>
      </c>
      <c r="O55" s="29" t="e">
        <f t="shared" si="14"/>
        <v>#REF!</v>
      </c>
      <c r="P55" s="29" t="e">
        <f t="shared" si="14"/>
        <v>#REF!</v>
      </c>
      <c r="Q55" s="29" t="e">
        <f t="shared" si="14"/>
        <v>#REF!</v>
      </c>
      <c r="R55" s="29" t="e">
        <f t="shared" si="14"/>
        <v>#REF!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-126685053.99826002</v>
      </c>
      <c r="AD55" s="33">
        <f>I55</f>
        <v>-0.13467683002848407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961216517.99999905</v>
      </c>
      <c r="H56" s="114">
        <f>VLOOKUP(H39,FAC_TOTALS_APTA!$A$4:$BH$126,$F56,FALSE)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-2.3128130830500249E-2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8" t="s">
        <v>55</v>
      </c>
      <c r="AD64" s="168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86</v>
      </c>
      <c r="E69" s="55"/>
      <c r="F69" s="6">
        <f>MATCH($D69,FAC_TOTALS_APTA!$A$2:$BJ$2,)</f>
        <v>12</v>
      </c>
      <c r="G69" s="117">
        <f>VLOOKUP(G67,FAC_TOTALS_APTA!$A$4:$BJ$126,$F69,FALSE)</f>
        <v>1935564.7547657499</v>
      </c>
      <c r="H69" s="117">
        <f>VLOOKUP(H67,FAC_TOTALS_APTA!$A$4:$BJ$126,$F69,FALSE)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MATCH($K69,FAC_TOTALS_APTA!$A$2:$BH$2,)</f>
        <v>31</v>
      </c>
      <c r="M69" s="29">
        <f>IF(M67=0,0,VLOOKUP(M67,FAC_TOTALS_APTA!$A$4:$BJ$126,$L69,FALSE))</f>
        <v>1492043.88734762</v>
      </c>
      <c r="N69" s="29">
        <f>IF(N67=0,0,VLOOKUP(N67,FAC_TOTALS_APTA!$A$4:$BJ$126,$L69,FALSE))</f>
        <v>4458052.0312931798</v>
      </c>
      <c r="O69" s="29">
        <f>IF(O67=0,0,VLOOKUP(O67,FAC_TOTALS_APTA!$A$4:$BJ$126,$L69,FALSE))</f>
        <v>4287692.2708457699</v>
      </c>
      <c r="P69" s="29">
        <f>IF(P67=0,0,VLOOKUP(P67,FAC_TOTALS_APTA!$A$4:$BJ$126,$L69,FALSE))</f>
        <v>2857062.37510155</v>
      </c>
      <c r="Q69" s="29">
        <f>IF(Q67=0,0,VLOOKUP(Q67,FAC_TOTALS_APTA!$A$4:$BJ$126,$L69,FALSE))</f>
        <v>2250418.0961209498</v>
      </c>
      <c r="R69" s="29">
        <f>IF(R67=0,0,VLOOKUP(R67,FAC_TOTALS_APTA!$A$4:$BJ$126,$L69,FALSE))</f>
        <v>2384633.4306660201</v>
      </c>
      <c r="S69" s="29">
        <f>IF(S67=0,0,VLOOKUP(S67,FAC_TOTALS_APTA!$A$4:$BJ$126,$L69,FALSE))</f>
        <v>0</v>
      </c>
      <c r="T69" s="29">
        <f>IF(T67=0,0,VLOOKUP(T67,FAC_TOTALS_APTA!$A$4:$BJ$126,$L69,FALSE))</f>
        <v>0</v>
      </c>
      <c r="U69" s="29">
        <f>IF(U67=0,0,VLOOKUP(U67,FAC_TOTALS_APTA!$A$4:$BJ$126,$L69,FALSE))</f>
        <v>0</v>
      </c>
      <c r="V69" s="29">
        <f>IF(V67=0,0,VLOOKUP(V67,FAC_TOTALS_APTA!$A$4:$BJ$126,$L69,FALSE))</f>
        <v>0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17729902.09137509</v>
      </c>
      <c r="AD69" s="33">
        <f>AC69/G83</f>
        <v>5.9958671409760543E-2</v>
      </c>
    </row>
    <row r="70" spans="2:33" x14ac:dyDescent="0.25">
      <c r="B70" s="25" t="s">
        <v>52</v>
      </c>
      <c r="C70" s="28" t="s">
        <v>21</v>
      </c>
      <c r="D70" s="104" t="s">
        <v>87</v>
      </c>
      <c r="E70" s="55"/>
      <c r="F70" s="6">
        <f>MATCH($D70,FAC_TOTALS_APTA!$A$2:$BJ$2,)</f>
        <v>13</v>
      </c>
      <c r="G70" s="123">
        <f>VLOOKUP(G67,FAC_TOTALS_APTA!$A$4:$BJ$126,$F70,FALSE)</f>
        <v>0.82821757692531495</v>
      </c>
      <c r="H70" s="123">
        <f>VLOOKUP(H67,FAC_TOTALS_APTA!$A$4:$BJ$126,$F70,FALSE)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FARE_per_UPT_cleaned_2018_log_FAC</v>
      </c>
      <c r="L70" s="6">
        <f>MATCH($K70,FAC_TOTALS_APTA!$A$2:$BH$2,)</f>
        <v>32</v>
      </c>
      <c r="M70" s="29">
        <f>IF(M67=0,0,VLOOKUP(M67,FAC_TOTALS_APTA!$A$4:$BJ$126,$L70,FALSE))</f>
        <v>-6708325.7506965604</v>
      </c>
      <c r="N70" s="29">
        <f>IF(N67=0,0,VLOOKUP(N67,FAC_TOTALS_APTA!$A$4:$BJ$126,$L70,FALSE))</f>
        <v>510502.607202543</v>
      </c>
      <c r="O70" s="29">
        <f>IF(O67=0,0,VLOOKUP(O67,FAC_TOTALS_APTA!$A$4:$BJ$126,$L70,FALSE))</f>
        <v>-4226307.2367558302</v>
      </c>
      <c r="P70" s="29">
        <f>IF(P67=0,0,VLOOKUP(P67,FAC_TOTALS_APTA!$A$4:$BJ$126,$L70,FALSE))</f>
        <v>-4615797.1131910402</v>
      </c>
      <c r="Q70" s="29">
        <f>IF(Q67=0,0,VLOOKUP(Q67,FAC_TOTALS_APTA!$A$4:$BJ$126,$L70,FALSE))</f>
        <v>555841.29777014104</v>
      </c>
      <c r="R70" s="29">
        <f>IF(R67=0,0,VLOOKUP(R67,FAC_TOTALS_APTA!$A$4:$BJ$126,$L70,FALSE))</f>
        <v>973471.49470284698</v>
      </c>
      <c r="S70" s="29">
        <f>IF(S67=0,0,VLOOKUP(S67,FAC_TOTALS_APTA!$A$4:$BJ$126,$L70,FALSE))</f>
        <v>0</v>
      </c>
      <c r="T70" s="29">
        <f>IF(T67=0,0,VLOOKUP(T67,FAC_TOTALS_APTA!$A$4:$BJ$126,$L70,FALSE))</f>
        <v>0</v>
      </c>
      <c r="U70" s="29">
        <f>IF(U67=0,0,VLOOKUP(U67,FAC_TOTALS_APTA!$A$4:$BJ$126,$L70,FALSE))</f>
        <v>0</v>
      </c>
      <c r="V70" s="29">
        <f>IF(V67=0,0,VLOOKUP(V67,FAC_TOTALS_APTA!$A$4:$BJ$126,$L70,FALSE))</f>
        <v>0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0">SUM(M70:AB70)</f>
        <v>-13510614.700967899</v>
      </c>
      <c r="AD70" s="33">
        <f>AC70/G83</f>
        <v>-4.568995943825805E-2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 t="e">
        <f>MATCH($D71,FAC_TOTALS_APTA!$A$2:$BJ$2,)</f>
        <v>#N/A</v>
      </c>
      <c r="G71" s="117" t="e">
        <f>VLOOKUP(G67,FAC_TOTALS_APTA!$A$4:$BJ$126,$F71,FALSE)</f>
        <v>#REF!</v>
      </c>
      <c r="H71" s="117" t="e">
        <f>VLOOKUP(H67,FAC_TOTALS_APTA!$A$4:$BJ$126,$F71,FALSE)</f>
        <v>#REF!</v>
      </c>
      <c r="I71" s="119" t="str">
        <f>IFERROR(H71/G71-1,"-")</f>
        <v>-</v>
      </c>
      <c r="J71" s="120" t="str">
        <f t="shared" si="18"/>
        <v/>
      </c>
      <c r="K71" s="120" t="str">
        <f t="shared" si="19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#REF!</v>
      </c>
      <c r="N71" s="117" t="e">
        <f>IF(N67=0,0,VLOOKUP(N67,FAC_TOTALS_APTA!$A$4:$BJ$126,$L71,FALSE))</f>
        <v>#REF!</v>
      </c>
      <c r="O71" s="117" t="e">
        <f>IF(O67=0,0,VLOOKUP(O67,FAC_TOTALS_APTA!$A$4:$BJ$126,$L71,FALSE))</f>
        <v>#REF!</v>
      </c>
      <c r="P71" s="117" t="e">
        <f>IF(P67=0,0,VLOOKUP(P67,FAC_TOTALS_APTA!$A$4:$BJ$126,$L71,FALSE))</f>
        <v>#REF!</v>
      </c>
      <c r="Q71" s="117" t="e">
        <f>IF(Q67=0,0,VLOOKUP(Q67,FAC_TOTALS_APTA!$A$4:$BJ$126,$L71,FALSE))</f>
        <v>#REF!</v>
      </c>
      <c r="R71" s="117" t="e">
        <f>IF(R67=0,0,VLOOKUP(R67,FAC_TOTALS_APTA!$A$4:$BJ$126,$L71,FALSE))</f>
        <v>#REF!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0"/>
        <v>#REF!</v>
      </c>
      <c r="AD71" s="122" t="e">
        <f>AC71/G84</f>
        <v>#REF!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MATCH($D72,FAC_TOTALS_APTA!$A$2:$BJ$2,)</f>
        <v>21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14</v>
      </c>
      <c r="G73" s="117">
        <f>VLOOKUP(G67,FAC_TOTALS_APTA!$A$4:$BJ$126,$F73,FALSE)</f>
        <v>608223.96752153302</v>
      </c>
      <c r="H73" s="117">
        <f>VLOOKUP(H67,FAC_TOTALS_APTA!$A$4:$BJ$126,$F73,FALSE)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MATCH($K73,FAC_TOTALS_APTA!$A$2:$BH$2,)</f>
        <v>33</v>
      </c>
      <c r="M73" s="29">
        <f>IF(M67=0,0,VLOOKUP(M67,FAC_TOTALS_APTA!$A$4:$BJ$126,$L73,FALSE))</f>
        <v>1440849.3915712</v>
      </c>
      <c r="N73" s="29">
        <f>IF(N67=0,0,VLOOKUP(N67,FAC_TOTALS_APTA!$A$4:$BJ$126,$L73,FALSE))</f>
        <v>859523.34974790202</v>
      </c>
      <c r="O73" s="29">
        <f>IF(O67=0,0,VLOOKUP(O67,FAC_TOTALS_APTA!$A$4:$BJ$126,$L73,FALSE))</f>
        <v>985689.12375987298</v>
      </c>
      <c r="P73" s="29">
        <f>IF(P67=0,0,VLOOKUP(P67,FAC_TOTALS_APTA!$A$4:$BJ$126,$L73,FALSE))</f>
        <v>906559.92724234995</v>
      </c>
      <c r="Q73" s="29">
        <f>IF(Q67=0,0,VLOOKUP(Q67,FAC_TOTALS_APTA!$A$4:$BJ$126,$L73,FALSE))</f>
        <v>769503.28582836303</v>
      </c>
      <c r="R73" s="29">
        <f>IF(R67=0,0,VLOOKUP(R67,FAC_TOTALS_APTA!$A$4:$BJ$126,$L73,FALSE))</f>
        <v>809728.59526692296</v>
      </c>
      <c r="S73" s="29">
        <f>IF(S67=0,0,VLOOKUP(S67,FAC_TOTALS_APTA!$A$4:$BJ$126,$L73,FALSE))</f>
        <v>0</v>
      </c>
      <c r="T73" s="29">
        <f>IF(T67=0,0,VLOOKUP(T67,FAC_TOTALS_APTA!$A$4:$BJ$126,$L73,FALSE))</f>
        <v>0</v>
      </c>
      <c r="U73" s="29">
        <f>IF(U67=0,0,VLOOKUP(U67,FAC_TOTALS_APTA!$A$4:$BJ$126,$L73,FALSE))</f>
        <v>0</v>
      </c>
      <c r="V73" s="29">
        <f>IF(V67=0,0,VLOOKUP(V67,FAC_TOTALS_APTA!$A$4:$BJ$126,$L73,FALSE))</f>
        <v>0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0"/>
        <v>5771853.6734166117</v>
      </c>
      <c r="AD73" s="33">
        <f>AC73/G83</f>
        <v>1.9519153351554991E-2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15</v>
      </c>
      <c r="G74" s="123">
        <f>VLOOKUP(G67,FAC_TOTALS_APTA!$A$4:$BJ$126,$F74,FALSE)</f>
        <v>0.20287939749310699</v>
      </c>
      <c r="H74" s="123">
        <f>VLOOKUP(H67,FAC_TOTALS_APTA!$A$4:$BJ$126,$F74,FALSE)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MATCH($K74,FAC_TOTALS_APTA!$A$2:$BH$2,)</f>
        <v>34</v>
      </c>
      <c r="M74" s="29">
        <f>IF(M67=0,0,VLOOKUP(M67,FAC_TOTALS_APTA!$A$4:$BJ$126,$L74,FALSE))</f>
        <v>-59386.0739860096</v>
      </c>
      <c r="N74" s="29">
        <f>IF(N67=0,0,VLOOKUP(N67,FAC_TOTALS_APTA!$A$4:$BJ$126,$L74,FALSE))</f>
        <v>-330912.91905844701</v>
      </c>
      <c r="O74" s="29">
        <f>IF(O67=0,0,VLOOKUP(O67,FAC_TOTALS_APTA!$A$4:$BJ$126,$L74,FALSE))</f>
        <v>-432048.196316991</v>
      </c>
      <c r="P74" s="29">
        <f>IF(P67=0,0,VLOOKUP(P67,FAC_TOTALS_APTA!$A$4:$BJ$126,$L74,FALSE))</f>
        <v>584631.00957508897</v>
      </c>
      <c r="Q74" s="29">
        <f>IF(Q67=0,0,VLOOKUP(Q67,FAC_TOTALS_APTA!$A$4:$BJ$126,$L74,FALSE))</f>
        <v>-86951.082069247001</v>
      </c>
      <c r="R74" s="29">
        <f>IF(R67=0,0,VLOOKUP(R67,FAC_TOTALS_APTA!$A$4:$BJ$126,$L74,FALSE))</f>
        <v>-131342.02076697699</v>
      </c>
      <c r="S74" s="29">
        <f>IF(S67=0,0,VLOOKUP(S67,FAC_TOTALS_APTA!$A$4:$BJ$126,$L74,FALSE))</f>
        <v>0</v>
      </c>
      <c r="T74" s="29">
        <f>IF(T67=0,0,VLOOKUP(T67,FAC_TOTALS_APTA!$A$4:$BJ$126,$L74,FALSE))</f>
        <v>0</v>
      </c>
      <c r="U74" s="29">
        <f>IF(U67=0,0,VLOOKUP(U67,FAC_TOTALS_APTA!$A$4:$BJ$126,$L74,FALSE))</f>
        <v>0</v>
      </c>
      <c r="V74" s="29">
        <f>IF(V67=0,0,VLOOKUP(V67,FAC_TOTALS_APTA!$A$4:$BJ$126,$L74,FALSE))</f>
        <v>0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0"/>
        <v>-456009.28262258263</v>
      </c>
      <c r="AD74" s="33">
        <f>AC74/G83</f>
        <v>-1.5421241807008479E-3</v>
      </c>
    </row>
    <row r="75" spans="2:33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MATCH($D75,FAC_TOTALS_APTA!$A$2:$BJ$2,)</f>
        <v>16</v>
      </c>
      <c r="G75" s="125">
        <f>VLOOKUP(G67,FAC_TOTALS_APTA!$A$4:$BJ$126,$F75,FALSE)</f>
        <v>3.99676458590372</v>
      </c>
      <c r="H75" s="125">
        <f>VLOOKUP(H67,FAC_TOTALS_APTA!$A$4:$BJ$126,$F75,FALSE)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MATCH($K75,FAC_TOTALS_APTA!$A$2:$BH$2,)</f>
        <v>35</v>
      </c>
      <c r="M75" s="29">
        <f>IF(M67=0,0,VLOOKUP(M67,FAC_TOTALS_APTA!$A$4:$BJ$126,$L75,FALSE))</f>
        <v>-1108496.7640877999</v>
      </c>
      <c r="N75" s="29">
        <f>IF(N67=0,0,VLOOKUP(N67,FAC_TOTALS_APTA!$A$4:$BJ$126,$L75,FALSE))</f>
        <v>-1628153.9919855299</v>
      </c>
      <c r="O75" s="29">
        <f>IF(O67=0,0,VLOOKUP(O67,FAC_TOTALS_APTA!$A$4:$BJ$126,$L75,FALSE))</f>
        <v>-8704672.3517998494</v>
      </c>
      <c r="P75" s="29">
        <f>IF(P67=0,0,VLOOKUP(P67,FAC_TOTALS_APTA!$A$4:$BJ$126,$L75,FALSE))</f>
        <v>-2818901.4155343398</v>
      </c>
      <c r="Q75" s="29">
        <f>IF(Q67=0,0,VLOOKUP(Q67,FAC_TOTALS_APTA!$A$4:$BJ$126,$L75,FALSE))</f>
        <v>2018899.4709026101</v>
      </c>
      <c r="R75" s="29">
        <f>IF(R67=0,0,VLOOKUP(R67,FAC_TOTALS_APTA!$A$4:$BJ$126,$L75,FALSE))</f>
        <v>2213211.8493442498</v>
      </c>
      <c r="S75" s="29">
        <f>IF(S67=0,0,VLOOKUP(S67,FAC_TOTALS_APTA!$A$4:$BJ$126,$L75,FALSE))</f>
        <v>0</v>
      </c>
      <c r="T75" s="29">
        <f>IF(T67=0,0,VLOOKUP(T67,FAC_TOTALS_APTA!$A$4:$BJ$126,$L75,FALSE))</f>
        <v>0</v>
      </c>
      <c r="U75" s="29">
        <f>IF(U67=0,0,VLOOKUP(U67,FAC_TOTALS_APTA!$A$4:$BJ$126,$L75,FALSE))</f>
        <v>0</v>
      </c>
      <c r="V75" s="29">
        <f>IF(V67=0,0,VLOOKUP(V67,FAC_TOTALS_APTA!$A$4:$BJ$126,$L75,FALSE))</f>
        <v>0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0"/>
        <v>-10028113.203160658</v>
      </c>
      <c r="AD75" s="33">
        <f>AC75/G83</f>
        <v>-3.391289705433212E-2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17</v>
      </c>
      <c r="G76" s="123">
        <f>VLOOKUP(G67,FAC_TOTALS_APTA!$A$4:$BJ$126,$F76,FALSE)</f>
        <v>25928.146323228299</v>
      </c>
      <c r="H76" s="123">
        <f>VLOOKUP(H67,FAC_TOTALS_APTA!$A$4:$BJ$126,$F76,FALSE)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MATCH($K76,FAC_TOTALS_APTA!$A$2:$BH$2,)</f>
        <v>36</v>
      </c>
      <c r="M76" s="29">
        <f>IF(M67=0,0,VLOOKUP(M67,FAC_TOTALS_APTA!$A$4:$BJ$126,$L76,FALSE))</f>
        <v>-20252.6646187058</v>
      </c>
      <c r="N76" s="29">
        <f>IF(N67=0,0,VLOOKUP(N67,FAC_TOTALS_APTA!$A$4:$BJ$126,$L76,FALSE))</f>
        <v>-1356354.67549887</v>
      </c>
      <c r="O76" s="29">
        <f>IF(O67=0,0,VLOOKUP(O67,FAC_TOTALS_APTA!$A$4:$BJ$126,$L76,FALSE))</f>
        <v>-3081776.0692213499</v>
      </c>
      <c r="P76" s="29">
        <f>IF(P67=0,0,VLOOKUP(P67,FAC_TOTALS_APTA!$A$4:$BJ$126,$L76,FALSE))</f>
        <v>-1183759.4846379701</v>
      </c>
      <c r="Q76" s="29">
        <f>IF(Q67=0,0,VLOOKUP(Q67,FAC_TOTALS_APTA!$A$4:$BJ$126,$L76,FALSE))</f>
        <v>-990975.20318540302</v>
      </c>
      <c r="R76" s="29">
        <f>IF(R67=0,0,VLOOKUP(R67,FAC_TOTALS_APTA!$A$4:$BJ$126,$L76,FALSE))</f>
        <v>-1160944.85075917</v>
      </c>
      <c r="S76" s="29">
        <f>IF(S67=0,0,VLOOKUP(S67,FAC_TOTALS_APTA!$A$4:$BJ$126,$L76,FALSE))</f>
        <v>0</v>
      </c>
      <c r="T76" s="29">
        <f>IF(T67=0,0,VLOOKUP(T67,FAC_TOTALS_APTA!$A$4:$BJ$126,$L76,FALSE))</f>
        <v>0</v>
      </c>
      <c r="U76" s="29">
        <f>IF(U67=0,0,VLOOKUP(U67,FAC_TOTALS_APTA!$A$4:$BJ$126,$L76,FALSE))</f>
        <v>0</v>
      </c>
      <c r="V76" s="29">
        <f>IF(V67=0,0,VLOOKUP(V67,FAC_TOTALS_APTA!$A$4:$BJ$126,$L76,FALSE))</f>
        <v>0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0"/>
        <v>-7794062.9479214689</v>
      </c>
      <c r="AD76" s="33">
        <f>AC76/G83</f>
        <v>-2.6357825149454537E-2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18</v>
      </c>
      <c r="G77" s="117">
        <f>VLOOKUP(G67,FAC_TOTALS_APTA!$A$4:$BJ$126,$F77,FALSE)</f>
        <v>7.33093904795337</v>
      </c>
      <c r="H77" s="117">
        <f>VLOOKUP(H67,FAC_TOTALS_APTA!$A$4:$BJ$126,$F77,FALSE)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MATCH($K77,FAC_TOTALS_APTA!$A$2:$BH$2,)</f>
        <v>37</v>
      </c>
      <c r="M77" s="29">
        <f>IF(M67=0,0,VLOOKUP(M67,FAC_TOTALS_APTA!$A$4:$BJ$126,$L77,FALSE))</f>
        <v>210190.58884269599</v>
      </c>
      <c r="N77" s="29">
        <f>IF(N67=0,0,VLOOKUP(N67,FAC_TOTALS_APTA!$A$4:$BJ$126,$L77,FALSE))</f>
        <v>259627.78405769201</v>
      </c>
      <c r="O77" s="29">
        <f>IF(O67=0,0,VLOOKUP(O67,FAC_TOTALS_APTA!$A$4:$BJ$126,$L77,FALSE))</f>
        <v>-819712.699488007</v>
      </c>
      <c r="P77" s="29">
        <f>IF(P67=0,0,VLOOKUP(P67,FAC_TOTALS_APTA!$A$4:$BJ$126,$L77,FALSE))</f>
        <v>-619659.48168352095</v>
      </c>
      <c r="Q77" s="29">
        <f>IF(Q67=0,0,VLOOKUP(Q67,FAC_TOTALS_APTA!$A$4:$BJ$126,$L77,FALSE))</f>
        <v>-177122.11860130701</v>
      </c>
      <c r="R77" s="29">
        <f>IF(R67=0,0,VLOOKUP(R67,FAC_TOTALS_APTA!$A$4:$BJ$126,$L77,FALSE))</f>
        <v>-260627.631454071</v>
      </c>
      <c r="S77" s="29">
        <f>IF(S67=0,0,VLOOKUP(S67,FAC_TOTALS_APTA!$A$4:$BJ$126,$L77,FALSE))</f>
        <v>0</v>
      </c>
      <c r="T77" s="29">
        <f>IF(T67=0,0,VLOOKUP(T67,FAC_TOTALS_APTA!$A$4:$BJ$126,$L77,FALSE))</f>
        <v>0</v>
      </c>
      <c r="U77" s="29">
        <f>IF(U67=0,0,VLOOKUP(U67,FAC_TOTALS_APTA!$A$4:$BJ$126,$L77,FALSE))</f>
        <v>0</v>
      </c>
      <c r="V77" s="29">
        <f>IF(V67=0,0,VLOOKUP(V67,FAC_TOTALS_APTA!$A$4:$BJ$126,$L77,FALSE))</f>
        <v>0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0"/>
        <v>-1407303.5583265179</v>
      </c>
      <c r="AD77" s="33">
        <f>AC77/G83</f>
        <v>-4.759194449727621E-3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19</v>
      </c>
      <c r="G78" s="125">
        <f>VLOOKUP(G67,FAC_TOTALS_APTA!$A$4:$BJ$126,$F78,FALSE)</f>
        <v>3.7964745491418501</v>
      </c>
      <c r="H78" s="125">
        <f>VLOOKUP(H67,FAC_TOTALS_APTA!$A$4:$BJ$126,$F78,FALSE)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MATCH($K78,FAC_TOTALS_APTA!$A$2:$BH$2,)</f>
        <v>38</v>
      </c>
      <c r="M78" s="29">
        <f>IF(M67=0,0,VLOOKUP(M67,FAC_TOTALS_APTA!$A$4:$BJ$126,$L78,FALSE))</f>
        <v>264514.68712827901</v>
      </c>
      <c r="N78" s="29">
        <f>IF(N67=0,0,VLOOKUP(N67,FAC_TOTALS_APTA!$A$4:$BJ$126,$L78,FALSE))</f>
        <v>-456188.548543568</v>
      </c>
      <c r="O78" s="29">
        <f>IF(O67=0,0,VLOOKUP(O67,FAC_TOTALS_APTA!$A$4:$BJ$126,$L78,FALSE))</f>
        <v>35995.348917257499</v>
      </c>
      <c r="P78" s="29">
        <f>IF(P67=0,0,VLOOKUP(P67,FAC_TOTALS_APTA!$A$4:$BJ$126,$L78,FALSE))</f>
        <v>-1482260.8515212301</v>
      </c>
      <c r="Q78" s="29">
        <f>IF(Q67=0,0,VLOOKUP(Q67,FAC_TOTALS_APTA!$A$4:$BJ$126,$L78,FALSE))</f>
        <v>-718701.88267578301</v>
      </c>
      <c r="R78" s="29">
        <f>IF(R67=0,0,VLOOKUP(R67,FAC_TOTALS_APTA!$A$4:$BJ$126,$L78,FALSE))</f>
        <v>-887813.07015609799</v>
      </c>
      <c r="S78" s="29">
        <f>IF(S67=0,0,VLOOKUP(S67,FAC_TOTALS_APTA!$A$4:$BJ$126,$L78,FALSE))</f>
        <v>0</v>
      </c>
      <c r="T78" s="29">
        <f>IF(T67=0,0,VLOOKUP(T67,FAC_TOTALS_APTA!$A$4:$BJ$126,$L78,FALSE))</f>
        <v>0</v>
      </c>
      <c r="U78" s="29">
        <f>IF(U67=0,0,VLOOKUP(U67,FAC_TOTALS_APTA!$A$4:$BJ$126,$L78,FALSE))</f>
        <v>0</v>
      </c>
      <c r="V78" s="29">
        <f>IF(V67=0,0,VLOOKUP(V67,FAC_TOTALS_APTA!$A$4:$BJ$126,$L78,FALSE))</f>
        <v>0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0"/>
        <v>-3244454.3168511423</v>
      </c>
      <c r="AD78" s="33">
        <f>AC78/G83</f>
        <v>-1.0972038609434262E-2</v>
      </c>
    </row>
    <row r="79" spans="2:33" x14ac:dyDescent="0.25">
      <c r="B79" s="25" t="s">
        <v>63</v>
      </c>
      <c r="C79" s="28"/>
      <c r="D79" s="126" t="s">
        <v>92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YEARS_SINCE_TNC_BUS_LOW_FAC</v>
      </c>
      <c r="L79" s="6">
        <f>MATCH($K79,FAC_TOTALS_APTA!$A$2:$BH$2,)</f>
        <v>44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-3467704.5328416401</v>
      </c>
      <c r="P79" s="29">
        <f>IF(P67=0,0,VLOOKUP(P67,FAC_TOTALS_APTA!$A$4:$BJ$126,$L79,FALSE))</f>
        <v>-4678655.37887388</v>
      </c>
      <c r="Q79" s="29">
        <f>IF(Q67=0,0,VLOOKUP(Q67,FAC_TOTALS_APTA!$A$4:$BJ$126,$L79,FALSE))</f>
        <v>-4976622.9608957404</v>
      </c>
      <c r="R79" s="29">
        <f>IF(R67=0,0,VLOOKUP(R67,FAC_TOTALS_APTA!$A$4:$BJ$126,$L79,FALSE))</f>
        <v>-5378689.8668487901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0"/>
        <v>-18501672.739460051</v>
      </c>
      <c r="AD79" s="33">
        <f>AC79/G83</f>
        <v>-6.2568631828816362E-2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29</v>
      </c>
      <c r="G80" s="125">
        <f>VLOOKUP(G67,FAC_TOTALS_APTA!$A$4:$BJ$126,$F80,FALSE)</f>
        <v>3.8681875663871497E-2</v>
      </c>
      <c r="H80" s="125">
        <f>VLOOKUP(H67,FAC_TOTALS_APTA!$A$4:$BJ$126,$F80,FALSE)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MATCH($K80,FAC_TOTALS_APTA!$A$2:$BH$2,)</f>
        <v>48</v>
      </c>
      <c r="M80" s="29">
        <f>IF(M67=0,0,VLOOKUP(M67,FAC_TOTALS_APTA!$A$4:$BJ$126,$L80,FALSE))</f>
        <v>0</v>
      </c>
      <c r="N80" s="29">
        <f>IF(N67=0,0,VLOOKUP(N67,FAC_TOTALS_APTA!$A$4:$BJ$126,$L80,FALSE))</f>
        <v>53061.358559073298</v>
      </c>
      <c r="O80" s="29">
        <f>IF(O67=0,0,VLOOKUP(O67,FAC_TOTALS_APTA!$A$4:$BJ$126,$L80,FALSE))</f>
        <v>132434.68003203001</v>
      </c>
      <c r="P80" s="29">
        <f>IF(P67=0,0,VLOOKUP(P67,FAC_TOTALS_APTA!$A$4:$BJ$126,$L80,FALSE))</f>
        <v>209786.69278589301</v>
      </c>
      <c r="Q80" s="29">
        <f>IF(Q67=0,0,VLOOKUP(Q67,FAC_TOTALS_APTA!$A$4:$BJ$126,$L80,FALSE))</f>
        <v>492504.833022987</v>
      </c>
      <c r="R80" s="29">
        <f>IF(R67=0,0,VLOOKUP(R67,FAC_TOTALS_APTA!$A$4:$BJ$126,$L80,FALSE))</f>
        <v>338641.90092045697</v>
      </c>
      <c r="S80" s="29">
        <f>IF(S67=0,0,VLOOKUP(S67,FAC_TOTALS_APTA!$A$4:$BJ$126,$L80,FALSE))</f>
        <v>0</v>
      </c>
      <c r="T80" s="29">
        <f>IF(T67=0,0,VLOOKUP(T67,FAC_TOTALS_APTA!$A$4:$BJ$126,$L80,FALSE))</f>
        <v>0</v>
      </c>
      <c r="U80" s="29">
        <f>IF(U67=0,0,VLOOKUP(U67,FAC_TOTALS_APTA!$A$4:$BJ$126,$L80,FALSE))</f>
        <v>0</v>
      </c>
      <c r="V80" s="29">
        <f>IF(V67=0,0,VLOOKUP(V67,FAC_TOTALS_APTA!$A$4:$BJ$126,$L80,FALSE))</f>
        <v>0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0"/>
        <v>1226429.4653204402</v>
      </c>
      <c r="AD80" s="33">
        <f>AC80/G83</f>
        <v>4.1475176196358442E-3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30</v>
      </c>
      <c r="G81" s="131">
        <f>VLOOKUP(G67,FAC_TOTALS_APTA!$A$4:$BJ$126,$F81,FALSE)</f>
        <v>0</v>
      </c>
      <c r="H81" s="131">
        <f>VLOOKUP(H67,FAC_TOTALS_APTA!$A$4:$BJ$126,$F81,FALSE)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MATCH($K81,FAC_TOTALS_APTA!$A$2:$BH$2,)</f>
        <v>49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-940004.24864578305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0"/>
        <v>-940004.24864578305</v>
      </c>
      <c r="AD81" s="40">
        <f>AC81/G83</f>
        <v>-3.1788898538672129E-3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MATCH($K82,FAC_TOTALS_APTA!$A$2:$BH$2,)</f>
        <v>53</v>
      </c>
      <c r="M82" s="45">
        <f>IF(M67=0,0,VLOOKUP(M67,FAC_TOTALS_APTA!$A$4:$BJ$126,$L82,FALSE))</f>
        <v>0</v>
      </c>
      <c r="N82" s="45">
        <f>IF(N67=0,0,VLOOKUP(N67,FAC_TOTALS_APTA!$A$4:$BJ$126,$L82,FALSE))</f>
        <v>0</v>
      </c>
      <c r="O82" s="45">
        <f>IF(O67=0,0,VLOOKUP(O67,FAC_TOTALS_APTA!$A$4:$BJ$126,$L82,FALSE))</f>
        <v>0</v>
      </c>
      <c r="P82" s="45">
        <f>IF(P67=0,0,VLOOKUP(P67,FAC_TOTALS_APTA!$A$4:$BJ$126,$L82,FALSE))</f>
        <v>0</v>
      </c>
      <c r="Q82" s="45">
        <f>IF(Q67=0,0,VLOOKUP(Q67,FAC_TOTALS_APTA!$A$4:$BJ$126,$L82,FALSE))</f>
        <v>0</v>
      </c>
      <c r="R82" s="45">
        <f>IF(R67=0,0,VLOOKUP(R67,FAC_TOTALS_APTA!$A$4:$BJ$126,$L82,FALSE))</f>
        <v>0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295702050.671004</v>
      </c>
      <c r="H83" s="117">
        <f>VLOOKUP(H67,FAC_TOTALS_APTA!$A$4:$BH$126,$F83,FALSE)</f>
        <v>265716547.28838199</v>
      </c>
      <c r="I83" s="112">
        <f t="shared" ref="I83" si="23">H83/G83-1</f>
        <v>-0.10140444854737807</v>
      </c>
      <c r="J83" s="31"/>
      <c r="K83" s="31"/>
      <c r="L83" s="6"/>
      <c r="M83" s="29" t="e">
        <f t="shared" ref="M83:AB83" si="24">SUM(M69:M76)</f>
        <v>#REF!</v>
      </c>
      <c r="N83" s="29" t="e">
        <f t="shared" si="24"/>
        <v>#REF!</v>
      </c>
      <c r="O83" s="29" t="e">
        <f t="shared" si="24"/>
        <v>#REF!</v>
      </c>
      <c r="P83" s="29" t="e">
        <f t="shared" si="24"/>
        <v>#REF!</v>
      </c>
      <c r="Q83" s="29" t="e">
        <f t="shared" si="24"/>
        <v>#REF!</v>
      </c>
      <c r="R83" s="29" t="e">
        <f t="shared" si="24"/>
        <v>#REF!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-29985503.382622004</v>
      </c>
      <c r="AD83" s="33">
        <f>I83</f>
        <v>-0.10140444854737807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308556319.99999899</v>
      </c>
      <c r="H84" s="114">
        <f>VLOOKUP(H67,FAC_TOTALS_APTA!$A$4:$BH$126,$F84,FALSE)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-4.4717948167747212E-2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86</v>
      </c>
      <c r="E97" s="55"/>
      <c r="F97" s="6">
        <f>MATCH($D97,FAC_TOTALS_APTA!$A$2:$BJ$2,)</f>
        <v>12</v>
      </c>
      <c r="G97" s="117">
        <f>VLOOKUP(G95,FAC_TOTALS_APTA!$A$4:$BJ$126,$F97,FALSE)</f>
        <v>227959423.99999899</v>
      </c>
      <c r="H97" s="117">
        <f>VLOOKUP(H95,FAC_TOTALS_APTA!$A$4:$BJ$126,$F97,FALSE)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31</v>
      </c>
      <c r="M97" s="29">
        <f>IF(M95=0,0,VLOOKUP(M95,FAC_TOTALS_APTA!$A$4:$BJ$126,$L97,FALSE))</f>
        <v>11648213.1965403</v>
      </c>
      <c r="N97" s="29">
        <f>IF(N95=0,0,VLOOKUP(N95,FAC_TOTALS_APTA!$A$4:$BJ$126,$L97,FALSE))</f>
        <v>-60021.631450338296</v>
      </c>
      <c r="O97" s="29">
        <f>IF(O95=0,0,VLOOKUP(O95,FAC_TOTALS_APTA!$A$4:$BJ$126,$L97,FALSE))</f>
        <v>2113439.1566046998</v>
      </c>
      <c r="P97" s="29">
        <f>IF(P95=0,0,VLOOKUP(P95,FAC_TOTALS_APTA!$A$4:$BJ$126,$L97,FALSE))</f>
        <v>-1776860.6778116699</v>
      </c>
      <c r="Q97" s="29">
        <f>IF(Q95=0,0,VLOOKUP(Q95,FAC_TOTALS_APTA!$A$4:$BJ$126,$L97,FALSE))</f>
        <v>-3205085.1631271401</v>
      </c>
      <c r="R97" s="29">
        <f>IF(R95=0,0,VLOOKUP(R95,FAC_TOTALS_APTA!$A$4:$BJ$126,$L97,FALSE))</f>
        <v>-707398.17022537498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8012286.7105304776</v>
      </c>
      <c r="AD97" s="33">
        <f>AC97/G111</f>
        <v>7.3184569331018138E-3</v>
      </c>
    </row>
    <row r="98" spans="1:31" x14ac:dyDescent="0.25">
      <c r="B98" s="25" t="s">
        <v>52</v>
      </c>
      <c r="C98" s="28" t="s">
        <v>21</v>
      </c>
      <c r="D98" s="104" t="s">
        <v>87</v>
      </c>
      <c r="E98" s="55"/>
      <c r="F98" s="6">
        <f>MATCH($D98,FAC_TOTALS_APTA!$A$2:$BJ$2,)</f>
        <v>13</v>
      </c>
      <c r="G98" s="123">
        <f>VLOOKUP(G95,FAC_TOTALS_APTA!$A$4:$BJ$126,$F98,FALSE)</f>
        <v>1.36910030643</v>
      </c>
      <c r="H98" s="123">
        <f>VLOOKUP(H95,FAC_TOTALS_APTA!$A$4:$BJ$126,$F98,FALSE)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FARE_per_UPT_cleaned_2018_log_FAC</v>
      </c>
      <c r="L98" s="6">
        <f>MATCH($K98,FAC_TOTALS_APTA!$A$2:$BH$2,)</f>
        <v>32</v>
      </c>
      <c r="M98" s="29">
        <f>IF(M95=0,0,VLOOKUP(M95,FAC_TOTALS_APTA!$A$4:$BJ$126,$L98,FALSE))</f>
        <v>-66937297.305431202</v>
      </c>
      <c r="N98" s="29">
        <f>IF(N95=0,0,VLOOKUP(N95,FAC_TOTALS_APTA!$A$4:$BJ$126,$L98,FALSE))</f>
        <v>964891.22610148904</v>
      </c>
      <c r="O98" s="29">
        <f>IF(O95=0,0,VLOOKUP(O95,FAC_TOTALS_APTA!$A$4:$BJ$126,$L98,FALSE))</f>
        <v>-13051211.968722099</v>
      </c>
      <c r="P98" s="29">
        <f>IF(P95=0,0,VLOOKUP(P95,FAC_TOTALS_APTA!$A$4:$BJ$126,$L98,FALSE))</f>
        <v>-1519132.31395228</v>
      </c>
      <c r="Q98" s="29">
        <f>IF(Q95=0,0,VLOOKUP(Q95,FAC_TOTALS_APTA!$A$4:$BJ$126,$L98,FALSE))</f>
        <v>-10814438.476548299</v>
      </c>
      <c r="R98" s="29">
        <f>IF(R95=0,0,VLOOKUP(R95,FAC_TOTALS_APTA!$A$4:$BJ$126,$L98,FALSE))</f>
        <v>2329296.71122204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0">SUM(M98:AB98)</f>
        <v>-89027892.127330363</v>
      </c>
      <c r="AD98" s="33">
        <f>AC98/G111</f>
        <v>-8.1318457254204238E-2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0"/>
        <v>#REF!</v>
      </c>
      <c r="AD99" s="122" t="e">
        <f>AC99/G112</f>
        <v>#REF!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14</v>
      </c>
      <c r="G101" s="117">
        <f>VLOOKUP(G95,FAC_TOTALS_APTA!$A$4:$BJ$126,$F101,FALSE)</f>
        <v>27909105.420000002</v>
      </c>
      <c r="H101" s="117">
        <f>VLOOKUP(H95,FAC_TOTALS_APTA!$A$4:$BJ$126,$F101,FALSE)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MATCH($K101,FAC_TOTALS_APTA!$A$2:$BH$2,)</f>
        <v>33</v>
      </c>
      <c r="M101" s="29">
        <f>IF(M95=0,0,VLOOKUP(M95,FAC_TOTALS_APTA!$A$4:$BJ$126,$L101,FALSE))</f>
        <v>12130643.467909699</v>
      </c>
      <c r="N101" s="29">
        <f>IF(N95=0,0,VLOOKUP(N95,FAC_TOTALS_APTA!$A$4:$BJ$126,$L101,FALSE))</f>
        <v>3803712.5514467098</v>
      </c>
      <c r="O101" s="29">
        <f>IF(O95=0,0,VLOOKUP(O95,FAC_TOTALS_APTA!$A$4:$BJ$126,$L101,FALSE))</f>
        <v>3411303.3200226598</v>
      </c>
      <c r="P101" s="29">
        <f>IF(P95=0,0,VLOOKUP(P95,FAC_TOTALS_APTA!$A$4:$BJ$126,$L101,FALSE))</f>
        <v>734084.20253938995</v>
      </c>
      <c r="Q101" s="29">
        <f>IF(Q95=0,0,VLOOKUP(Q95,FAC_TOTALS_APTA!$A$4:$BJ$126,$L101,FALSE))</f>
        <v>2846498.8803217802</v>
      </c>
      <c r="R101" s="29">
        <f>IF(R95=0,0,VLOOKUP(R95,FAC_TOTALS_APTA!$A$4:$BJ$126,$L101,FALSE))</f>
        <v>1610495.83335142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0"/>
        <v>24536738.255591653</v>
      </c>
      <c r="AD101" s="33">
        <f>AC101/G111</f>
        <v>2.2411961614694914E-2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15</v>
      </c>
      <c r="G102" s="123">
        <f>VLOOKUP(G95,FAC_TOTALS_APTA!$A$4:$BJ$126,$F102,FALSE)</f>
        <v>0.70702565886186597</v>
      </c>
      <c r="H102" s="123">
        <f>VLOOKUP(H95,FAC_TOTALS_APTA!$A$4:$BJ$126,$F102,FALSE)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MATCH($K102,FAC_TOTALS_APTA!$A$2:$BH$2,)</f>
        <v>34</v>
      </c>
      <c r="M102" s="29">
        <f>IF(M95=0,0,VLOOKUP(M95,FAC_TOTALS_APTA!$A$4:$BJ$126,$L102,FALSE))</f>
        <v>567761.52151966805</v>
      </c>
      <c r="N102" s="29">
        <f>IF(N95=0,0,VLOOKUP(N95,FAC_TOTALS_APTA!$A$4:$BJ$126,$L102,FALSE))</f>
        <v>1045791.30277686</v>
      </c>
      <c r="O102" s="29">
        <f>IF(O95=0,0,VLOOKUP(O95,FAC_TOTALS_APTA!$A$4:$BJ$126,$L102,FALSE))</f>
        <v>1526700.27253059</v>
      </c>
      <c r="P102" s="29">
        <f>IF(P95=0,0,VLOOKUP(P95,FAC_TOTALS_APTA!$A$4:$BJ$126,$L102,FALSE))</f>
        <v>359693.588251943</v>
      </c>
      <c r="Q102" s="29">
        <f>IF(Q95=0,0,VLOOKUP(Q95,FAC_TOTALS_APTA!$A$4:$BJ$126,$L102,FALSE))</f>
        <v>606755.62275664101</v>
      </c>
      <c r="R102" s="29">
        <f>IF(R95=0,0,VLOOKUP(R95,FAC_TOTALS_APTA!$A$4:$BJ$126,$L102,FALSE))</f>
        <v>-509809.242352309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0"/>
        <v>3596893.0654833922</v>
      </c>
      <c r="AD102" s="33">
        <f>AC102/G111</f>
        <v>3.2854175023611866E-3</v>
      </c>
    </row>
    <row r="103" spans="1:31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MATCH($D103,FAC_TOTALS_APTA!$A$2:$BJ$2,)</f>
        <v>16</v>
      </c>
      <c r="G103" s="125">
        <f>VLOOKUP(G95,FAC_TOTALS_APTA!$A$4:$BJ$126,$F103,FALSE)</f>
        <v>4.1093000000000002</v>
      </c>
      <c r="H103" s="125">
        <f>VLOOKUP(H95,FAC_TOTALS_APTA!$A$4:$BJ$126,$F103,FALSE)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-4063178.7670568801</v>
      </c>
      <c r="N103" s="29">
        <f>IF(N95=0,0,VLOOKUP(N95,FAC_TOTALS_APTA!$A$4:$BJ$126,$L103,FALSE))</f>
        <v>-4767508.1167352796</v>
      </c>
      <c r="O103" s="29">
        <f>IF(O95=0,0,VLOOKUP(O95,FAC_TOTALS_APTA!$A$4:$BJ$126,$L103,FALSE))</f>
        <v>-29723919.659319401</v>
      </c>
      <c r="P103" s="29">
        <f>IF(P95=0,0,VLOOKUP(P95,FAC_TOTALS_APTA!$A$4:$BJ$126,$L103,FALSE))</f>
        <v>-9157401.7786866296</v>
      </c>
      <c r="Q103" s="29">
        <f>IF(Q95=0,0,VLOOKUP(Q95,FAC_TOTALS_APTA!$A$4:$BJ$126,$L103,FALSE))</f>
        <v>8930732.1382453293</v>
      </c>
      <c r="R103" s="29">
        <f>IF(R95=0,0,VLOOKUP(R95,FAC_TOTALS_APTA!$A$4:$BJ$126,$L103,FALSE))</f>
        <v>6688595.6909222696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0"/>
        <v>-32092680.492630593</v>
      </c>
      <c r="AD103" s="33">
        <f>AC103/G111</f>
        <v>-2.9313591554883774E-2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17</v>
      </c>
      <c r="G104" s="123">
        <f>VLOOKUP(G95,FAC_TOTALS_APTA!$A$4:$BJ$126,$F104,FALSE)</f>
        <v>33963.31</v>
      </c>
      <c r="H104" s="123">
        <f>VLOOKUP(H95,FAC_TOTALS_APTA!$A$4:$BJ$126,$F104,FALSE)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2612436.51096822</v>
      </c>
      <c r="N104" s="29">
        <f>IF(N95=0,0,VLOOKUP(N95,FAC_TOTALS_APTA!$A$4:$BJ$126,$L104,FALSE))</f>
        <v>1191861.2366458201</v>
      </c>
      <c r="O104" s="29">
        <f>IF(O95=0,0,VLOOKUP(O95,FAC_TOTALS_APTA!$A$4:$BJ$126,$L104,FALSE))</f>
        <v>-5787837.0075270496</v>
      </c>
      <c r="P104" s="29">
        <f>IF(P95=0,0,VLOOKUP(P95,FAC_TOTALS_APTA!$A$4:$BJ$126,$L104,FALSE))</f>
        <v>-10478299.1804223</v>
      </c>
      <c r="Q104" s="29">
        <f>IF(Q95=0,0,VLOOKUP(Q95,FAC_TOTALS_APTA!$A$4:$BJ$126,$L104,FALSE))</f>
        <v>-5852291.8076643804</v>
      </c>
      <c r="R104" s="29">
        <f>IF(R95=0,0,VLOOKUP(R95,FAC_TOTALS_APTA!$A$4:$BJ$126,$L104,FALSE))</f>
        <v>-7180665.3977022199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0"/>
        <v>-25494795.645701911</v>
      </c>
      <c r="AD104" s="33">
        <f>AC104/G111</f>
        <v>-2.3287055330418627E-2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18</v>
      </c>
      <c r="G105" s="117">
        <f>VLOOKUP(G95,FAC_TOTALS_APTA!$A$4:$BJ$126,$F105,FALSE)</f>
        <v>31.51</v>
      </c>
      <c r="H105" s="117">
        <f>VLOOKUP(H95,FAC_TOTALS_APTA!$A$4:$BJ$126,$F105,FALSE)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MATCH($K105,FAC_TOTALS_APTA!$A$2:$BH$2,)</f>
        <v>37</v>
      </c>
      <c r="M105" s="29">
        <f>IF(M95=0,0,VLOOKUP(M95,FAC_TOTALS_APTA!$A$4:$BJ$126,$L105,FALSE))</f>
        <v>-29553990.563062601</v>
      </c>
      <c r="N105" s="29">
        <f>IF(N95=0,0,VLOOKUP(N95,FAC_TOTALS_APTA!$A$4:$BJ$126,$L105,FALSE))</f>
        <v>5131059.2982736798</v>
      </c>
      <c r="O105" s="29">
        <f>IF(O95=0,0,VLOOKUP(O95,FAC_TOTALS_APTA!$A$4:$BJ$126,$L105,FALSE))</f>
        <v>-562726.07000465505</v>
      </c>
      <c r="P105" s="29">
        <f>IF(P95=0,0,VLOOKUP(P95,FAC_TOTALS_APTA!$A$4:$BJ$126,$L105,FALSE))</f>
        <v>-5301170.1973794103</v>
      </c>
      <c r="Q105" s="29">
        <f>IF(Q95=0,0,VLOOKUP(Q95,FAC_TOTALS_APTA!$A$4:$BJ$126,$L105,FALSE))</f>
        <v>2206113.89664004</v>
      </c>
      <c r="R105" s="29">
        <f>IF(R95=0,0,VLOOKUP(R95,FAC_TOTALS_APTA!$A$4:$BJ$126,$L105,FALSE))</f>
        <v>173255.430298589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0"/>
        <v>-27907458.205234356</v>
      </c>
      <c r="AD105" s="33">
        <f>AC105/G111</f>
        <v>-2.549079162618036E-2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19</v>
      </c>
      <c r="G106" s="125">
        <f>VLOOKUP(G95,FAC_TOTALS_APTA!$A$4:$BJ$126,$F106,FALSE)</f>
        <v>4.0999999999999996</v>
      </c>
      <c r="H106" s="125">
        <f>VLOOKUP(H95,FAC_TOTALS_APTA!$A$4:$BJ$126,$F106,FALSE)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MATCH($K106,FAC_TOTALS_APTA!$A$2:$BH$2,)</f>
        <v>38</v>
      </c>
      <c r="M106" s="29">
        <f>IF(M95=0,0,VLOOKUP(M95,FAC_TOTALS_APTA!$A$4:$BJ$126,$L106,FALSE))</f>
        <v>-921820.44161049195</v>
      </c>
      <c r="N106" s="29">
        <f>IF(N95=0,0,VLOOKUP(N95,FAC_TOTALS_APTA!$A$4:$BJ$126,$L106,FALSE))</f>
        <v>0</v>
      </c>
      <c r="O106" s="29">
        <f>IF(O95=0,0,VLOOKUP(O95,FAC_TOTALS_APTA!$A$4:$BJ$126,$L106,FALSE))</f>
        <v>912180.20328005904</v>
      </c>
      <c r="P106" s="29">
        <f>IF(P95=0,0,VLOOKUP(P95,FAC_TOTALS_APTA!$A$4:$BJ$126,$L106,FALSE))</f>
        <v>-3556364.3890501298</v>
      </c>
      <c r="Q106" s="29">
        <f>IF(Q95=0,0,VLOOKUP(Q95,FAC_TOTALS_APTA!$A$4:$BJ$126,$L106,FALSE))</f>
        <v>0</v>
      </c>
      <c r="R106" s="29">
        <f>IF(R95=0,0,VLOOKUP(R95,FAC_TOTALS_APTA!$A$4:$BJ$126,$L106,FALSE))</f>
        <v>-841480.86147630995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0"/>
        <v>-4407485.4888568725</v>
      </c>
      <c r="AD106" s="33">
        <f>AC106/G111</f>
        <v>-4.0258160870699309E-3</v>
      </c>
    </row>
    <row r="107" spans="1:31" x14ac:dyDescent="0.25">
      <c r="B107" s="25" t="s">
        <v>63</v>
      </c>
      <c r="C107" s="28"/>
      <c r="D107" s="126" t="s">
        <v>89</v>
      </c>
      <c r="E107" s="55"/>
      <c r="F107" s="6">
        <f>MATCH($D107,FAC_TOTALS_APTA!$A$2:$BJ$2,)</f>
        <v>22</v>
      </c>
      <c r="G107" s="125">
        <f>VLOOKUP(G95,FAC_TOTALS_APTA!$A$4:$BJ$126,$F107,FALSE)</f>
        <v>1</v>
      </c>
      <c r="H107" s="125">
        <f>VLOOKUP(H95,FAC_TOTALS_APTA!$A$4:$BJ$126,$F107,FALSE)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YEARS_SINCE_TNC_BUS_NY_FAC</v>
      </c>
      <c r="L107" s="6">
        <f>MATCH($K107,FAC_TOTALS_APTA!$A$2:$BH$2,)</f>
        <v>41</v>
      </c>
      <c r="M107" s="29">
        <f>IF(M95=0,0,VLOOKUP(M95,FAC_TOTALS_APTA!$A$4:$BJ$126,$L107,FALSE))</f>
        <v>-721101.05441450502</v>
      </c>
      <c r="N107" s="29">
        <f>IF(N95=0,0,VLOOKUP(N95,FAC_TOTALS_APTA!$A$4:$BJ$126,$L107,FALSE))</f>
        <v>-720298.37468927598</v>
      </c>
      <c r="O107" s="29">
        <f>IF(O95=0,0,VLOOKUP(O95,FAC_TOTALS_APTA!$A$4:$BJ$126,$L107,FALSE))</f>
        <v>-712922.93478580203</v>
      </c>
      <c r="P107" s="29">
        <f>IF(P95=0,0,VLOOKUP(P95,FAC_TOTALS_APTA!$A$4:$BJ$126,$L107,FALSE))</f>
        <v>-696430.23913017497</v>
      </c>
      <c r="Q107" s="29">
        <f>IF(Q95=0,0,VLOOKUP(Q95,FAC_TOTALS_APTA!$A$4:$BJ$126,$L107,FALSE))</f>
        <v>-697774.03864591604</v>
      </c>
      <c r="R107" s="29">
        <f>IF(R95=0,0,VLOOKUP(R95,FAC_TOTALS_APTA!$A$4:$BJ$126,$L107,FALSE))</f>
        <v>-658254.80656523397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0"/>
        <v>-4206781.4482309083</v>
      </c>
      <c r="AD107" s="33">
        <f>AC107/G111</f>
        <v>-3.8424921583730025E-3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29</v>
      </c>
      <c r="G108" s="125">
        <f>VLOOKUP(G95,FAC_TOTALS_APTA!$A$4:$BJ$126,$F108,FALSE)</f>
        <v>0</v>
      </c>
      <c r="H108" s="125">
        <f>VLOOKUP(H95,FAC_TOTALS_APTA!$A$4:$BJ$126,$F108,FALSE)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MATCH($K108,FAC_TOTALS_APTA!$A$2:$BH$2,)</f>
        <v>48</v>
      </c>
      <c r="M108" s="29">
        <f>IF(M95=0,0,VLOOKUP(M95,FAC_TOTALS_APTA!$A$4:$BJ$126,$L108,FALSE))</f>
        <v>8679909.5449010096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0"/>
        <v>8679909.5449010096</v>
      </c>
      <c r="AD108" s="33">
        <f>AC108/G111</f>
        <v>7.9282664840349473E-3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30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MATCH($K109,FAC_TOTALS_APTA!$A$2:$BH$2,)</f>
        <v>49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0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MATCH($K110,FAC_TOTALS_APTA!$A$2:$BH$2,)</f>
        <v>53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1094805473.8548</v>
      </c>
      <c r="H111" s="117">
        <f>VLOOKUP(H95,FAC_TOTALS_APTA!$A$4:$BH$126,$F111,FALSE)</f>
        <v>952486885.57534599</v>
      </c>
      <c r="I111" s="112">
        <f t="shared" ref="I111" si="33">H111/G111-1</f>
        <v>-0.12999440693181008</v>
      </c>
      <c r="J111" s="31"/>
      <c r="K111" s="31"/>
      <c r="L111" s="6"/>
      <c r="M111" s="29" t="e">
        <f t="shared" ref="M111:AB111" si="34">SUM(M97:M104)</f>
        <v>#REF!</v>
      </c>
      <c r="N111" s="29" t="e">
        <f t="shared" si="34"/>
        <v>#REF!</v>
      </c>
      <c r="O111" s="29" t="e">
        <f t="shared" si="34"/>
        <v>#REF!</v>
      </c>
      <c r="P111" s="29" t="e">
        <f t="shared" si="34"/>
        <v>#REF!</v>
      </c>
      <c r="Q111" s="29" t="e">
        <f t="shared" si="34"/>
        <v>#REF!</v>
      </c>
      <c r="R111" s="29" t="e">
        <f t="shared" si="34"/>
        <v>#REF!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-142318588.27945399</v>
      </c>
      <c r="AD111" s="33">
        <f>I111</f>
        <v>-0.12999440693181008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1032661299</v>
      </c>
      <c r="H112" s="114">
        <f>VLOOKUP(H95,FAC_TOTALS_APTA!$A$4:$BH$126,$F112,FALSE)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3.6204472038548485E-2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105" workbookViewId="0">
      <selection activeCell="D105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86</v>
      </c>
      <c r="E13" s="55"/>
      <c r="F13" s="6">
        <f>MATCH($D13,FAC_TOTALS_APTA!$A$2:$BJ$2,)</f>
        <v>12</v>
      </c>
      <c r="G13" s="29">
        <f>VLOOKUP(G11,FAC_TOTALS_APTA!$A$4:$BJ$126,$F13,FALSE)</f>
        <v>49814785.827601902</v>
      </c>
      <c r="H13" s="29">
        <f>VLOOKUP(H11,FAC_TOTALS_APTA!$A$4:$BJ$126,$F13,FALSE)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31</v>
      </c>
      <c r="M13" s="29">
        <f>IF(M11=0,0,VLOOKUP(M11,FAC_TOTALS_APTA!$A$4:$BJ$126,$L13,FALSE))</f>
        <v>51140158.568177</v>
      </c>
      <c r="N13" s="29">
        <f>IF(N11=0,0,VLOOKUP(N11,FAC_TOTALS_APTA!$A$4:$BJ$126,$L13,FALSE))</f>
        <v>19158824.972038399</v>
      </c>
      <c r="O13" s="29">
        <f>IF(O11=0,0,VLOOKUP(O11,FAC_TOTALS_APTA!$A$4:$BJ$126,$L13,FALSE))</f>
        <v>7919391.1124793403</v>
      </c>
      <c r="P13" s="29">
        <f>IF(P11=0,0,VLOOKUP(P11,FAC_TOTALS_APTA!$A$4:$BJ$126,$L13,FALSE))</f>
        <v>36477263.003717802</v>
      </c>
      <c r="Q13" s="29">
        <f>IF(Q11=0,0,VLOOKUP(Q11,FAC_TOTALS_APTA!$A$4:$BJ$126,$L13,FALSE))</f>
        <v>63961193.983993903</v>
      </c>
      <c r="R13" s="29">
        <f>IF(R11=0,0,VLOOKUP(R11,FAC_TOTALS_APTA!$A$4:$BJ$126,$L13,FALSE))</f>
        <v>28519743.980668899</v>
      </c>
      <c r="S13" s="29">
        <f>IF(S11=0,0,VLOOKUP(S11,FAC_TOTALS_APTA!$A$4:$BJ$126,$L13,FALSE))</f>
        <v>6992221.5964658996</v>
      </c>
      <c r="T13" s="29">
        <f>IF(T11=0,0,VLOOKUP(T11,FAC_TOTALS_APTA!$A$4:$BJ$126,$L13,FALSE))</f>
        <v>-915541.95796202496</v>
      </c>
      <c r="U13" s="29">
        <f>IF(U11=0,0,VLOOKUP(U11,FAC_TOTALS_APTA!$A$4:$BJ$126,$L13,FALSE))</f>
        <v>4858892.6268912395</v>
      </c>
      <c r="V13" s="29">
        <f>IF(V11=0,0,VLOOKUP(V11,FAC_TOTALS_APTA!$A$4:$BJ$126,$L13,FALSE))</f>
        <v>31707307.937121399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249819455.8235918</v>
      </c>
      <c r="AD13" s="33">
        <f>AC13/G27</f>
        <v>0.2505048705948828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87</v>
      </c>
      <c r="E14" s="55"/>
      <c r="F14" s="6">
        <f>MATCH($D14,FAC_TOTALS_APTA!$A$2:$BJ$2,)</f>
        <v>13</v>
      </c>
      <c r="G14" s="54">
        <f>VLOOKUP(G11,FAC_TOTALS_APTA!$A$4:$BJ$126,$F14,FALSE)</f>
        <v>1.6449755572275599</v>
      </c>
      <c r="H14" s="54">
        <f>VLOOKUP(H11,FAC_TOTALS_APTA!$A$4:$BJ$126,$F14,FALSE)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FARE_per_UPT_cleaned_2018_log_FAC</v>
      </c>
      <c r="L14" s="6">
        <f>MATCH($K14,FAC_TOTALS_APTA!$A$2:$BH$2,)</f>
        <v>32</v>
      </c>
      <c r="M14" s="29">
        <f>IF(M11=0,0,VLOOKUP(M11,FAC_TOTALS_APTA!$A$4:$BJ$126,$L14,FALSE))</f>
        <v>2233458.1793342102</v>
      </c>
      <c r="N14" s="29">
        <f>IF(N11=0,0,VLOOKUP(N11,FAC_TOTALS_APTA!$A$4:$BJ$126,$L14,FALSE))</f>
        <v>12576899.829859801</v>
      </c>
      <c r="O14" s="29">
        <f>IF(O11=0,0,VLOOKUP(O11,FAC_TOTALS_APTA!$A$4:$BJ$126,$L14,FALSE))</f>
        <v>-5541492.9298434798</v>
      </c>
      <c r="P14" s="29">
        <f>IF(P11=0,0,VLOOKUP(P11,FAC_TOTALS_APTA!$A$4:$BJ$126,$L14,FALSE))</f>
        <v>-12559688.583642</v>
      </c>
      <c r="Q14" s="29">
        <f>IF(Q11=0,0,VLOOKUP(Q11,FAC_TOTALS_APTA!$A$4:$BJ$126,$L14,FALSE))</f>
        <v>-4504264.8307851898</v>
      </c>
      <c r="R14" s="29">
        <f>IF(R11=0,0,VLOOKUP(R11,FAC_TOTALS_APTA!$A$4:$BJ$126,$L14,FALSE))</f>
        <v>-20153171.690129399</v>
      </c>
      <c r="S14" s="29">
        <f>IF(S11=0,0,VLOOKUP(S11,FAC_TOTALS_APTA!$A$4:$BJ$126,$L14,FALSE))</f>
        <v>-42859882.354626499</v>
      </c>
      <c r="T14" s="29">
        <f>IF(T11=0,0,VLOOKUP(T11,FAC_TOTALS_APTA!$A$4:$BJ$126,$L14,FALSE))</f>
        <v>-462131.78061595</v>
      </c>
      <c r="U14" s="29">
        <f>IF(U11=0,0,VLOOKUP(U11,FAC_TOTALS_APTA!$A$4:$BJ$126,$L14,FALSE))</f>
        <v>-5586404.9041702198</v>
      </c>
      <c r="V14" s="29">
        <f>IF(V11=0,0,VLOOKUP(V11,FAC_TOTALS_APTA!$A$4:$BJ$126,$L14,FALSE))</f>
        <v>-3510188.5036332398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-80366867.568251982</v>
      </c>
      <c r="AD14" s="33">
        <f>AC14/G27</f>
        <v>-8.0587365359234941E-2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 t="e">
        <f>IF(S11=0,0,VLOOKUP(S11,FAC_TOTALS_APTA!$A$4:$BJ$126,$L15,FALSE))</f>
        <v>#REF!</v>
      </c>
      <c r="T15" s="117" t="e">
        <f>IF(T11=0,0,VLOOKUP(T11,FAC_TOTALS_APTA!$A$4:$BJ$126,$L15,FALSE))</f>
        <v>#REF!</v>
      </c>
      <c r="U15" s="117" t="e">
        <f>IF(U11=0,0,VLOOKUP(U11,FAC_TOTALS_APTA!$A$4:$BJ$126,$L15,FALSE))</f>
        <v>#REF!</v>
      </c>
      <c r="V15" s="117" t="e">
        <f>IF(V11=0,0,VLOOKUP(V11,FAC_TOTALS_APTA!$A$4:$BJ$126,$L15,FALSE))</f>
        <v>#REF!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14</v>
      </c>
      <c r="G17" s="29">
        <f>VLOOKUP(G11,FAC_TOTALS_APTA!$A$4:$BJ$126,$F17,FALSE)</f>
        <v>8445944.2099834904</v>
      </c>
      <c r="H17" s="29">
        <f>VLOOKUP(H11,FAC_TOTALS_APTA!$A$4:$BJ$126,$F17,FALSE)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33</v>
      </c>
      <c r="M17" s="29">
        <f>IF(M11=0,0,VLOOKUP(M11,FAC_TOTALS_APTA!$A$4:$BJ$126,$L17,FALSE))</f>
        <v>8591985.8343638405</v>
      </c>
      <c r="N17" s="29">
        <f>IF(N11=0,0,VLOOKUP(N11,FAC_TOTALS_APTA!$A$4:$BJ$126,$L17,FALSE))</f>
        <v>10303858.994322199</v>
      </c>
      <c r="O17" s="29">
        <f>IF(O11=0,0,VLOOKUP(O11,FAC_TOTALS_APTA!$A$4:$BJ$126,$L17,FALSE))</f>
        <v>11182691.278019199</v>
      </c>
      <c r="P17" s="29">
        <f>IF(P11=0,0,VLOOKUP(P11,FAC_TOTALS_APTA!$A$4:$BJ$126,$L17,FALSE))</f>
        <v>14764737.2757611</v>
      </c>
      <c r="Q17" s="29">
        <f>IF(Q11=0,0,VLOOKUP(Q11,FAC_TOTALS_APTA!$A$4:$BJ$126,$L17,FALSE))</f>
        <v>4232570.0301112104</v>
      </c>
      <c r="R17" s="29">
        <f>IF(R11=0,0,VLOOKUP(R11,FAC_TOTALS_APTA!$A$4:$BJ$126,$L17,FALSE))</f>
        <v>3583718.3843694199</v>
      </c>
      <c r="S17" s="29">
        <f>IF(S11=0,0,VLOOKUP(S11,FAC_TOTALS_APTA!$A$4:$BJ$126,$L17,FALSE))</f>
        <v>-1156800.6763472101</v>
      </c>
      <c r="T17" s="29">
        <f>IF(T11=0,0,VLOOKUP(T11,FAC_TOTALS_APTA!$A$4:$BJ$126,$L17,FALSE))</f>
        <v>1559149.5533557499</v>
      </c>
      <c r="U17" s="29">
        <f>IF(U11=0,0,VLOOKUP(U11,FAC_TOTALS_APTA!$A$4:$BJ$126,$L17,FALSE))</f>
        <v>5958281.6661543604</v>
      </c>
      <c r="V17" s="29">
        <f>IF(V11=0,0,VLOOKUP(V11,FAC_TOTALS_APTA!$A$4:$BJ$126,$L17,FALSE))</f>
        <v>7559175.1058479901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66579367.445957862</v>
      </c>
      <c r="AD17" s="33">
        <f>AC17/G27</f>
        <v>6.6762037293509269E-2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15</v>
      </c>
      <c r="G18" s="54">
        <f>VLOOKUP(G11,FAC_TOTALS_APTA!$A$4:$BJ$126,$F18,FALSE)</f>
        <v>0.44361978439460098</v>
      </c>
      <c r="H18" s="54">
        <f>VLOOKUP(H11,FAC_TOTALS_APTA!$A$4:$BJ$126,$F18,FALSE)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34</v>
      </c>
      <c r="M18" s="29">
        <f>IF(M11=0,0,VLOOKUP(M11,FAC_TOTALS_APTA!$A$4:$BJ$126,$L18,FALSE))</f>
        <v>-3312738.15440349</v>
      </c>
      <c r="N18" s="29">
        <f>IF(N11=0,0,VLOOKUP(N11,FAC_TOTALS_APTA!$A$4:$BJ$126,$L18,FALSE))</f>
        <v>-907786.27274238702</v>
      </c>
      <c r="O18" s="29">
        <f>IF(O11=0,0,VLOOKUP(O11,FAC_TOTALS_APTA!$A$4:$BJ$126,$L18,FALSE))</f>
        <v>-652161.50045543397</v>
      </c>
      <c r="P18" s="29">
        <f>IF(P11=0,0,VLOOKUP(P11,FAC_TOTALS_APTA!$A$4:$BJ$126,$L18,FALSE))</f>
        <v>-7540.5333041996901</v>
      </c>
      <c r="Q18" s="29">
        <f>IF(Q11=0,0,VLOOKUP(Q11,FAC_TOTALS_APTA!$A$4:$BJ$126,$L18,FALSE))</f>
        <v>-5386572.23682437</v>
      </c>
      <c r="R18" s="29">
        <f>IF(R11=0,0,VLOOKUP(R11,FAC_TOTALS_APTA!$A$4:$BJ$126,$L18,FALSE))</f>
        <v>2380017.56866861</v>
      </c>
      <c r="S18" s="29">
        <f>IF(S11=0,0,VLOOKUP(S11,FAC_TOTALS_APTA!$A$4:$BJ$126,$L18,FALSE))</f>
        <v>894990.02681960701</v>
      </c>
      <c r="T18" s="29">
        <f>IF(T11=0,0,VLOOKUP(T11,FAC_TOTALS_APTA!$A$4:$BJ$126,$L18,FALSE))</f>
        <v>10678788.809520001</v>
      </c>
      <c r="U18" s="29">
        <f>IF(U11=0,0,VLOOKUP(U11,FAC_TOTALS_APTA!$A$4:$BJ$126,$L18,FALSE))</f>
        <v>-3473484.1737661199</v>
      </c>
      <c r="V18" s="29">
        <f>IF(V11=0,0,VLOOKUP(V11,FAC_TOTALS_APTA!$A$4:$BJ$126,$L18,FALSE))</f>
        <v>-3142275.04838889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-2928761.5148766744</v>
      </c>
      <c r="AD18" s="33">
        <f>AC18/G27</f>
        <v>-2.9367969835204883E-3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MATCH($D19,FAC_TOTALS_APTA!$A$2:$BJ$2,)</f>
        <v>16</v>
      </c>
      <c r="G19" s="34">
        <f>VLOOKUP(G11,FAC_TOTALS_APTA!$A$4:$BJ$126,$F19,FALSE)</f>
        <v>1.9566243795576801</v>
      </c>
      <c r="H19" s="34">
        <f>VLOOKUP(H11,FAC_TOTALS_APTA!$A$4:$BJ$126,$F19,FALSE)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35</v>
      </c>
      <c r="M19" s="29">
        <f>IF(M11=0,0,VLOOKUP(M11,FAC_TOTALS_APTA!$A$4:$BJ$126,$L19,FALSE))</f>
        <v>13732062.648159601</v>
      </c>
      <c r="N19" s="29">
        <f>IF(N11=0,0,VLOOKUP(N11,FAC_TOTALS_APTA!$A$4:$BJ$126,$L19,FALSE))</f>
        <v>14552274.4313107</v>
      </c>
      <c r="O19" s="29">
        <f>IF(O11=0,0,VLOOKUP(O11,FAC_TOTALS_APTA!$A$4:$BJ$126,$L19,FALSE))</f>
        <v>19704571.417920299</v>
      </c>
      <c r="P19" s="29">
        <f>IF(P11=0,0,VLOOKUP(P11,FAC_TOTALS_APTA!$A$4:$BJ$126,$L19,FALSE))</f>
        <v>11750702.7278623</v>
      </c>
      <c r="Q19" s="29">
        <f>IF(Q11=0,0,VLOOKUP(Q11,FAC_TOTALS_APTA!$A$4:$BJ$126,$L19,FALSE))</f>
        <v>6517197.7195673501</v>
      </c>
      <c r="R19" s="29">
        <f>IF(R11=0,0,VLOOKUP(R11,FAC_TOTALS_APTA!$A$4:$BJ$126,$L19,FALSE))</f>
        <v>16473867.2103312</v>
      </c>
      <c r="S19" s="29">
        <f>IF(S11=0,0,VLOOKUP(S11,FAC_TOTALS_APTA!$A$4:$BJ$126,$L19,FALSE))</f>
        <v>-44629187.4090534</v>
      </c>
      <c r="T19" s="29">
        <f>IF(T11=0,0,VLOOKUP(T11,FAC_TOTALS_APTA!$A$4:$BJ$126,$L19,FALSE))</f>
        <v>20730372.706359301</v>
      </c>
      <c r="U19" s="29">
        <f>IF(U11=0,0,VLOOKUP(U11,FAC_TOTALS_APTA!$A$4:$BJ$126,$L19,FALSE))</f>
        <v>30398242.526580598</v>
      </c>
      <c r="V19" s="29">
        <f>IF(V11=0,0,VLOOKUP(V11,FAC_TOTALS_APTA!$A$4:$BJ$126,$L19,FALSE))</f>
        <v>1130415.0816979301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90360519.060735866</v>
      </c>
      <c r="AD19" s="33">
        <f>AC19/G27</f>
        <v>9.0608435838480689E-2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17</v>
      </c>
      <c r="G20" s="54">
        <f>VLOOKUP(G11,FAC_TOTALS_APTA!$A$4:$BJ$126,$F20,FALSE)</f>
        <v>43672.133831359701</v>
      </c>
      <c r="H20" s="54">
        <f>VLOOKUP(H11,FAC_TOTALS_APTA!$A$4:$BJ$126,$F20,FALSE)</f>
        <v>35327.404692929696</v>
      </c>
      <c r="I20" s="30">
        <f t="shared" si="1"/>
        <v>-0.19107674405499042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36</v>
      </c>
      <c r="M20" s="29">
        <f>IF(M11=0,0,VLOOKUP(M11,FAC_TOTALS_APTA!$A$4:$BJ$126,$L20,FALSE))</f>
        <v>10017790.6189998</v>
      </c>
      <c r="N20" s="29">
        <f>IF(N11=0,0,VLOOKUP(N11,FAC_TOTALS_APTA!$A$4:$BJ$126,$L20,FALSE))</f>
        <v>13616837.490407901</v>
      </c>
      <c r="O20" s="29">
        <f>IF(O11=0,0,VLOOKUP(O11,FAC_TOTALS_APTA!$A$4:$BJ$126,$L20,FALSE))</f>
        <v>13268401.8027396</v>
      </c>
      <c r="P20" s="29">
        <f>IF(P11=0,0,VLOOKUP(P11,FAC_TOTALS_APTA!$A$4:$BJ$126,$L20,FALSE))</f>
        <v>21247032.0767579</v>
      </c>
      <c r="Q20" s="29">
        <f>IF(Q11=0,0,VLOOKUP(Q11,FAC_TOTALS_APTA!$A$4:$BJ$126,$L20,FALSE))</f>
        <v>-6368292.4082545796</v>
      </c>
      <c r="R20" s="29">
        <f>IF(R11=0,0,VLOOKUP(R11,FAC_TOTALS_APTA!$A$4:$BJ$126,$L20,FALSE))</f>
        <v>354553.56814898999</v>
      </c>
      <c r="S20" s="29">
        <f>IF(S11=0,0,VLOOKUP(S11,FAC_TOTALS_APTA!$A$4:$BJ$126,$L20,FALSE))</f>
        <v>22692712.1893625</v>
      </c>
      <c r="T20" s="29">
        <f>IF(T11=0,0,VLOOKUP(T11,FAC_TOTALS_APTA!$A$4:$BJ$126,$L20,FALSE))</f>
        <v>12338722.724366801</v>
      </c>
      <c r="U20" s="29">
        <f>IF(U11=0,0,VLOOKUP(U11,FAC_TOTALS_APTA!$A$4:$BJ$126,$L20,FALSE))</f>
        <v>8667460.2189970706</v>
      </c>
      <c r="V20" s="29">
        <f>IF(V11=0,0,VLOOKUP(V11,FAC_TOTALS_APTA!$A$4:$BJ$126,$L20,FALSE))</f>
        <v>4925846.9665677696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100761065.24809375</v>
      </c>
      <c r="AD20" s="33">
        <f>AC20/G27</f>
        <v>0.10103751738535575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18</v>
      </c>
      <c r="G21" s="29">
        <f>VLOOKUP(G11,FAC_TOTALS_APTA!$A$4:$BJ$126,$F21,FALSE)</f>
        <v>11.080959921196699</v>
      </c>
      <c r="H21" s="29">
        <f>VLOOKUP(H11,FAC_TOTALS_APTA!$A$4:$BJ$126,$F21,FALSE)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37</v>
      </c>
      <c r="M21" s="29">
        <f>IF(M11=0,0,VLOOKUP(M11,FAC_TOTALS_APTA!$A$4:$BJ$126,$L21,FALSE))</f>
        <v>-2078408.8475190401</v>
      </c>
      <c r="N21" s="29">
        <f>IF(N11=0,0,VLOOKUP(N11,FAC_TOTALS_APTA!$A$4:$BJ$126,$L21,FALSE))</f>
        <v>-2054301.75033658</v>
      </c>
      <c r="O21" s="29">
        <f>IF(O11=0,0,VLOOKUP(O11,FAC_TOTALS_APTA!$A$4:$BJ$126,$L21,FALSE))</f>
        <v>-2289955.5669259699</v>
      </c>
      <c r="P21" s="29">
        <f>IF(P11=0,0,VLOOKUP(P11,FAC_TOTALS_APTA!$A$4:$BJ$126,$L21,FALSE))</f>
        <v>-1847116.03838451</v>
      </c>
      <c r="Q21" s="29">
        <f>IF(Q11=0,0,VLOOKUP(Q11,FAC_TOTALS_APTA!$A$4:$BJ$126,$L21,FALSE))</f>
        <v>-3657926.30298744</v>
      </c>
      <c r="R21" s="29">
        <f>IF(R11=0,0,VLOOKUP(R11,FAC_TOTALS_APTA!$A$4:$BJ$126,$L21,FALSE))</f>
        <v>3990347.44524317</v>
      </c>
      <c r="S21" s="29">
        <f>IF(S11=0,0,VLOOKUP(S11,FAC_TOTALS_APTA!$A$4:$BJ$126,$L21,FALSE))</f>
        <v>3534825.6014118898</v>
      </c>
      <c r="T21" s="29">
        <f>IF(T11=0,0,VLOOKUP(T11,FAC_TOTALS_APTA!$A$4:$BJ$126,$L21,FALSE))</f>
        <v>8192772.7238689503</v>
      </c>
      <c r="U21" s="29">
        <f>IF(U11=0,0,VLOOKUP(U11,FAC_TOTALS_APTA!$A$4:$BJ$126,$L21,FALSE))</f>
        <v>8742794.0205609594</v>
      </c>
      <c r="V21" s="29">
        <f>IF(V11=0,0,VLOOKUP(V11,FAC_TOTALS_APTA!$A$4:$BJ$126,$L21,FALSE))</f>
        <v>-3410979.0601960998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9122052.2247353289</v>
      </c>
      <c r="AD21" s="33">
        <f>AC21/G27</f>
        <v>9.1470798564652483E-3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19</v>
      </c>
      <c r="G22" s="34">
        <f>VLOOKUP(G11,FAC_TOTALS_APTA!$A$4:$BJ$126,$F22,FALSE)</f>
        <v>3.9039838032305898</v>
      </c>
      <c r="H22" s="34">
        <f>VLOOKUP(H11,FAC_TOTALS_APTA!$A$4:$BJ$126,$F22,FALSE)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38</v>
      </c>
      <c r="M22" s="29">
        <f>IF(M11=0,0,VLOOKUP(M11,FAC_TOTALS_APTA!$A$4:$BJ$126,$L22,FALSE))</f>
        <v>0</v>
      </c>
      <c r="N22" s="29">
        <f>IF(N11=0,0,VLOOKUP(N11,FAC_TOTALS_APTA!$A$4:$BJ$126,$L22,FALSE))</f>
        <v>0</v>
      </c>
      <c r="O22" s="29">
        <f>IF(O11=0,0,VLOOKUP(O11,FAC_TOTALS_APTA!$A$4:$BJ$126,$L22,FALSE))</f>
        <v>0</v>
      </c>
      <c r="P22" s="29">
        <f>IF(P11=0,0,VLOOKUP(P11,FAC_TOTALS_APTA!$A$4:$BJ$126,$L22,FALSE))</f>
        <v>-3382189.4320053998</v>
      </c>
      <c r="Q22" s="29">
        <f>IF(Q11=0,0,VLOOKUP(Q11,FAC_TOTALS_APTA!$A$4:$BJ$126,$L22,FALSE))</f>
        <v>-2826259.6813401999</v>
      </c>
      <c r="R22" s="29">
        <f>IF(R11=0,0,VLOOKUP(R11,FAC_TOTALS_APTA!$A$4:$BJ$126,$L22,FALSE))</f>
        <v>-1199676.12538829</v>
      </c>
      <c r="S22" s="29">
        <f>IF(S11=0,0,VLOOKUP(S11,FAC_TOTALS_APTA!$A$4:$BJ$126,$L22,FALSE))</f>
        <v>-2325358.4705700199</v>
      </c>
      <c r="T22" s="29">
        <f>IF(T11=0,0,VLOOKUP(T11,FAC_TOTALS_APTA!$A$4:$BJ$126,$L22,FALSE))</f>
        <v>-3203334.4841941502</v>
      </c>
      <c r="U22" s="29">
        <f>IF(U11=0,0,VLOOKUP(U11,FAC_TOTALS_APTA!$A$4:$BJ$126,$L22,FALSE))</f>
        <v>552807.01926611899</v>
      </c>
      <c r="V22" s="29">
        <f>IF(V11=0,0,VLOOKUP(V11,FAC_TOTALS_APTA!$A$4:$BJ$126,$L22,FALSE))</f>
        <v>-883226.01112014102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-13267237.185352081</v>
      </c>
      <c r="AD22" s="33">
        <f>AC22/G27</f>
        <v>-1.330363771433043E-2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94</v>
      </c>
      <c r="E23" s="55"/>
      <c r="F23" s="6">
        <f>MATCH($D23,FAC_TOTALS_APTA!$A$2:$BJ$2,)</f>
        <v>27</v>
      </c>
      <c r="G23" s="34">
        <f>VLOOKUP(G11,FAC_TOTALS_APTA!$A$4:$BJ$126,$F23,FALSE)</f>
        <v>0</v>
      </c>
      <c r="H23" s="34">
        <f>VLOOKUP(H11,FAC_TOTALS_APTA!$A$4:$BJ$126,$F23,FALSE)</f>
        <v>0.617326143067772</v>
      </c>
      <c r="I23" s="30" t="str">
        <f t="shared" si="1"/>
        <v>-</v>
      </c>
      <c r="J23" s="31"/>
      <c r="K23" s="31" t="str">
        <f t="shared" si="3"/>
        <v>YEARS_SINCE_TNC_RAIL_HI_FAC</v>
      </c>
      <c r="L23" s="6">
        <f>MATCH($K23,FAC_TOTALS_APTA!$A$2:$BH$2,)</f>
        <v>46</v>
      </c>
      <c r="M23" s="29">
        <f>IF(M11=0,0,VLOOKUP(M11,FAC_TOTALS_APTA!$A$4:$BJ$126,$L23,FALSE))</f>
        <v>0</v>
      </c>
      <c r="N23" s="29">
        <f>IF(N11=0,0,VLOOKUP(N11,FAC_TOTALS_APTA!$A$4:$BJ$126,$L23,FALSE))</f>
        <v>0</v>
      </c>
      <c r="O23" s="29">
        <f>IF(O11=0,0,VLOOKUP(O11,FAC_TOTALS_APTA!$A$4:$BJ$126,$L23,FALSE))</f>
        <v>0</v>
      </c>
      <c r="P23" s="29">
        <f>IF(P11=0,0,VLOOKUP(P11,FAC_TOTALS_APTA!$A$4:$BJ$126,$L23,FALSE))</f>
        <v>0</v>
      </c>
      <c r="Q23" s="29">
        <f>IF(Q11=0,0,VLOOKUP(Q11,FAC_TOTALS_APTA!$A$4:$BJ$126,$L23,FALSE))</f>
        <v>0</v>
      </c>
      <c r="R23" s="29">
        <f>IF(R11=0,0,VLOOKUP(R11,FAC_TOTALS_APTA!$A$4:$BJ$126,$L23,FALSE))</f>
        <v>0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2412711.4765349198</v>
      </c>
      <c r="V23" s="29">
        <f>IF(V11=0,0,VLOOKUP(V11,FAC_TOTALS_APTA!$A$4:$BJ$126,$L23,FALSE))</f>
        <v>10426046.7900056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12838758.26654052</v>
      </c>
      <c r="AD23" s="33">
        <f>AC23/G27</f>
        <v>1.2873983203413073E-2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29</v>
      </c>
      <c r="G24" s="34">
        <f>VLOOKUP(G11,FAC_TOTALS_APTA!$A$4:$BJ$126,$F24,FALSE)</f>
        <v>0</v>
      </c>
      <c r="H24" s="34">
        <f>VLOOKUP(H11,FAC_TOTALS_APTA!$A$4:$BJ$126,$F24,FALSE)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48</v>
      </c>
      <c r="M24" s="29">
        <f>IF(M11=0,0,VLOOKUP(M11,FAC_TOTALS_APTA!$A$4:$BJ$126,$L24,FALSE))</f>
        <v>0</v>
      </c>
      <c r="N24" s="29">
        <f>IF(N11=0,0,VLOOKUP(N11,FAC_TOTALS_APTA!$A$4:$BJ$126,$L24,FALSE))</f>
        <v>0</v>
      </c>
      <c r="O24" s="29">
        <f>IF(O11=0,0,VLOOKUP(O11,FAC_TOTALS_APTA!$A$4:$BJ$126,$L24,FALSE))</f>
        <v>0</v>
      </c>
      <c r="P24" s="29">
        <f>IF(P11=0,0,VLOOKUP(P11,FAC_TOTALS_APTA!$A$4:$BJ$126,$L24,FALSE))</f>
        <v>0</v>
      </c>
      <c r="Q24" s="29">
        <f>IF(Q11=0,0,VLOOKUP(Q11,FAC_TOTALS_APTA!$A$4:$BJ$126,$L24,FALSE))</f>
        <v>0</v>
      </c>
      <c r="R24" s="29">
        <f>IF(R11=0,0,VLOOKUP(R11,FAC_TOTALS_APTA!$A$4:$BJ$126,$L24,FALSE))</f>
        <v>2389187.45231767</v>
      </c>
      <c r="S24" s="29">
        <f>IF(S11=0,0,VLOOKUP(S11,FAC_TOTALS_APTA!$A$4:$BJ$126,$L24,FALSE))</f>
        <v>0</v>
      </c>
      <c r="T24" s="29">
        <f>IF(T11=0,0,VLOOKUP(T11,FAC_TOTALS_APTA!$A$4:$BJ$126,$L24,FALSE))</f>
        <v>249579.72359298199</v>
      </c>
      <c r="U24" s="29">
        <f>IF(U11=0,0,VLOOKUP(U11,FAC_TOTALS_APTA!$A$4:$BJ$126,$L24,FALSE))</f>
        <v>1994882.64475458</v>
      </c>
      <c r="V24" s="29">
        <f>IF(V11=0,0,VLOOKUP(V11,FAC_TOTALS_APTA!$A$4:$BJ$126,$L24,FALSE))</f>
        <v>90676.3539511704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4724326.174616402</v>
      </c>
      <c r="AD24" s="33">
        <f>AC24/G27</f>
        <v>4.7372880271422738E-3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30</v>
      </c>
      <c r="G25" s="35">
        <f>VLOOKUP(G11,FAC_TOTALS_APTA!$A$4:$BJ$126,$F25,FALSE)</f>
        <v>0</v>
      </c>
      <c r="H25" s="35">
        <f>VLOOKUP(H11,FAC_TOTALS_APTA!$A$4:$BJ$126,$F25,FALSE)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49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0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MATCH($K26,FAC_TOTALS_APTA!$A$2:$BH$2,)</f>
        <v>53</v>
      </c>
      <c r="M26" s="45">
        <f>IF(M11=0,0,VLOOKUP(M11,FAC_TOTALS_APTA!$A$4:$BJ$126,$L26,FALSE))</f>
        <v>0</v>
      </c>
      <c r="N26" s="45">
        <f>IF(N11=0,0,VLOOKUP(N11,FAC_TOTALS_APTA!$A$4:$BJ$126,$L26,FALSE))</f>
        <v>7695887</v>
      </c>
      <c r="O26" s="45">
        <f>IF(O11=0,0,VLOOKUP(O11,FAC_TOTALS_APTA!$A$4:$BJ$126,$L26,FALSE))</f>
        <v>7901667.9999999898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11348341</v>
      </c>
      <c r="T26" s="45">
        <f>IF(T11=0,0,VLOOKUP(T11,FAC_TOTALS_APTA!$A$4:$BJ$126,$L26,FALSE))</f>
        <v>29499578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997263866.48825097</v>
      </c>
      <c r="H27" s="110">
        <f>VLOOKUP(H11,FAC_TOTALS_APTA!$A$4:$BH$126,$F27,FALSE)</f>
        <v>1703312265.7086999</v>
      </c>
      <c r="I27" s="112">
        <f t="shared" ref="I27:I28" si="8">H27/G27-1</f>
        <v>0.70798554218826415</v>
      </c>
      <c r="J27" s="31"/>
      <c r="K27" s="31"/>
      <c r="L27" s="6"/>
      <c r="M27" s="29" t="e">
        <f t="shared" ref="M27:AB27" si="9">SUM(M13:M20)</f>
        <v>#REF!</v>
      </c>
      <c r="N27" s="29" t="e">
        <f t="shared" si="9"/>
        <v>#REF!</v>
      </c>
      <c r="O27" s="29" t="e">
        <f t="shared" si="9"/>
        <v>#REF!</v>
      </c>
      <c r="P27" s="29" t="e">
        <f t="shared" si="9"/>
        <v>#REF!</v>
      </c>
      <c r="Q27" s="29" t="e">
        <f t="shared" si="9"/>
        <v>#REF!</v>
      </c>
      <c r="R27" s="29" t="e">
        <f t="shared" si="9"/>
        <v>#REF!</v>
      </c>
      <c r="S27" s="29" t="e">
        <f t="shared" si="9"/>
        <v>#REF!</v>
      </c>
      <c r="T27" s="29" t="e">
        <f t="shared" si="9"/>
        <v>#REF!</v>
      </c>
      <c r="U27" s="29" t="e">
        <f t="shared" si="9"/>
        <v>#REF!</v>
      </c>
      <c r="V27" s="29" t="e">
        <f t="shared" si="9"/>
        <v>#REF!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706048399.22044897</v>
      </c>
      <c r="AD27" s="33">
        <f>I27</f>
        <v>0.70798554218826415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1292016171.99999</v>
      </c>
      <c r="H28" s="111">
        <f>VLOOKUP(H11,FAC_TOTALS_APTA!$A$4:$BH$126,$F28,FALSE)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-0.4043559843687563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86</v>
      </c>
      <c r="E41" s="55"/>
      <c r="F41" s="6">
        <f>MATCH($D41,FAC_TOTALS_APTA!$A$2:$BJ$2,)</f>
        <v>12</v>
      </c>
      <c r="G41" s="29">
        <f>VLOOKUP(G39,FAC_TOTALS_APTA!$A$4:$BJ$126,$F41,FALSE)</f>
        <v>2988066.6864974699</v>
      </c>
      <c r="H41" s="29">
        <f>VLOOKUP(H39,FAC_TOTALS_APTA!$A$4:$BJ$126,$F41,FALSE)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31</v>
      </c>
      <c r="M41" s="29">
        <f>IF(M39=0,0,VLOOKUP(M39,FAC_TOTALS_APTA!$A$4:$BJ$126,$L41,FALSE))</f>
        <v>663197.01708174695</v>
      </c>
      <c r="N41" s="29">
        <f>IF(N39=0,0,VLOOKUP(N39,FAC_TOTALS_APTA!$A$4:$BJ$126,$L41,FALSE))</f>
        <v>893995.14189611503</v>
      </c>
      <c r="O41" s="29">
        <f>IF(O39=0,0,VLOOKUP(O39,FAC_TOTALS_APTA!$A$4:$BJ$126,$L41,FALSE))</f>
        <v>1986163.1046476399</v>
      </c>
      <c r="P41" s="29">
        <f>IF(P39=0,0,VLOOKUP(P39,FAC_TOTALS_APTA!$A$4:$BJ$126,$L41,FALSE))</f>
        <v>2510682.89811914</v>
      </c>
      <c r="Q41" s="29">
        <f>IF(Q39=0,0,VLOOKUP(Q39,FAC_TOTALS_APTA!$A$4:$BJ$126,$L41,FALSE))</f>
        <v>3499507.5857580299</v>
      </c>
      <c r="R41" s="29">
        <f>IF(R39=0,0,VLOOKUP(R39,FAC_TOTALS_APTA!$A$4:$BJ$126,$L41,FALSE))</f>
        <v>7207223.8040543599</v>
      </c>
      <c r="S41" s="29">
        <f>IF(S39=0,0,VLOOKUP(S39,FAC_TOTALS_APTA!$A$4:$BJ$126,$L41,FALSE))</f>
        <v>421778.14723968401</v>
      </c>
      <c r="T41" s="29">
        <f>IF(T39=0,0,VLOOKUP(T39,FAC_TOTALS_APTA!$A$4:$BJ$126,$L41,FALSE))</f>
        <v>-836833.97799689695</v>
      </c>
      <c r="U41" s="29">
        <f>IF(U39=0,0,VLOOKUP(U39,FAC_TOTALS_APTA!$A$4:$BJ$126,$L41,FALSE))</f>
        <v>3233022.61150034</v>
      </c>
      <c r="V41" s="29">
        <f>IF(V39=0,0,VLOOKUP(V39,FAC_TOTALS_APTA!$A$4:$BJ$126,$L41,FALSE))</f>
        <v>3888426.4000062598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23467162.732306421</v>
      </c>
      <c r="AD41" s="33">
        <f>AC41/G55</f>
        <v>0.54277156064754251</v>
      </c>
      <c r="AE41" s="102"/>
    </row>
    <row r="42" spans="2:31" x14ac:dyDescent="0.25">
      <c r="B42" s="115" t="s">
        <v>52</v>
      </c>
      <c r="C42" s="116" t="s">
        <v>21</v>
      </c>
      <c r="D42" s="104" t="s">
        <v>87</v>
      </c>
      <c r="E42" s="55"/>
      <c r="F42" s="6">
        <f>MATCH($D42,FAC_TOTALS_APTA!$A$2:$BJ$2,)</f>
        <v>13</v>
      </c>
      <c r="G42" s="54">
        <f>VLOOKUP(G39,FAC_TOTALS_APTA!$A$4:$BJ$126,$F42,FALSE)</f>
        <v>1.22446132506114</v>
      </c>
      <c r="H42" s="54">
        <f>VLOOKUP(H39,FAC_TOTALS_APTA!$A$4:$BJ$126,$F42,FALSE)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FARE_per_UPT_cleaned_2018_log_FAC</v>
      </c>
      <c r="L42" s="6">
        <f>MATCH($K42,FAC_TOTALS_APTA!$A$2:$BH$2,)</f>
        <v>32</v>
      </c>
      <c r="M42" s="29">
        <f>IF(M39=0,0,VLOOKUP(M39,FAC_TOTALS_APTA!$A$4:$BJ$126,$L42,FALSE))</f>
        <v>3852088.6861407799</v>
      </c>
      <c r="N42" s="29">
        <f>IF(N39=0,0,VLOOKUP(N39,FAC_TOTALS_APTA!$A$4:$BJ$126,$L42,FALSE))</f>
        <v>1093527.93146506</v>
      </c>
      <c r="O42" s="29">
        <f>IF(O39=0,0,VLOOKUP(O39,FAC_TOTALS_APTA!$A$4:$BJ$126,$L42,FALSE))</f>
        <v>681392.49537102401</v>
      </c>
      <c r="P42" s="29">
        <f>IF(P39=0,0,VLOOKUP(P39,FAC_TOTALS_APTA!$A$4:$BJ$126,$L42,FALSE))</f>
        <v>523286.18904634798</v>
      </c>
      <c r="Q42" s="29">
        <f>IF(Q39=0,0,VLOOKUP(Q39,FAC_TOTALS_APTA!$A$4:$BJ$126,$L42,FALSE))</f>
        <v>-1546473.6466594499</v>
      </c>
      <c r="R42" s="29">
        <f>IF(R39=0,0,VLOOKUP(R39,FAC_TOTALS_APTA!$A$4:$BJ$126,$L42,FALSE))</f>
        <v>-620856.63642933895</v>
      </c>
      <c r="S42" s="29">
        <f>IF(S39=0,0,VLOOKUP(S39,FAC_TOTALS_APTA!$A$4:$BJ$126,$L42,FALSE))</f>
        <v>-4661060.0524043003</v>
      </c>
      <c r="T42" s="29">
        <f>IF(T39=0,0,VLOOKUP(T39,FAC_TOTALS_APTA!$A$4:$BJ$126,$L42,FALSE))</f>
        <v>-491601.41096442402</v>
      </c>
      <c r="U42" s="29">
        <f>IF(U39=0,0,VLOOKUP(U39,FAC_TOTALS_APTA!$A$4:$BJ$126,$L42,FALSE))</f>
        <v>-335639.68657946098</v>
      </c>
      <c r="V42" s="29">
        <f>IF(V39=0,0,VLOOKUP(V39,FAC_TOTALS_APTA!$A$4:$BJ$126,$L42,FALSE))</f>
        <v>443057.73995601397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4">SUM(M42:AB42)</f>
        <v>-1062278.3910577483</v>
      </c>
      <c r="AD42" s="33">
        <f>AC42/G55</f>
        <v>-2.456941670936745E-2</v>
      </c>
      <c r="AE42" s="102"/>
    </row>
    <row r="43" spans="2:31" x14ac:dyDescent="0.25">
      <c r="B43" s="115" t="s">
        <v>80</v>
      </c>
      <c r="C43" s="116"/>
      <c r="D43" s="104" t="s">
        <v>78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 t="e">
        <f>IF(S39=0,0,VLOOKUP(S39,FAC_TOTALS_APTA!$A$4:$BJ$126,$L43,FALSE))</f>
        <v>#REF!</v>
      </c>
      <c r="T43" s="117" t="e">
        <f>IF(T39=0,0,VLOOKUP(T39,FAC_TOTALS_APTA!$A$4:$BJ$126,$L43,FALSE))</f>
        <v>#REF!</v>
      </c>
      <c r="U43" s="117" t="e">
        <f>IF(U39=0,0,VLOOKUP(U39,FAC_TOTALS_APTA!$A$4:$BJ$126,$L43,FALSE))</f>
        <v>#REF!</v>
      </c>
      <c r="V43" s="117" t="e">
        <f>IF(V39=0,0,VLOOKUP(V39,FAC_TOTALS_APTA!$A$4:$BJ$126,$L43,FALSE))</f>
        <v>#REF!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4"/>
        <v>#REF!</v>
      </c>
      <c r="AD43" s="122" t="e">
        <f>AC43/G56</f>
        <v>#REF!</v>
      </c>
      <c r="AE43" s="102"/>
    </row>
    <row r="44" spans="2:31" x14ac:dyDescent="0.25">
      <c r="B44" s="115" t="s">
        <v>81</v>
      </c>
      <c r="C44" s="116"/>
      <c r="D44" s="104" t="s">
        <v>77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14</v>
      </c>
      <c r="G45" s="29">
        <f>VLOOKUP(G39,FAC_TOTALS_APTA!$A$4:$BJ$126,$F45,FALSE)</f>
        <v>2748238.4134659702</v>
      </c>
      <c r="H45" s="29">
        <f>VLOOKUP(H39,FAC_TOTALS_APTA!$A$4:$BJ$126,$F45,FALSE)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MATCH($K45,FAC_TOTALS_APTA!$A$2:$BH$2,)</f>
        <v>33</v>
      </c>
      <c r="M45" s="29">
        <f>IF(M39=0,0,VLOOKUP(M39,FAC_TOTALS_APTA!$A$4:$BJ$126,$L45,FALSE))</f>
        <v>314356.62839822</v>
      </c>
      <c r="N45" s="29">
        <f>IF(N39=0,0,VLOOKUP(N39,FAC_TOTALS_APTA!$A$4:$BJ$126,$L45,FALSE))</f>
        <v>341615.17222007603</v>
      </c>
      <c r="O45" s="29">
        <f>IF(O39=0,0,VLOOKUP(O39,FAC_TOTALS_APTA!$A$4:$BJ$126,$L45,FALSE))</f>
        <v>430416.92074794503</v>
      </c>
      <c r="P45" s="29">
        <f>IF(P39=0,0,VLOOKUP(P39,FAC_TOTALS_APTA!$A$4:$BJ$126,$L45,FALSE))</f>
        <v>560297.95463981701</v>
      </c>
      <c r="Q45" s="29">
        <f>IF(Q39=0,0,VLOOKUP(Q39,FAC_TOTALS_APTA!$A$4:$BJ$126,$L45,FALSE))</f>
        <v>178641.85401150299</v>
      </c>
      <c r="R45" s="29">
        <f>IF(R39=0,0,VLOOKUP(R39,FAC_TOTALS_APTA!$A$4:$BJ$126,$L45,FALSE))</f>
        <v>51366.471988237201</v>
      </c>
      <c r="S45" s="29">
        <f>IF(S39=0,0,VLOOKUP(S39,FAC_TOTALS_APTA!$A$4:$BJ$126,$L45,FALSE))</f>
        <v>-175070.794323446</v>
      </c>
      <c r="T45" s="29">
        <f>IF(T39=0,0,VLOOKUP(T39,FAC_TOTALS_APTA!$A$4:$BJ$126,$L45,FALSE))</f>
        <v>65291.749498524201</v>
      </c>
      <c r="U45" s="29">
        <f>IF(U39=0,0,VLOOKUP(U39,FAC_TOTALS_APTA!$A$4:$BJ$126,$L45,FALSE))</f>
        <v>168992.66713053</v>
      </c>
      <c r="V45" s="29">
        <f>IF(V39=0,0,VLOOKUP(V39,FAC_TOTALS_APTA!$A$4:$BJ$126,$L45,FALSE))</f>
        <v>265658.25132882601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4"/>
        <v>2201566.8756402326</v>
      </c>
      <c r="AD45" s="33">
        <f>AC45/G55</f>
        <v>5.0919998407653273E-2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15</v>
      </c>
      <c r="G46" s="54">
        <f>VLOOKUP(G39,FAC_TOTALS_APTA!$A$4:$BJ$126,$F46,FALSE)</f>
        <v>0.38666408222786403</v>
      </c>
      <c r="H46" s="54">
        <f>VLOOKUP(H39,FAC_TOTALS_APTA!$A$4:$BJ$126,$F46,FALSE)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MATCH($K46,FAC_TOTALS_APTA!$A$2:$BH$2,)</f>
        <v>34</v>
      </c>
      <c r="M46" s="29">
        <f>IF(M39=0,0,VLOOKUP(M39,FAC_TOTALS_APTA!$A$4:$BJ$126,$L46,FALSE))</f>
        <v>-63883.797706571801</v>
      </c>
      <c r="N46" s="29">
        <f>IF(N39=0,0,VLOOKUP(N39,FAC_TOTALS_APTA!$A$4:$BJ$126,$L46,FALSE))</f>
        <v>-71938.010598807406</v>
      </c>
      <c r="O46" s="29">
        <f>IF(O39=0,0,VLOOKUP(O39,FAC_TOTALS_APTA!$A$4:$BJ$126,$L46,FALSE))</f>
        <v>-102678.85568475501</v>
      </c>
      <c r="P46" s="29">
        <f>IF(P39=0,0,VLOOKUP(P39,FAC_TOTALS_APTA!$A$4:$BJ$126,$L46,FALSE))</f>
        <v>-9526.9195194822296</v>
      </c>
      <c r="Q46" s="29">
        <f>IF(Q39=0,0,VLOOKUP(Q39,FAC_TOTALS_APTA!$A$4:$BJ$126,$L46,FALSE))</f>
        <v>-192068.80473755</v>
      </c>
      <c r="R46" s="29">
        <f>IF(R39=0,0,VLOOKUP(R39,FAC_TOTALS_APTA!$A$4:$BJ$126,$L46,FALSE))</f>
        <v>23023.859337755701</v>
      </c>
      <c r="S46" s="29">
        <f>IF(S39=0,0,VLOOKUP(S39,FAC_TOTALS_APTA!$A$4:$BJ$126,$L46,FALSE))</f>
        <v>98626.594695218693</v>
      </c>
      <c r="T46" s="29">
        <f>IF(T39=0,0,VLOOKUP(T39,FAC_TOTALS_APTA!$A$4:$BJ$126,$L46,FALSE))</f>
        <v>64619.470622624802</v>
      </c>
      <c r="U46" s="29">
        <f>IF(U39=0,0,VLOOKUP(U39,FAC_TOTALS_APTA!$A$4:$BJ$126,$L46,FALSE))</f>
        <v>-87227.449902662294</v>
      </c>
      <c r="V46" s="29">
        <f>IF(V39=0,0,VLOOKUP(V39,FAC_TOTALS_APTA!$A$4:$BJ$126,$L46,FALSE))</f>
        <v>-251844.90488113399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4"/>
        <v>-592898.81837536348</v>
      </c>
      <c r="AD46" s="33">
        <f>AC46/G55</f>
        <v>-1.3713145497246551E-2</v>
      </c>
      <c r="AE46" s="102"/>
    </row>
    <row r="47" spans="2:31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MATCH($D47,FAC_TOTALS_APTA!$A$2:$BJ$2,)</f>
        <v>16</v>
      </c>
      <c r="G47" s="34">
        <f>VLOOKUP(G39,FAC_TOTALS_APTA!$A$4:$BJ$126,$F47,FALSE)</f>
        <v>1.95863721745606</v>
      </c>
      <c r="H47" s="34">
        <f>VLOOKUP(H39,FAC_TOTALS_APTA!$A$4:$BJ$126,$F47,FALSE)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MATCH($K47,FAC_TOTALS_APTA!$A$2:$BH$2,)</f>
        <v>35</v>
      </c>
      <c r="M47" s="29">
        <f>IF(M39=0,0,VLOOKUP(M39,FAC_TOTALS_APTA!$A$4:$BJ$126,$L47,FALSE))</f>
        <v>482067.83652170701</v>
      </c>
      <c r="N47" s="29">
        <f>IF(N39=0,0,VLOOKUP(N39,FAC_TOTALS_APTA!$A$4:$BJ$126,$L47,FALSE))</f>
        <v>514636.961651613</v>
      </c>
      <c r="O47" s="29">
        <f>IF(O39=0,0,VLOOKUP(O39,FAC_TOTALS_APTA!$A$4:$BJ$126,$L47,FALSE))</f>
        <v>751855.81486499205</v>
      </c>
      <c r="P47" s="29">
        <f>IF(P39=0,0,VLOOKUP(P39,FAC_TOTALS_APTA!$A$4:$BJ$126,$L47,FALSE))</f>
        <v>481781.52898183902</v>
      </c>
      <c r="Q47" s="29">
        <f>IF(Q39=0,0,VLOOKUP(Q39,FAC_TOTALS_APTA!$A$4:$BJ$126,$L47,FALSE))</f>
        <v>359387.34676221601</v>
      </c>
      <c r="R47" s="29">
        <f>IF(R39=0,0,VLOOKUP(R39,FAC_TOTALS_APTA!$A$4:$BJ$126,$L47,FALSE))</f>
        <v>694820.734086307</v>
      </c>
      <c r="S47" s="29">
        <f>IF(S39=0,0,VLOOKUP(S39,FAC_TOTALS_APTA!$A$4:$BJ$126,$L47,FALSE))</f>
        <v>-2399653.6830818802</v>
      </c>
      <c r="T47" s="29">
        <f>IF(T39=0,0,VLOOKUP(T39,FAC_TOTALS_APTA!$A$4:$BJ$126,$L47,FALSE))</f>
        <v>1019135.86078736</v>
      </c>
      <c r="U47" s="29">
        <f>IF(U39=0,0,VLOOKUP(U39,FAC_TOTALS_APTA!$A$4:$BJ$126,$L47,FALSE))</f>
        <v>1322202.1892061899</v>
      </c>
      <c r="V47" s="29">
        <f>IF(V39=0,0,VLOOKUP(V39,FAC_TOTALS_APTA!$A$4:$BJ$126,$L47,FALSE))</f>
        <v>22793.121581654199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4"/>
        <v>3249027.7113619982</v>
      </c>
      <c r="AD47" s="33">
        <f>AC47/G55</f>
        <v>7.5146700161385249E-2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17</v>
      </c>
      <c r="G48" s="54">
        <f>VLOOKUP(G39,FAC_TOTALS_APTA!$A$4:$BJ$126,$F48,FALSE)</f>
        <v>35513.769785103097</v>
      </c>
      <c r="H48" s="54">
        <f>VLOOKUP(H39,FAC_TOTALS_APTA!$A$4:$BJ$126,$F48,FALSE)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294573.32748182397</v>
      </c>
      <c r="N48" s="29">
        <f>IF(N39=0,0,VLOOKUP(N39,FAC_TOTALS_APTA!$A$4:$BJ$126,$L48,FALSE))</f>
        <v>426788.30891345401</v>
      </c>
      <c r="O48" s="29">
        <f>IF(O39=0,0,VLOOKUP(O39,FAC_TOTALS_APTA!$A$4:$BJ$126,$L48,FALSE))</f>
        <v>405554.37846140802</v>
      </c>
      <c r="P48" s="29">
        <f>IF(P39=0,0,VLOOKUP(P39,FAC_TOTALS_APTA!$A$4:$BJ$126,$L48,FALSE))</f>
        <v>767067.86956436897</v>
      </c>
      <c r="Q48" s="29">
        <f>IF(Q39=0,0,VLOOKUP(Q39,FAC_TOTALS_APTA!$A$4:$BJ$126,$L48,FALSE))</f>
        <v>-357046.40119061398</v>
      </c>
      <c r="R48" s="29">
        <f>IF(R39=0,0,VLOOKUP(R39,FAC_TOTALS_APTA!$A$4:$BJ$126,$L48,FALSE))</f>
        <v>195705.95857856999</v>
      </c>
      <c r="S48" s="29">
        <f>IF(S39=0,0,VLOOKUP(S39,FAC_TOTALS_APTA!$A$4:$BJ$126,$L48,FALSE))</f>
        <v>1034900.87232748</v>
      </c>
      <c r="T48" s="29">
        <f>IF(T39=0,0,VLOOKUP(T39,FAC_TOTALS_APTA!$A$4:$BJ$126,$L48,FALSE))</f>
        <v>626414.95927884395</v>
      </c>
      <c r="U48" s="29">
        <f>IF(U39=0,0,VLOOKUP(U39,FAC_TOTALS_APTA!$A$4:$BJ$126,$L48,FALSE))</f>
        <v>484934.64715481602</v>
      </c>
      <c r="V48" s="29">
        <f>IF(V39=0,0,VLOOKUP(V39,FAC_TOTALS_APTA!$A$4:$BJ$126,$L48,FALSE))</f>
        <v>343763.530582643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4"/>
        <v>4222657.4511527941</v>
      </c>
      <c r="AD48" s="33">
        <f>AC48/G55</f>
        <v>9.766576390110189E-2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18</v>
      </c>
      <c r="G49" s="29">
        <f>VLOOKUP(G39,FAC_TOTALS_APTA!$A$4:$BJ$126,$F49,FALSE)</f>
        <v>7.6754355225931601</v>
      </c>
      <c r="H49" s="29">
        <f>VLOOKUP(H39,FAC_TOTALS_APTA!$A$4:$BJ$126,$F49,FALSE)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MATCH($K49,FAC_TOTALS_APTA!$A$2:$BH$2,)</f>
        <v>37</v>
      </c>
      <c r="M49" s="29">
        <f>IF(M39=0,0,VLOOKUP(M39,FAC_TOTALS_APTA!$A$4:$BJ$126,$L49,FALSE))</f>
        <v>38984.068903909902</v>
      </c>
      <c r="N49" s="29">
        <f>IF(N39=0,0,VLOOKUP(N39,FAC_TOTALS_APTA!$A$4:$BJ$126,$L49,FALSE))</f>
        <v>40780.096889122098</v>
      </c>
      <c r="O49" s="29">
        <f>IF(O39=0,0,VLOOKUP(O39,FAC_TOTALS_APTA!$A$4:$BJ$126,$L49,FALSE))</f>
        <v>20869.260697092999</v>
      </c>
      <c r="P49" s="29">
        <f>IF(P39=0,0,VLOOKUP(P39,FAC_TOTALS_APTA!$A$4:$BJ$126,$L49,FALSE))</f>
        <v>120234.956162188</v>
      </c>
      <c r="Q49" s="29">
        <f>IF(Q39=0,0,VLOOKUP(Q39,FAC_TOTALS_APTA!$A$4:$BJ$126,$L49,FALSE))</f>
        <v>-304130.34671448398</v>
      </c>
      <c r="R49" s="29">
        <f>IF(R39=0,0,VLOOKUP(R39,FAC_TOTALS_APTA!$A$4:$BJ$126,$L49,FALSE))</f>
        <v>168909.32916428699</v>
      </c>
      <c r="S49" s="29">
        <f>IF(S39=0,0,VLOOKUP(S39,FAC_TOTALS_APTA!$A$4:$BJ$126,$L49,FALSE))</f>
        <v>540095.71079331299</v>
      </c>
      <c r="T49" s="29">
        <f>IF(T39=0,0,VLOOKUP(T39,FAC_TOTALS_APTA!$A$4:$BJ$126,$L49,FALSE))</f>
        <v>59061.628886453203</v>
      </c>
      <c r="U49" s="29">
        <f>IF(U39=0,0,VLOOKUP(U39,FAC_TOTALS_APTA!$A$4:$BJ$126,$L49,FALSE))</f>
        <v>626403.81984818901</v>
      </c>
      <c r="V49" s="29">
        <f>IF(V39=0,0,VLOOKUP(V39,FAC_TOTALS_APTA!$A$4:$BJ$126,$L49,FALSE))</f>
        <v>-11734.915086315799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4"/>
        <v>1299473.6095437554</v>
      </c>
      <c r="AD49" s="33">
        <f>AC49/G55</f>
        <v>3.0055500407868811E-2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19</v>
      </c>
      <c r="G50" s="34">
        <f>VLOOKUP(G39,FAC_TOTALS_APTA!$A$4:$BJ$126,$F50,FALSE)</f>
        <v>3.5501668442365699</v>
      </c>
      <c r="H50" s="34">
        <f>VLOOKUP(H39,FAC_TOTALS_APTA!$A$4:$BJ$126,$F50,FALSE)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MATCH($K50,FAC_TOTALS_APTA!$A$2:$BH$2,)</f>
        <v>38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-35068.4320382109</v>
      </c>
      <c r="Q50" s="29">
        <f>IF(Q39=0,0,VLOOKUP(Q39,FAC_TOTALS_APTA!$A$4:$BJ$126,$L50,FALSE))</f>
        <v>-207959.737638814</v>
      </c>
      <c r="R50" s="29">
        <f>IF(R39=0,0,VLOOKUP(R39,FAC_TOTALS_APTA!$A$4:$BJ$126,$L50,FALSE))</f>
        <v>20423.168496401799</v>
      </c>
      <c r="S50" s="29">
        <f>IF(S39=0,0,VLOOKUP(S39,FAC_TOTALS_APTA!$A$4:$BJ$126,$L50,FALSE))</f>
        <v>-57119.763250974604</v>
      </c>
      <c r="T50" s="29">
        <f>IF(T39=0,0,VLOOKUP(T39,FAC_TOTALS_APTA!$A$4:$BJ$126,$L50,FALSE))</f>
        <v>57691.096038501797</v>
      </c>
      <c r="U50" s="29">
        <f>IF(U39=0,0,VLOOKUP(U39,FAC_TOTALS_APTA!$A$4:$BJ$126,$L50,FALSE))</f>
        <v>-65873.155919879704</v>
      </c>
      <c r="V50" s="29">
        <f>IF(V39=0,0,VLOOKUP(V39,FAC_TOTALS_APTA!$A$4:$BJ$126,$L50,FALSE))</f>
        <v>-198934.16731370499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4"/>
        <v>-486840.9916266806</v>
      </c>
      <c r="AD50" s="33">
        <f>AC50/G55</f>
        <v>-1.1260136038884492E-2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28</v>
      </c>
      <c r="G51" s="34">
        <f>VLOOKUP(G39,FAC_TOTALS_APTA!$A$4:$BJ$126,$F51,FALSE)</f>
        <v>0</v>
      </c>
      <c r="H51" s="34">
        <f>VLOOKUP(H39,FAC_TOTALS_APTA!$A$4:$BJ$126,$F51,FALSE)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MATCH($K51,FAC_TOTALS_APTA!$A$2:$BH$2,)</f>
        <v>47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29</v>
      </c>
      <c r="G52" s="34">
        <f>VLOOKUP(G39,FAC_TOTALS_APTA!$A$4:$BJ$126,$F52,FALSE)</f>
        <v>0.31724360697922399</v>
      </c>
      <c r="H52" s="34">
        <f>VLOOKUP(H39,FAC_TOTALS_APTA!$A$4:$BJ$126,$F52,FALSE)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MATCH($K52,FAC_TOTALS_APTA!$A$2:$BH$2,)</f>
        <v>48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36302.663576662701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4"/>
        <v>36302.663576662701</v>
      </c>
      <c r="AD52" s="33">
        <f>AC52/G55</f>
        <v>8.3964361563155783E-4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30</v>
      </c>
      <c r="G53" s="35">
        <f>VLOOKUP(G39,FAC_TOTALS_APTA!$A$4:$BJ$126,$F53,FALSE)</f>
        <v>0</v>
      </c>
      <c r="H53" s="35">
        <f>VLOOKUP(H39,FAC_TOTALS_APTA!$A$4:$BJ$126,$F53,FALSE)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MATCH($K53,FAC_TOTALS_APTA!$A$2:$BH$2,)</f>
        <v>49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MATCH($K54,FAC_TOTALS_APTA!$A$2:$BH$2,)</f>
        <v>53</v>
      </c>
      <c r="M54" s="45">
        <f>IF(M39=0,0,VLOOKUP(M39,FAC_TOTALS_APTA!$A$4:$BJ$126,$L54,FALSE))</f>
        <v>459964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1675486</v>
      </c>
      <c r="R54" s="45">
        <f>IF(R39=0,0,VLOOKUP(R39,FAC_TOTALS_APTA!$A$4:$BJ$126,$L54,FALSE))</f>
        <v>4486638.9999999898</v>
      </c>
      <c r="S54" s="45">
        <f>IF(S39=0,0,VLOOKUP(S39,FAC_TOTALS_APTA!$A$4:$BJ$126,$L54,FALSE))</f>
        <v>0</v>
      </c>
      <c r="T54" s="45">
        <f>IF(T39=0,0,VLOOKUP(T39,FAC_TOTALS_APTA!$A$4:$BJ$126,$L54,FALSE))</f>
        <v>1165687</v>
      </c>
      <c r="U54" s="45">
        <f>IF(U39=0,0,VLOOKUP(U39,FAC_TOTALS_APTA!$A$4:$BJ$126,$L54,FALSE))</f>
        <v>469328</v>
      </c>
      <c r="V54" s="45">
        <f>IF(V39=0,0,VLOOKUP(V39,FAC_TOTALS_APTA!$A$4:$BJ$126,$L54,FALSE))</f>
        <v>1651310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43235800.166665703</v>
      </c>
      <c r="H55" s="110">
        <f>VLOOKUP(H39,FAC_TOTALS_APTA!$A$4:$BH$126,$F55,FALSE)</f>
        <v>86279197.246917099</v>
      </c>
      <c r="I55" s="112">
        <f t="shared" ref="I55" si="16">H55/G55-1</f>
        <v>0.99554991267253912</v>
      </c>
      <c r="J55" s="31"/>
      <c r="K55" s="31"/>
      <c r="L55" s="6"/>
      <c r="M55" s="29" t="e">
        <f t="shared" ref="M55:AB55" si="17">SUM(M41:M48)</f>
        <v>#REF!</v>
      </c>
      <c r="N55" s="29" t="e">
        <f t="shared" si="17"/>
        <v>#REF!</v>
      </c>
      <c r="O55" s="29" t="e">
        <f t="shared" si="17"/>
        <v>#REF!</v>
      </c>
      <c r="P55" s="29" t="e">
        <f t="shared" si="17"/>
        <v>#REF!</v>
      </c>
      <c r="Q55" s="29" t="e">
        <f t="shared" si="17"/>
        <v>#REF!</v>
      </c>
      <c r="R55" s="29" t="e">
        <f t="shared" si="17"/>
        <v>#REF!</v>
      </c>
      <c r="S55" s="29" t="e">
        <f t="shared" si="17"/>
        <v>#REF!</v>
      </c>
      <c r="T55" s="29" t="e">
        <f t="shared" si="17"/>
        <v>#REF!</v>
      </c>
      <c r="U55" s="29" t="e">
        <f t="shared" si="17"/>
        <v>#REF!</v>
      </c>
      <c r="V55" s="29" t="e">
        <f t="shared" si="17"/>
        <v>#REF!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43043397.080251396</v>
      </c>
      <c r="AD55" s="33">
        <f>I55</f>
        <v>0.99554991267253912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47103514.999999903</v>
      </c>
      <c r="H56" s="111">
        <f>VLOOKUP(H39,FAC_TOTALS_APTA!$A$4:$BH$126,$F56,FALSE)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-0.26163075610852959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86</v>
      </c>
      <c r="E69" s="88"/>
      <c r="F69" s="76">
        <f>MATCH($D69,FAC_TOTALS_APTA!$A$2:$BJ$2,)</f>
        <v>12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MATCH($K69,FAC_TOTALS_APTA!$A$2:$BH$2,)</f>
        <v>31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 t="e">
        <f>IF(S67=0,0,VLOOKUP(S67,FAC_TOTALS_APTA!$A$4:$BJ$126,$L69,FALSE))</f>
        <v>#N/A</v>
      </c>
      <c r="T69" s="87" t="e">
        <f>IF(T67=0,0,VLOOKUP(T67,FAC_TOTALS_APTA!$A$4:$BJ$126,$L69,FALSE))</f>
        <v>#N/A</v>
      </c>
      <c r="U69" s="87" t="e">
        <f>IF(U67=0,0,VLOOKUP(U67,FAC_TOTALS_APTA!$A$4:$BJ$126,$L69,FALSE))</f>
        <v>#N/A</v>
      </c>
      <c r="V69" s="87" t="e">
        <f>IF(V67=0,0,VLOOKUP(V67,FAC_TOTALS_APTA!$A$4:$BJ$126,$L69,FALSE))</f>
        <v>#N/A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87</v>
      </c>
      <c r="E70" s="88"/>
      <c r="F70" s="76">
        <f>MATCH($D70,FAC_TOTALS_APTA!$A$2:$BJ$2,)</f>
        <v>13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FARE_per_UPT_cleaned_2018_log_FAC</v>
      </c>
      <c r="L70" s="76">
        <f>MATCH($K70,FAC_TOTALS_APTA!$A$2:$BH$2,)</f>
        <v>32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 t="e">
        <f>IF(S67=0,0,VLOOKUP(S67,FAC_TOTALS_APTA!$A$4:$BJ$126,$L70,FALSE))</f>
        <v>#N/A</v>
      </c>
      <c r="T70" s="87" t="e">
        <f>IF(T67=0,0,VLOOKUP(T67,FAC_TOTALS_APTA!$A$4:$BJ$126,$L70,FALSE))</f>
        <v>#N/A</v>
      </c>
      <c r="U70" s="87" t="e">
        <f>IF(U67=0,0,VLOOKUP(U67,FAC_TOTALS_APTA!$A$4:$BJ$126,$L70,FALSE))</f>
        <v>#N/A</v>
      </c>
      <c r="V70" s="87" t="e">
        <f>IF(V67=0,0,VLOOKUP(V67,FAC_TOTALS_APTA!$A$4:$BJ$126,$L70,FALSE))</f>
        <v>#N/A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 t="e">
        <f>MATCH($D71,FAC_TOTALS_APTA!$A$2:$BJ$2,)</f>
        <v>#N/A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 t="e">
        <f>IF(S67=0,0,VLOOKUP(S67,FAC_TOTALS_APTA!$A$4:$BJ$126,$L71,FALSE))</f>
        <v>#N/A</v>
      </c>
      <c r="T71" s="117" t="e">
        <f>IF(T67=0,0,VLOOKUP(T67,FAC_TOTALS_APTA!$A$4:$BJ$126,$L71,FALSE))</f>
        <v>#N/A</v>
      </c>
      <c r="U71" s="117" t="e">
        <f>IF(U67=0,0,VLOOKUP(U67,FAC_TOTALS_APTA!$A$4:$BJ$126,$L71,FALSE))</f>
        <v>#N/A</v>
      </c>
      <c r="V71" s="117" t="e">
        <f>IF(V67=0,0,VLOOKUP(V67,FAC_TOTALS_APTA!$A$4:$BJ$126,$L71,FALSE))</f>
        <v>#N/A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MATCH($D72,FAC_TOTALS_APTA!$A$2:$BJ$2,)</f>
        <v>21</v>
      </c>
      <c r="G72" s="117" t="e">
        <f>VLOOKUP(G67,FAC_TOTALS_APTA!$A$4:$BJ$126,$F72,FALSE)</f>
        <v>#N/A</v>
      </c>
      <c r="H72" s="117" t="e">
        <f>VLOOKUP(H67,FAC_TOTALS_APTA!$A$4:$BJ$126,$F72,FALSE)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14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MATCH($K73,FAC_TOTALS_APTA!$A$2:$BH$2,)</f>
        <v>33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 t="e">
        <f>IF(S67=0,0,VLOOKUP(S67,FAC_TOTALS_APTA!$A$4:$BJ$126,$L73,FALSE))</f>
        <v>#N/A</v>
      </c>
      <c r="T73" s="87" t="e">
        <f>IF(T67=0,0,VLOOKUP(T67,FAC_TOTALS_APTA!$A$4:$BJ$126,$L73,FALSE))</f>
        <v>#N/A</v>
      </c>
      <c r="U73" s="87" t="e">
        <f>IF(U67=0,0,VLOOKUP(U67,FAC_TOTALS_APTA!$A$4:$BJ$126,$L73,FALSE))</f>
        <v>#N/A</v>
      </c>
      <c r="V73" s="87" t="e">
        <f>IF(V67=0,0,VLOOKUP(V67,FAC_TOTALS_APTA!$A$4:$BJ$126,$L73,FALSE))</f>
        <v>#N/A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15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MATCH($K74,FAC_TOTALS_APTA!$A$2:$BH$2,)</f>
        <v>34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 t="e">
        <f>IF(S67=0,0,VLOOKUP(S67,FAC_TOTALS_APTA!$A$4:$BJ$126,$L74,FALSE))</f>
        <v>#N/A</v>
      </c>
      <c r="T74" s="87" t="e">
        <f>IF(T67=0,0,VLOOKUP(T67,FAC_TOTALS_APTA!$A$4:$BJ$126,$L74,FALSE))</f>
        <v>#N/A</v>
      </c>
      <c r="U74" s="87" t="e">
        <f>IF(U67=0,0,VLOOKUP(U67,FAC_TOTALS_APTA!$A$4:$BJ$126,$L74,FALSE))</f>
        <v>#N/A</v>
      </c>
      <c r="V74" s="87" t="e">
        <f>IF(V67=0,0,VLOOKUP(V67,FAC_TOTALS_APTA!$A$4:$BJ$126,$L74,FALSE))</f>
        <v>#N/A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MATCH($D75,FAC_TOTALS_APTA!$A$2:$BJ$2,)</f>
        <v>16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MATCH($K75,FAC_TOTALS_APTA!$A$2:$BH$2,)</f>
        <v>35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 t="e">
        <f>IF(S67=0,0,VLOOKUP(S67,FAC_TOTALS_APTA!$A$4:$BJ$126,$L75,FALSE))</f>
        <v>#N/A</v>
      </c>
      <c r="T75" s="87" t="e">
        <f>IF(T67=0,0,VLOOKUP(T67,FAC_TOTALS_APTA!$A$4:$BJ$126,$L75,FALSE))</f>
        <v>#N/A</v>
      </c>
      <c r="U75" s="87" t="e">
        <f>IF(U67=0,0,VLOOKUP(U67,FAC_TOTALS_APTA!$A$4:$BJ$126,$L75,FALSE))</f>
        <v>#N/A</v>
      </c>
      <c r="V75" s="87" t="e">
        <f>IF(V67=0,0,VLOOKUP(V67,FAC_TOTALS_APTA!$A$4:$BJ$126,$L75,FALSE))</f>
        <v>#N/A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17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MATCH($K76,FAC_TOTALS_APTA!$A$2:$BH$2,)</f>
        <v>36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 t="e">
        <f>IF(S67=0,0,VLOOKUP(S67,FAC_TOTALS_APTA!$A$4:$BJ$126,$L76,FALSE))</f>
        <v>#N/A</v>
      </c>
      <c r="T76" s="87" t="e">
        <f>IF(T67=0,0,VLOOKUP(T67,FAC_TOTALS_APTA!$A$4:$BJ$126,$L76,FALSE))</f>
        <v>#N/A</v>
      </c>
      <c r="U76" s="87" t="e">
        <f>IF(U67=0,0,VLOOKUP(U67,FAC_TOTALS_APTA!$A$4:$BJ$126,$L76,FALSE))</f>
        <v>#N/A</v>
      </c>
      <c r="V76" s="87" t="e">
        <f>IF(V67=0,0,VLOOKUP(V67,FAC_TOTALS_APTA!$A$4:$BJ$126,$L76,FALSE))</f>
        <v>#N/A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18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MATCH($K77,FAC_TOTALS_APTA!$A$2:$BH$2,)</f>
        <v>37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 t="e">
        <f>IF(S67=0,0,VLOOKUP(S67,FAC_TOTALS_APTA!$A$4:$BJ$126,$L77,FALSE))</f>
        <v>#N/A</v>
      </c>
      <c r="T77" s="87" t="e">
        <f>IF(T67=0,0,VLOOKUP(T67,FAC_TOTALS_APTA!$A$4:$BJ$126,$L77,FALSE))</f>
        <v>#N/A</v>
      </c>
      <c r="U77" s="87" t="e">
        <f>IF(U67=0,0,VLOOKUP(U67,FAC_TOTALS_APTA!$A$4:$BJ$126,$L77,FALSE))</f>
        <v>#N/A</v>
      </c>
      <c r="V77" s="87" t="e">
        <f>IF(V67=0,0,VLOOKUP(V67,FAC_TOTALS_APTA!$A$4:$BJ$126,$L77,FALSE))</f>
        <v>#N/A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19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MATCH($K78,FAC_TOTALS_APTA!$A$2:$BH$2,)</f>
        <v>38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 t="e">
        <f>IF(S67=0,0,VLOOKUP(S67,FAC_TOTALS_APTA!$A$4:$BJ$126,$L78,FALSE))</f>
        <v>#N/A</v>
      </c>
      <c r="T78" s="87" t="e">
        <f>IF(T67=0,0,VLOOKUP(T67,FAC_TOTALS_APTA!$A$4:$BJ$126,$L78,FALSE))</f>
        <v>#N/A</v>
      </c>
      <c r="U78" s="87" t="e">
        <f>IF(U67=0,0,VLOOKUP(U67,FAC_TOTALS_APTA!$A$4:$BJ$126,$L78,FALSE))</f>
        <v>#N/A</v>
      </c>
      <c r="V78" s="87" t="e">
        <f>IF(V67=0,0,VLOOKUP(V67,FAC_TOTALS_APTA!$A$4:$BJ$126,$L78,FALSE))</f>
        <v>#N/A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28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MATCH($K79,FAC_TOTALS_APTA!$A$2:$BH$2,)</f>
        <v>47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 t="e">
        <f>IF(S67=0,0,VLOOKUP(S67,FAC_TOTALS_APTA!$A$4:$BJ$126,$L79,FALSE))</f>
        <v>#N/A</v>
      </c>
      <c r="T79" s="87" t="e">
        <f>IF(T67=0,0,VLOOKUP(T67,FAC_TOTALS_APTA!$A$4:$BJ$126,$L79,FALSE))</f>
        <v>#N/A</v>
      </c>
      <c r="U79" s="87" t="e">
        <f>IF(U67=0,0,VLOOKUP(U67,FAC_TOTALS_APTA!$A$4:$BJ$126,$L79,FALSE))</f>
        <v>#N/A</v>
      </c>
      <c r="V79" s="87" t="e">
        <f>IF(V67=0,0,VLOOKUP(V67,FAC_TOTALS_APTA!$A$4:$BJ$126,$L79,FALSE))</f>
        <v>#N/A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29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MATCH($K80,FAC_TOTALS_APTA!$A$2:$BH$2,)</f>
        <v>48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 t="e">
        <f>IF(S67=0,0,VLOOKUP(S67,FAC_TOTALS_APTA!$A$4:$BJ$126,$L80,FALSE))</f>
        <v>#N/A</v>
      </c>
      <c r="T80" s="87" t="e">
        <f>IF(T67=0,0,VLOOKUP(T67,FAC_TOTALS_APTA!$A$4:$BJ$126,$L80,FALSE))</f>
        <v>#N/A</v>
      </c>
      <c r="U80" s="87" t="e">
        <f>IF(U67=0,0,VLOOKUP(U67,FAC_TOTALS_APTA!$A$4:$BJ$126,$L80,FALSE))</f>
        <v>#N/A</v>
      </c>
      <c r="V80" s="87" t="e">
        <f>IF(V67=0,0,VLOOKUP(V67,FAC_TOTALS_APTA!$A$4:$BJ$126,$L80,FALSE))</f>
        <v>#N/A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30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MATCH($K81,FAC_TOTALS_APTA!$A$2:$BH$2,)</f>
        <v>49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 t="e">
        <f>IF(S67=0,0,VLOOKUP(S67,FAC_TOTALS_APTA!$A$4:$BJ$126,$L81,FALSE))</f>
        <v>#N/A</v>
      </c>
      <c r="T81" s="99" t="e">
        <f>IF(T67=0,0,VLOOKUP(T67,FAC_TOTALS_APTA!$A$4:$BJ$126,$L81,FALSE))</f>
        <v>#N/A</v>
      </c>
      <c r="U81" s="99" t="e">
        <f>IF(U67=0,0,VLOOKUP(U67,FAC_TOTALS_APTA!$A$4:$BJ$126,$L81,FALSE))</f>
        <v>#N/A</v>
      </c>
      <c r="V81" s="99" t="e">
        <f>IF(V67=0,0,VLOOKUP(V67,FAC_TOTALS_APTA!$A$4:$BJ$126,$L81,FALSE))</f>
        <v>#N/A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MATCH($K82,FAC_TOTALS_APTA!$A$2:$BH$2,)</f>
        <v>53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 t="e">
        <f>IF(S67=0,0,VLOOKUP(S67,FAC_TOTALS_APTA!$A$4:$BJ$126,$L82,FALSE))</f>
        <v>#N/A</v>
      </c>
      <c r="T82" s="45" t="e">
        <f>IF(T67=0,0,VLOOKUP(T67,FAC_TOTALS_APTA!$A$4:$BJ$126,$L82,FALSE))</f>
        <v>#N/A</v>
      </c>
      <c r="U82" s="45" t="e">
        <f>IF(U67=0,0,VLOOKUP(U67,FAC_TOTALS_APTA!$A$4:$BJ$126,$L82,FALSE))</f>
        <v>#N/A</v>
      </c>
      <c r="V82" s="45" t="e">
        <f>IF(V67=0,0,VLOOKUP(V67,FAC_TOTALS_APTA!$A$4:$BJ$126,$L82,FALSE))</f>
        <v>#N/A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86</v>
      </c>
      <c r="E97" s="55"/>
      <c r="F97" s="6">
        <f>MATCH($D97,FAC_TOTALS_APTA!$A$2:$BJ$2,)</f>
        <v>12</v>
      </c>
      <c r="G97" s="29">
        <f>VLOOKUP(G95,FAC_TOTALS_APTA!$A$4:$BJ$126,$F97,FALSE)</f>
        <v>474570591.99999899</v>
      </c>
      <c r="H97" s="29">
        <f>VLOOKUP(H95,FAC_TOTALS_APTA!$A$4:$BJ$126,$F97,FALSE)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31</v>
      </c>
      <c r="M97" s="29">
        <f>IF(M95=0,0,VLOOKUP(M95,FAC_TOTALS_APTA!$A$4:$BJ$126,$L97,FALSE))</f>
        <v>77754467.023636103</v>
      </c>
      <c r="N97" s="29">
        <f>IF(N95=0,0,VLOOKUP(N95,FAC_TOTALS_APTA!$A$4:$BJ$126,$L97,FALSE))</f>
        <v>45836240.609104298</v>
      </c>
      <c r="O97" s="29">
        <f>IF(O95=0,0,VLOOKUP(O95,FAC_TOTALS_APTA!$A$4:$BJ$126,$L97,FALSE))</f>
        <v>15753881.6303959</v>
      </c>
      <c r="P97" s="29">
        <f>IF(P95=0,0,VLOOKUP(P95,FAC_TOTALS_APTA!$A$4:$BJ$126,$L97,FALSE))</f>
        <v>35901272.335184596</v>
      </c>
      <c r="Q97" s="29">
        <f>IF(Q95=0,0,VLOOKUP(Q95,FAC_TOTALS_APTA!$A$4:$BJ$126,$L97,FALSE))</f>
        <v>9612047.4146897905</v>
      </c>
      <c r="R97" s="29">
        <f>IF(R95=0,0,VLOOKUP(R95,FAC_TOTALS_APTA!$A$4:$BJ$126,$L97,FALSE))</f>
        <v>48931171.524224401</v>
      </c>
      <c r="S97" s="29">
        <f>IF(S95=0,0,VLOOKUP(S95,FAC_TOTALS_APTA!$A$4:$BJ$126,$L97,FALSE))</f>
        <v>12054842.009410501</v>
      </c>
      <c r="T97" s="29">
        <f>IF(T95=0,0,VLOOKUP(T95,FAC_TOTALS_APTA!$A$4:$BJ$126,$L97,FALSE))</f>
        <v>-29916641.0909722</v>
      </c>
      <c r="U97" s="29">
        <f>IF(U95=0,0,VLOOKUP(U95,FAC_TOTALS_APTA!$A$4:$BJ$126,$L97,FALSE))</f>
        <v>-31340358.650918901</v>
      </c>
      <c r="V97" s="29">
        <f>IF(V95=0,0,VLOOKUP(V95,FAC_TOTALS_APTA!$A$4:$BJ$126,$L97,FALSE))</f>
        <v>-1589281.7843391199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182997641.02041537</v>
      </c>
      <c r="AD97" s="33">
        <f>AC97/G111</f>
        <v>8.6394633707210608E-2</v>
      </c>
    </row>
    <row r="98" spans="1:31" x14ac:dyDescent="0.25">
      <c r="B98" s="115" t="s">
        <v>52</v>
      </c>
      <c r="C98" s="116" t="s">
        <v>21</v>
      </c>
      <c r="D98" s="104" t="s">
        <v>87</v>
      </c>
      <c r="E98" s="55"/>
      <c r="F98" s="6">
        <f>MATCH($D98,FAC_TOTALS_APTA!$A$2:$BJ$2,)</f>
        <v>13</v>
      </c>
      <c r="G98" s="54">
        <f>VLOOKUP(G95,FAC_TOTALS_APTA!$A$4:$BJ$126,$F98,FALSE)</f>
        <v>1.7610024585999999</v>
      </c>
      <c r="H98" s="54">
        <f>VLOOKUP(H95,FAC_TOTALS_APTA!$A$4:$BJ$126,$F98,FALSE)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FARE_per_UPT_cleaned_2018_log_FAC</v>
      </c>
      <c r="L98" s="6">
        <f>MATCH($K98,FAC_TOTALS_APTA!$A$2:$BH$2,)</f>
        <v>32</v>
      </c>
      <c r="M98" s="29">
        <f>IF(M95=0,0,VLOOKUP(M95,FAC_TOTALS_APTA!$A$4:$BJ$126,$L98,FALSE))</f>
        <v>-75114764.403480202</v>
      </c>
      <c r="N98" s="29">
        <f>IF(N95=0,0,VLOOKUP(N95,FAC_TOTALS_APTA!$A$4:$BJ$126,$L98,FALSE))</f>
        <v>11949497.581449101</v>
      </c>
      <c r="O98" s="29">
        <f>IF(O95=0,0,VLOOKUP(O95,FAC_TOTALS_APTA!$A$4:$BJ$126,$L98,FALSE))</f>
        <v>148786112.781041</v>
      </c>
      <c r="P98" s="29">
        <f>IF(P95=0,0,VLOOKUP(P95,FAC_TOTALS_APTA!$A$4:$BJ$126,$L98,FALSE))</f>
        <v>12995680.849747701</v>
      </c>
      <c r="Q98" s="29">
        <f>IF(Q95=0,0,VLOOKUP(Q95,FAC_TOTALS_APTA!$A$4:$BJ$126,$L98,FALSE))</f>
        <v>41744041.415016502</v>
      </c>
      <c r="R98" s="29">
        <f>IF(R95=0,0,VLOOKUP(R95,FAC_TOTALS_APTA!$A$4:$BJ$126,$L98,FALSE))</f>
        <v>-17244269.078129701</v>
      </c>
      <c r="S98" s="29">
        <f>IF(S95=0,0,VLOOKUP(S95,FAC_TOTALS_APTA!$A$4:$BJ$126,$L98,FALSE))</f>
        <v>-57416828.968331702</v>
      </c>
      <c r="T98" s="29">
        <f>IF(T95=0,0,VLOOKUP(T95,FAC_TOTALS_APTA!$A$4:$BJ$126,$L98,FALSE))</f>
        <v>-961786.31341978395</v>
      </c>
      <c r="U98" s="29">
        <f>IF(U95=0,0,VLOOKUP(U95,FAC_TOTALS_APTA!$A$4:$BJ$126,$L98,FALSE))</f>
        <v>-69504666.656722203</v>
      </c>
      <c r="V98" s="29">
        <f>IF(V95=0,0,VLOOKUP(V95,FAC_TOTALS_APTA!$A$4:$BJ$126,$L98,FALSE))</f>
        <v>29053030.613264799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2">SUM(M98:AB98)</f>
        <v>24286047.820435479</v>
      </c>
      <c r="AD98" s="33">
        <f>AC98/G111</f>
        <v>1.1465635261430766E-2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 t="e">
        <f>IF(S95=0,0,VLOOKUP(S95,FAC_TOTALS_APTA!$A$4:$BJ$126,$L99,FALSE))</f>
        <v>#REF!</v>
      </c>
      <c r="T99" s="117" t="e">
        <f>IF(T95=0,0,VLOOKUP(T95,FAC_TOTALS_APTA!$A$4:$BJ$126,$L99,FALSE))</f>
        <v>#REF!</v>
      </c>
      <c r="U99" s="117" t="e">
        <f>IF(U95=0,0,VLOOKUP(U95,FAC_TOTALS_APTA!$A$4:$BJ$126,$L99,FALSE))</f>
        <v>#REF!</v>
      </c>
      <c r="V99" s="117" t="e">
        <f>IF(V95=0,0,VLOOKUP(V95,FAC_TOTALS_APTA!$A$4:$BJ$126,$L99,FALSE))</f>
        <v>#REF!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2"/>
        <v>#REF!</v>
      </c>
      <c r="AD99" s="122" t="e">
        <f>AC99/G112</f>
        <v>#REF!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14</v>
      </c>
      <c r="G101" s="29">
        <f>VLOOKUP(G95,FAC_TOTALS_APTA!$A$4:$BJ$126,$F101,FALSE)</f>
        <v>25697520.3899999</v>
      </c>
      <c r="H101" s="29">
        <f>VLOOKUP(H95,FAC_TOTALS_APTA!$A$4:$BJ$126,$F101,FALSE)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MATCH($K101,FAC_TOTALS_APTA!$A$2:$BH$2,)</f>
        <v>33</v>
      </c>
      <c r="M101" s="29">
        <f>IF(M95=0,0,VLOOKUP(M95,FAC_TOTALS_APTA!$A$4:$BJ$126,$L101,FALSE))</f>
        <v>9873700.1645243</v>
      </c>
      <c r="N101" s="29">
        <f>IF(N95=0,0,VLOOKUP(N95,FAC_TOTALS_APTA!$A$4:$BJ$126,$L101,FALSE))</f>
        <v>14502026.508521199</v>
      </c>
      <c r="O101" s="29">
        <f>IF(O95=0,0,VLOOKUP(O95,FAC_TOTALS_APTA!$A$4:$BJ$126,$L101,FALSE))</f>
        <v>14920077.0161791</v>
      </c>
      <c r="P101" s="29">
        <f>IF(P95=0,0,VLOOKUP(P95,FAC_TOTALS_APTA!$A$4:$BJ$126,$L101,FALSE))</f>
        <v>19230968.781094901</v>
      </c>
      <c r="Q101" s="29">
        <f>IF(Q95=0,0,VLOOKUP(Q95,FAC_TOTALS_APTA!$A$4:$BJ$126,$L101,FALSE))</f>
        <v>2026348.03498458</v>
      </c>
      <c r="R101" s="29">
        <f>IF(R95=0,0,VLOOKUP(R95,FAC_TOTALS_APTA!$A$4:$BJ$126,$L101,FALSE))</f>
        <v>8753733.3503657803</v>
      </c>
      <c r="S101" s="29">
        <f>IF(S95=0,0,VLOOKUP(S95,FAC_TOTALS_APTA!$A$4:$BJ$126,$L101,FALSE))</f>
        <v>-8186360.2639704403</v>
      </c>
      <c r="T101" s="29">
        <f>IF(T95=0,0,VLOOKUP(T95,FAC_TOTALS_APTA!$A$4:$BJ$126,$L101,FALSE))</f>
        <v>-6473167.2849034099</v>
      </c>
      <c r="U101" s="29">
        <f>IF(U95=0,0,VLOOKUP(U95,FAC_TOTALS_APTA!$A$4:$BJ$126,$L101,FALSE))</f>
        <v>4792816.61476928</v>
      </c>
      <c r="V101" s="29">
        <f>IF(V95=0,0,VLOOKUP(V95,FAC_TOTALS_APTA!$A$4:$BJ$126,$L101,FALSE))</f>
        <v>8549950.7433227096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2"/>
        <v>67990093.664887995</v>
      </c>
      <c r="AD101" s="33">
        <f>AC101/G111</f>
        <v>3.2098660972583973E-2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15</v>
      </c>
      <c r="G102" s="54">
        <f>VLOOKUP(G95,FAC_TOTALS_APTA!$A$4:$BJ$126,$F102,FALSE)</f>
        <v>0.70319922136740198</v>
      </c>
      <c r="H102" s="54">
        <f>VLOOKUP(H95,FAC_TOTALS_APTA!$A$4:$BJ$126,$F102,FALSE)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MATCH($K102,FAC_TOTALS_APTA!$A$2:$BH$2,)</f>
        <v>34</v>
      </c>
      <c r="M102" s="29">
        <f>IF(M95=0,0,VLOOKUP(M95,FAC_TOTALS_APTA!$A$4:$BJ$126,$L102,FALSE))</f>
        <v>-1166119.9958576399</v>
      </c>
      <c r="N102" s="29">
        <f>IF(N95=0,0,VLOOKUP(N95,FAC_TOTALS_APTA!$A$4:$BJ$126,$L102,FALSE))</f>
        <v>-3384605.4511318398</v>
      </c>
      <c r="O102" s="29">
        <f>IF(O95=0,0,VLOOKUP(O95,FAC_TOTALS_APTA!$A$4:$BJ$126,$L102,FALSE))</f>
        <v>-2338954.4653443601</v>
      </c>
      <c r="P102" s="29">
        <f>IF(P95=0,0,VLOOKUP(P95,FAC_TOTALS_APTA!$A$4:$BJ$126,$L102,FALSE))</f>
        <v>5645874.8714621495</v>
      </c>
      <c r="Q102" s="29">
        <f>IF(Q95=0,0,VLOOKUP(Q95,FAC_TOTALS_APTA!$A$4:$BJ$126,$L102,FALSE))</f>
        <v>-1269676.36829108</v>
      </c>
      <c r="R102" s="29">
        <f>IF(R95=0,0,VLOOKUP(R95,FAC_TOTALS_APTA!$A$4:$BJ$126,$L102,FALSE))</f>
        <v>-1519003.69389712</v>
      </c>
      <c r="S102" s="29">
        <f>IF(S95=0,0,VLOOKUP(S95,FAC_TOTALS_APTA!$A$4:$BJ$126,$L102,FALSE))</f>
        <v>11254592.211074</v>
      </c>
      <c r="T102" s="29">
        <f>IF(T95=0,0,VLOOKUP(T95,FAC_TOTALS_APTA!$A$4:$BJ$126,$L102,FALSE))</f>
        <v>6333313.2229556404</v>
      </c>
      <c r="U102" s="29">
        <f>IF(U95=0,0,VLOOKUP(U95,FAC_TOTALS_APTA!$A$4:$BJ$126,$L102,FALSE))</f>
        <v>-177425.34981831201</v>
      </c>
      <c r="V102" s="29">
        <f>IF(V95=0,0,VLOOKUP(V95,FAC_TOTALS_APTA!$A$4:$BJ$126,$L102,FALSE))</f>
        <v>-6540843.0862806002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2"/>
        <v>6837151.8948708391</v>
      </c>
      <c r="AD102" s="33">
        <f>AC102/G111</f>
        <v>3.2278734865878889E-3</v>
      </c>
    </row>
    <row r="103" spans="1:31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MATCH($D103,FAC_TOTALS_APTA!$A$2:$BJ$2,)</f>
        <v>16</v>
      </c>
      <c r="G103" s="34">
        <f>VLOOKUP(G95,FAC_TOTALS_APTA!$A$4:$BJ$126,$F103,FALSE)</f>
        <v>1.974</v>
      </c>
      <c r="H103" s="34">
        <f>VLOOKUP(H95,FAC_TOTALS_APTA!$A$4:$BJ$126,$F103,FALSE)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21191006.276019</v>
      </c>
      <c r="N103" s="29">
        <f>IF(N95=0,0,VLOOKUP(N95,FAC_TOTALS_APTA!$A$4:$BJ$126,$L103,FALSE))</f>
        <v>22391858.922184799</v>
      </c>
      <c r="O103" s="29">
        <f>IF(O95=0,0,VLOOKUP(O95,FAC_TOTALS_APTA!$A$4:$BJ$126,$L103,FALSE))</f>
        <v>30891810.232905898</v>
      </c>
      <c r="P103" s="29">
        <f>IF(P95=0,0,VLOOKUP(P95,FAC_TOTALS_APTA!$A$4:$BJ$126,$L103,FALSE))</f>
        <v>22677477.3596958</v>
      </c>
      <c r="Q103" s="29">
        <f>IF(Q95=0,0,VLOOKUP(Q95,FAC_TOTALS_APTA!$A$4:$BJ$126,$L103,FALSE))</f>
        <v>7752655.5053103203</v>
      </c>
      <c r="R103" s="29">
        <f>IF(R95=0,0,VLOOKUP(R95,FAC_TOTALS_APTA!$A$4:$BJ$126,$L103,FALSE))</f>
        <v>32086520.605510101</v>
      </c>
      <c r="S103" s="29">
        <f>IF(S95=0,0,VLOOKUP(S95,FAC_TOTALS_APTA!$A$4:$BJ$126,$L103,FALSE))</f>
        <v>-81226564.153051093</v>
      </c>
      <c r="T103" s="29">
        <f>IF(T95=0,0,VLOOKUP(T95,FAC_TOTALS_APTA!$A$4:$BJ$126,$L103,FALSE))</f>
        <v>35553234.289924301</v>
      </c>
      <c r="U103" s="29">
        <f>IF(U95=0,0,VLOOKUP(U95,FAC_TOTALS_APTA!$A$4:$BJ$126,$L103,FALSE))</f>
        <v>55981605.258926399</v>
      </c>
      <c r="V103" s="29">
        <f>IF(V95=0,0,VLOOKUP(V95,FAC_TOTALS_APTA!$A$4:$BJ$126,$L103,FALSE))</f>
        <v>2926408.7927138899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2"/>
        <v>150226013.09013942</v>
      </c>
      <c r="AD103" s="33">
        <f>AC103/G111</f>
        <v>7.0922888961007444E-2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17</v>
      </c>
      <c r="G104" s="54">
        <f>VLOOKUP(G95,FAC_TOTALS_APTA!$A$4:$BJ$126,$F104,FALSE)</f>
        <v>42439.074999999903</v>
      </c>
      <c r="H104" s="54">
        <f>VLOOKUP(H95,FAC_TOTALS_APTA!$A$4:$BJ$126,$F104,FALSE)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20461272.6796785</v>
      </c>
      <c r="N104" s="29">
        <f>IF(N95=0,0,VLOOKUP(N95,FAC_TOTALS_APTA!$A$4:$BJ$126,$L104,FALSE))</f>
        <v>26230008.1193447</v>
      </c>
      <c r="O104" s="29">
        <f>IF(O95=0,0,VLOOKUP(O95,FAC_TOTALS_APTA!$A$4:$BJ$126,$L104,FALSE))</f>
        <v>25202356.018066298</v>
      </c>
      <c r="P104" s="29">
        <f>IF(P95=0,0,VLOOKUP(P95,FAC_TOTALS_APTA!$A$4:$BJ$126,$L104,FALSE))</f>
        <v>46336446.450305402</v>
      </c>
      <c r="Q104" s="29">
        <f>IF(Q95=0,0,VLOOKUP(Q95,FAC_TOTALS_APTA!$A$4:$BJ$126,$L104,FALSE))</f>
        <v>-14670676.867586801</v>
      </c>
      <c r="R104" s="29">
        <f>IF(R95=0,0,VLOOKUP(R95,FAC_TOTALS_APTA!$A$4:$BJ$126,$L104,FALSE))</f>
        <v>-1373245.79775264</v>
      </c>
      <c r="S104" s="29">
        <f>IF(S95=0,0,VLOOKUP(S95,FAC_TOTALS_APTA!$A$4:$BJ$126,$L104,FALSE))</f>
        <v>31198068.786868799</v>
      </c>
      <c r="T104" s="29">
        <f>IF(T95=0,0,VLOOKUP(T95,FAC_TOTALS_APTA!$A$4:$BJ$126,$L104,FALSE))</f>
        <v>7036234.0981457299</v>
      </c>
      <c r="U104" s="29">
        <f>IF(U95=0,0,VLOOKUP(U95,FAC_TOTALS_APTA!$A$4:$BJ$126,$L104,FALSE))</f>
        <v>28226711.779148299</v>
      </c>
      <c r="V104" s="29">
        <f>IF(V95=0,0,VLOOKUP(V95,FAC_TOTALS_APTA!$A$4:$BJ$126,$L104,FALSE))</f>
        <v>5064300.1337041697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2"/>
        <v>173711475.39992246</v>
      </c>
      <c r="AD104" s="33">
        <f>AC104/G111</f>
        <v>8.2010561470795953E-2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18</v>
      </c>
      <c r="G105" s="29">
        <f>VLOOKUP(G95,FAC_TOTALS_APTA!$A$4:$BJ$126,$F105,FALSE)</f>
        <v>31.71</v>
      </c>
      <c r="H105" s="29">
        <f>VLOOKUP(H95,FAC_TOTALS_APTA!$A$4:$BJ$126,$F105,FALSE)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MATCH($K105,FAC_TOTALS_APTA!$A$2:$BH$2,)</f>
        <v>37</v>
      </c>
      <c r="M105" s="29">
        <f>IF(M95=0,0,VLOOKUP(M95,FAC_TOTALS_APTA!$A$4:$BJ$126,$L105,FALSE))</f>
        <v>-13005567.702596299</v>
      </c>
      <c r="N105" s="29">
        <f>IF(N95=0,0,VLOOKUP(N95,FAC_TOTALS_APTA!$A$4:$BJ$126,$L105,FALSE))</f>
        <v>-13187284.394928301</v>
      </c>
      <c r="O105" s="29">
        <f>IF(O95=0,0,VLOOKUP(O95,FAC_TOTALS_APTA!$A$4:$BJ$126,$L105,FALSE))</f>
        <v>-12402425.008440901</v>
      </c>
      <c r="P105" s="29">
        <f>IF(P95=0,0,VLOOKUP(P95,FAC_TOTALS_APTA!$A$4:$BJ$126,$L105,FALSE))</f>
        <v>-22932874.043685701</v>
      </c>
      <c r="Q105" s="29">
        <f>IF(Q95=0,0,VLOOKUP(Q95,FAC_TOTALS_APTA!$A$4:$BJ$126,$L105,FALSE))</f>
        <v>10548101.3431162</v>
      </c>
      <c r="R105" s="29">
        <f>IF(R95=0,0,VLOOKUP(R95,FAC_TOTALS_APTA!$A$4:$BJ$126,$L105,FALSE))</f>
        <v>1011336.43658423</v>
      </c>
      <c r="S105" s="29">
        <f>IF(S95=0,0,VLOOKUP(S95,FAC_TOTALS_APTA!$A$4:$BJ$126,$L105,FALSE))</f>
        <v>9859292.7424087301</v>
      </c>
      <c r="T105" s="29">
        <f>IF(T95=0,0,VLOOKUP(T95,FAC_TOTALS_APTA!$A$4:$BJ$126,$L105,FALSE))</f>
        <v>16026971.110054901</v>
      </c>
      <c r="U105" s="29">
        <f>IF(U95=0,0,VLOOKUP(U95,FAC_TOTALS_APTA!$A$4:$BJ$126,$L105,FALSE))</f>
        <v>19191385.491623599</v>
      </c>
      <c r="V105" s="29">
        <f>IF(V95=0,0,VLOOKUP(V95,FAC_TOTALS_APTA!$A$4:$BJ$126,$L105,FALSE))</f>
        <v>11118824.093208101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2"/>
        <v>6227760.0673445612</v>
      </c>
      <c r="AD105" s="33">
        <f>AC105/G111</f>
        <v>2.9401747849558445E-3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19</v>
      </c>
      <c r="G106" s="34">
        <f>VLOOKUP(G95,FAC_TOTALS_APTA!$A$4:$BJ$126,$F106,FALSE)</f>
        <v>3.5</v>
      </c>
      <c r="H106" s="34">
        <f>VLOOKUP(H95,FAC_TOTALS_APTA!$A$4:$BJ$126,$F106,FALSE)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MATCH($K106,FAC_TOTALS_APTA!$A$2:$BH$2,)</f>
        <v>38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-4474203.0983654</v>
      </c>
      <c r="Q106" s="29">
        <f>IF(Q95=0,0,VLOOKUP(Q95,FAC_TOTALS_APTA!$A$4:$BJ$126,$L106,FALSE))</f>
        <v>2326261.41737088</v>
      </c>
      <c r="R106" s="29">
        <f>IF(R95=0,0,VLOOKUP(R95,FAC_TOTALS_APTA!$A$4:$BJ$126,$L106,FALSE))</f>
        <v>-2455744.2599688</v>
      </c>
      <c r="S106" s="29">
        <f>IF(S95=0,0,VLOOKUP(S95,FAC_TOTALS_APTA!$A$4:$BJ$126,$L106,FALSE))</f>
        <v>-5029989.9927430497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-5131385.7356839301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2"/>
        <v>-14765061.669390298</v>
      </c>
      <c r="AD106" s="33">
        <f>AC106/G111</f>
        <v>-6.970702395278641E-3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MATCH($D107,FAC_TOTALS_APTA!$A$2:$BJ$2,)</f>
        <v>26</v>
      </c>
      <c r="G107" s="34">
        <f>VLOOKUP(G95,FAC_TOTALS_APTA!$A$4:$BJ$126,$F107,FALSE)</f>
        <v>0</v>
      </c>
      <c r="H107" s="34">
        <f>VLOOKUP(H95,FAC_TOTALS_APTA!$A$4:$BJ$126,$F107,FALSE)</f>
        <v>1</v>
      </c>
      <c r="I107" s="30" t="str">
        <f t="shared" si="29"/>
        <v>-</v>
      </c>
      <c r="J107" s="31"/>
      <c r="K107" s="31" t="str">
        <f t="shared" si="31"/>
        <v>YEARS_SINCE_TNC_RAIL_NY_FAC</v>
      </c>
      <c r="L107" s="6">
        <f>MATCH($K107,FAC_TOTALS_APTA!$A$2:$BH$2,)</f>
        <v>45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121388880.49289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2"/>
        <v>121388880.49289</v>
      </c>
      <c r="AD107" s="33">
        <f>AC107/G111</f>
        <v>5.7308650580592001E-2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29</v>
      </c>
      <c r="G108" s="34">
        <f>VLOOKUP(G95,FAC_TOTALS_APTA!$A$4:$BJ$126,$F108,FALSE)</f>
        <v>0</v>
      </c>
      <c r="H108" s="34">
        <f>VLOOKUP(H95,FAC_TOTALS_APTA!$A$4:$BJ$126,$F108,FALSE)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MATCH($K108,FAC_TOTALS_APTA!$A$2:$BH$2,)</f>
        <v>48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30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MATCH($K109,FAC_TOTALS_APTA!$A$2:$BH$2,)</f>
        <v>49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MATCH($K110,FAC_TOTALS_APTA!$A$2:$BH$2,)</f>
        <v>53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2118159811.1821401</v>
      </c>
      <c r="H111" s="110">
        <f>VLOOKUP(H95,FAC_TOTALS_APTA!$A$4:$BH$126,$F111,FALSE)</f>
        <v>2860527818.5043402</v>
      </c>
      <c r="I111" s="112">
        <f t="shared" ref="I111" si="34">H111/G111-1</f>
        <v>0.35047780786091209</v>
      </c>
      <c r="J111" s="31"/>
      <c r="K111" s="31"/>
      <c r="L111" s="6"/>
      <c r="M111" s="29" t="e">
        <f t="shared" ref="M111:AB111" si="35">SUM(M97:M104)</f>
        <v>#REF!</v>
      </c>
      <c r="N111" s="29" t="e">
        <f t="shared" si="35"/>
        <v>#REF!</v>
      </c>
      <c r="O111" s="29" t="e">
        <f t="shared" si="35"/>
        <v>#REF!</v>
      </c>
      <c r="P111" s="29" t="e">
        <f t="shared" si="35"/>
        <v>#REF!</v>
      </c>
      <c r="Q111" s="29" t="e">
        <f t="shared" si="35"/>
        <v>#REF!</v>
      </c>
      <c r="R111" s="29" t="e">
        <f t="shared" si="35"/>
        <v>#REF!</v>
      </c>
      <c r="S111" s="29" t="e">
        <f t="shared" si="35"/>
        <v>#REF!</v>
      </c>
      <c r="T111" s="29" t="e">
        <f t="shared" si="35"/>
        <v>#REF!</v>
      </c>
      <c r="U111" s="29" t="e">
        <f t="shared" si="35"/>
        <v>#REF!</v>
      </c>
      <c r="V111" s="29" t="e">
        <f t="shared" si="35"/>
        <v>#REF!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742368007.32220006</v>
      </c>
      <c r="AD111" s="33">
        <f>I111</f>
        <v>0.35047780786091209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2028458449</v>
      </c>
      <c r="H112" s="111">
        <f>VLOOKUP(H95,FAC_TOTALS_APTA!$A$4:$BH$126,$F112,FALSE)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9.3722802925170656E-2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5" sqref="D5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86</v>
      </c>
      <c r="E13" s="55"/>
      <c r="F13" s="6">
        <f>MATCH($D13,FAC_TOTALS_APTA!$A$2:$BJ$2,)</f>
        <v>12</v>
      </c>
      <c r="G13" s="29">
        <f>VLOOKUP(G11,FAC_TOTALS_APTA!$A$4:$BJ$126,$F13,FALSE)</f>
        <v>60620023.984365799</v>
      </c>
      <c r="H13" s="29">
        <f>VLOOKUP(H11,FAC_TOTALS_APTA!$A$4:$BJ$126,$F13,FALSE)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31</v>
      </c>
      <c r="M13" s="29">
        <f>IF(M11=0,0,VLOOKUP(M11,FAC_TOTALS_APTA!$A$4:$BJ$126,$L13,FALSE))</f>
        <v>29608695.398799099</v>
      </c>
      <c r="N13" s="29">
        <f>IF(N11=0,0,VLOOKUP(N11,FAC_TOTALS_APTA!$A$4:$BJ$126,$L13,FALSE))</f>
        <v>40615450.279541999</v>
      </c>
      <c r="O13" s="29">
        <f>IF(O11=0,0,VLOOKUP(O11,FAC_TOTALS_APTA!$A$4:$BJ$126,$L13,FALSE))</f>
        <v>20348284.0058841</v>
      </c>
      <c r="P13" s="29">
        <f>IF(P11=0,0,VLOOKUP(P11,FAC_TOTALS_APTA!$A$4:$BJ$126,$L13,FALSE))</f>
        <v>25894677.379896801</v>
      </c>
      <c r="Q13" s="29">
        <f>IF(Q11=0,0,VLOOKUP(Q11,FAC_TOTALS_APTA!$A$4:$BJ$126,$L13,FALSE))</f>
        <v>33041164.352134701</v>
      </c>
      <c r="R13" s="29">
        <f>IF(R11=0,0,VLOOKUP(R11,FAC_TOTALS_APTA!$A$4:$BJ$126,$L13,FALSE))</f>
        <v>12361507.2796511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161869778.6959078</v>
      </c>
      <c r="AD13" s="33">
        <f>AC13/G27</f>
        <v>9.5032356635181267E-2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87</v>
      </c>
      <c r="E14" s="55"/>
      <c r="F14" s="6">
        <f>MATCH($D14,FAC_TOTALS_APTA!$A$2:$BJ$2,)</f>
        <v>13</v>
      </c>
      <c r="G14" s="54">
        <f>VLOOKUP(G11,FAC_TOTALS_APTA!$A$4:$BJ$126,$F14,FALSE)</f>
        <v>1.8698545848518999</v>
      </c>
      <c r="H14" s="54">
        <f>VLOOKUP(H11,FAC_TOTALS_APTA!$A$4:$BJ$126,$F14,FALSE)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FARE_per_UPT_cleaned_2018_log_FAC</v>
      </c>
      <c r="L14" s="6">
        <f>MATCH($K14,FAC_TOTALS_APTA!$A$2:$BH$2,)</f>
        <v>32</v>
      </c>
      <c r="M14" s="29">
        <f>IF(M11=0,0,VLOOKUP(M11,FAC_TOTALS_APTA!$A$4:$BJ$126,$L14,FALSE))</f>
        <v>-46294165.714353703</v>
      </c>
      <c r="N14" s="29">
        <f>IF(N11=0,0,VLOOKUP(N11,FAC_TOTALS_APTA!$A$4:$BJ$126,$L14,FALSE))</f>
        <v>9122102.22722481</v>
      </c>
      <c r="O14" s="29">
        <f>IF(O11=0,0,VLOOKUP(O11,FAC_TOTALS_APTA!$A$4:$BJ$126,$L14,FALSE))</f>
        <v>-45270773.5476152</v>
      </c>
      <c r="P14" s="29">
        <f>IF(P11=0,0,VLOOKUP(P11,FAC_TOTALS_APTA!$A$4:$BJ$126,$L14,FALSE))</f>
        <v>-13990737.5165364</v>
      </c>
      <c r="Q14" s="29">
        <f>IF(Q11=0,0,VLOOKUP(Q11,FAC_TOTALS_APTA!$A$4:$BJ$126,$L14,FALSE))</f>
        <v>11495216.3614807</v>
      </c>
      <c r="R14" s="29">
        <f>IF(R11=0,0,VLOOKUP(R11,FAC_TOTALS_APTA!$A$4:$BJ$126,$L14,FALSE))</f>
        <v>2957833.3758826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-81980524.81391719</v>
      </c>
      <c r="AD14" s="33">
        <f>AC14/G27</f>
        <v>-4.8130061917805431E-2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MATCH($D16,FAC_TOTALS_APTA!$A$2:$BJ$2,)</f>
        <v>21</v>
      </c>
      <c r="G16" s="54">
        <f>VLOOKUP(G11,FAC_TOTALS_APTA!$A$4:$BJ$126,$F16,FALSE)</f>
        <v>0</v>
      </c>
      <c r="H16" s="54">
        <f>VLOOKUP(H11,FAC_TOTALS_APTA!$A$4:$BJ$126,$F16,FALSE)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MATCH($K16,FAC_TOTALS_APTA!$A$2:$BH$2,)</f>
        <v>40</v>
      </c>
      <c r="M16" s="29">
        <f>IF(M12=0,0,VLOOKUP(M12,FAC_TOTALS_APTA!$A$4:$BJ$126,$L16,FALSE))</f>
        <v>0</v>
      </c>
      <c r="N16" s="29">
        <f>IF(N12=0,0,VLOOKUP(N12,FAC_TOTALS_APTA!$A$4:$BJ$126,$L16,FALSE))</f>
        <v>0</v>
      </c>
      <c r="O16" s="29">
        <f>IF(O12=0,0,VLOOKUP(O12,FAC_TOTALS_APTA!$A$4:$BJ$126,$L16,FALSE))</f>
        <v>0</v>
      </c>
      <c r="P16" s="29">
        <f>IF(P12=0,0,VLOOKUP(P12,FAC_TOTALS_APTA!$A$4:$BJ$126,$L16,FALSE))</f>
        <v>0</v>
      </c>
      <c r="Q16" s="29">
        <f>IF(Q12=0,0,VLOOKUP(Q12,FAC_TOTALS_APTA!$A$4:$BJ$126,$L16,FALSE))</f>
        <v>0</v>
      </c>
      <c r="R16" s="29">
        <f>IF(R12=0,0,VLOOKUP(R12,FAC_TOTALS_APTA!$A$4:$BJ$126,$L16,FALSE))</f>
        <v>0</v>
      </c>
      <c r="S16" s="29">
        <f>IF(S12=0,0,VLOOKUP(S12,FAC_TOTALS_APTA!$A$4:$BJ$126,$L16,FALSE))</f>
        <v>0</v>
      </c>
      <c r="T16" s="29">
        <f>IF(T12=0,0,VLOOKUP(T12,FAC_TOTALS_APTA!$A$4:$BJ$126,$L16,FALSE))</f>
        <v>0</v>
      </c>
      <c r="U16" s="29">
        <f>IF(U12=0,0,VLOOKUP(U12,FAC_TOTALS_APTA!$A$4:$BJ$126,$L16,FALSE))</f>
        <v>0</v>
      </c>
      <c r="V16" s="29">
        <f>IF(V12=0,0,VLOOKUP(V12,FAC_TOTALS_APTA!$A$4:$BJ$126,$L16,FALSE))</f>
        <v>0</v>
      </c>
      <c r="W16" s="29">
        <f>IF(W12=0,0,VLOOKUP(W12,FAC_TOTALS_APTA!$A$4:$BJ$126,$L16,FALSE))</f>
        <v>0</v>
      </c>
      <c r="X16" s="29">
        <f>IF(X12=0,0,VLOOKUP(X12,FAC_TOTALS_APTA!$A$4:$BJ$126,$L16,FALSE))</f>
        <v>0</v>
      </c>
      <c r="Y16" s="29">
        <f>IF(Y12=0,0,VLOOKUP(Y12,FAC_TOTALS_APTA!$A$4:$BJ$126,$L16,FALSE))</f>
        <v>0</v>
      </c>
      <c r="Z16" s="29">
        <f>IF(Z12=0,0,VLOOKUP(Z12,FAC_TOTALS_APTA!$A$4:$BJ$126,$L16,FALSE))</f>
        <v>0</v>
      </c>
      <c r="AA16" s="29">
        <f>IF(AA12=0,0,VLOOKUP(AA12,FAC_TOTALS_APTA!$A$4:$BJ$126,$L16,FALSE))</f>
        <v>0</v>
      </c>
      <c r="AB16" s="29">
        <f>IF(AB12=0,0,VLOOKUP(AB12,FAC_TOTALS_APTA!$A$4:$BJ$126,$L16,FALSE))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14</v>
      </c>
      <c r="G17" s="29">
        <f>VLOOKUP(G11,FAC_TOTALS_APTA!$A$4:$BJ$126,$F17,FALSE)</f>
        <v>9293102.7426205203</v>
      </c>
      <c r="H17" s="29">
        <f>VLOOKUP(H11,FAC_TOTALS_APTA!$A$4:$BJ$126,$F17,FALSE)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33</v>
      </c>
      <c r="M17" s="29">
        <f>IF(M11=0,0,VLOOKUP(M11,FAC_TOTALS_APTA!$A$4:$BJ$126,$L17,FALSE))</f>
        <v>6849040.61918661</v>
      </c>
      <c r="N17" s="29">
        <f>IF(N11=0,0,VLOOKUP(N11,FAC_TOTALS_APTA!$A$4:$BJ$126,$L17,FALSE))</f>
        <v>8082136.0345020499</v>
      </c>
      <c r="O17" s="29">
        <f>IF(O11=0,0,VLOOKUP(O11,FAC_TOTALS_APTA!$A$4:$BJ$126,$L17,FALSE))</f>
        <v>7484346.7446215702</v>
      </c>
      <c r="P17" s="29">
        <f>IF(P11=0,0,VLOOKUP(P11,FAC_TOTALS_APTA!$A$4:$BJ$126,$L17,FALSE))</f>
        <v>5637623.1946895598</v>
      </c>
      <c r="Q17" s="29">
        <f>IF(Q11=0,0,VLOOKUP(Q11,FAC_TOTALS_APTA!$A$4:$BJ$126,$L17,FALSE))</f>
        <v>6898587.0716730496</v>
      </c>
      <c r="R17" s="29">
        <f>IF(R11=0,0,VLOOKUP(R11,FAC_TOTALS_APTA!$A$4:$BJ$126,$L17,FALSE))</f>
        <v>6019477.3481251001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40971211.012797937</v>
      </c>
      <c r="AD17" s="33">
        <f>AC17/G27</f>
        <v>2.405384604903962E-2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15</v>
      </c>
      <c r="G18" s="54">
        <f>VLOOKUP(G11,FAC_TOTALS_APTA!$A$4:$BJ$126,$F18,FALSE)</f>
        <v>0.44631449946228402</v>
      </c>
      <c r="H18" s="54">
        <f>VLOOKUP(H11,FAC_TOTALS_APTA!$A$4:$BJ$126,$F18,FALSE)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34</v>
      </c>
      <c r="M18" s="29">
        <f>IF(M11=0,0,VLOOKUP(M11,FAC_TOTALS_APTA!$A$4:$BJ$126,$L18,FALSE))</f>
        <v>214828.74247691501</v>
      </c>
      <c r="N18" s="29">
        <f>IF(N11=0,0,VLOOKUP(N11,FAC_TOTALS_APTA!$A$4:$BJ$126,$L18,FALSE))</f>
        <v>-291425.15949995501</v>
      </c>
      <c r="O18" s="29">
        <f>IF(O11=0,0,VLOOKUP(O11,FAC_TOTALS_APTA!$A$4:$BJ$126,$L18,FALSE))</f>
        <v>667913.82434962096</v>
      </c>
      <c r="P18" s="29">
        <f>IF(P11=0,0,VLOOKUP(P11,FAC_TOTALS_APTA!$A$4:$BJ$126,$L18,FALSE))</f>
        <v>-180586.03631884299</v>
      </c>
      <c r="Q18" s="29">
        <f>IF(Q11=0,0,VLOOKUP(Q11,FAC_TOTALS_APTA!$A$4:$BJ$126,$L18,FALSE))</f>
        <v>-897225.62221611803</v>
      </c>
      <c r="R18" s="29">
        <f>IF(R11=0,0,VLOOKUP(R11,FAC_TOTALS_APTA!$A$4:$BJ$126,$L18,FALSE))</f>
        <v>624519.99624239304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138025.74503401294</v>
      </c>
      <c r="AD18" s="33">
        <f>AC18/G27</f>
        <v>8.1033729288965313E-5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MATCH($D19,FAC_TOTALS_APTA!$A$2:$BJ$2,)</f>
        <v>16</v>
      </c>
      <c r="G19" s="34">
        <f>VLOOKUP(G11,FAC_TOTALS_APTA!$A$4:$BJ$126,$F19,FALSE)</f>
        <v>4.08321637315274</v>
      </c>
      <c r="H19" s="34">
        <f>VLOOKUP(H11,FAC_TOTALS_APTA!$A$4:$BJ$126,$F19,FALSE)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35</v>
      </c>
      <c r="M19" s="29">
        <f>IF(M11=0,0,VLOOKUP(M11,FAC_TOTALS_APTA!$A$4:$BJ$126,$L19,FALSE))</f>
        <v>-6353844.7488171402</v>
      </c>
      <c r="N19" s="29">
        <f>IF(N11=0,0,VLOOKUP(N11,FAC_TOTALS_APTA!$A$4:$BJ$126,$L19,FALSE))</f>
        <v>-8719563.4269533008</v>
      </c>
      <c r="O19" s="29">
        <f>IF(O11=0,0,VLOOKUP(O11,FAC_TOTALS_APTA!$A$4:$BJ$126,$L19,FALSE))</f>
        <v>-46900120.807538897</v>
      </c>
      <c r="P19" s="29">
        <f>IF(P11=0,0,VLOOKUP(P11,FAC_TOTALS_APTA!$A$4:$BJ$126,$L19,FALSE))</f>
        <v>-17319822.089349501</v>
      </c>
      <c r="Q19" s="29">
        <f>IF(Q11=0,0,VLOOKUP(Q11,FAC_TOTALS_APTA!$A$4:$BJ$126,$L19,FALSE))</f>
        <v>12223831.701075301</v>
      </c>
      <c r="R19" s="29">
        <f>IF(R11=0,0,VLOOKUP(R11,FAC_TOTALS_APTA!$A$4:$BJ$126,$L19,FALSE))</f>
        <v>14620844.6253544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-52448674.746229135</v>
      </c>
      <c r="AD19" s="33">
        <f>AC19/G27</f>
        <v>-3.0792166417240429E-2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17</v>
      </c>
      <c r="G20" s="54">
        <f>VLOOKUP(G11,FAC_TOTALS_APTA!$A$4:$BJ$126,$F20,FALSE)</f>
        <v>35327.404692929696</v>
      </c>
      <c r="H20" s="54">
        <f>VLOOKUP(H11,FAC_TOTALS_APTA!$A$4:$BJ$126,$F20,FALSE)</f>
        <v>39371.947471350803</v>
      </c>
      <c r="I20" s="30">
        <f t="shared" si="1"/>
        <v>0.11448740187898854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36</v>
      </c>
      <c r="M20" s="29">
        <f>IF(M11=0,0,VLOOKUP(M11,FAC_TOTALS_APTA!$A$4:$BJ$126,$L20,FALSE))</f>
        <v>-4711137.6227234798</v>
      </c>
      <c r="N20" s="29">
        <f>IF(N11=0,0,VLOOKUP(N11,FAC_TOTALS_APTA!$A$4:$BJ$126,$L20,FALSE))</f>
        <v>-2849225.3295523501</v>
      </c>
      <c r="O20" s="29">
        <f>IF(O11=0,0,VLOOKUP(O11,FAC_TOTALS_APTA!$A$4:$BJ$126,$L20,FALSE))</f>
        <v>-16498222.488980601</v>
      </c>
      <c r="P20" s="29">
        <f>IF(P11=0,0,VLOOKUP(P11,FAC_TOTALS_APTA!$A$4:$BJ$126,$L20,FALSE))</f>
        <v>-12050286.077785401</v>
      </c>
      <c r="Q20" s="29">
        <f>IF(Q11=0,0,VLOOKUP(Q11,FAC_TOTALS_APTA!$A$4:$BJ$126,$L20,FALSE))</f>
        <v>-12190247.924688401</v>
      </c>
      <c r="R20" s="29">
        <f>IF(R11=0,0,VLOOKUP(R11,FAC_TOTALS_APTA!$A$4:$BJ$126,$L20,FALSE))</f>
        <v>-12882020.4711695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-61181139.914899729</v>
      </c>
      <c r="AD20" s="33">
        <f>AC20/G27</f>
        <v>-3.5918921707197356E-2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18</v>
      </c>
      <c r="G21" s="29">
        <f>VLOOKUP(G11,FAC_TOTALS_APTA!$A$4:$BJ$126,$F21,FALSE)</f>
        <v>11.2691753249984</v>
      </c>
      <c r="H21" s="29">
        <f>VLOOKUP(H11,FAC_TOTALS_APTA!$A$4:$BJ$126,$F21,FALSE)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37</v>
      </c>
      <c r="M21" s="29">
        <f>IF(M11=0,0,VLOOKUP(M11,FAC_TOTALS_APTA!$A$4:$BJ$126,$L21,FALSE))</f>
        <v>-10288853.111350199</v>
      </c>
      <c r="N21" s="29">
        <f>IF(N11=0,0,VLOOKUP(N11,FAC_TOTALS_APTA!$A$4:$BJ$126,$L21,FALSE))</f>
        <v>-1149705.303302</v>
      </c>
      <c r="O21" s="29">
        <f>IF(O11=0,0,VLOOKUP(O11,FAC_TOTALS_APTA!$A$4:$BJ$126,$L21,FALSE))</f>
        <v>-366939.18357450399</v>
      </c>
      <c r="P21" s="29">
        <f>IF(P11=0,0,VLOOKUP(P11,FAC_TOTALS_APTA!$A$4:$BJ$126,$L21,FALSE))</f>
        <v>-3126730.4110727701</v>
      </c>
      <c r="Q21" s="29">
        <f>IF(Q11=0,0,VLOOKUP(Q11,FAC_TOTALS_APTA!$A$4:$BJ$126,$L21,FALSE))</f>
        <v>-5166638.7286958098</v>
      </c>
      <c r="R21" s="29">
        <f>IF(R11=0,0,VLOOKUP(R11,FAC_TOTALS_APTA!$A$4:$BJ$126,$L21,FALSE))</f>
        <v>-4448040.1300914297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-24546906.868086711</v>
      </c>
      <c r="AD21" s="33">
        <f>AC21/G27</f>
        <v>-1.4411278167995483E-2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19</v>
      </c>
      <c r="G22" s="34">
        <f>VLOOKUP(G11,FAC_TOTALS_APTA!$A$4:$BJ$126,$F22,FALSE)</f>
        <v>4.8815823185081504</v>
      </c>
      <c r="H22" s="34">
        <f>VLOOKUP(H11,FAC_TOTALS_APTA!$A$4:$BJ$126,$F22,FALSE)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38</v>
      </c>
      <c r="M22" s="29">
        <f>IF(M11=0,0,VLOOKUP(M11,FAC_TOTALS_APTA!$A$4:$BJ$126,$L22,FALSE))</f>
        <v>-43541.472329324803</v>
      </c>
      <c r="N22" s="29">
        <f>IF(N11=0,0,VLOOKUP(N11,FAC_TOTALS_APTA!$A$4:$BJ$126,$L22,FALSE))</f>
        <v>-3670307.8750130399</v>
      </c>
      <c r="O22" s="29">
        <f>IF(O11=0,0,VLOOKUP(O11,FAC_TOTALS_APTA!$A$4:$BJ$126,$L22,FALSE))</f>
        <v>-483186.39161518402</v>
      </c>
      <c r="P22" s="29">
        <f>IF(P11=0,0,VLOOKUP(P11,FAC_TOTALS_APTA!$A$4:$BJ$126,$L22,FALSE))</f>
        <v>-7663781.8148844596</v>
      </c>
      <c r="Q22" s="29">
        <f>IF(Q11=0,0,VLOOKUP(Q11,FAC_TOTALS_APTA!$A$4:$BJ$126,$L22,FALSE))</f>
        <v>-2269962.7702055401</v>
      </c>
      <c r="R22" s="29">
        <f>IF(R11=0,0,VLOOKUP(R11,FAC_TOTALS_APTA!$A$4:$BJ$126,$L22,FALSE))</f>
        <v>-3526834.8793640598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-17657615.203411609</v>
      </c>
      <c r="AD22" s="33">
        <f>AC22/G27</f>
        <v>-1.0366634209649618E-2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94</v>
      </c>
      <c r="E23" s="55"/>
      <c r="F23" s="6">
        <f>MATCH($D23,FAC_TOTALS_APTA!$A$2:$BJ$2,)</f>
        <v>27</v>
      </c>
      <c r="G23" s="34">
        <f>VLOOKUP(G11,FAC_TOTALS_APTA!$A$4:$BJ$126,$F23,FALSE)</f>
        <v>0.617326143067772</v>
      </c>
      <c r="H23" s="34">
        <f>VLOOKUP(H11,FAC_TOTALS_APTA!$A$4:$BJ$126,$F23,FALSE)</f>
        <v>6.4930767871465296</v>
      </c>
      <c r="I23" s="30">
        <f t="shared" si="1"/>
        <v>9.5180654667879487</v>
      </c>
      <c r="J23" s="31"/>
      <c r="K23" s="31" t="str">
        <f t="shared" si="3"/>
        <v>YEARS_SINCE_TNC_RAIL_HI_FAC</v>
      </c>
      <c r="L23" s="6">
        <f>MATCH($K23,FAC_TOTALS_APTA!$A$2:$BH$2,)</f>
        <v>46</v>
      </c>
      <c r="M23" s="29">
        <f>IF(M11=0,0,VLOOKUP(M11,FAC_TOTALS_APTA!$A$4:$BJ$126,$L23,FALSE))</f>
        <v>20018996.455759101</v>
      </c>
      <c r="N23" s="29">
        <f>IF(N11=0,0,VLOOKUP(N11,FAC_TOTALS_APTA!$A$4:$BJ$126,$L23,FALSE))</f>
        <v>20812512.209475599</v>
      </c>
      <c r="O23" s="29">
        <f>IF(O11=0,0,VLOOKUP(O11,FAC_TOTALS_APTA!$A$4:$BJ$126,$L23,FALSE))</f>
        <v>22727481.100214701</v>
      </c>
      <c r="P23" s="29">
        <f>IF(P11=0,0,VLOOKUP(P11,FAC_TOTALS_APTA!$A$4:$BJ$126,$L23,FALSE))</f>
        <v>22491395.943344101</v>
      </c>
      <c r="Q23" s="29">
        <f>IF(Q11=0,0,VLOOKUP(Q11,FAC_TOTALS_APTA!$A$4:$BJ$126,$L23,FALSE))</f>
        <v>22166458.163750101</v>
      </c>
      <c r="R23" s="29">
        <f>IF(R11=0,0,VLOOKUP(R11,FAC_TOTALS_APTA!$A$4:$BJ$126,$L23,FALSE))</f>
        <v>21755968.908947501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129972812.7814911</v>
      </c>
      <c r="AD23" s="33">
        <f>AC23/G27</f>
        <v>7.6305921936993218E-2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29</v>
      </c>
      <c r="G24" s="34">
        <f>VLOOKUP(G11,FAC_TOTALS_APTA!$A$4:$BJ$126,$F24,FALSE)</f>
        <v>0.367197034835056</v>
      </c>
      <c r="H24" s="34">
        <f>VLOOKUP(H11,FAC_TOTALS_APTA!$A$4:$BJ$126,$F24,FALSE)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48</v>
      </c>
      <c r="M24" s="29">
        <f>IF(M11=0,0,VLOOKUP(M11,FAC_TOTALS_APTA!$A$4:$BJ$126,$L24,FALSE))</f>
        <v>0</v>
      </c>
      <c r="N24" s="29">
        <f>IF(N11=0,0,VLOOKUP(N11,FAC_TOTALS_APTA!$A$4:$BJ$126,$L24,FALSE))</f>
        <v>3396006.5551247201</v>
      </c>
      <c r="O24" s="29">
        <f>IF(O11=0,0,VLOOKUP(O11,FAC_TOTALS_APTA!$A$4:$BJ$126,$L24,FALSE))</f>
        <v>4346715.09686183</v>
      </c>
      <c r="P24" s="29">
        <f>IF(P11=0,0,VLOOKUP(P11,FAC_TOTALS_APTA!$A$4:$BJ$126,$L24,FALSE))</f>
        <v>1566148.04334168</v>
      </c>
      <c r="Q24" s="29">
        <f>IF(Q11=0,0,VLOOKUP(Q11,FAC_TOTALS_APTA!$A$4:$BJ$126,$L24,FALSE))</f>
        <v>0</v>
      </c>
      <c r="R24" s="29">
        <f>IF(R11=0,0,VLOOKUP(R11,FAC_TOTALS_APTA!$A$4:$BJ$126,$L24,FALSE))</f>
        <v>72759.750775391396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9381629.4461036213</v>
      </c>
      <c r="AD24" s="33">
        <f>AC24/G27</f>
        <v>5.5078740610138158E-3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30</v>
      </c>
      <c r="G25" s="35">
        <f>VLOOKUP(G11,FAC_TOTALS_APTA!$A$4:$BJ$126,$F25,FALSE)</f>
        <v>0</v>
      </c>
      <c r="H25" s="35">
        <f>VLOOKUP(H11,FAC_TOTALS_APTA!$A$4:$BJ$126,$F25,FALSE)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49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-49751511.908851601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-49751511.908851601</v>
      </c>
      <c r="AD25" s="40">
        <f>AC25/G27</f>
        <v>-2.9208685283641404E-2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MATCH($K26,FAC_TOTALS_APTA!$A$2:$BH$2,)</f>
        <v>53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1703312265.7086999</v>
      </c>
      <c r="H27" s="110">
        <f>VLOOKUP(H11,FAC_TOTALS_APTA!$A$4:$BH$126,$F27,FALSE)</f>
        <v>1708923964.27777</v>
      </c>
      <c r="I27" s="112">
        <f t="shared" ref="I27:I28" si="9">H27/G27-1</f>
        <v>3.294580026249827E-3</v>
      </c>
      <c r="J27" s="31"/>
      <c r="K27" s="31"/>
      <c r="L27" s="6"/>
      <c r="M27" s="29" t="e">
        <f t="shared" ref="M27:AB27" si="10">SUM(M13:M20)</f>
        <v>#REF!</v>
      </c>
      <c r="N27" s="29" t="e">
        <f t="shared" si="10"/>
        <v>#REF!</v>
      </c>
      <c r="O27" s="29" t="e">
        <f t="shared" si="10"/>
        <v>#REF!</v>
      </c>
      <c r="P27" s="29" t="e">
        <f t="shared" si="10"/>
        <v>#REF!</v>
      </c>
      <c r="Q27" s="29" t="e">
        <f t="shared" si="10"/>
        <v>#REF!</v>
      </c>
      <c r="R27" s="29" t="e">
        <f t="shared" si="10"/>
        <v>#REF!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5611698.5690701008</v>
      </c>
      <c r="AD27" s="33">
        <f>I27</f>
        <v>3.294580026249827E-3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1684310471</v>
      </c>
      <c r="H28" s="111">
        <f>VLOOKUP(H11,FAC_TOTALS_APTA!$A$4:$BH$126,$F28,FALSE)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-3.1867600754095227E-2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86</v>
      </c>
      <c r="E41" s="55"/>
      <c r="F41" s="6">
        <f>MATCH($D41,FAC_TOTALS_APTA!$A$2:$BJ$2,)</f>
        <v>12</v>
      </c>
      <c r="G41" s="29">
        <f>VLOOKUP(G39,FAC_TOTALS_APTA!$A$4:$BJ$126,$F41,FALSE)</f>
        <v>4140949.1879227501</v>
      </c>
      <c r="H41" s="29">
        <f>VLOOKUP(H39,FAC_TOTALS_APTA!$A$4:$BJ$126,$F41,FALSE)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31</v>
      </c>
      <c r="M41" s="29">
        <f>IF(M39=0,0,VLOOKUP(M39,FAC_TOTALS_APTA!$A$4:$BJ$126,$L41,FALSE))</f>
        <v>6974659.4758550599</v>
      </c>
      <c r="N41" s="29">
        <f>IF(N39=0,0,VLOOKUP(N39,FAC_TOTALS_APTA!$A$4:$BJ$126,$L41,FALSE))</f>
        <v>1541263.98578377</v>
      </c>
      <c r="O41" s="29">
        <f>IF(O39=0,0,VLOOKUP(O39,FAC_TOTALS_APTA!$A$4:$BJ$126,$L41,FALSE))</f>
        <v>748838.33015917195</v>
      </c>
      <c r="P41" s="29">
        <f>IF(P39=0,0,VLOOKUP(P39,FAC_TOTALS_APTA!$A$4:$BJ$126,$L41,FALSE))</f>
        <v>1859559.9511514199</v>
      </c>
      <c r="Q41" s="29">
        <f>IF(Q39=0,0,VLOOKUP(Q39,FAC_TOTALS_APTA!$A$4:$BJ$126,$L41,FALSE))</f>
        <v>174965.06379214599</v>
      </c>
      <c r="R41" s="29">
        <f>IF(R39=0,0,VLOOKUP(R39,FAC_TOTALS_APTA!$A$4:$BJ$126,$L41,FALSE))</f>
        <v>2117474.77400755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13416761.580749119</v>
      </c>
      <c r="AD41" s="33">
        <f>AC41/G55</f>
        <v>0.15550401497538877</v>
      </c>
    </row>
    <row r="42" spans="2:30" x14ac:dyDescent="0.25">
      <c r="B42" s="115" t="s">
        <v>52</v>
      </c>
      <c r="C42" s="116" t="s">
        <v>21</v>
      </c>
      <c r="D42" s="104" t="s">
        <v>87</v>
      </c>
      <c r="E42" s="55"/>
      <c r="F42" s="6">
        <f>MATCH($D42,FAC_TOTALS_APTA!$A$2:$BJ$2,)</f>
        <v>13</v>
      </c>
      <c r="G42" s="54">
        <f>VLOOKUP(G39,FAC_TOTALS_APTA!$A$4:$BJ$126,$F42,FALSE)</f>
        <v>1.16958096107573</v>
      </c>
      <c r="H42" s="54">
        <f>VLOOKUP(H39,FAC_TOTALS_APTA!$A$4:$BJ$126,$F42,FALSE)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FARE_per_UPT_cleaned_2018_log_FAC</v>
      </c>
      <c r="L42" s="6">
        <f>MATCH($K42,FAC_TOTALS_APTA!$A$2:$BH$2,)</f>
        <v>32</v>
      </c>
      <c r="M42" s="29">
        <f>IF(M39=0,0,VLOOKUP(M39,FAC_TOTALS_APTA!$A$4:$BJ$126,$L42,FALSE))</f>
        <v>-1680326.86470597</v>
      </c>
      <c r="N42" s="29">
        <f>IF(N39=0,0,VLOOKUP(N39,FAC_TOTALS_APTA!$A$4:$BJ$126,$L42,FALSE))</f>
        <v>125533.929570572</v>
      </c>
      <c r="O42" s="29">
        <f>IF(O39=0,0,VLOOKUP(O39,FAC_TOTALS_APTA!$A$4:$BJ$126,$L42,FALSE))</f>
        <v>-758695.37684120797</v>
      </c>
      <c r="P42" s="29">
        <f>IF(P39=0,0,VLOOKUP(P39,FAC_TOTALS_APTA!$A$4:$BJ$126,$L42,FALSE))</f>
        <v>1391612.28554372</v>
      </c>
      <c r="Q42" s="29">
        <f>IF(Q39=0,0,VLOOKUP(Q39,FAC_TOTALS_APTA!$A$4:$BJ$126,$L42,FALSE))</f>
        <v>-484737.12697683199</v>
      </c>
      <c r="R42" s="29">
        <f>IF(R39=0,0,VLOOKUP(R39,FAC_TOTALS_APTA!$A$4:$BJ$126,$L42,FALSE))</f>
        <v>314380.24049526802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5">SUM(M42:AB42)</f>
        <v>-1092232.91291445</v>
      </c>
      <c r="AD42" s="33">
        <f>AC42/G55</f>
        <v>-1.2659284598912716E-2</v>
      </c>
    </row>
    <row r="43" spans="2:30" x14ac:dyDescent="0.25">
      <c r="B43" s="115" t="s">
        <v>80</v>
      </c>
      <c r="C43" s="116"/>
      <c r="D43" s="104" t="s">
        <v>78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5"/>
        <v>#REF!</v>
      </c>
      <c r="AD43" s="122" t="e">
        <f>AC43/G56</f>
        <v>#REF!</v>
      </c>
    </row>
    <row r="44" spans="2:30" x14ac:dyDescent="0.25">
      <c r="B44" s="115" t="s">
        <v>81</v>
      </c>
      <c r="C44" s="116"/>
      <c r="D44" s="104" t="s">
        <v>77</v>
      </c>
      <c r="E44" s="118"/>
      <c r="F44" s="104">
        <f>MATCH($D44,FAC_TOTALS_APTA!$A$2:$BJ$2,)</f>
        <v>21</v>
      </c>
      <c r="G44" s="54">
        <f>VLOOKUP(G39,FAC_TOTALS_APTA!$A$4:$BJ$126,$F44,FALSE)</f>
        <v>0</v>
      </c>
      <c r="H44" s="54">
        <f>VLOOKUP(H39,FAC_TOTALS_APTA!$A$4:$BJ$126,$F44,FALSE)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MATCH($K44,FAC_TOTALS_APTA!$A$2:$BH$2,)</f>
        <v>40</v>
      </c>
      <c r="M44" s="29">
        <f>IF(M40=0,0,VLOOKUP(M40,FAC_TOTALS_APTA!$A$4:$BJ$126,$L44,FALSE))</f>
        <v>0</v>
      </c>
      <c r="N44" s="29">
        <f>IF(N40=0,0,VLOOKUP(N40,FAC_TOTALS_APTA!$A$4:$BJ$126,$L44,FALSE))</f>
        <v>0</v>
      </c>
      <c r="O44" s="29">
        <f>IF(O40=0,0,VLOOKUP(O40,FAC_TOTALS_APTA!$A$4:$BJ$126,$L44,FALSE))</f>
        <v>0</v>
      </c>
      <c r="P44" s="29">
        <f>IF(P40=0,0,VLOOKUP(P40,FAC_TOTALS_APTA!$A$4:$BJ$126,$L44,FALSE))</f>
        <v>0</v>
      </c>
      <c r="Q44" s="29">
        <f>IF(Q40=0,0,VLOOKUP(Q40,FAC_TOTALS_APTA!$A$4:$BJ$126,$L44,FALSE))</f>
        <v>0</v>
      </c>
      <c r="R44" s="29">
        <f>IF(R40=0,0,VLOOKUP(R40,FAC_TOTALS_APTA!$A$4:$BJ$126,$L44,FALSE))</f>
        <v>0</v>
      </c>
      <c r="S44" s="29">
        <f>IF(S40=0,0,VLOOKUP(S40,FAC_TOTALS_APTA!$A$4:$BJ$126,$L44,FALSE))</f>
        <v>0</v>
      </c>
      <c r="T44" s="29">
        <f>IF(T40=0,0,VLOOKUP(T40,FAC_TOTALS_APTA!$A$4:$BJ$126,$L44,FALSE))</f>
        <v>0</v>
      </c>
      <c r="U44" s="29">
        <f>IF(U40=0,0,VLOOKUP(U40,FAC_TOTALS_APTA!$A$4:$BJ$126,$L44,FALSE))</f>
        <v>0</v>
      </c>
      <c r="V44" s="29">
        <f>IF(V40=0,0,VLOOKUP(V40,FAC_TOTALS_APTA!$A$4:$BJ$126,$L44,FALSE))</f>
        <v>0</v>
      </c>
      <c r="W44" s="29">
        <f>IF(W40=0,0,VLOOKUP(W40,FAC_TOTALS_APTA!$A$4:$BJ$126,$L44,FALSE))</f>
        <v>0</v>
      </c>
      <c r="X44" s="29">
        <f>IF(X40=0,0,VLOOKUP(X40,FAC_TOTALS_APTA!$A$4:$BJ$126,$L44,FALSE))</f>
        <v>0</v>
      </c>
      <c r="Y44" s="29">
        <f>IF(Y40=0,0,VLOOKUP(Y40,FAC_TOTALS_APTA!$A$4:$BJ$126,$L44,FALSE))</f>
        <v>0</v>
      </c>
      <c r="Z44" s="29">
        <f>IF(Z40=0,0,VLOOKUP(Z40,FAC_TOTALS_APTA!$A$4:$BJ$126,$L44,FALSE))</f>
        <v>0</v>
      </c>
      <c r="AA44" s="29">
        <f>IF(AA40=0,0,VLOOKUP(AA40,FAC_TOTALS_APTA!$A$4:$BJ$126,$L44,FALSE))</f>
        <v>0</v>
      </c>
      <c r="AB44" s="29">
        <f>IF(AB40=0,0,VLOOKUP(AB40,FAC_TOTALS_APTA!$A$4:$BJ$126,$L44,FALSE))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14</v>
      </c>
      <c r="G45" s="29">
        <f>VLOOKUP(G39,FAC_TOTALS_APTA!$A$4:$BJ$126,$F45,FALSE)</f>
        <v>2873847.8133243402</v>
      </c>
      <c r="H45" s="29">
        <f>VLOOKUP(H39,FAC_TOTALS_APTA!$A$4:$BJ$126,$F45,FALSE)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MATCH($K45,FAC_TOTALS_APTA!$A$2:$BH$2,)</f>
        <v>33</v>
      </c>
      <c r="M45" s="29">
        <f>IF(M39=0,0,VLOOKUP(M39,FAC_TOTALS_APTA!$A$4:$BJ$126,$L45,FALSE))</f>
        <v>401373.98160837399</v>
      </c>
      <c r="N45" s="29">
        <f>IF(N39=0,0,VLOOKUP(N39,FAC_TOTALS_APTA!$A$4:$BJ$126,$L45,FALSE))</f>
        <v>335501.78121082002</v>
      </c>
      <c r="O45" s="29">
        <f>IF(O39=0,0,VLOOKUP(O39,FAC_TOTALS_APTA!$A$4:$BJ$126,$L45,FALSE))</f>
        <v>365895.06947183301</v>
      </c>
      <c r="P45" s="29">
        <f>IF(P39=0,0,VLOOKUP(P39,FAC_TOTALS_APTA!$A$4:$BJ$126,$L45,FALSE))</f>
        <v>300658.93458842201</v>
      </c>
      <c r="Q45" s="29">
        <f>IF(Q39=0,0,VLOOKUP(Q39,FAC_TOTALS_APTA!$A$4:$BJ$126,$L45,FALSE))</f>
        <v>310689.32862813299</v>
      </c>
      <c r="R45" s="29">
        <f>IF(R39=0,0,VLOOKUP(R39,FAC_TOTALS_APTA!$A$4:$BJ$126,$L45,FALSE))</f>
        <v>276221.02637352003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5"/>
        <v>1990340.1218811022</v>
      </c>
      <c r="AD45" s="33">
        <f>AC45/G55</f>
        <v>2.3068598055972528E-2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15</v>
      </c>
      <c r="G46" s="54">
        <f>VLOOKUP(G39,FAC_TOTALS_APTA!$A$4:$BJ$126,$F46,FALSE)</f>
        <v>0.34747122969710198</v>
      </c>
      <c r="H46" s="54">
        <f>VLOOKUP(H39,FAC_TOTALS_APTA!$A$4:$BJ$126,$F46,FALSE)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MATCH($K46,FAC_TOTALS_APTA!$A$2:$BH$2,)</f>
        <v>34</v>
      </c>
      <c r="M46" s="29">
        <f>IF(M39=0,0,VLOOKUP(M39,FAC_TOTALS_APTA!$A$4:$BJ$126,$L46,FALSE))</f>
        <v>-58859.61331339</v>
      </c>
      <c r="N46" s="29">
        <f>IF(N39=0,0,VLOOKUP(N39,FAC_TOTALS_APTA!$A$4:$BJ$126,$L46,FALSE))</f>
        <v>-88266.208002852698</v>
      </c>
      <c r="O46" s="29">
        <f>IF(O39=0,0,VLOOKUP(O39,FAC_TOTALS_APTA!$A$4:$BJ$126,$L46,FALSE))</f>
        <v>-9568.4922257687303</v>
      </c>
      <c r="P46" s="29">
        <f>IF(P39=0,0,VLOOKUP(P39,FAC_TOTALS_APTA!$A$4:$BJ$126,$L46,FALSE))</f>
        <v>-140108.27679761301</v>
      </c>
      <c r="Q46" s="29">
        <f>IF(Q39=0,0,VLOOKUP(Q39,FAC_TOTALS_APTA!$A$4:$BJ$126,$L46,FALSE))</f>
        <v>-106522.32455078101</v>
      </c>
      <c r="R46" s="29">
        <f>IF(R39=0,0,VLOOKUP(R39,FAC_TOTALS_APTA!$A$4:$BJ$126,$L46,FALSE))</f>
        <v>110614.079345986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5"/>
        <v>-292710.83554441942</v>
      </c>
      <c r="AD46" s="33">
        <f>AC46/G55</f>
        <v>-3.3926003588875355E-3</v>
      </c>
    </row>
    <row r="47" spans="2:30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MATCH($D47,FAC_TOTALS_APTA!$A$2:$BJ$2,)</f>
        <v>16</v>
      </c>
      <c r="G47" s="34">
        <f>VLOOKUP(G39,FAC_TOTALS_APTA!$A$4:$BJ$126,$F47,FALSE)</f>
        <v>4.0037531914838302</v>
      </c>
      <c r="H47" s="34">
        <f>VLOOKUP(H39,FAC_TOTALS_APTA!$A$4:$BJ$126,$F47,FALSE)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MATCH($K47,FAC_TOTALS_APTA!$A$2:$BH$2,)</f>
        <v>35</v>
      </c>
      <c r="M47" s="29">
        <f>IF(M39=0,0,VLOOKUP(M39,FAC_TOTALS_APTA!$A$4:$BJ$126,$L47,FALSE))</f>
        <v>-293375.62937617302</v>
      </c>
      <c r="N47" s="29">
        <f>IF(N39=0,0,VLOOKUP(N39,FAC_TOTALS_APTA!$A$4:$BJ$126,$L47,FALSE))</f>
        <v>-436333.485665188</v>
      </c>
      <c r="O47" s="29">
        <f>IF(O39=0,0,VLOOKUP(O39,FAC_TOTALS_APTA!$A$4:$BJ$126,$L47,FALSE))</f>
        <v>-2327333.7709663701</v>
      </c>
      <c r="P47" s="29">
        <f>IF(P39=0,0,VLOOKUP(P39,FAC_TOTALS_APTA!$A$4:$BJ$126,$L47,FALSE))</f>
        <v>-835320.25927902898</v>
      </c>
      <c r="Q47" s="29">
        <f>IF(Q39=0,0,VLOOKUP(Q39,FAC_TOTALS_APTA!$A$4:$BJ$126,$L47,FALSE))</f>
        <v>610802.02889933204</v>
      </c>
      <c r="R47" s="29">
        <f>IF(R39=0,0,VLOOKUP(R39,FAC_TOTALS_APTA!$A$4:$BJ$126,$L47,FALSE))</f>
        <v>733563.81450221199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5"/>
        <v>-2547997.3018852156</v>
      </c>
      <c r="AD47" s="33">
        <f>AC47/G55</f>
        <v>-2.9532000565481151E-2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17</v>
      </c>
      <c r="G48" s="54">
        <f>VLOOKUP(G39,FAC_TOTALS_APTA!$A$4:$BJ$126,$F48,FALSE)</f>
        <v>29075.687025196399</v>
      </c>
      <c r="H48" s="54">
        <f>VLOOKUP(H39,FAC_TOTALS_APTA!$A$4:$BJ$126,$F48,FALSE)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-558921.57938110502</v>
      </c>
      <c r="N48" s="29">
        <f>IF(N39=0,0,VLOOKUP(N39,FAC_TOTALS_APTA!$A$4:$BJ$126,$L48,FALSE))</f>
        <v>-71494.174330781403</v>
      </c>
      <c r="O48" s="29">
        <f>IF(O39=0,0,VLOOKUP(O39,FAC_TOTALS_APTA!$A$4:$BJ$126,$L48,FALSE))</f>
        <v>-1393392.3154130001</v>
      </c>
      <c r="P48" s="29">
        <f>IF(P39=0,0,VLOOKUP(P39,FAC_TOTALS_APTA!$A$4:$BJ$126,$L48,FALSE))</f>
        <v>-485568.16577837698</v>
      </c>
      <c r="Q48" s="29">
        <f>IF(Q39=0,0,VLOOKUP(Q39,FAC_TOTALS_APTA!$A$4:$BJ$126,$L48,FALSE))</f>
        <v>146675.17728909999</v>
      </c>
      <c r="R48" s="29">
        <f>IF(R39=0,0,VLOOKUP(R39,FAC_TOTALS_APTA!$A$4:$BJ$126,$L48,FALSE))</f>
        <v>-100284.650167086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5"/>
        <v>-2462985.7077812497</v>
      </c>
      <c r="AD48" s="33">
        <f>AC48/G55</f>
        <v>-2.8546692440039552E-2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18</v>
      </c>
      <c r="G49" s="29">
        <f>VLOOKUP(G39,FAC_TOTALS_APTA!$A$4:$BJ$126,$F49,FALSE)</f>
        <v>8.3624406793883406</v>
      </c>
      <c r="H49" s="29">
        <f>VLOOKUP(H39,FAC_TOTALS_APTA!$A$4:$BJ$126,$F49,FALSE)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MATCH($K49,FAC_TOTALS_APTA!$A$2:$BH$2,)</f>
        <v>37</v>
      </c>
      <c r="M49" s="29">
        <f>IF(M39=0,0,VLOOKUP(M39,FAC_TOTALS_APTA!$A$4:$BJ$126,$L49,FALSE))</f>
        <v>-222778.36157965599</v>
      </c>
      <c r="N49" s="29">
        <f>IF(N39=0,0,VLOOKUP(N39,FAC_TOTALS_APTA!$A$4:$BJ$126,$L49,FALSE))</f>
        <v>-17085.877377973</v>
      </c>
      <c r="O49" s="29">
        <f>IF(O39=0,0,VLOOKUP(O39,FAC_TOTALS_APTA!$A$4:$BJ$126,$L49,FALSE))</f>
        <v>-355871.888075542</v>
      </c>
      <c r="P49" s="29">
        <f>IF(P39=0,0,VLOOKUP(P39,FAC_TOTALS_APTA!$A$4:$BJ$126,$L49,FALSE))</f>
        <v>-452863.09306453302</v>
      </c>
      <c r="Q49" s="29">
        <f>IF(Q39=0,0,VLOOKUP(Q39,FAC_TOTALS_APTA!$A$4:$BJ$126,$L49,FALSE))</f>
        <v>-330520.65691163699</v>
      </c>
      <c r="R49" s="29">
        <f>IF(R39=0,0,VLOOKUP(R39,FAC_TOTALS_APTA!$A$4:$BJ$126,$L49,FALSE))</f>
        <v>-337551.58109509601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5"/>
        <v>-1716671.458104437</v>
      </c>
      <c r="AD49" s="33">
        <f>AC49/G55</f>
        <v>-1.9896701787704411E-2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19</v>
      </c>
      <c r="G50" s="34">
        <f>VLOOKUP(G39,FAC_TOTALS_APTA!$A$4:$BJ$126,$F50,FALSE)</f>
        <v>4.4248857901299896</v>
      </c>
      <c r="H50" s="34">
        <f>VLOOKUP(H39,FAC_TOTALS_APTA!$A$4:$BJ$126,$F50,FALSE)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MATCH($K50,FAC_TOTALS_APTA!$A$2:$BH$2,)</f>
        <v>38</v>
      </c>
      <c r="M50" s="29">
        <f>IF(M39=0,0,VLOOKUP(M39,FAC_TOTALS_APTA!$A$4:$BJ$126,$L50,FALSE))</f>
        <v>-6542.8848945537202</v>
      </c>
      <c r="N50" s="29">
        <f>IF(N39=0,0,VLOOKUP(N39,FAC_TOTALS_APTA!$A$4:$BJ$126,$L50,FALSE))</f>
        <v>-66022.865318960801</v>
      </c>
      <c r="O50" s="29">
        <f>IF(O39=0,0,VLOOKUP(O39,FAC_TOTALS_APTA!$A$4:$BJ$126,$L50,FALSE))</f>
        <v>-130202.475628482</v>
      </c>
      <c r="P50" s="29">
        <f>IF(P39=0,0,VLOOKUP(P39,FAC_TOTALS_APTA!$A$4:$BJ$126,$L50,FALSE))</f>
        <v>-499885.28749056603</v>
      </c>
      <c r="Q50" s="29">
        <f>IF(Q39=0,0,VLOOKUP(Q39,FAC_TOTALS_APTA!$A$4:$BJ$126,$L50,FALSE))</f>
        <v>-247536.067813039</v>
      </c>
      <c r="R50" s="29">
        <f>IF(R39=0,0,VLOOKUP(R39,FAC_TOTALS_APTA!$A$4:$BJ$126,$L50,FALSE))</f>
        <v>-302613.34056274302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5"/>
        <v>-1252802.9217083445</v>
      </c>
      <c r="AD50" s="33">
        <f>AC50/G55</f>
        <v>-1.452033585944275E-2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28</v>
      </c>
      <c r="G51" s="34">
        <f>VLOOKUP(G39,FAC_TOTALS_APTA!$A$4:$BJ$126,$F51,FALSE)</f>
        <v>0</v>
      </c>
      <c r="H51" s="34">
        <f>VLOOKUP(H39,FAC_TOTALS_APTA!$A$4:$BJ$126,$F51,FALSE)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MATCH($K51,FAC_TOTALS_APTA!$A$2:$BH$2,)</f>
        <v>47</v>
      </c>
      <c r="M51" s="29">
        <f>IF(M39=0,0,VLOOKUP(M39,FAC_TOTALS_APTA!$A$4:$BJ$126,$L51,FALSE))</f>
        <v>0</v>
      </c>
      <c r="N51" s="29">
        <f>IF(N39=0,0,VLOOKUP(N39,FAC_TOTALS_APTA!$A$4:$BJ$126,$L51,FALSE))</f>
        <v>-844807.013157979</v>
      </c>
      <c r="O51" s="29">
        <f>IF(O39=0,0,VLOOKUP(O39,FAC_TOTALS_APTA!$A$4:$BJ$126,$L51,FALSE))</f>
        <v>-3628832.4860895402</v>
      </c>
      <c r="P51" s="29">
        <f>IF(P39=0,0,VLOOKUP(P39,FAC_TOTALS_APTA!$A$4:$BJ$126,$L51,FALSE))</f>
        <v>-3917519.3944379399</v>
      </c>
      <c r="Q51" s="29">
        <f>IF(Q39=0,0,VLOOKUP(Q39,FAC_TOTALS_APTA!$A$4:$BJ$126,$L51,FALSE))</f>
        <v>-3865033.0172539102</v>
      </c>
      <c r="R51" s="29">
        <f>IF(R39=0,0,VLOOKUP(R39,FAC_TOTALS_APTA!$A$4:$BJ$126,$L51,FALSE))</f>
        <v>-3716018.1798929302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5"/>
        <v>-15972210.0908323</v>
      </c>
      <c r="AD51" s="33">
        <f>AC51/G55</f>
        <v>-0.18512237712553606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29</v>
      </c>
      <c r="G52" s="34">
        <f>VLOOKUP(G39,FAC_TOTALS_APTA!$A$4:$BJ$126,$F52,FALSE)</f>
        <v>0.34080460599745599</v>
      </c>
      <c r="H52" s="34">
        <f>VLOOKUP(H39,FAC_TOTALS_APTA!$A$4:$BJ$126,$F52,FALSE)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MATCH($K52,FAC_TOTALS_APTA!$A$2:$BH$2,)</f>
        <v>48</v>
      </c>
      <c r="M52" s="29">
        <f>IF(M39=0,0,VLOOKUP(M39,FAC_TOTALS_APTA!$A$4:$BJ$126,$L52,FALSE))</f>
        <v>163099.057436053</v>
      </c>
      <c r="N52" s="29">
        <f>IF(N39=0,0,VLOOKUP(N39,FAC_TOTALS_APTA!$A$4:$BJ$126,$L52,FALSE))</f>
        <v>2494.12809577797</v>
      </c>
      <c r="O52" s="29">
        <f>IF(O39=0,0,VLOOKUP(O39,FAC_TOTALS_APTA!$A$4:$BJ$126,$L52,FALSE))</f>
        <v>86389.972118060599</v>
      </c>
      <c r="P52" s="29">
        <f>IF(P39=0,0,VLOOKUP(P39,FAC_TOTALS_APTA!$A$4:$BJ$126,$L52,FALSE))</f>
        <v>43863.343968914101</v>
      </c>
      <c r="Q52" s="29">
        <f>IF(Q39=0,0,VLOOKUP(Q39,FAC_TOTALS_APTA!$A$4:$BJ$126,$L52,FALSE))</f>
        <v>67859.650198261093</v>
      </c>
      <c r="R52" s="29">
        <f>IF(R39=0,0,VLOOKUP(R39,FAC_TOTALS_APTA!$A$4:$BJ$126,$L52,FALSE))</f>
        <v>18258.080100993899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5"/>
        <v>381964.23191806069</v>
      </c>
      <c r="AD52" s="33">
        <f>AC52/G55</f>
        <v>4.4270721576713428E-3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30</v>
      </c>
      <c r="G53" s="35">
        <f>VLOOKUP(G39,FAC_TOTALS_APTA!$A$4:$BJ$126,$F53,FALSE)</f>
        <v>0</v>
      </c>
      <c r="H53" s="35">
        <f>VLOOKUP(H39,FAC_TOTALS_APTA!$A$4:$BJ$126,$F53,FALSE)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MATCH($K53,FAC_TOTALS_APTA!$A$2:$BH$2,)</f>
        <v>49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-2119098.3825099501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5"/>
        <v>-2119098.3825099501</v>
      </c>
      <c r="AD53" s="40">
        <f>AC53/G55</f>
        <v>-2.4560942267988811E-2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MATCH($K54,FAC_TOTALS_APTA!$A$2:$BH$2,)</f>
        <v>53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86279197.246917099</v>
      </c>
      <c r="H55" s="110">
        <f>VLOOKUP(H39,FAC_TOTALS_APTA!$A$4:$BH$126,$F55,FALSE)</f>
        <v>73806285.621155396</v>
      </c>
      <c r="I55" s="112">
        <f t="shared" ref="I55" si="18">H55/G55-1</f>
        <v>-0.14456453031275018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-12472911.625761703</v>
      </c>
      <c r="AD55" s="33">
        <f>I55</f>
        <v>-0.14456453031275018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81673687</v>
      </c>
      <c r="H56" s="111">
        <f>VLOOKUP(H39,FAC_TOTALS_APTA!$A$4:$BH$126,$F56,FALSE)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8.5518708125244425E-2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86</v>
      </c>
      <c r="E69" s="88"/>
      <c r="F69" s="76">
        <f>MATCH($D69,FAC_TOTALS_APTA!$A$2:$BJ$2,)</f>
        <v>12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MATCH($K69,FAC_TOTALS_APTA!$A$2:$BH$2,)</f>
        <v>31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>
        <f>IF(S67=0,0,VLOOKUP(S67,FAC_TOTALS_APTA!$A$4:$BJ$126,$L69,FALSE))</f>
        <v>0</v>
      </c>
      <c r="T69" s="87">
        <f>IF(T67=0,0,VLOOKUP(T67,FAC_TOTALS_APTA!$A$4:$BJ$126,$L69,FALSE))</f>
        <v>0</v>
      </c>
      <c r="U69" s="87">
        <f>IF(U67=0,0,VLOOKUP(U67,FAC_TOTALS_APTA!$A$4:$BJ$126,$L69,FALSE))</f>
        <v>0</v>
      </c>
      <c r="V69" s="87">
        <f>IF(V67=0,0,VLOOKUP(V67,FAC_TOTALS_APTA!$A$4:$BJ$126,$L69,FALSE))</f>
        <v>0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87</v>
      </c>
      <c r="E70" s="88"/>
      <c r="F70" s="76">
        <f>MATCH($D70,FAC_TOTALS_APTA!$A$2:$BJ$2,)</f>
        <v>13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FARE_per_UPT_cleaned_2018_log_FAC</v>
      </c>
      <c r="L70" s="76">
        <f>MATCH($K70,FAC_TOTALS_APTA!$A$2:$BH$2,)</f>
        <v>32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>
        <f>IF(S67=0,0,VLOOKUP(S67,FAC_TOTALS_APTA!$A$4:$BJ$126,$L70,FALSE))</f>
        <v>0</v>
      </c>
      <c r="T70" s="87">
        <f>IF(T67=0,0,VLOOKUP(T67,FAC_TOTALS_APTA!$A$4:$BJ$126,$L70,FALSE))</f>
        <v>0</v>
      </c>
      <c r="U70" s="87">
        <f>IF(U67=0,0,VLOOKUP(U67,FAC_TOTALS_APTA!$A$4:$BJ$126,$L70,FALSE))</f>
        <v>0</v>
      </c>
      <c r="V70" s="87">
        <f>IF(V67=0,0,VLOOKUP(V67,FAC_TOTALS_APTA!$A$4:$BJ$126,$L70,FALSE))</f>
        <v>0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 t="e">
        <f>MATCH($D71,FAC_TOTALS_APTA!$A$2:$BJ$2,)</f>
        <v>#N/A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MATCH($D72,FAC_TOTALS_APTA!$A$2:$BJ$2,)</f>
        <v>21</v>
      </c>
      <c r="G72" s="54" t="e">
        <f>VLOOKUP(G67,FAC_TOTALS_APTA!$A$4:$BJ$126,$F72,FALSE)</f>
        <v>#N/A</v>
      </c>
      <c r="H72" s="54" t="e">
        <f>VLOOKUP(H67,FAC_TOTALS_APTA!$A$4:$BJ$126,$F72,FALSE)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MATCH($K72,FAC_TOTALS_APTA!$A$2:$BH$2,)</f>
        <v>40</v>
      </c>
      <c r="M72" s="29">
        <f>IF(M68=0,0,VLOOKUP(M68,FAC_TOTALS_APTA!$A$4:$BJ$126,$L72,FALSE))</f>
        <v>0</v>
      </c>
      <c r="N72" s="29">
        <f>IF(N68=0,0,VLOOKUP(N68,FAC_TOTALS_APTA!$A$4:$BJ$126,$L72,FALSE))</f>
        <v>0</v>
      </c>
      <c r="O72" s="29">
        <f>IF(O68=0,0,VLOOKUP(O68,FAC_TOTALS_APTA!$A$4:$BJ$126,$L72,FALSE))</f>
        <v>0</v>
      </c>
      <c r="P72" s="29">
        <f>IF(P68=0,0,VLOOKUP(P68,FAC_TOTALS_APTA!$A$4:$BJ$126,$L72,FALSE))</f>
        <v>0</v>
      </c>
      <c r="Q72" s="29">
        <f>IF(Q68=0,0,VLOOKUP(Q68,FAC_TOTALS_APTA!$A$4:$BJ$126,$L72,FALSE))</f>
        <v>0</v>
      </c>
      <c r="R72" s="29">
        <f>IF(R68=0,0,VLOOKUP(R68,FAC_TOTALS_APTA!$A$4:$BJ$126,$L72,FALSE))</f>
        <v>0</v>
      </c>
      <c r="S72" s="29">
        <f>IF(S68=0,0,VLOOKUP(S68,FAC_TOTALS_APTA!$A$4:$BJ$126,$L72,FALSE))</f>
        <v>0</v>
      </c>
      <c r="T72" s="29">
        <f>IF(T68=0,0,VLOOKUP(T68,FAC_TOTALS_APTA!$A$4:$BJ$126,$L72,FALSE))</f>
        <v>0</v>
      </c>
      <c r="U72" s="29">
        <f>IF(U68=0,0,VLOOKUP(U68,FAC_TOTALS_APTA!$A$4:$BJ$126,$L72,FALSE))</f>
        <v>0</v>
      </c>
      <c r="V72" s="29">
        <f>IF(V68=0,0,VLOOKUP(V68,FAC_TOTALS_APTA!$A$4:$BJ$126,$L72,FALSE))</f>
        <v>0</v>
      </c>
      <c r="W72" s="29">
        <f>IF(W68=0,0,VLOOKUP(W68,FAC_TOTALS_APTA!$A$4:$BJ$126,$L72,FALSE))</f>
        <v>0</v>
      </c>
      <c r="X72" s="29">
        <f>IF(X68=0,0,VLOOKUP(X68,FAC_TOTALS_APTA!$A$4:$BJ$126,$L72,FALSE))</f>
        <v>0</v>
      </c>
      <c r="Y72" s="29">
        <f>IF(Y68=0,0,VLOOKUP(Y68,FAC_TOTALS_APTA!$A$4:$BJ$126,$L72,FALSE))</f>
        <v>0</v>
      </c>
      <c r="Z72" s="29">
        <f>IF(Z68=0,0,VLOOKUP(Z68,FAC_TOTALS_APTA!$A$4:$BJ$126,$L72,FALSE))</f>
        <v>0</v>
      </c>
      <c r="AA72" s="29">
        <f>IF(AA68=0,0,VLOOKUP(AA68,FAC_TOTALS_APTA!$A$4:$BJ$126,$L72,FALSE))</f>
        <v>0</v>
      </c>
      <c r="AB72" s="29">
        <f>IF(AB68=0,0,VLOOKUP(AB68,FAC_TOTALS_APTA!$A$4:$BJ$126,$L72,FALSE))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14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MATCH($K73,FAC_TOTALS_APTA!$A$2:$BH$2,)</f>
        <v>33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>
        <f>IF(S67=0,0,VLOOKUP(S67,FAC_TOTALS_APTA!$A$4:$BJ$126,$L73,FALSE))</f>
        <v>0</v>
      </c>
      <c r="T73" s="87">
        <f>IF(T67=0,0,VLOOKUP(T67,FAC_TOTALS_APTA!$A$4:$BJ$126,$L73,FALSE))</f>
        <v>0</v>
      </c>
      <c r="U73" s="87">
        <f>IF(U67=0,0,VLOOKUP(U67,FAC_TOTALS_APTA!$A$4:$BJ$126,$L73,FALSE))</f>
        <v>0</v>
      </c>
      <c r="V73" s="87">
        <f>IF(V67=0,0,VLOOKUP(V67,FAC_TOTALS_APTA!$A$4:$BJ$126,$L73,FALSE))</f>
        <v>0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15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MATCH($K74,FAC_TOTALS_APTA!$A$2:$BH$2,)</f>
        <v>34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>
        <f>IF(S67=0,0,VLOOKUP(S67,FAC_TOTALS_APTA!$A$4:$BJ$126,$L74,FALSE))</f>
        <v>0</v>
      </c>
      <c r="T74" s="87">
        <f>IF(T67=0,0,VLOOKUP(T67,FAC_TOTALS_APTA!$A$4:$BJ$126,$L74,FALSE))</f>
        <v>0</v>
      </c>
      <c r="U74" s="87">
        <f>IF(U67=0,0,VLOOKUP(U67,FAC_TOTALS_APTA!$A$4:$BJ$126,$L74,FALSE))</f>
        <v>0</v>
      </c>
      <c r="V74" s="87">
        <f>IF(V67=0,0,VLOOKUP(V67,FAC_TOTALS_APTA!$A$4:$BJ$126,$L74,FALSE))</f>
        <v>0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MATCH($D75,FAC_TOTALS_APTA!$A$2:$BJ$2,)</f>
        <v>16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MATCH($K75,FAC_TOTALS_APTA!$A$2:$BH$2,)</f>
        <v>35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>
        <f>IF(S67=0,0,VLOOKUP(S67,FAC_TOTALS_APTA!$A$4:$BJ$126,$L75,FALSE))</f>
        <v>0</v>
      </c>
      <c r="T75" s="87">
        <f>IF(T67=0,0,VLOOKUP(T67,FAC_TOTALS_APTA!$A$4:$BJ$126,$L75,FALSE))</f>
        <v>0</v>
      </c>
      <c r="U75" s="87">
        <f>IF(U67=0,0,VLOOKUP(U67,FAC_TOTALS_APTA!$A$4:$BJ$126,$L75,FALSE))</f>
        <v>0</v>
      </c>
      <c r="V75" s="87">
        <f>IF(V67=0,0,VLOOKUP(V67,FAC_TOTALS_APTA!$A$4:$BJ$126,$L75,FALSE))</f>
        <v>0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17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MATCH($K76,FAC_TOTALS_APTA!$A$2:$BH$2,)</f>
        <v>36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>
        <f>IF(S67=0,0,VLOOKUP(S67,FAC_TOTALS_APTA!$A$4:$BJ$126,$L76,FALSE))</f>
        <v>0</v>
      </c>
      <c r="T76" s="87">
        <f>IF(T67=0,0,VLOOKUP(T67,FAC_TOTALS_APTA!$A$4:$BJ$126,$L76,FALSE))</f>
        <v>0</v>
      </c>
      <c r="U76" s="87">
        <f>IF(U67=0,0,VLOOKUP(U67,FAC_TOTALS_APTA!$A$4:$BJ$126,$L76,FALSE))</f>
        <v>0</v>
      </c>
      <c r="V76" s="87">
        <f>IF(V67=0,0,VLOOKUP(V67,FAC_TOTALS_APTA!$A$4:$BJ$126,$L76,FALSE))</f>
        <v>0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18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MATCH($K77,FAC_TOTALS_APTA!$A$2:$BH$2,)</f>
        <v>37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>
        <f>IF(S67=0,0,VLOOKUP(S67,FAC_TOTALS_APTA!$A$4:$BJ$126,$L77,FALSE))</f>
        <v>0</v>
      </c>
      <c r="T77" s="87">
        <f>IF(T67=0,0,VLOOKUP(T67,FAC_TOTALS_APTA!$A$4:$BJ$126,$L77,FALSE))</f>
        <v>0</v>
      </c>
      <c r="U77" s="87">
        <f>IF(U67=0,0,VLOOKUP(U67,FAC_TOTALS_APTA!$A$4:$BJ$126,$L77,FALSE))</f>
        <v>0</v>
      </c>
      <c r="V77" s="87">
        <f>IF(V67=0,0,VLOOKUP(V67,FAC_TOTALS_APTA!$A$4:$BJ$126,$L77,FALSE))</f>
        <v>0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19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MATCH($K78,FAC_TOTALS_APTA!$A$2:$BH$2,)</f>
        <v>38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>
        <f>IF(S67=0,0,VLOOKUP(S67,FAC_TOTALS_APTA!$A$4:$BJ$126,$L78,FALSE))</f>
        <v>0</v>
      </c>
      <c r="T78" s="87">
        <f>IF(T67=0,0,VLOOKUP(T67,FAC_TOTALS_APTA!$A$4:$BJ$126,$L78,FALSE))</f>
        <v>0</v>
      </c>
      <c r="U78" s="87">
        <f>IF(U67=0,0,VLOOKUP(U67,FAC_TOTALS_APTA!$A$4:$BJ$126,$L78,FALSE))</f>
        <v>0</v>
      </c>
      <c r="V78" s="87">
        <f>IF(V67=0,0,VLOOKUP(V67,FAC_TOTALS_APTA!$A$4:$BJ$126,$L78,FALSE))</f>
        <v>0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28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MATCH($K79,FAC_TOTALS_APTA!$A$2:$BH$2,)</f>
        <v>47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>
        <f>IF(S67=0,0,VLOOKUP(S67,FAC_TOTALS_APTA!$A$4:$BJ$126,$L79,FALSE))</f>
        <v>0</v>
      </c>
      <c r="T79" s="87">
        <f>IF(T67=0,0,VLOOKUP(T67,FAC_TOTALS_APTA!$A$4:$BJ$126,$L79,FALSE))</f>
        <v>0</v>
      </c>
      <c r="U79" s="87">
        <f>IF(U67=0,0,VLOOKUP(U67,FAC_TOTALS_APTA!$A$4:$BJ$126,$L79,FALSE))</f>
        <v>0</v>
      </c>
      <c r="V79" s="87">
        <f>IF(V67=0,0,VLOOKUP(V67,FAC_TOTALS_APTA!$A$4:$BJ$126,$L79,FALSE))</f>
        <v>0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29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MATCH($K80,FAC_TOTALS_APTA!$A$2:$BH$2,)</f>
        <v>48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>
        <f>IF(S67=0,0,VLOOKUP(S67,FAC_TOTALS_APTA!$A$4:$BJ$126,$L80,FALSE))</f>
        <v>0</v>
      </c>
      <c r="T80" s="87">
        <f>IF(T67=0,0,VLOOKUP(T67,FAC_TOTALS_APTA!$A$4:$BJ$126,$L80,FALSE))</f>
        <v>0</v>
      </c>
      <c r="U80" s="87">
        <f>IF(U67=0,0,VLOOKUP(U67,FAC_TOTALS_APTA!$A$4:$BJ$126,$L80,FALSE))</f>
        <v>0</v>
      </c>
      <c r="V80" s="87">
        <f>IF(V67=0,0,VLOOKUP(V67,FAC_TOTALS_APTA!$A$4:$BJ$126,$L80,FALSE))</f>
        <v>0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30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MATCH($K81,FAC_TOTALS_APTA!$A$2:$BH$2,)</f>
        <v>49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>
        <f>IF(S67=0,0,VLOOKUP(S67,FAC_TOTALS_APTA!$A$4:$BJ$126,$L81,FALSE))</f>
        <v>0</v>
      </c>
      <c r="T81" s="99">
        <f>IF(T67=0,0,VLOOKUP(T67,FAC_TOTALS_APTA!$A$4:$BJ$126,$L81,FALSE))</f>
        <v>0</v>
      </c>
      <c r="U81" s="99">
        <f>IF(U67=0,0,VLOOKUP(U67,FAC_TOTALS_APTA!$A$4:$BJ$126,$L81,FALSE))</f>
        <v>0</v>
      </c>
      <c r="V81" s="99">
        <f>IF(V67=0,0,VLOOKUP(V67,FAC_TOTALS_APTA!$A$4:$BJ$126,$L81,FALSE))</f>
        <v>0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MATCH($K82,FAC_TOTALS_APTA!$A$2:$BH$2,)</f>
        <v>53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86</v>
      </c>
      <c r="E97" s="55"/>
      <c r="F97" s="6">
        <f>MATCH($D97,FAC_TOTALS_APTA!$A$2:$BJ$2,)</f>
        <v>12</v>
      </c>
      <c r="G97" s="29">
        <f>VLOOKUP(G95,FAC_TOTALS_APTA!$A$4:$BJ$126,$F97,FALSE)</f>
        <v>542311539</v>
      </c>
      <c r="H97" s="29">
        <f>VLOOKUP(H95,FAC_TOTALS_APTA!$A$4:$BJ$126,$F97,FALSE)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31</v>
      </c>
      <c r="M97" s="29">
        <f>IF(M95=0,0,VLOOKUP(M95,FAC_TOTALS_APTA!$A$4:$BJ$126,$L97,FALSE))</f>
        <v>41329082.317696199</v>
      </c>
      <c r="N97" s="29">
        <f>IF(N95=0,0,VLOOKUP(N95,FAC_TOTALS_APTA!$A$4:$BJ$126,$L97,FALSE))</f>
        <v>23965664.503718901</v>
      </c>
      <c r="O97" s="29">
        <f>IF(O95=0,0,VLOOKUP(O95,FAC_TOTALS_APTA!$A$4:$BJ$126,$L97,FALSE))</f>
        <v>4234116.6892246697</v>
      </c>
      <c r="P97" s="29">
        <f>IF(P95=0,0,VLOOKUP(P95,FAC_TOTALS_APTA!$A$4:$BJ$126,$L97,FALSE))</f>
        <v>-1796945.7891223801</v>
      </c>
      <c r="Q97" s="29">
        <f>IF(Q95=0,0,VLOOKUP(Q95,FAC_TOTALS_APTA!$A$4:$BJ$126,$L97,FALSE))</f>
        <v>11203152.380844001</v>
      </c>
      <c r="R97" s="29">
        <f>IF(R95=0,0,VLOOKUP(R95,FAC_TOTALS_APTA!$A$4:$BJ$126,$L97,FALSE))</f>
        <v>-16019030.0004554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62916040.101905994</v>
      </c>
      <c r="AD97" s="33">
        <f>AC97/G111</f>
        <v>2.1994556282554305E-2</v>
      </c>
    </row>
    <row r="98" spans="1:31" x14ac:dyDescent="0.25">
      <c r="B98" s="115" t="s">
        <v>52</v>
      </c>
      <c r="C98" s="116" t="s">
        <v>21</v>
      </c>
      <c r="D98" s="104" t="s">
        <v>87</v>
      </c>
      <c r="E98" s="55"/>
      <c r="F98" s="6">
        <f>MATCH($D98,FAC_TOTALS_APTA!$A$2:$BJ$2,)</f>
        <v>13</v>
      </c>
      <c r="G98" s="54">
        <f>VLOOKUP(G95,FAC_TOTALS_APTA!$A$4:$BJ$126,$F98,FALSE)</f>
        <v>1.6964752675200001</v>
      </c>
      <c r="H98" s="54">
        <f>VLOOKUP(H95,FAC_TOTALS_APTA!$A$4:$BJ$126,$F98,FALSE)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FARE_per_UPT_cleaned_2018_log_FAC</v>
      </c>
      <c r="L98" s="6">
        <f>MATCH($K98,FAC_TOTALS_APTA!$A$2:$BH$2,)</f>
        <v>32</v>
      </c>
      <c r="M98" s="29">
        <f>IF(M95=0,0,VLOOKUP(M95,FAC_TOTALS_APTA!$A$4:$BJ$126,$L98,FALSE))</f>
        <v>-41683636.8065494</v>
      </c>
      <c r="N98" s="29">
        <f>IF(N95=0,0,VLOOKUP(N95,FAC_TOTALS_APTA!$A$4:$BJ$126,$L98,FALSE))</f>
        <v>6423292.5104527697</v>
      </c>
      <c r="O98" s="29">
        <f>IF(O95=0,0,VLOOKUP(O95,FAC_TOTALS_APTA!$A$4:$BJ$126,$L98,FALSE))</f>
        <v>-94851578.934574798</v>
      </c>
      <c r="P98" s="29">
        <f>IF(P95=0,0,VLOOKUP(P95,FAC_TOTALS_APTA!$A$4:$BJ$126,$L98,FALSE))</f>
        <v>-6611747.4223014005</v>
      </c>
      <c r="Q98" s="29">
        <f>IF(Q95=0,0,VLOOKUP(Q95,FAC_TOTALS_APTA!$A$4:$BJ$126,$L98,FALSE))</f>
        <v>-2665425.6142830499</v>
      </c>
      <c r="R98" s="29">
        <f>IF(R95=0,0,VLOOKUP(R95,FAC_TOTALS_APTA!$A$4:$BJ$126,$L98,FALSE))</f>
        <v>-38678969.128995202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5">SUM(M98:AB98)</f>
        <v>-178068065.39625111</v>
      </c>
      <c r="AD98" s="33">
        <f>AC98/G111</f>
        <v>-6.2250072956590241E-2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5"/>
        <v>#REF!</v>
      </c>
      <c r="AD99" s="122" t="e">
        <f>AC99/G112</f>
        <v>#REF!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MATCH($D100,FAC_TOTALS_APTA!$A$2:$BJ$2,)</f>
        <v>21</v>
      </c>
      <c r="G100" s="54">
        <f>VLOOKUP(G95,FAC_TOTALS_APTA!$A$4:$BJ$126,$F100,FALSE)</f>
        <v>0</v>
      </c>
      <c r="H100" s="54">
        <f>VLOOKUP(H95,FAC_TOTALS_APTA!$A$4:$BJ$126,$F100,FALSE)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MATCH($K100,FAC_TOTALS_APTA!$A$2:$BH$2,)</f>
        <v>40</v>
      </c>
      <c r="M100" s="29">
        <f>IF(M96=0,0,VLOOKUP(M96,FAC_TOTALS_APTA!$A$4:$BJ$126,$L100,FALSE))</f>
        <v>0</v>
      </c>
      <c r="N100" s="29">
        <f>IF(N96=0,0,VLOOKUP(N96,FAC_TOTALS_APTA!$A$4:$BJ$126,$L100,FALSE))</f>
        <v>0</v>
      </c>
      <c r="O100" s="29">
        <f>IF(O96=0,0,VLOOKUP(O96,FAC_TOTALS_APTA!$A$4:$BJ$126,$L100,FALSE))</f>
        <v>0</v>
      </c>
      <c r="P100" s="29">
        <f>IF(P96=0,0,VLOOKUP(P96,FAC_TOTALS_APTA!$A$4:$BJ$126,$L100,FALSE))</f>
        <v>0</v>
      </c>
      <c r="Q100" s="29">
        <f>IF(Q96=0,0,VLOOKUP(Q96,FAC_TOTALS_APTA!$A$4:$BJ$126,$L100,FALSE))</f>
        <v>0</v>
      </c>
      <c r="R100" s="29">
        <f>IF(R96=0,0,VLOOKUP(R96,FAC_TOTALS_APTA!$A$4:$BJ$126,$L100,FALSE))</f>
        <v>0</v>
      </c>
      <c r="S100" s="29">
        <f>IF(S96=0,0,VLOOKUP(S96,FAC_TOTALS_APTA!$A$4:$BJ$126,$L100,FALSE))</f>
        <v>0</v>
      </c>
      <c r="T100" s="29">
        <f>IF(T96=0,0,VLOOKUP(T96,FAC_TOTALS_APTA!$A$4:$BJ$126,$L100,FALSE))</f>
        <v>0</v>
      </c>
      <c r="U100" s="29">
        <f>IF(U96=0,0,VLOOKUP(U96,FAC_TOTALS_APTA!$A$4:$BJ$126,$L100,FALSE))</f>
        <v>0</v>
      </c>
      <c r="V100" s="29">
        <f>IF(V96=0,0,VLOOKUP(V96,FAC_TOTALS_APTA!$A$4:$BJ$126,$L100,FALSE))</f>
        <v>0</v>
      </c>
      <c r="W100" s="29">
        <f>IF(W96=0,0,VLOOKUP(W96,FAC_TOTALS_APTA!$A$4:$BJ$126,$L100,FALSE))</f>
        <v>0</v>
      </c>
      <c r="X100" s="29">
        <f>IF(X96=0,0,VLOOKUP(X96,FAC_TOTALS_APTA!$A$4:$BJ$126,$L100,FALSE))</f>
        <v>0</v>
      </c>
      <c r="Y100" s="29">
        <f>IF(Y96=0,0,VLOOKUP(Y96,FAC_TOTALS_APTA!$A$4:$BJ$126,$L100,FALSE))</f>
        <v>0</v>
      </c>
      <c r="Z100" s="29">
        <f>IF(Z96=0,0,VLOOKUP(Z96,FAC_TOTALS_APTA!$A$4:$BJ$126,$L100,FALSE))</f>
        <v>0</v>
      </c>
      <c r="AA100" s="29">
        <f>IF(AA96=0,0,VLOOKUP(AA96,FAC_TOTALS_APTA!$A$4:$BJ$126,$L100,FALSE))</f>
        <v>0</v>
      </c>
      <c r="AB100" s="29">
        <f>IF(AB96=0,0,VLOOKUP(AB96,FAC_TOTALS_APTA!$A$4:$BJ$126,$L100,FALSE))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14</v>
      </c>
      <c r="G101" s="29">
        <f>VLOOKUP(G95,FAC_TOTALS_APTA!$A$4:$BJ$126,$F101,FALSE)</f>
        <v>27909105.420000002</v>
      </c>
      <c r="H101" s="29">
        <f>VLOOKUP(H95,FAC_TOTALS_APTA!$A$4:$BJ$126,$F101,FALSE)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MATCH($K101,FAC_TOTALS_APTA!$A$2:$BH$2,)</f>
        <v>33</v>
      </c>
      <c r="M101" s="29">
        <f>IF(M95=0,0,VLOOKUP(M95,FAC_TOTALS_APTA!$A$4:$BJ$126,$L101,FALSE))</f>
        <v>34412765.702833503</v>
      </c>
      <c r="N101" s="29">
        <f>IF(N95=0,0,VLOOKUP(N95,FAC_TOTALS_APTA!$A$4:$BJ$126,$L101,FALSE))</f>
        <v>11168484.6281833</v>
      </c>
      <c r="O101" s="29">
        <f>IF(O95=0,0,VLOOKUP(O95,FAC_TOTALS_APTA!$A$4:$BJ$126,$L101,FALSE))</f>
        <v>10482953.6333078</v>
      </c>
      <c r="P101" s="29">
        <f>IF(P95=0,0,VLOOKUP(P95,FAC_TOTALS_APTA!$A$4:$BJ$126,$L101,FALSE))</f>
        <v>2244934.2217855598</v>
      </c>
      <c r="Q101" s="29">
        <f>IF(Q95=0,0,VLOOKUP(Q95,FAC_TOTALS_APTA!$A$4:$BJ$126,$L101,FALSE))</f>
        <v>8751960.8050988801</v>
      </c>
      <c r="R101" s="29">
        <f>IF(R95=0,0,VLOOKUP(R95,FAC_TOTALS_APTA!$A$4:$BJ$126,$L101,FALSE))</f>
        <v>5284829.3791135903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5"/>
        <v>72345928.37032263</v>
      </c>
      <c r="AD101" s="33">
        <f>AC101/G111</f>
        <v>2.5291111627136535E-2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15</v>
      </c>
      <c r="G102" s="54">
        <f>VLOOKUP(G95,FAC_TOTALS_APTA!$A$4:$BJ$126,$F102,FALSE)</f>
        <v>0.70702565886186597</v>
      </c>
      <c r="H102" s="54">
        <f>VLOOKUP(H95,FAC_TOTALS_APTA!$A$4:$BJ$126,$F102,FALSE)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MATCH($K102,FAC_TOTALS_APTA!$A$2:$BH$2,)</f>
        <v>34</v>
      </c>
      <c r="M102" s="29">
        <f>IF(M95=0,0,VLOOKUP(M95,FAC_TOTALS_APTA!$A$4:$BJ$126,$L102,FALSE))</f>
        <v>1610651.92187263</v>
      </c>
      <c r="N102" s="29">
        <f>IF(N95=0,0,VLOOKUP(N95,FAC_TOTALS_APTA!$A$4:$BJ$126,$L102,FALSE))</f>
        <v>3070658.9762964202</v>
      </c>
      <c r="O102" s="29">
        <f>IF(O95=0,0,VLOOKUP(O95,FAC_TOTALS_APTA!$A$4:$BJ$126,$L102,FALSE))</f>
        <v>4691558.2308260901</v>
      </c>
      <c r="P102" s="29">
        <f>IF(P95=0,0,VLOOKUP(P95,FAC_TOTALS_APTA!$A$4:$BJ$126,$L102,FALSE))</f>
        <v>1099994.3096858901</v>
      </c>
      <c r="Q102" s="29">
        <f>IF(Q95=0,0,VLOOKUP(Q95,FAC_TOTALS_APTA!$A$4:$BJ$126,$L102,FALSE))</f>
        <v>1865555.4250698199</v>
      </c>
      <c r="R102" s="29">
        <f>IF(R95=0,0,VLOOKUP(R95,FAC_TOTALS_APTA!$A$4:$BJ$126,$L102,FALSE))</f>
        <v>-1672935.00916448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5"/>
        <v>10665483.854586368</v>
      </c>
      <c r="AD102" s="33">
        <f>AC102/G111</f>
        <v>3.7285020567158615E-3</v>
      </c>
    </row>
    <row r="103" spans="1:31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MATCH($D103,FAC_TOTALS_APTA!$A$2:$BJ$2,)</f>
        <v>16</v>
      </c>
      <c r="G103" s="34">
        <f>VLOOKUP(G95,FAC_TOTALS_APTA!$A$4:$BJ$126,$F103,FALSE)</f>
        <v>4.1093000000000002</v>
      </c>
      <c r="H103" s="34">
        <f>VLOOKUP(H95,FAC_TOTALS_APTA!$A$4:$BJ$126,$F103,FALSE)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-11526611.864353901</v>
      </c>
      <c r="N103" s="29">
        <f>IF(N95=0,0,VLOOKUP(N95,FAC_TOTALS_APTA!$A$4:$BJ$126,$L103,FALSE))</f>
        <v>-13998387.206269201</v>
      </c>
      <c r="O103" s="29">
        <f>IF(O95=0,0,VLOOKUP(O95,FAC_TOTALS_APTA!$A$4:$BJ$126,$L103,FALSE))</f>
        <v>-91341766.579333097</v>
      </c>
      <c r="P103" s="29">
        <f>IF(P95=0,0,VLOOKUP(P95,FAC_TOTALS_APTA!$A$4:$BJ$126,$L103,FALSE))</f>
        <v>-28004641.108607002</v>
      </c>
      <c r="Q103" s="29">
        <f>IF(Q95=0,0,VLOOKUP(Q95,FAC_TOTALS_APTA!$A$4:$BJ$126,$L103,FALSE))</f>
        <v>27458790.929130498</v>
      </c>
      <c r="R103" s="29">
        <f>IF(R95=0,0,VLOOKUP(R95,FAC_TOTALS_APTA!$A$4:$BJ$126,$L103,FALSE))</f>
        <v>21948574.023218501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5"/>
        <v>-95464041.806214198</v>
      </c>
      <c r="AD103" s="33">
        <f>AC103/G111</f>
        <v>-3.3372876567978514E-2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17</v>
      </c>
      <c r="G104" s="54">
        <f>VLOOKUP(G95,FAC_TOTALS_APTA!$A$4:$BJ$126,$F104,FALSE)</f>
        <v>33963.31</v>
      </c>
      <c r="H104" s="54">
        <f>VLOOKUP(H95,FAC_TOTALS_APTA!$A$4:$BJ$126,$F104,FALSE)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7411079.7010315498</v>
      </c>
      <c r="N104" s="29">
        <f>IF(N95=0,0,VLOOKUP(N95,FAC_TOTALS_APTA!$A$4:$BJ$126,$L104,FALSE))</f>
        <v>3499550.4314182899</v>
      </c>
      <c r="O104" s="29">
        <f>IF(O95=0,0,VLOOKUP(O95,FAC_TOTALS_APTA!$A$4:$BJ$126,$L104,FALSE))</f>
        <v>-17786054.564812601</v>
      </c>
      <c r="P104" s="29">
        <f>IF(P95=0,0,VLOOKUP(P95,FAC_TOTALS_APTA!$A$4:$BJ$126,$L104,FALSE))</f>
        <v>-32044133.813076399</v>
      </c>
      <c r="Q104" s="29">
        <f>IF(Q95=0,0,VLOOKUP(Q95,FAC_TOTALS_APTA!$A$4:$BJ$126,$L104,FALSE))</f>
        <v>-17993693.542183999</v>
      </c>
      <c r="R104" s="29">
        <f>IF(R95=0,0,VLOOKUP(R95,FAC_TOTALS_APTA!$A$4:$BJ$126,$L104,FALSE))</f>
        <v>-23563296.8862704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5"/>
        <v>-80476548.673893556</v>
      </c>
      <c r="AD104" s="33">
        <f>AC104/G111</f>
        <v>-2.8133461298052206E-2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18</v>
      </c>
      <c r="G105" s="29">
        <f>VLOOKUP(G95,FAC_TOTALS_APTA!$A$4:$BJ$126,$F105,FALSE)</f>
        <v>31.51</v>
      </c>
      <c r="H105" s="29">
        <f>VLOOKUP(H95,FAC_TOTALS_APTA!$A$4:$BJ$126,$F105,FALSE)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MATCH($K105,FAC_TOTALS_APTA!$A$2:$BH$2,)</f>
        <v>37</v>
      </c>
      <c r="M105" s="29">
        <f>IF(M95=0,0,VLOOKUP(M95,FAC_TOTALS_APTA!$A$4:$BJ$126,$L105,FALSE))</f>
        <v>-83840115.779585198</v>
      </c>
      <c r="N105" s="29">
        <f>IF(N95=0,0,VLOOKUP(N95,FAC_TOTALS_APTA!$A$4:$BJ$126,$L105,FALSE))</f>
        <v>15065848.4635677</v>
      </c>
      <c r="O105" s="29">
        <f>IF(O95=0,0,VLOOKUP(O95,FAC_TOTALS_APTA!$A$4:$BJ$126,$L105,FALSE))</f>
        <v>-1729260.26996425</v>
      </c>
      <c r="P105" s="29">
        <f>IF(P95=0,0,VLOOKUP(P95,FAC_TOTALS_APTA!$A$4:$BJ$126,$L105,FALSE))</f>
        <v>-16211734.771622701</v>
      </c>
      <c r="Q105" s="29">
        <f>IF(Q95=0,0,VLOOKUP(Q95,FAC_TOTALS_APTA!$A$4:$BJ$126,$L105,FALSE))</f>
        <v>6783007.1841781298</v>
      </c>
      <c r="R105" s="29">
        <f>IF(R95=0,0,VLOOKUP(R95,FAC_TOTALS_APTA!$A$4:$BJ$126,$L105,FALSE))</f>
        <v>568536.32848434604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5"/>
        <v>-79363718.844941974</v>
      </c>
      <c r="AD105" s="33">
        <f>AC105/G111</f>
        <v>-2.7744431755408763E-2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19</v>
      </c>
      <c r="G106" s="34">
        <f>VLOOKUP(G95,FAC_TOTALS_APTA!$A$4:$BJ$126,$F106,FALSE)</f>
        <v>4.0999999999999996</v>
      </c>
      <c r="H106" s="34">
        <f>VLOOKUP(H95,FAC_TOTALS_APTA!$A$4:$BJ$126,$F106,FALSE)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MATCH($K106,FAC_TOTALS_APTA!$A$2:$BH$2,)</f>
        <v>38</v>
      </c>
      <c r="M106" s="29">
        <f>IF(M95=0,0,VLOOKUP(M95,FAC_TOTALS_APTA!$A$4:$BJ$126,$L106,FALSE))</f>
        <v>-2615062.5035796501</v>
      </c>
      <c r="N106" s="29">
        <f>IF(N95=0,0,VLOOKUP(N95,FAC_TOTALS_APTA!$A$4:$BJ$126,$L106,FALSE))</f>
        <v>0</v>
      </c>
      <c r="O106" s="29">
        <f>IF(O95=0,0,VLOOKUP(O95,FAC_TOTALS_APTA!$A$4:$BJ$126,$L106,FALSE))</f>
        <v>2803134.7198239402</v>
      </c>
      <c r="P106" s="29">
        <f>IF(P95=0,0,VLOOKUP(P95,FAC_TOTALS_APTA!$A$4:$BJ$126,$L106,FALSE))</f>
        <v>-10875869.681570601</v>
      </c>
      <c r="Q106" s="29">
        <f>IF(Q95=0,0,VLOOKUP(Q95,FAC_TOTALS_APTA!$A$4:$BJ$126,$L106,FALSE))</f>
        <v>0</v>
      </c>
      <c r="R106" s="29">
        <f>IF(R95=0,0,VLOOKUP(R95,FAC_TOTALS_APTA!$A$4:$BJ$126,$L106,FALSE))</f>
        <v>-2761312.8122396301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5"/>
        <v>-13449110.277565941</v>
      </c>
      <c r="AD106" s="33">
        <f>AC106/G111</f>
        <v>-4.7016184183092348E-3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MATCH($D107,FAC_TOTALS_APTA!$A$2:$BJ$2,)</f>
        <v>26</v>
      </c>
      <c r="G107" s="34">
        <f>VLOOKUP(G95,FAC_TOTALS_APTA!$A$4:$BJ$126,$F107,FALSE)</f>
        <v>1</v>
      </c>
      <c r="H107" s="34">
        <f>VLOOKUP(H95,FAC_TOTALS_APTA!$A$4:$BJ$126,$F107,FALSE)</f>
        <v>7</v>
      </c>
      <c r="I107" s="30">
        <f t="shared" si="32"/>
        <v>6</v>
      </c>
      <c r="J107" s="31"/>
      <c r="K107" s="31" t="str">
        <f t="shared" si="34"/>
        <v>YEARS_SINCE_TNC_RAIL_NY_FAC</v>
      </c>
      <c r="L107" s="6">
        <f>MATCH($K107,FAC_TOTALS_APTA!$A$2:$BH$2,)</f>
        <v>45</v>
      </c>
      <c r="M107" s="29">
        <f>IF(M95=0,0,VLOOKUP(M95,FAC_TOTALS_APTA!$A$4:$BJ$126,$L107,FALSE))</f>
        <v>123669450.135499</v>
      </c>
      <c r="N107" s="29">
        <f>IF(N95=0,0,VLOOKUP(N95,FAC_TOTALS_APTA!$A$4:$BJ$126,$L107,FALSE))</f>
        <v>127858485.577288</v>
      </c>
      <c r="O107" s="29">
        <f>IF(O95=0,0,VLOOKUP(O95,FAC_TOTALS_APTA!$A$4:$BJ$126,$L107,FALSE))</f>
        <v>132445276.50299101</v>
      </c>
      <c r="P107" s="29">
        <f>IF(P95=0,0,VLOOKUP(P95,FAC_TOTALS_APTA!$A$4:$BJ$126,$L107,FALSE))</f>
        <v>128755539.326379</v>
      </c>
      <c r="Q107" s="29">
        <f>IF(Q95=0,0,VLOOKUP(Q95,FAC_TOTALS_APTA!$A$4:$BJ$126,$L107,FALSE))</f>
        <v>129699921.711493</v>
      </c>
      <c r="R107" s="29">
        <f>IF(R95=0,0,VLOOKUP(R95,FAC_TOTALS_APTA!$A$4:$BJ$126,$L107,FALSE))</f>
        <v>130585803.082845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5"/>
        <v>773014476.33649492</v>
      </c>
      <c r="AD107" s="33">
        <f>AC107/G111</f>
        <v>0.27023490956318491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29</v>
      </c>
      <c r="G108" s="34">
        <f>VLOOKUP(G95,FAC_TOTALS_APTA!$A$4:$BJ$126,$F108,FALSE)</f>
        <v>0</v>
      </c>
      <c r="H108" s="34">
        <f>VLOOKUP(H95,FAC_TOTALS_APTA!$A$4:$BJ$126,$F108,FALSE)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MATCH($K108,FAC_TOTALS_APTA!$A$2:$BH$2,)</f>
        <v>48</v>
      </c>
      <c r="M108" s="29">
        <f>IF(M95=0,0,VLOOKUP(M95,FAC_TOTALS_APTA!$A$4:$BJ$126,$L108,FALSE))</f>
        <v>24623565.4588845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5"/>
        <v>24623565.4588845</v>
      </c>
      <c r="AD108" s="33">
        <f>AC108/G111</f>
        <v>8.6080496402091318E-3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30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MATCH($K109,FAC_TOTALS_APTA!$A$2:$BH$2,)</f>
        <v>49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5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MATCH($K110,FAC_TOTALS_APTA!$A$2:$BH$2,)</f>
        <v>53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2860527818.5043402</v>
      </c>
      <c r="H111" s="110">
        <f>VLOOKUP(H95,FAC_TOTALS_APTA!$A$4:$BH$126,$F111,FALSE)</f>
        <v>3096944445.9730401</v>
      </c>
      <c r="I111" s="112">
        <f t="shared" ref="I111" si="38">H111/G111-1</f>
        <v>8.2647903627909081E-2</v>
      </c>
      <c r="J111" s="31"/>
      <c r="K111" s="31"/>
      <c r="L111" s="6"/>
      <c r="M111" s="29" t="e">
        <f t="shared" ref="M111:AB111" si="39">SUM(M97:M104)</f>
        <v>#REF!</v>
      </c>
      <c r="N111" s="29" t="e">
        <f t="shared" si="39"/>
        <v>#REF!</v>
      </c>
      <c r="O111" s="29" t="e">
        <f t="shared" si="39"/>
        <v>#REF!</v>
      </c>
      <c r="P111" s="29" t="e">
        <f t="shared" si="39"/>
        <v>#REF!</v>
      </c>
      <c r="Q111" s="29" t="e">
        <f t="shared" si="39"/>
        <v>#REF!</v>
      </c>
      <c r="R111" s="29" t="e">
        <f t="shared" si="39"/>
        <v>#REF!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236416627.46869993</v>
      </c>
      <c r="AD111" s="33">
        <f>I111</f>
        <v>8.2647903627909081E-2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2929500930.99999</v>
      </c>
      <c r="H112" s="111">
        <f>VLOOKUP(H95,FAC_TOTALS_APTA!$A$4:$BH$126,$F112,FALSE)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-4.8792024303728532E-2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6"/>
  <sheetViews>
    <sheetView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E76" sqref="E76:BB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80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C1" s="73"/>
      <c r="BD1" s="73"/>
      <c r="BE1" s="73"/>
      <c r="BF1" s="73"/>
      <c r="BG1" s="73"/>
      <c r="BH1" s="73"/>
    </row>
    <row r="2" spans="1:80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86</v>
      </c>
      <c r="M2" t="s">
        <v>87</v>
      </c>
      <c r="N2" t="s">
        <v>8</v>
      </c>
      <c r="O2" t="s">
        <v>72</v>
      </c>
      <c r="P2" t="s">
        <v>82</v>
      </c>
      <c r="Q2" t="s">
        <v>14</v>
      </c>
      <c r="R2" t="s">
        <v>9</v>
      </c>
      <c r="S2" t="s">
        <v>28</v>
      </c>
      <c r="T2" t="s">
        <v>88</v>
      </c>
      <c r="U2" t="s">
        <v>77</v>
      </c>
      <c r="V2" t="s">
        <v>89</v>
      </c>
      <c r="W2" t="s">
        <v>90</v>
      </c>
      <c r="X2" t="s">
        <v>91</v>
      </c>
      <c r="Y2" t="s">
        <v>92</v>
      </c>
      <c r="Z2" t="s">
        <v>93</v>
      </c>
      <c r="AA2" t="s">
        <v>94</v>
      </c>
      <c r="AB2" t="s">
        <v>69</v>
      </c>
      <c r="AC2" t="s">
        <v>43</v>
      </c>
      <c r="AD2" t="s">
        <v>44</v>
      </c>
      <c r="AE2" t="s">
        <v>95</v>
      </c>
      <c r="AF2" t="s">
        <v>96</v>
      </c>
      <c r="AG2" t="s">
        <v>10</v>
      </c>
      <c r="AH2" t="s">
        <v>74</v>
      </c>
      <c r="AI2" t="s">
        <v>83</v>
      </c>
      <c r="AJ2" t="s">
        <v>29</v>
      </c>
      <c r="AK2" t="s">
        <v>11</v>
      </c>
      <c r="AL2" t="s">
        <v>30</v>
      </c>
      <c r="AM2" t="s">
        <v>97</v>
      </c>
      <c r="AN2" t="s">
        <v>79</v>
      </c>
      <c r="AO2" t="s">
        <v>98</v>
      </c>
      <c r="AP2" t="s">
        <v>99</v>
      </c>
      <c r="AQ2" t="s">
        <v>100</v>
      </c>
      <c r="AR2" t="s">
        <v>101</v>
      </c>
      <c r="AS2" t="s">
        <v>102</v>
      </c>
      <c r="AT2" t="s">
        <v>103</v>
      </c>
      <c r="AU2" t="s">
        <v>84</v>
      </c>
      <c r="AV2" t="s">
        <v>75</v>
      </c>
      <c r="AW2" t="s">
        <v>76</v>
      </c>
      <c r="AX2" t="s">
        <v>38</v>
      </c>
      <c r="AY2" t="s">
        <v>39</v>
      </c>
      <c r="AZ2" t="s">
        <v>40</v>
      </c>
      <c r="BA2" t="s">
        <v>41</v>
      </c>
      <c r="BB2" t="s">
        <v>42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80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1899806245.0146999</v>
      </c>
      <c r="K4">
        <v>0</v>
      </c>
      <c r="L4">
        <v>69431799.636510193</v>
      </c>
      <c r="M4">
        <v>0.91027864284140703</v>
      </c>
      <c r="N4">
        <v>9573567.1438265797</v>
      </c>
      <c r="O4">
        <v>0.56791506562331096</v>
      </c>
      <c r="P4">
        <v>1.99892297215457</v>
      </c>
      <c r="Q4">
        <v>39381.469965213502</v>
      </c>
      <c r="R4">
        <v>9.9176880297119094</v>
      </c>
      <c r="S4">
        <v>3.9438940773070499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2217749582</v>
      </c>
      <c r="BB4">
        <v>2217749582</v>
      </c>
      <c r="BC4"/>
      <c r="BD4"/>
      <c r="BE4"/>
      <c r="BF4"/>
      <c r="BG4"/>
      <c r="BH4"/>
    </row>
    <row r="5" spans="1:80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2051184093.13428</v>
      </c>
      <c r="K5">
        <v>38400815.507854097</v>
      </c>
      <c r="L5">
        <v>69475683.838446796</v>
      </c>
      <c r="M5">
        <v>0.91687073440147104</v>
      </c>
      <c r="N5">
        <v>9715711.2025870793</v>
      </c>
      <c r="O5">
        <v>0.56633197127096302</v>
      </c>
      <c r="P5">
        <v>2.3077092528229799</v>
      </c>
      <c r="Q5">
        <v>38481.401179127999</v>
      </c>
      <c r="R5">
        <v>9.8266441604857402</v>
      </c>
      <c r="S5">
        <v>3.9438940773070499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-2103647.3169724299</v>
      </c>
      <c r="AF5">
        <v>-3693943.4272187799</v>
      </c>
      <c r="AG5">
        <v>13990181.3596319</v>
      </c>
      <c r="AH5">
        <v>-4335492.4997858098</v>
      </c>
      <c r="AI5">
        <v>25662055.305218302</v>
      </c>
      <c r="AJ5">
        <v>15956890.3922245</v>
      </c>
      <c r="AK5">
        <v>-3692440.44806768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41848661.830508903</v>
      </c>
      <c r="AY5">
        <v>42492966.999159999</v>
      </c>
      <c r="AZ5">
        <v>-114028630.99915899</v>
      </c>
      <c r="BA5">
        <v>0</v>
      </c>
      <c r="BB5">
        <v>-71535663.999999896</v>
      </c>
      <c r="BC5"/>
      <c r="BD5"/>
      <c r="BE5"/>
      <c r="BF5"/>
      <c r="BG5"/>
      <c r="BH5"/>
    </row>
    <row r="6" spans="1:80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2387260607.9422102</v>
      </c>
      <c r="K6">
        <v>107402935.723618</v>
      </c>
      <c r="L6">
        <v>71765534.239041999</v>
      </c>
      <c r="M6">
        <v>0.88111629180226403</v>
      </c>
      <c r="N6">
        <v>9734314.7826844901</v>
      </c>
      <c r="O6">
        <v>0.56708000568482797</v>
      </c>
      <c r="P6">
        <v>2.60745949407365</v>
      </c>
      <c r="Q6">
        <v>38183.589923807398</v>
      </c>
      <c r="R6">
        <v>9.7869676092694604</v>
      </c>
      <c r="S6">
        <v>3.9555663396720502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32518063.745729499</v>
      </c>
      <c r="AF6">
        <v>26441964.9801539</v>
      </c>
      <c r="AG6">
        <v>16610946.1939667</v>
      </c>
      <c r="AH6">
        <v>-2386187.70263578</v>
      </c>
      <c r="AI6">
        <v>23178230.1701198</v>
      </c>
      <c r="AJ6">
        <v>21777460.8332141</v>
      </c>
      <c r="AK6">
        <v>-3521474.7593903099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105256393.40083501</v>
      </c>
      <c r="AY6">
        <v>107831369.636721</v>
      </c>
      <c r="AZ6">
        <v>-37527003.636721298</v>
      </c>
      <c r="BA6">
        <v>179225222.99999899</v>
      </c>
      <c r="BB6">
        <v>249529589</v>
      </c>
      <c r="BC6"/>
      <c r="BD6"/>
      <c r="BE6"/>
      <c r="BF6"/>
      <c r="BG6"/>
      <c r="BH6"/>
    </row>
    <row r="7" spans="1:80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2581977147.79249</v>
      </c>
      <c r="K7">
        <v>27894525.380793501</v>
      </c>
      <c r="L7">
        <v>70767074.604147598</v>
      </c>
      <c r="M7">
        <v>0.908709006019361</v>
      </c>
      <c r="N7">
        <v>9670224.8115459997</v>
      </c>
      <c r="O7">
        <v>0.56213257598667299</v>
      </c>
      <c r="P7">
        <v>3.0629169958820901</v>
      </c>
      <c r="Q7">
        <v>37264.378431327401</v>
      </c>
      <c r="R7">
        <v>9.5820881245511096</v>
      </c>
      <c r="S7">
        <v>3.9826876644648799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-25663248.664755601</v>
      </c>
      <c r="AF7">
        <v>-11995495.332624</v>
      </c>
      <c r="AG7">
        <v>19168831.300762501</v>
      </c>
      <c r="AH7">
        <v>-1754605.7352062501</v>
      </c>
      <c r="AI7">
        <v>33791483.384815603</v>
      </c>
      <c r="AJ7">
        <v>21025537.490011498</v>
      </c>
      <c r="AK7">
        <v>-5253799.8840556797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29318702.558947999</v>
      </c>
      <c r="AY7">
        <v>29032483.9869285</v>
      </c>
      <c r="AZ7">
        <v>3083927.0130700399</v>
      </c>
      <c r="BA7">
        <v>125667082.999999</v>
      </c>
      <c r="BB7">
        <v>157783493.999998</v>
      </c>
      <c r="BC7"/>
      <c r="BD7"/>
      <c r="BE7"/>
      <c r="BF7"/>
      <c r="BG7"/>
      <c r="BH7"/>
    </row>
    <row r="8" spans="1:80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2649826832.4670701</v>
      </c>
      <c r="K8">
        <v>67849684.6745781</v>
      </c>
      <c r="L8">
        <v>70624705.906152099</v>
      </c>
      <c r="M8">
        <v>0.897836833845017</v>
      </c>
      <c r="N8">
        <v>9915449.72303918</v>
      </c>
      <c r="O8">
        <v>0.56167964854839703</v>
      </c>
      <c r="P8">
        <v>3.3556920653326898</v>
      </c>
      <c r="Q8">
        <v>35771.540827119403</v>
      </c>
      <c r="R8">
        <v>9.4619485484100494</v>
      </c>
      <c r="S8">
        <v>4.3015517876788696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-6071816.8529380998</v>
      </c>
      <c r="AF8">
        <v>8898712.0983344596</v>
      </c>
      <c r="AG8">
        <v>25977963.661868699</v>
      </c>
      <c r="AH8">
        <v>-525639.82253072294</v>
      </c>
      <c r="AI8">
        <v>21273528.927623801</v>
      </c>
      <c r="AJ8">
        <v>34076784.052099302</v>
      </c>
      <c r="AK8">
        <v>-5851170.5284407297</v>
      </c>
      <c r="AL8">
        <v>-7184297.2855638498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70594064.250452906</v>
      </c>
      <c r="AY8">
        <v>70876769.899171397</v>
      </c>
      <c r="AZ8">
        <v>-40521456.8991687</v>
      </c>
      <c r="BA8">
        <v>0</v>
      </c>
      <c r="BB8">
        <v>30355313.0000026</v>
      </c>
      <c r="BC8"/>
      <c r="BD8"/>
      <c r="BE8"/>
      <c r="BF8"/>
      <c r="BG8"/>
      <c r="BH8"/>
    </row>
    <row r="9" spans="1:80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2641805462.42272</v>
      </c>
      <c r="K9">
        <v>-8021370.0443496099</v>
      </c>
      <c r="L9">
        <v>71582714.355237693</v>
      </c>
      <c r="M9">
        <v>0.92086023061058198</v>
      </c>
      <c r="N9">
        <v>9964969.7656980809</v>
      </c>
      <c r="O9">
        <v>0.55508678283873902</v>
      </c>
      <c r="P9">
        <v>3.5310062793786798</v>
      </c>
      <c r="Q9">
        <v>36276.706108743201</v>
      </c>
      <c r="R9">
        <v>9.2945652359991193</v>
      </c>
      <c r="S9">
        <v>4.4274885399032797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27227649.6998544</v>
      </c>
      <c r="AF9">
        <v>-21331533.6695395</v>
      </c>
      <c r="AG9">
        <v>7153720.4653715603</v>
      </c>
      <c r="AH9">
        <v>-8048780.90939184</v>
      </c>
      <c r="AI9">
        <v>12158717.8957575</v>
      </c>
      <c r="AJ9">
        <v>-11736315.806217801</v>
      </c>
      <c r="AK9">
        <v>-7768560.8269501403</v>
      </c>
      <c r="AL9">
        <v>-3096425.6452738401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-5441528.7963897502</v>
      </c>
      <c r="AY9">
        <v>-5756867.0781416902</v>
      </c>
      <c r="AZ9">
        <v>15512191.0781391</v>
      </c>
      <c r="BA9">
        <v>0</v>
      </c>
      <c r="BB9">
        <v>9755323.9999974594</v>
      </c>
      <c r="BC9"/>
      <c r="BD9"/>
      <c r="BE9"/>
      <c r="BF9"/>
      <c r="BG9"/>
      <c r="BH9"/>
    </row>
    <row r="10" spans="1:80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2718674779.8765101</v>
      </c>
      <c r="K10">
        <v>76869317.453791007</v>
      </c>
      <c r="L10">
        <v>71889164.491291001</v>
      </c>
      <c r="M10">
        <v>0.90104162550678502</v>
      </c>
      <c r="N10">
        <v>9988399.3974122796</v>
      </c>
      <c r="O10">
        <v>0.55810480951068597</v>
      </c>
      <c r="P10">
        <v>3.9554554445044898</v>
      </c>
      <c r="Q10">
        <v>36238.918817514997</v>
      </c>
      <c r="R10">
        <v>9.4554621860263008</v>
      </c>
      <c r="S10">
        <v>4.5087477278502996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7.1046637199104395E-2</v>
      </c>
      <c r="AD10">
        <v>0</v>
      </c>
      <c r="AE10">
        <v>12962571.360729501</v>
      </c>
      <c r="AF10">
        <v>16175439.837492401</v>
      </c>
      <c r="AG10">
        <v>4730198.57350899</v>
      </c>
      <c r="AH10">
        <v>3706599.0705965199</v>
      </c>
      <c r="AI10">
        <v>27837391.4436423</v>
      </c>
      <c r="AJ10">
        <v>1117376.6009301399</v>
      </c>
      <c r="AK10">
        <v>7748047.5830649203</v>
      </c>
      <c r="AL10">
        <v>-1878269.3166883399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1521957.5368079001</v>
      </c>
      <c r="AW10">
        <v>0</v>
      </c>
      <c r="AX10">
        <v>73921312.690084398</v>
      </c>
      <c r="AY10">
        <v>74958115.984862506</v>
      </c>
      <c r="AZ10">
        <v>8486092.0151385199</v>
      </c>
      <c r="BA10">
        <v>0</v>
      </c>
      <c r="BB10">
        <v>83444208.000000998</v>
      </c>
      <c r="BC10"/>
      <c r="BD10"/>
      <c r="BE10"/>
      <c r="BF10"/>
      <c r="BG10"/>
      <c r="BH10"/>
    </row>
    <row r="11" spans="1:80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2590289022.2327299</v>
      </c>
      <c r="K11">
        <v>-128385757.643776</v>
      </c>
      <c r="L11">
        <v>70967398.250165403</v>
      </c>
      <c r="M11">
        <v>0.99318691376596602</v>
      </c>
      <c r="N11">
        <v>9910892.7921914905</v>
      </c>
      <c r="O11">
        <v>0.56058664875456199</v>
      </c>
      <c r="P11">
        <v>2.9101362046971899</v>
      </c>
      <c r="Q11">
        <v>34545.635455789001</v>
      </c>
      <c r="R11">
        <v>9.5671246893685105</v>
      </c>
      <c r="S11">
        <v>4.7193406660422497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7.1046637199104395E-2</v>
      </c>
      <c r="AD11">
        <v>0</v>
      </c>
      <c r="AE11">
        <v>-17393263.634911701</v>
      </c>
      <c r="AF11">
        <v>-79614940.621437699</v>
      </c>
      <c r="AG11">
        <v>-4463056.4347227002</v>
      </c>
      <c r="AH11">
        <v>3326869.3205907401</v>
      </c>
      <c r="AI11">
        <v>-74597791.700629398</v>
      </c>
      <c r="AJ11">
        <v>43773440.694769502</v>
      </c>
      <c r="AK11">
        <v>5514196.95956802</v>
      </c>
      <c r="AL11">
        <v>-5055634.08095014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-128510179.497723</v>
      </c>
      <c r="AY11">
        <v>-128135516.38570599</v>
      </c>
      <c r="AZ11">
        <v>-61611.6142926877</v>
      </c>
      <c r="BA11">
        <v>0</v>
      </c>
      <c r="BB11">
        <v>-128197127.999999</v>
      </c>
      <c r="BC11"/>
      <c r="BD11"/>
      <c r="BE11"/>
      <c r="BF11"/>
      <c r="BG11"/>
      <c r="BH11"/>
    </row>
    <row r="12" spans="1:80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2563061583.2312398</v>
      </c>
      <c r="K12">
        <v>-27227439.001496099</v>
      </c>
      <c r="L12">
        <v>67087317.041166797</v>
      </c>
      <c r="M12">
        <v>1.0111597906565399</v>
      </c>
      <c r="N12">
        <v>9893600.1005124096</v>
      </c>
      <c r="O12">
        <v>0.56410963816295001</v>
      </c>
      <c r="P12">
        <v>3.3619635552803002</v>
      </c>
      <c r="Q12">
        <v>33716.160475015902</v>
      </c>
      <c r="R12">
        <v>9.7777681153092697</v>
      </c>
      <c r="S12">
        <v>4.9479701995259902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0.127685464009864</v>
      </c>
      <c r="AD12">
        <v>0</v>
      </c>
      <c r="AE12">
        <v>-75967931.441907898</v>
      </c>
      <c r="AF12">
        <v>-14030129.790403901</v>
      </c>
      <c r="AG12">
        <v>520481.82446902402</v>
      </c>
      <c r="AH12">
        <v>4238677.0276989201</v>
      </c>
      <c r="AI12">
        <v>33495994.686968099</v>
      </c>
      <c r="AJ12">
        <v>20804688.970056701</v>
      </c>
      <c r="AK12">
        <v>10274899.467234399</v>
      </c>
      <c r="AL12">
        <v>-5228432.7616926003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1297857.5007213301</v>
      </c>
      <c r="AW12">
        <v>0</v>
      </c>
      <c r="AX12">
        <v>-24593894.516855799</v>
      </c>
      <c r="AY12">
        <v>-25128900.261959799</v>
      </c>
      <c r="AZ12">
        <v>-61612831.738038898</v>
      </c>
      <c r="BA12">
        <v>0</v>
      </c>
      <c r="BB12">
        <v>-86741731.999998793</v>
      </c>
      <c r="BC12"/>
      <c r="BD12"/>
      <c r="BE12"/>
      <c r="BF12"/>
      <c r="BG12"/>
      <c r="BH12"/>
    </row>
    <row r="13" spans="1:80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2572476130.3920598</v>
      </c>
      <c r="K13">
        <v>9414547.1608217508</v>
      </c>
      <c r="L13">
        <v>64589050.378745601</v>
      </c>
      <c r="M13">
        <v>1.0324809727559301</v>
      </c>
      <c r="N13">
        <v>9986664.0981256608</v>
      </c>
      <c r="O13">
        <v>0.55971715621927998</v>
      </c>
      <c r="P13">
        <v>4.09287732495845</v>
      </c>
      <c r="Q13">
        <v>33057.754898560801</v>
      </c>
      <c r="R13">
        <v>10.065434436475099</v>
      </c>
      <c r="S13">
        <v>4.8950368235540802</v>
      </c>
      <c r="T13">
        <v>0</v>
      </c>
      <c r="U13">
        <v>0</v>
      </c>
      <c r="V13">
        <v>0</v>
      </c>
      <c r="W13">
        <v>0.12496612797067699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0.16867203705134001</v>
      </c>
      <c r="AD13">
        <v>0</v>
      </c>
      <c r="AE13">
        <v>-50773094.996674098</v>
      </c>
      <c r="AF13">
        <v>-15576694.995151499</v>
      </c>
      <c r="AG13">
        <v>9450395.2908683605</v>
      </c>
      <c r="AH13">
        <v>-5135143.5070500402</v>
      </c>
      <c r="AI13">
        <v>45969045.732638903</v>
      </c>
      <c r="AJ13">
        <v>16202773.4380663</v>
      </c>
      <c r="AK13">
        <v>13344362.036529601</v>
      </c>
      <c r="AL13">
        <v>1240353.45499156</v>
      </c>
      <c r="AM13">
        <v>0</v>
      </c>
      <c r="AN13">
        <v>0</v>
      </c>
      <c r="AO13">
        <v>0</v>
      </c>
      <c r="AP13">
        <v>-3914445.5470793601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898587.07265221002</v>
      </c>
      <c r="AW13">
        <v>0</v>
      </c>
      <c r="AX13">
        <v>11706137.9797918</v>
      </c>
      <c r="AY13">
        <v>10406978.7562449</v>
      </c>
      <c r="AZ13">
        <v>20135034.2437548</v>
      </c>
      <c r="BA13">
        <v>0</v>
      </c>
      <c r="BB13">
        <v>30542012.999999698</v>
      </c>
      <c r="BC13"/>
      <c r="BD13"/>
      <c r="BE13"/>
      <c r="BF13"/>
      <c r="BG13"/>
      <c r="BH13"/>
    </row>
    <row r="14" spans="1:80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2547182668.6649599</v>
      </c>
      <c r="K14">
        <v>-25293461.7270988</v>
      </c>
      <c r="L14">
        <v>63654979.010831997</v>
      </c>
      <c r="M14">
        <v>1.03319372827068</v>
      </c>
      <c r="N14">
        <v>10106162.1305601</v>
      </c>
      <c r="O14">
        <v>0.55566673939080602</v>
      </c>
      <c r="P14">
        <v>4.1402142572755398</v>
      </c>
      <c r="Q14">
        <v>32885.708578535901</v>
      </c>
      <c r="R14">
        <v>9.9589405328228597</v>
      </c>
      <c r="S14">
        <v>4.9873568486467601</v>
      </c>
      <c r="T14">
        <v>0</v>
      </c>
      <c r="U14">
        <v>0</v>
      </c>
      <c r="V14">
        <v>0</v>
      </c>
      <c r="W14">
        <v>0.50499774940706799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0.20578687227443601</v>
      </c>
      <c r="AD14">
        <v>0</v>
      </c>
      <c r="AE14">
        <v>-19620864.291003499</v>
      </c>
      <c r="AF14">
        <v>622254.63694499503</v>
      </c>
      <c r="AG14">
        <v>11939414.7172525</v>
      </c>
      <c r="AH14">
        <v>-4628331.2046019798</v>
      </c>
      <c r="AI14">
        <v>2645491.5818458898</v>
      </c>
      <c r="AJ14">
        <v>4894500.6431013998</v>
      </c>
      <c r="AK14">
        <v>-5045711.7430408401</v>
      </c>
      <c r="AL14">
        <v>-2306433.4138013599</v>
      </c>
      <c r="AM14">
        <v>0</v>
      </c>
      <c r="AN14">
        <v>0</v>
      </c>
      <c r="AO14">
        <v>0</v>
      </c>
      <c r="AP14">
        <v>-13645701.8460683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562061.621690384</v>
      </c>
      <c r="AW14">
        <v>0</v>
      </c>
      <c r="AX14">
        <v>-24583319.297680698</v>
      </c>
      <c r="AY14">
        <v>-24581232.9617582</v>
      </c>
      <c r="AZ14">
        <v>57726761.961757302</v>
      </c>
      <c r="BA14">
        <v>0</v>
      </c>
      <c r="BB14">
        <v>33145528.999999002</v>
      </c>
      <c r="BC14"/>
      <c r="BD14"/>
      <c r="BE14"/>
      <c r="BF14"/>
      <c r="BG14"/>
      <c r="BH14"/>
    </row>
    <row r="15" spans="1:80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2509201360.3569498</v>
      </c>
      <c r="K15">
        <v>-37981308.308013</v>
      </c>
      <c r="L15">
        <v>64440490.501856402</v>
      </c>
      <c r="M15">
        <v>1.0525608051525199</v>
      </c>
      <c r="N15">
        <v>10218543.9397672</v>
      </c>
      <c r="O15">
        <v>0.55548457630107895</v>
      </c>
      <c r="P15">
        <v>3.9654549378235</v>
      </c>
      <c r="Q15">
        <v>33089.926406244202</v>
      </c>
      <c r="R15">
        <v>9.6952007021101192</v>
      </c>
      <c r="S15">
        <v>4.99002797712998</v>
      </c>
      <c r="T15">
        <v>0</v>
      </c>
      <c r="U15">
        <v>0</v>
      </c>
      <c r="V15">
        <v>0</v>
      </c>
      <c r="W15">
        <v>1.3142978187952701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0.20578687227443601</v>
      </c>
      <c r="AD15">
        <v>0</v>
      </c>
      <c r="AE15">
        <v>21673711.428613901</v>
      </c>
      <c r="AF15">
        <v>-13372749.521569099</v>
      </c>
      <c r="AG15">
        <v>11172192.2517009</v>
      </c>
      <c r="AH15">
        <v>-167049.219072985</v>
      </c>
      <c r="AI15">
        <v>-10278487.601663699</v>
      </c>
      <c r="AJ15">
        <v>-4831746.6843782896</v>
      </c>
      <c r="AK15">
        <v>-11830619.735968599</v>
      </c>
      <c r="AL15">
        <v>-33456.9517102752</v>
      </c>
      <c r="AM15">
        <v>0</v>
      </c>
      <c r="AN15">
        <v>0</v>
      </c>
      <c r="AO15">
        <v>0</v>
      </c>
      <c r="AP15">
        <v>-29829680.745193999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-37497886.779242203</v>
      </c>
      <c r="AY15">
        <v>-37444792.940628797</v>
      </c>
      <c r="AZ15">
        <v>34955311.940629698</v>
      </c>
      <c r="BA15">
        <v>0</v>
      </c>
      <c r="BB15">
        <v>-2489480.9999990901</v>
      </c>
      <c r="BC15"/>
      <c r="BD15"/>
      <c r="BE15"/>
      <c r="BF15"/>
      <c r="BG15"/>
      <c r="BH15"/>
    </row>
    <row r="16" spans="1:80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2470479826.0712199</v>
      </c>
      <c r="K16">
        <v>-38721534.285721399</v>
      </c>
      <c r="L16">
        <v>64472290.625995196</v>
      </c>
      <c r="M16">
        <v>1.0552857020000399</v>
      </c>
      <c r="N16">
        <v>10358402.7220985</v>
      </c>
      <c r="O16">
        <v>0.55491771804149104</v>
      </c>
      <c r="P16">
        <v>3.7576320769069</v>
      </c>
      <c r="Q16">
        <v>33372.446493620198</v>
      </c>
      <c r="R16">
        <v>9.6436540883721307</v>
      </c>
      <c r="S16">
        <v>5.14302810748379</v>
      </c>
      <c r="T16">
        <v>0</v>
      </c>
      <c r="U16">
        <v>0</v>
      </c>
      <c r="V16">
        <v>0</v>
      </c>
      <c r="W16">
        <v>2.1833497858733701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0.47212362391407298</v>
      </c>
      <c r="AD16">
        <v>0</v>
      </c>
      <c r="AE16">
        <v>3983183.5392084401</v>
      </c>
      <c r="AF16">
        <v>-3732195.1018419298</v>
      </c>
      <c r="AG16">
        <v>13261535.3939192</v>
      </c>
      <c r="AH16">
        <v>-638670.71920959197</v>
      </c>
      <c r="AI16">
        <v>-12814716.8296292</v>
      </c>
      <c r="AJ16">
        <v>-7028214.2062545503</v>
      </c>
      <c r="AK16">
        <v>-2890739.8219504599</v>
      </c>
      <c r="AL16">
        <v>-3665847.0112093599</v>
      </c>
      <c r="AM16">
        <v>0</v>
      </c>
      <c r="AN16">
        <v>0</v>
      </c>
      <c r="AO16">
        <v>0</v>
      </c>
      <c r="AP16">
        <v>-31929465.089718301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6076404.7240305198</v>
      </c>
      <c r="AW16">
        <v>0</v>
      </c>
      <c r="AX16">
        <v>-39378725.122655198</v>
      </c>
      <c r="AY16">
        <v>-39372766.833225198</v>
      </c>
      <c r="AZ16">
        <v>11728702.833223101</v>
      </c>
      <c r="BA16">
        <v>0</v>
      </c>
      <c r="BB16">
        <v>-27644064.000002</v>
      </c>
      <c r="BC16"/>
      <c r="BD16"/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2357775877.3653898</v>
      </c>
      <c r="K17">
        <v>-112703948.705833</v>
      </c>
      <c r="L17">
        <v>65239258.512049802</v>
      </c>
      <c r="M17">
        <v>1.0818127292498301</v>
      </c>
      <c r="N17">
        <v>10472818.6457387</v>
      </c>
      <c r="O17">
        <v>0.55561990692373497</v>
      </c>
      <c r="P17">
        <v>2.85766669283365</v>
      </c>
      <c r="Q17">
        <v>34516.890531118501</v>
      </c>
      <c r="R17">
        <v>9.5105274519725995</v>
      </c>
      <c r="S17">
        <v>5.28422265336616</v>
      </c>
      <c r="T17">
        <v>0</v>
      </c>
      <c r="U17">
        <v>0</v>
      </c>
      <c r="V17">
        <v>0</v>
      </c>
      <c r="W17">
        <v>3.1833497858733701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0.72363055956676403</v>
      </c>
      <c r="AD17">
        <v>0</v>
      </c>
      <c r="AE17">
        <v>22872113.434744701</v>
      </c>
      <c r="AF17">
        <v>-22090303.905489799</v>
      </c>
      <c r="AG17">
        <v>11444892.553362601</v>
      </c>
      <c r="AH17">
        <v>785838.499830254</v>
      </c>
      <c r="AI17">
        <v>-62374708.4562255</v>
      </c>
      <c r="AJ17">
        <v>-27145783.611499202</v>
      </c>
      <c r="AK17">
        <v>-5820108.5348026697</v>
      </c>
      <c r="AL17">
        <v>-3011265.0774919302</v>
      </c>
      <c r="AM17">
        <v>0</v>
      </c>
      <c r="AN17">
        <v>0</v>
      </c>
      <c r="AO17">
        <v>0</v>
      </c>
      <c r="AP17">
        <v>-36081762.757583797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5197291.7208412196</v>
      </c>
      <c r="AW17">
        <v>0</v>
      </c>
      <c r="AX17">
        <v>-116223796.134314</v>
      </c>
      <c r="AY17">
        <v>-114809795.828871</v>
      </c>
      <c r="AZ17">
        <v>49574426.828873798</v>
      </c>
      <c r="BA17">
        <v>0</v>
      </c>
      <c r="BB17">
        <v>-65235368.999997698</v>
      </c>
      <c r="BC17"/>
      <c r="BD17"/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2284198588.0998502</v>
      </c>
      <c r="K18">
        <v>-73577289.265542805</v>
      </c>
      <c r="L18">
        <v>66113243.246801101</v>
      </c>
      <c r="M18">
        <v>1.1047173026228101</v>
      </c>
      <c r="N18">
        <v>10554924.899873899</v>
      </c>
      <c r="O18">
        <v>0.55504323849516102</v>
      </c>
      <c r="P18">
        <v>2.5185717610537002</v>
      </c>
      <c r="Q18">
        <v>35303.229511006401</v>
      </c>
      <c r="R18">
        <v>9.3812591235224794</v>
      </c>
      <c r="S18">
        <v>5.7157851486528504</v>
      </c>
      <c r="T18">
        <v>0</v>
      </c>
      <c r="U18">
        <v>0</v>
      </c>
      <c r="V18">
        <v>0</v>
      </c>
      <c r="W18">
        <v>4.1833497858733697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0.98277465691555099</v>
      </c>
      <c r="AD18">
        <v>0</v>
      </c>
      <c r="AE18">
        <v>21914759.9047422</v>
      </c>
      <c r="AF18">
        <v>-17550107.268445201</v>
      </c>
      <c r="AG18">
        <v>8628144.0750563499</v>
      </c>
      <c r="AH18">
        <v>-621747.44138871599</v>
      </c>
      <c r="AI18">
        <v>-26143409.528493501</v>
      </c>
      <c r="AJ18">
        <v>-17470228.521395098</v>
      </c>
      <c r="AK18">
        <v>-5882461.6552287703</v>
      </c>
      <c r="AL18">
        <v>-9464256.1135506295</v>
      </c>
      <c r="AM18">
        <v>0</v>
      </c>
      <c r="AN18">
        <v>0</v>
      </c>
      <c r="AO18">
        <v>0</v>
      </c>
      <c r="AP18">
        <v>-35144335.902171701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5041722.1094092503</v>
      </c>
      <c r="AW18">
        <v>0</v>
      </c>
      <c r="AX18">
        <v>-76691920.341465905</v>
      </c>
      <c r="AY18">
        <v>-76018357.097714007</v>
      </c>
      <c r="AZ18">
        <v>-46162876.902286597</v>
      </c>
      <c r="BA18">
        <v>0</v>
      </c>
      <c r="BB18">
        <v>-122181234</v>
      </c>
      <c r="BC18"/>
      <c r="BD18"/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2287960647.9948702</v>
      </c>
      <c r="K19">
        <v>3762059.8950251201</v>
      </c>
      <c r="L19">
        <v>66222639.767624497</v>
      </c>
      <c r="M19">
        <v>1.06543147344353</v>
      </c>
      <c r="N19">
        <v>10662889.4121828</v>
      </c>
      <c r="O19">
        <v>0.55380053594204004</v>
      </c>
      <c r="P19">
        <v>2.7392459466138002</v>
      </c>
      <c r="Q19">
        <v>36103.068578746301</v>
      </c>
      <c r="R19">
        <v>9.2334461909402794</v>
      </c>
      <c r="S19">
        <v>5.8844236677877504</v>
      </c>
      <c r="T19">
        <v>0</v>
      </c>
      <c r="U19">
        <v>0</v>
      </c>
      <c r="V19">
        <v>0</v>
      </c>
      <c r="W19">
        <v>5.1833497858733697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0.98277465691555099</v>
      </c>
      <c r="AD19">
        <v>0</v>
      </c>
      <c r="AE19">
        <v>11156194.303337499</v>
      </c>
      <c r="AF19">
        <v>26926173.0456523</v>
      </c>
      <c r="AG19">
        <v>10018042.478587899</v>
      </c>
      <c r="AH19">
        <v>-1306860.4385338901</v>
      </c>
      <c r="AI19">
        <v>16854470.972432699</v>
      </c>
      <c r="AJ19">
        <v>-17277540.382219601</v>
      </c>
      <c r="AK19">
        <v>-6124273.6891310904</v>
      </c>
      <c r="AL19">
        <v>-3493287.85712151</v>
      </c>
      <c r="AM19">
        <v>0</v>
      </c>
      <c r="AN19">
        <v>0</v>
      </c>
      <c r="AO19">
        <v>0</v>
      </c>
      <c r="AP19">
        <v>-33388601.678011902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3364316.7549925102</v>
      </c>
      <c r="AY19">
        <v>2951134.1622837801</v>
      </c>
      <c r="AZ19">
        <v>-95655920.162284404</v>
      </c>
      <c r="BA19">
        <v>0</v>
      </c>
      <c r="BB19">
        <v>-92704786.000000596</v>
      </c>
      <c r="BC19"/>
      <c r="BD19"/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2228060324.6237702</v>
      </c>
      <c r="K20">
        <v>-59900323.371104501</v>
      </c>
      <c r="L20">
        <v>66335689.749269299</v>
      </c>
      <c r="M20">
        <v>1.03280582691442</v>
      </c>
      <c r="N20">
        <v>10741812.069976499</v>
      </c>
      <c r="O20">
        <v>0.55478249392358903</v>
      </c>
      <c r="P20">
        <v>3.0460655824605101</v>
      </c>
      <c r="Q20">
        <v>36989.701487673403</v>
      </c>
      <c r="R20">
        <v>9.0962859730607892</v>
      </c>
      <c r="S20">
        <v>6.1187931809606004</v>
      </c>
      <c r="T20">
        <v>0</v>
      </c>
      <c r="U20">
        <v>0</v>
      </c>
      <c r="V20">
        <v>0</v>
      </c>
      <c r="W20">
        <v>6.1833497858733697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0.535820345896039</v>
      </c>
      <c r="AE20">
        <v>8594571.7574949302</v>
      </c>
      <c r="AF20">
        <v>22119107.564378399</v>
      </c>
      <c r="AG20">
        <v>7755431.4366526902</v>
      </c>
      <c r="AH20">
        <v>980863.858172804</v>
      </c>
      <c r="AI20">
        <v>20682167.639562398</v>
      </c>
      <c r="AJ20">
        <v>-17566757.189511001</v>
      </c>
      <c r="AK20">
        <v>-5610876.6092958804</v>
      </c>
      <c r="AL20">
        <v>-4694706.1539714504</v>
      </c>
      <c r="AM20">
        <v>0</v>
      </c>
      <c r="AN20">
        <v>0</v>
      </c>
      <c r="AO20">
        <v>0</v>
      </c>
      <c r="AP20">
        <v>-32056441.572937101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242236.85178545699</v>
      </c>
      <c r="AW20">
        <v>-59935415.125787802</v>
      </c>
      <c r="AX20">
        <v>-59489817.543456502</v>
      </c>
      <c r="AY20">
        <v>-60067895.872304499</v>
      </c>
      <c r="AZ20">
        <v>5652401.8723052703</v>
      </c>
      <c r="BA20">
        <v>0</v>
      </c>
      <c r="BB20">
        <v>-54415493.999999203</v>
      </c>
      <c r="BC20"/>
      <c r="BD20"/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670010774.45983899</v>
      </c>
      <c r="K21">
        <v>0</v>
      </c>
      <c r="L21">
        <v>13378352.2086371</v>
      </c>
      <c r="M21">
        <v>0.92425916812859699</v>
      </c>
      <c r="N21">
        <v>2412902.98573989</v>
      </c>
      <c r="O21">
        <v>0.357365417272761</v>
      </c>
      <c r="P21">
        <v>1.9468195567767399</v>
      </c>
      <c r="Q21">
        <v>35715.451599492502</v>
      </c>
      <c r="R21">
        <v>7.8156462434034699</v>
      </c>
      <c r="S21">
        <v>3.29893510953965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4.7394709953269498E-2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692881970</v>
      </c>
      <c r="BB21">
        <v>692881970</v>
      </c>
      <c r="BC21"/>
      <c r="BD21"/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752716327.49735296</v>
      </c>
      <c r="K22">
        <v>16230413.9177301</v>
      </c>
      <c r="L22">
        <v>13026932.796544701</v>
      </c>
      <c r="M22">
        <v>0.87267615679307897</v>
      </c>
      <c r="N22">
        <v>2374560.0640381798</v>
      </c>
      <c r="O22">
        <v>0.35480650509096501</v>
      </c>
      <c r="P22">
        <v>2.2027861871074199</v>
      </c>
      <c r="Q22">
        <v>35129.657977308299</v>
      </c>
      <c r="R22">
        <v>7.6032487138457299</v>
      </c>
      <c r="S22">
        <v>3.3806762574596898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4.3359039353014002E-2</v>
      </c>
      <c r="AD22">
        <v>0</v>
      </c>
      <c r="AE22">
        <v>753262.55672388698</v>
      </c>
      <c r="AF22">
        <v>826868.36949763796</v>
      </c>
      <c r="AG22">
        <v>6394429.3765784698</v>
      </c>
      <c r="AH22">
        <v>-838477.94700250099</v>
      </c>
      <c r="AI22">
        <v>7071945.5969342599</v>
      </c>
      <c r="AJ22">
        <v>4547642.9687992996</v>
      </c>
      <c r="AK22">
        <v>-463658.65133994102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17856006.566106901</v>
      </c>
      <c r="AY22">
        <v>17670433.4762724</v>
      </c>
      <c r="AZ22">
        <v>-4841574.4762724601</v>
      </c>
      <c r="BA22">
        <v>64490437</v>
      </c>
      <c r="BB22">
        <v>77319296</v>
      </c>
      <c r="BC22"/>
      <c r="BD22"/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819488618.76327801</v>
      </c>
      <c r="K23">
        <v>25546701.079173502</v>
      </c>
      <c r="L23">
        <v>12498024.033456299</v>
      </c>
      <c r="M23">
        <v>0.857865434554824</v>
      </c>
      <c r="N23">
        <v>2380930.3377387198</v>
      </c>
      <c r="O23">
        <v>0.35769842507487198</v>
      </c>
      <c r="P23">
        <v>2.5257419598212101</v>
      </c>
      <c r="Q23">
        <v>34149.207747186898</v>
      </c>
      <c r="R23">
        <v>7.5174288730388703</v>
      </c>
      <c r="S23">
        <v>3.4095997197652399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4.1835837141439902E-2</v>
      </c>
      <c r="AD23">
        <v>0</v>
      </c>
      <c r="AE23">
        <v>-1308382.30173346</v>
      </c>
      <c r="AF23">
        <v>4887469.5895933798</v>
      </c>
      <c r="AG23">
        <v>8116010.1683461601</v>
      </c>
      <c r="AH23">
        <v>-1713418.60094471</v>
      </c>
      <c r="AI23">
        <v>8672184.3535639793</v>
      </c>
      <c r="AJ23">
        <v>7680304.8228491098</v>
      </c>
      <c r="AK23">
        <v>-495426.75706936303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25082401.658082802</v>
      </c>
      <c r="AY23">
        <v>25438483.362646699</v>
      </c>
      <c r="AZ23">
        <v>-12481787.3626468</v>
      </c>
      <c r="BA23">
        <v>27575194</v>
      </c>
      <c r="BB23">
        <v>40531889.999999799</v>
      </c>
      <c r="BC23"/>
      <c r="BD23"/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871511838.23642302</v>
      </c>
      <c r="K24">
        <v>27054585.194789901</v>
      </c>
      <c r="L24">
        <v>12247363.8094016</v>
      </c>
      <c r="M24">
        <v>0.87014836008015595</v>
      </c>
      <c r="N24">
        <v>2431976.7748505399</v>
      </c>
      <c r="O24">
        <v>0.35138187466933302</v>
      </c>
      <c r="P24">
        <v>2.9854155094792598</v>
      </c>
      <c r="Q24">
        <v>33180.000316564998</v>
      </c>
      <c r="R24">
        <v>7.4922899329385704</v>
      </c>
      <c r="S24">
        <v>3.4123453178573202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4.0648914520427397E-2</v>
      </c>
      <c r="AD24">
        <v>0</v>
      </c>
      <c r="AE24">
        <v>1757232.70657402</v>
      </c>
      <c r="AF24">
        <v>-1725999.18340139</v>
      </c>
      <c r="AG24">
        <v>8412368.8230350092</v>
      </c>
      <c r="AH24">
        <v>-1123552.4502937901</v>
      </c>
      <c r="AI24">
        <v>11918961.984236499</v>
      </c>
      <c r="AJ24">
        <v>7461166.0973325605</v>
      </c>
      <c r="AK24">
        <v>-388207.28853228601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26311970.688950699</v>
      </c>
      <c r="AY24">
        <v>26510103.8804789</v>
      </c>
      <c r="AZ24">
        <v>-5780304.8804785497</v>
      </c>
      <c r="BA24">
        <v>22919974</v>
      </c>
      <c r="BB24">
        <v>43649773.000000402</v>
      </c>
      <c r="BC24"/>
      <c r="BD24"/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917726775.88253605</v>
      </c>
      <c r="K25">
        <v>29131177.2058127</v>
      </c>
      <c r="L25">
        <v>12189060.458303699</v>
      </c>
      <c r="M25">
        <v>0.87453611440325896</v>
      </c>
      <c r="N25">
        <v>2489143.47111732</v>
      </c>
      <c r="O25">
        <v>0.34989923840892501</v>
      </c>
      <c r="P25">
        <v>3.2678900407111202</v>
      </c>
      <c r="Q25">
        <v>31707.039385882101</v>
      </c>
      <c r="R25">
        <v>7.5260429450324597</v>
      </c>
      <c r="S25">
        <v>3.5735851352236199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3.98717196983382E-2</v>
      </c>
      <c r="AD25">
        <v>0</v>
      </c>
      <c r="AE25">
        <v>3705370.0952053098</v>
      </c>
      <c r="AF25">
        <v>-3979142.2240792098</v>
      </c>
      <c r="AG25">
        <v>10194970.2678669</v>
      </c>
      <c r="AH25">
        <v>-105546.39213380701</v>
      </c>
      <c r="AI25">
        <v>7006175.5791096501</v>
      </c>
      <c r="AJ25">
        <v>12359186.520073</v>
      </c>
      <c r="AK25">
        <v>107477.649816633</v>
      </c>
      <c r="AL25">
        <v>-1419150.4422983101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27869341.0535601</v>
      </c>
      <c r="AY25">
        <v>28226542.3769858</v>
      </c>
      <c r="AZ25">
        <v>14516834.623013999</v>
      </c>
      <c r="BA25">
        <v>15747264</v>
      </c>
      <c r="BB25">
        <v>58490640.999999903</v>
      </c>
      <c r="BC25"/>
      <c r="BD25"/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926572685.61044002</v>
      </c>
      <c r="K26">
        <v>186300.713666303</v>
      </c>
      <c r="L26">
        <v>12139213.002662901</v>
      </c>
      <c r="M26">
        <v>0.89575729761823097</v>
      </c>
      <c r="N26">
        <v>2506046.0194194498</v>
      </c>
      <c r="O26">
        <v>0.34780737583798599</v>
      </c>
      <c r="P26">
        <v>3.4551355017601701</v>
      </c>
      <c r="Q26">
        <v>31993.077300879799</v>
      </c>
      <c r="R26">
        <v>7.4289218051663397</v>
      </c>
      <c r="S26">
        <v>3.74734725518692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3.9455505721186702E-2</v>
      </c>
      <c r="AD26">
        <v>0</v>
      </c>
      <c r="AE26">
        <v>4688013.5323323198</v>
      </c>
      <c r="AF26">
        <v>-5211040.5083957398</v>
      </c>
      <c r="AG26">
        <v>4244948.0532498602</v>
      </c>
      <c r="AH26">
        <v>-1546461.4916906699</v>
      </c>
      <c r="AI26">
        <v>4655509.7758777402</v>
      </c>
      <c r="AJ26">
        <v>-3299178.1278659198</v>
      </c>
      <c r="AK26">
        <v>-1433338.30748182</v>
      </c>
      <c r="AL26">
        <v>-1470952.4786038699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627500.44742188102</v>
      </c>
      <c r="AY26">
        <v>468357.29792590201</v>
      </c>
      <c r="AZ26">
        <v>1838364.7020739201</v>
      </c>
      <c r="BA26">
        <v>8688267.9999999907</v>
      </c>
      <c r="BB26">
        <v>10994989.999999801</v>
      </c>
      <c r="BC26"/>
      <c r="BD26"/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955277070.79950094</v>
      </c>
      <c r="K27">
        <v>28704385.1890614</v>
      </c>
      <c r="L27">
        <v>12290406.974323301</v>
      </c>
      <c r="M27">
        <v>0.89493191570186303</v>
      </c>
      <c r="N27">
        <v>2511974.24835356</v>
      </c>
      <c r="O27">
        <v>0.34768094753883899</v>
      </c>
      <c r="P27">
        <v>3.8651958319828799</v>
      </c>
      <c r="Q27">
        <v>31801.154273996501</v>
      </c>
      <c r="R27">
        <v>7.6059558929172697</v>
      </c>
      <c r="S27">
        <v>3.8012413147221298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3.9455505721186702E-2</v>
      </c>
      <c r="AD27">
        <v>0</v>
      </c>
      <c r="AE27">
        <v>10230241.528816599</v>
      </c>
      <c r="AF27">
        <v>1793199.8067749499</v>
      </c>
      <c r="AG27">
        <v>1911969.5853539601</v>
      </c>
      <c r="AH27">
        <v>-103759.290970948</v>
      </c>
      <c r="AI27">
        <v>9770550.4997009896</v>
      </c>
      <c r="AJ27">
        <v>2080593.1524251699</v>
      </c>
      <c r="AK27">
        <v>2977955.07426544</v>
      </c>
      <c r="AL27">
        <v>-322887.57156201499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28337862.784804199</v>
      </c>
      <c r="AY27">
        <v>29099760.720450498</v>
      </c>
      <c r="AZ27">
        <v>34503087.279549703</v>
      </c>
      <c r="BA27">
        <v>0</v>
      </c>
      <c r="BB27">
        <v>63602848.000000201</v>
      </c>
      <c r="BC27"/>
      <c r="BD27"/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900282940.57247198</v>
      </c>
      <c r="K28">
        <v>-54994130.2270291</v>
      </c>
      <c r="L28">
        <v>11963645.855133699</v>
      </c>
      <c r="M28">
        <v>1.0103714186644599</v>
      </c>
      <c r="N28">
        <v>2493193.30275037</v>
      </c>
      <c r="O28">
        <v>0.35148787587781599</v>
      </c>
      <c r="P28">
        <v>2.8103374921298898</v>
      </c>
      <c r="Q28">
        <v>30173.234862315599</v>
      </c>
      <c r="R28">
        <v>7.7096809882267996</v>
      </c>
      <c r="S28">
        <v>4.0092201872556501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3.9455505721186702E-2</v>
      </c>
      <c r="AD28">
        <v>0</v>
      </c>
      <c r="AE28">
        <v>-9584675.1780674495</v>
      </c>
      <c r="AF28">
        <v>-36855604.384885199</v>
      </c>
      <c r="AG28">
        <v>-1779393.7152831999</v>
      </c>
      <c r="AH28">
        <v>1828694.6719241</v>
      </c>
      <c r="AI28">
        <v>-28201341.129549101</v>
      </c>
      <c r="AJ28">
        <v>16790007.1807824</v>
      </c>
      <c r="AK28">
        <v>1705082.1802195399</v>
      </c>
      <c r="AL28">
        <v>-1902627.32472605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-57999857.699584998</v>
      </c>
      <c r="AY28">
        <v>-57032274.736433797</v>
      </c>
      <c r="AZ28">
        <v>-22617335.263566501</v>
      </c>
      <c r="BA28">
        <v>0</v>
      </c>
      <c r="BB28">
        <v>-79649610.000000298</v>
      </c>
      <c r="BC28"/>
      <c r="BD28"/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919831322.86538994</v>
      </c>
      <c r="K29">
        <v>17152061.882550102</v>
      </c>
      <c r="L29">
        <v>11662173.301157</v>
      </c>
      <c r="M29">
        <v>1.0147581535574</v>
      </c>
      <c r="N29">
        <v>2506860.1969974199</v>
      </c>
      <c r="O29">
        <v>0.351349882525408</v>
      </c>
      <c r="P29">
        <v>3.2698495335109898</v>
      </c>
      <c r="Q29">
        <v>29669.122375049599</v>
      </c>
      <c r="R29">
        <v>7.9259908324617898</v>
      </c>
      <c r="S29">
        <v>4.0278793298481501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3.9346372443128198E-2</v>
      </c>
      <c r="AD29">
        <v>0</v>
      </c>
      <c r="AE29">
        <v>-8512899.9777132403</v>
      </c>
      <c r="AF29">
        <v>913434.26177226496</v>
      </c>
      <c r="AG29">
        <v>3183068.5205415599</v>
      </c>
      <c r="AH29">
        <v>223400.39822232601</v>
      </c>
      <c r="AI29">
        <v>12300607.7533498</v>
      </c>
      <c r="AJ29">
        <v>4828032.3884050101</v>
      </c>
      <c r="AK29">
        <v>4279985.9069108497</v>
      </c>
      <c r="AL29">
        <v>-7691.3836614858501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17207937.867827099</v>
      </c>
      <c r="AY29">
        <v>17810589.741985701</v>
      </c>
      <c r="AZ29">
        <v>-30294757.7419855</v>
      </c>
      <c r="BA29">
        <v>2308521.9999999902</v>
      </c>
      <c r="BB29">
        <v>-10175645.999999801</v>
      </c>
      <c r="BC29"/>
      <c r="BD29"/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943198318.31309497</v>
      </c>
      <c r="K30">
        <v>23366995.447705202</v>
      </c>
      <c r="L30">
        <v>11462779.6350004</v>
      </c>
      <c r="M30">
        <v>0.99742845238218503</v>
      </c>
      <c r="N30">
        <v>2526455.28324511</v>
      </c>
      <c r="O30">
        <v>0.34410319623580099</v>
      </c>
      <c r="P30">
        <v>4.0111020093806999</v>
      </c>
      <c r="Q30">
        <v>29100.830016762298</v>
      </c>
      <c r="R30">
        <v>8.2132553545452698</v>
      </c>
      <c r="S30">
        <v>4.1277261650759902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5.2275766936384201E-2</v>
      </c>
      <c r="AD30">
        <v>0</v>
      </c>
      <c r="AE30">
        <v>-8203709.29114608</v>
      </c>
      <c r="AF30">
        <v>4481052.6566672502</v>
      </c>
      <c r="AG30">
        <v>2588606.8949910598</v>
      </c>
      <c r="AH30">
        <v>-3056845.7815667</v>
      </c>
      <c r="AI30">
        <v>17180867.5161273</v>
      </c>
      <c r="AJ30">
        <v>5887207.4130213298</v>
      </c>
      <c r="AK30">
        <v>4402284.38336589</v>
      </c>
      <c r="AL30">
        <v>-960562.18794448499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114204.051898686</v>
      </c>
      <c r="AW30">
        <v>0</v>
      </c>
      <c r="AX30">
        <v>22433105.655414201</v>
      </c>
      <c r="AY30">
        <v>22431763.755321901</v>
      </c>
      <c r="AZ30">
        <v>14922440.244678</v>
      </c>
      <c r="BA30">
        <v>0</v>
      </c>
      <c r="BB30">
        <v>37354203.999999903</v>
      </c>
      <c r="BC30"/>
      <c r="BD30"/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940659606.93807697</v>
      </c>
      <c r="K31">
        <v>-2538711.37501805</v>
      </c>
      <c r="L31">
        <v>11264859.978528</v>
      </c>
      <c r="M31">
        <v>0.99257439422925597</v>
      </c>
      <c r="N31">
        <v>2552570.2182420199</v>
      </c>
      <c r="O31">
        <v>0.33060451780988898</v>
      </c>
      <c r="P31">
        <v>4.0256358420234699</v>
      </c>
      <c r="Q31">
        <v>28874.309502126802</v>
      </c>
      <c r="R31">
        <v>8.2569154106646199</v>
      </c>
      <c r="S31">
        <v>4.1251469761152801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8.9326402136675601E-2</v>
      </c>
      <c r="AD31">
        <v>0</v>
      </c>
      <c r="AE31">
        <v>-4707976.7708852198</v>
      </c>
      <c r="AF31">
        <v>65813.299464506403</v>
      </c>
      <c r="AG31">
        <v>3496418.85388945</v>
      </c>
      <c r="AH31">
        <v>-5546090.6163042402</v>
      </c>
      <c r="AI31">
        <v>330019.51139802003</v>
      </c>
      <c r="AJ31">
        <v>2958010.7134931898</v>
      </c>
      <c r="AK31">
        <v>518535.89287445799</v>
      </c>
      <c r="AL31">
        <v>23521.516713484201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327909.11381113</v>
      </c>
      <c r="AW31">
        <v>0</v>
      </c>
      <c r="AX31">
        <v>-2533838.4855452101</v>
      </c>
      <c r="AY31">
        <v>-2637194.7911207001</v>
      </c>
      <c r="AZ31">
        <v>27795361.791120298</v>
      </c>
      <c r="BA31">
        <v>0</v>
      </c>
      <c r="BB31">
        <v>25158166.999999601</v>
      </c>
      <c r="BC31"/>
      <c r="BD31"/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933463530.78385401</v>
      </c>
      <c r="K32">
        <v>-7196076.1542225899</v>
      </c>
      <c r="L32">
        <v>11263611.059694201</v>
      </c>
      <c r="M32">
        <v>1.0208482016625799</v>
      </c>
      <c r="N32">
        <v>2586254.4538099999</v>
      </c>
      <c r="O32">
        <v>0.32980914648163001</v>
      </c>
      <c r="P32">
        <v>3.8688140678341698</v>
      </c>
      <c r="Q32">
        <v>29012.009098915601</v>
      </c>
      <c r="R32">
        <v>8.0614106631504807</v>
      </c>
      <c r="S32">
        <v>4.2099835744081098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0.149923329189557</v>
      </c>
      <c r="AD32">
        <v>0</v>
      </c>
      <c r="AE32">
        <v>4098615.9735602201</v>
      </c>
      <c r="AF32">
        <v>-8566018.9264500793</v>
      </c>
      <c r="AG32">
        <v>6010905.2214509305</v>
      </c>
      <c r="AH32">
        <v>-371054.582425498</v>
      </c>
      <c r="AI32">
        <v>-3607204.95801742</v>
      </c>
      <c r="AJ32">
        <v>-1367582.19090413</v>
      </c>
      <c r="AK32">
        <v>-3128673.4036314399</v>
      </c>
      <c r="AL32">
        <v>-569731.41140183702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505997.29861004697</v>
      </c>
      <c r="AW32">
        <v>0</v>
      </c>
      <c r="AX32">
        <v>-6994746.9792092098</v>
      </c>
      <c r="AY32">
        <v>-6903348.3482624805</v>
      </c>
      <c r="AZ32">
        <v>-10883251.6517371</v>
      </c>
      <c r="BA32">
        <v>0</v>
      </c>
      <c r="BB32">
        <v>-17786599.999999601</v>
      </c>
      <c r="BC32"/>
      <c r="BD32"/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939808361.43490195</v>
      </c>
      <c r="K33">
        <v>6344830.6510472801</v>
      </c>
      <c r="L33">
        <v>11419119.683224799</v>
      </c>
      <c r="M33">
        <v>1.00169303980737</v>
      </c>
      <c r="N33">
        <v>2619700.4193235799</v>
      </c>
      <c r="O33">
        <v>0.32846012645969902</v>
      </c>
      <c r="P33">
        <v>3.64891258968906</v>
      </c>
      <c r="Q33">
        <v>29100.5921407038</v>
      </c>
      <c r="R33">
        <v>8.1039332362453802</v>
      </c>
      <c r="S33">
        <v>4.2869099312537804</v>
      </c>
      <c r="T33">
        <v>0</v>
      </c>
      <c r="U33">
        <v>0</v>
      </c>
      <c r="V33">
        <v>0</v>
      </c>
      <c r="W33">
        <v>0</v>
      </c>
      <c r="X33">
        <v>0.161617672595357</v>
      </c>
      <c r="Y33">
        <v>0</v>
      </c>
      <c r="Z33">
        <v>0</v>
      </c>
      <c r="AA33">
        <v>0</v>
      </c>
      <c r="AB33">
        <v>0</v>
      </c>
      <c r="AC33">
        <v>0.274270248635608</v>
      </c>
      <c r="AD33">
        <v>0</v>
      </c>
      <c r="AE33">
        <v>9229151.5923107695</v>
      </c>
      <c r="AF33">
        <v>3852209.30959818</v>
      </c>
      <c r="AG33">
        <v>4528221.6240209201</v>
      </c>
      <c r="AH33">
        <v>-666855.53505822096</v>
      </c>
      <c r="AI33">
        <v>-5107280.4145506797</v>
      </c>
      <c r="AJ33">
        <v>-1051072.74402868</v>
      </c>
      <c r="AK33">
        <v>675369.40158107399</v>
      </c>
      <c r="AL33">
        <v>-715558.08759288897</v>
      </c>
      <c r="AM33">
        <v>0</v>
      </c>
      <c r="AN33">
        <v>0</v>
      </c>
      <c r="AO33">
        <v>0</v>
      </c>
      <c r="AP33">
        <v>0</v>
      </c>
      <c r="AQ33">
        <v>-5005271.1888646996</v>
      </c>
      <c r="AR33">
        <v>0</v>
      </c>
      <c r="AS33">
        <v>0</v>
      </c>
      <c r="AT33">
        <v>0</v>
      </c>
      <c r="AU33">
        <v>0</v>
      </c>
      <c r="AV33">
        <v>776158.264991962</v>
      </c>
      <c r="AW33">
        <v>0</v>
      </c>
      <c r="AX33">
        <v>6515072.2224077396</v>
      </c>
      <c r="AY33">
        <v>6492039.4396763397</v>
      </c>
      <c r="AZ33">
        <v>-10606223.4396761</v>
      </c>
      <c r="BA33">
        <v>0</v>
      </c>
      <c r="BB33">
        <v>-4114183.9999997602</v>
      </c>
      <c r="BC33"/>
      <c r="BD33"/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892802901.73528802</v>
      </c>
      <c r="K34">
        <v>-47005459.699613199</v>
      </c>
      <c r="L34">
        <v>11782498.880544901</v>
      </c>
      <c r="M34">
        <v>1.0041721746130801</v>
      </c>
      <c r="N34">
        <v>2653957.9308234402</v>
      </c>
      <c r="O34">
        <v>0.32927560808973799</v>
      </c>
      <c r="P34">
        <v>2.6811130935646199</v>
      </c>
      <c r="Q34">
        <v>30303.426469331898</v>
      </c>
      <c r="R34">
        <v>7.8985869256322099</v>
      </c>
      <c r="S34">
        <v>4.4359767146259097</v>
      </c>
      <c r="T34">
        <v>0</v>
      </c>
      <c r="U34">
        <v>0</v>
      </c>
      <c r="V34">
        <v>0</v>
      </c>
      <c r="W34">
        <v>0</v>
      </c>
      <c r="X34">
        <v>1.0007329349109699</v>
      </c>
      <c r="Y34">
        <v>0</v>
      </c>
      <c r="Z34">
        <v>0</v>
      </c>
      <c r="AA34">
        <v>0</v>
      </c>
      <c r="AB34">
        <v>0</v>
      </c>
      <c r="AC34">
        <v>0.49431643972456502</v>
      </c>
      <c r="AD34">
        <v>0</v>
      </c>
      <c r="AE34">
        <v>18162588.328978099</v>
      </c>
      <c r="AF34">
        <v>-2125580.34702776</v>
      </c>
      <c r="AG34">
        <v>4437044.34489791</v>
      </c>
      <c r="AH34">
        <v>397977.839549547</v>
      </c>
      <c r="AI34">
        <v>-25738565.297052201</v>
      </c>
      <c r="AJ34">
        <v>-11781371.4870279</v>
      </c>
      <c r="AK34">
        <v>-3529240.1112479498</v>
      </c>
      <c r="AL34">
        <v>-1242689.49591212</v>
      </c>
      <c r="AM34">
        <v>0</v>
      </c>
      <c r="AN34">
        <v>0</v>
      </c>
      <c r="AO34">
        <v>0</v>
      </c>
      <c r="AP34">
        <v>0</v>
      </c>
      <c r="AQ34">
        <v>-27070009.939725298</v>
      </c>
      <c r="AR34">
        <v>0</v>
      </c>
      <c r="AS34">
        <v>0</v>
      </c>
      <c r="AT34">
        <v>0</v>
      </c>
      <c r="AU34">
        <v>0</v>
      </c>
      <c r="AV34">
        <v>1692726.31761732</v>
      </c>
      <c r="AW34">
        <v>0</v>
      </c>
      <c r="AX34">
        <v>-46797119.8469503</v>
      </c>
      <c r="AY34">
        <v>-46747364.853115499</v>
      </c>
      <c r="AZ34">
        <v>21131139.853115302</v>
      </c>
      <c r="BA34">
        <v>0</v>
      </c>
      <c r="BB34">
        <v>-25616225.000000101</v>
      </c>
      <c r="BC34"/>
      <c r="BD34"/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858877473.15055501</v>
      </c>
      <c r="K35">
        <v>-33925428.584733099</v>
      </c>
      <c r="L35">
        <v>12159503.951854199</v>
      </c>
      <c r="M35">
        <v>1.01846091725655</v>
      </c>
      <c r="N35">
        <v>2686779.4906811798</v>
      </c>
      <c r="O35">
        <v>0.32603077162588501</v>
      </c>
      <c r="P35">
        <v>2.3755801694335101</v>
      </c>
      <c r="Q35">
        <v>31096.219490803</v>
      </c>
      <c r="R35">
        <v>7.72797644755798</v>
      </c>
      <c r="S35">
        <v>4.9466887498879997</v>
      </c>
      <c r="T35">
        <v>0</v>
      </c>
      <c r="U35">
        <v>0</v>
      </c>
      <c r="V35">
        <v>0</v>
      </c>
      <c r="W35">
        <v>0</v>
      </c>
      <c r="X35">
        <v>1.9321347378446301</v>
      </c>
      <c r="Y35">
        <v>0</v>
      </c>
      <c r="Z35">
        <v>0</v>
      </c>
      <c r="AA35">
        <v>0</v>
      </c>
      <c r="AB35">
        <v>0</v>
      </c>
      <c r="AC35">
        <v>0.63630868723493395</v>
      </c>
      <c r="AD35">
        <v>0</v>
      </c>
      <c r="AE35">
        <v>17471029.481712699</v>
      </c>
      <c r="AF35">
        <v>-3920314.2231532899</v>
      </c>
      <c r="AG35">
        <v>4133333.1092064199</v>
      </c>
      <c r="AH35">
        <v>-1517840.0147126501</v>
      </c>
      <c r="AI35">
        <v>-9208693.6541602891</v>
      </c>
      <c r="AJ35">
        <v>-7219757.5893578101</v>
      </c>
      <c r="AK35">
        <v>-2188236.88886633</v>
      </c>
      <c r="AL35">
        <v>-4129363.3380197701</v>
      </c>
      <c r="AM35">
        <v>0</v>
      </c>
      <c r="AN35">
        <v>0</v>
      </c>
      <c r="AO35">
        <v>0</v>
      </c>
      <c r="AP35">
        <v>0</v>
      </c>
      <c r="AQ35">
        <v>-29894490.3477786</v>
      </c>
      <c r="AR35">
        <v>0</v>
      </c>
      <c r="AS35">
        <v>0</v>
      </c>
      <c r="AT35">
        <v>0</v>
      </c>
      <c r="AU35">
        <v>0</v>
      </c>
      <c r="AV35">
        <v>1092923.72071514</v>
      </c>
      <c r="AW35">
        <v>0</v>
      </c>
      <c r="AX35">
        <v>-35381409.744414501</v>
      </c>
      <c r="AY35">
        <v>-35274554.745153397</v>
      </c>
      <c r="AZ35">
        <v>-7067039.2548464602</v>
      </c>
      <c r="BA35">
        <v>0</v>
      </c>
      <c r="BB35">
        <v>-42341593.999999903</v>
      </c>
      <c r="BC35"/>
      <c r="BD35"/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837312033.54393995</v>
      </c>
      <c r="K36">
        <v>-18057663.585203402</v>
      </c>
      <c r="L36">
        <v>12281198.976827201</v>
      </c>
      <c r="M36">
        <v>1.0133404202490499</v>
      </c>
      <c r="N36">
        <v>2723302.83405361</v>
      </c>
      <c r="O36">
        <v>0.32283668878671401</v>
      </c>
      <c r="P36">
        <v>2.58711112807655</v>
      </c>
      <c r="Q36">
        <v>31229.150292567101</v>
      </c>
      <c r="R36">
        <v>7.4478462005949302</v>
      </c>
      <c r="S36">
        <v>5.1713650493599799</v>
      </c>
      <c r="T36">
        <v>0</v>
      </c>
      <c r="U36">
        <v>0</v>
      </c>
      <c r="V36">
        <v>0</v>
      </c>
      <c r="W36">
        <v>0</v>
      </c>
      <c r="X36">
        <v>2.8696980053701102</v>
      </c>
      <c r="Y36">
        <v>0</v>
      </c>
      <c r="Z36">
        <v>0</v>
      </c>
      <c r="AA36">
        <v>0</v>
      </c>
      <c r="AB36">
        <v>0</v>
      </c>
      <c r="AC36">
        <v>0.73091161422099005</v>
      </c>
      <c r="AD36">
        <v>0</v>
      </c>
      <c r="AE36">
        <v>5355026.8502867296</v>
      </c>
      <c r="AF36">
        <v>3093505.3817479298</v>
      </c>
      <c r="AG36">
        <v>4190841.8895172901</v>
      </c>
      <c r="AH36">
        <v>-576717.821115845</v>
      </c>
      <c r="AI36">
        <v>6291764.4788367804</v>
      </c>
      <c r="AJ36">
        <v>-1405139.9554878401</v>
      </c>
      <c r="AK36">
        <v>-4619233.8958059903</v>
      </c>
      <c r="AL36">
        <v>-1752808.1872605099</v>
      </c>
      <c r="AM36">
        <v>0</v>
      </c>
      <c r="AN36">
        <v>0</v>
      </c>
      <c r="AO36">
        <v>0</v>
      </c>
      <c r="AP36">
        <v>0</v>
      </c>
      <c r="AQ36">
        <v>-28679446.858763799</v>
      </c>
      <c r="AR36">
        <v>0</v>
      </c>
      <c r="AS36">
        <v>0</v>
      </c>
      <c r="AT36">
        <v>0</v>
      </c>
      <c r="AU36">
        <v>0</v>
      </c>
      <c r="AV36">
        <v>788756.72606854199</v>
      </c>
      <c r="AW36">
        <v>0</v>
      </c>
      <c r="AX36">
        <v>-17641716.0902794</v>
      </c>
      <c r="AY36">
        <v>-18041521.1940419</v>
      </c>
      <c r="AZ36">
        <v>-21555397.8059581</v>
      </c>
      <c r="BA36">
        <v>0</v>
      </c>
      <c r="BB36">
        <v>-39596919</v>
      </c>
      <c r="BC36"/>
      <c r="BD36"/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813974552.93981695</v>
      </c>
      <c r="K37">
        <v>-27728274.3111955</v>
      </c>
      <c r="L37">
        <v>12605880.249967899</v>
      </c>
      <c r="M37">
        <v>1.0085579264681701</v>
      </c>
      <c r="N37">
        <v>2755043.8205972002</v>
      </c>
      <c r="O37">
        <v>0.32665160783327502</v>
      </c>
      <c r="P37">
        <v>2.86612689037909</v>
      </c>
      <c r="Q37">
        <v>31624.666409858299</v>
      </c>
      <c r="R37">
        <v>7.1994298882696199</v>
      </c>
      <c r="S37">
        <v>5.4675502827794897</v>
      </c>
      <c r="T37">
        <v>0</v>
      </c>
      <c r="U37">
        <v>0</v>
      </c>
      <c r="V37">
        <v>0</v>
      </c>
      <c r="W37">
        <v>0</v>
      </c>
      <c r="X37">
        <v>3.85967537363417</v>
      </c>
      <c r="Y37">
        <v>0</v>
      </c>
      <c r="Z37">
        <v>0</v>
      </c>
      <c r="AA37">
        <v>0</v>
      </c>
      <c r="AB37">
        <v>0</v>
      </c>
      <c r="AC37">
        <v>0.82475758674098198</v>
      </c>
      <c r="AD37">
        <v>0.41079761662414999</v>
      </c>
      <c r="AE37">
        <v>9908089.3936049007</v>
      </c>
      <c r="AF37">
        <v>4164250.6744389902</v>
      </c>
      <c r="AG37">
        <v>3638260.3617160702</v>
      </c>
      <c r="AH37">
        <v>805187.15593018697</v>
      </c>
      <c r="AI37">
        <v>7306169.4912568098</v>
      </c>
      <c r="AJ37">
        <v>-3361908.4171613199</v>
      </c>
      <c r="AK37">
        <v>-3756727.0916303201</v>
      </c>
      <c r="AL37">
        <v>-2178805.1732574902</v>
      </c>
      <c r="AM37">
        <v>0</v>
      </c>
      <c r="AN37">
        <v>0</v>
      </c>
      <c r="AO37">
        <v>0</v>
      </c>
      <c r="AP37">
        <v>0</v>
      </c>
      <c r="AQ37">
        <v>-29162698.825449999</v>
      </c>
      <c r="AR37">
        <v>0</v>
      </c>
      <c r="AS37">
        <v>0</v>
      </c>
      <c r="AT37">
        <v>0</v>
      </c>
      <c r="AU37">
        <v>0</v>
      </c>
      <c r="AV37">
        <v>754496.653630474</v>
      </c>
      <c r="AW37">
        <v>-15180031.207196301</v>
      </c>
      <c r="AX37">
        <v>-27457193.706206501</v>
      </c>
      <c r="AY37">
        <v>-27798322.846443299</v>
      </c>
      <c r="AZ37">
        <v>5791870.8464434398</v>
      </c>
      <c r="BA37">
        <v>0</v>
      </c>
      <c r="BB37">
        <v>-22006451.999999899</v>
      </c>
      <c r="BC37"/>
      <c r="BD37"/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89593457.8032296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0.24101167174693</v>
      </c>
      <c r="P38">
        <v>1.9327110653241599</v>
      </c>
      <c r="Q38">
        <v>34213.9259747588</v>
      </c>
      <c r="R38">
        <v>6.6866462964353799</v>
      </c>
      <c r="S38">
        <v>3.3043487636261699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3.0372520728264501E-2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93361892</v>
      </c>
      <c r="BB38">
        <v>93361892</v>
      </c>
      <c r="BC38"/>
      <c r="BD38"/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106607192.92294399</v>
      </c>
      <c r="K39">
        <v>4446318.1180036599</v>
      </c>
      <c r="L39">
        <v>2233198.89111595</v>
      </c>
      <c r="M39">
        <v>0.85839124566602198</v>
      </c>
      <c r="N39">
        <v>606473.78608284402</v>
      </c>
      <c r="O39">
        <v>0.23853130071381301</v>
      </c>
      <c r="P39">
        <v>2.1754289026257698</v>
      </c>
      <c r="Q39">
        <v>33123.494929623899</v>
      </c>
      <c r="R39">
        <v>6.8276570740113396</v>
      </c>
      <c r="S39">
        <v>3.1964995583905602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2.64969027536021E-2</v>
      </c>
      <c r="AD39">
        <v>0</v>
      </c>
      <c r="AE39">
        <v>338716.43380557199</v>
      </c>
      <c r="AF39">
        <v>855564.29957893305</v>
      </c>
      <c r="AG39">
        <v>1011929.02954417</v>
      </c>
      <c r="AH39">
        <v>-177416.851513517</v>
      </c>
      <c r="AI39">
        <v>903532.15265088296</v>
      </c>
      <c r="AJ39">
        <v>1100855.3098962901</v>
      </c>
      <c r="AK39">
        <v>255336.70955324301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4355281.6772311497</v>
      </c>
      <c r="AY39">
        <v>4551082.7046185499</v>
      </c>
      <c r="AZ39">
        <v>-4858389.7046185397</v>
      </c>
      <c r="BA39">
        <v>13655748</v>
      </c>
      <c r="BB39">
        <v>13348441</v>
      </c>
      <c r="BC39"/>
      <c r="BD39"/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156770326.36605901</v>
      </c>
      <c r="K40">
        <v>6340555.1762973601</v>
      </c>
      <c r="L40">
        <v>2306245.5779373501</v>
      </c>
      <c r="M40">
        <v>0.85260774292212504</v>
      </c>
      <c r="N40">
        <v>611693.84004382696</v>
      </c>
      <c r="O40">
        <v>0.24408513500852499</v>
      </c>
      <c r="P40">
        <v>2.4979813251360601</v>
      </c>
      <c r="Q40">
        <v>30558.561992458999</v>
      </c>
      <c r="R40">
        <v>7.0669842761828701</v>
      </c>
      <c r="S40">
        <v>3.1096136229761302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1.8659381765202598E-2</v>
      </c>
      <c r="AD40">
        <v>0</v>
      </c>
      <c r="AE40">
        <v>1613836.03334804</v>
      </c>
      <c r="AF40">
        <v>294633.40772613499</v>
      </c>
      <c r="AG40">
        <v>1338542.3370790801</v>
      </c>
      <c r="AH40">
        <v>-13734.1692473849</v>
      </c>
      <c r="AI40">
        <v>1222633.1296974099</v>
      </c>
      <c r="AJ40">
        <v>1688046.79773594</v>
      </c>
      <c r="AK40">
        <v>212498.785824224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6351619.3606449496</v>
      </c>
      <c r="AY40">
        <v>6550528.3964235997</v>
      </c>
      <c r="AZ40">
        <v>-5729742.3964236202</v>
      </c>
      <c r="BA40">
        <v>44950739</v>
      </c>
      <c r="BB40">
        <v>45771524.999999903</v>
      </c>
      <c r="BC40"/>
      <c r="BD40"/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190070491.22378701</v>
      </c>
      <c r="K41">
        <v>5139836.0570568005</v>
      </c>
      <c r="L41">
        <v>2099012.64537337</v>
      </c>
      <c r="M41">
        <v>0.83291999374987302</v>
      </c>
      <c r="N41">
        <v>623605.49709429301</v>
      </c>
      <c r="O41">
        <v>0.231065183520199</v>
      </c>
      <c r="P41">
        <v>2.9636798654038801</v>
      </c>
      <c r="Q41">
        <v>29296.885264873199</v>
      </c>
      <c r="R41">
        <v>7.0451785115968599</v>
      </c>
      <c r="S41">
        <v>3.1541646759211899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1.5798946791481899E-2</v>
      </c>
      <c r="AD41">
        <v>0</v>
      </c>
      <c r="AE41">
        <v>-1951047.364479</v>
      </c>
      <c r="AF41">
        <v>549138.18837911799</v>
      </c>
      <c r="AG41">
        <v>2092453.30156434</v>
      </c>
      <c r="AH41">
        <v>-438388.06245337898</v>
      </c>
      <c r="AI41">
        <v>2307962.8726699599</v>
      </c>
      <c r="AJ41">
        <v>2114697.8159814398</v>
      </c>
      <c r="AK41">
        <v>300751.40617302101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4902950.3327032002</v>
      </c>
      <c r="AY41">
        <v>4977263.6671282602</v>
      </c>
      <c r="AZ41">
        <v>-1147014.66712826</v>
      </c>
      <c r="BA41">
        <v>27514218</v>
      </c>
      <c r="BB41">
        <v>31344466.999999899</v>
      </c>
      <c r="BC41"/>
      <c r="BD41"/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231097385.23451501</v>
      </c>
      <c r="K42">
        <v>13345895.0432356</v>
      </c>
      <c r="L42">
        <v>1996582.2992606501</v>
      </c>
      <c r="M42">
        <v>0.85874902196382197</v>
      </c>
      <c r="N42">
        <v>625346.50641073403</v>
      </c>
      <c r="O42">
        <v>0.22820859414647299</v>
      </c>
      <c r="P42">
        <v>3.2552741681692301</v>
      </c>
      <c r="Q42">
        <v>27812.987350267202</v>
      </c>
      <c r="R42">
        <v>7.0247419658865402</v>
      </c>
      <c r="S42">
        <v>3.5884451611100401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1.3768518722405801E-2</v>
      </c>
      <c r="AD42">
        <v>0</v>
      </c>
      <c r="AE42">
        <v>4191164.50510184</v>
      </c>
      <c r="AF42">
        <v>-276154.57055875298</v>
      </c>
      <c r="AG42">
        <v>2688448.0817330098</v>
      </c>
      <c r="AH42">
        <v>-41399.736977157503</v>
      </c>
      <c r="AI42">
        <v>1510726.54005024</v>
      </c>
      <c r="AJ42">
        <v>3559265.53258722</v>
      </c>
      <c r="AK42">
        <v>453962.99624661001</v>
      </c>
      <c r="AL42">
        <v>-542981.76641309296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11611322.077944599</v>
      </c>
      <c r="AY42">
        <v>12038048.8539872</v>
      </c>
      <c r="AZ42">
        <v>750925.14601282903</v>
      </c>
      <c r="BA42">
        <v>26468097.999999899</v>
      </c>
      <c r="BB42">
        <v>39257072</v>
      </c>
      <c r="BC42"/>
      <c r="BD42"/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250054415.30337799</v>
      </c>
      <c r="K43">
        <v>5960537.6542951101</v>
      </c>
      <c r="L43">
        <v>2003873.15211862</v>
      </c>
      <c r="M43">
        <v>0.85533074829581202</v>
      </c>
      <c r="N43">
        <v>623133.82390321395</v>
      </c>
      <c r="O43">
        <v>0.22073030793252599</v>
      </c>
      <c r="P43">
        <v>3.4334782548745499</v>
      </c>
      <c r="Q43">
        <v>28098.797510458</v>
      </c>
      <c r="R43">
        <v>7.17414649824536</v>
      </c>
      <c r="S43">
        <v>3.7197084420179301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1.2999499519204301E-2</v>
      </c>
      <c r="AD43">
        <v>0</v>
      </c>
      <c r="AE43">
        <v>4302848.9909145804</v>
      </c>
      <c r="AF43">
        <v>358404.10401136702</v>
      </c>
      <c r="AG43">
        <v>1050629.8796087101</v>
      </c>
      <c r="AH43">
        <v>-402099.21997903101</v>
      </c>
      <c r="AI43">
        <v>1094449.85024469</v>
      </c>
      <c r="AJ43">
        <v>-844618.54347962898</v>
      </c>
      <c r="AK43">
        <v>430397.19909746398</v>
      </c>
      <c r="AL43">
        <v>-281374.02997290401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5638510.9335852005</v>
      </c>
      <c r="AY43">
        <v>5626051.4144984903</v>
      </c>
      <c r="AZ43">
        <v>2998685.5855014902</v>
      </c>
      <c r="BA43">
        <v>12183549</v>
      </c>
      <c r="BB43">
        <v>20808285.999999899</v>
      </c>
      <c r="BC43"/>
      <c r="BD43"/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260785276.605997</v>
      </c>
      <c r="K44">
        <v>6026600.9229500396</v>
      </c>
      <c r="L44">
        <v>2045451.35607338</v>
      </c>
      <c r="M44">
        <v>0.83675880989931595</v>
      </c>
      <c r="N44">
        <v>631406.76496574702</v>
      </c>
      <c r="O44">
        <v>0.21423325125085799</v>
      </c>
      <c r="P44">
        <v>3.8553356378928401</v>
      </c>
      <c r="Q44">
        <v>28303.270758760598</v>
      </c>
      <c r="R44">
        <v>7.1357024164090896</v>
      </c>
      <c r="S44">
        <v>3.72182145453958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1.27645194869662E-2</v>
      </c>
      <c r="AD44">
        <v>0</v>
      </c>
      <c r="AE44">
        <v>2376132.9547075098</v>
      </c>
      <c r="AF44">
        <v>1285232.8205564001</v>
      </c>
      <c r="AG44">
        <v>375584.28878941899</v>
      </c>
      <c r="AH44">
        <v>-505022.11001906003</v>
      </c>
      <c r="AI44">
        <v>2631281.2625774001</v>
      </c>
      <c r="AJ44">
        <v>-537621.13215518103</v>
      </c>
      <c r="AK44">
        <v>-82593.253430345198</v>
      </c>
      <c r="AL44">
        <v>68841.489364165594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5556818.1583858002</v>
      </c>
      <c r="AY44">
        <v>5626785.5970279602</v>
      </c>
      <c r="AZ44">
        <v>12280485.402972</v>
      </c>
      <c r="BA44">
        <v>4015598.9999999902</v>
      </c>
      <c r="BB44">
        <v>21922870</v>
      </c>
      <c r="BC44"/>
      <c r="BD44"/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268744282.50576001</v>
      </c>
      <c r="K45">
        <v>-4527009.4716012096</v>
      </c>
      <c r="L45">
        <v>2019529.28840738</v>
      </c>
      <c r="M45">
        <v>0.87880583809795099</v>
      </c>
      <c r="N45">
        <v>609605.28005366505</v>
      </c>
      <c r="O45">
        <v>0.22081464924976299</v>
      </c>
      <c r="P45">
        <v>2.7863624188910401</v>
      </c>
      <c r="Q45">
        <v>26722.041273401599</v>
      </c>
      <c r="R45">
        <v>7.1784159489522601</v>
      </c>
      <c r="S45">
        <v>3.7187435167299299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1.20461252156473E-2</v>
      </c>
      <c r="AD45">
        <v>0</v>
      </c>
      <c r="AE45">
        <v>1999084.3575720401</v>
      </c>
      <c r="AF45">
        <v>-4429613.6598656401</v>
      </c>
      <c r="AG45">
        <v>-372158.64973428199</v>
      </c>
      <c r="AH45">
        <v>834703.57938885398</v>
      </c>
      <c r="AI45">
        <v>-7703673.2958394</v>
      </c>
      <c r="AJ45">
        <v>4537677.5984147498</v>
      </c>
      <c r="AK45">
        <v>473295.04203101801</v>
      </c>
      <c r="AL45">
        <v>92934.329126172102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-4517664.0326556703</v>
      </c>
      <c r="AY45">
        <v>-4625518.7516471297</v>
      </c>
      <c r="AZ45">
        <v>-3354013.2483528801</v>
      </c>
      <c r="BA45">
        <v>13248340.999999899</v>
      </c>
      <c r="BB45">
        <v>5268808.99999996</v>
      </c>
      <c r="BC45"/>
      <c r="BD45"/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278620910.65044701</v>
      </c>
      <c r="K46">
        <v>7672143.31907422</v>
      </c>
      <c r="L46">
        <v>1978915.2493904701</v>
      </c>
      <c r="M46">
        <v>0.86119251401601804</v>
      </c>
      <c r="N46">
        <v>612874.20691296004</v>
      </c>
      <c r="O46">
        <v>0.223300400096271</v>
      </c>
      <c r="P46">
        <v>3.2463067363760798</v>
      </c>
      <c r="Q46">
        <v>26688.256039153999</v>
      </c>
      <c r="R46">
        <v>7.4350733284934201</v>
      </c>
      <c r="S46">
        <v>4.0766241097197602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2.8423094628907599E-2</v>
      </c>
      <c r="AD46">
        <v>0</v>
      </c>
      <c r="AE46">
        <v>879718.03761040105</v>
      </c>
      <c r="AF46">
        <v>1598451.66186563</v>
      </c>
      <c r="AG46">
        <v>815610.58470369596</v>
      </c>
      <c r="AH46">
        <v>332225.91910027701</v>
      </c>
      <c r="AI46">
        <v>3693467.0191116701</v>
      </c>
      <c r="AJ46">
        <v>-243811.18562060301</v>
      </c>
      <c r="AK46">
        <v>1388047.84649784</v>
      </c>
      <c r="AL46">
        <v>-724224.68082125799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35404.1453776856</v>
      </c>
      <c r="AW46">
        <v>0</v>
      </c>
      <c r="AX46">
        <v>7732807.3842115197</v>
      </c>
      <c r="AY46">
        <v>7871916.9736492196</v>
      </c>
      <c r="AZ46">
        <v>-4766846.9736492103</v>
      </c>
      <c r="BA46">
        <v>1770537</v>
      </c>
      <c r="BB46">
        <v>4875607.0000000102</v>
      </c>
      <c r="BC46"/>
      <c r="BD46"/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288154324.75461203</v>
      </c>
      <c r="K47">
        <v>8827136.8761135899</v>
      </c>
      <c r="L47">
        <v>1946387.8468207</v>
      </c>
      <c r="M47">
        <v>0.82689773679198897</v>
      </c>
      <c r="N47">
        <v>614648.46434809605</v>
      </c>
      <c r="O47">
        <v>0.215608017051509</v>
      </c>
      <c r="P47">
        <v>3.9898887004223398</v>
      </c>
      <c r="Q47">
        <v>26432.954663786499</v>
      </c>
      <c r="R47">
        <v>7.4899764906927802</v>
      </c>
      <c r="S47">
        <v>3.9427737757402199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2.8271346876418201E-2</v>
      </c>
      <c r="AD47">
        <v>0</v>
      </c>
      <c r="AE47">
        <v>-336579.95331591502</v>
      </c>
      <c r="AF47">
        <v>2804231.7352630999</v>
      </c>
      <c r="AG47">
        <v>620176.45645643002</v>
      </c>
      <c r="AH47">
        <v>-867007.60045344103</v>
      </c>
      <c r="AI47">
        <v>5332407.0484678298</v>
      </c>
      <c r="AJ47">
        <v>546324.76005785505</v>
      </c>
      <c r="AK47">
        <v>537151.52870253299</v>
      </c>
      <c r="AL47">
        <v>222127.70854383399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8797541.4438946005</v>
      </c>
      <c r="AY47">
        <v>8877634.6414990202</v>
      </c>
      <c r="AZ47">
        <v>7726595.3585009901</v>
      </c>
      <c r="BA47">
        <v>1273013.99999999</v>
      </c>
      <c r="BB47">
        <v>17877244</v>
      </c>
      <c r="BC47"/>
      <c r="BD47"/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295702050.671004</v>
      </c>
      <c r="K48">
        <v>676527.77156410797</v>
      </c>
      <c r="L48">
        <v>1935564.7547657499</v>
      </c>
      <c r="M48">
        <v>0.82821757692531495</v>
      </c>
      <c r="N48">
        <v>608223.96752153302</v>
      </c>
      <c r="O48">
        <v>0.20287939749310699</v>
      </c>
      <c r="P48">
        <v>3.99676458590372</v>
      </c>
      <c r="Q48">
        <v>25928.146323228299</v>
      </c>
      <c r="R48">
        <v>7.33093904795337</v>
      </c>
      <c r="S48">
        <v>3.7964745491418501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3.8681875663871497E-2</v>
      </c>
      <c r="AD48">
        <v>0</v>
      </c>
      <c r="AE48">
        <v>662645.05230219895</v>
      </c>
      <c r="AF48">
        <v>-343979.72181297099</v>
      </c>
      <c r="AG48">
        <v>820218.32821087702</v>
      </c>
      <c r="AH48">
        <v>-1419383.7802246199</v>
      </c>
      <c r="AI48">
        <v>56373.320562683701</v>
      </c>
      <c r="AJ48">
        <v>1596716.9875781799</v>
      </c>
      <c r="AK48">
        <v>-568437.952352616</v>
      </c>
      <c r="AL48">
        <v>313386.54572318099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22985.8199773794</v>
      </c>
      <c r="AW48">
        <v>0</v>
      </c>
      <c r="AX48">
        <v>1217031.8926856299</v>
      </c>
      <c r="AY48">
        <v>1414450.8529890699</v>
      </c>
      <c r="AZ48">
        <v>6949115.1470108302</v>
      </c>
      <c r="BA48">
        <v>6209327.9999999898</v>
      </c>
      <c r="BB48">
        <v>14572893.999999899</v>
      </c>
      <c r="BC48"/>
      <c r="BD48"/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291183703.95175099</v>
      </c>
      <c r="K49">
        <v>-4518346.7192530297</v>
      </c>
      <c r="L49">
        <v>1946060.67257579</v>
      </c>
      <c r="M49">
        <v>0.88674250938854704</v>
      </c>
      <c r="N49">
        <v>617901.40567327396</v>
      </c>
      <c r="O49">
        <v>0.20234804564720699</v>
      </c>
      <c r="P49">
        <v>3.8467504249086302</v>
      </c>
      <c r="Q49">
        <v>25948.276808231301</v>
      </c>
      <c r="R49">
        <v>7.3388802978969201</v>
      </c>
      <c r="S49">
        <v>3.7100248896118599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3.8681875663871497E-2</v>
      </c>
      <c r="AD49">
        <v>0</v>
      </c>
      <c r="AE49">
        <v>1492043.88734762</v>
      </c>
      <c r="AF49">
        <v>-6708325.7506965604</v>
      </c>
      <c r="AG49">
        <v>1440849.3915712</v>
      </c>
      <c r="AH49">
        <v>-59386.0739860096</v>
      </c>
      <c r="AI49">
        <v>-1108496.7640877999</v>
      </c>
      <c r="AJ49">
        <v>-20252.6646187058</v>
      </c>
      <c r="AK49">
        <v>210190.58884269599</v>
      </c>
      <c r="AL49">
        <v>264514.68712827901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-4457221.2114466196</v>
      </c>
      <c r="AY49">
        <v>-4461951.04281017</v>
      </c>
      <c r="AZ49">
        <v>1670231.0428102899</v>
      </c>
      <c r="BA49">
        <v>0</v>
      </c>
      <c r="BB49">
        <v>-2791719.9999998701</v>
      </c>
      <c r="BC49"/>
      <c r="BD49"/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293489994.06331199</v>
      </c>
      <c r="K50">
        <v>2306290.1115605501</v>
      </c>
      <c r="L50">
        <v>1979471.6415816301</v>
      </c>
      <c r="M50">
        <v>0.87558638487103202</v>
      </c>
      <c r="N50">
        <v>622817.90920902696</v>
      </c>
      <c r="O50">
        <v>0.199736608861838</v>
      </c>
      <c r="P50">
        <v>3.63380642695265</v>
      </c>
      <c r="Q50">
        <v>26285.550477232198</v>
      </c>
      <c r="R50">
        <v>7.44553066439346</v>
      </c>
      <c r="S50">
        <v>3.87627722590357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5.6456685005288498E-2</v>
      </c>
      <c r="AD50">
        <v>0</v>
      </c>
      <c r="AE50">
        <v>4458052.0312931798</v>
      </c>
      <c r="AF50">
        <v>510502.607202543</v>
      </c>
      <c r="AG50">
        <v>859523.34974790202</v>
      </c>
      <c r="AH50">
        <v>-330912.91905844701</v>
      </c>
      <c r="AI50">
        <v>-1628153.9919855299</v>
      </c>
      <c r="AJ50">
        <v>-1356354.67549887</v>
      </c>
      <c r="AK50">
        <v>259627.78405769201</v>
      </c>
      <c r="AL50">
        <v>-456188.548543568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53061.358559073298</v>
      </c>
      <c r="AW50">
        <v>0</v>
      </c>
      <c r="AX50">
        <v>2372096.50147556</v>
      </c>
      <c r="AY50">
        <v>2522665.8953567198</v>
      </c>
      <c r="AZ50">
        <v>-2691416.8953567701</v>
      </c>
      <c r="BA50">
        <v>0</v>
      </c>
      <c r="BB50">
        <v>-168751.000000053</v>
      </c>
      <c r="BC50"/>
      <c r="BD50"/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278970289.11531502</v>
      </c>
      <c r="K51">
        <v>-14519704.947997</v>
      </c>
      <c r="L51">
        <v>2031768.2667340201</v>
      </c>
      <c r="M51">
        <v>0.92610744089206498</v>
      </c>
      <c r="N51">
        <v>628390.24457361503</v>
      </c>
      <c r="O51">
        <v>0.19673814729922501</v>
      </c>
      <c r="P51">
        <v>2.6341108998418701</v>
      </c>
      <c r="Q51">
        <v>27172.0242436115</v>
      </c>
      <c r="R51">
        <v>7.2637074674622797</v>
      </c>
      <c r="S51">
        <v>3.8998559605686198</v>
      </c>
      <c r="T51">
        <v>0</v>
      </c>
      <c r="U51">
        <v>0</v>
      </c>
      <c r="V51">
        <v>0</v>
      </c>
      <c r="W51">
        <v>0</v>
      </c>
      <c r="X51">
        <v>0</v>
      </c>
      <c r="Y51">
        <v>0.58852490250573697</v>
      </c>
      <c r="Z51">
        <v>0</v>
      </c>
      <c r="AA51">
        <v>0</v>
      </c>
      <c r="AB51">
        <v>0</v>
      </c>
      <c r="AC51">
        <v>0.116648771724323</v>
      </c>
      <c r="AD51">
        <v>0</v>
      </c>
      <c r="AE51">
        <v>4287692.2708457699</v>
      </c>
      <c r="AF51">
        <v>-4226307.2367558302</v>
      </c>
      <c r="AG51">
        <v>985689.12375987298</v>
      </c>
      <c r="AH51">
        <v>-432048.196316991</v>
      </c>
      <c r="AI51">
        <v>-8704672.3517998494</v>
      </c>
      <c r="AJ51">
        <v>-3081776.0692213499</v>
      </c>
      <c r="AK51">
        <v>-819712.699488007</v>
      </c>
      <c r="AL51">
        <v>35995.348917257499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-3467704.5328416401</v>
      </c>
      <c r="AS51">
        <v>0</v>
      </c>
      <c r="AT51">
        <v>0</v>
      </c>
      <c r="AU51">
        <v>0</v>
      </c>
      <c r="AV51">
        <v>132434.68003203001</v>
      </c>
      <c r="AW51">
        <v>0</v>
      </c>
      <c r="AX51">
        <v>-15168794.971063999</v>
      </c>
      <c r="AY51">
        <v>-14933767.753574301</v>
      </c>
      <c r="AZ51">
        <v>3398066.7535743201</v>
      </c>
      <c r="BA51">
        <v>0</v>
      </c>
      <c r="BB51">
        <v>-11535701</v>
      </c>
      <c r="BC51"/>
      <c r="BD51"/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268629616.01543999</v>
      </c>
      <c r="K52">
        <v>-10340673.099874601</v>
      </c>
      <c r="L52">
        <v>2070163.5346603</v>
      </c>
      <c r="M52">
        <v>0.98231499881384798</v>
      </c>
      <c r="N52">
        <v>633203.89148553996</v>
      </c>
      <c r="O52">
        <v>0.20067080188470501</v>
      </c>
      <c r="P52">
        <v>2.3486757765466901</v>
      </c>
      <c r="Q52">
        <v>27560.696767792098</v>
      </c>
      <c r="R52">
        <v>7.0910426864023099</v>
      </c>
      <c r="S52">
        <v>4.4601404866979797</v>
      </c>
      <c r="T52">
        <v>0</v>
      </c>
      <c r="U52">
        <v>0</v>
      </c>
      <c r="V52">
        <v>0</v>
      </c>
      <c r="W52">
        <v>0</v>
      </c>
      <c r="X52">
        <v>0</v>
      </c>
      <c r="Y52">
        <v>1.3895032207564899</v>
      </c>
      <c r="Z52">
        <v>0</v>
      </c>
      <c r="AA52">
        <v>0</v>
      </c>
      <c r="AB52">
        <v>0</v>
      </c>
      <c r="AC52">
        <v>0.19620894514568199</v>
      </c>
      <c r="AD52">
        <v>0</v>
      </c>
      <c r="AE52">
        <v>2857062.37510155</v>
      </c>
      <c r="AF52">
        <v>-4615797.1131910402</v>
      </c>
      <c r="AG52">
        <v>906559.92724234995</v>
      </c>
      <c r="AH52">
        <v>584631.00957508897</v>
      </c>
      <c r="AI52">
        <v>-2818901.4155343398</v>
      </c>
      <c r="AJ52">
        <v>-1183759.4846379701</v>
      </c>
      <c r="AK52">
        <v>-619659.48168352095</v>
      </c>
      <c r="AL52">
        <v>-1482260.8515212301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-4678655.37887388</v>
      </c>
      <c r="AS52">
        <v>0</v>
      </c>
      <c r="AT52">
        <v>0</v>
      </c>
      <c r="AU52">
        <v>0</v>
      </c>
      <c r="AV52">
        <v>209786.69278589301</v>
      </c>
      <c r="AW52">
        <v>0</v>
      </c>
      <c r="AX52">
        <v>-10781190.7148521</v>
      </c>
      <c r="AY52">
        <v>-10489172.0271941</v>
      </c>
      <c r="AZ52">
        <v>-7998758.9728058698</v>
      </c>
      <c r="BA52">
        <v>0</v>
      </c>
      <c r="BB52">
        <v>-18487930.999999899</v>
      </c>
      <c r="BC52"/>
      <c r="BD52"/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266548911.555112</v>
      </c>
      <c r="K53">
        <v>-1216218.2194942799</v>
      </c>
      <c r="L53">
        <v>2092519.58216083</v>
      </c>
      <c r="M53">
        <v>0.97553444358584496</v>
      </c>
      <c r="N53">
        <v>637940.464880354</v>
      </c>
      <c r="O53">
        <v>0.19912958800177799</v>
      </c>
      <c r="P53">
        <v>2.5615476818083498</v>
      </c>
      <c r="Q53">
        <v>27766.121232206599</v>
      </c>
      <c r="R53">
        <v>7.0528773145489101</v>
      </c>
      <c r="S53">
        <v>4.7619152118705497</v>
      </c>
      <c r="T53">
        <v>0</v>
      </c>
      <c r="U53">
        <v>0</v>
      </c>
      <c r="V53">
        <v>0</v>
      </c>
      <c r="W53">
        <v>0</v>
      </c>
      <c r="X53">
        <v>0</v>
      </c>
      <c r="Y53">
        <v>2.2760238037469702</v>
      </c>
      <c r="Z53">
        <v>0</v>
      </c>
      <c r="AA53">
        <v>0</v>
      </c>
      <c r="AB53">
        <v>0</v>
      </c>
      <c r="AC53">
        <v>0.42140254669565802</v>
      </c>
      <c r="AD53">
        <v>0</v>
      </c>
      <c r="AE53">
        <v>2250418.0961209498</v>
      </c>
      <c r="AF53">
        <v>555841.29777014104</v>
      </c>
      <c r="AG53">
        <v>769503.28582836303</v>
      </c>
      <c r="AH53">
        <v>-86951.082069247001</v>
      </c>
      <c r="AI53">
        <v>2018899.4709026101</v>
      </c>
      <c r="AJ53">
        <v>-990975.20318540302</v>
      </c>
      <c r="AK53">
        <v>-177122.11860130701</v>
      </c>
      <c r="AL53">
        <v>-718701.88267578301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-4976622.9608957404</v>
      </c>
      <c r="AS53">
        <v>0</v>
      </c>
      <c r="AT53">
        <v>0</v>
      </c>
      <c r="AU53">
        <v>0</v>
      </c>
      <c r="AV53">
        <v>492504.833022987</v>
      </c>
      <c r="AW53">
        <v>0</v>
      </c>
      <c r="AX53">
        <v>-954592.81314620201</v>
      </c>
      <c r="AY53">
        <v>-1058193.8817751</v>
      </c>
      <c r="AZ53">
        <v>-7335520.1182248797</v>
      </c>
      <c r="BA53">
        <v>0</v>
      </c>
      <c r="BB53">
        <v>-8393713.9999999907</v>
      </c>
      <c r="BC53"/>
      <c r="BD53"/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265716547.28838199</v>
      </c>
      <c r="K54">
        <v>-1727424.3720982899</v>
      </c>
      <c r="L54">
        <v>2110597.3381989901</v>
      </c>
      <c r="M54">
        <v>0.97569250120411</v>
      </c>
      <c r="N54">
        <v>643261.456961027</v>
      </c>
      <c r="O54">
        <v>0.199048693555371</v>
      </c>
      <c r="P54">
        <v>2.8183435351760502</v>
      </c>
      <c r="Q54">
        <v>28105.315492605201</v>
      </c>
      <c r="R54">
        <v>6.9794359227421401</v>
      </c>
      <c r="S54">
        <v>5.1283173872823102</v>
      </c>
      <c r="T54">
        <v>0</v>
      </c>
      <c r="U54">
        <v>0</v>
      </c>
      <c r="V54">
        <v>0</v>
      </c>
      <c r="W54">
        <v>0</v>
      </c>
      <c r="X54">
        <v>0</v>
      </c>
      <c r="Y54">
        <v>3.2621241012143001</v>
      </c>
      <c r="Z54">
        <v>0</v>
      </c>
      <c r="AA54">
        <v>0</v>
      </c>
      <c r="AB54">
        <v>0</v>
      </c>
      <c r="AC54">
        <v>0.57605336462404799</v>
      </c>
      <c r="AD54">
        <v>6.7187175884046699E-2</v>
      </c>
      <c r="AE54">
        <v>2384633.4306660201</v>
      </c>
      <c r="AF54">
        <v>973471.49470284698</v>
      </c>
      <c r="AG54">
        <v>809728.59526692296</v>
      </c>
      <c r="AH54">
        <v>-131342.02076697699</v>
      </c>
      <c r="AI54">
        <v>2213211.8493442498</v>
      </c>
      <c r="AJ54">
        <v>-1160944.85075917</v>
      </c>
      <c r="AK54">
        <v>-260627.631454071</v>
      </c>
      <c r="AL54">
        <v>-887813.07015609799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-5378689.8668487901</v>
      </c>
      <c r="AS54">
        <v>0</v>
      </c>
      <c r="AT54">
        <v>0</v>
      </c>
      <c r="AU54">
        <v>0</v>
      </c>
      <c r="AV54">
        <v>338641.90092045697</v>
      </c>
      <c r="AW54">
        <v>-940004.24864578305</v>
      </c>
      <c r="AX54">
        <v>-2071718.0001047801</v>
      </c>
      <c r="AY54">
        <v>-2063757.4746906599</v>
      </c>
      <c r="AZ54">
        <v>-1167523.5253093599</v>
      </c>
      <c r="BA54">
        <v>0</v>
      </c>
      <c r="BB54">
        <v>-3231281.00000002</v>
      </c>
      <c r="BC54"/>
      <c r="BD54"/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1121802085.85323</v>
      </c>
      <c r="K55">
        <v>0</v>
      </c>
      <c r="L55">
        <v>253905652</v>
      </c>
      <c r="M55">
        <v>0.97956348559999995</v>
      </c>
      <c r="N55">
        <v>25697520.3899999</v>
      </c>
      <c r="O55">
        <v>0.70319922136740198</v>
      </c>
      <c r="P55">
        <v>1.974</v>
      </c>
      <c r="Q55">
        <v>42439.074999999903</v>
      </c>
      <c r="R55">
        <v>31.709999999999901</v>
      </c>
      <c r="S55">
        <v>3.5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1201007994</v>
      </c>
      <c r="BB55">
        <v>1201007994</v>
      </c>
      <c r="BC55"/>
      <c r="BD55"/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1024666409.12709</v>
      </c>
      <c r="K56">
        <v>-97135676.7261374</v>
      </c>
      <c r="L56">
        <v>232535028.99999899</v>
      </c>
      <c r="M56">
        <v>1.1512130358199999</v>
      </c>
      <c r="N56">
        <v>26042245.269999899</v>
      </c>
      <c r="O56">
        <v>0.70198121073034003</v>
      </c>
      <c r="P56">
        <v>2.2467999999999901</v>
      </c>
      <c r="Q56">
        <v>41148.635000000002</v>
      </c>
      <c r="R56">
        <v>31.36</v>
      </c>
      <c r="S56">
        <v>3.5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-65171066.191932201</v>
      </c>
      <c r="AF56">
        <v>-62059372.293483697</v>
      </c>
      <c r="AG56">
        <v>5846012.1940377001</v>
      </c>
      <c r="AH56">
        <v>-690435.35877144197</v>
      </c>
      <c r="AI56">
        <v>12546753.3983502</v>
      </c>
      <c r="AJ56">
        <v>12114693.336618399</v>
      </c>
      <c r="AK56">
        <v>-7700325.7251962703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-105113740.640377</v>
      </c>
      <c r="AY56">
        <v>-103994033.993937</v>
      </c>
      <c r="AZ56">
        <v>30677192.993935201</v>
      </c>
      <c r="BA56">
        <v>0</v>
      </c>
      <c r="BB56">
        <v>-73316841.000001907</v>
      </c>
      <c r="BC56"/>
      <c r="BD56"/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1061436148.37801</v>
      </c>
      <c r="K57">
        <v>36769739.250918902</v>
      </c>
      <c r="L57">
        <v>243107286.99999899</v>
      </c>
      <c r="M57">
        <v>1.20597552096</v>
      </c>
      <c r="N57">
        <v>26563773.749999899</v>
      </c>
      <c r="O57">
        <v>0.69839341816490697</v>
      </c>
      <c r="P57">
        <v>2.5669</v>
      </c>
      <c r="Q57">
        <v>39531.589999999997</v>
      </c>
      <c r="R57">
        <v>31</v>
      </c>
      <c r="S57">
        <v>3.5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32269372.829270899</v>
      </c>
      <c r="AF57">
        <v>-17942461.6455957</v>
      </c>
      <c r="AG57">
        <v>8177513.8258598503</v>
      </c>
      <c r="AH57">
        <v>-1908537.2554965401</v>
      </c>
      <c r="AI57">
        <v>12626492.981189599</v>
      </c>
      <c r="AJ57">
        <v>14790777.9593646</v>
      </c>
      <c r="AK57">
        <v>-7436146.96895687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40577011.725635797</v>
      </c>
      <c r="AY57">
        <v>40466740.4747869</v>
      </c>
      <c r="AZ57">
        <v>-58920859.474784799</v>
      </c>
      <c r="BA57">
        <v>0</v>
      </c>
      <c r="BB57">
        <v>-18454118.999997798</v>
      </c>
      <c r="BC57"/>
      <c r="BD57"/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1132530777.03563</v>
      </c>
      <c r="K58">
        <v>71094628.657614499</v>
      </c>
      <c r="L58">
        <v>254087770.99999899</v>
      </c>
      <c r="M58">
        <v>1.1702642381999999</v>
      </c>
      <c r="N58">
        <v>27081157.499999899</v>
      </c>
      <c r="O58">
        <v>0.69604989521012905</v>
      </c>
      <c r="P58">
        <v>3.0314999999999901</v>
      </c>
      <c r="Q58">
        <v>38116.919999999896</v>
      </c>
      <c r="R58">
        <v>30.68</v>
      </c>
      <c r="S58">
        <v>3.5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31534920.8665362</v>
      </c>
      <c r="AF58">
        <v>11611058.296039499</v>
      </c>
      <c r="AG58">
        <v>7824445.0589763196</v>
      </c>
      <c r="AH58">
        <v>-1226603.6354697701</v>
      </c>
      <c r="AI58">
        <v>16200403.769872401</v>
      </c>
      <c r="AJ58">
        <v>13216717.9704425</v>
      </c>
      <c r="AK58">
        <v>-6504128.1604236197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72656814.165973693</v>
      </c>
      <c r="AY58">
        <v>74296315.558888093</v>
      </c>
      <c r="AZ58">
        <v>1880619.4411094401</v>
      </c>
      <c r="BA58">
        <v>0</v>
      </c>
      <c r="BB58">
        <v>76176934.999997601</v>
      </c>
      <c r="BC58"/>
      <c r="BD58"/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1146397796.2063701</v>
      </c>
      <c r="K59">
        <v>13867019.1707456</v>
      </c>
      <c r="L59">
        <v>252268421</v>
      </c>
      <c r="M59">
        <v>1.202828105</v>
      </c>
      <c r="N59">
        <v>27655014.75</v>
      </c>
      <c r="O59">
        <v>0.70081421238459896</v>
      </c>
      <c r="P59">
        <v>3.3499999999999899</v>
      </c>
      <c r="Q59">
        <v>36028.75</v>
      </c>
      <c r="R59">
        <v>30.18</v>
      </c>
      <c r="S59">
        <v>3.7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-5393154.3978068298</v>
      </c>
      <c r="AF59">
        <v>-11210731.2385634</v>
      </c>
      <c r="AG59">
        <v>9092431.8626311105</v>
      </c>
      <c r="AH59">
        <v>2669378.3947158898</v>
      </c>
      <c r="AI59">
        <v>10721946.463357201</v>
      </c>
      <c r="AJ59">
        <v>21907943.739164401</v>
      </c>
      <c r="AK59">
        <v>-10842698.4116107</v>
      </c>
      <c r="AL59">
        <v>-2115410.1633950002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14829706.2484926</v>
      </c>
      <c r="AY59">
        <v>14514535.557628701</v>
      </c>
      <c r="AZ59">
        <v>-40387835.557628199</v>
      </c>
      <c r="BA59">
        <v>0</v>
      </c>
      <c r="BB59">
        <v>-25873299.999999501</v>
      </c>
      <c r="BC59"/>
      <c r="BD59"/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1151465888.9972799</v>
      </c>
      <c r="K60">
        <v>5068092.7909078598</v>
      </c>
      <c r="L60">
        <v>256261700.99999899</v>
      </c>
      <c r="M60">
        <v>1.2309854982699999</v>
      </c>
      <c r="N60">
        <v>27714120</v>
      </c>
      <c r="O60">
        <v>0.69978105660465495</v>
      </c>
      <c r="P60">
        <v>3.4605999999999901</v>
      </c>
      <c r="Q60">
        <v>36660.58</v>
      </c>
      <c r="R60">
        <v>30.4</v>
      </c>
      <c r="S60">
        <v>3.6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11613804.528455</v>
      </c>
      <c r="AF60">
        <v>-9358766.2659728304</v>
      </c>
      <c r="AG60">
        <v>902438.87006293004</v>
      </c>
      <c r="AH60">
        <v>-565453.36110286205</v>
      </c>
      <c r="AI60">
        <v>3452663.3892151802</v>
      </c>
      <c r="AJ60">
        <v>-6533620.4970061397</v>
      </c>
      <c r="AK60">
        <v>4697621.7772301296</v>
      </c>
      <c r="AL60">
        <v>1036006.0012983599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5244694.4421798596</v>
      </c>
      <c r="AY60">
        <v>5126195.9197497899</v>
      </c>
      <c r="AZ60">
        <v>-63954897.919750199</v>
      </c>
      <c r="BA60">
        <v>0</v>
      </c>
      <c r="BB60">
        <v>-58828702.000000402</v>
      </c>
      <c r="BC60"/>
      <c r="BD60"/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1176494650.2188499</v>
      </c>
      <c r="K61">
        <v>25028761.2215726</v>
      </c>
      <c r="L61">
        <v>260943221</v>
      </c>
      <c r="M61">
        <v>1.24213280256</v>
      </c>
      <c r="N61">
        <v>27956797.669999901</v>
      </c>
      <c r="O61">
        <v>0.69861119861852705</v>
      </c>
      <c r="P61">
        <v>3.91949999999999</v>
      </c>
      <c r="Q61">
        <v>36716.94</v>
      </c>
      <c r="R61">
        <v>30.42</v>
      </c>
      <c r="S61">
        <v>3.7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12717663.764530299</v>
      </c>
      <c r="AF61">
        <v>-3494733.0710590198</v>
      </c>
      <c r="AG61">
        <v>3502452.8465116001</v>
      </c>
      <c r="AH61">
        <v>-607767.97722874698</v>
      </c>
      <c r="AI61">
        <v>12838125.2811094</v>
      </c>
      <c r="AJ61">
        <v>-549448.84208723099</v>
      </c>
      <c r="AK61">
        <v>404645.42833571101</v>
      </c>
      <c r="AL61">
        <v>-982566.88082380802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23828370.549288299</v>
      </c>
      <c r="AY61">
        <v>23925551.993347298</v>
      </c>
      <c r="AZ61">
        <v>-12070344.993346799</v>
      </c>
      <c r="BA61">
        <v>0</v>
      </c>
      <c r="BB61">
        <v>11855207.0000004</v>
      </c>
      <c r="BC61"/>
      <c r="BD61"/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1140988866.71925</v>
      </c>
      <c r="K62">
        <v>-35505783.499600403</v>
      </c>
      <c r="L62">
        <v>261208990.99999899</v>
      </c>
      <c r="M62">
        <v>1.2984894877499999</v>
      </c>
      <c r="N62">
        <v>27734538</v>
      </c>
      <c r="O62">
        <v>0.70705174720515196</v>
      </c>
      <c r="P62">
        <v>2.84309999999999</v>
      </c>
      <c r="Q62">
        <v>35494.29</v>
      </c>
      <c r="R62">
        <v>30.61</v>
      </c>
      <c r="S62">
        <v>3.8999999999999901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718912.46748978097</v>
      </c>
      <c r="AF62">
        <v>-17482924.9961867</v>
      </c>
      <c r="AG62">
        <v>-3231279.4601814901</v>
      </c>
      <c r="AH62">
        <v>4442356.7338488903</v>
      </c>
      <c r="AI62">
        <v>-32061345.934654702</v>
      </c>
      <c r="AJ62">
        <v>12314346.7447943</v>
      </c>
      <c r="AK62">
        <v>3891611.0582959298</v>
      </c>
      <c r="AL62">
        <v>-1985412.6650158099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-33393736.051609799</v>
      </c>
      <c r="AY62">
        <v>-33576497.097932197</v>
      </c>
      <c r="AZ62">
        <v>20597.097930796401</v>
      </c>
      <c r="BA62">
        <v>0</v>
      </c>
      <c r="BB62">
        <v>-33555900.000001401</v>
      </c>
      <c r="BC62"/>
      <c r="BD62"/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1078127007.18016</v>
      </c>
      <c r="K63">
        <v>-62861859.539088704</v>
      </c>
      <c r="L63">
        <v>234440206.99999899</v>
      </c>
      <c r="M63">
        <v>1.3328625246499901</v>
      </c>
      <c r="N63">
        <v>27553600.749999899</v>
      </c>
      <c r="O63">
        <v>0.71198282361478205</v>
      </c>
      <c r="P63">
        <v>3.2889999999999899</v>
      </c>
      <c r="Q63">
        <v>35213</v>
      </c>
      <c r="R63">
        <v>30.93</v>
      </c>
      <c r="S63">
        <v>3.8999999999999901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-71546874.499121994</v>
      </c>
      <c r="AF63">
        <v>-10170901.0160325</v>
      </c>
      <c r="AG63">
        <v>-2570455.6489315098</v>
      </c>
      <c r="AH63">
        <v>2514920.4452611101</v>
      </c>
      <c r="AI63">
        <v>14117974.6940041</v>
      </c>
      <c r="AJ63">
        <v>2794046.0811145399</v>
      </c>
      <c r="AK63">
        <v>6364213.4695299398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-58497076.474176399</v>
      </c>
      <c r="AY63">
        <v>-59447254.1544706</v>
      </c>
      <c r="AZ63">
        <v>36240043.154470503</v>
      </c>
      <c r="BA63">
        <v>0</v>
      </c>
      <c r="BB63">
        <v>-23207211.000000101</v>
      </c>
      <c r="BC63"/>
      <c r="BD63"/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1079245948.62044</v>
      </c>
      <c r="K64">
        <v>1118941.4402763799</v>
      </c>
      <c r="L64">
        <v>228510747.99999899</v>
      </c>
      <c r="M64">
        <v>1.4103132355200001</v>
      </c>
      <c r="N64">
        <v>27682634.670000002</v>
      </c>
      <c r="O64">
        <v>0.71184921256512901</v>
      </c>
      <c r="P64">
        <v>4.0655999999999999</v>
      </c>
      <c r="Q64">
        <v>34147.68</v>
      </c>
      <c r="R64">
        <v>31.299999999999901</v>
      </c>
      <c r="S64">
        <v>3.8999999999999901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-17024042.692045402</v>
      </c>
      <c r="AF64">
        <v>-21773651.7827265</v>
      </c>
      <c r="AG64">
        <v>1799028.55988969</v>
      </c>
      <c r="AH64">
        <v>-66598.265117833798</v>
      </c>
      <c r="AI64">
        <v>21013219.320540901</v>
      </c>
      <c r="AJ64">
        <v>10595160.3668664</v>
      </c>
      <c r="AK64">
        <v>7203666.1066669403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1746781.61407424</v>
      </c>
      <c r="AY64">
        <v>1095773.4209745701</v>
      </c>
      <c r="AZ64">
        <v>-32832103.420973301</v>
      </c>
      <c r="BA64">
        <v>0</v>
      </c>
      <c r="BB64">
        <v>-31736329.9999988</v>
      </c>
      <c r="BC64"/>
      <c r="BD64"/>
      <c r="BE64"/>
      <c r="BF64"/>
      <c r="BG64"/>
      <c r="BH64"/>
    </row>
    <row r="65" spans="1:80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1094805473.8548</v>
      </c>
      <c r="K65">
        <v>15559525.234361401</v>
      </c>
      <c r="L65">
        <v>227959423.99999899</v>
      </c>
      <c r="M65">
        <v>1.36910030643</v>
      </c>
      <c r="N65">
        <v>27909105.420000002</v>
      </c>
      <c r="O65">
        <v>0.70702565886186597</v>
      </c>
      <c r="P65">
        <v>4.1093000000000002</v>
      </c>
      <c r="Q65">
        <v>33963.31</v>
      </c>
      <c r="R65">
        <v>31.51</v>
      </c>
      <c r="S65">
        <v>4.0999999999999996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-1568524.1282213901</v>
      </c>
      <c r="AF65">
        <v>11330791.313151101</v>
      </c>
      <c r="AG65">
        <v>3044964.11166324</v>
      </c>
      <c r="AH65">
        <v>-2329444.1167745199</v>
      </c>
      <c r="AI65">
        <v>1042205.97490911</v>
      </c>
      <c r="AJ65">
        <v>1803590.75984896</v>
      </c>
      <c r="AK65">
        <v>3959838.0556936399</v>
      </c>
      <c r="AL65">
        <v>-1827482.5057279901</v>
      </c>
      <c r="AM65">
        <v>0</v>
      </c>
      <c r="AN65">
        <v>0</v>
      </c>
      <c r="AO65">
        <v>-715100.21995912003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14740839.244582999</v>
      </c>
      <c r="AY65">
        <v>14764019.0391047</v>
      </c>
      <c r="AZ65">
        <v>-6170453.0391031904</v>
      </c>
      <c r="BA65">
        <v>0</v>
      </c>
      <c r="BB65">
        <v>8593566.0000015497</v>
      </c>
      <c r="BC65"/>
      <c r="BD65"/>
      <c r="BE65"/>
      <c r="BF65"/>
      <c r="BG65"/>
      <c r="BH65"/>
    </row>
    <row r="66" spans="1:80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1023605438.2723</v>
      </c>
      <c r="K66">
        <v>-71200035.582503393</v>
      </c>
      <c r="L66">
        <v>232024740.99999899</v>
      </c>
      <c r="M66">
        <v>1.6314814637999999</v>
      </c>
      <c r="N66">
        <v>28818049.079999998</v>
      </c>
      <c r="O66">
        <v>0.70818988617793599</v>
      </c>
      <c r="P66">
        <v>3.9420000000000002</v>
      </c>
      <c r="Q66">
        <v>33700.32</v>
      </c>
      <c r="R66">
        <v>29.93</v>
      </c>
      <c r="S66">
        <v>4.2</v>
      </c>
      <c r="T66">
        <v>0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11648213.1965403</v>
      </c>
      <c r="AF66">
        <v>-66937297.305431202</v>
      </c>
      <c r="AG66">
        <v>12130643.467909699</v>
      </c>
      <c r="AH66">
        <v>567761.52151966805</v>
      </c>
      <c r="AI66">
        <v>-4063178.7670568801</v>
      </c>
      <c r="AJ66">
        <v>2612436.51096822</v>
      </c>
      <c r="AK66">
        <v>-29553990.563062601</v>
      </c>
      <c r="AL66">
        <v>-921820.44161049195</v>
      </c>
      <c r="AM66">
        <v>0</v>
      </c>
      <c r="AN66">
        <v>0</v>
      </c>
      <c r="AO66">
        <v>-721101.05441450502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8679909.5449010096</v>
      </c>
      <c r="AW66">
        <v>0</v>
      </c>
      <c r="AX66">
        <v>-66558423.8897366</v>
      </c>
      <c r="AY66">
        <v>-67158525.408711404</v>
      </c>
      <c r="AZ66">
        <v>66009038.4087115</v>
      </c>
      <c r="BA66">
        <v>0</v>
      </c>
      <c r="BB66">
        <v>-1149486.9999998801</v>
      </c>
      <c r="BC66"/>
      <c r="BD66"/>
      <c r="BE66"/>
      <c r="BF66"/>
      <c r="BG66"/>
      <c r="BH66"/>
    </row>
    <row r="67" spans="1:80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1030132703.10782</v>
      </c>
      <c r="K67">
        <v>6527264.83552742</v>
      </c>
      <c r="L67">
        <v>232003465</v>
      </c>
      <c r="M67">
        <v>1.62762807398</v>
      </c>
      <c r="N67">
        <v>29110612.079999998</v>
      </c>
      <c r="O67">
        <v>0.71033623275977098</v>
      </c>
      <c r="P67">
        <v>3.75239999999999</v>
      </c>
      <c r="Q67">
        <v>33580.799999999901</v>
      </c>
      <c r="R67">
        <v>30.2</v>
      </c>
      <c r="S67">
        <v>4.2</v>
      </c>
      <c r="T67">
        <v>0</v>
      </c>
      <c r="U67">
        <v>0</v>
      </c>
      <c r="V67">
        <v>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-60021.631450338296</v>
      </c>
      <c r="AF67">
        <v>964891.22610148904</v>
      </c>
      <c r="AG67">
        <v>3803712.5514467098</v>
      </c>
      <c r="AH67">
        <v>1045791.30277686</v>
      </c>
      <c r="AI67">
        <v>-4767508.1167352796</v>
      </c>
      <c r="AJ67">
        <v>1191861.2366458201</v>
      </c>
      <c r="AK67">
        <v>5131059.2982736798</v>
      </c>
      <c r="AL67">
        <v>0</v>
      </c>
      <c r="AM67">
        <v>0</v>
      </c>
      <c r="AN67">
        <v>0</v>
      </c>
      <c r="AO67">
        <v>-720298.37468927598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6589487.4923696797</v>
      </c>
      <c r="AY67">
        <v>6577681.7181267096</v>
      </c>
      <c r="AZ67">
        <v>-17139767.7181293</v>
      </c>
      <c r="BA67">
        <v>0</v>
      </c>
      <c r="BB67">
        <v>-10562086.0000026</v>
      </c>
      <c r="BC67"/>
      <c r="BD67"/>
      <c r="BE67"/>
      <c r="BF67"/>
      <c r="BG67"/>
      <c r="BH67"/>
    </row>
    <row r="68" spans="1:80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988201673.903759</v>
      </c>
      <c r="K68">
        <v>-41931029.204069898</v>
      </c>
      <c r="L68">
        <v>232760765</v>
      </c>
      <c r="M68">
        <v>1.6811518782799999</v>
      </c>
      <c r="N68">
        <v>29378317.829999901</v>
      </c>
      <c r="O68">
        <v>0.71350123486694395</v>
      </c>
      <c r="P68">
        <v>2.7029999999999998</v>
      </c>
      <c r="Q68">
        <v>34173.339999999902</v>
      </c>
      <c r="R68">
        <v>30.169999999999899</v>
      </c>
      <c r="S68">
        <v>4.0999999999999996</v>
      </c>
      <c r="T68">
        <v>0</v>
      </c>
      <c r="U68">
        <v>0</v>
      </c>
      <c r="V68">
        <v>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2113439.1566046998</v>
      </c>
      <c r="AF68">
        <v>-13051211.968722099</v>
      </c>
      <c r="AG68">
        <v>3411303.3200226598</v>
      </c>
      <c r="AH68">
        <v>1526700.27253059</v>
      </c>
      <c r="AI68">
        <v>-29723919.659319401</v>
      </c>
      <c r="AJ68">
        <v>-5787837.0075270496</v>
      </c>
      <c r="AK68">
        <v>-562726.07000465505</v>
      </c>
      <c r="AL68">
        <v>912180.20328005904</v>
      </c>
      <c r="AM68">
        <v>0</v>
      </c>
      <c r="AN68">
        <v>0</v>
      </c>
      <c r="AO68">
        <v>-712922.93478580203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-41874994.687921003</v>
      </c>
      <c r="AY68">
        <v>-41557240.778435998</v>
      </c>
      <c r="AZ68">
        <v>17938680.7784371</v>
      </c>
      <c r="BA68">
        <v>0</v>
      </c>
      <c r="BB68">
        <v>-23618559.9999988</v>
      </c>
      <c r="BC68"/>
      <c r="BD68"/>
      <c r="BE68"/>
      <c r="BF68"/>
      <c r="BG68"/>
      <c r="BH68"/>
    </row>
    <row r="69" spans="1:80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957464879.53361905</v>
      </c>
      <c r="K69">
        <v>-30736794.370139699</v>
      </c>
      <c r="L69">
        <v>232107588.99999899</v>
      </c>
      <c r="M69">
        <v>1.6875652615500001</v>
      </c>
      <c r="N69">
        <v>29437697.499999899</v>
      </c>
      <c r="O69">
        <v>0.71426500750022204</v>
      </c>
      <c r="P69">
        <v>2.4255</v>
      </c>
      <c r="Q69">
        <v>35302.049999999901</v>
      </c>
      <c r="R69">
        <v>29.8799999999999</v>
      </c>
      <c r="S69">
        <v>4.5</v>
      </c>
      <c r="T69">
        <v>0</v>
      </c>
      <c r="U69">
        <v>0</v>
      </c>
      <c r="V69">
        <v>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-1776860.6778116699</v>
      </c>
      <c r="AF69">
        <v>-1519132.31395228</v>
      </c>
      <c r="AG69">
        <v>734084.20253938995</v>
      </c>
      <c r="AH69">
        <v>359693.588251943</v>
      </c>
      <c r="AI69">
        <v>-9157401.7786866296</v>
      </c>
      <c r="AJ69">
        <v>-10478299.1804223</v>
      </c>
      <c r="AK69">
        <v>-5301170.1973794103</v>
      </c>
      <c r="AL69">
        <v>-3556364.3890501298</v>
      </c>
      <c r="AM69">
        <v>0</v>
      </c>
      <c r="AN69">
        <v>0</v>
      </c>
      <c r="AO69">
        <v>-696430.23913017497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-31391880.985641301</v>
      </c>
      <c r="AY69">
        <v>-31020755.9628755</v>
      </c>
      <c r="AZ69">
        <v>32945159.962877199</v>
      </c>
      <c r="BA69">
        <v>0</v>
      </c>
      <c r="BB69">
        <v>1924404.0000016601</v>
      </c>
      <c r="BC69"/>
      <c r="BD69"/>
      <c r="BE69"/>
      <c r="BF69"/>
      <c r="BG69"/>
      <c r="BH69"/>
    </row>
    <row r="70" spans="1:80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951630779.08918297</v>
      </c>
      <c r="K70">
        <v>-5834100.4444360696</v>
      </c>
      <c r="L70">
        <v>230935446.99999899</v>
      </c>
      <c r="M70">
        <v>1.7337943710599999</v>
      </c>
      <c r="N70">
        <v>29668394.669999901</v>
      </c>
      <c r="O70">
        <v>0.71555075149007497</v>
      </c>
      <c r="P70">
        <v>2.6928000000000001</v>
      </c>
      <c r="Q70">
        <v>35945.819999999898</v>
      </c>
      <c r="R70">
        <v>30</v>
      </c>
      <c r="S70">
        <v>4.5</v>
      </c>
      <c r="T70">
        <v>0</v>
      </c>
      <c r="U70">
        <v>0</v>
      </c>
      <c r="V70">
        <v>6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-3205085.1631271401</v>
      </c>
      <c r="AF70">
        <v>-10814438.476548299</v>
      </c>
      <c r="AG70">
        <v>2846498.8803217802</v>
      </c>
      <c r="AH70">
        <v>606755.62275664101</v>
      </c>
      <c r="AI70">
        <v>8930732.1382453293</v>
      </c>
      <c r="AJ70">
        <v>-5852291.8076643804</v>
      </c>
      <c r="AK70">
        <v>2206113.89664004</v>
      </c>
      <c r="AL70">
        <v>0</v>
      </c>
      <c r="AM70">
        <v>0</v>
      </c>
      <c r="AN70">
        <v>0</v>
      </c>
      <c r="AO70">
        <v>-697774.03864591604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-5979488.9480220098</v>
      </c>
      <c r="AY70">
        <v>-6088742.7723531099</v>
      </c>
      <c r="AZ70">
        <v>-50505241.2276491</v>
      </c>
      <c r="BA70">
        <v>0</v>
      </c>
      <c r="BB70">
        <v>-56593984.000002198</v>
      </c>
      <c r="BC70"/>
      <c r="BD70"/>
      <c r="BE70"/>
      <c r="BF70"/>
      <c r="BG70"/>
      <c r="BH70"/>
    </row>
    <row r="71" spans="1:80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952486885.57534599</v>
      </c>
      <c r="K71">
        <v>856106.48616337695</v>
      </c>
      <c r="L71">
        <v>230662402</v>
      </c>
      <c r="M71">
        <v>1.7232403279999999</v>
      </c>
      <c r="N71">
        <v>29807700.839999899</v>
      </c>
      <c r="O71">
        <v>0.71440492607780803</v>
      </c>
      <c r="P71">
        <v>2.9199999999999902</v>
      </c>
      <c r="Q71">
        <v>36801.5</v>
      </c>
      <c r="R71">
        <v>30.01</v>
      </c>
      <c r="S71">
        <v>4.5999999999999996</v>
      </c>
      <c r="T71">
        <v>0</v>
      </c>
      <c r="U71">
        <v>0</v>
      </c>
      <c r="V71">
        <v>7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-707398.17022537498</v>
      </c>
      <c r="AF71">
        <v>2329296.71122204</v>
      </c>
      <c r="AG71">
        <v>1610495.83335142</v>
      </c>
      <c r="AH71">
        <v>-509809.242352309</v>
      </c>
      <c r="AI71">
        <v>6688595.6909222696</v>
      </c>
      <c r="AJ71">
        <v>-7180665.3977022199</v>
      </c>
      <c r="AK71">
        <v>173255.430298589</v>
      </c>
      <c r="AL71">
        <v>-841480.86147630995</v>
      </c>
      <c r="AM71">
        <v>0</v>
      </c>
      <c r="AN71">
        <v>0</v>
      </c>
      <c r="AO71">
        <v>-658254.80656523397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904035.18747287802</v>
      </c>
      <c r="AY71">
        <v>848037.61686231894</v>
      </c>
      <c r="AZ71">
        <v>-7701560.6168620801</v>
      </c>
      <c r="BA71">
        <v>0</v>
      </c>
      <c r="BB71">
        <v>-6853522.9999997597</v>
      </c>
      <c r="BC71"/>
      <c r="BD71"/>
      <c r="BE71"/>
      <c r="BF71"/>
      <c r="BG71"/>
      <c r="BH71"/>
    </row>
    <row r="72" spans="1:80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B72" s="3"/>
      <c r="BC72"/>
      <c r="BD72"/>
      <c r="BE72"/>
      <c r="BF72"/>
      <c r="BG72"/>
      <c r="BH72"/>
    </row>
    <row r="73" spans="1:80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B73" s="3"/>
      <c r="BC73"/>
      <c r="BD73"/>
      <c r="BE73"/>
      <c r="BF73"/>
      <c r="BG73"/>
    </row>
    <row r="74" spans="1:80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B74" s="3"/>
      <c r="BC74"/>
      <c r="BD74"/>
      <c r="BE74"/>
      <c r="BF74"/>
      <c r="BG74"/>
    </row>
    <row r="75" spans="1:80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86</v>
      </c>
      <c r="M75" t="s">
        <v>87</v>
      </c>
      <c r="N75" t="s">
        <v>8</v>
      </c>
      <c r="O75" t="s">
        <v>72</v>
      </c>
      <c r="P75" t="s">
        <v>82</v>
      </c>
      <c r="Q75" t="s">
        <v>14</v>
      </c>
      <c r="R75" t="s">
        <v>9</v>
      </c>
      <c r="S75" t="s">
        <v>28</v>
      </c>
      <c r="T75" t="s">
        <v>88</v>
      </c>
      <c r="U75" t="s">
        <v>77</v>
      </c>
      <c r="V75" t="s">
        <v>89</v>
      </c>
      <c r="W75" t="s">
        <v>90</v>
      </c>
      <c r="X75" t="s">
        <v>91</v>
      </c>
      <c r="Y75" t="s">
        <v>92</v>
      </c>
      <c r="Z75" t="s">
        <v>93</v>
      </c>
      <c r="AA75" t="s">
        <v>94</v>
      </c>
      <c r="AB75" t="s">
        <v>69</v>
      </c>
      <c r="AC75" t="s">
        <v>43</v>
      </c>
      <c r="AD75" t="s">
        <v>44</v>
      </c>
      <c r="AE75" t="s">
        <v>95</v>
      </c>
      <c r="AF75" t="s">
        <v>96</v>
      </c>
      <c r="AG75" t="s">
        <v>10</v>
      </c>
      <c r="AH75" t="s">
        <v>74</v>
      </c>
      <c r="AI75" t="s">
        <v>83</v>
      </c>
      <c r="AJ75" t="s">
        <v>29</v>
      </c>
      <c r="AK75" t="s">
        <v>11</v>
      </c>
      <c r="AL75" t="s">
        <v>30</v>
      </c>
      <c r="AM75" t="s">
        <v>97</v>
      </c>
      <c r="AN75" t="s">
        <v>79</v>
      </c>
      <c r="AO75" t="s">
        <v>98</v>
      </c>
      <c r="AP75" t="s">
        <v>99</v>
      </c>
      <c r="AQ75" t="s">
        <v>100</v>
      </c>
      <c r="AR75" t="s">
        <v>101</v>
      </c>
      <c r="AS75" t="s">
        <v>102</v>
      </c>
      <c r="AT75" t="s">
        <v>103</v>
      </c>
      <c r="AU75" t="s">
        <v>84</v>
      </c>
      <c r="AV75" t="s">
        <v>75</v>
      </c>
      <c r="AW75" t="s">
        <v>76</v>
      </c>
      <c r="AX75" t="s">
        <v>38</v>
      </c>
      <c r="AY75" t="s">
        <v>39</v>
      </c>
      <c r="AZ75" t="s">
        <v>40</v>
      </c>
      <c r="BA75" t="s">
        <v>41</v>
      </c>
      <c r="BB75" t="s">
        <v>42</v>
      </c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</row>
    <row r="76" spans="1:80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997263866.48825097</v>
      </c>
      <c r="K76">
        <v>0</v>
      </c>
      <c r="L76">
        <v>49814785.827601902</v>
      </c>
      <c r="M76">
        <v>1.6449755572275599</v>
      </c>
      <c r="N76">
        <v>8445944.2099834904</v>
      </c>
      <c r="O76">
        <v>0.44361978439460098</v>
      </c>
      <c r="P76">
        <v>1.9566243795576801</v>
      </c>
      <c r="Q76">
        <v>43672.133831359701</v>
      </c>
      <c r="R76">
        <v>11.080959921196699</v>
      </c>
      <c r="S76">
        <v>3.9039838032305898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1292016171.99999</v>
      </c>
      <c r="BB76">
        <v>1292016171.99999</v>
      </c>
      <c r="BC76"/>
      <c r="BD76"/>
      <c r="BE76"/>
      <c r="BF76"/>
      <c r="BG76"/>
      <c r="BH76"/>
    </row>
    <row r="77" spans="1:80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1288268053.40432</v>
      </c>
      <c r="K77">
        <v>65567215.650760099</v>
      </c>
      <c r="L77">
        <v>53476957.519653298</v>
      </c>
      <c r="M77">
        <v>1.63477406438543</v>
      </c>
      <c r="N77">
        <v>8588747.4397300407</v>
      </c>
      <c r="O77">
        <v>0.44763182550222702</v>
      </c>
      <c r="P77">
        <v>2.2347407564421702</v>
      </c>
      <c r="Q77">
        <v>42662.3778793827</v>
      </c>
      <c r="R77">
        <v>10.9928921766545</v>
      </c>
      <c r="S77">
        <v>3.9039838032305898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51140158.568177</v>
      </c>
      <c r="AF77">
        <v>2233458.1793342102</v>
      </c>
      <c r="AG77">
        <v>8591985.8343638405</v>
      </c>
      <c r="AH77">
        <v>-3312738.15440349</v>
      </c>
      <c r="AI77">
        <v>13732062.648159601</v>
      </c>
      <c r="AJ77">
        <v>10017790.6189998</v>
      </c>
      <c r="AK77">
        <v>-2078408.8475190401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70497550.286315307</v>
      </c>
      <c r="AY77">
        <v>71350944.073016599</v>
      </c>
      <c r="AZ77">
        <v>-81183082.073016495</v>
      </c>
      <c r="BA77">
        <v>0</v>
      </c>
      <c r="BB77">
        <v>-9832137.9999998696</v>
      </c>
      <c r="BC77"/>
      <c r="BD77"/>
      <c r="BE77"/>
      <c r="BF77"/>
      <c r="BG77"/>
      <c r="BH77"/>
    </row>
    <row r="78" spans="1:80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1363050283.75616</v>
      </c>
      <c r="K78">
        <v>66420557.5190081</v>
      </c>
      <c r="L78">
        <v>53624570.0609565</v>
      </c>
      <c r="M78">
        <v>1.6039997652573901</v>
      </c>
      <c r="N78">
        <v>8759934.6714768</v>
      </c>
      <c r="O78">
        <v>0.44616962027495799</v>
      </c>
      <c r="P78">
        <v>2.55672892248112</v>
      </c>
      <c r="Q78">
        <v>41255.156164403401</v>
      </c>
      <c r="R78">
        <v>10.8848475131367</v>
      </c>
      <c r="S78">
        <v>3.89803898964978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19158824.972038399</v>
      </c>
      <c r="AF78">
        <v>12576899.829859801</v>
      </c>
      <c r="AG78">
        <v>10303858.994322199</v>
      </c>
      <c r="AH78">
        <v>-907786.27274238702</v>
      </c>
      <c r="AI78">
        <v>14552274.4313107</v>
      </c>
      <c r="AJ78">
        <v>13616837.490407901</v>
      </c>
      <c r="AK78">
        <v>-2054301.75033658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67246607.694860294</v>
      </c>
      <c r="AY78">
        <v>69506065.085522205</v>
      </c>
      <c r="AZ78">
        <v>1885195.91447859</v>
      </c>
      <c r="BA78">
        <v>7695887</v>
      </c>
      <c r="BB78">
        <v>79087148.000000805</v>
      </c>
      <c r="BC78"/>
      <c r="BD78"/>
      <c r="BE78"/>
      <c r="BF78"/>
      <c r="BG78"/>
      <c r="BH78"/>
    </row>
    <row r="79" spans="1:80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1415671040.4560001</v>
      </c>
      <c r="K79">
        <v>44428138.956968598</v>
      </c>
      <c r="L79">
        <v>53761949.449261203</v>
      </c>
      <c r="M79">
        <v>1.6174486989549699</v>
      </c>
      <c r="N79">
        <v>8923104.8121413607</v>
      </c>
      <c r="O79">
        <v>0.444593895191704</v>
      </c>
      <c r="P79">
        <v>3.0157989098701101</v>
      </c>
      <c r="Q79">
        <v>40064.462040692903</v>
      </c>
      <c r="R79">
        <v>10.7637173728522</v>
      </c>
      <c r="S79">
        <v>3.8998636842086301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7919391.1124793403</v>
      </c>
      <c r="AF79">
        <v>-5541492.9298434798</v>
      </c>
      <c r="AG79">
        <v>11182691.278019199</v>
      </c>
      <c r="AH79">
        <v>-652161.50045543397</v>
      </c>
      <c r="AI79">
        <v>19704571.417920299</v>
      </c>
      <c r="AJ79">
        <v>13268401.8027396</v>
      </c>
      <c r="AK79">
        <v>-2289955.5669259699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43591445.613933802</v>
      </c>
      <c r="AY79">
        <v>43842625.523134202</v>
      </c>
      <c r="AZ79">
        <v>-850020.523135636</v>
      </c>
      <c r="BA79">
        <v>7901667.9999999898</v>
      </c>
      <c r="BB79">
        <v>50894272.999998502</v>
      </c>
      <c r="BC79"/>
      <c r="BD79"/>
      <c r="BE79"/>
      <c r="BF79"/>
      <c r="BG79"/>
      <c r="BH79"/>
    </row>
    <row r="80" spans="1:80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1481104982.65485</v>
      </c>
      <c r="K80">
        <v>65433942.198848203</v>
      </c>
      <c r="L80">
        <v>55473498.633775398</v>
      </c>
      <c r="M80">
        <v>1.65989734756735</v>
      </c>
      <c r="N80">
        <v>9174149.7475559302</v>
      </c>
      <c r="O80">
        <v>0.44452868037432802</v>
      </c>
      <c r="P80">
        <v>3.30744520275673</v>
      </c>
      <c r="Q80">
        <v>38281.879250446204</v>
      </c>
      <c r="R80">
        <v>10.6937486709559</v>
      </c>
      <c r="S80">
        <v>4.1667720405477198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36477263.003717802</v>
      </c>
      <c r="AF80">
        <v>-12559688.583642</v>
      </c>
      <c r="AG80">
        <v>14764737.2757611</v>
      </c>
      <c r="AH80">
        <v>-7540.5333041996901</v>
      </c>
      <c r="AI80">
        <v>11750702.7278623</v>
      </c>
      <c r="AJ80">
        <v>21247032.0767579</v>
      </c>
      <c r="AK80">
        <v>-1847116.03838451</v>
      </c>
      <c r="AL80">
        <v>-3382189.4320053998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66443200.496763103</v>
      </c>
      <c r="AY80">
        <v>66861797.181276001</v>
      </c>
      <c r="AZ80">
        <v>-6134878.1812742203</v>
      </c>
      <c r="BA80">
        <v>0</v>
      </c>
      <c r="BB80">
        <v>60726919.000001803</v>
      </c>
      <c r="BC80"/>
      <c r="BD80"/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1530741831.28844</v>
      </c>
      <c r="K81">
        <v>49636848.633582897</v>
      </c>
      <c r="L81">
        <v>59233535.894104697</v>
      </c>
      <c r="M81">
        <v>1.6705105768762201</v>
      </c>
      <c r="N81">
        <v>9238295.0831263307</v>
      </c>
      <c r="O81">
        <v>0.43660698405144799</v>
      </c>
      <c r="P81">
        <v>3.4721448447248502</v>
      </c>
      <c r="Q81">
        <v>38811.654393435099</v>
      </c>
      <c r="R81">
        <v>10.5528566382356</v>
      </c>
      <c r="S81">
        <v>4.3817532843932803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63961193.983993903</v>
      </c>
      <c r="AF81">
        <v>-4504264.8307851898</v>
      </c>
      <c r="AG81">
        <v>4232570.0301112104</v>
      </c>
      <c r="AH81">
        <v>-5386572.23682437</v>
      </c>
      <c r="AI81">
        <v>6517197.7195673501</v>
      </c>
      <c r="AJ81">
        <v>-6368292.4082545796</v>
      </c>
      <c r="AK81">
        <v>-3657926.30298744</v>
      </c>
      <c r="AL81">
        <v>-2826259.6813401999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51967646.273480698</v>
      </c>
      <c r="AY81">
        <v>51053496.716243103</v>
      </c>
      <c r="AZ81">
        <v>-25131082.716243599</v>
      </c>
      <c r="BA81">
        <v>0</v>
      </c>
      <c r="BB81">
        <v>25922413.9999994</v>
      </c>
      <c r="BC81"/>
      <c r="BD81"/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1567485277.98896</v>
      </c>
      <c r="K82">
        <v>36743446.700521097</v>
      </c>
      <c r="L82">
        <v>60581042.589064397</v>
      </c>
      <c r="M82">
        <v>1.72393728577326</v>
      </c>
      <c r="N82">
        <v>9282061.6386980992</v>
      </c>
      <c r="O82">
        <v>0.44021721953809001</v>
      </c>
      <c r="P82">
        <v>3.9052019498353698</v>
      </c>
      <c r="Q82">
        <v>38751.552879671501</v>
      </c>
      <c r="R82">
        <v>10.697540509767</v>
      </c>
      <c r="S82">
        <v>4.4775093495175504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0.18901792394536401</v>
      </c>
      <c r="AD82">
        <v>0</v>
      </c>
      <c r="AE82">
        <v>28519743.980668899</v>
      </c>
      <c r="AF82">
        <v>-20153171.690129399</v>
      </c>
      <c r="AG82">
        <v>3583718.3843694199</v>
      </c>
      <c r="AH82">
        <v>2380017.56866861</v>
      </c>
      <c r="AI82">
        <v>16473867.2103312</v>
      </c>
      <c r="AJ82">
        <v>354553.56814898999</v>
      </c>
      <c r="AK82">
        <v>3990347.44524317</v>
      </c>
      <c r="AL82">
        <v>-1199676.12538829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2389187.45231767</v>
      </c>
      <c r="AW82">
        <v>0</v>
      </c>
      <c r="AX82">
        <v>36338587.7942302</v>
      </c>
      <c r="AY82">
        <v>36055168.834001601</v>
      </c>
      <c r="AZ82">
        <v>38095363.165999003</v>
      </c>
      <c r="BA82">
        <v>0</v>
      </c>
      <c r="BB82">
        <v>74150532.000000596</v>
      </c>
      <c r="BC82"/>
      <c r="BD82"/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1527518003.35324</v>
      </c>
      <c r="K83">
        <v>-56469577.756253399</v>
      </c>
      <c r="L83">
        <v>60094979.920444697</v>
      </c>
      <c r="M83">
        <v>1.8300204332162899</v>
      </c>
      <c r="N83">
        <v>9213955.7715363298</v>
      </c>
      <c r="O83">
        <v>0.44168584296614399</v>
      </c>
      <c r="P83">
        <v>2.8468452607200301</v>
      </c>
      <c r="Q83">
        <v>37106.287685291798</v>
      </c>
      <c r="R83">
        <v>10.7946765710247</v>
      </c>
      <c r="S83">
        <v>4.6405117032524004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0.18739161496492701</v>
      </c>
      <c r="AD83">
        <v>0</v>
      </c>
      <c r="AE83">
        <v>6992221.5964658996</v>
      </c>
      <c r="AF83">
        <v>-42859882.354626499</v>
      </c>
      <c r="AG83">
        <v>-1156800.6763472101</v>
      </c>
      <c r="AH83">
        <v>894990.02681960701</v>
      </c>
      <c r="AI83">
        <v>-44629187.4090534</v>
      </c>
      <c r="AJ83">
        <v>22692712.1893625</v>
      </c>
      <c r="AK83">
        <v>3534825.6014118898</v>
      </c>
      <c r="AL83">
        <v>-2325358.4705700199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-56856479.496537298</v>
      </c>
      <c r="AY83">
        <v>-57169380.875126302</v>
      </c>
      <c r="AZ83">
        <v>26842626.8751247</v>
      </c>
      <c r="BA83">
        <v>11348341</v>
      </c>
      <c r="BB83">
        <v>-18978413.000001501</v>
      </c>
      <c r="BC83"/>
      <c r="BD83"/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1603351525.3627</v>
      </c>
      <c r="K84">
        <v>47614559.488264002</v>
      </c>
      <c r="L84">
        <v>58921440.617594697</v>
      </c>
      <c r="M84">
        <v>1.8402475882898399</v>
      </c>
      <c r="N84">
        <v>9102911.0181594603</v>
      </c>
      <c r="O84">
        <v>0.45513338431330602</v>
      </c>
      <c r="P84">
        <v>3.3032801750955398</v>
      </c>
      <c r="Q84">
        <v>36265.8085243354</v>
      </c>
      <c r="R84">
        <v>11.0848252453225</v>
      </c>
      <c r="S84">
        <v>4.8605585541437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0.196881693882452</v>
      </c>
      <c r="AD84">
        <v>0</v>
      </c>
      <c r="AE84">
        <v>-915541.95796202496</v>
      </c>
      <c r="AF84">
        <v>-462131.78061595</v>
      </c>
      <c r="AG84">
        <v>1559149.5533557499</v>
      </c>
      <c r="AH84">
        <v>10678788.809520001</v>
      </c>
      <c r="AI84">
        <v>20730372.706359301</v>
      </c>
      <c r="AJ84">
        <v>12338722.724366801</v>
      </c>
      <c r="AK84">
        <v>8192772.7238689503</v>
      </c>
      <c r="AL84">
        <v>-3203334.4841941502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249579.72359298199</v>
      </c>
      <c r="AW84">
        <v>0</v>
      </c>
      <c r="AX84">
        <v>49168378.018291801</v>
      </c>
      <c r="AY84">
        <v>49327452.452343397</v>
      </c>
      <c r="AZ84">
        <v>-44788460.452342801</v>
      </c>
      <c r="BA84">
        <v>29499578</v>
      </c>
      <c r="BB84">
        <v>34038570.000000603</v>
      </c>
      <c r="BC84"/>
      <c r="BD84"/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1659220375.6978099</v>
      </c>
      <c r="K85">
        <v>55868850.335105598</v>
      </c>
      <c r="L85">
        <v>59029313.630040102</v>
      </c>
      <c r="M85">
        <v>1.85648633936772</v>
      </c>
      <c r="N85">
        <v>9187108.4648355693</v>
      </c>
      <c r="O85">
        <v>0.45042543885263497</v>
      </c>
      <c r="P85">
        <v>4.05484602852931</v>
      </c>
      <c r="Q85">
        <v>35665.449243729599</v>
      </c>
      <c r="R85">
        <v>11.381459884458501</v>
      </c>
      <c r="S85">
        <v>4.8247493441129699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0.121694376318953</v>
      </c>
      <c r="AB85">
        <v>0</v>
      </c>
      <c r="AC85">
        <v>0.361489874366067</v>
      </c>
      <c r="AD85">
        <v>0</v>
      </c>
      <c r="AE85">
        <v>4858892.6268912395</v>
      </c>
      <c r="AF85">
        <v>-5586404.9041702198</v>
      </c>
      <c r="AG85">
        <v>5958281.6661543604</v>
      </c>
      <c r="AH85">
        <v>-3473484.1737661199</v>
      </c>
      <c r="AI85">
        <v>30398242.526580598</v>
      </c>
      <c r="AJ85">
        <v>8667460.2189970706</v>
      </c>
      <c r="AK85">
        <v>8742794.0205609594</v>
      </c>
      <c r="AL85">
        <v>552807.01926611899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2412711.4765349198</v>
      </c>
      <c r="AU85">
        <v>0</v>
      </c>
      <c r="AV85">
        <v>1994882.64475458</v>
      </c>
      <c r="AW85">
        <v>0</v>
      </c>
      <c r="AX85">
        <v>54526183.1218035</v>
      </c>
      <c r="AY85">
        <v>55284653.655496903</v>
      </c>
      <c r="AZ85">
        <v>10418228.3445029</v>
      </c>
      <c r="BA85">
        <v>0</v>
      </c>
      <c r="BB85">
        <v>65702881.999999799</v>
      </c>
      <c r="BC85"/>
      <c r="BD85"/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1703312265.7086999</v>
      </c>
      <c r="K86">
        <v>44091890.0108888</v>
      </c>
      <c r="L86">
        <v>60620023.984365799</v>
      </c>
      <c r="M86">
        <v>1.8698545848518999</v>
      </c>
      <c r="N86">
        <v>9293102.7426205203</v>
      </c>
      <c r="O86">
        <v>0.44631449946228402</v>
      </c>
      <c r="P86">
        <v>4.08321637315274</v>
      </c>
      <c r="Q86">
        <v>35327.404692929696</v>
      </c>
      <c r="R86">
        <v>11.2691753249984</v>
      </c>
      <c r="S86">
        <v>4.8815823185081504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0.617326143067772</v>
      </c>
      <c r="AB86">
        <v>0</v>
      </c>
      <c r="AC86">
        <v>0.367197034835056</v>
      </c>
      <c r="AD86">
        <v>0</v>
      </c>
      <c r="AE86">
        <v>31707307.937121399</v>
      </c>
      <c r="AF86">
        <v>-3510188.5036332398</v>
      </c>
      <c r="AG86">
        <v>7559175.1058479901</v>
      </c>
      <c r="AH86">
        <v>-3142275.04838889</v>
      </c>
      <c r="AI86">
        <v>1130415.0816979301</v>
      </c>
      <c r="AJ86">
        <v>4925846.9665677696</v>
      </c>
      <c r="AK86">
        <v>-3410979.0601960998</v>
      </c>
      <c r="AL86">
        <v>-883226.01112014102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10426046.7900056</v>
      </c>
      <c r="AU86">
        <v>0</v>
      </c>
      <c r="AV86">
        <v>90676.3539511704</v>
      </c>
      <c r="AW86">
        <v>0</v>
      </c>
      <c r="AX86">
        <v>44892799.611853503</v>
      </c>
      <c r="AY86">
        <v>45542351.350940302</v>
      </c>
      <c r="AZ86">
        <v>-11198295.350940401</v>
      </c>
      <c r="BA86">
        <v>0</v>
      </c>
      <c r="BB86">
        <v>34344055.999999903</v>
      </c>
      <c r="BC86"/>
      <c r="BD86"/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1690131706.43888</v>
      </c>
      <c r="K87">
        <v>-13180559.269819399</v>
      </c>
      <c r="L87">
        <v>61912327.9651917</v>
      </c>
      <c r="M87">
        <v>2.0023978015123198</v>
      </c>
      <c r="N87">
        <v>9387755.4966509305</v>
      </c>
      <c r="O87">
        <v>0.44664992778050999</v>
      </c>
      <c r="P87">
        <v>3.9249606180582401</v>
      </c>
      <c r="Q87">
        <v>35621.551276388702</v>
      </c>
      <c r="R87">
        <v>10.9305916687006</v>
      </c>
      <c r="S87">
        <v>4.8838862169610398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1.54039834070297</v>
      </c>
      <c r="AB87">
        <v>0</v>
      </c>
      <c r="AC87">
        <v>0.367197034835056</v>
      </c>
      <c r="AD87">
        <v>0</v>
      </c>
      <c r="AE87">
        <v>29608695.398799099</v>
      </c>
      <c r="AF87">
        <v>-46294165.714353703</v>
      </c>
      <c r="AG87">
        <v>6849040.61918661</v>
      </c>
      <c r="AH87">
        <v>214828.74247691501</v>
      </c>
      <c r="AI87">
        <v>-6353844.7488171402</v>
      </c>
      <c r="AJ87">
        <v>-4711137.6227234798</v>
      </c>
      <c r="AK87">
        <v>-10288853.111350199</v>
      </c>
      <c r="AL87">
        <v>-43541.472329324803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20018996.455759101</v>
      </c>
      <c r="AU87">
        <v>0</v>
      </c>
      <c r="AV87">
        <v>0</v>
      </c>
      <c r="AW87">
        <v>0</v>
      </c>
      <c r="AX87">
        <v>-10999981.453352099</v>
      </c>
      <c r="AY87">
        <v>-11811043.3368272</v>
      </c>
      <c r="AZ87">
        <v>20424000.336827599</v>
      </c>
      <c r="BA87">
        <v>0</v>
      </c>
      <c r="BB87">
        <v>8612957.0000004098</v>
      </c>
      <c r="BC87"/>
      <c r="BD87"/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1756557567.45876</v>
      </c>
      <c r="K88">
        <v>66425861.019880399</v>
      </c>
      <c r="L88">
        <v>63808073.878680401</v>
      </c>
      <c r="M88">
        <v>1.97437898713241</v>
      </c>
      <c r="N88">
        <v>9499424.7345857695</v>
      </c>
      <c r="O88">
        <v>0.44625592959895699</v>
      </c>
      <c r="P88">
        <v>3.7144731767193302</v>
      </c>
      <c r="Q88">
        <v>35751.001409943201</v>
      </c>
      <c r="R88">
        <v>10.899748533767299</v>
      </c>
      <c r="S88">
        <v>5.1363096295287498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2.4930767871465198</v>
      </c>
      <c r="AB88">
        <v>0</v>
      </c>
      <c r="AC88">
        <v>0.59594222452211998</v>
      </c>
      <c r="AD88">
        <v>0</v>
      </c>
      <c r="AE88">
        <v>40615450.279541999</v>
      </c>
      <c r="AF88">
        <v>9122102.22722481</v>
      </c>
      <c r="AG88">
        <v>8082136.0345020499</v>
      </c>
      <c r="AH88">
        <v>-291425.15949995501</v>
      </c>
      <c r="AI88">
        <v>-8719563.4269533008</v>
      </c>
      <c r="AJ88">
        <v>-2849225.3295523501</v>
      </c>
      <c r="AK88">
        <v>-1149705.303302</v>
      </c>
      <c r="AL88">
        <v>-3670307.8750130399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20812512.209475599</v>
      </c>
      <c r="AU88">
        <v>0</v>
      </c>
      <c r="AV88">
        <v>3396006.5551247201</v>
      </c>
      <c r="AW88">
        <v>0</v>
      </c>
      <c r="AX88">
        <v>65347980.211548597</v>
      </c>
      <c r="AY88">
        <v>66417070.7909723</v>
      </c>
      <c r="AZ88">
        <v>-18283945.790972799</v>
      </c>
      <c r="BA88">
        <v>0</v>
      </c>
      <c r="BB88">
        <v>48133124.999999397</v>
      </c>
      <c r="BC88"/>
      <c r="BD88"/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1656846598.8394101</v>
      </c>
      <c r="K89">
        <v>-99710968.619348899</v>
      </c>
      <c r="L89">
        <v>64475637.401056699</v>
      </c>
      <c r="M89">
        <v>2.1168833723129099</v>
      </c>
      <c r="N89">
        <v>9597316.0393252391</v>
      </c>
      <c r="O89">
        <v>0.44720697187630298</v>
      </c>
      <c r="P89">
        <v>2.73275402862396</v>
      </c>
      <c r="Q89">
        <v>36768.102004864297</v>
      </c>
      <c r="R89">
        <v>10.9063403568839</v>
      </c>
      <c r="S89">
        <v>5.1597966592073101</v>
      </c>
      <c r="T89">
        <v>0</v>
      </c>
      <c r="U89">
        <v>9.1646074151670906E-2</v>
      </c>
      <c r="V89">
        <v>0</v>
      </c>
      <c r="W89">
        <v>0</v>
      </c>
      <c r="X89">
        <v>0</v>
      </c>
      <c r="Y89">
        <v>0</v>
      </c>
      <c r="Z89">
        <v>0</v>
      </c>
      <c r="AA89">
        <v>3.4930767871465198</v>
      </c>
      <c r="AB89">
        <v>0</v>
      </c>
      <c r="AC89">
        <v>0.90019945142733404</v>
      </c>
      <c r="AD89">
        <v>0</v>
      </c>
      <c r="AE89">
        <v>20348284.0058841</v>
      </c>
      <c r="AF89">
        <v>-45270773.5476152</v>
      </c>
      <c r="AG89">
        <v>7484346.7446215702</v>
      </c>
      <c r="AH89">
        <v>667913.82434962096</v>
      </c>
      <c r="AI89">
        <v>-46900120.807538897</v>
      </c>
      <c r="AJ89">
        <v>-16498222.488980601</v>
      </c>
      <c r="AK89">
        <v>-366939.18357450399</v>
      </c>
      <c r="AL89">
        <v>-483186.39161518402</v>
      </c>
      <c r="AM89">
        <v>0</v>
      </c>
      <c r="AN89">
        <v>-40481290.391045399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22727481.100214701</v>
      </c>
      <c r="AU89">
        <v>0</v>
      </c>
      <c r="AV89">
        <v>4346715.09686183</v>
      </c>
      <c r="AW89">
        <v>0</v>
      </c>
      <c r="AX89">
        <v>-94425792.038438097</v>
      </c>
      <c r="AY89">
        <v>-93041119.821388096</v>
      </c>
      <c r="AZ89">
        <v>74955630.821387798</v>
      </c>
      <c r="BA89">
        <v>0</v>
      </c>
      <c r="BB89">
        <v>-18085489.000000302</v>
      </c>
      <c r="BC89"/>
      <c r="BD89"/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1619210387.09203</v>
      </c>
      <c r="K90">
        <v>-37636211.747380003</v>
      </c>
      <c r="L90">
        <v>64972951.721614502</v>
      </c>
      <c r="M90">
        <v>2.1667661301475198</v>
      </c>
      <c r="N90">
        <v>9670646.8315011896</v>
      </c>
      <c r="O90">
        <v>0.44695859518805098</v>
      </c>
      <c r="P90">
        <v>2.4309537042598199</v>
      </c>
      <c r="Q90">
        <v>37585.313674696801</v>
      </c>
      <c r="R90">
        <v>10.821973808181999</v>
      </c>
      <c r="S90">
        <v>5.6674323375601503</v>
      </c>
      <c r="T90">
        <v>0</v>
      </c>
      <c r="U90">
        <v>0.18329214830334101</v>
      </c>
      <c r="V90">
        <v>0</v>
      </c>
      <c r="W90">
        <v>0</v>
      </c>
      <c r="X90">
        <v>0</v>
      </c>
      <c r="Y90">
        <v>0</v>
      </c>
      <c r="Z90">
        <v>0</v>
      </c>
      <c r="AA90">
        <v>4.4930767871465198</v>
      </c>
      <c r="AB90">
        <v>0</v>
      </c>
      <c r="AC90">
        <v>0.99489204826816402</v>
      </c>
      <c r="AD90">
        <v>0</v>
      </c>
      <c r="AE90">
        <v>25894677.379896801</v>
      </c>
      <c r="AF90">
        <v>-13990737.5165364</v>
      </c>
      <c r="AG90">
        <v>5637623.1946895598</v>
      </c>
      <c r="AH90">
        <v>-180586.03631884299</v>
      </c>
      <c r="AI90">
        <v>-17319822.089349501</v>
      </c>
      <c r="AJ90">
        <v>-12050286.077785401</v>
      </c>
      <c r="AK90">
        <v>-3126730.4110727701</v>
      </c>
      <c r="AL90">
        <v>-7663781.8148844596</v>
      </c>
      <c r="AM90">
        <v>0</v>
      </c>
      <c r="AN90">
        <v>-38913792.8754301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22491395.943344101</v>
      </c>
      <c r="AU90">
        <v>0</v>
      </c>
      <c r="AV90">
        <v>1566148.04334168</v>
      </c>
      <c r="AW90">
        <v>0</v>
      </c>
      <c r="AX90">
        <v>-37655892.260105401</v>
      </c>
      <c r="AY90">
        <v>-36791192.618139401</v>
      </c>
      <c r="AZ90">
        <v>11899078.6181386</v>
      </c>
      <c r="BA90">
        <v>0</v>
      </c>
      <c r="BB90">
        <v>-24892114.0000007</v>
      </c>
      <c r="BC90"/>
      <c r="BD90"/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1679815526.6287799</v>
      </c>
      <c r="K91">
        <v>60605139.536748298</v>
      </c>
      <c r="L91">
        <v>66908995.533109598</v>
      </c>
      <c r="M91">
        <v>2.1247639014318298</v>
      </c>
      <c r="N91">
        <v>9766946.3240716998</v>
      </c>
      <c r="O91">
        <v>0.44589046285177097</v>
      </c>
      <c r="P91">
        <v>2.6448248546655302</v>
      </c>
      <c r="Q91">
        <v>38434.438182861901</v>
      </c>
      <c r="R91">
        <v>10.630065689936499</v>
      </c>
      <c r="S91">
        <v>5.8191674142728997</v>
      </c>
      <c r="T91">
        <v>0</v>
      </c>
      <c r="U91">
        <v>0.18329214830334101</v>
      </c>
      <c r="V91">
        <v>0</v>
      </c>
      <c r="W91">
        <v>0</v>
      </c>
      <c r="X91">
        <v>0</v>
      </c>
      <c r="Y91">
        <v>0</v>
      </c>
      <c r="Z91">
        <v>0</v>
      </c>
      <c r="AA91">
        <v>5.4930767871465198</v>
      </c>
      <c r="AB91">
        <v>0</v>
      </c>
      <c r="AC91">
        <v>0.99489204826816402</v>
      </c>
      <c r="AD91">
        <v>0</v>
      </c>
      <c r="AE91">
        <v>33041164.352134701</v>
      </c>
      <c r="AF91">
        <v>11495216.3614807</v>
      </c>
      <c r="AG91">
        <v>6898587.0716730496</v>
      </c>
      <c r="AH91">
        <v>-897225.62221611803</v>
      </c>
      <c r="AI91">
        <v>12223831.701075301</v>
      </c>
      <c r="AJ91">
        <v>-12190247.924688401</v>
      </c>
      <c r="AK91">
        <v>-5166638.7286958098</v>
      </c>
      <c r="AL91">
        <v>-2269962.7702055401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22166458.163750101</v>
      </c>
      <c r="AU91">
        <v>0</v>
      </c>
      <c r="AV91">
        <v>0</v>
      </c>
      <c r="AW91">
        <v>0</v>
      </c>
      <c r="AX91">
        <v>65301182.604308099</v>
      </c>
      <c r="AY91">
        <v>65927173.907303497</v>
      </c>
      <c r="AZ91">
        <v>-97373025.907301798</v>
      </c>
      <c r="BA91">
        <v>0</v>
      </c>
      <c r="BB91">
        <v>-31445851.999998201</v>
      </c>
      <c r="BC91"/>
      <c r="BD91"/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1708923964.27777</v>
      </c>
      <c r="K92">
        <v>29108437.648997299</v>
      </c>
      <c r="L92">
        <v>67730287.340106294</v>
      </c>
      <c r="M92">
        <v>2.1117986924347298</v>
      </c>
      <c r="N92">
        <v>9850048.8443497792</v>
      </c>
      <c r="O92">
        <v>0.44665465359601803</v>
      </c>
      <c r="P92">
        <v>2.9166976773397901</v>
      </c>
      <c r="Q92">
        <v>39371.947471350803</v>
      </c>
      <c r="R92">
        <v>10.470464082965799</v>
      </c>
      <c r="S92">
        <v>6.0598776413956603</v>
      </c>
      <c r="T92">
        <v>0</v>
      </c>
      <c r="U92">
        <v>9.1646074151670906E-2</v>
      </c>
      <c r="V92">
        <v>0</v>
      </c>
      <c r="W92">
        <v>0</v>
      </c>
      <c r="X92">
        <v>0</v>
      </c>
      <c r="Y92">
        <v>0</v>
      </c>
      <c r="Z92">
        <v>0</v>
      </c>
      <c r="AA92">
        <v>6.4930767871465296</v>
      </c>
      <c r="AB92">
        <v>0</v>
      </c>
      <c r="AC92">
        <v>1</v>
      </c>
      <c r="AD92">
        <v>0.64134854155132504</v>
      </c>
      <c r="AE92">
        <v>12361507.2796511</v>
      </c>
      <c r="AF92">
        <v>2957833.3758826</v>
      </c>
      <c r="AG92">
        <v>6019477.3481251001</v>
      </c>
      <c r="AH92">
        <v>624519.99624239304</v>
      </c>
      <c r="AI92">
        <v>14620844.6253544</v>
      </c>
      <c r="AJ92">
        <v>-12882020.4711695</v>
      </c>
      <c r="AK92">
        <v>-4448040.1300914297</v>
      </c>
      <c r="AL92">
        <v>-3526834.8793640598</v>
      </c>
      <c r="AM92">
        <v>0</v>
      </c>
      <c r="AN92">
        <v>40697120.873053201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21755968.908947501</v>
      </c>
      <c r="AU92">
        <v>0</v>
      </c>
      <c r="AV92">
        <v>72759.750775391396</v>
      </c>
      <c r="AW92">
        <v>-49751511.908851601</v>
      </c>
      <c r="AX92">
        <v>28501624.768555101</v>
      </c>
      <c r="AY92">
        <v>28520577.012683399</v>
      </c>
      <c r="AZ92">
        <v>-58969042.012684099</v>
      </c>
      <c r="BA92">
        <v>0</v>
      </c>
      <c r="BB92">
        <v>-30448465.0000006</v>
      </c>
      <c r="BC92"/>
      <c r="BD92"/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43235800.166665703</v>
      </c>
      <c r="K93">
        <v>0</v>
      </c>
      <c r="L93">
        <v>2988066.6864974699</v>
      </c>
      <c r="M93">
        <v>1.22446132506114</v>
      </c>
      <c r="N93">
        <v>2748238.4134659702</v>
      </c>
      <c r="O93">
        <v>0.38666408222786403</v>
      </c>
      <c r="P93">
        <v>1.95863721745606</v>
      </c>
      <c r="Q93">
        <v>35513.769785103097</v>
      </c>
      <c r="R93">
        <v>7.6754355225931601</v>
      </c>
      <c r="S93">
        <v>3.5501668442365699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0.31724360697922399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47103514.999999903</v>
      </c>
      <c r="BB93">
        <v>47103514.999999903</v>
      </c>
      <c r="BC93"/>
      <c r="BD93"/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48116128.6471503</v>
      </c>
      <c r="K94">
        <v>4436564.79899952</v>
      </c>
      <c r="L94">
        <v>3067152.0049922299</v>
      </c>
      <c r="M94">
        <v>0.95425670327989498</v>
      </c>
      <c r="N94">
        <v>2800412.0870693899</v>
      </c>
      <c r="O94">
        <v>0.383466594956062</v>
      </c>
      <c r="P94">
        <v>2.2248293383059701</v>
      </c>
      <c r="Q94">
        <v>34792.153953380403</v>
      </c>
      <c r="R94">
        <v>7.72117924132505</v>
      </c>
      <c r="S94">
        <v>3.5583851803607498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0.314175693497945</v>
      </c>
      <c r="AD94">
        <v>0</v>
      </c>
      <c r="AE94">
        <v>663197.01708174695</v>
      </c>
      <c r="AF94">
        <v>3852088.6861407799</v>
      </c>
      <c r="AG94">
        <v>314356.62839822</v>
      </c>
      <c r="AH94">
        <v>-63883.797706571801</v>
      </c>
      <c r="AI94">
        <v>482067.83652170701</v>
      </c>
      <c r="AJ94">
        <v>294573.32748182397</v>
      </c>
      <c r="AK94">
        <v>38984.068903909902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5581383.7668216098</v>
      </c>
      <c r="AY94">
        <v>5917890.3276359299</v>
      </c>
      <c r="AZ94">
        <v>-5883661.3276359402</v>
      </c>
      <c r="BA94">
        <v>459964</v>
      </c>
      <c r="BB94">
        <v>494192.99999998801</v>
      </c>
      <c r="BC94"/>
      <c r="BD94"/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51330926.934429199</v>
      </c>
      <c r="K95">
        <v>3214798.2872788901</v>
      </c>
      <c r="L95">
        <v>2963269.7546655</v>
      </c>
      <c r="M95">
        <v>0.88758600432110801</v>
      </c>
      <c r="N95">
        <v>2846929.32774525</v>
      </c>
      <c r="O95">
        <v>0.380213079512498</v>
      </c>
      <c r="P95">
        <v>2.5316819613867998</v>
      </c>
      <c r="Q95">
        <v>33820.029088857598</v>
      </c>
      <c r="R95">
        <v>7.7640478477194597</v>
      </c>
      <c r="S95">
        <v>3.5583851803607498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0.314175693497945</v>
      </c>
      <c r="AD95">
        <v>0</v>
      </c>
      <c r="AE95">
        <v>893995.14189611503</v>
      </c>
      <c r="AF95">
        <v>1093527.93146506</v>
      </c>
      <c r="AG95">
        <v>341615.17222007603</v>
      </c>
      <c r="AH95">
        <v>-71938.010598807406</v>
      </c>
      <c r="AI95">
        <v>514636.961651613</v>
      </c>
      <c r="AJ95">
        <v>426788.30891345401</v>
      </c>
      <c r="AK95">
        <v>40780.096889122098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3239405.6024366398</v>
      </c>
      <c r="AY95">
        <v>3320035.0906631202</v>
      </c>
      <c r="AZ95">
        <v>1358915.9093369099</v>
      </c>
      <c r="BA95">
        <v>0</v>
      </c>
      <c r="BB95">
        <v>4678951.0000000298</v>
      </c>
      <c r="BC95"/>
      <c r="BD95"/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55610232.445214197</v>
      </c>
      <c r="K96">
        <v>4279305.5107850898</v>
      </c>
      <c r="L96">
        <v>3111608.7239264101</v>
      </c>
      <c r="M96">
        <v>0.84445403853827095</v>
      </c>
      <c r="N96">
        <v>2900400.9844958899</v>
      </c>
      <c r="O96">
        <v>0.37600376212261699</v>
      </c>
      <c r="P96">
        <v>2.98787226562842</v>
      </c>
      <c r="Q96">
        <v>32966.477874573997</v>
      </c>
      <c r="R96">
        <v>7.7825434993937197</v>
      </c>
      <c r="S96">
        <v>3.5583851803607498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0.314175693497945</v>
      </c>
      <c r="AD96">
        <v>0</v>
      </c>
      <c r="AE96">
        <v>1986163.1046476399</v>
      </c>
      <c r="AF96">
        <v>681392.49537102401</v>
      </c>
      <c r="AG96">
        <v>430416.92074794503</v>
      </c>
      <c r="AH96">
        <v>-102678.85568475501</v>
      </c>
      <c r="AI96">
        <v>751855.81486499205</v>
      </c>
      <c r="AJ96">
        <v>405554.37846140802</v>
      </c>
      <c r="AK96">
        <v>20869.260697092999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4173573.1191053502</v>
      </c>
      <c r="AY96">
        <v>4279506.5367376301</v>
      </c>
      <c r="AZ96">
        <v>2133947.4632623601</v>
      </c>
      <c r="BA96">
        <v>0</v>
      </c>
      <c r="BB96">
        <v>6413453.9999999898</v>
      </c>
      <c r="BC96"/>
      <c r="BD96"/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60278384.050090402</v>
      </c>
      <c r="K97">
        <v>4668151.6048761001</v>
      </c>
      <c r="L97">
        <v>3372635.91564218</v>
      </c>
      <c r="M97">
        <v>0.82515410950917401</v>
      </c>
      <c r="N97">
        <v>2968493.4504525298</v>
      </c>
      <c r="O97">
        <v>0.375386769583476</v>
      </c>
      <c r="P97">
        <v>3.27363007287587</v>
      </c>
      <c r="Q97">
        <v>31633.004303496102</v>
      </c>
      <c r="R97">
        <v>7.8729895351010697</v>
      </c>
      <c r="S97">
        <v>3.6039527806618099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0.314175693497945</v>
      </c>
      <c r="AD97">
        <v>0</v>
      </c>
      <c r="AE97">
        <v>2510682.89811914</v>
      </c>
      <c r="AF97">
        <v>523286.18904634798</v>
      </c>
      <c r="AG97">
        <v>560297.95463981701</v>
      </c>
      <c r="AH97">
        <v>-9526.9195194822296</v>
      </c>
      <c r="AI97">
        <v>481781.52898183902</v>
      </c>
      <c r="AJ97">
        <v>767067.86956436897</v>
      </c>
      <c r="AK97">
        <v>120234.956162188</v>
      </c>
      <c r="AL97">
        <v>-35068.4320382109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4918756.0449560098</v>
      </c>
      <c r="AY97">
        <v>5035728.44419776</v>
      </c>
      <c r="AZ97">
        <v>699103.55580219498</v>
      </c>
      <c r="BA97">
        <v>0</v>
      </c>
      <c r="BB97">
        <v>5734831.9999999497</v>
      </c>
      <c r="BC97"/>
      <c r="BD97"/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64043372.681794599</v>
      </c>
      <c r="K98">
        <v>1183539.3004596899</v>
      </c>
      <c r="L98">
        <v>3742531.7688472499</v>
      </c>
      <c r="M98">
        <v>0.99802413345686802</v>
      </c>
      <c r="N98">
        <v>2929215.4723490099</v>
      </c>
      <c r="O98">
        <v>0.37154202438963502</v>
      </c>
      <c r="P98">
        <v>3.4715382637713801</v>
      </c>
      <c r="Q98">
        <v>32002.695562030302</v>
      </c>
      <c r="R98">
        <v>7.6807238155797899</v>
      </c>
      <c r="S98">
        <v>3.9632681860798602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0.30348503466715798</v>
      </c>
      <c r="AD98">
        <v>0</v>
      </c>
      <c r="AE98">
        <v>3499507.5857580299</v>
      </c>
      <c r="AF98">
        <v>-1546473.6466594499</v>
      </c>
      <c r="AG98">
        <v>178641.85401150299</v>
      </c>
      <c r="AH98">
        <v>-192068.80473755</v>
      </c>
      <c r="AI98">
        <v>359387.34676221601</v>
      </c>
      <c r="AJ98">
        <v>-357046.40119061398</v>
      </c>
      <c r="AK98">
        <v>-304130.34671448398</v>
      </c>
      <c r="AL98">
        <v>-207959.737638814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1429857.84959083</v>
      </c>
      <c r="AY98">
        <v>1443079.4885174499</v>
      </c>
      <c r="AZ98">
        <v>2471413.5114825899</v>
      </c>
      <c r="BA98">
        <v>1675486</v>
      </c>
      <c r="BB98">
        <v>5589979.0000000503</v>
      </c>
      <c r="BC98"/>
      <c r="BD98"/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76827138.357496202</v>
      </c>
      <c r="K99">
        <v>8716296.3944792598</v>
      </c>
      <c r="L99">
        <v>3896924.8286649799</v>
      </c>
      <c r="M99">
        <v>0.93977045666623504</v>
      </c>
      <c r="N99">
        <v>2895500.65182896</v>
      </c>
      <c r="O99">
        <v>0.35047201012238199</v>
      </c>
      <c r="P99">
        <v>3.8638884750685998</v>
      </c>
      <c r="Q99">
        <v>32021.545966633101</v>
      </c>
      <c r="R99">
        <v>7.6301552176128098</v>
      </c>
      <c r="S99">
        <v>3.9876521555718498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0.27814092141244201</v>
      </c>
      <c r="AD99">
        <v>0</v>
      </c>
      <c r="AE99">
        <v>7207223.8040543599</v>
      </c>
      <c r="AF99">
        <v>-620856.63642933895</v>
      </c>
      <c r="AG99">
        <v>51366.471988237201</v>
      </c>
      <c r="AH99">
        <v>23023.859337755701</v>
      </c>
      <c r="AI99">
        <v>694820.734086307</v>
      </c>
      <c r="AJ99">
        <v>195705.95857856999</v>
      </c>
      <c r="AK99">
        <v>168909.32916428699</v>
      </c>
      <c r="AL99">
        <v>20423.168496401799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7740616.6892765798</v>
      </c>
      <c r="AY99">
        <v>7747546.6752760103</v>
      </c>
      <c r="AZ99">
        <v>1304951.3247239101</v>
      </c>
      <c r="BA99">
        <v>4486638.9999999898</v>
      </c>
      <c r="BB99">
        <v>13539136.999999899</v>
      </c>
      <c r="BC99"/>
      <c r="BD99"/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72469993.718012497</v>
      </c>
      <c r="K100">
        <v>-4357144.6394836605</v>
      </c>
      <c r="L100">
        <v>3862212.9981239801</v>
      </c>
      <c r="M100">
        <v>1.13503110809188</v>
      </c>
      <c r="N100">
        <v>2873615.5909563601</v>
      </c>
      <c r="O100">
        <v>0.35306818515556199</v>
      </c>
      <c r="P100">
        <v>2.8005855881024599</v>
      </c>
      <c r="Q100">
        <v>30718.835568126098</v>
      </c>
      <c r="R100">
        <v>7.9748244602331502</v>
      </c>
      <c r="S100">
        <v>4.0581987556621897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0.27814092141244201</v>
      </c>
      <c r="AD100">
        <v>0</v>
      </c>
      <c r="AE100">
        <v>421778.14723968401</v>
      </c>
      <c r="AF100">
        <v>-4661060.0524043003</v>
      </c>
      <c r="AG100">
        <v>-175070.794323446</v>
      </c>
      <c r="AH100">
        <v>98626.594695218693</v>
      </c>
      <c r="AI100">
        <v>-2399653.6830818802</v>
      </c>
      <c r="AJ100">
        <v>1034900.87232748</v>
      </c>
      <c r="AK100">
        <v>540095.71079331299</v>
      </c>
      <c r="AL100">
        <v>-57119.763250974604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-5197502.9680049196</v>
      </c>
      <c r="AY100">
        <v>-5073294.4101277497</v>
      </c>
      <c r="AZ100">
        <v>-4807887.5898721796</v>
      </c>
      <c r="BA100">
        <v>0</v>
      </c>
      <c r="BB100">
        <v>-9881181.9999999404</v>
      </c>
      <c r="BC100"/>
      <c r="BD100"/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73960067.967285603</v>
      </c>
      <c r="K101">
        <v>462988.91865451098</v>
      </c>
      <c r="L101">
        <v>3651703.6604625802</v>
      </c>
      <c r="M101">
        <v>1.16794143281466</v>
      </c>
      <c r="N101">
        <v>2852151.6969436901</v>
      </c>
      <c r="O101">
        <v>0.35513308630724999</v>
      </c>
      <c r="P101">
        <v>3.2660852247490402</v>
      </c>
      <c r="Q101">
        <v>29966.431743468998</v>
      </c>
      <c r="R101">
        <v>7.9301054327543499</v>
      </c>
      <c r="S101">
        <v>4.0089942719692999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0.27223424204032598</v>
      </c>
      <c r="AD101">
        <v>0</v>
      </c>
      <c r="AE101">
        <v>-836833.97799689695</v>
      </c>
      <c r="AF101">
        <v>-491601.41096442402</v>
      </c>
      <c r="AG101">
        <v>65291.749498524201</v>
      </c>
      <c r="AH101">
        <v>64619.470622624802</v>
      </c>
      <c r="AI101">
        <v>1019135.86078736</v>
      </c>
      <c r="AJ101">
        <v>626414.95927884395</v>
      </c>
      <c r="AK101">
        <v>59061.628886453203</v>
      </c>
      <c r="AL101">
        <v>57691.096038501797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563779.37615098897</v>
      </c>
      <c r="AY101">
        <v>614591.85471929505</v>
      </c>
      <c r="AZ101">
        <v>-4558990.8547193203</v>
      </c>
      <c r="BA101">
        <v>1165687</v>
      </c>
      <c r="BB101">
        <v>-2778712.00000002</v>
      </c>
      <c r="BC101"/>
      <c r="BD101"/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79626020.781521201</v>
      </c>
      <c r="K102">
        <v>5665952.8142355904</v>
      </c>
      <c r="L102">
        <v>3875937.0241875299</v>
      </c>
      <c r="M102">
        <v>1.1975799237850999</v>
      </c>
      <c r="N102">
        <v>2865273.642831</v>
      </c>
      <c r="O102">
        <v>0.35320188584372902</v>
      </c>
      <c r="P102">
        <v>3.9927704960379802</v>
      </c>
      <c r="Q102">
        <v>29426.8221675165</v>
      </c>
      <c r="R102">
        <v>8.3502916569628596</v>
      </c>
      <c r="S102">
        <v>4.0791861611951896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0.26992633518060899</v>
      </c>
      <c r="AD102">
        <v>0</v>
      </c>
      <c r="AE102">
        <v>3233022.61150034</v>
      </c>
      <c r="AF102">
        <v>-335639.68657946098</v>
      </c>
      <c r="AG102">
        <v>168992.66713053</v>
      </c>
      <c r="AH102">
        <v>-87227.449902662294</v>
      </c>
      <c r="AI102">
        <v>1322202.1892061899</v>
      </c>
      <c r="AJ102">
        <v>484934.64715481602</v>
      </c>
      <c r="AK102">
        <v>626403.81984818901</v>
      </c>
      <c r="AL102">
        <v>-65873.155919879704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5346815.6424380597</v>
      </c>
      <c r="AY102">
        <v>5384864.3344844701</v>
      </c>
      <c r="AZ102">
        <v>-1474954.3344844901</v>
      </c>
      <c r="BA102">
        <v>469328</v>
      </c>
      <c r="BB102">
        <v>4379237.9999999804</v>
      </c>
      <c r="BC102"/>
      <c r="BD102"/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86279197.246917099</v>
      </c>
      <c r="K103">
        <v>4760103.3595129903</v>
      </c>
      <c r="L103">
        <v>4140949.1879227501</v>
      </c>
      <c r="M103">
        <v>1.16958096107573</v>
      </c>
      <c r="N103">
        <v>2873847.8133243402</v>
      </c>
      <c r="O103">
        <v>0.34747122969710198</v>
      </c>
      <c r="P103">
        <v>4.0037531914838302</v>
      </c>
      <c r="Q103">
        <v>29075.687025196399</v>
      </c>
      <c r="R103">
        <v>8.3624406793883406</v>
      </c>
      <c r="S103">
        <v>4.4248857901299896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0.34080460599745599</v>
      </c>
      <c r="AD103">
        <v>0</v>
      </c>
      <c r="AE103">
        <v>3888426.4000062598</v>
      </c>
      <c r="AF103">
        <v>443057.73995601397</v>
      </c>
      <c r="AG103">
        <v>265658.25132882601</v>
      </c>
      <c r="AH103">
        <v>-251844.90488113399</v>
      </c>
      <c r="AI103">
        <v>22793.121581654199</v>
      </c>
      <c r="AJ103">
        <v>343763.530582643</v>
      </c>
      <c r="AK103">
        <v>-11734.915086315799</v>
      </c>
      <c r="AL103">
        <v>-198934.16731370499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36302.663576662701</v>
      </c>
      <c r="AW103">
        <v>0</v>
      </c>
      <c r="AX103">
        <v>4562788.7655713102</v>
      </c>
      <c r="AY103">
        <v>4491182.4454052104</v>
      </c>
      <c r="AZ103">
        <v>125363.554594856</v>
      </c>
      <c r="BA103">
        <v>1651310</v>
      </c>
      <c r="BB103">
        <v>6267856.0000000596</v>
      </c>
      <c r="BC103"/>
      <c r="BD103"/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91051877.814858496</v>
      </c>
      <c r="K104">
        <v>4772680.5679413602</v>
      </c>
      <c r="L104">
        <v>4862612.5704346197</v>
      </c>
      <c r="M104">
        <v>1.2500587038933799</v>
      </c>
      <c r="N104">
        <v>2917601.6226869798</v>
      </c>
      <c r="O104">
        <v>0.34637836707024799</v>
      </c>
      <c r="P104">
        <v>3.8547261390716998</v>
      </c>
      <c r="Q104">
        <v>29719.3196618939</v>
      </c>
      <c r="R104">
        <v>8.19951098392057</v>
      </c>
      <c r="S104">
        <v>4.38035455702612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0.51006788421419602</v>
      </c>
      <c r="AD104">
        <v>0</v>
      </c>
      <c r="AE104">
        <v>6974659.4758550599</v>
      </c>
      <c r="AF104">
        <v>-1680326.86470597</v>
      </c>
      <c r="AG104">
        <v>401373.98160837399</v>
      </c>
      <c r="AH104">
        <v>-58859.61331339</v>
      </c>
      <c r="AI104">
        <v>-293375.62937617302</v>
      </c>
      <c r="AJ104">
        <v>-558921.57938110502</v>
      </c>
      <c r="AK104">
        <v>-222778.36157965599</v>
      </c>
      <c r="AL104">
        <v>-6542.8848945537202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163099.057436053</v>
      </c>
      <c r="AW104">
        <v>0</v>
      </c>
      <c r="AX104">
        <v>4713702.8767494103</v>
      </c>
      <c r="AY104">
        <v>4446422.8558307299</v>
      </c>
      <c r="AZ104">
        <v>-565220.85583079397</v>
      </c>
      <c r="BA104">
        <v>0</v>
      </c>
      <c r="BB104">
        <v>3881201.9999999399</v>
      </c>
      <c r="BC104"/>
      <c r="BD104"/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91334341.840397507</v>
      </c>
      <c r="K105">
        <v>282464.02553898201</v>
      </c>
      <c r="L105">
        <v>4904447.6096593002</v>
      </c>
      <c r="M105">
        <v>1.2614354281215301</v>
      </c>
      <c r="N105">
        <v>2945078.2567917299</v>
      </c>
      <c r="O105">
        <v>0.34415309570934399</v>
      </c>
      <c r="P105">
        <v>3.64570479311794</v>
      </c>
      <c r="Q105">
        <v>29682.6149538504</v>
      </c>
      <c r="R105">
        <v>8.2014029165720697</v>
      </c>
      <c r="S105">
        <v>4.4475435079560199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0.23491818703415501</v>
      </c>
      <c r="AC105">
        <v>0.518135739627403</v>
      </c>
      <c r="AD105">
        <v>0</v>
      </c>
      <c r="AE105">
        <v>1541263.98578377</v>
      </c>
      <c r="AF105">
        <v>125533.929570572</v>
      </c>
      <c r="AG105">
        <v>335501.78121082002</v>
      </c>
      <c r="AH105">
        <v>-88266.208002852698</v>
      </c>
      <c r="AI105">
        <v>-436333.485665188</v>
      </c>
      <c r="AJ105">
        <v>-71494.174330781403</v>
      </c>
      <c r="AK105">
        <v>-17085.877377973</v>
      </c>
      <c r="AL105">
        <v>-66022.865318960801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-844807.013157979</v>
      </c>
      <c r="AV105">
        <v>2494.12809577797</v>
      </c>
      <c r="AW105">
        <v>0</v>
      </c>
      <c r="AX105">
        <v>465069.28877852502</v>
      </c>
      <c r="AY105">
        <v>429660.47714504501</v>
      </c>
      <c r="AZ105">
        <v>-2042703.4771450199</v>
      </c>
      <c r="BA105">
        <v>0</v>
      </c>
      <c r="BB105">
        <v>-1613042.99999997</v>
      </c>
      <c r="BC105"/>
      <c r="BD105"/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83464936.785602197</v>
      </c>
      <c r="K106">
        <v>-7869405.0547952596</v>
      </c>
      <c r="L106">
        <v>4977211.7846739898</v>
      </c>
      <c r="M106">
        <v>1.2778337219458</v>
      </c>
      <c r="N106">
        <v>2976106.3369197599</v>
      </c>
      <c r="O106">
        <v>0.34353704348631398</v>
      </c>
      <c r="P106">
        <v>2.6703047462224898</v>
      </c>
      <c r="Q106">
        <v>31204.059856400199</v>
      </c>
      <c r="R106">
        <v>7.9518519189203296</v>
      </c>
      <c r="S106">
        <v>4.5844473443443698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1.2089191369055401</v>
      </c>
      <c r="AC106">
        <v>0.67952556034369505</v>
      </c>
      <c r="AD106">
        <v>0</v>
      </c>
      <c r="AE106">
        <v>748838.33015917195</v>
      </c>
      <c r="AF106">
        <v>-758695.37684120797</v>
      </c>
      <c r="AG106">
        <v>365895.06947183301</v>
      </c>
      <c r="AH106">
        <v>-9568.4922257687303</v>
      </c>
      <c r="AI106">
        <v>-2327333.7709663701</v>
      </c>
      <c r="AJ106">
        <v>-1393392.3154130001</v>
      </c>
      <c r="AK106">
        <v>-355871.888075542</v>
      </c>
      <c r="AL106">
        <v>-130202.475628482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-3628832.4860895402</v>
      </c>
      <c r="AV106">
        <v>86389.972118060599</v>
      </c>
      <c r="AW106">
        <v>0</v>
      </c>
      <c r="AX106">
        <v>-7495545.1552219205</v>
      </c>
      <c r="AY106">
        <v>-7271345.9185668798</v>
      </c>
      <c r="AZ106">
        <v>5854481.9185669096</v>
      </c>
      <c r="BA106">
        <v>0</v>
      </c>
      <c r="BB106">
        <v>-1416863.99999997</v>
      </c>
      <c r="BC106"/>
      <c r="BD106"/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80416550.200598806</v>
      </c>
      <c r="K107">
        <v>-3048386.58500339</v>
      </c>
      <c r="L107">
        <v>5050092.6804625196</v>
      </c>
      <c r="M107">
        <v>1.22505851890976</v>
      </c>
      <c r="N107">
        <v>2998380.81170859</v>
      </c>
      <c r="O107">
        <v>0.34039172880135199</v>
      </c>
      <c r="P107">
        <v>2.3684573009887102</v>
      </c>
      <c r="Q107">
        <v>31958.851422673299</v>
      </c>
      <c r="R107">
        <v>7.4829568673250799</v>
      </c>
      <c r="S107">
        <v>5.2694076883453604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2.2089191369055401</v>
      </c>
      <c r="AC107">
        <v>0.77958009454477495</v>
      </c>
      <c r="AD107">
        <v>0</v>
      </c>
      <c r="AE107">
        <v>1859559.9511514199</v>
      </c>
      <c r="AF107">
        <v>1391612.28554372</v>
      </c>
      <c r="AG107">
        <v>300658.93458842201</v>
      </c>
      <c r="AH107">
        <v>-140108.27679761301</v>
      </c>
      <c r="AI107">
        <v>-835320.25927902898</v>
      </c>
      <c r="AJ107">
        <v>-485568.16577837698</v>
      </c>
      <c r="AK107">
        <v>-452863.09306453302</v>
      </c>
      <c r="AL107">
        <v>-499885.28749056603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-3917519.3944379399</v>
      </c>
      <c r="AV107">
        <v>43863.343968914101</v>
      </c>
      <c r="AW107">
        <v>0</v>
      </c>
      <c r="AX107">
        <v>-2728949.5604476202</v>
      </c>
      <c r="AY107">
        <v>-2768571.9545072</v>
      </c>
      <c r="AZ107">
        <v>1686933.9545072</v>
      </c>
      <c r="BA107">
        <v>0</v>
      </c>
      <c r="BB107">
        <v>-1081638</v>
      </c>
      <c r="BC107"/>
      <c r="BD107"/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76604074.600945801</v>
      </c>
      <c r="K108">
        <v>-3812475.5996529702</v>
      </c>
      <c r="L108">
        <v>5041073.9419531897</v>
      </c>
      <c r="M108">
        <v>1.25779698339497</v>
      </c>
      <c r="N108">
        <v>3021319.5660561202</v>
      </c>
      <c r="O108">
        <v>0.33817861116871001</v>
      </c>
      <c r="P108">
        <v>2.5841557617845199</v>
      </c>
      <c r="Q108">
        <v>31693.827253182699</v>
      </c>
      <c r="R108">
        <v>7.4049369301291303</v>
      </c>
      <c r="S108">
        <v>5.5099380587525797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3.2089191369055401</v>
      </c>
      <c r="AC108">
        <v>0.80557914467338898</v>
      </c>
      <c r="AD108">
        <v>0</v>
      </c>
      <c r="AE108">
        <v>174965.06379214599</v>
      </c>
      <c r="AF108">
        <v>-484737.12697683199</v>
      </c>
      <c r="AG108">
        <v>310689.32862813299</v>
      </c>
      <c r="AH108">
        <v>-106522.32455078101</v>
      </c>
      <c r="AI108">
        <v>610802.02889933204</v>
      </c>
      <c r="AJ108">
        <v>146675.17728909999</v>
      </c>
      <c r="AK108">
        <v>-330520.65691163699</v>
      </c>
      <c r="AL108">
        <v>-247536.067813039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-3865033.0172539102</v>
      </c>
      <c r="AV108">
        <v>67859.650198261093</v>
      </c>
      <c r="AW108">
        <v>0</v>
      </c>
      <c r="AX108">
        <v>-3743087.2026103502</v>
      </c>
      <c r="AY108">
        <v>-3738998.70907827</v>
      </c>
      <c r="AZ108">
        <v>575965.70907823299</v>
      </c>
      <c r="BA108">
        <v>0</v>
      </c>
      <c r="BB108">
        <v>-3163033.00000004</v>
      </c>
      <c r="BC108"/>
      <c r="BD108"/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73806285.621155396</v>
      </c>
      <c r="K109">
        <v>-2797788.97979039</v>
      </c>
      <c r="L109">
        <v>5087908.4121240098</v>
      </c>
      <c r="M109">
        <v>1.2557276465082501</v>
      </c>
      <c r="N109">
        <v>3045539.4790095701</v>
      </c>
      <c r="O109">
        <v>0.34064764087298799</v>
      </c>
      <c r="P109">
        <v>2.8674048087374802</v>
      </c>
      <c r="Q109">
        <v>31798.715648167199</v>
      </c>
      <c r="R109">
        <v>7.2343779632504601</v>
      </c>
      <c r="S109">
        <v>5.8615759225582398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4.2089191369055401</v>
      </c>
      <c r="AC109">
        <v>0.84038901753350603</v>
      </c>
      <c r="AD109">
        <v>0.54726427516599196</v>
      </c>
      <c r="AE109">
        <v>2117474.77400755</v>
      </c>
      <c r="AF109">
        <v>314380.24049526802</v>
      </c>
      <c r="AG109">
        <v>276221.02637352003</v>
      </c>
      <c r="AH109">
        <v>110614.079345986</v>
      </c>
      <c r="AI109">
        <v>733563.81450221199</v>
      </c>
      <c r="AJ109">
        <v>-100284.650167086</v>
      </c>
      <c r="AK109">
        <v>-337551.58109509601</v>
      </c>
      <c r="AL109">
        <v>-302613.34056274302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-3716018.1798929302</v>
      </c>
      <c r="AV109">
        <v>18258.080100993899</v>
      </c>
      <c r="AW109">
        <v>-2119098.3825099501</v>
      </c>
      <c r="AX109">
        <v>-3009457.8847759599</v>
      </c>
      <c r="AY109">
        <v>-2893477.05818441</v>
      </c>
      <c r="AZ109">
        <v>1258248.05818446</v>
      </c>
      <c r="BA109">
        <v>0</v>
      </c>
      <c r="BB109">
        <v>-1635228.9999999399</v>
      </c>
      <c r="BC109"/>
      <c r="BD109"/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2118159811.1821401</v>
      </c>
      <c r="K110">
        <v>0</v>
      </c>
      <c r="L110">
        <v>474570591.99999899</v>
      </c>
      <c r="M110">
        <v>1.7610024585999999</v>
      </c>
      <c r="N110">
        <v>25697520.3899999</v>
      </c>
      <c r="O110">
        <v>0.70319922136740198</v>
      </c>
      <c r="P110">
        <v>1.974</v>
      </c>
      <c r="Q110">
        <v>42439.074999999903</v>
      </c>
      <c r="R110">
        <v>31.71</v>
      </c>
      <c r="S110">
        <v>3.5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2028458449</v>
      </c>
      <c r="BB110">
        <v>2028458449</v>
      </c>
      <c r="BC110"/>
      <c r="BD110"/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2156976238.5257101</v>
      </c>
      <c r="K111">
        <v>38816427.343569502</v>
      </c>
      <c r="L111">
        <v>503552796.99999899</v>
      </c>
      <c r="M111">
        <v>1.92921531457</v>
      </c>
      <c r="N111">
        <v>26042245.269999899</v>
      </c>
      <c r="O111">
        <v>0.70198121073034003</v>
      </c>
      <c r="P111">
        <v>2.2467999999999901</v>
      </c>
      <c r="Q111">
        <v>41148.635000000002</v>
      </c>
      <c r="R111">
        <v>31.36</v>
      </c>
      <c r="S111">
        <v>3.5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77754467.023636103</v>
      </c>
      <c r="AF111">
        <v>-75114764.403480202</v>
      </c>
      <c r="AG111">
        <v>9873700.1645243</v>
      </c>
      <c r="AH111">
        <v>-1166119.9958576399</v>
      </c>
      <c r="AI111">
        <v>21191006.276019</v>
      </c>
      <c r="AJ111">
        <v>20461272.6796785</v>
      </c>
      <c r="AK111">
        <v>-13005567.702596299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39993994.041923702</v>
      </c>
      <c r="AY111">
        <v>37172601.2312143</v>
      </c>
      <c r="AZ111">
        <v>-65780320.2312162</v>
      </c>
      <c r="BA111">
        <v>0</v>
      </c>
      <c r="BB111">
        <v>-28607719.0000019</v>
      </c>
      <c r="BC111"/>
      <c r="BD111"/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2271423426.67659</v>
      </c>
      <c r="K112">
        <v>114447188.15088101</v>
      </c>
      <c r="L112">
        <v>521860484</v>
      </c>
      <c r="M112">
        <v>1.9019918870399899</v>
      </c>
      <c r="N112">
        <v>26563773.749999899</v>
      </c>
      <c r="O112">
        <v>0.69839341816490697</v>
      </c>
      <c r="P112">
        <v>2.5669</v>
      </c>
      <c r="Q112">
        <v>39531.589999999997</v>
      </c>
      <c r="R112">
        <v>31</v>
      </c>
      <c r="S112">
        <v>3.5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45836240.609104298</v>
      </c>
      <c r="AF112">
        <v>11949497.581449101</v>
      </c>
      <c r="AG112">
        <v>14502026.508521199</v>
      </c>
      <c r="AH112">
        <v>-3384605.4511318398</v>
      </c>
      <c r="AI112">
        <v>22391858.922184799</v>
      </c>
      <c r="AJ112">
        <v>26230008.1193447</v>
      </c>
      <c r="AK112">
        <v>-13187284.394928301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104337741.89454401</v>
      </c>
      <c r="AY112">
        <v>106110252.251283</v>
      </c>
      <c r="AZ112">
        <v>9192469.7487168107</v>
      </c>
      <c r="BA112">
        <v>0</v>
      </c>
      <c r="BB112">
        <v>115302722</v>
      </c>
      <c r="BC112"/>
      <c r="BD112"/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2514797391.5809202</v>
      </c>
      <c r="K113">
        <v>243373964.904322</v>
      </c>
      <c r="L113">
        <v>527998936.99999899</v>
      </c>
      <c r="M113">
        <v>1.60869959421</v>
      </c>
      <c r="N113">
        <v>27081157.499999899</v>
      </c>
      <c r="O113">
        <v>0.69604989521012905</v>
      </c>
      <c r="P113">
        <v>3.0314999999999901</v>
      </c>
      <c r="Q113">
        <v>38116.919999999896</v>
      </c>
      <c r="R113">
        <v>30.68</v>
      </c>
      <c r="S113">
        <v>3.5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15753881.6303959</v>
      </c>
      <c r="AF113">
        <v>148786112.781041</v>
      </c>
      <c r="AG113">
        <v>14920077.0161791</v>
      </c>
      <c r="AH113">
        <v>-2338954.4653443601</v>
      </c>
      <c r="AI113">
        <v>30891810.232905898</v>
      </c>
      <c r="AJ113">
        <v>25202356.018066298</v>
      </c>
      <c r="AK113">
        <v>-12402425.008440901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220812858.20480299</v>
      </c>
      <c r="AY113">
        <v>226630260.10411799</v>
      </c>
      <c r="AZ113">
        <v>165428810.895877</v>
      </c>
      <c r="BA113">
        <v>0</v>
      </c>
      <c r="BB113">
        <v>392059070.99999601</v>
      </c>
      <c r="BC113"/>
      <c r="BD113"/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2632178810.2016101</v>
      </c>
      <c r="K114">
        <v>117381418.62069499</v>
      </c>
      <c r="L114">
        <v>539962610</v>
      </c>
      <c r="M114">
        <v>1.5876467787499999</v>
      </c>
      <c r="N114">
        <v>27655014.75</v>
      </c>
      <c r="O114">
        <v>0.70081421238459896</v>
      </c>
      <c r="P114">
        <v>3.3499999999999899</v>
      </c>
      <c r="Q114">
        <v>36028.75</v>
      </c>
      <c r="R114">
        <v>30.18</v>
      </c>
      <c r="S114">
        <v>3.7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35901272.335184596</v>
      </c>
      <c r="AF114">
        <v>12995680.849747701</v>
      </c>
      <c r="AG114">
        <v>19230968.781094901</v>
      </c>
      <c r="AH114">
        <v>5645874.8714621495</v>
      </c>
      <c r="AI114">
        <v>22677477.3596958</v>
      </c>
      <c r="AJ114">
        <v>46336446.450305402</v>
      </c>
      <c r="AK114">
        <v>-22932874.043685701</v>
      </c>
      <c r="AL114">
        <v>-4474203.0983654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115380643.505439</v>
      </c>
      <c r="AY114">
        <v>117027385.076258</v>
      </c>
      <c r="AZ114">
        <v>-20592133.076256</v>
      </c>
      <c r="BA114">
        <v>0</v>
      </c>
      <c r="BB114">
        <v>96435252.000002801</v>
      </c>
      <c r="BC114"/>
      <c r="BD114"/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2691104209.2074399</v>
      </c>
      <c r="K115">
        <v>58925399.005832598</v>
      </c>
      <c r="L115">
        <v>543107373</v>
      </c>
      <c r="M115">
        <v>1.5239354946199899</v>
      </c>
      <c r="N115">
        <v>27714120</v>
      </c>
      <c r="O115">
        <v>0.69978105660465495</v>
      </c>
      <c r="P115">
        <v>3.4605999999999901</v>
      </c>
      <c r="Q115">
        <v>36660.58</v>
      </c>
      <c r="R115">
        <v>30.4</v>
      </c>
      <c r="S115">
        <v>3.6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9612047.4146897905</v>
      </c>
      <c r="AF115">
        <v>41744041.415016502</v>
      </c>
      <c r="AG115">
        <v>2026348.03498458</v>
      </c>
      <c r="AH115">
        <v>-1269676.36829108</v>
      </c>
      <c r="AI115">
        <v>7752655.5053103203</v>
      </c>
      <c r="AJ115">
        <v>-14670676.867586801</v>
      </c>
      <c r="AK115">
        <v>10548101.3431162</v>
      </c>
      <c r="AL115">
        <v>2326261.41737088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58069101.894610398</v>
      </c>
      <c r="AY115">
        <v>58286687.598085903</v>
      </c>
      <c r="AZ115">
        <v>89091597.401918694</v>
      </c>
      <c r="BA115">
        <v>0</v>
      </c>
      <c r="BB115">
        <v>147378285.00000399</v>
      </c>
      <c r="BC115"/>
      <c r="BD115"/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2757955229.2023602</v>
      </c>
      <c r="K116">
        <v>66851019.994918302</v>
      </c>
      <c r="L116">
        <v>558408347</v>
      </c>
      <c r="M116">
        <v>1.5489328795199999</v>
      </c>
      <c r="N116">
        <v>27956797.669999901</v>
      </c>
      <c r="O116">
        <v>0.69861119861852705</v>
      </c>
      <c r="P116">
        <v>3.9195000000000002</v>
      </c>
      <c r="Q116">
        <v>36716.94</v>
      </c>
      <c r="R116">
        <v>30.42</v>
      </c>
      <c r="S116">
        <v>3.7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48931171.524224401</v>
      </c>
      <c r="AF116">
        <v>-17244269.078129701</v>
      </c>
      <c r="AG116">
        <v>8753733.3503657803</v>
      </c>
      <c r="AH116">
        <v>-1519003.69389712</v>
      </c>
      <c r="AI116">
        <v>32086520.605510101</v>
      </c>
      <c r="AJ116">
        <v>-1373245.79775264</v>
      </c>
      <c r="AK116">
        <v>1011336.43658423</v>
      </c>
      <c r="AL116">
        <v>-2455744.2599688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68190499.086936206</v>
      </c>
      <c r="AY116">
        <v>68339567.6445259</v>
      </c>
      <c r="AZ116">
        <v>-706388.64453121996</v>
      </c>
      <c r="BA116">
        <v>0</v>
      </c>
      <c r="BB116">
        <v>67633178.999994695</v>
      </c>
      <c r="BC116"/>
      <c r="BD116"/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2671727879.4289598</v>
      </c>
      <c r="K117">
        <v>-86227349.773404106</v>
      </c>
      <c r="L117">
        <v>562176551</v>
      </c>
      <c r="M117">
        <v>1.63249305102</v>
      </c>
      <c r="N117">
        <v>27734538</v>
      </c>
      <c r="O117">
        <v>0.70705174720515196</v>
      </c>
      <c r="P117">
        <v>2.84309999999999</v>
      </c>
      <c r="Q117">
        <v>35494.29</v>
      </c>
      <c r="R117">
        <v>30.61</v>
      </c>
      <c r="S117">
        <v>3.9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12054842.009410501</v>
      </c>
      <c r="AF117">
        <v>-57416828.968331702</v>
      </c>
      <c r="AG117">
        <v>-8186360.2639704403</v>
      </c>
      <c r="AH117">
        <v>11254592.211074</v>
      </c>
      <c r="AI117">
        <v>-81226564.153051093</v>
      </c>
      <c r="AJ117">
        <v>31198068.786868799</v>
      </c>
      <c r="AK117">
        <v>9859292.7424087301</v>
      </c>
      <c r="AL117">
        <v>-5029989.9927430497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-87492947.628334194</v>
      </c>
      <c r="AY117">
        <v>-88125257.988172993</v>
      </c>
      <c r="AZ117">
        <v>-13264581.0118264</v>
      </c>
      <c r="BA117">
        <v>0</v>
      </c>
      <c r="BB117">
        <v>-101389838.999999</v>
      </c>
      <c r="BC117"/>
      <c r="BD117"/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2698537020.5442901</v>
      </c>
      <c r="K118">
        <v>26809141.115330599</v>
      </c>
      <c r="L118">
        <v>552453533.99999905</v>
      </c>
      <c r="M118">
        <v>1.6339541181999999</v>
      </c>
      <c r="N118">
        <v>27553600.749999899</v>
      </c>
      <c r="O118">
        <v>0.71198282361478205</v>
      </c>
      <c r="P118">
        <v>3.2889999999999899</v>
      </c>
      <c r="Q118">
        <v>35213</v>
      </c>
      <c r="R118">
        <v>30.93</v>
      </c>
      <c r="S118">
        <v>3.9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-29916641.0909722</v>
      </c>
      <c r="AF118">
        <v>-961786.31341978395</v>
      </c>
      <c r="AG118">
        <v>-6473167.2849034099</v>
      </c>
      <c r="AH118">
        <v>6333313.2229556404</v>
      </c>
      <c r="AI118">
        <v>35553234.289924301</v>
      </c>
      <c r="AJ118">
        <v>7036234.0981457299</v>
      </c>
      <c r="AK118">
        <v>16026971.110054901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27598158.031785201</v>
      </c>
      <c r="AY118">
        <v>27266122.180279799</v>
      </c>
      <c r="AZ118">
        <v>68246535.819722995</v>
      </c>
      <c r="BA118">
        <v>0</v>
      </c>
      <c r="BB118">
        <v>95512658.000002801</v>
      </c>
      <c r="BC118"/>
      <c r="BD118"/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2703685424.1436</v>
      </c>
      <c r="K119">
        <v>5148403.5993113499</v>
      </c>
      <c r="L119">
        <v>542784231</v>
      </c>
      <c r="M119">
        <v>1.73929841568</v>
      </c>
      <c r="N119">
        <v>27682634.670000002</v>
      </c>
      <c r="O119">
        <v>0.71184921256512901</v>
      </c>
      <c r="P119">
        <v>4.0655999999999999</v>
      </c>
      <c r="Q119">
        <v>34147.68</v>
      </c>
      <c r="R119">
        <v>31.299999999999901</v>
      </c>
      <c r="S119">
        <v>3.9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-31340358.650918901</v>
      </c>
      <c r="AF119">
        <v>-69504666.656722203</v>
      </c>
      <c r="AG119">
        <v>4792816.61476928</v>
      </c>
      <c r="AH119">
        <v>-177425.34981831201</v>
      </c>
      <c r="AI119">
        <v>55981605.258926399</v>
      </c>
      <c r="AJ119">
        <v>28226711.779148299</v>
      </c>
      <c r="AK119">
        <v>19191385.491623599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7170068.4870082997</v>
      </c>
      <c r="AY119">
        <v>5366365.9832116095</v>
      </c>
      <c r="AZ119">
        <v>57330023.016782597</v>
      </c>
      <c r="BA119">
        <v>0</v>
      </c>
      <c r="BB119">
        <v>62696388.999994203</v>
      </c>
      <c r="BC119"/>
      <c r="BD119"/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2860527818.5043402</v>
      </c>
      <c r="K120">
        <v>156842394.360744</v>
      </c>
      <c r="L120">
        <v>542311539</v>
      </c>
      <c r="M120">
        <v>1.6964752675200001</v>
      </c>
      <c r="N120">
        <v>27909105.420000002</v>
      </c>
      <c r="O120">
        <v>0.70702565886186597</v>
      </c>
      <c r="P120">
        <v>4.1093000000000002</v>
      </c>
      <c r="Q120">
        <v>33963.31</v>
      </c>
      <c r="R120">
        <v>31.51</v>
      </c>
      <c r="S120">
        <v>4.0999999999999996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-1589281.7843391199</v>
      </c>
      <c r="AF120">
        <v>29053030.613264799</v>
      </c>
      <c r="AG120">
        <v>8549950.7433227096</v>
      </c>
      <c r="AH120">
        <v>-6540843.0862806002</v>
      </c>
      <c r="AI120">
        <v>2926408.7927138899</v>
      </c>
      <c r="AJ120">
        <v>5064300.1337041697</v>
      </c>
      <c r="AK120">
        <v>11118824.093208101</v>
      </c>
      <c r="AL120">
        <v>-5131385.7356839301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121388880.49289</v>
      </c>
      <c r="AT120">
        <v>0</v>
      </c>
      <c r="AU120">
        <v>0</v>
      </c>
      <c r="AV120">
        <v>0</v>
      </c>
      <c r="AW120">
        <v>0</v>
      </c>
      <c r="AX120">
        <v>164839884.26280001</v>
      </c>
      <c r="AY120">
        <v>166808209.46580601</v>
      </c>
      <c r="AZ120">
        <v>-112785725.46580701</v>
      </c>
      <c r="BA120">
        <v>0</v>
      </c>
      <c r="BB120">
        <v>54022483.999999501</v>
      </c>
      <c r="BC120"/>
      <c r="BD120"/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2948467532.7075601</v>
      </c>
      <c r="K121">
        <v>87939714.203215107</v>
      </c>
      <c r="L121">
        <v>554417452</v>
      </c>
      <c r="M121">
        <v>1.75772764368</v>
      </c>
      <c r="N121">
        <v>28818049.079999998</v>
      </c>
      <c r="O121">
        <v>0.70818988617793599</v>
      </c>
      <c r="P121">
        <v>3.9420000000000002</v>
      </c>
      <c r="Q121">
        <v>33700.32</v>
      </c>
      <c r="R121">
        <v>29.93</v>
      </c>
      <c r="S121">
        <v>4.2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1</v>
      </c>
      <c r="AD121">
        <v>0</v>
      </c>
      <c r="AE121">
        <v>41329082.317696199</v>
      </c>
      <c r="AF121">
        <v>-41683636.8065494</v>
      </c>
      <c r="AG121">
        <v>34412765.702833503</v>
      </c>
      <c r="AH121">
        <v>1610651.92187263</v>
      </c>
      <c r="AI121">
        <v>-11526611.864353901</v>
      </c>
      <c r="AJ121">
        <v>7411079.7010315498</v>
      </c>
      <c r="AK121">
        <v>-83840115.779585198</v>
      </c>
      <c r="AL121">
        <v>-2615062.5035796501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123669450.135499</v>
      </c>
      <c r="AT121">
        <v>0</v>
      </c>
      <c r="AU121">
        <v>0</v>
      </c>
      <c r="AV121">
        <v>24623565.4588845</v>
      </c>
      <c r="AW121">
        <v>0</v>
      </c>
      <c r="AX121">
        <v>93391168.283749998</v>
      </c>
      <c r="AY121">
        <v>90060118.612966299</v>
      </c>
      <c r="AZ121">
        <v>9170396.3870375101</v>
      </c>
      <c r="BA121">
        <v>0</v>
      </c>
      <c r="BB121">
        <v>99230515.0000038</v>
      </c>
      <c r="BC121"/>
      <c r="BD121"/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3123057259.4839802</v>
      </c>
      <c r="K122">
        <v>174589726.776425</v>
      </c>
      <c r="L122">
        <v>561346638.99999905</v>
      </c>
      <c r="M122">
        <v>1.74858594174</v>
      </c>
      <c r="N122">
        <v>29110612.079999998</v>
      </c>
      <c r="O122">
        <v>0.71033623275977098</v>
      </c>
      <c r="P122">
        <v>3.75239999999999</v>
      </c>
      <c r="Q122">
        <v>33580.799999999901</v>
      </c>
      <c r="R122">
        <v>30.2</v>
      </c>
      <c r="S122">
        <v>4.2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1</v>
      </c>
      <c r="AD122">
        <v>0</v>
      </c>
      <c r="AE122">
        <v>23965664.503718901</v>
      </c>
      <c r="AF122">
        <v>6423292.5104527697</v>
      </c>
      <c r="AG122">
        <v>11168484.6281833</v>
      </c>
      <c r="AH122">
        <v>3070658.9762964202</v>
      </c>
      <c r="AI122">
        <v>-13998387.206269201</v>
      </c>
      <c r="AJ122">
        <v>3499550.4314182899</v>
      </c>
      <c r="AK122">
        <v>15065848.4635677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127858485.577288</v>
      </c>
      <c r="AT122">
        <v>0</v>
      </c>
      <c r="AU122">
        <v>0</v>
      </c>
      <c r="AV122">
        <v>0</v>
      </c>
      <c r="AW122">
        <v>0</v>
      </c>
      <c r="AX122">
        <v>177053597.884657</v>
      </c>
      <c r="AY122">
        <v>179342451.55168</v>
      </c>
      <c r="AZ122">
        <v>-70689843.551681593</v>
      </c>
      <c r="BA122">
        <v>0</v>
      </c>
      <c r="BB122">
        <v>108652607.999998</v>
      </c>
      <c r="BC122"/>
      <c r="BD122"/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3067155835.4441099</v>
      </c>
      <c r="K123">
        <v>-55901424.039876401</v>
      </c>
      <c r="L123">
        <v>562540969</v>
      </c>
      <c r="M123">
        <v>1.88406904356</v>
      </c>
      <c r="N123">
        <v>29378317.829999901</v>
      </c>
      <c r="O123">
        <v>0.71350123486694395</v>
      </c>
      <c r="P123">
        <v>2.7029999999999998</v>
      </c>
      <c r="Q123">
        <v>34173.339999999902</v>
      </c>
      <c r="R123">
        <v>30.17</v>
      </c>
      <c r="S123">
        <v>4.0999999999999996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0</v>
      </c>
      <c r="AC123">
        <v>1</v>
      </c>
      <c r="AD123">
        <v>0</v>
      </c>
      <c r="AE123">
        <v>4234116.6892246697</v>
      </c>
      <c r="AF123">
        <v>-94851578.934574798</v>
      </c>
      <c r="AG123">
        <v>10482953.6333078</v>
      </c>
      <c r="AH123">
        <v>4691558.2308260901</v>
      </c>
      <c r="AI123">
        <v>-91341766.579333097</v>
      </c>
      <c r="AJ123">
        <v>-17786054.564812601</v>
      </c>
      <c r="AK123">
        <v>-1729260.26996425</v>
      </c>
      <c r="AL123">
        <v>2803134.7198239402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132445276.50299101</v>
      </c>
      <c r="AT123">
        <v>0</v>
      </c>
      <c r="AU123">
        <v>0</v>
      </c>
      <c r="AV123">
        <v>0</v>
      </c>
      <c r="AW123">
        <v>0</v>
      </c>
      <c r="AX123">
        <v>-51051620.572510697</v>
      </c>
      <c r="AY123">
        <v>-56157867.693907902</v>
      </c>
      <c r="AZ123">
        <v>-31245193.306093398</v>
      </c>
      <c r="BA123">
        <v>0</v>
      </c>
      <c r="BB123">
        <v>-87403061.000001401</v>
      </c>
      <c r="BC123"/>
      <c r="BD123"/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3101072395.4198399</v>
      </c>
      <c r="K124">
        <v>33916559.975736097</v>
      </c>
      <c r="L124">
        <v>562018755.99999905</v>
      </c>
      <c r="M124">
        <v>1.8938954432999999</v>
      </c>
      <c r="N124">
        <v>29437697.499999899</v>
      </c>
      <c r="O124">
        <v>0.71426500750022204</v>
      </c>
      <c r="P124">
        <v>2.4255</v>
      </c>
      <c r="Q124">
        <v>35302.049999999901</v>
      </c>
      <c r="R124">
        <v>29.88</v>
      </c>
      <c r="S124">
        <v>4.5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0</v>
      </c>
      <c r="AC124">
        <v>1</v>
      </c>
      <c r="AD124">
        <v>0</v>
      </c>
      <c r="AE124">
        <v>-1796945.7891223801</v>
      </c>
      <c r="AF124">
        <v>-6611747.4223014005</v>
      </c>
      <c r="AG124">
        <v>2244934.2217855598</v>
      </c>
      <c r="AH124">
        <v>1099994.3096858901</v>
      </c>
      <c r="AI124">
        <v>-28004641.108607002</v>
      </c>
      <c r="AJ124">
        <v>-32044133.813076399</v>
      </c>
      <c r="AK124">
        <v>-16211734.771622701</v>
      </c>
      <c r="AL124">
        <v>-10875869.681570601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128755539.326379</v>
      </c>
      <c r="AT124">
        <v>0</v>
      </c>
      <c r="AU124">
        <v>0</v>
      </c>
      <c r="AV124">
        <v>0</v>
      </c>
      <c r="AW124">
        <v>0</v>
      </c>
      <c r="AX124">
        <v>36555395.271550298</v>
      </c>
      <c r="AY124">
        <v>33726640.843783699</v>
      </c>
      <c r="AZ124">
        <v>-11355965.843780801</v>
      </c>
      <c r="BA124">
        <v>0</v>
      </c>
      <c r="BB124">
        <v>22370675.000002801</v>
      </c>
      <c r="BC124"/>
      <c r="BD124"/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3025153401.8137999</v>
      </c>
      <c r="K125">
        <v>-75918993.606041402</v>
      </c>
      <c r="L125">
        <v>565251751</v>
      </c>
      <c r="M125">
        <v>1.89783477048</v>
      </c>
      <c r="N125">
        <v>29668394.669999901</v>
      </c>
      <c r="O125">
        <v>0.71555075149007497</v>
      </c>
      <c r="P125">
        <v>2.6928000000000001</v>
      </c>
      <c r="Q125">
        <v>35945.819999999898</v>
      </c>
      <c r="R125">
        <v>30</v>
      </c>
      <c r="S125">
        <v>4.5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0</v>
      </c>
      <c r="AC125">
        <v>1</v>
      </c>
      <c r="AD125">
        <v>0</v>
      </c>
      <c r="AE125">
        <v>11203152.380844001</v>
      </c>
      <c r="AF125">
        <v>-2665425.6142830499</v>
      </c>
      <c r="AG125">
        <v>8751960.8050988801</v>
      </c>
      <c r="AH125">
        <v>1865555.4250698199</v>
      </c>
      <c r="AI125">
        <v>27458790.929130498</v>
      </c>
      <c r="AJ125">
        <v>-17993693.542183999</v>
      </c>
      <c r="AK125">
        <v>6783007.1841781298</v>
      </c>
      <c r="AL125">
        <v>0</v>
      </c>
      <c r="AM125">
        <v>-229362435.68715999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129699921.711493</v>
      </c>
      <c r="AT125">
        <v>0</v>
      </c>
      <c r="AU125">
        <v>0</v>
      </c>
      <c r="AV125">
        <v>0</v>
      </c>
      <c r="AW125">
        <v>0</v>
      </c>
      <c r="AX125">
        <v>-64259166.407812603</v>
      </c>
      <c r="AY125">
        <v>-75215866.286418304</v>
      </c>
      <c r="AZ125">
        <v>96200760.286419705</v>
      </c>
      <c r="BA125">
        <v>0</v>
      </c>
      <c r="BB125">
        <v>20984894.000001401</v>
      </c>
      <c r="BC125"/>
      <c r="BD125"/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3096944445.9730401</v>
      </c>
      <c r="K126">
        <v>71791044.159237295</v>
      </c>
      <c r="L126">
        <v>560645668</v>
      </c>
      <c r="M126">
        <v>1.9555512669999999</v>
      </c>
      <c r="N126">
        <v>29807700.839999899</v>
      </c>
      <c r="O126">
        <v>0.71440492607780803</v>
      </c>
      <c r="P126">
        <v>2.9199999999999902</v>
      </c>
      <c r="Q126">
        <v>36801.5</v>
      </c>
      <c r="R126">
        <v>30.01</v>
      </c>
      <c r="S126">
        <v>4.5999999999999996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0</v>
      </c>
      <c r="AC126">
        <v>1</v>
      </c>
      <c r="AD126">
        <v>0</v>
      </c>
      <c r="AE126">
        <v>-16019030.0004554</v>
      </c>
      <c r="AF126">
        <v>-38678969.128995202</v>
      </c>
      <c r="AG126">
        <v>5284829.3791135903</v>
      </c>
      <c r="AH126">
        <v>-1672935.00916448</v>
      </c>
      <c r="AI126">
        <v>21948574.023218501</v>
      </c>
      <c r="AJ126">
        <v>-23563296.8862704</v>
      </c>
      <c r="AK126">
        <v>568536.32848434604</v>
      </c>
      <c r="AL126">
        <v>-2761312.8122396301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130585803.082845</v>
      </c>
      <c r="AT126">
        <v>0</v>
      </c>
      <c r="AU126">
        <v>0</v>
      </c>
      <c r="AV126">
        <v>0</v>
      </c>
      <c r="AW126">
        <v>0</v>
      </c>
      <c r="AX126">
        <v>75692198.976536497</v>
      </c>
      <c r="AY126">
        <v>73409124.174917996</v>
      </c>
      <c r="AZ126">
        <v>-138063925.17491701</v>
      </c>
      <c r="BA126">
        <v>0</v>
      </c>
      <c r="BB126">
        <v>-64654800.999999002</v>
      </c>
      <c r="BC126"/>
      <c r="BD126"/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2021-01-07T04:12:15Z</dcterms:modified>
</cp:coreProperties>
</file>