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FAC_TOTALS_APTA!$C$2:$BF$126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<sst xmlns="http://schemas.openxmlformats.org/spreadsheetml/2006/main" count="1076" uniqueCount="102">
  <si>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</si>
  <si>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</si>
  <si>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</si>
  <si>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</si>
  <si>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</si>
  <si>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</si>
  <si>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</si>
  <si>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</si>
  <si>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</si>
  <si>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</si>
  <si>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</si>
  <si>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</si>
  <si>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</si>
  <si>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</si>
  <si>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</si>
  <si>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</si>
  <si>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</si>
  <si>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</si>
  <si>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</si>
  <si>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</si>
  <si>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</si>
  <si>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</si>
  <si>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</si>
  <si>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</si>
  <si>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</si>
  <si>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</si>
  <si>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</si>
  <si>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</si>
  <si>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</si>
  <si>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</si>
  <si>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</si>
  <si>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</si>
  <si>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</si>
  <si>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</si>
  <si>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</si>
  <si>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</si>
  <si>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</si>
  <si>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</si>
  <si>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</si>
  <si>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</si>
  <si>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</si>
  <si>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</si>
  <si>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</si>
  <si>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</si>
  <si>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</si>
  <si>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</si>
  <si>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</si>
  <si>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</si>
  <si>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</si>
  <si>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</si>
  <si>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</si>
  <si>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</si>
  <si>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</si>
  <si>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</si>
  <si>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</si>
  <si>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</si>
  <si>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</si>
  <si>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</si>
  <si>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</si>
  <si>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</si>
  <si>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</si>
  <si>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</si>
  <si>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</si>
  <si>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</si>
  <si>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</si>
  <si>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</si>
  <si>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</si>
  <si>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</si>
  <si>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</si>
  <si>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</si>
  <si>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</si>
  <si>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</si>
  <si>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</si>
  <si>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</si>
  <si>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</si>
  <si>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</si>
  <si>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</si>
  <si>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</si>
  <si>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</si>
  <si>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</si>
  <si>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</si>
  <si>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</si>
  <si>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</si>
  <si>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</si>
  <si>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Years Since Ride-Hail Start</t>
  </si>
  <si>
    <t>VRM_ADJ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</si>
  <si>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</si>
  <si>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</si>
  <si>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</si>
  <si>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</si>
  <si>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</si>
  <si>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</si>
  <si>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</si>
  <si>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VRM_ADJ_log_FAC</t>
  </si>
  <si>
    <t>FARE_per_UPT_cleaned_2018_log_FAC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</si>
  <si>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</si>
  <si>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</si>
  <si>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</si>
  <si>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</si>
  <si>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</si>
  <si>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</si>
  <si>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RESTRUCTURE_FAC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</si>
</sst>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0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topLeftCell="I2" workbookViewId="0">
      <selection activeCell="O17" sqref="O17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69</v>
      </c>
      <c r="L1" s="68" t="s">
        <v>58</v>
      </c>
    </row>
    <row r="2" spans="2:20" ht="16.5" thickBot="1" x14ac:dyDescent="0.3"/>
    <row r="3" spans="2:20" ht="16.5" thickTop="1" x14ac:dyDescent="0.25">
      <c r="B3" s="61"/>
      <c r="C3" s="168" t="s">
        <v>59</v>
      </c>
      <c r="D3" s="168"/>
      <c r="E3" s="168"/>
      <c r="F3" s="168"/>
      <c r="G3" s="168" t="s">
        <v>54</v>
      </c>
      <c r="H3" s="168"/>
      <c r="I3" s="168"/>
      <c r="J3" s="168"/>
      <c r="L3" s="61"/>
      <c r="M3" s="168" t="s">
        <v>59</v>
      </c>
      <c r="N3" s="168"/>
      <c r="O3" s="168"/>
      <c r="P3" s="168"/>
      <c r="Q3" s="168" t="s">
        <v>54</v>
      </c>
      <c r="R3" s="168"/>
      <c r="S3" s="168"/>
      <c r="T3" s="168"/>
    </row>
    <row r="4" spans="2:20" x14ac:dyDescent="0.25">
      <c r="B4" s="8" t="s">
        <v>18</v>
      </c>
      <c r="C4" s="27" t="s">
        <v>55</v>
      </c>
      <c r="D4" s="27" t="s">
        <v>56</v>
      </c>
      <c r="E4" s="27" t="s">
        <v>57</v>
      </c>
      <c r="F4" s="27" t="s">
        <v>27</v>
      </c>
      <c r="G4" s="27" t="s">
        <v>55</v>
      </c>
      <c r="H4" s="27" t="s">
        <v>56</v>
      </c>
      <c r="I4" s="27" t="s">
        <v>57</v>
      </c>
      <c r="J4" s="27" t="s">
        <v>27</v>
      </c>
      <c r="L4" s="8" t="s">
        <v>18</v>
      </c>
      <c r="M4" s="27" t="s">
        <v>55</v>
      </c>
      <c r="N4" s="27" t="s">
        <v>56</v>
      </c>
      <c r="O4" s="27" t="s">
        <v>57</v>
      </c>
      <c r="P4" s="27" t="s">
        <v>27</v>
      </c>
      <c r="Q4" s="27" t="s">
        <v>55</v>
      </c>
      <c r="R4" s="27" t="s">
        <v>56</v>
      </c>
      <c r="S4" s="27" t="s">
        <v>57</v>
      </c>
      <c r="T4" s="27" t="s">
        <v>27</v>
      </c>
    </row>
    <row r="5" spans="2:20" x14ac:dyDescent="0.25">
      <c r="B5" s="25" t="s">
        <v>30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-4.9186515912563317E-2</v>
      </c>
      <c r="H5" s="63">
        <f>'FAC 2002-2012 BUS'!AD41</f>
        <v>-1.3257039936814926E-2</v>
      </c>
      <c r="I5" s="63">
        <f>'FAC 2002-2012 BUS'!AD69</f>
        <v>0.1035687342732102</v>
      </c>
      <c r="J5" s="63">
        <f>'FAC 2002-2012 BUS'!AD97</f>
        <v>-5.2353473006244343E-2</v>
      </c>
      <c r="L5" s="25" t="s">
        <v>30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2.9693879287684671E-2</v>
      </c>
      <c r="R5" s="63">
        <f>'FAC 2012-2018 BUS'!AD41</f>
        <v>5.8444548398849314E-2</v>
      </c>
      <c r="S5" s="63">
        <f>'FAC 2012-2018 BUS'!AD69</f>
        <v>5.0312714855162012E-2</v>
      </c>
      <c r="T5" s="63">
        <f>'FAC 2012-2018 BUS'!AD97</f>
        <v>6.4522078007999539E-3</v>
      </c>
    </row>
    <row r="6" spans="2:20" s="159" customFormat="1" x14ac:dyDescent="0.25">
      <c r="B6" s="25" t="s">
        <v>51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-3.0076076681143985E-2</v>
      </c>
      <c r="H6" s="158">
        <f>'FAC 2002-2012 BUS'!AD42</f>
        <v>-3.2494452393111176E-2</v>
      </c>
      <c r="I6" s="158">
        <f>'FAC 2002-2012 BUS'!AD70</f>
        <v>1.3387485962993254E-2</v>
      </c>
      <c r="J6" s="158">
        <f>'FAC 2002-2012 BUS'!AD98</f>
        <v>-7.5588121810220191E-2</v>
      </c>
      <c r="L6" s="25" t="s">
        <v>51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-2.2388583073763568E-3</v>
      </c>
      <c r="R6" s="158">
        <f>'FAC 2012-2018 BUS'!AD42</f>
        <v>-2.8531457988229545E-3</v>
      </c>
      <c r="S6" s="158">
        <f>'FAC 2012-2018 BUS'!AD70</f>
        <v>-3.2136675646661388E-2</v>
      </c>
      <c r="T6" s="158">
        <f>'FAC 2012-2018 BUS'!AD98</f>
        <v>-5.776882068913259E-2</v>
      </c>
    </row>
    <row r="7" spans="2:20" s="159" customFormat="1" x14ac:dyDescent="0.25">
      <c r="B7" s="115" t="s">
        <v>79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>
        <f>'FAC 2002-2012 BUS'!AD15</f>
        <v>0</v>
      </c>
      <c r="H7" s="158">
        <f>'FAC 2002-2012 BUS'!AD43</f>
        <v>0</v>
      </c>
      <c r="I7" s="158">
        <f>'FAC 2002-2012 BUS'!AD71</f>
        <v>2.2729563148245007E-3</v>
      </c>
      <c r="J7" s="158">
        <f>'FAC 2002-2012 BUS'!AD99</f>
        <v>0</v>
      </c>
      <c r="L7" s="115" t="s">
        <v>79</v>
      </c>
      <c r="M7" s="158" t="str">
        <f>'FAC 2012-2018 BUS'!I15</f>
        <v>-</v>
      </c>
      <c r="N7" s="158" t="str">
        <f>'FAC 2012-2018 BUS'!I43</f>
        <v>-</v>
      </c>
      <c r="O7" s="158">
        <f>'FAC 2012-2018 BUS'!I71</f>
        <v>0</v>
      </c>
      <c r="P7" s="158" t="str">
        <f>'FAC 2012-2018 BUS'!I99</f>
        <v>-</v>
      </c>
      <c r="Q7" s="158">
        <f>'FAC 2012-2018 BUS'!AD15</f>
        <v>1.2952147886634003E-3</v>
      </c>
      <c r="R7" s="158">
        <f>'FAC 2012-2018 BUS'!AD43</f>
        <v>1.3727838249292916E-3</v>
      </c>
      <c r="S7" s="158">
        <f>'FAC 2012-2018 BUS'!AD71</f>
        <v>0</v>
      </c>
      <c r="T7" s="158">
        <f>'FAC 2012-2018 BUS'!AD99</f>
        <v>0</v>
      </c>
    </row>
    <row r="8" spans="2:20" s="159" customFormat="1" x14ac:dyDescent="0.25">
      <c r="B8" s="115" t="s">
        <v>80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58">
        <f>'FAC 2002-2012 BUS'!AD100</f>
        <v>0</v>
      </c>
      <c r="L8" s="115" t="s">
        <v>80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58">
        <f>'FAC 2012-2018 BUS'!AD100</f>
        <v>0</v>
      </c>
    </row>
    <row r="9" spans="2:20" s="159" customFormat="1" x14ac:dyDescent="0.25">
      <c r="B9" s="25" t="s">
        <v>47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2.9908600247201596E-2</v>
      </c>
      <c r="H9" s="158">
        <f>'FAC 2002-2012 BUS'!AD45</f>
        <v>3.7797491886239161E-2</v>
      </c>
      <c r="I9" s="158">
        <f>'FAC 2002-2012 BUS'!AD73</f>
        <v>5.7940032669704163E-2</v>
      </c>
      <c r="J9" s="158">
        <f>'FAC 2002-2012 BUS'!AD101</f>
        <v>1.8120389601269531E-2</v>
      </c>
      <c r="L9" s="25" t="s">
        <v>47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1.5015528807765346E-2</v>
      </c>
      <c r="R9" s="158">
        <f>'FAC 2012-2018 BUS'!AD45</f>
        <v>1.7968499441029229E-2</v>
      </c>
      <c r="S9" s="158">
        <f>'FAC 2012-2018 BUS'!AD73</f>
        <v>1.2045704930862166E-2</v>
      </c>
      <c r="T9" s="158">
        <f>'FAC 2012-2018 BUS'!AD101</f>
        <v>1.4453823182713836E-2</v>
      </c>
    </row>
    <row r="10" spans="2:20" x14ac:dyDescent="0.25">
      <c r="B10" s="25" t="s">
        <v>72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-2.0046785658577995E-2</v>
      </c>
      <c r="H10" s="63">
        <f>'FAC 2002-2012 BUS'!AD46</f>
        <v>-4.4129604254844211E-2</v>
      </c>
      <c r="I10" s="63">
        <f>'FAC 2002-2012 BUS'!AD74</f>
        <v>-6.5352347871917543E-2</v>
      </c>
      <c r="J10" s="63">
        <f>'FAC 2002-2012 BUS'!AD102</f>
        <v>5.5705916660079595E-3</v>
      </c>
      <c r="L10" s="25" t="s">
        <v>72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-1.0698301735466362E-3</v>
      </c>
      <c r="R10" s="63">
        <f>'FAC 2012-2018 BUS'!AD46</f>
        <v>-5.8807919058463083E-3</v>
      </c>
      <c r="S10" s="63">
        <f>'FAC 2012-2018 BUS'!AD74</f>
        <v>-3.7443253126602789E-3</v>
      </c>
      <c r="T10" s="63">
        <f>'FAC 2012-2018 BUS'!AD102</f>
        <v>9.8742277683639187E-3</v>
      </c>
    </row>
    <row r="11" spans="2:20" x14ac:dyDescent="0.25">
      <c r="B11" s="25" t="s">
        <v>48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2.1984653025063139E-2</v>
      </c>
      <c r="H11" s="63">
        <f>'FAC 2002-2012 BUS'!AD47</f>
        <v>2.0895106062929443E-2</v>
      </c>
      <c r="I11" s="63">
        <f>'FAC 2002-2012 BUS'!AD75</f>
        <v>3.1193435097230299E-2</v>
      </c>
      <c r="J11" s="63">
        <f>'FAC 2002-2012 BUS'!AD103</f>
        <v>1.948660333391386E-2</v>
      </c>
      <c r="L11" s="25" t="s">
        <v>48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-9.3048493804874111E-3</v>
      </c>
      <c r="R11" s="63">
        <f>'FAC 2012-2018 BUS'!AD47</f>
        <v>-1.0464576415627678E-2</v>
      </c>
      <c r="S11" s="63">
        <f>'FAC 2012-2018 BUS'!AD75</f>
        <v>-1.0942278246567514E-2</v>
      </c>
      <c r="T11" s="63">
        <f>'FAC 2012-2018 BUS'!AD103</f>
        <v>-9.8627697163330922E-3</v>
      </c>
    </row>
    <row r="12" spans="2:20" x14ac:dyDescent="0.25">
      <c r="B12" s="25" t="s">
        <v>45</v>
      </c>
      <c r="C12" s="63" t="str">
        <f>'FAC 2002-2012 BUS'!I20</f>
        <v>-</v>
      </c>
      <c r="D12" s="63" t="str">
        <f>'FAC 2002-2012 BUS'!I48</f>
        <v>-</v>
      </c>
      <c r="E12" s="63" t="str">
        <f>'FAC 2002-2012 BUS'!I76</f>
        <v>-</v>
      </c>
      <c r="F12" s="63" t="str">
        <f>'FAC 2002-2012 BUS'!I104</f>
        <v>-</v>
      </c>
      <c r="G12" s="63" t="e">
        <f>'FAC 2002-2012 BUS'!AD20</f>
        <v>#REF!</v>
      </c>
      <c r="H12" s="63" t="e">
        <f>'FAC 2002-2012 BUS'!AD48</f>
        <v>#REF!</v>
      </c>
      <c r="I12" s="63" t="e">
        <f>'FAC 2002-2012 BUS'!AD76</f>
        <v>#REF!</v>
      </c>
      <c r="J12" s="63" t="e">
        <f>'FAC 2002-2012 BUS'!AD104</f>
        <v>#REF!</v>
      </c>
      <c r="L12" s="25" t="s">
        <v>45</v>
      </c>
      <c r="M12" s="63" t="str">
        <f>'FAC 2012-2018 BUS'!I20</f>
        <v>-</v>
      </c>
      <c r="N12" s="63" t="str">
        <f>'FAC 2012-2018 BUS'!I48</f>
        <v>-</v>
      </c>
      <c r="O12" s="63" t="str">
        <f>'FAC 2012-2018 BUS'!I76</f>
        <v>-</v>
      </c>
      <c r="P12" s="63" t="str">
        <f>'FAC 2012-2018 BUS'!I104</f>
        <v>-</v>
      </c>
      <c r="Q12" s="63" t="e">
        <f>'FAC 2012-2018 BUS'!AD20</f>
        <v>#REF!</v>
      </c>
      <c r="R12" s="63" t="e">
        <f>'FAC 2012-2018 BUS'!AD48</f>
        <v>#REF!</v>
      </c>
      <c r="S12" s="63" t="e">
        <f>'FAC 2012-2018 BUS'!AD76</f>
        <v>#REF!</v>
      </c>
      <c r="T12" s="63" t="e">
        <f>'FAC 2012-2018 BUS'!AD104</f>
        <v>#REF!</v>
      </c>
    </row>
    <row r="13" spans="2:20" x14ac:dyDescent="0.25">
      <c r="B13" s="25" t="s">
        <v>61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1.5958931374502902E-3</v>
      </c>
      <c r="H13" s="63">
        <f>'FAC 2002-2012 BUS'!AD49</f>
        <v>8.9617942087986367E-3</v>
      </c>
      <c r="I13" s="63">
        <f>'FAC 2002-2012 BUS'!AD77</f>
        <v>1.8225095273048685E-2</v>
      </c>
      <c r="J13" s="63">
        <f>'FAC 2002-2012 BUS'!AD105</f>
        <v>-3.1933048740587326E-3</v>
      </c>
      <c r="L13" s="25" t="s">
        <v>61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-9.2715833553828394E-3</v>
      </c>
      <c r="R13" s="63">
        <f>'FAC 2012-2018 BUS'!AD49</f>
        <v>-1.119472756208093E-2</v>
      </c>
      <c r="S13" s="63">
        <f>'FAC 2012-2018 BUS'!AD77</f>
        <v>-3.2453706820729411E-3</v>
      </c>
      <c r="T13" s="63">
        <f>'FAC 2012-2018 BUS'!AD105</f>
        <v>-1.662166279363041E-2</v>
      </c>
    </row>
    <row r="14" spans="2:20" x14ac:dyDescent="0.25">
      <c r="B14" s="25" t="s">
        <v>46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-1.3828378197039588E-2</v>
      </c>
      <c r="H14" s="63">
        <f>'FAC 2002-2012 BUS'!AD50</f>
        <v>-1.00960360415045E-2</v>
      </c>
      <c r="I14" s="63">
        <f>'FAC 2002-2012 BUS'!AD78</f>
        <v>-9.5185061049345796E-3</v>
      </c>
      <c r="J14" s="63">
        <f>'FAC 2002-2012 BUS'!AD106</f>
        <v>-6.3993652448777949E-3</v>
      </c>
      <c r="L14" s="25" t="s">
        <v>46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-1.2133540621072619E-2</v>
      </c>
      <c r="R14" s="63">
        <f>'FAC 2012-2018 BUS'!AD50</f>
        <v>-1.4594376254723134E-2</v>
      </c>
      <c r="S14" s="63">
        <f>'FAC 2012-2018 BUS'!AD78</f>
        <v>-1.3947205287659976E-2</v>
      </c>
      <c r="T14" s="63">
        <f>'FAC 2012-2018 BUS'!AD106</f>
        <v>-5.3658578370663484E-3</v>
      </c>
    </row>
    <row r="15" spans="2:20" x14ac:dyDescent="0.25">
      <c r="B15" s="25" t="s">
        <v>84</v>
      </c>
      <c r="C15" s="108"/>
      <c r="D15" s="108"/>
      <c r="E15" s="108"/>
      <c r="F15" s="108"/>
      <c r="G15" s="63">
        <f>'FAC 2002-2012 BUS'!AD23</f>
        <v>-1.7696875363698593E-2</v>
      </c>
      <c r="H15" s="63">
        <f>'FAC 2002-2012 BUS'!AD51</f>
        <v>0</v>
      </c>
      <c r="I15" s="63">
        <f>'FAC 2002-2012 BUS'!AD79</f>
        <v>0</v>
      </c>
      <c r="J15" s="63">
        <f>'FAC 2002-2012 BUS'!AD107</f>
        <v>-7.7440967371097541E-3</v>
      </c>
      <c r="L15" s="25" t="s">
        <v>84</v>
      </c>
      <c r="M15" s="63"/>
      <c r="N15" s="108"/>
      <c r="O15" s="108"/>
      <c r="P15" s="63"/>
      <c r="Q15" s="63">
        <f>'FAC 2012-2018 BUS'!AD23</f>
        <v>-0.16926276175150462</v>
      </c>
      <c r="R15" s="63">
        <f>'FAC 2012-2018 BUS'!AD51</f>
        <v>-0.16970098397370609</v>
      </c>
      <c r="S15" s="63">
        <f>'FAC 2012-2018 BUS'!AD79</f>
        <v>-0.13145223974132694</v>
      </c>
      <c r="T15" s="63">
        <f>'FAC 2012-2018 BUS'!AD107</f>
        <v>-5.0927274555157345E-2</v>
      </c>
    </row>
    <row r="16" spans="2:20" x14ac:dyDescent="0.25">
      <c r="B16" s="25" t="s">
        <v>63</v>
      </c>
      <c r="C16" s="108"/>
      <c r="D16" s="63"/>
      <c r="E16" s="63"/>
      <c r="F16" s="108"/>
      <c r="G16" s="63">
        <f>'FAC 2002-2012 BUS'!AD24</f>
        <v>-3.8105418034527536E-4</v>
      </c>
      <c r="H16" s="63">
        <f>'FAC 2002-2012 BUS'!AD52</f>
        <v>-1.1184146951507514E-4</v>
      </c>
      <c r="I16" s="63">
        <f>'FAC 2002-2012 BUS'!AD80</f>
        <v>-1.0144888905429086E-4</v>
      </c>
      <c r="J16" s="63">
        <f>'FAC 2002-2012 BUS'!AD108</f>
        <v>0</v>
      </c>
      <c r="L16" s="25" t="s">
        <v>63</v>
      </c>
      <c r="M16" s="63"/>
      <c r="N16" s="63"/>
      <c r="O16" s="63"/>
      <c r="P16" s="108"/>
      <c r="Q16" s="63">
        <f>'FAC 2012-2018 BUS'!AD24</f>
        <v>-1.2476126623384846E-3</v>
      </c>
      <c r="R16" s="63">
        <f>'FAC 2012-2018 BUS'!AD52</f>
        <v>-1.1712375905160984E-3</v>
      </c>
      <c r="S16" s="63">
        <f>'FAC 2012-2018 BUS'!AD80</f>
        <v>-8.0224975831905403E-4</v>
      </c>
      <c r="T16" s="63">
        <f>'FAC 2012-2018 BUS'!AD108</f>
        <v>-1.5984347840967224E-3</v>
      </c>
    </row>
    <row r="17" spans="2:20" x14ac:dyDescent="0.25">
      <c r="B17" s="8" t="s">
        <v>64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64">
        <f>'FAC 2002-2012 BUS'!AD109</f>
        <v>0</v>
      </c>
      <c r="L17" s="8" t="s">
        <v>64</v>
      </c>
      <c r="M17" s="109"/>
      <c r="N17" s="109"/>
      <c r="O17" s="109"/>
      <c r="P17" s="109"/>
      <c r="Q17" s="64">
        <f>'FAC 2012-2018 BUS'!AD25</f>
        <v>-1.2275473615507067E-2</v>
      </c>
      <c r="R17" s="64">
        <f>'FAC 2012-2018 BUS'!AD53</f>
        <v>-8.6128451379729673E-3</v>
      </c>
      <c r="S17" s="64">
        <f>'FAC 2012-2018 BUS'!AD81</f>
        <v>-1.6718535742011379E-3</v>
      </c>
      <c r="T17" s="64">
        <f>'FAC 2012-2018 BUS'!AD109</f>
        <v>0</v>
      </c>
    </row>
    <row r="18" spans="2:20" x14ac:dyDescent="0.25">
      <c r="B18" s="41" t="s">
        <v>52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65">
        <f>'FAC 2002-2012 BUS'!AD110</f>
        <v>0</v>
      </c>
      <c r="L18" s="41" t="s">
        <v>52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65">
        <f>'FAC 2012-2018 BUS'!AD110</f>
        <v>0</v>
      </c>
    </row>
    <row r="19" spans="2:20" x14ac:dyDescent="0.25">
      <c r="B19" s="25" t="s">
        <v>65</v>
      </c>
      <c r="C19" s="69"/>
      <c r="D19" s="69"/>
      <c r="E19" s="69"/>
      <c r="F19" s="69"/>
      <c r="G19" s="69">
        <f>'FAC 2002-2012 BUS'!AD27</f>
        <v>0.18013536964255916</v>
      </c>
      <c r="H19" s="69">
        <f>'FAC 2002-2012 BUS'!AD55</f>
        <v>0.21190687220189974</v>
      </c>
      <c r="I19" s="69">
        <f>'FAC 2002-2012 BUS'!AD83</f>
        <v>1.6553052982265544</v>
      </c>
      <c r="J19" s="69">
        <f>'FAC 2002-2012 BUS'!AD111</f>
        <v>-0.1054525688366551</v>
      </c>
      <c r="L19" s="25" t="s">
        <v>65</v>
      </c>
      <c r="M19" s="69"/>
      <c r="N19" s="69"/>
      <c r="O19" s="69"/>
      <c r="P19" s="69"/>
      <c r="Q19" s="69">
        <f>'FAC 2012-2018 BUS'!AD27</f>
        <v>-0.17075983833997266</v>
      </c>
      <c r="R19" s="69">
        <f>'FAC 2012-2018 BUS'!AD55</f>
        <v>-0.14809517586415732</v>
      </c>
      <c r="S19" s="69">
        <f>'FAC 2012-2018 BUS'!AD83</f>
        <v>-0.13815344816024366</v>
      </c>
      <c r="T19" s="69">
        <f>'FAC 2012-2018 BUS'!AD111</f>
        <v>-0.11244427218550734</v>
      </c>
    </row>
    <row r="20" spans="2:20" ht="16.5" thickBot="1" x14ac:dyDescent="0.3">
      <c r="B20" s="9" t="s">
        <v>49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66">
        <f>'FAC 2002-2012 BUS'!AD112</f>
        <v>-0.14017116941854424</v>
      </c>
      <c r="L20" s="9" t="s">
        <v>49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66">
        <f>'FAC 2012-2018 BUS'!AD112</f>
        <v>-9.3789934893261595E-2</v>
      </c>
    </row>
    <row r="21" spans="2:20" ht="17.25" thickTop="1" thickBot="1" x14ac:dyDescent="0.3">
      <c r="B21" s="57" t="s">
        <v>66</v>
      </c>
      <c r="C21" s="67"/>
      <c r="D21" s="67"/>
      <c r="E21" s="67"/>
      <c r="F21" s="67"/>
      <c r="G21" s="67">
        <f>'FAC 2002-2012 BUS'!AD29</f>
        <v>-3.4353604368399404E-2</v>
      </c>
      <c r="H21" s="67">
        <f>'FAC 2002-2012 BUS'!AD57</f>
        <v>0.17536622713996808</v>
      </c>
      <c r="I21" s="67">
        <f>'FAC 2002-2012 BUS'!AD85</f>
        <v>0.64964400592849625</v>
      </c>
      <c r="J21" s="67">
        <f>'FAC 2002-2012 BUS'!AD113</f>
        <v>-3.4718600581889136E-2</v>
      </c>
      <c r="L21" s="57" t="s">
        <v>66</v>
      </c>
      <c r="M21" s="67"/>
      <c r="N21" s="67"/>
      <c r="O21" s="67"/>
      <c r="P21" s="67"/>
      <c r="Q21" s="67">
        <f>'FAC 2012-2018 BUS'!AD29</f>
        <v>2.724852649173759E-2</v>
      </c>
      <c r="R21" s="67">
        <f>'FAC 2012-2018 BUS'!AD57</f>
        <v>-9.7097849948269976E-3</v>
      </c>
      <c r="S21" s="67">
        <f>'FAC 2012-2018 BUS'!AD85</f>
        <v>-7.9689485548816164E-3</v>
      </c>
      <c r="T21" s="67">
        <f>'FAC 2012-2018 BUS'!AD113</f>
        <v>1.8654337292245748E-2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opLeftCell="D1" workbookViewId="0">
      <selection activeCell="Q15" sqref="Q15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70</v>
      </c>
      <c r="L2" s="68" t="s">
        <v>60</v>
      </c>
    </row>
    <row r="3" spans="2:21" ht="16.5" thickBot="1" x14ac:dyDescent="0.3"/>
    <row r="4" spans="2:21" ht="16.5" thickTop="1" x14ac:dyDescent="0.25">
      <c r="B4" s="61"/>
      <c r="C4" s="168" t="s">
        <v>59</v>
      </c>
      <c r="D4" s="168"/>
      <c r="E4" s="168"/>
      <c r="F4" s="168"/>
      <c r="G4" s="168" t="s">
        <v>54</v>
      </c>
      <c r="H4" s="168"/>
      <c r="I4" s="168"/>
      <c r="J4" s="168"/>
      <c r="L4" s="61"/>
      <c r="M4" s="168" t="s">
        <v>59</v>
      </c>
      <c r="N4" s="168"/>
      <c r="O4" s="168"/>
      <c r="P4" s="168"/>
      <c r="Q4" s="168" t="s">
        <v>54</v>
      </c>
      <c r="R4" s="168"/>
      <c r="S4" s="168"/>
      <c r="T4" s="168"/>
    </row>
    <row r="5" spans="2:21" x14ac:dyDescent="0.25">
      <c r="B5" s="8" t="s">
        <v>18</v>
      </c>
      <c r="C5" s="27" t="s">
        <v>55</v>
      </c>
      <c r="D5" s="27" t="s">
        <v>56</v>
      </c>
      <c r="E5" s="27" t="s">
        <v>57</v>
      </c>
      <c r="F5" s="27" t="s">
        <v>27</v>
      </c>
      <c r="G5" s="27" t="s">
        <v>55</v>
      </c>
      <c r="H5" s="27" t="s">
        <v>56</v>
      </c>
      <c r="I5" s="27" t="s">
        <v>57</v>
      </c>
      <c r="J5" s="27" t="s">
        <v>27</v>
      </c>
      <c r="L5" s="8" t="s">
        <v>18</v>
      </c>
      <c r="M5" s="27" t="s">
        <v>55</v>
      </c>
      <c r="N5" s="27" t="s">
        <v>56</v>
      </c>
      <c r="O5" s="27" t="s">
        <v>57</v>
      </c>
      <c r="P5" s="27" t="s">
        <v>27</v>
      </c>
      <c r="Q5" s="27" t="s">
        <v>55</v>
      </c>
      <c r="R5" s="27" t="s">
        <v>56</v>
      </c>
      <c r="S5" s="27" t="s">
        <v>57</v>
      </c>
      <c r="T5" s="27" t="s">
        <v>27</v>
      </c>
    </row>
    <row r="6" spans="2:21" x14ac:dyDescent="0.25">
      <c r="B6" s="25" t="s">
        <v>30</v>
      </c>
      <c r="C6" s="63">
        <f>'FAC 2002-2012 RAIL'!I13</f>
        <v>0.21690825278579862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0.18247811754308635</v>
      </c>
      <c r="H6" s="63">
        <f>'FAC 2002-2012 RAIL'!AD41</f>
        <v>0.423860040870843</v>
      </c>
      <c r="I6" s="63" t="e">
        <f>'FAC 2002-2012 RAIL'!AD69</f>
        <v>#N/A</v>
      </c>
      <c r="J6" s="63">
        <f>'FAC 2002-2012 RAIL'!AD97</f>
        <v>5.9653076611592699E-2</v>
      </c>
      <c r="L6" s="25" t="s">
        <v>30</v>
      </c>
      <c r="M6" s="63">
        <f>'FAC 2012-2018 RAIL'!I13</f>
        <v>0.1172923217182209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8.1465477884097137E-2</v>
      </c>
      <c r="R6" s="63">
        <f>'FAC 2012-2018 RAIL'!AD41</f>
        <v>0.14396573725702363</v>
      </c>
      <c r="S6" s="63" t="e">
        <f>'FAC 2012-2018 RAIL'!AD69</f>
        <v>#N/A</v>
      </c>
      <c r="T6" s="63">
        <f>'FAC 2012-2018 RAIL'!AD97</f>
        <v>1.805395603100678E-2</v>
      </c>
    </row>
    <row r="7" spans="2:21" s="159" customFormat="1" x14ac:dyDescent="0.25">
      <c r="B7" s="25" t="s">
        <v>51</v>
      </c>
      <c r="C7" s="158">
        <f>'FAC 2002-2012 RAIL'!I14</f>
        <v>0.13670660736342533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-4.8622058989622886E-2</v>
      </c>
      <c r="H7" s="158">
        <f>'FAC 2002-2012 RAIL'!AD42</f>
        <v>-2.138438139241371E-2</v>
      </c>
      <c r="I7" s="158" t="e">
        <f>'FAC 2002-2012 RAIL'!AD70</f>
        <v>#N/A</v>
      </c>
      <c r="J7" s="158">
        <f>'FAC 2002-2012 RAIL'!AD98</f>
        <v>5.6417759044648397E-3</v>
      </c>
      <c r="L7" s="25" t="s">
        <v>51</v>
      </c>
      <c r="M7" s="158">
        <f>'FAC 2012-2018 RAIL'!I14</f>
        <v>0.12939193750298661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-3.3658848114420929E-2</v>
      </c>
      <c r="R7" s="158">
        <f>'FAC 2012-2018 RAIL'!AD42</f>
        <v>-1.0381037044776102E-2</v>
      </c>
      <c r="S7" s="158" t="e">
        <f>'FAC 2012-2018 RAIL'!AD70</f>
        <v>#N/A</v>
      </c>
      <c r="T7" s="158">
        <f>'FAC 2012-2018 RAIL'!AD98</f>
        <v>-4.096536054723543E-2</v>
      </c>
      <c r="U7" s="160"/>
    </row>
    <row r="8" spans="2:21" s="159" customFormat="1" x14ac:dyDescent="0.25">
      <c r="B8" s="115" t="s">
        <v>79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>
        <f>'FAC 2002-2012 RAIL'!AD15</f>
        <v>0</v>
      </c>
      <c r="H8" s="158">
        <f>'FAC 2002-2012 RAIL'!AD43</f>
        <v>0</v>
      </c>
      <c r="I8" s="158" t="e">
        <f>'FAC 2002-2012 RAIL'!AD71</f>
        <v>#N/A</v>
      </c>
      <c r="J8" s="158">
        <f>'FAC 2002-2012 RAIL'!AD99</f>
        <v>0</v>
      </c>
      <c r="L8" s="115" t="s">
        <v>79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>
        <f>'FAC 2012-2018 RAIL'!AD15</f>
        <v>0</v>
      </c>
      <c r="R8" s="158">
        <f>'FAC 2012-2018 RAIL'!AD43</f>
        <v>0</v>
      </c>
      <c r="S8" s="158" t="e">
        <f>'FAC 2012-2018 RAIL'!AD71</f>
        <v>#N/A</v>
      </c>
      <c r="T8" s="158">
        <f>'FAC 2012-2018 RAIL'!AD99</f>
        <v>0</v>
      </c>
      <c r="U8" s="160"/>
    </row>
    <row r="9" spans="2:21" s="159" customFormat="1" x14ac:dyDescent="0.25">
      <c r="B9" s="115" t="s">
        <v>80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58">
        <f>'FAC 2002-2012 RAIL'!AD100</f>
        <v>0</v>
      </c>
      <c r="L9" s="115" t="s">
        <v>80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58">
        <f>'FAC 2012-2018 RAIL'!AD100</f>
        <v>0</v>
      </c>
      <c r="U9" s="160"/>
    </row>
    <row r="10" spans="2:21" s="159" customFormat="1" x14ac:dyDescent="0.25">
      <c r="B10" s="25" t="s">
        <v>47</v>
      </c>
      <c r="C10" s="158">
        <f>'FAC 2002-2012 RAIL'!I17</f>
        <v>0.10030359088041929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3.5846892718538276E-2</v>
      </c>
      <c r="H10" s="158">
        <f>'FAC 2002-2012 RAIL'!AD45</f>
        <v>2.9558617062866256E-2</v>
      </c>
      <c r="I10" s="158" t="e">
        <f>'FAC 2002-2012 RAIL'!AD73</f>
        <v>#N/A</v>
      </c>
      <c r="J10" s="158">
        <f>'FAC 2002-2012 RAIL'!AD101</f>
        <v>1.6228912500557215E-2</v>
      </c>
      <c r="L10" s="25" t="s">
        <v>47</v>
      </c>
      <c r="M10" s="158">
        <f>'FAC 2012-2018 RAIL'!I17</f>
        <v>5.9931124959478055E-2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1.514587273359091E-2</v>
      </c>
      <c r="R10" s="158">
        <f>'FAC 2012-2018 RAIL'!AD45</f>
        <v>1.5846004113962687E-2</v>
      </c>
      <c r="S10" s="158" t="e">
        <f>'FAC 2012-2018 RAIL'!AD73</f>
        <v>#N/A</v>
      </c>
      <c r="T10" s="158">
        <f>'FAC 2012-2018 RAIL'!AD101</f>
        <v>1.5181884975208108E-2</v>
      </c>
      <c r="U10" s="160"/>
    </row>
    <row r="11" spans="2:21" x14ac:dyDescent="0.25">
      <c r="B11" s="25" t="s">
        <v>72</v>
      </c>
      <c r="C11" s="63">
        <f>'FAC 2002-2012 RAIL'!I18</f>
        <v>6.0743798236151392E-3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-6.1340232099059049E-3</v>
      </c>
      <c r="H11" s="63">
        <f>'FAC 2002-2012 RAIL'!AD46</f>
        <v>-3.6601816301154867E-2</v>
      </c>
      <c r="I11" s="63" t="e">
        <f>'FAC 2002-2012 RAIL'!AD74</f>
        <v>#N/A</v>
      </c>
      <c r="J11" s="63">
        <f>'FAC 2002-2012 RAIL'!AD102</f>
        <v>7.7020823727507346E-3</v>
      </c>
      <c r="L11" s="25" t="s">
        <v>72</v>
      </c>
      <c r="M11" s="63">
        <f>'FAC 2012-2018 RAIL'!I18</f>
        <v>7.6214000249552605E-4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2.5101661719972347E-4</v>
      </c>
      <c r="R11" s="63">
        <f>'FAC 2012-2018 RAIL'!AD46</f>
        <v>-1.0813512152808782E-2</v>
      </c>
      <c r="S11" s="63" t="e">
        <f>'FAC 2012-2018 RAIL'!AD74</f>
        <v>#N/A</v>
      </c>
      <c r="T11" s="63">
        <f>'FAC 2012-2018 RAIL'!AD102</f>
        <v>1.0430386395807867E-2</v>
      </c>
      <c r="U11" s="70"/>
    </row>
    <row r="12" spans="2:21" x14ac:dyDescent="0.25">
      <c r="B12" s="25" t="s">
        <v>48</v>
      </c>
      <c r="C12" s="63">
        <f>'FAC 2002-2012 RAIL'!I19</f>
        <v>1.08686777892229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2.480402490056954E-2</v>
      </c>
      <c r="H12" s="63">
        <f>'FAC 2002-2012 RAIL'!AD47</f>
        <v>2.2173420336875679E-2</v>
      </c>
      <c r="I12" s="63" t="e">
        <f>'FAC 2002-2012 RAIL'!AD75</f>
        <v>#N/A</v>
      </c>
      <c r="J12" s="63">
        <f>'FAC 2002-2012 RAIL'!AD103</f>
        <v>1.8262141393597511E-2</v>
      </c>
      <c r="L12" s="25" t="s">
        <v>48</v>
      </c>
      <c r="M12" s="63">
        <f>'FAC 2012-2018 RAIL'!I19</f>
        <v>-0.28568623095333434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-1.0108917110974433E-2</v>
      </c>
      <c r="R12" s="63">
        <f>'FAC 2012-2018 RAIL'!AD47</f>
        <v>-1.0599680410913481E-2</v>
      </c>
      <c r="S12" s="63" t="e">
        <f>'FAC 2012-2018 RAIL'!AD75</f>
        <v>#N/A</v>
      </c>
      <c r="T12" s="63">
        <f>'FAC 2012-2018 RAIL'!AD103</f>
        <v>-1.0455282449831361E-2</v>
      </c>
      <c r="U12" s="70"/>
    </row>
    <row r="13" spans="2:21" x14ac:dyDescent="0.25">
      <c r="B13" s="25" t="s">
        <v>45</v>
      </c>
      <c r="C13" s="63" t="str">
        <f>'FAC 2002-2012 RAIL'!I20</f>
        <v>-</v>
      </c>
      <c r="D13" s="63" t="str">
        <f>'FAC 2002-2012 BUS'!I48</f>
        <v>-</v>
      </c>
      <c r="E13" s="63" t="str">
        <f>'FAC 2002-2012 RAIL'!I76</f>
        <v>-</v>
      </c>
      <c r="F13" s="63" t="str">
        <f>'FAC 2002-2012 RAIL'!I104</f>
        <v>-</v>
      </c>
      <c r="G13" s="63" t="e">
        <f>'FAC 2002-2012 RAIL'!AD20</f>
        <v>#REF!</v>
      </c>
      <c r="H13" s="63" t="e">
        <f>'FAC 2002-2012 RAIL'!AD48</f>
        <v>#REF!</v>
      </c>
      <c r="I13" s="63" t="e">
        <f>'FAC 2002-2012 RAIL'!AD76</f>
        <v>#N/A</v>
      </c>
      <c r="J13" s="63" t="e">
        <f>'FAC 2002-2012 RAIL'!AD104</f>
        <v>#REF!</v>
      </c>
      <c r="L13" s="25" t="s">
        <v>45</v>
      </c>
      <c r="M13" s="63" t="str">
        <f>'FAC 2012-2018 RAIL'!I20</f>
        <v>-</v>
      </c>
      <c r="N13" s="63" t="str">
        <f>'FAC 2012-2018 RAIL'!I48</f>
        <v>-</v>
      </c>
      <c r="O13" s="63" t="str">
        <f>'FAC 2012-2018 RAIL'!I76</f>
        <v>-</v>
      </c>
      <c r="P13" s="63" t="str">
        <f>'FAC 2012-2018 RAIL'!I104</f>
        <v>-</v>
      </c>
      <c r="Q13" s="63" t="e">
        <f>'FAC 2012-2018 RAIL'!AD20</f>
        <v>#REF!</v>
      </c>
      <c r="R13" s="63" t="e">
        <f>'FAC 2012-2018 RAIL'!AD48</f>
        <v>#REF!</v>
      </c>
      <c r="S13" s="63" t="e">
        <f>'FAC 2012-2018 RAIL'!AD76</f>
        <v>#N/A</v>
      </c>
      <c r="T13" s="63" t="e">
        <f>'FAC 2012-2018 RAIL'!AD104</f>
        <v>#REF!</v>
      </c>
      <c r="U13" s="70"/>
    </row>
    <row r="14" spans="2:21" x14ac:dyDescent="0.25">
      <c r="B14" s="25" t="s">
        <v>61</v>
      </c>
      <c r="C14" s="63">
        <f>'FAC 2002-2012 RAIL'!I21</f>
        <v>1.6985478256415831E-2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4.879839504097136E-3</v>
      </c>
      <c r="H14" s="63">
        <f>'FAC 2002-2012 RAIL'!AD49</f>
        <v>1.7449149636049606E-2</v>
      </c>
      <c r="I14" s="63" t="e">
        <f>'FAC 2002-2012 RAIL'!AD77</f>
        <v>#N/A</v>
      </c>
      <c r="J14" s="63">
        <f>'FAC 2002-2012 RAIL'!AD105</f>
        <v>1.4590751658118072E-3</v>
      </c>
      <c r="L14" s="25" t="s">
        <v>61</v>
      </c>
      <c r="M14" s="63">
        <f>'FAC 2012-2018 RAIL'!I21</f>
        <v>-7.0875749023162404E-2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-9.1453001784791363E-3</v>
      </c>
      <c r="R14" s="63">
        <f>'FAC 2012-2018 RAIL'!AD49</f>
        <v>-1.3825003885124115E-2</v>
      </c>
      <c r="S14" s="63" t="e">
        <f>'FAC 2012-2018 RAIL'!AD77</f>
        <v>#N/A</v>
      </c>
      <c r="T14" s="63">
        <f>'FAC 2012-2018 RAIL'!AD105</f>
        <v>-1.6838818117068013E-2</v>
      </c>
      <c r="U14" s="70"/>
    </row>
    <row r="15" spans="2:21" x14ac:dyDescent="0.25">
      <c r="B15" s="25" t="s">
        <v>46</v>
      </c>
      <c r="C15" s="63">
        <f>'FAC 2002-2012 RAIL'!I22</f>
        <v>0.25041049465128085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-1.4758361954172452E-2</v>
      </c>
      <c r="H15" s="63">
        <f>'FAC 2002-2012 RAIL'!AD50</f>
        <v>-1.3501506815692855E-2</v>
      </c>
      <c r="I15" s="63" t="e">
        <f>'FAC 2002-2012 RAIL'!AD78</f>
        <v>#N/A</v>
      </c>
      <c r="J15" s="63">
        <f>'FAC 2002-2012 RAIL'!AD106</f>
        <v>-7.2856167937461434E-3</v>
      </c>
      <c r="L15" s="25" t="s">
        <v>46</v>
      </c>
      <c r="M15" s="63">
        <f>'FAC 2012-2018 RAIL'!I22</f>
        <v>0.24137569460215635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-1.3483070488247047E-2</v>
      </c>
      <c r="R15" s="63">
        <f>'FAC 2012-2018 RAIL'!AD50</f>
        <v>-2.063330546966435E-2</v>
      </c>
      <c r="S15" s="63" t="e">
        <f>'FAC 2012-2018 RAIL'!AD78</f>
        <v>#N/A</v>
      </c>
      <c r="T15" s="63">
        <f>'FAC 2012-2018 RAIL'!AD106</f>
        <v>-5.832746902519983E-3</v>
      </c>
      <c r="U15" s="70"/>
    </row>
    <row r="16" spans="2:21" x14ac:dyDescent="0.25">
      <c r="B16" s="25" t="s">
        <v>84</v>
      </c>
      <c r="C16" s="63"/>
      <c r="D16" s="63"/>
      <c r="E16" s="63"/>
      <c r="F16" s="63"/>
      <c r="G16" s="63">
        <f>'FAC 2002-2012 RAIL'!AD23</f>
        <v>-2.6372860354548942E-3</v>
      </c>
      <c r="H16" s="63">
        <f>'FAC 2002-2012 RAIL'!AD51</f>
        <v>0</v>
      </c>
      <c r="I16" s="63" t="e">
        <f>'FAC 2002-2012 RAIL'!AD79</f>
        <v>#N/A</v>
      </c>
      <c r="J16" s="63">
        <f>'FAC 2002-2012 RAIL'!AD107</f>
        <v>1.02456015229256E-2</v>
      </c>
      <c r="L16" s="25" t="s">
        <v>84</v>
      </c>
      <c r="M16" s="63"/>
      <c r="N16" s="63"/>
      <c r="O16" s="63"/>
      <c r="P16" s="63"/>
      <c r="Q16" s="63">
        <f>'FAC 2012-2018 RAIL'!AD23</f>
        <v>-1.8319334006437472E-2</v>
      </c>
      <c r="R16" s="63">
        <f>'FAC 2012-2018 RAIL'!AD51</f>
        <v>-0.10158507335619014</v>
      </c>
      <c r="S16" s="63" t="e">
        <f>'FAC 2012-2018 RAIL'!AD79</f>
        <v>#N/A</v>
      </c>
      <c r="T16" s="158">
        <f>'FAC 2012-2018 RAIL'!AD107</f>
        <v>5.7356910757134005E-2</v>
      </c>
      <c r="U16" s="70"/>
    </row>
    <row r="17" spans="2:21" x14ac:dyDescent="0.25">
      <c r="B17" s="25" t="s">
        <v>63</v>
      </c>
      <c r="C17" s="63"/>
      <c r="D17" s="63"/>
      <c r="E17" s="63"/>
      <c r="F17" s="63"/>
      <c r="G17" s="63">
        <f>'FAC 2002-2012 RAIL'!AD24</f>
        <v>-7.9541196213002701E-4</v>
      </c>
      <c r="H17" s="63">
        <f>'FAC 2002-2012 RAIL'!AD52</f>
        <v>-1.5248816547896974E-4</v>
      </c>
      <c r="I17" s="63" t="e">
        <f>'FAC 2002-2012 RAIL'!AD80</f>
        <v>#N/A</v>
      </c>
      <c r="J17" s="63">
        <f>'FAC 2002-2012 RAIL'!AD108</f>
        <v>0</v>
      </c>
      <c r="L17" s="25" t="s">
        <v>63</v>
      </c>
      <c r="M17" s="63"/>
      <c r="N17" s="63"/>
      <c r="O17" s="63"/>
      <c r="P17" s="63"/>
      <c r="Q17" s="63">
        <f>'FAC 2012-2018 RAIL'!AD24</f>
        <v>-1.0838107863062291E-3</v>
      </c>
      <c r="R17" s="63">
        <f>'FAC 2012-2018 RAIL'!AD52</f>
        <v>-9.520573945646845E-4</v>
      </c>
      <c r="S17" s="63" t="e">
        <f>'FAC 2012-2018 RAIL'!AD80</f>
        <v>#N/A</v>
      </c>
      <c r="T17" s="63">
        <f>'FAC 2012-2018 RAIL'!AD108</f>
        <v>-1.6153344541431772E-3</v>
      </c>
      <c r="U17" s="70"/>
    </row>
    <row r="18" spans="2:21" x14ac:dyDescent="0.25">
      <c r="B18" s="8" t="s">
        <v>64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63">
        <f>'FAC 2002-2012 RAIL'!AD109</f>
        <v>0</v>
      </c>
      <c r="L18" s="8" t="s">
        <v>64</v>
      </c>
      <c r="M18" s="63"/>
      <c r="N18" s="63"/>
      <c r="O18" s="63"/>
      <c r="P18" s="63"/>
      <c r="Q18" s="63">
        <f>'FAC 2012-2018 RAIL'!AD25</f>
        <v>-1.562267083116497E-2</v>
      </c>
      <c r="R18" s="63">
        <f>'FAC 2012-2018 RAIL'!AD53</f>
        <v>-1.4357054852298299E-2</v>
      </c>
      <c r="S18" s="63" t="e">
        <f>'FAC 2012-2018 RAIL'!AD81</f>
        <v>#N/A</v>
      </c>
      <c r="T18" s="63">
        <f>'FAC 2012-2018 RAIL'!AD109</f>
        <v>0</v>
      </c>
      <c r="U18" s="70"/>
    </row>
    <row r="19" spans="2:21" x14ac:dyDescent="0.25">
      <c r="B19" s="41" t="s">
        <v>52</v>
      </c>
      <c r="C19" s="65"/>
      <c r="D19" s="65"/>
      <c r="E19" s="65"/>
      <c r="F19" s="65"/>
      <c r="G19" s="65">
        <f>'FAC 2002-2012 RAIL'!AD26</f>
        <v>4.3687900525753186E-2</v>
      </c>
      <c r="H19" s="65">
        <f>'FAC 2002-2012 RAIL'!AD54</f>
        <v>0.21035402559660377</v>
      </c>
      <c r="I19" s="65" t="e">
        <f>'FAC 2002-2012 RAIL'!AD82</f>
        <v>#N/A</v>
      </c>
      <c r="J19" s="65">
        <f>'FAC 2002-2012 RAIL'!AD110</f>
        <v>0</v>
      </c>
      <c r="L19" s="41" t="s">
        <v>52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65">
        <f>'FAC 2012-2018 RAIL'!AD110</f>
        <v>0</v>
      </c>
    </row>
    <row r="20" spans="2:21" x14ac:dyDescent="0.25">
      <c r="B20" s="25" t="s">
        <v>65</v>
      </c>
      <c r="C20" s="69"/>
      <c r="D20" s="69"/>
      <c r="E20" s="69"/>
      <c r="F20" s="69"/>
      <c r="G20" s="69">
        <f>'FAC 2002-2012 RAIL'!AD27</f>
        <v>0.45739424444267529</v>
      </c>
      <c r="H20" s="69">
        <f>'FAC 2002-2012 RAIL'!AD55</f>
        <v>0.68522236657505564</v>
      </c>
      <c r="I20" s="69" t="e">
        <f>'FAC 2002-2012 RAIL'!AD83</f>
        <v>#N/A</v>
      </c>
      <c r="J20" s="69">
        <f>'FAC 2002-2012 RAIL'!AD111</f>
        <v>0.13752363703868498</v>
      </c>
      <c r="L20" s="25" t="s">
        <v>65</v>
      </c>
      <c r="M20" s="69"/>
      <c r="N20" s="69"/>
      <c r="O20" s="69"/>
      <c r="P20" s="69"/>
      <c r="Q20" s="69">
        <f>'FAC 2012-2018 RAIL'!AD27</f>
        <v>-1.4605736975292327E-2</v>
      </c>
      <c r="R20" s="69">
        <f>'FAC 2012-2018 RAIL'!AD55</f>
        <v>-2.4712027858652119E-2</v>
      </c>
      <c r="S20" s="69" t="e">
        <f>'FAC 2012-2018 RAIL'!AD83</f>
        <v>#N/A</v>
      </c>
      <c r="T20" s="69">
        <f>'FAC 2012-2018 RAIL'!AD111</f>
        <v>2.4649461676547357E-2</v>
      </c>
    </row>
    <row r="21" spans="2:21" ht="16.5" thickBot="1" x14ac:dyDescent="0.3">
      <c r="B21" s="9" t="s">
        <v>49</v>
      </c>
      <c r="C21" s="66"/>
      <c r="D21" s="66"/>
      <c r="E21" s="66"/>
      <c r="F21" s="66"/>
      <c r="G21" s="66">
        <f>'FAC 2002-2012 RAIL'!AD28</f>
        <v>0.30362955781950784</v>
      </c>
      <c r="H21" s="66">
        <f>'FAC 2002-2012 RAIL'!AD56</f>
        <v>0.73391915656400952</v>
      </c>
      <c r="I21" s="66" t="e">
        <f>'FAC 2002-2012 RAIL'!AD84</f>
        <v>#N/A</v>
      </c>
      <c r="J21" s="66">
        <f>'FAC 2002-2012 RAIL'!AD112</f>
        <v>0.44420061078608275</v>
      </c>
      <c r="L21" s="9" t="s">
        <v>49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66">
        <f>'FAC 2012-2018 RAIL'!AD112</f>
        <v>3.3855879324180549E-2</v>
      </c>
    </row>
    <row r="22" spans="2:21" ht="17.25" thickTop="1" thickBot="1" x14ac:dyDescent="0.3">
      <c r="B22" s="57" t="s">
        <v>66</v>
      </c>
      <c r="C22" s="67"/>
      <c r="D22" s="67"/>
      <c r="E22" s="67"/>
      <c r="F22" s="67"/>
      <c r="G22" s="67">
        <f>'FAC 2002-2012 RAIL'!AD29</f>
        <v>-0.15376468662316745</v>
      </c>
      <c r="H22" s="67">
        <f>'FAC 2002-2012 RAIL'!AD57</f>
        <v>4.8696789988953881E-2</v>
      </c>
      <c r="I22" s="67" t="e">
        <f>'FAC 2002-2012 RAIL'!AD85</f>
        <v>#N/A</v>
      </c>
      <c r="J22" s="67">
        <f>'FAC 2002-2012 RAIL'!AD113</f>
        <v>0.30667697374739777</v>
      </c>
      <c r="L22" s="57" t="s">
        <v>66</v>
      </c>
      <c r="M22" s="67"/>
      <c r="N22" s="67"/>
      <c r="O22" s="67"/>
      <c r="P22" s="67"/>
      <c r="Q22" s="67">
        <f>'FAC 2012-2018 RAIL'!AD29</f>
        <v>-1.3967283752553072E-2</v>
      </c>
      <c r="R22" s="67">
        <f>'FAC 2012-2018 RAIL'!AD57</f>
        <v>-3.433379432885364E-2</v>
      </c>
      <c r="S22" s="67" t="e">
        <f>'FAC 2012-2018 RAIL'!AD85</f>
        <v>#N/A</v>
      </c>
      <c r="T22" s="67">
        <f>'FAC 2012-2018 RAIL'!AD113</f>
        <v>9.2064176476331916E-3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84" workbookViewId="0">
      <selection activeCell="D84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35</v>
      </c>
      <c r="C1" s="12">
        <v>2002</v>
      </c>
    </row>
    <row r="2" spans="1:31" s="10" customFormat="1" x14ac:dyDescent="0.25">
      <c r="B2" s="15" t="s">
        <v>36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31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50</v>
      </c>
      <c r="H8" s="168"/>
      <c r="I8" s="168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8" t="s">
        <v>54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30</v>
      </c>
      <c r="C13" s="116" t="s">
        <v>21</v>
      </c>
      <c r="D13" s="104" t="s">
        <v>85</v>
      </c>
      <c r="E13" s="118"/>
      <c r="F13" s="104">
        <f>MATCH($D13,FAC_TOTALS_APTA!$A$2:$BH$2,)</f>
        <v>12</v>
      </c>
      <c r="G13" s="117">
        <f>VLOOKUP(G11,FAC_TOTALS_APTA!$A$4:$BH$126,$F13,FALSE)</f>
        <v>69431799.636510193</v>
      </c>
      <c r="H13" s="117">
        <f>VLOOKUP(H11,FAC_TOTALS_APTA!$A$4:$BH$126,$F13,FALSE)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VRM_ADJ_log_FAC</v>
      </c>
      <c r="L13" s="104">
        <f>MATCH($K13,FAC_TOTALS_APTA!$A$2:$BF$2,)</f>
        <v>30</v>
      </c>
      <c r="M13" s="117">
        <f>IF(M11=0,0,VLOOKUP(M11,FAC_TOTALS_APTA!$A$4:$BH$126,$L13,FALSE))</f>
        <v>-1910704.18352005</v>
      </c>
      <c r="N13" s="117">
        <f>IF(N11=0,0,VLOOKUP(N11,FAC_TOTALS_APTA!$A$4:$BH$126,$L13,FALSE))</f>
        <v>27964724.490979701</v>
      </c>
      <c r="O13" s="117">
        <f>IF(O11=0,0,VLOOKUP(O11,FAC_TOTALS_APTA!$A$4:$BH$126,$L13,FALSE))</f>
        <v>-22319343.177638099</v>
      </c>
      <c r="P13" s="117">
        <f>IF(P11=0,0,VLOOKUP(P11,FAC_TOTALS_APTA!$A$4:$BH$126,$L13,FALSE))</f>
        <v>-5319571.6050033905</v>
      </c>
      <c r="Q13" s="117">
        <f>IF(Q11=0,0,VLOOKUP(Q11,FAC_TOTALS_APTA!$A$4:$BH$126,$L13,FALSE))</f>
        <v>23468630.971724998</v>
      </c>
      <c r="R13" s="117">
        <f>IF(R11=0,0,VLOOKUP(R11,FAC_TOTALS_APTA!$A$4:$BH$126,$L13,FALSE))</f>
        <v>11148592.315293601</v>
      </c>
      <c r="S13" s="117">
        <f>IF(S11=0,0,VLOOKUP(S11,FAC_TOTALS_APTA!$A$4:$BH$126,$L13,FALSE))</f>
        <v>-15110955.363449501</v>
      </c>
      <c r="T13" s="117">
        <f>IF(T11=0,0,VLOOKUP(T11,FAC_TOTALS_APTA!$A$4:$BH$126,$L13,FALSE))</f>
        <v>-65972169.402479798</v>
      </c>
      <c r="U13" s="117">
        <f>IF(U11=0,0,VLOOKUP(U11,FAC_TOTALS_APTA!$A$4:$BH$126,$L13,FALSE))</f>
        <v>-44031233.694778197</v>
      </c>
      <c r="V13" s="117">
        <f>IF(V11=0,0,VLOOKUP(V11,FAC_TOTALS_APTA!$A$4:$BH$126,$L13,FALSE))</f>
        <v>-17001345.456252899</v>
      </c>
      <c r="W13" s="117">
        <f>IF(W11=0,0,VLOOKUP(W11,FAC_TOTALS_APTA!$A$4:$BH$126,$L13,FALSE))</f>
        <v>0</v>
      </c>
      <c r="X13" s="117">
        <f>IF(X11=0,0,VLOOKUP(X11,FAC_TOTALS_APTA!$A$4:$BH$126,$L13,FALSE))</f>
        <v>0</v>
      </c>
      <c r="Y13" s="117">
        <f>IF(Y11=0,0,VLOOKUP(Y11,FAC_TOTALS_APTA!$A$4:$BH$126,$L13,FALSE))</f>
        <v>0</v>
      </c>
      <c r="Z13" s="117">
        <f>IF(Z11=0,0,VLOOKUP(Z11,FAC_TOTALS_APTA!$A$4:$BH$126,$L13,FALSE))</f>
        <v>0</v>
      </c>
      <c r="AA13" s="117">
        <f>IF(AA11=0,0,VLOOKUP(AA11,FAC_TOTALS_APTA!$A$4:$BH$126,$L13,FALSE))</f>
        <v>0</v>
      </c>
      <c r="AB13" s="117">
        <f>IF(AB11=0,0,VLOOKUP(AB11,FAC_TOTALS_APTA!$A$4:$BH$126,$L13,FALSE))</f>
        <v>0</v>
      </c>
      <c r="AC13" s="121">
        <f>SUM(M13:AB13)</f>
        <v>-109083375.10512364</v>
      </c>
      <c r="AD13" s="122">
        <f>AC13/G28</f>
        <v>-4.9186515912563317E-2</v>
      </c>
      <c r="AE13" s="6"/>
    </row>
    <row r="14" spans="1:31" s="13" customFormat="1" x14ac:dyDescent="0.25">
      <c r="A14" s="6"/>
      <c r="B14" s="115" t="s">
        <v>51</v>
      </c>
      <c r="C14" s="116" t="s">
        <v>21</v>
      </c>
      <c r="D14" s="104" t="s">
        <v>86</v>
      </c>
      <c r="E14" s="118"/>
      <c r="F14" s="104">
        <f>MATCH($D14,FAC_TOTALS_APTA!$A$2:$BH$2,)</f>
        <v>13</v>
      </c>
      <c r="G14" s="123">
        <f>VLOOKUP(G11,FAC_TOTALS_APTA!$A$4:$BH$126,$F14,FALSE)</f>
        <v>0.91027864284140703</v>
      </c>
      <c r="H14" s="123">
        <f>VLOOKUP(H11,FAC_TOTALS_APTA!$A$4:$BH$126,$F14,FALSE)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FARE_per_UPT_cleaned_2018_log_FAC</v>
      </c>
      <c r="L14" s="104">
        <f>MATCH($K14,FAC_TOTALS_APTA!$A$2:$BF$2,)</f>
        <v>31</v>
      </c>
      <c r="M14" s="117">
        <f>IF(M11=0,0,VLOOKUP(M11,FAC_TOTALS_APTA!$A$4:$BH$126,$L14,FALSE))</f>
        <v>-2726711.57105303</v>
      </c>
      <c r="N14" s="117">
        <f>IF(N11=0,0,VLOOKUP(N11,FAC_TOTALS_APTA!$A$4:$BH$126,$L14,FALSE))</f>
        <v>17903830.8142813</v>
      </c>
      <c r="O14" s="117">
        <f>IF(O11=0,0,VLOOKUP(O11,FAC_TOTALS_APTA!$A$4:$BH$126,$L14,FALSE))</f>
        <v>-8396567.7454556804</v>
      </c>
      <c r="P14" s="117">
        <f>IF(P11=0,0,VLOOKUP(P11,FAC_TOTALS_APTA!$A$4:$BH$126,$L14,FALSE))</f>
        <v>6007059.2973933201</v>
      </c>
      <c r="Q14" s="117">
        <f>IF(Q11=0,0,VLOOKUP(Q11,FAC_TOTALS_APTA!$A$4:$BH$126,$L14,FALSE))</f>
        <v>-14839886.113445301</v>
      </c>
      <c r="R14" s="117">
        <f>IF(R11=0,0,VLOOKUP(R11,FAC_TOTALS_APTA!$A$4:$BH$126,$L14,FALSE))</f>
        <v>11057403.7663473</v>
      </c>
      <c r="S14" s="117">
        <f>IF(S11=0,0,VLOOKUP(S11,FAC_TOTALS_APTA!$A$4:$BH$126,$L14,FALSE))</f>
        <v>-55380619.482683703</v>
      </c>
      <c r="T14" s="117">
        <f>IF(T11=0,0,VLOOKUP(T11,FAC_TOTALS_APTA!$A$4:$BH$126,$L14,FALSE))</f>
        <v>-9851896.7671162598</v>
      </c>
      <c r="U14" s="117">
        <f>IF(U11=0,0,VLOOKUP(U11,FAC_TOTALS_APTA!$A$4:$BH$126,$L14,FALSE))</f>
        <v>-10833707.7105607</v>
      </c>
      <c r="V14" s="117">
        <f>IF(V11=0,0,VLOOKUP(V11,FAC_TOTALS_APTA!$A$4:$BH$126,$L14,FALSE))</f>
        <v>359889.02448572702</v>
      </c>
      <c r="W14" s="117">
        <f>IF(W11=0,0,VLOOKUP(W11,FAC_TOTALS_APTA!$A$4:$BH$126,$L14,FALSE))</f>
        <v>0</v>
      </c>
      <c r="X14" s="117">
        <f>IF(X11=0,0,VLOOKUP(X11,FAC_TOTALS_APTA!$A$4:$BH$126,$L14,FALSE))</f>
        <v>0</v>
      </c>
      <c r="Y14" s="117">
        <f>IF(Y11=0,0,VLOOKUP(Y11,FAC_TOTALS_APTA!$A$4:$BH$126,$L14,FALSE))</f>
        <v>0</v>
      </c>
      <c r="Z14" s="117">
        <f>IF(Z11=0,0,VLOOKUP(Z11,FAC_TOTALS_APTA!$A$4:$BH$126,$L14,FALSE))</f>
        <v>0</v>
      </c>
      <c r="AA14" s="117">
        <f>IF(AA11=0,0,VLOOKUP(AA11,FAC_TOTALS_APTA!$A$4:$BH$126,$L14,FALSE))</f>
        <v>0</v>
      </c>
      <c r="AB14" s="117">
        <f>IF(AB11=0,0,VLOOKUP(AB11,FAC_TOTALS_APTA!$A$4:$BH$126,$L14,FALSE))</f>
        <v>0</v>
      </c>
      <c r="AC14" s="121">
        <f t="shared" ref="AC14:AC25" si="4">SUM(M14:AB14)</f>
        <v>-66701206.487807021</v>
      </c>
      <c r="AD14" s="122">
        <f>AC14/G28</f>
        <v>-3.0076076681143985E-2</v>
      </c>
      <c r="AE14" s="6"/>
    </row>
    <row r="15" spans="1:31" s="13" customFormat="1" x14ac:dyDescent="0.25">
      <c r="A15" s="6"/>
      <c r="B15" s="115" t="s">
        <v>79</v>
      </c>
      <c r="C15" s="116"/>
      <c r="D15" s="104" t="s">
        <v>77</v>
      </c>
      <c r="E15" s="118"/>
      <c r="F15" s="104">
        <f>MATCH($D15,FAC_TOTALS_APTA!$A$2:$BH$2,)</f>
        <v>20</v>
      </c>
      <c r="G15" s="117">
        <f>VLOOKUP(G11,FAC_TOTALS_APTA!$A$4:$BH$126,$F15,FALSE)</f>
        <v>0</v>
      </c>
      <c r="H15" s="117">
        <f>VLOOKUP(H11,FAC_TOTALS_APTA!$A$4:$BH$126,$F15,FALSE)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MATCH($K15,FAC_TOTALS_APTA!$A$2:$BF$2,)</f>
        <v>38</v>
      </c>
      <c r="M15" s="117">
        <f>IF(M11=0,0,VLOOKUP(M11,FAC_TOTALS_APTA!$A$4:$BH$126,$L15,FALSE))</f>
        <v>0</v>
      </c>
      <c r="N15" s="117">
        <f>IF(N11=0,0,VLOOKUP(N11,FAC_TOTALS_APTA!$A$4:$BH$126,$L15,FALSE))</f>
        <v>0</v>
      </c>
      <c r="O15" s="117">
        <f>IF(O11=0,0,VLOOKUP(O11,FAC_TOTALS_APTA!$A$4:$BH$126,$L15,FALSE))</f>
        <v>0</v>
      </c>
      <c r="P15" s="117">
        <f>IF(P11=0,0,VLOOKUP(P11,FAC_TOTALS_APTA!$A$4:$BH$126,$L15,FALSE))</f>
        <v>0</v>
      </c>
      <c r="Q15" s="117">
        <f>IF(Q11=0,0,VLOOKUP(Q11,FAC_TOTALS_APTA!$A$4:$BH$126,$L15,FALSE))</f>
        <v>0</v>
      </c>
      <c r="R15" s="117">
        <f>IF(R11=0,0,VLOOKUP(R11,FAC_TOTALS_APTA!$A$4:$BH$126,$L15,FALSE))</f>
        <v>0</v>
      </c>
      <c r="S15" s="117">
        <f>IF(S11=0,0,VLOOKUP(S11,FAC_TOTALS_APTA!$A$4:$BH$126,$L15,FALSE))</f>
        <v>0</v>
      </c>
      <c r="T15" s="117">
        <f>IF(T11=0,0,VLOOKUP(T11,FAC_TOTALS_APTA!$A$4:$BH$126,$L15,FALSE))</f>
        <v>0</v>
      </c>
      <c r="U15" s="117">
        <f>IF(U11=0,0,VLOOKUP(U11,FAC_TOTALS_APTA!$A$4:$BH$126,$L15,FALSE))</f>
        <v>0</v>
      </c>
      <c r="V15" s="117">
        <f>IF(V11=0,0,VLOOKUP(V11,FAC_TOTALS_APTA!$A$4:$BH$126,$L15,FALSE))</f>
        <v>0</v>
      </c>
      <c r="W15" s="117">
        <f>IF(W11=0,0,VLOOKUP(W11,FAC_TOTALS_APTA!$A$4:$BH$126,$L15,FALSE))</f>
        <v>0</v>
      </c>
      <c r="X15" s="117">
        <f>IF(X11=0,0,VLOOKUP(X11,FAC_TOTALS_APTA!$A$4:$BH$126,$L15,FALSE))</f>
        <v>0</v>
      </c>
      <c r="Y15" s="117">
        <f>IF(Y11=0,0,VLOOKUP(Y11,FAC_TOTALS_APTA!$A$4:$BH$126,$L15,FALSE))</f>
        <v>0</v>
      </c>
      <c r="Z15" s="117">
        <f>IF(Z11=0,0,VLOOKUP(Z11,FAC_TOTALS_APTA!$A$4:$BH$126,$L15,FALSE))</f>
        <v>0</v>
      </c>
      <c r="AA15" s="117">
        <f>IF(AA11=0,0,VLOOKUP(AA11,FAC_TOTALS_APTA!$A$4:$BH$126,$L15,FALSE))</f>
        <v>0</v>
      </c>
      <c r="AB15" s="117">
        <f>IF(AB11=0,0,VLOOKUP(AB11,FAC_TOTALS_APTA!$A$4:$BH$126,$L15,FALSE))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80</v>
      </c>
      <c r="C16" s="116"/>
      <c r="D16" s="104" t="s">
        <v>76</v>
      </c>
      <c r="E16" s="118"/>
      <c r="F16" s="104">
        <f>MATCH($D16,FAC_TOTALS_APTA!$A$2:$BH$2,)</f>
        <v>19</v>
      </c>
      <c r="G16" s="117">
        <f>VLOOKUP(G11,FAC_TOTALS_APTA!$A$4:$BH$126,$F16,FALSE)</f>
        <v>0</v>
      </c>
      <c r="H16" s="117">
        <f>VLOOKUP(H11,FAC_TOTALS_APTA!$A$4:$BH$126,$F16,FALSE)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MATCH($K16,FAC_TOTALS_APTA!$A$2:$BF$2,)</f>
        <v>37</v>
      </c>
      <c r="M16" s="117">
        <f>IF(M12=0,0,VLOOKUP(M12,FAC_TOTALS_APTA!$A$4:$BH$126,$L16,FALSE))</f>
        <v>0</v>
      </c>
      <c r="N16" s="117">
        <f>IF(N12=0,0,VLOOKUP(N12,FAC_TOTALS_APTA!$A$4:$BH$126,$L16,FALSE))</f>
        <v>0</v>
      </c>
      <c r="O16" s="117">
        <f>IF(O12=0,0,VLOOKUP(O12,FAC_TOTALS_APTA!$A$4:$BH$126,$L16,FALSE))</f>
        <v>0</v>
      </c>
      <c r="P16" s="117">
        <f>IF(P12=0,0,VLOOKUP(P12,FAC_TOTALS_APTA!$A$4:$BH$126,$L16,FALSE))</f>
        <v>0</v>
      </c>
      <c r="Q16" s="117">
        <f>IF(Q12=0,0,VLOOKUP(Q12,FAC_TOTALS_APTA!$A$4:$BH$126,$L16,FALSE))</f>
        <v>0</v>
      </c>
      <c r="R16" s="117">
        <f>IF(R12=0,0,VLOOKUP(R12,FAC_TOTALS_APTA!$A$4:$BH$126,$L16,FALSE))</f>
        <v>0</v>
      </c>
      <c r="S16" s="117">
        <f>IF(S12=0,0,VLOOKUP(S12,FAC_TOTALS_APTA!$A$4:$BH$126,$L16,FALSE))</f>
        <v>0</v>
      </c>
      <c r="T16" s="117">
        <f>IF(T12=0,0,VLOOKUP(T12,FAC_TOTALS_APTA!$A$4:$BH$126,$L16,FALSE))</f>
        <v>0</v>
      </c>
      <c r="U16" s="117">
        <f>IF(U12=0,0,VLOOKUP(U12,FAC_TOTALS_APTA!$A$4:$BH$126,$L16,FALSE))</f>
        <v>0</v>
      </c>
      <c r="V16" s="117">
        <f>IF(V12=0,0,VLOOKUP(V12,FAC_TOTALS_APTA!$A$4:$BH$126,$L16,FALSE))</f>
        <v>0</v>
      </c>
      <c r="W16" s="117">
        <f>IF(W12=0,0,VLOOKUP(W12,FAC_TOTALS_APTA!$A$4:$BH$126,$L16,FALSE))</f>
        <v>0</v>
      </c>
      <c r="X16" s="117">
        <f>IF(X12=0,0,VLOOKUP(X12,FAC_TOTALS_APTA!$A$4:$BH$126,$L16,FALSE))</f>
        <v>0</v>
      </c>
      <c r="Y16" s="117">
        <f>IF(Y12=0,0,VLOOKUP(Y12,FAC_TOTALS_APTA!$A$4:$BH$126,$L16,FALSE))</f>
        <v>0</v>
      </c>
      <c r="Z16" s="117">
        <f>IF(Z12=0,0,VLOOKUP(Z12,FAC_TOTALS_APTA!$A$4:$BH$126,$L16,FALSE))</f>
        <v>0</v>
      </c>
      <c r="AA16" s="117">
        <f>IF(AA12=0,0,VLOOKUP(AA12,FAC_TOTALS_APTA!$A$4:$BH$126,$L16,FALSE))</f>
        <v>0</v>
      </c>
      <c r="AB16" s="117">
        <f>IF(AB12=0,0,VLOOKUP(AB12,FAC_TOTALS_APTA!$A$4:$BH$126,$L16,FALSE))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47</v>
      </c>
      <c r="C17" s="116" t="s">
        <v>21</v>
      </c>
      <c r="D17" s="104" t="s">
        <v>8</v>
      </c>
      <c r="E17" s="118"/>
      <c r="F17" s="104">
        <f>MATCH($D17,FAC_TOTALS_APTA!$A$2:$BH$2,)</f>
        <v>14</v>
      </c>
      <c r="G17" s="117">
        <f>VLOOKUP(G11,FAC_TOTALS_APTA!$A$4:$BH$126,$F17,FALSE)</f>
        <v>9573567.1438265797</v>
      </c>
      <c r="H17" s="117">
        <f>VLOOKUP(H11,FAC_TOTALS_APTA!$A$4:$BH$126,$F17,FALSE)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MATCH($K17,FAC_TOTALS_APTA!$A$2:$BF$2,)</f>
        <v>32</v>
      </c>
      <c r="M17" s="117">
        <f>IF(M11=0,0,VLOOKUP(M11,FAC_TOTALS_APTA!$A$4:$BH$126,$L17,FALSE))</f>
        <v>8832193.3853505198</v>
      </c>
      <c r="N17" s="117">
        <f>IF(N11=0,0,VLOOKUP(N11,FAC_TOTALS_APTA!$A$4:$BH$126,$L17,FALSE))</f>
        <v>10486151.910522399</v>
      </c>
      <c r="O17" s="117">
        <f>IF(O11=0,0,VLOOKUP(O11,FAC_TOTALS_APTA!$A$4:$BH$126,$L17,FALSE))</f>
        <v>12101016.413635099</v>
      </c>
      <c r="P17" s="117">
        <f>IF(P11=0,0,VLOOKUP(P11,FAC_TOTALS_APTA!$A$4:$BH$126,$L17,FALSE))</f>
        <v>16393407.7022973</v>
      </c>
      <c r="Q17" s="117">
        <f>IF(Q11=0,0,VLOOKUP(Q11,FAC_TOTALS_APTA!$A$4:$BH$126,$L17,FALSE))</f>
        <v>4518588.5005674604</v>
      </c>
      <c r="R17" s="117">
        <f>IF(R11=0,0,VLOOKUP(R11,FAC_TOTALS_APTA!$A$4:$BH$126,$L17,FALSE))</f>
        <v>2987963.1195453401</v>
      </c>
      <c r="S17" s="117">
        <f>IF(S11=0,0,VLOOKUP(S11,FAC_TOTALS_APTA!$A$4:$BH$126,$L17,FALSE))</f>
        <v>-2826426.2758856001</v>
      </c>
      <c r="T17" s="117">
        <f>IF(T11=0,0,VLOOKUP(T11,FAC_TOTALS_APTA!$A$4:$BH$126,$L17,FALSE))</f>
        <v>323677.80782809103</v>
      </c>
      <c r="U17" s="117">
        <f>IF(U11=0,0,VLOOKUP(U11,FAC_TOTALS_APTA!$A$4:$BH$126,$L17,FALSE))</f>
        <v>5970913.2915081996</v>
      </c>
      <c r="V17" s="117">
        <f>IF(V11=0,0,VLOOKUP(V11,FAC_TOTALS_APTA!$A$4:$BH$126,$L17,FALSE))</f>
        <v>7542299.8410676299</v>
      </c>
      <c r="W17" s="117">
        <f>IF(W11=0,0,VLOOKUP(W11,FAC_TOTALS_APTA!$A$4:$BH$126,$L17,FALSE))</f>
        <v>0</v>
      </c>
      <c r="X17" s="117">
        <f>IF(X11=0,0,VLOOKUP(X11,FAC_TOTALS_APTA!$A$4:$BH$126,$L17,FALSE))</f>
        <v>0</v>
      </c>
      <c r="Y17" s="117">
        <f>IF(Y11=0,0,VLOOKUP(Y11,FAC_TOTALS_APTA!$A$4:$BH$126,$L17,FALSE))</f>
        <v>0</v>
      </c>
      <c r="Z17" s="117">
        <f>IF(Z11=0,0,VLOOKUP(Z11,FAC_TOTALS_APTA!$A$4:$BH$126,$L17,FALSE))</f>
        <v>0</v>
      </c>
      <c r="AA17" s="117">
        <f>IF(AA11=0,0,VLOOKUP(AA11,FAC_TOTALS_APTA!$A$4:$BH$126,$L17,FALSE))</f>
        <v>0</v>
      </c>
      <c r="AB17" s="117">
        <f>IF(AB11=0,0,VLOOKUP(AB11,FAC_TOTALS_APTA!$A$4:$BH$126,$L17,FALSE))</f>
        <v>0</v>
      </c>
      <c r="AC17" s="121">
        <f t="shared" si="4"/>
        <v>66329785.696436435</v>
      </c>
      <c r="AD17" s="122">
        <f>AC17/G28</f>
        <v>2.9908600247201596E-2</v>
      </c>
      <c r="AE17" s="6"/>
    </row>
    <row r="18" spans="1:31" s="13" customFormat="1" x14ac:dyDescent="0.25">
      <c r="A18" s="6"/>
      <c r="B18" s="25" t="s">
        <v>72</v>
      </c>
      <c r="C18" s="116"/>
      <c r="D18" s="104" t="s">
        <v>71</v>
      </c>
      <c r="E18" s="118"/>
      <c r="F18" s="104">
        <f>MATCH($D18,FAC_TOTALS_APTA!$A$2:$BH$2,)</f>
        <v>15</v>
      </c>
      <c r="G18" s="123">
        <f>VLOOKUP(G11,FAC_TOTALS_APTA!$A$4:$BH$126,$F18,FALSE)</f>
        <v>0.56791506562331096</v>
      </c>
      <c r="H18" s="123">
        <f>VLOOKUP(H11,FAC_TOTALS_APTA!$A$4:$BH$126,$F18,FALSE)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MATCH($K18,FAC_TOTALS_APTA!$A$2:$BF$2,)</f>
        <v>33</v>
      </c>
      <c r="M18" s="117">
        <f>IF(M11=0,0,VLOOKUP(M11,FAC_TOTALS_APTA!$A$4:$BH$126,$L18,FALSE))</f>
        <v>-12694715.7198835</v>
      </c>
      <c r="N18" s="117">
        <f>IF(N11=0,0,VLOOKUP(N11,FAC_TOTALS_APTA!$A$4:$BH$126,$L18,FALSE))</f>
        <v>-6989788.4097015504</v>
      </c>
      <c r="O18" s="117">
        <f>IF(O11=0,0,VLOOKUP(O11,FAC_TOTALS_APTA!$A$4:$BH$126,$L18,FALSE))</f>
        <v>-5131984.0180607196</v>
      </c>
      <c r="P18" s="117">
        <f>IF(P11=0,0,VLOOKUP(P11,FAC_TOTALS_APTA!$A$4:$BH$126,$L18,FALSE))</f>
        <v>-1526555.5375125399</v>
      </c>
      <c r="Q18" s="117">
        <f>IF(Q11=0,0,VLOOKUP(Q11,FAC_TOTALS_APTA!$A$4:$BH$126,$L18,FALSE))</f>
        <v>-23521553.663127299</v>
      </c>
      <c r="R18" s="117">
        <f>IF(R11=0,0,VLOOKUP(R11,FAC_TOTALS_APTA!$A$4:$BH$126,$L18,FALSE))</f>
        <v>11008856.076326801</v>
      </c>
      <c r="S18" s="117">
        <f>IF(S11=0,0,VLOOKUP(S11,FAC_TOTALS_APTA!$A$4:$BH$126,$L18,FALSE))</f>
        <v>9851769.4739435706</v>
      </c>
      <c r="T18" s="117">
        <f>IF(T11=0,0,VLOOKUP(T11,FAC_TOTALS_APTA!$A$4:$BH$126,$L18,FALSE))</f>
        <v>13135446.3865043</v>
      </c>
      <c r="U18" s="117">
        <f>IF(U11=0,0,VLOOKUP(U11,FAC_TOTALS_APTA!$A$4:$BH$126,$L18,FALSE))</f>
        <v>-15034340.766833</v>
      </c>
      <c r="V18" s="117">
        <f>IF(V11=0,0,VLOOKUP(V11,FAC_TOTALS_APTA!$A$4:$BH$126,$L18,FALSE))</f>
        <v>-13555884.336410999</v>
      </c>
      <c r="W18" s="117">
        <f>IF(W11=0,0,VLOOKUP(W11,FAC_TOTALS_APTA!$A$4:$BH$126,$L18,FALSE))</f>
        <v>0</v>
      </c>
      <c r="X18" s="117">
        <f>IF(X11=0,0,VLOOKUP(X11,FAC_TOTALS_APTA!$A$4:$BH$126,$L18,FALSE))</f>
        <v>0</v>
      </c>
      <c r="Y18" s="117">
        <f>IF(Y11=0,0,VLOOKUP(Y11,FAC_TOTALS_APTA!$A$4:$BH$126,$L18,FALSE))</f>
        <v>0</v>
      </c>
      <c r="Z18" s="117">
        <f>IF(Z11=0,0,VLOOKUP(Z11,FAC_TOTALS_APTA!$A$4:$BH$126,$L18,FALSE))</f>
        <v>0</v>
      </c>
      <c r="AA18" s="117">
        <f>IF(AA11=0,0,VLOOKUP(AA11,FAC_TOTALS_APTA!$A$4:$BH$126,$L18,FALSE))</f>
        <v>0</v>
      </c>
      <c r="AB18" s="117">
        <f>IF(AB11=0,0,VLOOKUP(AB11,FAC_TOTALS_APTA!$A$4:$BH$126,$L18,FALSE))</f>
        <v>0</v>
      </c>
      <c r="AC18" s="121">
        <f t="shared" si="4"/>
        <v>-44458750.514754944</v>
      </c>
      <c r="AD18" s="122">
        <f>AC18/G28</f>
        <v>-2.0046785658577995E-2</v>
      </c>
      <c r="AE18" s="6"/>
    </row>
    <row r="19" spans="1:31" s="13" customFormat="1" x14ac:dyDescent="0.2">
      <c r="A19" s="6"/>
      <c r="B19" s="115" t="s">
        <v>48</v>
      </c>
      <c r="C19" s="116" t="s">
        <v>21</v>
      </c>
      <c r="D19" s="124" t="s">
        <v>81</v>
      </c>
      <c r="E19" s="118"/>
      <c r="F19" s="104">
        <f>MATCH($D19,FAC_TOTALS_APTA!$A$2:$BH$2,)</f>
        <v>16</v>
      </c>
      <c r="G19" s="125">
        <f>VLOOKUP(G11,FAC_TOTALS_APTA!$A$4:$BH$126,$F19,FALSE)</f>
        <v>1.99892297215457</v>
      </c>
      <c r="H19" s="125">
        <f>VLOOKUP(H11,FAC_TOTALS_APTA!$A$4:$BH$126,$F19,FALSE)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MATCH($K19,FAC_TOTALS_APTA!$A$2:$BF$2,)</f>
        <v>34</v>
      </c>
      <c r="M19" s="117">
        <f>IF(M11=0,0,VLOOKUP(M11,FAC_TOTALS_APTA!$A$4:$BH$126,$L19,FALSE))</f>
        <v>8321996.3923307098</v>
      </c>
      <c r="N19" s="117">
        <f>IF(N11=0,0,VLOOKUP(N11,FAC_TOTALS_APTA!$A$4:$BH$126,$L19,FALSE))</f>
        <v>7519578.1426163102</v>
      </c>
      <c r="O19" s="117">
        <f>IF(O11=0,0,VLOOKUP(O11,FAC_TOTALS_APTA!$A$4:$BH$126,$L19,FALSE))</f>
        <v>10950554.902028499</v>
      </c>
      <c r="P19" s="117">
        <f>IF(P11=0,0,VLOOKUP(P11,FAC_TOTALS_APTA!$A$4:$BH$126,$L19,FALSE))</f>
        <v>6907612.2804731596</v>
      </c>
      <c r="Q19" s="117">
        <f>IF(Q11=0,0,VLOOKUP(Q11,FAC_TOTALS_APTA!$A$4:$BH$126,$L19,FALSE))</f>
        <v>3952462.2182477298</v>
      </c>
      <c r="R19" s="117">
        <f>IF(R11=0,0,VLOOKUP(R11,FAC_TOTALS_APTA!$A$4:$BH$126,$L19,FALSE))</f>
        <v>9031459.0169579294</v>
      </c>
      <c r="S19" s="117">
        <f>IF(S11=0,0,VLOOKUP(S11,FAC_TOTALS_APTA!$A$4:$BH$126,$L19,FALSE))</f>
        <v>-24521550.544323899</v>
      </c>
      <c r="T19" s="117">
        <f>IF(T11=0,0,VLOOKUP(T11,FAC_TOTALS_APTA!$A$4:$BH$126,$L19,FALSE))</f>
        <v>10858759.8872809</v>
      </c>
      <c r="U19" s="117">
        <f>IF(U11=0,0,VLOOKUP(U11,FAC_TOTALS_APTA!$A$4:$BH$126,$L19,FALSE))</f>
        <v>14874895.050975099</v>
      </c>
      <c r="V19" s="117">
        <f>IF(V11=0,0,VLOOKUP(V11,FAC_TOTALS_APTA!$A$4:$BH$126,$L19,FALSE))</f>
        <v>860687.71016237698</v>
      </c>
      <c r="W19" s="117">
        <f>IF(W11=0,0,VLOOKUP(W11,FAC_TOTALS_APTA!$A$4:$BH$126,$L19,FALSE))</f>
        <v>0</v>
      </c>
      <c r="X19" s="117">
        <f>IF(X11=0,0,VLOOKUP(X11,FAC_TOTALS_APTA!$A$4:$BH$126,$L19,FALSE))</f>
        <v>0</v>
      </c>
      <c r="Y19" s="117">
        <f>IF(Y11=0,0,VLOOKUP(Y11,FAC_TOTALS_APTA!$A$4:$BH$126,$L19,FALSE))</f>
        <v>0</v>
      </c>
      <c r="Z19" s="117">
        <f>IF(Z11=0,0,VLOOKUP(Z11,FAC_TOTALS_APTA!$A$4:$BH$126,$L19,FALSE))</f>
        <v>0</v>
      </c>
      <c r="AA19" s="117">
        <f>IF(AA11=0,0,VLOOKUP(AA11,FAC_TOTALS_APTA!$A$4:$BH$126,$L19,FALSE))</f>
        <v>0</v>
      </c>
      <c r="AB19" s="117">
        <f>IF(AB11=0,0,VLOOKUP(AB11,FAC_TOTALS_APTA!$A$4:$BH$126,$L19,FALSE))</f>
        <v>0</v>
      </c>
      <c r="AC19" s="121">
        <f t="shared" si="4"/>
        <v>48756455.056748815</v>
      </c>
      <c r="AD19" s="122">
        <f>AC19/G28</f>
        <v>2.1984653025063139E-2</v>
      </c>
      <c r="AE19" s="6"/>
    </row>
    <row r="20" spans="1:31" s="13" customFormat="1" x14ac:dyDescent="0.25">
      <c r="A20" s="6"/>
      <c r="B20" s="115" t="s">
        <v>45</v>
      </c>
      <c r="C20" s="116" t="s">
        <v>21</v>
      </c>
      <c r="D20" s="104" t="s">
        <v>14</v>
      </c>
      <c r="E20" s="118"/>
      <c r="F20" s="104" t="e">
        <f>MATCH($D20,FAC_TOTALS_APTA!$A$2:$BH$2,)</f>
        <v>#N/A</v>
      </c>
      <c r="G20" s="123" t="e">
        <f>VLOOKUP(G11,FAC_TOTALS_APTA!$A$4:$BH$126,$F20,FALSE)</f>
        <v>#REF!</v>
      </c>
      <c r="H20" s="123" t="e">
        <f>VLOOKUP(H11,FAC_TOTALS_APTA!$A$4:$BH$126,$F20,FALSE)</f>
        <v>#REF!</v>
      </c>
      <c r="I20" s="119" t="str">
        <f t="shared" si="1"/>
        <v>-</v>
      </c>
      <c r="J20" s="120" t="str">
        <f t="shared" si="2"/>
        <v>_log</v>
      </c>
      <c r="K20" s="120" t="str">
        <f t="shared" si="3"/>
        <v>TOTAL_MED_INC_INDIV_2018_log_FAC</v>
      </c>
      <c r="L20" s="104" t="e">
        <f>MATCH($K20,FAC_TOTALS_APTA!$A$2:$BF$2,)</f>
        <v>#N/A</v>
      </c>
      <c r="M20" s="117" t="e">
        <f>IF(M11=0,0,VLOOKUP(M11,FAC_TOTALS_APTA!$A$4:$BH$126,$L20,FALSE))</f>
        <v>#REF!</v>
      </c>
      <c r="N20" s="117" t="e">
        <f>IF(N11=0,0,VLOOKUP(N11,FAC_TOTALS_APTA!$A$4:$BH$126,$L20,FALSE))</f>
        <v>#REF!</v>
      </c>
      <c r="O20" s="117" t="e">
        <f>IF(O11=0,0,VLOOKUP(O11,FAC_TOTALS_APTA!$A$4:$BH$126,$L20,FALSE))</f>
        <v>#REF!</v>
      </c>
      <c r="P20" s="117" t="e">
        <f>IF(P11=0,0,VLOOKUP(P11,FAC_TOTALS_APTA!$A$4:$BH$126,$L20,FALSE))</f>
        <v>#REF!</v>
      </c>
      <c r="Q20" s="117" t="e">
        <f>IF(Q11=0,0,VLOOKUP(Q11,FAC_TOTALS_APTA!$A$4:$BH$126,$L20,FALSE))</f>
        <v>#REF!</v>
      </c>
      <c r="R20" s="117" t="e">
        <f>IF(R11=0,0,VLOOKUP(R11,FAC_TOTALS_APTA!$A$4:$BH$126,$L20,FALSE))</f>
        <v>#REF!</v>
      </c>
      <c r="S20" s="117" t="e">
        <f>IF(S11=0,0,VLOOKUP(S11,FAC_TOTALS_APTA!$A$4:$BH$126,$L20,FALSE))</f>
        <v>#REF!</v>
      </c>
      <c r="T20" s="117" t="e">
        <f>IF(T11=0,0,VLOOKUP(T11,FAC_TOTALS_APTA!$A$4:$BH$126,$L20,FALSE))</f>
        <v>#REF!</v>
      </c>
      <c r="U20" s="117" t="e">
        <f>IF(U11=0,0,VLOOKUP(U11,FAC_TOTALS_APTA!$A$4:$BH$126,$L20,FALSE))</f>
        <v>#REF!</v>
      </c>
      <c r="V20" s="117" t="e">
        <f>IF(V11=0,0,VLOOKUP(V11,FAC_TOTALS_APTA!$A$4:$BH$126,$L20,FALSE))</f>
        <v>#REF!</v>
      </c>
      <c r="W20" s="117">
        <f>IF(W11=0,0,VLOOKUP(W11,FAC_TOTALS_APTA!$A$4:$BH$126,$L20,FALSE))</f>
        <v>0</v>
      </c>
      <c r="X20" s="117">
        <f>IF(X11=0,0,VLOOKUP(X11,FAC_TOTALS_APTA!$A$4:$BH$126,$L20,FALSE))</f>
        <v>0</v>
      </c>
      <c r="Y20" s="117">
        <f>IF(Y11=0,0,VLOOKUP(Y11,FAC_TOTALS_APTA!$A$4:$BH$126,$L20,FALSE))</f>
        <v>0</v>
      </c>
      <c r="Z20" s="117">
        <f>IF(Z11=0,0,VLOOKUP(Z11,FAC_TOTALS_APTA!$A$4:$BH$126,$L20,FALSE))</f>
        <v>0</v>
      </c>
      <c r="AA20" s="117">
        <f>IF(AA11=0,0,VLOOKUP(AA11,FAC_TOTALS_APTA!$A$4:$BH$126,$L20,FALSE))</f>
        <v>0</v>
      </c>
      <c r="AB20" s="117">
        <f>IF(AB11=0,0,VLOOKUP(AB11,FAC_TOTALS_APTA!$A$4:$BH$126,$L20,FALSE))</f>
        <v>0</v>
      </c>
      <c r="AC20" s="121" t="e">
        <f t="shared" si="4"/>
        <v>#REF!</v>
      </c>
      <c r="AD20" s="122" t="e">
        <f>AC20/G28</f>
        <v>#REF!</v>
      </c>
      <c r="AE20" s="6"/>
    </row>
    <row r="21" spans="1:31" s="13" customFormat="1" x14ac:dyDescent="0.25">
      <c r="A21" s="6"/>
      <c r="B21" s="115" t="s">
        <v>61</v>
      </c>
      <c r="C21" s="116"/>
      <c r="D21" s="104" t="s">
        <v>9</v>
      </c>
      <c r="E21" s="118"/>
      <c r="F21" s="104">
        <f>MATCH($D21,FAC_TOTALS_APTA!$A$2:$BH$2,)</f>
        <v>17</v>
      </c>
      <c r="G21" s="117">
        <f>VLOOKUP(G11,FAC_TOTALS_APTA!$A$4:$BH$126,$F21,FALSE)</f>
        <v>9.9176880297119094</v>
      </c>
      <c r="H21" s="117">
        <f>VLOOKUP(H11,FAC_TOTALS_APTA!$A$4:$BH$126,$F21,FALSE)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MATCH($K21,FAC_TOTALS_APTA!$A$2:$BF$2,)</f>
        <v>35</v>
      </c>
      <c r="M21" s="117">
        <f>IF(M11=0,0,VLOOKUP(M11,FAC_TOTALS_APTA!$A$4:$BH$126,$L21,FALSE))</f>
        <v>-2347923.3127774899</v>
      </c>
      <c r="N21" s="117">
        <f>IF(N11=0,0,VLOOKUP(N11,FAC_TOTALS_APTA!$A$4:$BH$126,$L21,FALSE))</f>
        <v>-2239362.6543906801</v>
      </c>
      <c r="O21" s="117">
        <f>IF(O11=0,0,VLOOKUP(O11,FAC_TOTALS_APTA!$A$4:$BH$126,$L21,FALSE))</f>
        <v>-3339249.7737259301</v>
      </c>
      <c r="P21" s="117">
        <f>IF(P11=0,0,VLOOKUP(P11,FAC_TOTALS_APTA!$A$4:$BH$126,$L21,FALSE))</f>
        <v>-3724016.7574250102</v>
      </c>
      <c r="Q21" s="117">
        <f>IF(Q11=0,0,VLOOKUP(Q11,FAC_TOTALS_APTA!$A$4:$BH$126,$L21,FALSE))</f>
        <v>-4946496.9237449402</v>
      </c>
      <c r="R21" s="117">
        <f>IF(R11=0,0,VLOOKUP(R11,FAC_TOTALS_APTA!$A$4:$BH$126,$L21,FALSE))</f>
        <v>4905161.88044634</v>
      </c>
      <c r="S21" s="117">
        <f>IF(S11=0,0,VLOOKUP(S11,FAC_TOTALS_APTA!$A$4:$BH$126,$L21,FALSE))</f>
        <v>3487763.4212915101</v>
      </c>
      <c r="T21" s="117">
        <f>IF(T11=0,0,VLOOKUP(T11,FAC_TOTALS_APTA!$A$4:$BH$126,$L21,FALSE))</f>
        <v>6502033.4088654099</v>
      </c>
      <c r="U21" s="117">
        <f>IF(U11=0,0,VLOOKUP(U11,FAC_TOTALS_APTA!$A$4:$BH$126,$L21,FALSE))</f>
        <v>8452049.1626371704</v>
      </c>
      <c r="V21" s="117">
        <f>IF(V11=0,0,VLOOKUP(V11,FAC_TOTALS_APTA!$A$4:$BH$126,$L21,FALSE))</f>
        <v>-3210667.1126793302</v>
      </c>
      <c r="W21" s="117">
        <f>IF(W11=0,0,VLOOKUP(W11,FAC_TOTALS_APTA!$A$4:$BH$126,$L21,FALSE))</f>
        <v>0</v>
      </c>
      <c r="X21" s="117">
        <f>IF(X11=0,0,VLOOKUP(X11,FAC_TOTALS_APTA!$A$4:$BH$126,$L21,FALSE))</f>
        <v>0</v>
      </c>
      <c r="Y21" s="117">
        <f>IF(Y11=0,0,VLOOKUP(Y11,FAC_TOTALS_APTA!$A$4:$BH$126,$L21,FALSE))</f>
        <v>0</v>
      </c>
      <c r="Z21" s="117">
        <f>IF(Z11=0,0,VLOOKUP(Z11,FAC_TOTALS_APTA!$A$4:$BH$126,$L21,FALSE))</f>
        <v>0</v>
      </c>
      <c r="AA21" s="117">
        <f>IF(AA11=0,0,VLOOKUP(AA11,FAC_TOTALS_APTA!$A$4:$BH$126,$L21,FALSE))</f>
        <v>0</v>
      </c>
      <c r="AB21" s="117">
        <f>IF(AB11=0,0,VLOOKUP(AB11,FAC_TOTALS_APTA!$A$4:$BH$126,$L21,FALSE))</f>
        <v>0</v>
      </c>
      <c r="AC21" s="121">
        <f t="shared" si="4"/>
        <v>3539291.3384970496</v>
      </c>
      <c r="AD21" s="122">
        <f>AC21/G28</f>
        <v>1.5958931374502902E-3</v>
      </c>
      <c r="AE21" s="6"/>
    </row>
    <row r="22" spans="1:31" s="13" customFormat="1" x14ac:dyDescent="0.25">
      <c r="A22" s="6"/>
      <c r="B22" s="115" t="s">
        <v>46</v>
      </c>
      <c r="C22" s="116"/>
      <c r="D22" s="104" t="s">
        <v>28</v>
      </c>
      <c r="E22" s="118"/>
      <c r="F22" s="104">
        <f>MATCH($D22,FAC_TOTALS_APTA!$A$2:$BH$2,)</f>
        <v>18</v>
      </c>
      <c r="G22" s="125">
        <f>VLOOKUP(G11,FAC_TOTALS_APTA!$A$4:$BH$126,$F22,FALSE)</f>
        <v>3.9438940773070499</v>
      </c>
      <c r="H22" s="125">
        <f>VLOOKUP(H11,FAC_TOTALS_APTA!$A$4:$BH$126,$F22,FALSE)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MATCH($K22,FAC_TOTALS_APTA!$A$2:$BF$2,)</f>
        <v>36</v>
      </c>
      <c r="M22" s="117">
        <f>IF(M11=0,0,VLOOKUP(M11,FAC_TOTALS_APTA!$A$4:$BH$126,$L22,FALSE))</f>
        <v>0</v>
      </c>
      <c r="N22" s="117">
        <f>IF(N11=0,0,VLOOKUP(N11,FAC_TOTALS_APTA!$A$4:$BH$126,$L22,FALSE))</f>
        <v>0</v>
      </c>
      <c r="O22" s="117">
        <f>IF(O11=0,0,VLOOKUP(O11,FAC_TOTALS_APTA!$A$4:$BH$126,$L22,FALSE))</f>
        <v>0</v>
      </c>
      <c r="P22" s="117">
        <f>IF(P11=0,0,VLOOKUP(P11,FAC_TOTALS_APTA!$A$4:$BH$126,$L22,FALSE))</f>
        <v>-9370669.68533477</v>
      </c>
      <c r="Q22" s="117">
        <f>IF(Q11=0,0,VLOOKUP(Q11,FAC_TOTALS_APTA!$A$4:$BH$126,$L22,FALSE))</f>
        <v>-4039643.1537003499</v>
      </c>
      <c r="R22" s="117">
        <f>IF(R11=0,0,VLOOKUP(R11,FAC_TOTALS_APTA!$A$4:$BH$126,$L22,FALSE))</f>
        <v>-2449610.0752230501</v>
      </c>
      <c r="S22" s="117">
        <f>IF(S11=0,0,VLOOKUP(S11,FAC_TOTALS_APTA!$A$4:$BH$126,$L22,FALSE))</f>
        <v>-6597287.0883861296</v>
      </c>
      <c r="T22" s="117">
        <f>IF(T11=0,0,VLOOKUP(T11,FAC_TOTALS_APTA!$A$4:$BH$126,$L22,FALSE))</f>
        <v>-6823144.4723836305</v>
      </c>
      <c r="U22" s="117">
        <f>IF(U11=0,0,VLOOKUP(U11,FAC_TOTALS_APTA!$A$4:$BH$126,$L22,FALSE))</f>
        <v>1621760.6007906499</v>
      </c>
      <c r="V22" s="117">
        <f>IF(V11=0,0,VLOOKUP(V11,FAC_TOTALS_APTA!$A$4:$BH$126,$L22,FALSE))</f>
        <v>-3009286.09198518</v>
      </c>
      <c r="W22" s="117">
        <f>IF(W11=0,0,VLOOKUP(W11,FAC_TOTALS_APTA!$A$4:$BH$126,$L22,FALSE))</f>
        <v>0</v>
      </c>
      <c r="X22" s="117">
        <f>IF(X11=0,0,VLOOKUP(X11,FAC_TOTALS_APTA!$A$4:$BH$126,$L22,FALSE))</f>
        <v>0</v>
      </c>
      <c r="Y22" s="117">
        <f>IF(Y11=0,0,VLOOKUP(Y11,FAC_TOTALS_APTA!$A$4:$BH$126,$L22,FALSE))</f>
        <v>0</v>
      </c>
      <c r="Z22" s="117">
        <f>IF(Z11=0,0,VLOOKUP(Z11,FAC_TOTALS_APTA!$A$4:$BH$126,$L22,FALSE))</f>
        <v>0</v>
      </c>
      <c r="AA22" s="117">
        <f>IF(AA11=0,0,VLOOKUP(AA11,FAC_TOTALS_APTA!$A$4:$BH$126,$L22,FALSE))</f>
        <v>0</v>
      </c>
      <c r="AB22" s="117">
        <f>IF(AB11=0,0,VLOOKUP(AB11,FAC_TOTALS_APTA!$A$4:$BH$126,$L22,FALSE))</f>
        <v>0</v>
      </c>
      <c r="AC22" s="121">
        <f t="shared" si="4"/>
        <v>-30667879.966222461</v>
      </c>
      <c r="AD22" s="122">
        <f>AC22/G28</f>
        <v>-1.3828378197039588E-2</v>
      </c>
      <c r="AE22" s="6"/>
    </row>
    <row r="23" spans="1:31" s="13" customFormat="1" x14ac:dyDescent="0.25">
      <c r="A23" s="6"/>
      <c r="B23" s="115" t="s">
        <v>62</v>
      </c>
      <c r="C23" s="116"/>
      <c r="D23" s="126" t="s">
        <v>88</v>
      </c>
      <c r="E23" s="118"/>
      <c r="F23" s="104">
        <f>MATCH($D23,FAC_TOTALS_APTA!$A$2:$BH$2,)</f>
        <v>22</v>
      </c>
      <c r="G23" s="125">
        <f>VLOOKUP(G11,FAC_TOTALS_APTA!$A$4:$BH$126,$F23,FALSE)</f>
        <v>0</v>
      </c>
      <c r="H23" s="125">
        <f>VLOOKUP(H11,FAC_TOTALS_APTA!$A$4:$BH$126,$F23,FALSE)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YEARS_SINCE_TNC_BUS_HI_FAC</v>
      </c>
      <c r="L23" s="104">
        <f>MATCH($K23,FAC_TOTALS_APTA!$A$2:$BF$2,)</f>
        <v>40</v>
      </c>
      <c r="M23" s="117">
        <f>IF(M11=0,0,VLOOKUP(M11,FAC_TOTALS_APTA!$A$4:$BH$126,$L23,FALSE))</f>
        <v>0</v>
      </c>
      <c r="N23" s="117">
        <f>IF(N11=0,0,VLOOKUP(N11,FAC_TOTALS_APTA!$A$4:$BH$126,$L23,FALSE))</f>
        <v>0</v>
      </c>
      <c r="O23" s="117">
        <f>IF(O11=0,0,VLOOKUP(O11,FAC_TOTALS_APTA!$A$4:$BH$126,$L23,FALSE))</f>
        <v>0</v>
      </c>
      <c r="P23" s="117">
        <f>IF(P11=0,0,VLOOKUP(P11,FAC_TOTALS_APTA!$A$4:$BH$126,$L23,FALSE))</f>
        <v>0</v>
      </c>
      <c r="Q23" s="117">
        <f>IF(Q11=0,0,VLOOKUP(Q11,FAC_TOTALS_APTA!$A$4:$BH$126,$L23,FALSE))</f>
        <v>0</v>
      </c>
      <c r="R23" s="117">
        <f>IF(R11=0,0,VLOOKUP(R11,FAC_TOTALS_APTA!$A$4:$BH$126,$L23,FALSE))</f>
        <v>0</v>
      </c>
      <c r="S23" s="117">
        <f>IF(S11=0,0,VLOOKUP(S11,FAC_TOTALS_APTA!$A$4:$BH$126,$L23,FALSE))</f>
        <v>0</v>
      </c>
      <c r="T23" s="117">
        <f>IF(T11=0,0,VLOOKUP(T11,FAC_TOTALS_APTA!$A$4:$BH$126,$L23,FALSE))</f>
        <v>0</v>
      </c>
      <c r="U23" s="117">
        <f>IF(U11=0,0,VLOOKUP(U11,FAC_TOTALS_APTA!$A$4:$BH$126,$L23,FALSE))</f>
        <v>-8748854.5712033492</v>
      </c>
      <c r="V23" s="117">
        <f>IF(V11=0,0,VLOOKUP(V11,FAC_TOTALS_APTA!$A$4:$BH$126,$L23,FALSE))</f>
        <v>-30498383.3693453</v>
      </c>
      <c r="W23" s="117">
        <f>IF(W11=0,0,VLOOKUP(W11,FAC_TOTALS_APTA!$A$4:$BH$126,$L23,FALSE))</f>
        <v>0</v>
      </c>
      <c r="X23" s="117">
        <f>IF(X11=0,0,VLOOKUP(X11,FAC_TOTALS_APTA!$A$4:$BH$126,$L23,FALSE))</f>
        <v>0</v>
      </c>
      <c r="Y23" s="117">
        <f>IF(Y11=0,0,VLOOKUP(Y11,FAC_TOTALS_APTA!$A$4:$BH$126,$L23,FALSE))</f>
        <v>0</v>
      </c>
      <c r="Z23" s="117">
        <f>IF(Z11=0,0,VLOOKUP(Z11,FAC_TOTALS_APTA!$A$4:$BH$126,$L23,FALSE))</f>
        <v>0</v>
      </c>
      <c r="AA23" s="117">
        <f>IF(AA11=0,0,VLOOKUP(AA11,FAC_TOTALS_APTA!$A$4:$BH$126,$L23,FALSE))</f>
        <v>0</v>
      </c>
      <c r="AB23" s="117">
        <f>IF(AB11=0,0,VLOOKUP(AB11,FAC_TOTALS_APTA!$A$4:$BH$126,$L23,FALSE))</f>
        <v>0</v>
      </c>
      <c r="AC23" s="121">
        <f t="shared" si="4"/>
        <v>-39247237.940548651</v>
      </c>
      <c r="AD23" s="122">
        <f>AC23/G28</f>
        <v>-1.7696875363698593E-2</v>
      </c>
      <c r="AE23" s="6"/>
    </row>
    <row r="24" spans="1:31" s="13" customFormat="1" x14ac:dyDescent="0.25">
      <c r="A24" s="6"/>
      <c r="B24" s="115" t="s">
        <v>63</v>
      </c>
      <c r="C24" s="116"/>
      <c r="D24" s="104" t="s">
        <v>42</v>
      </c>
      <c r="E24" s="118"/>
      <c r="F24" s="104">
        <f>MATCH($D24,FAC_TOTALS_APTA!$A$2:$BH$2,)</f>
        <v>28</v>
      </c>
      <c r="G24" s="125">
        <f>VLOOKUP(G11,FAC_TOTALS_APTA!$A$4:$BH$126,$F24,FALSE)</f>
        <v>0</v>
      </c>
      <c r="H24" s="125">
        <f>VLOOKUP(H11,FAC_TOTALS_APTA!$A$4:$BH$126,$F24,FALSE)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MATCH($K24,FAC_TOTALS_APTA!$A$2:$BF$2,)</f>
        <v>46</v>
      </c>
      <c r="M24" s="117">
        <f>IF(M11=0,0,VLOOKUP(M11,FAC_TOTALS_APTA!$A$4:$BH$126,$L24,FALSE))</f>
        <v>0</v>
      </c>
      <c r="N24" s="117">
        <f>IF(N11=0,0,VLOOKUP(N11,FAC_TOTALS_APTA!$A$4:$BH$126,$L24,FALSE))</f>
        <v>0</v>
      </c>
      <c r="O24" s="117">
        <f>IF(O11=0,0,VLOOKUP(O11,FAC_TOTALS_APTA!$A$4:$BH$126,$L24,FALSE))</f>
        <v>0</v>
      </c>
      <c r="P24" s="117">
        <f>IF(P11=0,0,VLOOKUP(P11,FAC_TOTALS_APTA!$A$4:$BH$126,$L24,FALSE))</f>
        <v>0</v>
      </c>
      <c r="Q24" s="117">
        <f>IF(Q11=0,0,VLOOKUP(Q11,FAC_TOTALS_APTA!$A$4:$BH$126,$L24,FALSE))</f>
        <v>0</v>
      </c>
      <c r="R24" s="117">
        <f>IF(R11=0,0,VLOOKUP(R11,FAC_TOTALS_APTA!$A$4:$BH$126,$L24,FALSE))</f>
        <v>-300476.80342768301</v>
      </c>
      <c r="S24" s="117">
        <f>IF(S11=0,0,VLOOKUP(S11,FAC_TOTALS_APTA!$A$4:$BH$126,$L24,FALSE))</f>
        <v>0</v>
      </c>
      <c r="T24" s="117">
        <f>IF(T11=0,0,VLOOKUP(T11,FAC_TOTALS_APTA!$A$4:$BH$126,$L24,FALSE))</f>
        <v>-256233.21524417101</v>
      </c>
      <c r="U24" s="117">
        <f>IF(U11=0,0,VLOOKUP(U11,FAC_TOTALS_APTA!$A$4:$BH$126,$L24,FALSE))</f>
        <v>-177406.11328636101</v>
      </c>
      <c r="V24" s="117">
        <f>IF(V11=0,0,VLOOKUP(V11,FAC_TOTALS_APTA!$A$4:$BH$126,$L24,FALSE))</f>
        <v>-110966.617221872</v>
      </c>
      <c r="W24" s="117">
        <f>IF(W11=0,0,VLOOKUP(W11,FAC_TOTALS_APTA!$A$4:$BH$126,$L24,FALSE))</f>
        <v>0</v>
      </c>
      <c r="X24" s="117">
        <f>IF(X11=0,0,VLOOKUP(X11,FAC_TOTALS_APTA!$A$4:$BH$126,$L24,FALSE))</f>
        <v>0</v>
      </c>
      <c r="Y24" s="117">
        <f>IF(Y11=0,0,VLOOKUP(Y11,FAC_TOTALS_APTA!$A$4:$BH$126,$L24,FALSE))</f>
        <v>0</v>
      </c>
      <c r="Z24" s="117">
        <f>IF(Z11=0,0,VLOOKUP(Z11,FAC_TOTALS_APTA!$A$4:$BH$126,$L24,FALSE))</f>
        <v>0</v>
      </c>
      <c r="AA24" s="117">
        <f>IF(AA11=0,0,VLOOKUP(AA11,FAC_TOTALS_APTA!$A$4:$BH$126,$L24,FALSE))</f>
        <v>0</v>
      </c>
      <c r="AB24" s="117">
        <f>IF(AB11=0,0,VLOOKUP(AB11,FAC_TOTALS_APTA!$A$4:$BH$126,$L24,FALSE))</f>
        <v>0</v>
      </c>
      <c r="AC24" s="121">
        <f t="shared" si="4"/>
        <v>-845082.749180087</v>
      </c>
      <c r="AD24" s="122">
        <f>AC24/G28</f>
        <v>-3.8105418034527536E-4</v>
      </c>
      <c r="AE24" s="6"/>
    </row>
    <row r="25" spans="1:31" s="13" customFormat="1" x14ac:dyDescent="0.25">
      <c r="A25" s="6"/>
      <c r="B25" s="127" t="s">
        <v>64</v>
      </c>
      <c r="C25" s="128"/>
      <c r="D25" s="129" t="s">
        <v>43</v>
      </c>
      <c r="E25" s="130"/>
      <c r="F25" s="129">
        <f>MATCH($D25,FAC_TOTALS_APTA!$A$2:$BH$2,)</f>
        <v>29</v>
      </c>
      <c r="G25" s="131">
        <f>VLOOKUP(G11,FAC_TOTALS_APTA!$A$4:$BH$126,$F25,FALSE)</f>
        <v>0</v>
      </c>
      <c r="H25" s="131">
        <f>VLOOKUP(H11,FAC_TOTALS_APTA!$A$4:$BH$126,$F25,FALSE)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MATCH($K25,FAC_TOTALS_APTA!$A$2:$BF$2,)</f>
        <v>47</v>
      </c>
      <c r="M25" s="134">
        <f>IF(M11=0,0,VLOOKUP(M11,FAC_TOTALS_APTA!$A$4:$BH$126,$L25,FALSE))</f>
        <v>0</v>
      </c>
      <c r="N25" s="134">
        <f>IF(N11=0,0,VLOOKUP(N11,FAC_TOTALS_APTA!$A$4:$BH$126,$L25,FALSE))</f>
        <v>0</v>
      </c>
      <c r="O25" s="134">
        <f>IF(O11=0,0,VLOOKUP(O11,FAC_TOTALS_APTA!$A$4:$BH$126,$L25,FALSE))</f>
        <v>0</v>
      </c>
      <c r="P25" s="134">
        <f>IF(P11=0,0,VLOOKUP(P11,FAC_TOTALS_APTA!$A$4:$BH$126,$L25,FALSE))</f>
        <v>0</v>
      </c>
      <c r="Q25" s="134">
        <f>IF(Q11=0,0,VLOOKUP(Q11,FAC_TOTALS_APTA!$A$4:$BH$126,$L25,FALSE))</f>
        <v>0</v>
      </c>
      <c r="R25" s="134">
        <f>IF(R11=0,0,VLOOKUP(R11,FAC_TOTALS_APTA!$A$4:$BH$126,$L25,FALSE))</f>
        <v>0</v>
      </c>
      <c r="S25" s="134">
        <f>IF(S11=0,0,VLOOKUP(S11,FAC_TOTALS_APTA!$A$4:$BH$126,$L25,FALSE))</f>
        <v>0</v>
      </c>
      <c r="T25" s="134">
        <f>IF(T11=0,0,VLOOKUP(T11,FAC_TOTALS_APTA!$A$4:$BH$126,$L25,FALSE))</f>
        <v>0</v>
      </c>
      <c r="U25" s="134">
        <f>IF(U11=0,0,VLOOKUP(U11,FAC_TOTALS_APTA!$A$4:$BH$126,$L25,FALSE))</f>
        <v>0</v>
      </c>
      <c r="V25" s="134">
        <f>IF(V11=0,0,VLOOKUP(V11,FAC_TOTALS_APTA!$A$4:$BH$126,$L25,FALSE))</f>
        <v>0</v>
      </c>
      <c r="W25" s="134">
        <f>IF(W11=0,0,VLOOKUP(W11,FAC_TOTALS_APTA!$A$4:$BH$126,$L25,FALSE))</f>
        <v>0</v>
      </c>
      <c r="X25" s="134">
        <f>IF(X11=0,0,VLOOKUP(X11,FAC_TOTALS_APTA!$A$4:$BH$126,$L25,FALSE))</f>
        <v>0</v>
      </c>
      <c r="Y25" s="134">
        <f>IF(Y11=0,0,VLOOKUP(Y11,FAC_TOTALS_APTA!$A$4:$BH$126,$L25,FALSE))</f>
        <v>0</v>
      </c>
      <c r="Z25" s="134">
        <f>IF(Z11=0,0,VLOOKUP(Z11,FAC_TOTALS_APTA!$A$4:$BH$126,$L25,FALSE))</f>
        <v>0</v>
      </c>
      <c r="AA25" s="134">
        <f>IF(AA11=0,0,VLOOKUP(AA11,FAC_TOTALS_APTA!$A$4:$BH$126,$L25,FALSE))</f>
        <v>0</v>
      </c>
      <c r="AB25" s="134">
        <f>IF(AB11=0,0,VLOOKUP(AB11,FAC_TOTALS_APTA!$A$4:$BH$126,$L25,FALSE))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52</v>
      </c>
      <c r="C26" s="138"/>
      <c r="D26" s="137" t="s">
        <v>44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MATCH($K26,FAC_TOTALS_APTA!$A$2:$BF$2,)</f>
        <v>51</v>
      </c>
      <c r="M26" s="141">
        <f>IF(M11=0,0,VLOOKUP(M11,FAC_TOTALS_APTA!$A$4:$BH$126,$L26,FALSE))</f>
        <v>0</v>
      </c>
      <c r="N26" s="141">
        <f>IF(N11=0,0,VLOOKUP(N11,FAC_TOTALS_APTA!$A$4:$BH$126,$L26,FALSE))</f>
        <v>179225222.99999899</v>
      </c>
      <c r="O26" s="141">
        <f>IF(O11=0,0,VLOOKUP(O11,FAC_TOTALS_APTA!$A$4:$BH$126,$L26,FALSE))</f>
        <v>125667082.999999</v>
      </c>
      <c r="P26" s="141">
        <f>IF(P11=0,0,VLOOKUP(P11,FAC_TOTALS_APTA!$A$4:$BH$126,$L26,FALSE))</f>
        <v>0</v>
      </c>
      <c r="Q26" s="141">
        <f>IF(Q11=0,0,VLOOKUP(Q11,FAC_TOTALS_APTA!$A$4:$BH$126,$L26,FALSE))</f>
        <v>0</v>
      </c>
      <c r="R26" s="141">
        <f>IF(R11=0,0,VLOOKUP(R11,FAC_TOTALS_APTA!$A$4:$BH$126,$L26,FALSE))</f>
        <v>0</v>
      </c>
      <c r="S26" s="141">
        <f>IF(S11=0,0,VLOOKUP(S11,FAC_TOTALS_APTA!$A$4:$BH$126,$L26,FALSE))</f>
        <v>0</v>
      </c>
      <c r="T26" s="141">
        <f>IF(T11=0,0,VLOOKUP(T11,FAC_TOTALS_APTA!$A$4:$BH$126,$L26,FALSE))</f>
        <v>0</v>
      </c>
      <c r="U26" s="141">
        <f>IF(U11=0,0,VLOOKUP(U11,FAC_TOTALS_APTA!$A$4:$BH$126,$L26,FALSE))</f>
        <v>0</v>
      </c>
      <c r="V26" s="141">
        <f>IF(V11=0,0,VLOOKUP(V11,FAC_TOTALS_APTA!$A$4:$BH$126,$L26,FALSE))</f>
        <v>0</v>
      </c>
      <c r="W26" s="141">
        <f>IF(W11=0,0,VLOOKUP(W11,FAC_TOTALS_APTA!$A$4:$BH$126,$L26,FALSE))</f>
        <v>0</v>
      </c>
      <c r="X26" s="141">
        <f>IF(X11=0,0,VLOOKUP(X11,FAC_TOTALS_APTA!$A$4:$BH$126,$L26,FALSE))</f>
        <v>0</v>
      </c>
      <c r="Y26" s="141">
        <f>IF(Y11=0,0,VLOOKUP(Y11,FAC_TOTALS_APTA!$A$4:$BH$126,$L26,FALSE))</f>
        <v>0</v>
      </c>
      <c r="Z26" s="141">
        <f>IF(Z11=0,0,VLOOKUP(Z11,FAC_TOTALS_APTA!$A$4:$BH$126,$L26,FALSE))</f>
        <v>0</v>
      </c>
      <c r="AA26" s="141">
        <f>IF(AA11=0,0,VLOOKUP(AA11,FAC_TOTALS_APTA!$A$4:$BH$126,$L26,FALSE))</f>
        <v>0</v>
      </c>
      <c r="AB26" s="141">
        <f>IF(AB11=0,0,VLOOKUP(AB11,FAC_TOTALS_APTA!$A$4:$BH$126,$L26,FALSE))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65</v>
      </c>
      <c r="C27" s="116"/>
      <c r="D27" s="104" t="s">
        <v>6</v>
      </c>
      <c r="E27" s="118"/>
      <c r="F27" s="104">
        <f>MATCH($D27,FAC_TOTALS_APTA!$A$2:$BF$2,)</f>
        <v>10</v>
      </c>
      <c r="G27" s="117">
        <f>VLOOKUP(G11,FAC_TOTALS_APTA!$A$4:$BH$126,$F27,FALSE)</f>
        <v>2220218178.1350698</v>
      </c>
      <c r="H27" s="117">
        <f>VLOOKUP(H11,FAC_TOTALS_APTA!$A$4:$BF$126,$F27,FALSE)</f>
        <v>2620158000.34056</v>
      </c>
      <c r="I27" s="146">
        <f t="shared" ref="I27:I28" si="11">H27/G27-1</f>
        <v>0.18013536964255916</v>
      </c>
      <c r="J27" s="120"/>
      <c r="K27" s="120"/>
      <c r="L27" s="104"/>
      <c r="M27" s="117" t="e">
        <f t="shared" ref="M27:AB27" si="12">SUM(M13:M20)</f>
        <v>#REF!</v>
      </c>
      <c r="N27" s="117" t="e">
        <f t="shared" si="12"/>
        <v>#REF!</v>
      </c>
      <c r="O27" s="117" t="e">
        <f t="shared" si="12"/>
        <v>#REF!</v>
      </c>
      <c r="P27" s="117" t="e">
        <f t="shared" si="12"/>
        <v>#REF!</v>
      </c>
      <c r="Q27" s="117" t="e">
        <f t="shared" si="12"/>
        <v>#REF!</v>
      </c>
      <c r="R27" s="117" t="e">
        <f t="shared" si="12"/>
        <v>#REF!</v>
      </c>
      <c r="S27" s="117" t="e">
        <f t="shared" si="12"/>
        <v>#REF!</v>
      </c>
      <c r="T27" s="117" t="e">
        <f t="shared" si="12"/>
        <v>#REF!</v>
      </c>
      <c r="U27" s="117" t="e">
        <f t="shared" si="12"/>
        <v>#REF!</v>
      </c>
      <c r="V27" s="117" t="e">
        <f t="shared" si="12"/>
        <v>#REF!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399939822.20549011</v>
      </c>
      <c r="AD27" s="122">
        <f>I27</f>
        <v>0.18013536964255916</v>
      </c>
      <c r="AE27" s="104"/>
    </row>
    <row r="28" spans="1:31" ht="13.5" thickBot="1" x14ac:dyDescent="0.3">
      <c r="B28" s="147" t="s">
        <v>49</v>
      </c>
      <c r="C28" s="148"/>
      <c r="D28" s="148" t="s">
        <v>4</v>
      </c>
      <c r="E28" s="148"/>
      <c r="F28" s="148">
        <f>MATCH($D28,FAC_TOTALS_APTA!$A$2:$BF$2,)</f>
        <v>8</v>
      </c>
      <c r="G28" s="114">
        <f>VLOOKUP(G11,FAC_TOTALS_APTA!$A$4:$BF$126,$F28,FALSE)</f>
        <v>2217749582</v>
      </c>
      <c r="H28" s="114">
        <f>VLOOKUP(H11,FAC_TOTALS_APTA!$A$4:$BF$126,$F28,FALSE)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66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-3.4353604368399404E-2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32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8" t="s">
        <v>50</v>
      </c>
      <c r="H36" s="168"/>
      <c r="I36" s="168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8" t="s">
        <v>54</v>
      </c>
      <c r="AD36" s="168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30</v>
      </c>
      <c r="C41" s="28" t="s">
        <v>21</v>
      </c>
      <c r="D41" s="104" t="s">
        <v>85</v>
      </c>
      <c r="E41" s="55"/>
      <c r="F41" s="6">
        <f>MATCH($D41,FAC_TOTALS_APTA!$A$2:$BH$2,)</f>
        <v>12</v>
      </c>
      <c r="G41" s="117">
        <f>VLOOKUP(G39,FAC_TOTALS_APTA!$A$4:$BH$126,$F41,FALSE)</f>
        <v>13378352.2086371</v>
      </c>
      <c r="H41" s="117">
        <f>VLOOKUP(H39,FAC_TOTALS_APTA!$A$4:$BH$126,$F41,FALSE)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MATCH($K41,FAC_TOTALS_APTA!$A$2:$BF$2,)</f>
        <v>30</v>
      </c>
      <c r="M41" s="29">
        <f>IF(M39=0,0,VLOOKUP(M39,FAC_TOTALS_APTA!$A$4:$BH$126,$L41,FALSE))</f>
        <v>536186.15914833301</v>
      </c>
      <c r="N41" s="29">
        <f>IF(N39=0,0,VLOOKUP(N39,FAC_TOTALS_APTA!$A$4:$BH$126,$L41,FALSE))</f>
        <v>-1185958.6524733901</v>
      </c>
      <c r="O41" s="29">
        <f>IF(O39=0,0,VLOOKUP(O39,FAC_TOTALS_APTA!$A$4:$BH$126,$L41,FALSE))</f>
        <v>1453263.28819018</v>
      </c>
      <c r="P41" s="29">
        <f>IF(P39=0,0,VLOOKUP(P39,FAC_TOTALS_APTA!$A$4:$BH$126,$L41,FALSE))</f>
        <v>3167714.5738090202</v>
      </c>
      <c r="Q41" s="29">
        <f>IF(Q39=0,0,VLOOKUP(Q39,FAC_TOTALS_APTA!$A$4:$BH$126,$L41,FALSE))</f>
        <v>3984286.3416547501</v>
      </c>
      <c r="R41" s="29">
        <f>IF(R39=0,0,VLOOKUP(R39,FAC_TOTALS_APTA!$A$4:$BH$126,$L41,FALSE))</f>
        <v>8768685.1948579103</v>
      </c>
      <c r="S41" s="29">
        <f>IF(S39=0,0,VLOOKUP(S39,FAC_TOTALS_APTA!$A$4:$BH$126,$L41,FALSE))</f>
        <v>-8355606.7461540103</v>
      </c>
      <c r="T41" s="29">
        <f>IF(T39=0,0,VLOOKUP(T39,FAC_TOTALS_APTA!$A$4:$BH$126,$L41,FALSE))</f>
        <v>-7455811.5273065297</v>
      </c>
      <c r="U41" s="29">
        <f>IF(U39=0,0,VLOOKUP(U39,FAC_TOTALS_APTA!$A$4:$BH$126,$L41,FALSE))</f>
        <v>-7133339.70674349</v>
      </c>
      <c r="V41" s="29">
        <f>IF(V39=0,0,VLOOKUP(V39,FAC_TOTALS_APTA!$A$4:$BH$126,$L41,FALSE))</f>
        <v>-4125730.7326189899</v>
      </c>
      <c r="W41" s="29">
        <f>IF(W39=0,0,VLOOKUP(W39,FAC_TOTALS_APTA!$A$4:$BH$126,$L41,FALSE))</f>
        <v>0</v>
      </c>
      <c r="X41" s="29">
        <f>IF(X39=0,0,VLOOKUP(X39,FAC_TOTALS_APTA!$A$4:$BH$126,$L41,FALSE))</f>
        <v>0</v>
      </c>
      <c r="Y41" s="29">
        <f>IF(Y39=0,0,VLOOKUP(Y39,FAC_TOTALS_APTA!$A$4:$BH$126,$L41,FALSE))</f>
        <v>0</v>
      </c>
      <c r="Z41" s="29">
        <f>IF(Z39=0,0,VLOOKUP(Z39,FAC_TOTALS_APTA!$A$4:$BH$126,$L41,FALSE))</f>
        <v>0</v>
      </c>
      <c r="AA41" s="29">
        <f>IF(AA39=0,0,VLOOKUP(AA39,FAC_TOTALS_APTA!$A$4:$BH$126,$L41,FALSE))</f>
        <v>0</v>
      </c>
      <c r="AB41" s="29">
        <f>IF(AB39=0,0,VLOOKUP(AB39,FAC_TOTALS_APTA!$A$4:$BH$126,$L41,FALSE))</f>
        <v>0</v>
      </c>
      <c r="AC41" s="32">
        <f>SUM(M41:AB41)</f>
        <v>-10346311.807636216</v>
      </c>
      <c r="AD41" s="33">
        <f>AC41/G55</f>
        <v>-1.3257039936814926E-2</v>
      </c>
    </row>
    <row r="42" spans="1:31" x14ac:dyDescent="0.25">
      <c r="B42" s="25" t="s">
        <v>51</v>
      </c>
      <c r="C42" s="28" t="s">
        <v>21</v>
      </c>
      <c r="D42" s="104" t="s">
        <v>86</v>
      </c>
      <c r="E42" s="55"/>
      <c r="F42" s="6">
        <f>MATCH($D42,FAC_TOTALS_APTA!$A$2:$BH$2,)</f>
        <v>13</v>
      </c>
      <c r="G42" s="123">
        <f>VLOOKUP(G39,FAC_TOTALS_APTA!$A$4:$BH$126,$F42,FALSE)</f>
        <v>0.92425916812859699</v>
      </c>
      <c r="H42" s="123">
        <f>VLOOKUP(H39,FAC_TOTALS_APTA!$A$4:$BH$126,$F42,FALSE)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FARE_per_UPT_cleaned_2018_log_FAC</v>
      </c>
      <c r="L42" s="6">
        <f>MATCH($K42,FAC_TOTALS_APTA!$A$2:$BF$2,)</f>
        <v>31</v>
      </c>
      <c r="M42" s="29">
        <f>IF(M39=0,0,VLOOKUP(M39,FAC_TOTALS_APTA!$A$4:$BH$126,$L42,FALSE))</f>
        <v>428841.54627390899</v>
      </c>
      <c r="N42" s="29">
        <f>IF(N39=0,0,VLOOKUP(N39,FAC_TOTALS_APTA!$A$4:$BH$126,$L42,FALSE))</f>
        <v>3258187.9997919202</v>
      </c>
      <c r="O42" s="29">
        <f>IF(O39=0,0,VLOOKUP(O39,FAC_TOTALS_APTA!$A$4:$BH$126,$L42,FALSE))</f>
        <v>-1361845.5500604201</v>
      </c>
      <c r="P42" s="29">
        <f>IF(P39=0,0,VLOOKUP(P39,FAC_TOTALS_APTA!$A$4:$BH$126,$L42,FALSE))</f>
        <v>-2856196.7758836099</v>
      </c>
      <c r="Q42" s="29">
        <f>IF(Q39=0,0,VLOOKUP(Q39,FAC_TOTALS_APTA!$A$4:$BH$126,$L42,FALSE))</f>
        <v>-3680608.8520725602</v>
      </c>
      <c r="R42" s="29">
        <f>IF(R39=0,0,VLOOKUP(R39,FAC_TOTALS_APTA!$A$4:$BH$126,$L42,FALSE))</f>
        <v>1103475.32639371</v>
      </c>
      <c r="S42" s="29">
        <f>IF(S39=0,0,VLOOKUP(S39,FAC_TOTALS_APTA!$A$4:$BH$126,$L42,FALSE))</f>
        <v>-25733323.782539599</v>
      </c>
      <c r="T42" s="29">
        <f>IF(T39=0,0,VLOOKUP(T39,FAC_TOTALS_APTA!$A$4:$BH$126,$L42,FALSE))</f>
        <v>471042.71407197102</v>
      </c>
      <c r="U42" s="29">
        <f>IF(U39=0,0,VLOOKUP(U39,FAC_TOTALS_APTA!$A$4:$BH$126,$L42,FALSE))</f>
        <v>3037029.6176947802</v>
      </c>
      <c r="V42" s="29">
        <f>IF(V39=0,0,VLOOKUP(V39,FAC_TOTALS_APTA!$A$4:$BH$126,$L42,FALSE))</f>
        <v>-26542.175954288599</v>
      </c>
      <c r="W42" s="29">
        <f>IF(W39=0,0,VLOOKUP(W39,FAC_TOTALS_APTA!$A$4:$BH$126,$L42,FALSE))</f>
        <v>0</v>
      </c>
      <c r="X42" s="29">
        <f>IF(X39=0,0,VLOOKUP(X39,FAC_TOTALS_APTA!$A$4:$BH$126,$L42,FALSE))</f>
        <v>0</v>
      </c>
      <c r="Y42" s="29">
        <f>IF(Y39=0,0,VLOOKUP(Y39,FAC_TOTALS_APTA!$A$4:$BH$126,$L42,FALSE))</f>
        <v>0</v>
      </c>
      <c r="Z42" s="29">
        <f>IF(Z39=0,0,VLOOKUP(Z39,FAC_TOTALS_APTA!$A$4:$BH$126,$L42,FALSE))</f>
        <v>0</v>
      </c>
      <c r="AA42" s="29">
        <f>IF(AA39=0,0,VLOOKUP(AA39,FAC_TOTALS_APTA!$A$4:$BH$126,$L42,FALSE))</f>
        <v>0</v>
      </c>
      <c r="AB42" s="29">
        <f>IF(AB39=0,0,VLOOKUP(AB39,FAC_TOTALS_APTA!$A$4:$BH$126,$L42,FALSE))</f>
        <v>0</v>
      </c>
      <c r="AC42" s="32">
        <f t="shared" ref="AC42:AC53" si="17">SUM(M42:AB42)</f>
        <v>-25359939.932284188</v>
      </c>
      <c r="AD42" s="33">
        <f>AC42/G55</f>
        <v>-3.2494452393111176E-2</v>
      </c>
    </row>
    <row r="43" spans="1:31" s="13" customFormat="1" x14ac:dyDescent="0.25">
      <c r="A43" s="6"/>
      <c r="B43" s="115" t="s">
        <v>79</v>
      </c>
      <c r="C43" s="116"/>
      <c r="D43" s="104" t="s">
        <v>77</v>
      </c>
      <c r="E43" s="118"/>
      <c r="F43" s="104">
        <f>MATCH($D43,FAC_TOTALS_APTA!$A$2:$BH$2,)</f>
        <v>20</v>
      </c>
      <c r="G43" s="117">
        <f>VLOOKUP(G39,FAC_TOTALS_APTA!$A$4:$BH$126,$F43,FALSE)</f>
        <v>0</v>
      </c>
      <c r="H43" s="117">
        <f>VLOOKUP(H39,FAC_TOTALS_APTA!$A$4:$BH$126,$F43,FALSE)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MATCH($K43,FAC_TOTALS_APTA!$A$2:$BF$2,)</f>
        <v>38</v>
      </c>
      <c r="M43" s="117">
        <f>IF(M39=0,0,VLOOKUP(M39,FAC_TOTALS_APTA!$A$4:$BH$126,$L43,FALSE))</f>
        <v>0</v>
      </c>
      <c r="N43" s="117">
        <f>IF(N39=0,0,VLOOKUP(N39,FAC_TOTALS_APTA!$A$4:$BH$126,$L43,FALSE))</f>
        <v>0</v>
      </c>
      <c r="O43" s="117">
        <f>IF(O39=0,0,VLOOKUP(O39,FAC_TOTALS_APTA!$A$4:$BH$126,$L43,FALSE))</f>
        <v>0</v>
      </c>
      <c r="P43" s="117">
        <f>IF(P39=0,0,VLOOKUP(P39,FAC_TOTALS_APTA!$A$4:$BH$126,$L43,FALSE))</f>
        <v>0</v>
      </c>
      <c r="Q43" s="117">
        <f>IF(Q39=0,0,VLOOKUP(Q39,FAC_TOTALS_APTA!$A$4:$BH$126,$L43,FALSE))</f>
        <v>0</v>
      </c>
      <c r="R43" s="117">
        <f>IF(R39=0,0,VLOOKUP(R39,FAC_TOTALS_APTA!$A$4:$BH$126,$L43,FALSE))</f>
        <v>0</v>
      </c>
      <c r="S43" s="117">
        <f>IF(S39=0,0,VLOOKUP(S39,FAC_TOTALS_APTA!$A$4:$BH$126,$L43,FALSE))</f>
        <v>0</v>
      </c>
      <c r="T43" s="117">
        <f>IF(T39=0,0,VLOOKUP(T39,FAC_TOTALS_APTA!$A$4:$BH$126,$L43,FALSE))</f>
        <v>0</v>
      </c>
      <c r="U43" s="117">
        <f>IF(U39=0,0,VLOOKUP(U39,FAC_TOTALS_APTA!$A$4:$BH$126,$L43,FALSE))</f>
        <v>0</v>
      </c>
      <c r="V43" s="117">
        <f>IF(V39=0,0,VLOOKUP(V39,FAC_TOTALS_APTA!$A$4:$BH$126,$L43,FALSE))</f>
        <v>0</v>
      </c>
      <c r="W43" s="117">
        <f>IF(W39=0,0,VLOOKUP(W39,FAC_TOTALS_APTA!$A$4:$BH$126,$L43,FALSE))</f>
        <v>0</v>
      </c>
      <c r="X43" s="117">
        <f>IF(X39=0,0,VLOOKUP(X39,FAC_TOTALS_APTA!$A$4:$BH$126,$L43,FALSE))</f>
        <v>0</v>
      </c>
      <c r="Y43" s="117">
        <f>IF(Y39=0,0,VLOOKUP(Y39,FAC_TOTALS_APTA!$A$4:$BH$126,$L43,FALSE))</f>
        <v>0</v>
      </c>
      <c r="Z43" s="117">
        <f>IF(Z39=0,0,VLOOKUP(Z39,FAC_TOTALS_APTA!$A$4:$BH$126,$L43,FALSE))</f>
        <v>0</v>
      </c>
      <c r="AA43" s="117">
        <f>IF(AA39=0,0,VLOOKUP(AA39,FAC_TOTALS_APTA!$A$4:$BH$126,$L43,FALSE))</f>
        <v>0</v>
      </c>
      <c r="AB43" s="117">
        <f>IF(AB39=0,0,VLOOKUP(AB39,FAC_TOTALS_APTA!$A$4:$BH$126,$L43,FALSE))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x14ac:dyDescent="0.25">
      <c r="A44" s="6"/>
      <c r="B44" s="115" t="s">
        <v>80</v>
      </c>
      <c r="C44" s="116"/>
      <c r="D44" s="104" t="s">
        <v>76</v>
      </c>
      <c r="E44" s="118"/>
      <c r="F44" s="104">
        <f>MATCH($D44,FAC_TOTALS_APTA!$A$2:$BH$2,)</f>
        <v>19</v>
      </c>
      <c r="G44" s="117">
        <f>VLOOKUP(G39,FAC_TOTALS_APTA!$A$4:$BH$126,$F44,FALSE)</f>
        <v>0</v>
      </c>
      <c r="H44" s="117">
        <f>VLOOKUP(H39,FAC_TOTALS_APTA!$A$4:$BH$126,$F44,FALSE)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MATCH($K44,FAC_TOTALS_APTA!$A$2:$BF$2,)</f>
        <v>37</v>
      </c>
      <c r="M44" s="117">
        <f>IF(M40=0,0,VLOOKUP(M40,FAC_TOTALS_APTA!$A$4:$BH$126,$L44,FALSE))</f>
        <v>0</v>
      </c>
      <c r="N44" s="117">
        <f>IF(N40=0,0,VLOOKUP(N40,FAC_TOTALS_APTA!$A$4:$BH$126,$L44,FALSE))</f>
        <v>0</v>
      </c>
      <c r="O44" s="117">
        <f>IF(O40=0,0,VLOOKUP(O40,FAC_TOTALS_APTA!$A$4:$BH$126,$L44,FALSE))</f>
        <v>0</v>
      </c>
      <c r="P44" s="117">
        <f>IF(P40=0,0,VLOOKUP(P40,FAC_TOTALS_APTA!$A$4:$BH$126,$L44,FALSE))</f>
        <v>0</v>
      </c>
      <c r="Q44" s="117">
        <f>IF(Q40=0,0,VLOOKUP(Q40,FAC_TOTALS_APTA!$A$4:$BH$126,$L44,FALSE))</f>
        <v>0</v>
      </c>
      <c r="R44" s="117">
        <f>IF(R40=0,0,VLOOKUP(R40,FAC_TOTALS_APTA!$A$4:$BH$126,$L44,FALSE))</f>
        <v>0</v>
      </c>
      <c r="S44" s="117">
        <f>IF(S40=0,0,VLOOKUP(S40,FAC_TOTALS_APTA!$A$4:$BH$126,$L44,FALSE))</f>
        <v>0</v>
      </c>
      <c r="T44" s="117">
        <f>IF(T40=0,0,VLOOKUP(T40,FAC_TOTALS_APTA!$A$4:$BH$126,$L44,FALSE))</f>
        <v>0</v>
      </c>
      <c r="U44" s="117">
        <f>IF(U40=0,0,VLOOKUP(U40,FAC_TOTALS_APTA!$A$4:$BH$126,$L44,FALSE))</f>
        <v>0</v>
      </c>
      <c r="V44" s="117">
        <f>IF(V40=0,0,VLOOKUP(V40,FAC_TOTALS_APTA!$A$4:$BH$126,$L44,FALSE))</f>
        <v>0</v>
      </c>
      <c r="W44" s="117">
        <f>IF(W40=0,0,VLOOKUP(W40,FAC_TOTALS_APTA!$A$4:$BH$126,$L44,FALSE))</f>
        <v>0</v>
      </c>
      <c r="X44" s="117">
        <f>IF(X40=0,0,VLOOKUP(X40,FAC_TOTALS_APTA!$A$4:$BH$126,$L44,FALSE))</f>
        <v>0</v>
      </c>
      <c r="Y44" s="117">
        <f>IF(Y40=0,0,VLOOKUP(Y40,FAC_TOTALS_APTA!$A$4:$BH$126,$L44,FALSE))</f>
        <v>0</v>
      </c>
      <c r="Z44" s="117">
        <f>IF(Z40=0,0,VLOOKUP(Z40,FAC_TOTALS_APTA!$A$4:$BH$126,$L44,FALSE))</f>
        <v>0</v>
      </c>
      <c r="AA44" s="117">
        <f>IF(AA40=0,0,VLOOKUP(AA40,FAC_TOTALS_APTA!$A$4:$BH$126,$L44,FALSE))</f>
        <v>0</v>
      </c>
      <c r="AB44" s="117">
        <f>IF(AB40=0,0,VLOOKUP(AB40,FAC_TOTALS_APTA!$A$4:$BH$126,$L44,FALSE))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47</v>
      </c>
      <c r="C45" s="28" t="s">
        <v>21</v>
      </c>
      <c r="D45" s="104" t="s">
        <v>8</v>
      </c>
      <c r="E45" s="55"/>
      <c r="F45" s="6">
        <f>MATCH($D45,FAC_TOTALS_APTA!$A$2:$BH$2,)</f>
        <v>14</v>
      </c>
      <c r="G45" s="117">
        <f>VLOOKUP(G39,FAC_TOTALS_APTA!$A$4:$BH$126,$F45,FALSE)</f>
        <v>2412902.98573989</v>
      </c>
      <c r="H45" s="117">
        <f>VLOOKUP(H39,FAC_TOTALS_APTA!$A$4:$BH$126,$F45,FALSE)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MATCH($K45,FAC_TOTALS_APTA!$A$2:$BF$2,)</f>
        <v>32</v>
      </c>
      <c r="M45" s="29">
        <f>IF(M39=0,0,VLOOKUP(M39,FAC_TOTALS_APTA!$A$4:$BH$126,$L45,FALSE))</f>
        <v>4034694.9715269702</v>
      </c>
      <c r="N45" s="29">
        <f>IF(N39=0,0,VLOOKUP(N39,FAC_TOTALS_APTA!$A$4:$BH$126,$L45,FALSE))</f>
        <v>5119402.73082384</v>
      </c>
      <c r="O45" s="29">
        <f>IF(O39=0,0,VLOOKUP(O39,FAC_TOTALS_APTA!$A$4:$BH$126,$L45,FALSE))</f>
        <v>5306716.2153684702</v>
      </c>
      <c r="P45" s="29">
        <f>IF(P39=0,0,VLOOKUP(P39,FAC_TOTALS_APTA!$A$4:$BH$126,$L45,FALSE))</f>
        <v>6430033.7615252798</v>
      </c>
      <c r="Q45" s="29">
        <f>IF(Q39=0,0,VLOOKUP(Q39,FAC_TOTALS_APTA!$A$4:$BH$126,$L45,FALSE))</f>
        <v>2679294.2101876098</v>
      </c>
      <c r="R45" s="29">
        <f>IF(R39=0,0,VLOOKUP(R39,FAC_TOTALS_APTA!$A$4:$BH$126,$L45,FALSE))</f>
        <v>1206078.72639675</v>
      </c>
      <c r="S45" s="29">
        <f>IF(S39=0,0,VLOOKUP(S39,FAC_TOTALS_APTA!$A$4:$BH$126,$L45,FALSE))</f>
        <v>-1127550.8175953201</v>
      </c>
      <c r="T45" s="29">
        <f>IF(T39=0,0,VLOOKUP(T39,FAC_TOTALS_APTA!$A$4:$BH$126,$L45,FALSE))</f>
        <v>2006517.0058947301</v>
      </c>
      <c r="U45" s="29">
        <f>IF(U39=0,0,VLOOKUP(U39,FAC_TOTALS_APTA!$A$4:$BH$126,$L45,FALSE))</f>
        <v>1635016.6628539499</v>
      </c>
      <c r="V45" s="29">
        <f>IF(V39=0,0,VLOOKUP(V39,FAC_TOTALS_APTA!$A$4:$BH$126,$L45,FALSE))</f>
        <v>2208435.63084831</v>
      </c>
      <c r="W45" s="29">
        <f>IF(W39=0,0,VLOOKUP(W39,FAC_TOTALS_APTA!$A$4:$BH$126,$L45,FALSE))</f>
        <v>0</v>
      </c>
      <c r="X45" s="29">
        <f>IF(X39=0,0,VLOOKUP(X39,FAC_TOTALS_APTA!$A$4:$BH$126,$L45,FALSE))</f>
        <v>0</v>
      </c>
      <c r="Y45" s="29">
        <f>IF(Y39=0,0,VLOOKUP(Y39,FAC_TOTALS_APTA!$A$4:$BH$126,$L45,FALSE))</f>
        <v>0</v>
      </c>
      <c r="Z45" s="29">
        <f>IF(Z39=0,0,VLOOKUP(Z39,FAC_TOTALS_APTA!$A$4:$BH$126,$L45,FALSE))</f>
        <v>0</v>
      </c>
      <c r="AA45" s="29">
        <f>IF(AA39=0,0,VLOOKUP(AA39,FAC_TOTALS_APTA!$A$4:$BH$126,$L45,FALSE))</f>
        <v>0</v>
      </c>
      <c r="AB45" s="29">
        <f>IF(AB39=0,0,VLOOKUP(AB39,FAC_TOTALS_APTA!$A$4:$BH$126,$L45,FALSE))</f>
        <v>0</v>
      </c>
      <c r="AC45" s="32">
        <f t="shared" si="17"/>
        <v>29498639.09783059</v>
      </c>
      <c r="AD45" s="33">
        <f>AC45/G55</f>
        <v>3.7797491886239161E-2</v>
      </c>
    </row>
    <row r="46" spans="1:31" x14ac:dyDescent="0.25">
      <c r="B46" s="25" t="s">
        <v>72</v>
      </c>
      <c r="C46" s="28"/>
      <c r="D46" s="104" t="s">
        <v>71</v>
      </c>
      <c r="E46" s="55"/>
      <c r="F46" s="6">
        <f>MATCH($D46,FAC_TOTALS_APTA!$A$2:$BH$2,)</f>
        <v>15</v>
      </c>
      <c r="G46" s="123">
        <f>VLOOKUP(G39,FAC_TOTALS_APTA!$A$4:$BH$126,$F46,FALSE)</f>
        <v>0.357365417272761</v>
      </c>
      <c r="H46" s="123">
        <f>VLOOKUP(H39,FAC_TOTALS_APTA!$A$4:$BH$126,$F46,FALSE)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MATCH($K46,FAC_TOTALS_APTA!$A$2:$BF$2,)</f>
        <v>33</v>
      </c>
      <c r="M46" s="29">
        <f>IF(M39=0,0,VLOOKUP(M39,FAC_TOTALS_APTA!$A$4:$BH$126,$L46,FALSE))</f>
        <v>-2453277.5881550401</v>
      </c>
      <c r="N46" s="29">
        <f>IF(N39=0,0,VLOOKUP(N39,FAC_TOTALS_APTA!$A$4:$BH$126,$L46,FALSE))</f>
        <v>-5005138.1866255002</v>
      </c>
      <c r="O46" s="29">
        <f>IF(O39=0,0,VLOOKUP(O39,FAC_TOTALS_APTA!$A$4:$BH$126,$L46,FALSE))</f>
        <v>-3281389.1146887001</v>
      </c>
      <c r="P46" s="29">
        <f>IF(P39=0,0,VLOOKUP(P39,FAC_TOTALS_APTA!$A$4:$BH$126,$L46,FALSE))</f>
        <v>-299853.02344297199</v>
      </c>
      <c r="Q46" s="29">
        <f>IF(Q39=0,0,VLOOKUP(Q39,FAC_TOTALS_APTA!$A$4:$BH$126,$L46,FALSE))</f>
        <v>-4493534.0520512704</v>
      </c>
      <c r="R46" s="29">
        <f>IF(R39=0,0,VLOOKUP(R39,FAC_TOTALS_APTA!$A$4:$BH$126,$L46,FALSE))</f>
        <v>-289792.12106239499</v>
      </c>
      <c r="S46" s="29">
        <f>IF(S39=0,0,VLOOKUP(S39,FAC_TOTALS_APTA!$A$4:$BH$126,$L46,FALSE))</f>
        <v>5427913.7340029599</v>
      </c>
      <c r="T46" s="29">
        <f>IF(T39=0,0,VLOOKUP(T39,FAC_TOTALS_APTA!$A$4:$BH$126,$L46,FALSE))</f>
        <v>939806.63008988905</v>
      </c>
      <c r="U46" s="29">
        <f>IF(U39=0,0,VLOOKUP(U39,FAC_TOTALS_APTA!$A$4:$BH$126,$L46,FALSE))</f>
        <v>-8925607.9163393509</v>
      </c>
      <c r="V46" s="29">
        <f>IF(V39=0,0,VLOOKUP(V39,FAC_TOTALS_APTA!$A$4:$BH$126,$L46,FALSE))</f>
        <v>-16059595.294340899</v>
      </c>
      <c r="W46" s="29">
        <f>IF(W39=0,0,VLOOKUP(W39,FAC_TOTALS_APTA!$A$4:$BH$126,$L46,FALSE))</f>
        <v>0</v>
      </c>
      <c r="X46" s="29">
        <f>IF(X39=0,0,VLOOKUP(X39,FAC_TOTALS_APTA!$A$4:$BH$126,$L46,FALSE))</f>
        <v>0</v>
      </c>
      <c r="Y46" s="29">
        <f>IF(Y39=0,0,VLOOKUP(Y39,FAC_TOTALS_APTA!$A$4:$BH$126,$L46,FALSE))</f>
        <v>0</v>
      </c>
      <c r="Z46" s="29">
        <f>IF(Z39=0,0,VLOOKUP(Z39,FAC_TOTALS_APTA!$A$4:$BH$126,$L46,FALSE))</f>
        <v>0</v>
      </c>
      <c r="AA46" s="29">
        <f>IF(AA39=0,0,VLOOKUP(AA39,FAC_TOTALS_APTA!$A$4:$BH$126,$L46,FALSE))</f>
        <v>0</v>
      </c>
      <c r="AB46" s="29">
        <f>IF(AB39=0,0,VLOOKUP(AB39,FAC_TOTALS_APTA!$A$4:$BH$126,$L46,FALSE))</f>
        <v>0</v>
      </c>
      <c r="AC46" s="32">
        <f t="shared" si="17"/>
        <v>-34440466.932613276</v>
      </c>
      <c r="AD46" s="33">
        <f>AC46/G55</f>
        <v>-4.4129604254844211E-2</v>
      </c>
    </row>
    <row r="47" spans="1:31" x14ac:dyDescent="0.2">
      <c r="B47" s="25" t="s">
        <v>48</v>
      </c>
      <c r="C47" s="28" t="s">
        <v>21</v>
      </c>
      <c r="D47" s="124" t="s">
        <v>81</v>
      </c>
      <c r="E47" s="55"/>
      <c r="F47" s="6">
        <f>MATCH($D47,FAC_TOTALS_APTA!$A$2:$BH$2,)</f>
        <v>16</v>
      </c>
      <c r="G47" s="125">
        <f>VLOOKUP(G39,FAC_TOTALS_APTA!$A$4:$BH$126,$F47,FALSE)</f>
        <v>1.9468195567767399</v>
      </c>
      <c r="H47" s="125">
        <f>VLOOKUP(H39,FAC_TOTALS_APTA!$A$4:$BH$126,$F47,FALSE)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MATCH($K47,FAC_TOTALS_APTA!$A$2:$BF$2,)</f>
        <v>34</v>
      </c>
      <c r="M47" s="29">
        <f>IF(M39=0,0,VLOOKUP(M39,FAC_TOTALS_APTA!$A$4:$BH$126,$L47,FALSE))</f>
        <v>2294447.4869899098</v>
      </c>
      <c r="N47" s="29">
        <f>IF(N39=0,0,VLOOKUP(N39,FAC_TOTALS_APTA!$A$4:$BH$126,$L47,FALSE))</f>
        <v>2813029.9741118001</v>
      </c>
      <c r="O47" s="29">
        <f>IF(O39=0,0,VLOOKUP(O39,FAC_TOTALS_APTA!$A$4:$BH$126,$L47,FALSE))</f>
        <v>3861686.4161465499</v>
      </c>
      <c r="P47" s="29">
        <f>IF(P39=0,0,VLOOKUP(P39,FAC_TOTALS_APTA!$A$4:$BH$126,$L47,FALSE))</f>
        <v>2275009.2404578701</v>
      </c>
      <c r="Q47" s="29">
        <f>IF(Q39=0,0,VLOOKUP(Q39,FAC_TOTALS_APTA!$A$4:$BH$126,$L47,FALSE))</f>
        <v>1513130.00591907</v>
      </c>
      <c r="R47" s="29">
        <f>IF(R39=0,0,VLOOKUP(R39,FAC_TOTALS_APTA!$A$4:$BH$126,$L47,FALSE))</f>
        <v>3170016.8179222601</v>
      </c>
      <c r="S47" s="29">
        <f>IF(S39=0,0,VLOOKUP(S39,FAC_TOTALS_APTA!$A$4:$BH$126,$L47,FALSE))</f>
        <v>-9272762.0084376503</v>
      </c>
      <c r="T47" s="29">
        <f>IF(T39=0,0,VLOOKUP(T39,FAC_TOTALS_APTA!$A$4:$BH$126,$L47,FALSE))</f>
        <v>3987009.5012708199</v>
      </c>
      <c r="U47" s="29">
        <f>IF(U39=0,0,VLOOKUP(U39,FAC_TOTALS_APTA!$A$4:$BH$126,$L47,FALSE))</f>
        <v>5558477.9753901204</v>
      </c>
      <c r="V47" s="29">
        <f>IF(V39=0,0,VLOOKUP(V39,FAC_TOTALS_APTA!$A$4:$BH$126,$L47,FALSE))</f>
        <v>107311.55762767101</v>
      </c>
      <c r="W47" s="29">
        <f>IF(W39=0,0,VLOOKUP(W39,FAC_TOTALS_APTA!$A$4:$BH$126,$L47,FALSE))</f>
        <v>0</v>
      </c>
      <c r="X47" s="29">
        <f>IF(X39=0,0,VLOOKUP(X39,FAC_TOTALS_APTA!$A$4:$BH$126,$L47,FALSE))</f>
        <v>0</v>
      </c>
      <c r="Y47" s="29">
        <f>IF(Y39=0,0,VLOOKUP(Y39,FAC_TOTALS_APTA!$A$4:$BH$126,$L47,FALSE))</f>
        <v>0</v>
      </c>
      <c r="Z47" s="29">
        <f>IF(Z39=0,0,VLOOKUP(Z39,FAC_TOTALS_APTA!$A$4:$BH$126,$L47,FALSE))</f>
        <v>0</v>
      </c>
      <c r="AA47" s="29">
        <f>IF(AA39=0,0,VLOOKUP(AA39,FAC_TOTALS_APTA!$A$4:$BH$126,$L47,FALSE))</f>
        <v>0</v>
      </c>
      <c r="AB47" s="29">
        <f>IF(AB39=0,0,VLOOKUP(AB39,FAC_TOTALS_APTA!$A$4:$BH$126,$L47,FALSE))</f>
        <v>0</v>
      </c>
      <c r="AC47" s="32">
        <f t="shared" si="17"/>
        <v>16307356.96739842</v>
      </c>
      <c r="AD47" s="33">
        <f>AC47/G55</f>
        <v>2.0895106062929443E-2</v>
      </c>
    </row>
    <row r="48" spans="1:31" x14ac:dyDescent="0.25">
      <c r="B48" s="25" t="s">
        <v>45</v>
      </c>
      <c r="C48" s="28" t="s">
        <v>21</v>
      </c>
      <c r="D48" s="104" t="s">
        <v>14</v>
      </c>
      <c r="E48" s="55"/>
      <c r="F48" s="6" t="e">
        <f>MATCH($D48,FAC_TOTALS_APTA!$A$2:$BH$2,)</f>
        <v>#N/A</v>
      </c>
      <c r="G48" s="123" t="e">
        <f>VLOOKUP(G39,FAC_TOTALS_APTA!$A$4:$BH$126,$F48,FALSE)</f>
        <v>#REF!</v>
      </c>
      <c r="H48" s="123" t="e">
        <f>VLOOKUP(H39,FAC_TOTALS_APTA!$A$4:$BH$126,$F48,FALSE)</f>
        <v>#REF!</v>
      </c>
      <c r="I48" s="30" t="str">
        <f t="shared" si="14"/>
        <v>-</v>
      </c>
      <c r="J48" s="31" t="str">
        <f t="shared" si="15"/>
        <v>_log</v>
      </c>
      <c r="K48" s="31" t="str">
        <f t="shared" si="16"/>
        <v>TOTAL_MED_INC_INDIV_2018_log_FAC</v>
      </c>
      <c r="L48" s="6" t="e">
        <f>MATCH($K48,FAC_TOTALS_APTA!$A$2:$BF$2,)</f>
        <v>#N/A</v>
      </c>
      <c r="M48" s="29" t="e">
        <f>IF(M39=0,0,VLOOKUP(M39,FAC_TOTALS_APTA!$A$4:$BH$126,$L48,FALSE))</f>
        <v>#REF!</v>
      </c>
      <c r="N48" s="29" t="e">
        <f>IF(N39=0,0,VLOOKUP(N39,FAC_TOTALS_APTA!$A$4:$BH$126,$L48,FALSE))</f>
        <v>#REF!</v>
      </c>
      <c r="O48" s="29" t="e">
        <f>IF(O39=0,0,VLOOKUP(O39,FAC_TOTALS_APTA!$A$4:$BH$126,$L48,FALSE))</f>
        <v>#REF!</v>
      </c>
      <c r="P48" s="29" t="e">
        <f>IF(P39=0,0,VLOOKUP(P39,FAC_TOTALS_APTA!$A$4:$BH$126,$L48,FALSE))</f>
        <v>#REF!</v>
      </c>
      <c r="Q48" s="29" t="e">
        <f>IF(Q39=0,0,VLOOKUP(Q39,FAC_TOTALS_APTA!$A$4:$BH$126,$L48,FALSE))</f>
        <v>#REF!</v>
      </c>
      <c r="R48" s="29" t="e">
        <f>IF(R39=0,0,VLOOKUP(R39,FAC_TOTALS_APTA!$A$4:$BH$126,$L48,FALSE))</f>
        <v>#REF!</v>
      </c>
      <c r="S48" s="29" t="e">
        <f>IF(S39=0,0,VLOOKUP(S39,FAC_TOTALS_APTA!$A$4:$BH$126,$L48,FALSE))</f>
        <v>#REF!</v>
      </c>
      <c r="T48" s="29" t="e">
        <f>IF(T39=0,0,VLOOKUP(T39,FAC_TOTALS_APTA!$A$4:$BH$126,$L48,FALSE))</f>
        <v>#REF!</v>
      </c>
      <c r="U48" s="29" t="e">
        <f>IF(U39=0,0,VLOOKUP(U39,FAC_TOTALS_APTA!$A$4:$BH$126,$L48,FALSE))</f>
        <v>#REF!</v>
      </c>
      <c r="V48" s="29" t="e">
        <f>IF(V39=0,0,VLOOKUP(V39,FAC_TOTALS_APTA!$A$4:$BH$126,$L48,FALSE))</f>
        <v>#REF!</v>
      </c>
      <c r="W48" s="29">
        <f>IF(W39=0,0,VLOOKUP(W39,FAC_TOTALS_APTA!$A$4:$BH$126,$L48,FALSE))</f>
        <v>0</v>
      </c>
      <c r="X48" s="29">
        <f>IF(X39=0,0,VLOOKUP(X39,FAC_TOTALS_APTA!$A$4:$BH$126,$L48,FALSE))</f>
        <v>0</v>
      </c>
      <c r="Y48" s="29">
        <f>IF(Y39=0,0,VLOOKUP(Y39,FAC_TOTALS_APTA!$A$4:$BH$126,$L48,FALSE))</f>
        <v>0</v>
      </c>
      <c r="Z48" s="29">
        <f>IF(Z39=0,0,VLOOKUP(Z39,FAC_TOTALS_APTA!$A$4:$BH$126,$L48,FALSE))</f>
        <v>0</v>
      </c>
      <c r="AA48" s="29">
        <f>IF(AA39=0,0,VLOOKUP(AA39,FAC_TOTALS_APTA!$A$4:$BH$126,$L48,FALSE))</f>
        <v>0</v>
      </c>
      <c r="AB48" s="29">
        <f>IF(AB39=0,0,VLOOKUP(AB39,FAC_TOTALS_APTA!$A$4:$BH$126,$L48,FALSE))</f>
        <v>0</v>
      </c>
      <c r="AC48" s="32" t="e">
        <f t="shared" si="17"/>
        <v>#REF!</v>
      </c>
      <c r="AD48" s="33" t="e">
        <f>AC48/G55</f>
        <v>#REF!</v>
      </c>
    </row>
    <row r="49" spans="1:31" x14ac:dyDescent="0.25">
      <c r="B49" s="25" t="s">
        <v>61</v>
      </c>
      <c r="C49" s="28"/>
      <c r="D49" s="104" t="s">
        <v>9</v>
      </c>
      <c r="E49" s="55"/>
      <c r="F49" s="6">
        <f>MATCH($D49,FAC_TOTALS_APTA!$A$2:$BH$2,)</f>
        <v>17</v>
      </c>
      <c r="G49" s="117">
        <f>VLOOKUP(G39,FAC_TOTALS_APTA!$A$4:$BH$126,$F49,FALSE)</f>
        <v>7.8156462434034699</v>
      </c>
      <c r="H49" s="117">
        <f>VLOOKUP(H39,FAC_TOTALS_APTA!$A$4:$BH$126,$F49,FALSE)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MATCH($K49,FAC_TOTALS_APTA!$A$2:$BF$2,)</f>
        <v>35</v>
      </c>
      <c r="M49" s="29">
        <f>IF(M39=0,0,VLOOKUP(M39,FAC_TOTALS_APTA!$A$4:$BH$126,$L49,FALSE))</f>
        <v>-299056.570117375</v>
      </c>
      <c r="N49" s="29">
        <f>IF(N39=0,0,VLOOKUP(N39,FAC_TOTALS_APTA!$A$4:$BH$126,$L49,FALSE))</f>
        <v>-320922.00171120203</v>
      </c>
      <c r="O49" s="29">
        <f>IF(O39=0,0,VLOOKUP(O39,FAC_TOTALS_APTA!$A$4:$BH$126,$L49,FALSE))</f>
        <v>-252377.73789242699</v>
      </c>
      <c r="P49" s="29">
        <f>IF(P39=0,0,VLOOKUP(P39,FAC_TOTALS_APTA!$A$4:$BH$126,$L49,FALSE))</f>
        <v>57089.104227306598</v>
      </c>
      <c r="Q49" s="29">
        <f>IF(Q39=0,0,VLOOKUP(Q39,FAC_TOTALS_APTA!$A$4:$BH$126,$L49,FALSE))</f>
        <v>-919564.11194508604</v>
      </c>
      <c r="R49" s="29">
        <f>IF(R39=0,0,VLOOKUP(R39,FAC_TOTALS_APTA!$A$4:$BH$126,$L49,FALSE))</f>
        <v>1871676.01987304</v>
      </c>
      <c r="S49" s="29">
        <f>IF(S39=0,0,VLOOKUP(S39,FAC_TOTALS_APTA!$A$4:$BH$126,$L49,FALSE))</f>
        <v>1062648.6512406201</v>
      </c>
      <c r="T49" s="29">
        <f>IF(T39=0,0,VLOOKUP(T39,FAC_TOTALS_APTA!$A$4:$BH$126,$L49,FALSE))</f>
        <v>2699651.5063305101</v>
      </c>
      <c r="U49" s="29">
        <f>IF(U39=0,0,VLOOKUP(U39,FAC_TOTALS_APTA!$A$4:$BH$126,$L49,FALSE))</f>
        <v>2778801.7764534699</v>
      </c>
      <c r="V49" s="29">
        <f>IF(V39=0,0,VLOOKUP(V39,FAC_TOTALS_APTA!$A$4:$BH$126,$L49,FALSE))</f>
        <v>316187.62594241003</v>
      </c>
      <c r="W49" s="29">
        <f>IF(W39=0,0,VLOOKUP(W39,FAC_TOTALS_APTA!$A$4:$BH$126,$L49,FALSE))</f>
        <v>0</v>
      </c>
      <c r="X49" s="29">
        <f>IF(X39=0,0,VLOOKUP(X39,FAC_TOTALS_APTA!$A$4:$BH$126,$L49,FALSE))</f>
        <v>0</v>
      </c>
      <c r="Y49" s="29">
        <f>IF(Y39=0,0,VLOOKUP(Y39,FAC_TOTALS_APTA!$A$4:$BH$126,$L49,FALSE))</f>
        <v>0</v>
      </c>
      <c r="Z49" s="29">
        <f>IF(Z39=0,0,VLOOKUP(Z39,FAC_TOTALS_APTA!$A$4:$BH$126,$L49,FALSE))</f>
        <v>0</v>
      </c>
      <c r="AA49" s="29">
        <f>IF(AA39=0,0,VLOOKUP(AA39,FAC_TOTALS_APTA!$A$4:$BH$126,$L49,FALSE))</f>
        <v>0</v>
      </c>
      <c r="AB49" s="29">
        <f>IF(AB39=0,0,VLOOKUP(AB39,FAC_TOTALS_APTA!$A$4:$BH$126,$L49,FALSE))</f>
        <v>0</v>
      </c>
      <c r="AC49" s="32">
        <f t="shared" si="17"/>
        <v>6994134.262401267</v>
      </c>
      <c r="AD49" s="33">
        <f>AC49/G55</f>
        <v>8.9617942087986367E-3</v>
      </c>
    </row>
    <row r="50" spans="1:31" x14ac:dyDescent="0.25">
      <c r="B50" s="25" t="s">
        <v>46</v>
      </c>
      <c r="C50" s="28"/>
      <c r="D50" s="104" t="s">
        <v>28</v>
      </c>
      <c r="E50" s="55"/>
      <c r="F50" s="6">
        <f>MATCH($D50,FAC_TOTALS_APTA!$A$2:$BH$2,)</f>
        <v>18</v>
      </c>
      <c r="G50" s="125">
        <f>VLOOKUP(G39,FAC_TOTALS_APTA!$A$4:$BH$126,$F50,FALSE)</f>
        <v>3.29893510953965</v>
      </c>
      <c r="H50" s="125">
        <f>VLOOKUP(H39,FAC_TOTALS_APTA!$A$4:$BH$126,$F50,FALSE)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MATCH($K50,FAC_TOTALS_APTA!$A$2:$BF$2,)</f>
        <v>36</v>
      </c>
      <c r="M50" s="29">
        <f>IF(M39=0,0,VLOOKUP(M39,FAC_TOTALS_APTA!$A$4:$BH$126,$L50,FALSE))</f>
        <v>0</v>
      </c>
      <c r="N50" s="29">
        <f>IF(N39=0,0,VLOOKUP(N39,FAC_TOTALS_APTA!$A$4:$BH$126,$L50,FALSE))</f>
        <v>0</v>
      </c>
      <c r="O50" s="29">
        <f>IF(O39=0,0,VLOOKUP(O39,FAC_TOTALS_APTA!$A$4:$BH$126,$L50,FALSE))</f>
        <v>0</v>
      </c>
      <c r="P50" s="29">
        <f>IF(P39=0,0,VLOOKUP(P39,FAC_TOTALS_APTA!$A$4:$BH$126,$L50,FALSE))</f>
        <v>-1848218.12019381</v>
      </c>
      <c r="Q50" s="29">
        <f>IF(Q39=0,0,VLOOKUP(Q39,FAC_TOTALS_APTA!$A$4:$BH$126,$L50,FALSE))</f>
        <v>-1917173.05851171</v>
      </c>
      <c r="R50" s="29">
        <f>IF(R39=0,0,VLOOKUP(R39,FAC_TOTALS_APTA!$A$4:$BH$126,$L50,FALSE))</f>
        <v>-417589.039288625</v>
      </c>
      <c r="S50" s="29">
        <f>IF(S39=0,0,VLOOKUP(S39,FAC_TOTALS_APTA!$A$4:$BH$126,$L50,FALSE))</f>
        <v>-2480413.5569658098</v>
      </c>
      <c r="T50" s="29">
        <f>IF(T39=0,0,VLOOKUP(T39,FAC_TOTALS_APTA!$A$4:$BH$126,$L50,FALSE))</f>
        <v>-6254.2003601371498</v>
      </c>
      <c r="U50" s="29">
        <f>IF(U39=0,0,VLOOKUP(U39,FAC_TOTALS_APTA!$A$4:$BH$126,$L50,FALSE))</f>
        <v>-1245649.58976802</v>
      </c>
      <c r="V50" s="29">
        <f>IF(V39=0,0,VLOOKUP(V39,FAC_TOTALS_APTA!$A$4:$BH$126,$L50,FALSE))</f>
        <v>35956.671163408399</v>
      </c>
      <c r="W50" s="29">
        <f>IF(W39=0,0,VLOOKUP(W39,FAC_TOTALS_APTA!$A$4:$BH$126,$L50,FALSE))</f>
        <v>0</v>
      </c>
      <c r="X50" s="29">
        <f>IF(X39=0,0,VLOOKUP(X39,FAC_TOTALS_APTA!$A$4:$BH$126,$L50,FALSE))</f>
        <v>0</v>
      </c>
      <c r="Y50" s="29">
        <f>IF(Y39=0,0,VLOOKUP(Y39,FAC_TOTALS_APTA!$A$4:$BH$126,$L50,FALSE))</f>
        <v>0</v>
      </c>
      <c r="Z50" s="29">
        <f>IF(Z39=0,0,VLOOKUP(Z39,FAC_TOTALS_APTA!$A$4:$BH$126,$L50,FALSE))</f>
        <v>0</v>
      </c>
      <c r="AA50" s="29">
        <f>IF(AA39=0,0,VLOOKUP(AA39,FAC_TOTALS_APTA!$A$4:$BH$126,$L50,FALSE))</f>
        <v>0</v>
      </c>
      <c r="AB50" s="29">
        <f>IF(AB39=0,0,VLOOKUP(AB39,FAC_TOTALS_APTA!$A$4:$BH$126,$L50,FALSE))</f>
        <v>0</v>
      </c>
      <c r="AC50" s="32">
        <f t="shared" si="17"/>
        <v>-7879340.8939247038</v>
      </c>
      <c r="AD50" s="33">
        <f>AC50/G55</f>
        <v>-1.00960360415045E-2</v>
      </c>
    </row>
    <row r="51" spans="1:31" x14ac:dyDescent="0.25">
      <c r="B51" s="25" t="s">
        <v>62</v>
      </c>
      <c r="C51" s="28"/>
      <c r="D51" s="126" t="s">
        <v>89</v>
      </c>
      <c r="E51" s="55"/>
      <c r="F51" s="6">
        <f>MATCH($D51,FAC_TOTALS_APTA!$A$2:$BH$2,)</f>
        <v>23</v>
      </c>
      <c r="G51" s="125">
        <f>VLOOKUP(G39,FAC_TOTALS_APTA!$A$4:$BH$126,$F51,FALSE)</f>
        <v>0</v>
      </c>
      <c r="H51" s="125">
        <f>VLOOKUP(H39,FAC_TOTALS_APTA!$A$4:$BH$126,$F51,FALSE)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YEARS_SINCE_TNC_BUS_MID_FAC</v>
      </c>
      <c r="L51" s="6">
        <f>MATCH($K51,FAC_TOTALS_APTA!$A$2:$BF$2,)</f>
        <v>41</v>
      </c>
      <c r="M51" s="29">
        <f>IF(M39=0,0,VLOOKUP(M39,FAC_TOTALS_APTA!$A$4:$BH$126,$L51,FALSE))</f>
        <v>0</v>
      </c>
      <c r="N51" s="29">
        <f>IF(N39=0,0,VLOOKUP(N39,FAC_TOTALS_APTA!$A$4:$BH$126,$L51,FALSE))</f>
        <v>0</v>
      </c>
      <c r="O51" s="29">
        <f>IF(O39=0,0,VLOOKUP(O39,FAC_TOTALS_APTA!$A$4:$BH$126,$L51,FALSE))</f>
        <v>0</v>
      </c>
      <c r="P51" s="29">
        <f>IF(P39=0,0,VLOOKUP(P39,FAC_TOTALS_APTA!$A$4:$BH$126,$L51,FALSE))</f>
        <v>0</v>
      </c>
      <c r="Q51" s="29">
        <f>IF(Q39=0,0,VLOOKUP(Q39,FAC_TOTALS_APTA!$A$4:$BH$126,$L51,FALSE))</f>
        <v>0</v>
      </c>
      <c r="R51" s="29">
        <f>IF(R39=0,0,VLOOKUP(R39,FAC_TOTALS_APTA!$A$4:$BH$126,$L51,FALSE))</f>
        <v>0</v>
      </c>
      <c r="S51" s="29">
        <f>IF(S39=0,0,VLOOKUP(S39,FAC_TOTALS_APTA!$A$4:$BH$126,$L51,FALSE))</f>
        <v>0</v>
      </c>
      <c r="T51" s="29">
        <f>IF(T39=0,0,VLOOKUP(T39,FAC_TOTALS_APTA!$A$4:$BH$126,$L51,FALSE))</f>
        <v>0</v>
      </c>
      <c r="U51" s="29">
        <f>IF(U39=0,0,VLOOKUP(U39,FAC_TOTALS_APTA!$A$4:$BH$126,$L51,FALSE))</f>
        <v>0</v>
      </c>
      <c r="V51" s="29">
        <f>IF(V39=0,0,VLOOKUP(V39,FAC_TOTALS_APTA!$A$4:$BH$126,$L51,FALSE))</f>
        <v>0</v>
      </c>
      <c r="W51" s="29">
        <f>IF(W39=0,0,VLOOKUP(W39,FAC_TOTALS_APTA!$A$4:$BH$126,$L51,FALSE))</f>
        <v>0</v>
      </c>
      <c r="X51" s="29">
        <f>IF(X39=0,0,VLOOKUP(X39,FAC_TOTALS_APTA!$A$4:$BH$126,$L51,FALSE))</f>
        <v>0</v>
      </c>
      <c r="Y51" s="29">
        <f>IF(Y39=0,0,VLOOKUP(Y39,FAC_TOTALS_APTA!$A$4:$BH$126,$L51,FALSE))</f>
        <v>0</v>
      </c>
      <c r="Z51" s="29">
        <f>IF(Z39=0,0,VLOOKUP(Z39,FAC_TOTALS_APTA!$A$4:$BH$126,$L51,FALSE))</f>
        <v>0</v>
      </c>
      <c r="AA51" s="29">
        <f>IF(AA39=0,0,VLOOKUP(AA39,FAC_TOTALS_APTA!$A$4:$BH$126,$L51,FALSE))</f>
        <v>0</v>
      </c>
      <c r="AB51" s="29">
        <f>IF(AB39=0,0,VLOOKUP(AB39,FAC_TOTALS_APTA!$A$4:$BH$126,$L51,FALSE))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63</v>
      </c>
      <c r="C52" s="28"/>
      <c r="D52" s="104" t="s">
        <v>42</v>
      </c>
      <c r="E52" s="55"/>
      <c r="F52" s="6">
        <f>MATCH($D52,FAC_TOTALS_APTA!$A$2:$BH$2,)</f>
        <v>28</v>
      </c>
      <c r="G52" s="125">
        <f>VLOOKUP(G39,FAC_TOTALS_APTA!$A$4:$BH$126,$F52,FALSE)</f>
        <v>4.7394709953269498E-2</v>
      </c>
      <c r="H52" s="125">
        <f>VLOOKUP(H39,FAC_TOTALS_APTA!$A$4:$BH$126,$F52,FALSE)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MATCH($K52,FAC_TOTALS_APTA!$A$2:$BF$2,)</f>
        <v>46</v>
      </c>
      <c r="M52" s="29">
        <f>IF(M39=0,0,VLOOKUP(M39,FAC_TOTALS_APTA!$A$4:$BH$126,$L52,FALSE))</f>
        <v>0</v>
      </c>
      <c r="N52" s="29">
        <f>IF(N39=0,0,VLOOKUP(N39,FAC_TOTALS_APTA!$A$4:$BH$126,$L52,FALSE))</f>
        <v>0</v>
      </c>
      <c r="O52" s="29">
        <f>IF(O39=0,0,VLOOKUP(O39,FAC_TOTALS_APTA!$A$4:$BH$126,$L52,FALSE))</f>
        <v>0</v>
      </c>
      <c r="P52" s="29">
        <f>IF(P39=0,0,VLOOKUP(P39,FAC_TOTALS_APTA!$A$4:$BH$126,$L52,FALSE))</f>
        <v>0</v>
      </c>
      <c r="Q52" s="29">
        <f>IF(Q39=0,0,VLOOKUP(Q39,FAC_TOTALS_APTA!$A$4:$BH$126,$L52,FALSE))</f>
        <v>0</v>
      </c>
      <c r="R52" s="29">
        <f>IF(R39=0,0,VLOOKUP(R39,FAC_TOTALS_APTA!$A$4:$BH$126,$L52,FALSE))</f>
        <v>0</v>
      </c>
      <c r="S52" s="29">
        <f>IF(S39=0,0,VLOOKUP(S39,FAC_TOTALS_APTA!$A$4:$BH$126,$L52,FALSE))</f>
        <v>0</v>
      </c>
      <c r="T52" s="29">
        <f>IF(T39=0,0,VLOOKUP(T39,FAC_TOTALS_APTA!$A$4:$BH$126,$L52,FALSE))</f>
        <v>0</v>
      </c>
      <c r="U52" s="29">
        <f>IF(U39=0,0,VLOOKUP(U39,FAC_TOTALS_APTA!$A$4:$BH$126,$L52,FALSE))</f>
        <v>-22547.060363444001</v>
      </c>
      <c r="V52" s="29">
        <f>IF(V39=0,0,VLOOKUP(V39,FAC_TOTALS_APTA!$A$4:$BH$126,$L52,FALSE))</f>
        <v>-64738.3911507964</v>
      </c>
      <c r="W52" s="29">
        <f>IF(W39=0,0,VLOOKUP(W39,FAC_TOTALS_APTA!$A$4:$BH$126,$L52,FALSE))</f>
        <v>0</v>
      </c>
      <c r="X52" s="29">
        <f>IF(X39=0,0,VLOOKUP(X39,FAC_TOTALS_APTA!$A$4:$BH$126,$L52,FALSE))</f>
        <v>0</v>
      </c>
      <c r="Y52" s="29">
        <f>IF(Y39=0,0,VLOOKUP(Y39,FAC_TOTALS_APTA!$A$4:$BH$126,$L52,FALSE))</f>
        <v>0</v>
      </c>
      <c r="Z52" s="29">
        <f>IF(Z39=0,0,VLOOKUP(Z39,FAC_TOTALS_APTA!$A$4:$BH$126,$L52,FALSE))</f>
        <v>0</v>
      </c>
      <c r="AA52" s="29">
        <f>IF(AA39=0,0,VLOOKUP(AA39,FAC_TOTALS_APTA!$A$4:$BH$126,$L52,FALSE))</f>
        <v>0</v>
      </c>
      <c r="AB52" s="29">
        <f>IF(AB39=0,0,VLOOKUP(AB39,FAC_TOTALS_APTA!$A$4:$BH$126,$L52,FALSE))</f>
        <v>0</v>
      </c>
      <c r="AC52" s="32">
        <f t="shared" si="17"/>
        <v>-87285.451514240398</v>
      </c>
      <c r="AD52" s="33">
        <f>AC52/G55</f>
        <v>-1.1184146951507514E-4</v>
      </c>
    </row>
    <row r="53" spans="1:31" x14ac:dyDescent="0.25">
      <c r="B53" s="8" t="s">
        <v>64</v>
      </c>
      <c r="C53" s="27"/>
      <c r="D53" s="129" t="s">
        <v>43</v>
      </c>
      <c r="E53" s="56"/>
      <c r="F53" s="7">
        <f>MATCH($D53,FAC_TOTALS_APTA!$A$2:$BH$2,)</f>
        <v>29</v>
      </c>
      <c r="G53" s="131">
        <f>VLOOKUP(G39,FAC_TOTALS_APTA!$A$4:$BH$126,$F53,FALSE)</f>
        <v>0</v>
      </c>
      <c r="H53" s="131">
        <f>VLOOKUP(H39,FAC_TOTALS_APTA!$A$4:$BH$126,$F53,FALSE)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MATCH($K53,FAC_TOTALS_APTA!$A$2:$BF$2,)</f>
        <v>47</v>
      </c>
      <c r="M53" s="38">
        <f>IF(M39=0,0,VLOOKUP(M39,FAC_TOTALS_APTA!$A$4:$BH$126,$L53,FALSE))</f>
        <v>0</v>
      </c>
      <c r="N53" s="38">
        <f>IF(N39=0,0,VLOOKUP(N39,FAC_TOTALS_APTA!$A$4:$BH$126,$L53,FALSE))</f>
        <v>0</v>
      </c>
      <c r="O53" s="38">
        <f>IF(O39=0,0,VLOOKUP(O39,FAC_TOTALS_APTA!$A$4:$BH$126,$L53,FALSE))</f>
        <v>0</v>
      </c>
      <c r="P53" s="38">
        <f>IF(P39=0,0,VLOOKUP(P39,FAC_TOTALS_APTA!$A$4:$BH$126,$L53,FALSE))</f>
        <v>0</v>
      </c>
      <c r="Q53" s="38">
        <f>IF(Q39=0,0,VLOOKUP(Q39,FAC_TOTALS_APTA!$A$4:$BH$126,$L53,FALSE))</f>
        <v>0</v>
      </c>
      <c r="R53" s="38">
        <f>IF(R39=0,0,VLOOKUP(R39,FAC_TOTALS_APTA!$A$4:$BH$126,$L53,FALSE))</f>
        <v>0</v>
      </c>
      <c r="S53" s="38">
        <f>IF(S39=0,0,VLOOKUP(S39,FAC_TOTALS_APTA!$A$4:$BH$126,$L53,FALSE))</f>
        <v>0</v>
      </c>
      <c r="T53" s="38">
        <f>IF(T39=0,0,VLOOKUP(T39,FAC_TOTALS_APTA!$A$4:$BH$126,$L53,FALSE))</f>
        <v>0</v>
      </c>
      <c r="U53" s="38">
        <f>IF(U39=0,0,VLOOKUP(U39,FAC_TOTALS_APTA!$A$4:$BH$126,$L53,FALSE))</f>
        <v>0</v>
      </c>
      <c r="V53" s="38">
        <f>IF(V39=0,0,VLOOKUP(V39,FAC_TOTALS_APTA!$A$4:$BH$126,$L53,FALSE))</f>
        <v>0</v>
      </c>
      <c r="W53" s="38">
        <f>IF(W39=0,0,VLOOKUP(W39,FAC_TOTALS_APTA!$A$4:$BH$126,$L53,FALSE))</f>
        <v>0</v>
      </c>
      <c r="X53" s="38">
        <f>IF(X39=0,0,VLOOKUP(X39,FAC_TOTALS_APTA!$A$4:$BH$126,$L53,FALSE))</f>
        <v>0</v>
      </c>
      <c r="Y53" s="38">
        <f>IF(Y39=0,0,VLOOKUP(Y39,FAC_TOTALS_APTA!$A$4:$BH$126,$L53,FALSE))</f>
        <v>0</v>
      </c>
      <c r="Z53" s="38">
        <f>IF(Z39=0,0,VLOOKUP(Z39,FAC_TOTALS_APTA!$A$4:$BH$126,$L53,FALSE))</f>
        <v>0</v>
      </c>
      <c r="AA53" s="38">
        <f>IF(AA39=0,0,VLOOKUP(AA39,FAC_TOTALS_APTA!$A$4:$BH$126,$L53,FALSE))</f>
        <v>0</v>
      </c>
      <c r="AB53" s="38">
        <f>IF(AB39=0,0,VLOOKUP(AB39,FAC_TOTALS_APTA!$A$4:$BH$126,$L53,FALSE))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52</v>
      </c>
      <c r="C54" s="42"/>
      <c r="D54" s="41" t="s">
        <v>44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MATCH($K54,FAC_TOTALS_APTA!$A$2:$BF$2,)</f>
        <v>51</v>
      </c>
      <c r="M54" s="45">
        <f>IF(M39=0,0,VLOOKUP(M39,FAC_TOTALS_APTA!$A$4:$BH$126,$L54,FALSE))</f>
        <v>64490437</v>
      </c>
      <c r="N54" s="45">
        <f>IF(N39=0,0,VLOOKUP(N39,FAC_TOTALS_APTA!$A$4:$BH$126,$L54,FALSE))</f>
        <v>27575194</v>
      </c>
      <c r="O54" s="45">
        <f>IF(O39=0,0,VLOOKUP(O39,FAC_TOTALS_APTA!$A$4:$BH$126,$L54,FALSE))</f>
        <v>22919974</v>
      </c>
      <c r="P54" s="45">
        <f>IF(P39=0,0,VLOOKUP(P39,FAC_TOTALS_APTA!$A$4:$BH$126,$L54,FALSE))</f>
        <v>15747264</v>
      </c>
      <c r="Q54" s="45">
        <f>IF(Q39=0,0,VLOOKUP(Q39,FAC_TOTALS_APTA!$A$4:$BH$126,$L54,FALSE))</f>
        <v>8688267.9999999907</v>
      </c>
      <c r="R54" s="45">
        <f>IF(R39=0,0,VLOOKUP(R39,FAC_TOTALS_APTA!$A$4:$BH$126,$L54,FALSE))</f>
        <v>0</v>
      </c>
      <c r="S54" s="45">
        <f>IF(S39=0,0,VLOOKUP(S39,FAC_TOTALS_APTA!$A$4:$BH$126,$L54,FALSE))</f>
        <v>0</v>
      </c>
      <c r="T54" s="45">
        <f>IF(T39=0,0,VLOOKUP(T39,FAC_TOTALS_APTA!$A$4:$BH$126,$L54,FALSE))</f>
        <v>2308521.9999999902</v>
      </c>
      <c r="U54" s="45">
        <f>IF(U39=0,0,VLOOKUP(U39,FAC_TOTALS_APTA!$A$4:$BH$126,$L54,FALSE))</f>
        <v>0</v>
      </c>
      <c r="V54" s="45">
        <f>IF(V39=0,0,VLOOKUP(V39,FAC_TOTALS_APTA!$A$4:$BH$126,$L54,FALSE))</f>
        <v>0</v>
      </c>
      <c r="W54" s="45">
        <f>IF(W39=0,0,VLOOKUP(W39,FAC_TOTALS_APTA!$A$4:$BH$126,$L54,FALSE))</f>
        <v>0</v>
      </c>
      <c r="X54" s="45">
        <f>IF(X39=0,0,VLOOKUP(X39,FAC_TOTALS_APTA!$A$4:$BH$126,$L54,FALSE))</f>
        <v>0</v>
      </c>
      <c r="Y54" s="45">
        <f>IF(Y39=0,0,VLOOKUP(Y39,FAC_TOTALS_APTA!$A$4:$BH$126,$L54,FALSE))</f>
        <v>0</v>
      </c>
      <c r="Z54" s="45">
        <f>IF(Z39=0,0,VLOOKUP(Z39,FAC_TOTALS_APTA!$A$4:$BH$126,$L54,FALSE))</f>
        <v>0</v>
      </c>
      <c r="AA54" s="45">
        <f>IF(AA39=0,0,VLOOKUP(AA39,FAC_TOTALS_APTA!$A$4:$BH$126,$L54,FALSE))</f>
        <v>0</v>
      </c>
      <c r="AB54" s="45">
        <f>IF(AB39=0,0,VLOOKUP(AB39,FAC_TOTALS_APTA!$A$4:$BH$126,$L54,FALSE))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65</v>
      </c>
      <c r="C55" s="28"/>
      <c r="D55" s="6" t="s">
        <v>6</v>
      </c>
      <c r="E55" s="55"/>
      <c r="F55" s="6">
        <f>MATCH($D55,FAC_TOTALS_APTA!$A$2:$BF$2,)</f>
        <v>10</v>
      </c>
      <c r="G55" s="117">
        <f>VLOOKUP(G39,FAC_TOTALS_APTA!$A$4:$BH$126,$F55,FALSE)</f>
        <v>780439061.58149302</v>
      </c>
      <c r="H55" s="117">
        <f>VLOOKUP(H39,FAC_TOTALS_APTA!$A$4:$BF$126,$F55,FALSE)</f>
        <v>945819462.065413</v>
      </c>
      <c r="I55" s="112">
        <f t="shared" ref="I55" si="18">H55/G55-1</f>
        <v>0.21190687220189974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 t="e">
        <f t="shared" si="19"/>
        <v>#REF!</v>
      </c>
      <c r="T55" s="29" t="e">
        <f t="shared" si="19"/>
        <v>#REF!</v>
      </c>
      <c r="U55" s="29" t="e">
        <f t="shared" si="19"/>
        <v>#REF!</v>
      </c>
      <c r="V55" s="29" t="e">
        <f t="shared" si="19"/>
        <v>#REF!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165380400.48391998</v>
      </c>
      <c r="AD55" s="33">
        <f>I55</f>
        <v>0.21190687220189974</v>
      </c>
      <c r="AE55" s="106"/>
    </row>
    <row r="56" spans="1:31" ht="13.5" customHeight="1" thickBot="1" x14ac:dyDescent="0.3">
      <c r="B56" s="9" t="s">
        <v>49</v>
      </c>
      <c r="C56" s="23"/>
      <c r="D56" s="23" t="s">
        <v>4</v>
      </c>
      <c r="E56" s="23"/>
      <c r="F56" s="23">
        <f>MATCH($D56,FAC_TOTALS_APTA!$A$2:$BF$2,)</f>
        <v>8</v>
      </c>
      <c r="G56" s="114">
        <f>VLOOKUP(G39,FAC_TOTALS_APTA!$A$4:$BF$126,$F56,FALSE)</f>
        <v>692881970</v>
      </c>
      <c r="H56" s="114">
        <f>VLOOKUP(H39,FAC_TOTALS_APTA!$A$4:$BF$126,$F56,FALSE)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66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0.17536622713996808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33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50</v>
      </c>
      <c r="H64" s="168"/>
      <c r="I64" s="168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8" t="s">
        <v>54</v>
      </c>
      <c r="AD64" s="168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30</v>
      </c>
      <c r="C69" s="28" t="s">
        <v>21</v>
      </c>
      <c r="D69" s="104" t="s">
        <v>85</v>
      </c>
      <c r="E69" s="55"/>
      <c r="F69" s="6">
        <f>MATCH($D69,FAC_TOTALS_APTA!$A$2:$BH$2,)</f>
        <v>12</v>
      </c>
      <c r="G69" s="117">
        <f>VLOOKUP(G67,FAC_TOTALS_APTA!$A$4:$BH$126,$F69,FALSE)</f>
        <v>2436593.4779696302</v>
      </c>
      <c r="H69" s="117">
        <f>VLOOKUP(H67,FAC_TOTALS_APTA!$A$4:$BH$126,$F69,FALSE)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MATCH($K69,FAC_TOTALS_APTA!$A$2:$BF$2,)</f>
        <v>30</v>
      </c>
      <c r="M69" s="29">
        <f>IF(M67=0,0,VLOOKUP(M67,FAC_TOTALS_APTA!$A$4:$BH$126,$L69,FALSE))</f>
        <v>237227.864820891</v>
      </c>
      <c r="N69" s="29">
        <f>IF(N67=0,0,VLOOKUP(N67,FAC_TOTALS_APTA!$A$4:$BH$126,$L69,FALSE))</f>
        <v>1362058.6014656699</v>
      </c>
      <c r="O69" s="29">
        <f>IF(O67=0,0,VLOOKUP(O67,FAC_TOTALS_APTA!$A$4:$BH$126,$L69,FALSE))</f>
        <v>-1708444.6210699601</v>
      </c>
      <c r="P69" s="29">
        <f>IF(P67=0,0,VLOOKUP(P67,FAC_TOTALS_APTA!$A$4:$BH$126,$L69,FALSE))</f>
        <v>3524841.5746158902</v>
      </c>
      <c r="Q69" s="29">
        <f>IF(Q67=0,0,VLOOKUP(Q67,FAC_TOTALS_APTA!$A$4:$BH$126,$L69,FALSE))</f>
        <v>3683356.5910455701</v>
      </c>
      <c r="R69" s="29">
        <f>IF(R67=0,0,VLOOKUP(R67,FAC_TOTALS_APTA!$A$4:$BH$126,$L69,FALSE))</f>
        <v>2028608.0114720401</v>
      </c>
      <c r="S69" s="29">
        <f>IF(S67=0,0,VLOOKUP(S67,FAC_TOTALS_APTA!$A$4:$BH$126,$L69,FALSE))</f>
        <v>1708927.7522461601</v>
      </c>
      <c r="T69" s="29">
        <f>IF(T67=0,0,VLOOKUP(T67,FAC_TOTALS_APTA!$A$4:$BH$126,$L69,FALSE))</f>
        <v>704320.34267282998</v>
      </c>
      <c r="U69" s="29">
        <f>IF(U67=0,0,VLOOKUP(U67,FAC_TOTALS_APTA!$A$4:$BH$126,$L69,FALSE))</f>
        <v>-315753.13902686402</v>
      </c>
      <c r="V69" s="29">
        <f>IF(V67=0,0,VLOOKUP(V67,FAC_TOTALS_APTA!$A$4:$BH$126,$L69,FALSE))</f>
        <v>543543.83379467705</v>
      </c>
      <c r="W69" s="29">
        <f>IF(W67=0,0,VLOOKUP(W67,FAC_TOTALS_APTA!$A$4:$BH$126,$L69,FALSE))</f>
        <v>0</v>
      </c>
      <c r="X69" s="29">
        <f>IF(X67=0,0,VLOOKUP(X67,FAC_TOTALS_APTA!$A$4:$BH$126,$L69,FALSE))</f>
        <v>0</v>
      </c>
      <c r="Y69" s="29">
        <f>IF(Y67=0,0,VLOOKUP(Y67,FAC_TOTALS_APTA!$A$4:$BH$126,$L69,FALSE))</f>
        <v>0</v>
      </c>
      <c r="Z69" s="29">
        <f>IF(Z67=0,0,VLOOKUP(Z67,FAC_TOTALS_APTA!$A$4:$BH$126,$L69,FALSE))</f>
        <v>0</v>
      </c>
      <c r="AA69" s="29">
        <f>IF(AA67=0,0,VLOOKUP(AA67,FAC_TOTALS_APTA!$A$4:$BH$126,$L69,FALSE))</f>
        <v>0</v>
      </c>
      <c r="AB69" s="29">
        <f>IF(AB67=0,0,VLOOKUP(AB67,FAC_TOTALS_APTA!$A$4:$BH$126,$L69,FALSE))</f>
        <v>0</v>
      </c>
      <c r="AC69" s="32">
        <f>SUM(M69:AB69)</f>
        <v>11768686.812036907</v>
      </c>
      <c r="AD69" s="33">
        <f>AC69/G83</f>
        <v>0.1035687342732102</v>
      </c>
    </row>
    <row r="70" spans="1:33" x14ac:dyDescent="0.25">
      <c r="B70" s="25" t="s">
        <v>51</v>
      </c>
      <c r="C70" s="28" t="s">
        <v>21</v>
      </c>
      <c r="D70" s="104" t="s">
        <v>86</v>
      </c>
      <c r="E70" s="55"/>
      <c r="F70" s="6">
        <f>MATCH($D70,FAC_TOTALS_APTA!$A$2:$BH$2,)</f>
        <v>13</v>
      </c>
      <c r="G70" s="123">
        <f>VLOOKUP(G67,FAC_TOTALS_APTA!$A$4:$BH$126,$F70,FALSE)</f>
        <v>0.90327811224383903</v>
      </c>
      <c r="H70" s="123">
        <f>VLOOKUP(H67,FAC_TOTALS_APTA!$A$4:$BH$126,$F70,FALSE)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FARE_per_UPT_cleaned_2018_log_FAC</v>
      </c>
      <c r="L70" s="6">
        <f>MATCH($K70,FAC_TOTALS_APTA!$A$2:$BF$2,)</f>
        <v>31</v>
      </c>
      <c r="M70" s="29">
        <f>IF(M67=0,0,VLOOKUP(M67,FAC_TOTALS_APTA!$A$4:$BH$126,$L70,FALSE))</f>
        <v>552958.01706104598</v>
      </c>
      <c r="N70" s="29">
        <f>IF(N67=0,0,VLOOKUP(N67,FAC_TOTALS_APTA!$A$4:$BH$126,$L70,FALSE))</f>
        <v>193704.498454655</v>
      </c>
      <c r="O70" s="29">
        <f>IF(O67=0,0,VLOOKUP(O67,FAC_TOTALS_APTA!$A$4:$BH$126,$L70,FALSE))</f>
        <v>362770.04550559702</v>
      </c>
      <c r="P70" s="29">
        <f>IF(P67=0,0,VLOOKUP(P67,FAC_TOTALS_APTA!$A$4:$BH$126,$L70,FALSE))</f>
        <v>-244139.93659510699</v>
      </c>
      <c r="Q70" s="29">
        <f>IF(Q67=0,0,VLOOKUP(Q67,FAC_TOTALS_APTA!$A$4:$BH$126,$L70,FALSE))</f>
        <v>214488.76250801099</v>
      </c>
      <c r="R70" s="29">
        <f>IF(R67=0,0,VLOOKUP(R67,FAC_TOTALS_APTA!$A$4:$BH$126,$L70,FALSE))</f>
        <v>860313.15297152603</v>
      </c>
      <c r="S70" s="29">
        <f>IF(S67=0,0,VLOOKUP(S67,FAC_TOTALS_APTA!$A$4:$BH$126,$L70,FALSE))</f>
        <v>-3100793.1411661902</v>
      </c>
      <c r="T70" s="29">
        <f>IF(T67=0,0,VLOOKUP(T67,FAC_TOTALS_APTA!$A$4:$BH$126,$L70,FALSE))</f>
        <v>1072506.2402065799</v>
      </c>
      <c r="U70" s="29">
        <f>IF(U67=0,0,VLOOKUP(U67,FAC_TOTALS_APTA!$A$4:$BH$126,$L70,FALSE))</f>
        <v>1896148.9346507301</v>
      </c>
      <c r="V70" s="29">
        <f>IF(V67=0,0,VLOOKUP(V67,FAC_TOTALS_APTA!$A$4:$BH$126,$L70,FALSE))</f>
        <v>-286714.37048766401</v>
      </c>
      <c r="W70" s="29">
        <f>IF(W67=0,0,VLOOKUP(W67,FAC_TOTALS_APTA!$A$4:$BH$126,$L70,FALSE))</f>
        <v>0</v>
      </c>
      <c r="X70" s="29">
        <f>IF(X67=0,0,VLOOKUP(X67,FAC_TOTALS_APTA!$A$4:$BH$126,$L70,FALSE))</f>
        <v>0</v>
      </c>
      <c r="Y70" s="29">
        <f>IF(Y67=0,0,VLOOKUP(Y67,FAC_TOTALS_APTA!$A$4:$BH$126,$L70,FALSE))</f>
        <v>0</v>
      </c>
      <c r="Z70" s="29">
        <f>IF(Z67=0,0,VLOOKUP(Z67,FAC_TOTALS_APTA!$A$4:$BH$126,$L70,FALSE))</f>
        <v>0</v>
      </c>
      <c r="AA70" s="29">
        <f>IF(AA67=0,0,VLOOKUP(AA67,FAC_TOTALS_APTA!$A$4:$BH$126,$L70,FALSE))</f>
        <v>0</v>
      </c>
      <c r="AB70" s="29">
        <f>IF(AB67=0,0,VLOOKUP(AB67,FAC_TOTALS_APTA!$A$4:$BH$126,$L70,FALSE))</f>
        <v>0</v>
      </c>
      <c r="AC70" s="32">
        <f t="shared" ref="AC70:AC81" si="25">SUM(M70:AB70)</f>
        <v>1521242.2031091838</v>
      </c>
      <c r="AD70" s="33">
        <f>AC70/G83</f>
        <v>1.3387485962993254E-2</v>
      </c>
    </row>
    <row r="71" spans="1:33" s="13" customFormat="1" x14ac:dyDescent="0.25">
      <c r="A71" s="6"/>
      <c r="B71" s="115" t="s">
        <v>79</v>
      </c>
      <c r="C71" s="116"/>
      <c r="D71" s="104" t="s">
        <v>77</v>
      </c>
      <c r="E71" s="118"/>
      <c r="F71" s="104">
        <f>MATCH($D71,FAC_TOTALS_APTA!$A$2:$BH$2,)</f>
        <v>20</v>
      </c>
      <c r="G71" s="117">
        <f>VLOOKUP(G67,FAC_TOTALS_APTA!$A$4:$BH$126,$F71,FALSE)</f>
        <v>0</v>
      </c>
      <c r="H71" s="117">
        <f>VLOOKUP(H67,FAC_TOTALS_APTA!$A$4:$BH$126,$F71,FALSE)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MATCH($K71,FAC_TOTALS_APTA!$A$2:$BF$2,)</f>
        <v>38</v>
      </c>
      <c r="M71" s="117">
        <f>IF(M67=0,0,VLOOKUP(M67,FAC_TOTALS_APTA!$A$4:$BH$126,$L71,FALSE))</f>
        <v>0</v>
      </c>
      <c r="N71" s="117">
        <f>IF(N67=0,0,VLOOKUP(N67,FAC_TOTALS_APTA!$A$4:$BH$126,$L71,FALSE))</f>
        <v>0</v>
      </c>
      <c r="O71" s="117">
        <f>IF(O67=0,0,VLOOKUP(O67,FAC_TOTALS_APTA!$A$4:$BH$126,$L71,FALSE))</f>
        <v>0</v>
      </c>
      <c r="P71" s="117">
        <f>IF(P67=0,0,VLOOKUP(P67,FAC_TOTALS_APTA!$A$4:$BH$126,$L71,FALSE))</f>
        <v>0</v>
      </c>
      <c r="Q71" s="117">
        <f>IF(Q67=0,0,VLOOKUP(Q67,FAC_TOTALS_APTA!$A$4:$BH$126,$L71,FALSE))</f>
        <v>0</v>
      </c>
      <c r="R71" s="117">
        <f>IF(R67=0,0,VLOOKUP(R67,FAC_TOTALS_APTA!$A$4:$BH$126,$L71,FALSE))</f>
        <v>0</v>
      </c>
      <c r="S71" s="117">
        <f>IF(S67=0,0,VLOOKUP(S67,FAC_TOTALS_APTA!$A$4:$BH$126,$L71,FALSE))</f>
        <v>0</v>
      </c>
      <c r="T71" s="117">
        <f>IF(T67=0,0,VLOOKUP(T67,FAC_TOTALS_APTA!$A$4:$BH$126,$L71,FALSE))</f>
        <v>0</v>
      </c>
      <c r="U71" s="117">
        <f>IF(U67=0,0,VLOOKUP(U67,FAC_TOTALS_APTA!$A$4:$BH$126,$L71,FALSE))</f>
        <v>107869.763842745</v>
      </c>
      <c r="V71" s="117">
        <f>IF(V67=0,0,VLOOKUP(V67,FAC_TOTALS_APTA!$A$4:$BH$126,$L71,FALSE))</f>
        <v>104337.73814261801</v>
      </c>
      <c r="W71" s="117">
        <f>IF(W67=0,0,VLOOKUP(W67,FAC_TOTALS_APTA!$A$4:$BH$126,$L71,FALSE))</f>
        <v>0</v>
      </c>
      <c r="X71" s="117">
        <f>IF(X67=0,0,VLOOKUP(X67,FAC_TOTALS_APTA!$A$4:$BH$126,$L71,FALSE))</f>
        <v>0</v>
      </c>
      <c r="Y71" s="117">
        <f>IF(Y67=0,0,VLOOKUP(Y67,FAC_TOTALS_APTA!$A$4:$BH$126,$L71,FALSE))</f>
        <v>0</v>
      </c>
      <c r="Z71" s="117">
        <f>IF(Z67=0,0,VLOOKUP(Z67,FAC_TOTALS_APTA!$A$4:$BH$126,$L71,FALSE))</f>
        <v>0</v>
      </c>
      <c r="AA71" s="117">
        <f>IF(AA67=0,0,VLOOKUP(AA67,FAC_TOTALS_APTA!$A$4:$BH$126,$L71,FALSE))</f>
        <v>0</v>
      </c>
      <c r="AB71" s="117">
        <f>IF(AB67=0,0,VLOOKUP(AB67,FAC_TOTALS_APTA!$A$4:$BH$126,$L71,FALSE))</f>
        <v>0</v>
      </c>
      <c r="AC71" s="121">
        <f t="shared" si="25"/>
        <v>212207.50198536302</v>
      </c>
      <c r="AD71" s="122">
        <f>AC71/G84</f>
        <v>2.2729563148245007E-3</v>
      </c>
      <c r="AE71" s="6"/>
    </row>
    <row r="72" spans="1:33" s="13" customFormat="1" x14ac:dyDescent="0.25">
      <c r="A72" s="6"/>
      <c r="B72" s="115" t="s">
        <v>80</v>
      </c>
      <c r="C72" s="116"/>
      <c r="D72" s="104" t="s">
        <v>76</v>
      </c>
      <c r="E72" s="118"/>
      <c r="F72" s="104">
        <f>MATCH($D72,FAC_TOTALS_APTA!$A$2:$BH$2,)</f>
        <v>19</v>
      </c>
      <c r="G72" s="117">
        <f>VLOOKUP(G67,FAC_TOTALS_APTA!$A$4:$BH$126,$F72,FALSE)</f>
        <v>0</v>
      </c>
      <c r="H72" s="117">
        <f>VLOOKUP(H67,FAC_TOTALS_APTA!$A$4:$BH$126,$F72,FALSE)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MATCH($K72,FAC_TOTALS_APTA!$A$2:$BF$2,)</f>
        <v>37</v>
      </c>
      <c r="M72" s="117">
        <f>IF(M68=0,0,VLOOKUP(M68,FAC_TOTALS_APTA!$A$4:$BH$126,$L72,FALSE))</f>
        <v>0</v>
      </c>
      <c r="N72" s="117">
        <f>IF(N68=0,0,VLOOKUP(N68,FAC_TOTALS_APTA!$A$4:$BH$126,$L72,FALSE))</f>
        <v>0</v>
      </c>
      <c r="O72" s="117">
        <f>IF(O68=0,0,VLOOKUP(O68,FAC_TOTALS_APTA!$A$4:$BH$126,$L72,FALSE))</f>
        <v>0</v>
      </c>
      <c r="P72" s="117">
        <f>IF(P68=0,0,VLOOKUP(P68,FAC_TOTALS_APTA!$A$4:$BH$126,$L72,FALSE))</f>
        <v>0</v>
      </c>
      <c r="Q72" s="117">
        <f>IF(Q68=0,0,VLOOKUP(Q68,FAC_TOTALS_APTA!$A$4:$BH$126,$L72,FALSE))</f>
        <v>0</v>
      </c>
      <c r="R72" s="117">
        <f>IF(R68=0,0,VLOOKUP(R68,FAC_TOTALS_APTA!$A$4:$BH$126,$L72,FALSE))</f>
        <v>0</v>
      </c>
      <c r="S72" s="117">
        <f>IF(S68=0,0,VLOOKUP(S68,FAC_TOTALS_APTA!$A$4:$BH$126,$L72,FALSE))</f>
        <v>0</v>
      </c>
      <c r="T72" s="117">
        <f>IF(T68=0,0,VLOOKUP(T68,FAC_TOTALS_APTA!$A$4:$BH$126,$L72,FALSE))</f>
        <v>0</v>
      </c>
      <c r="U72" s="117">
        <f>IF(U68=0,0,VLOOKUP(U68,FAC_TOTALS_APTA!$A$4:$BH$126,$L72,FALSE))</f>
        <v>0</v>
      </c>
      <c r="V72" s="117">
        <f>IF(V68=0,0,VLOOKUP(V68,FAC_TOTALS_APTA!$A$4:$BH$126,$L72,FALSE))</f>
        <v>0</v>
      </c>
      <c r="W72" s="117">
        <f>IF(W68=0,0,VLOOKUP(W68,FAC_TOTALS_APTA!$A$4:$BH$126,$L72,FALSE))</f>
        <v>0</v>
      </c>
      <c r="X72" s="117">
        <f>IF(X68=0,0,VLOOKUP(X68,FAC_TOTALS_APTA!$A$4:$BH$126,$L72,FALSE))</f>
        <v>0</v>
      </c>
      <c r="Y72" s="117">
        <f>IF(Y68=0,0,VLOOKUP(Y68,FAC_TOTALS_APTA!$A$4:$BH$126,$L72,FALSE))</f>
        <v>0</v>
      </c>
      <c r="Z72" s="117">
        <f>IF(Z68=0,0,VLOOKUP(Z68,FAC_TOTALS_APTA!$A$4:$BH$126,$L72,FALSE))</f>
        <v>0</v>
      </c>
      <c r="AA72" s="117">
        <f>IF(AA68=0,0,VLOOKUP(AA68,FAC_TOTALS_APTA!$A$4:$BH$126,$L72,FALSE))</f>
        <v>0</v>
      </c>
      <c r="AB72" s="117">
        <f>IF(AB68=0,0,VLOOKUP(AB68,FAC_TOTALS_APTA!$A$4:$BH$126,$L72,FALSE))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47</v>
      </c>
      <c r="C73" s="28" t="s">
        <v>21</v>
      </c>
      <c r="D73" s="104" t="s">
        <v>8</v>
      </c>
      <c r="E73" s="55"/>
      <c r="F73" s="6">
        <f>MATCH($D73,FAC_TOTALS_APTA!$A$2:$BH$2,)</f>
        <v>14</v>
      </c>
      <c r="G73" s="117">
        <f>VLOOKUP(G67,FAC_TOTALS_APTA!$A$4:$BH$126,$F73,FALSE)</f>
        <v>625427.99872995203</v>
      </c>
      <c r="H73" s="117">
        <f>VLOOKUP(H67,FAC_TOTALS_APTA!$A$4:$BH$126,$F73,FALSE)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MATCH($K73,FAC_TOTALS_APTA!$A$2:$BF$2,)</f>
        <v>32</v>
      </c>
      <c r="M73" s="29">
        <f>IF(M67=0,0,VLOOKUP(M67,FAC_TOTALS_APTA!$A$4:$BH$126,$L73,FALSE))</f>
        <v>638085.78833496897</v>
      </c>
      <c r="N73" s="29">
        <f>IF(N67=0,0,VLOOKUP(N67,FAC_TOTALS_APTA!$A$4:$BH$126,$L73,FALSE))</f>
        <v>843941.443262588</v>
      </c>
      <c r="O73" s="29">
        <f>IF(O67=0,0,VLOOKUP(O67,FAC_TOTALS_APTA!$A$4:$BH$126,$L73,FALSE))</f>
        <v>1319093.49113679</v>
      </c>
      <c r="P73" s="29">
        <f>IF(P67=0,0,VLOOKUP(P67,FAC_TOTALS_APTA!$A$4:$BH$126,$L73,FALSE))</f>
        <v>1694697.7366644801</v>
      </c>
      <c r="Q73" s="29">
        <f>IF(Q67=0,0,VLOOKUP(Q67,FAC_TOTALS_APTA!$A$4:$BH$126,$L73,FALSE))</f>
        <v>663007.28980564699</v>
      </c>
      <c r="R73" s="29">
        <f>IF(R67=0,0,VLOOKUP(R67,FAC_TOTALS_APTA!$A$4:$BH$126,$L73,FALSE))</f>
        <v>237140.404985664</v>
      </c>
      <c r="S73" s="29">
        <f>IF(S67=0,0,VLOOKUP(S67,FAC_TOTALS_APTA!$A$4:$BH$126,$L73,FALSE))</f>
        <v>-235810.87011187</v>
      </c>
      <c r="T73" s="29">
        <f>IF(T67=0,0,VLOOKUP(T67,FAC_TOTALS_APTA!$A$4:$BH$126,$L73,FALSE))</f>
        <v>513737.85116405098</v>
      </c>
      <c r="U73" s="29">
        <f>IF(U67=0,0,VLOOKUP(U67,FAC_TOTALS_APTA!$A$4:$BH$126,$L73,FALSE))</f>
        <v>391793.81294472702</v>
      </c>
      <c r="V73" s="29">
        <f>IF(V67=0,0,VLOOKUP(V67,FAC_TOTALS_APTA!$A$4:$BH$126,$L73,FALSE))</f>
        <v>518134.92772936402</v>
      </c>
      <c r="W73" s="29">
        <f>IF(W67=0,0,VLOOKUP(W67,FAC_TOTALS_APTA!$A$4:$BH$126,$L73,FALSE))</f>
        <v>0</v>
      </c>
      <c r="X73" s="29">
        <f>IF(X67=0,0,VLOOKUP(X67,FAC_TOTALS_APTA!$A$4:$BH$126,$L73,FALSE))</f>
        <v>0</v>
      </c>
      <c r="Y73" s="29">
        <f>IF(Y67=0,0,VLOOKUP(Y67,FAC_TOTALS_APTA!$A$4:$BH$126,$L73,FALSE))</f>
        <v>0</v>
      </c>
      <c r="Z73" s="29">
        <f>IF(Z67=0,0,VLOOKUP(Z67,FAC_TOTALS_APTA!$A$4:$BH$126,$L73,FALSE))</f>
        <v>0</v>
      </c>
      <c r="AA73" s="29">
        <f>IF(AA67=0,0,VLOOKUP(AA67,FAC_TOTALS_APTA!$A$4:$BH$126,$L73,FALSE))</f>
        <v>0</v>
      </c>
      <c r="AB73" s="29">
        <f>IF(AB67=0,0,VLOOKUP(AB67,FAC_TOTALS_APTA!$A$4:$BH$126,$L73,FALSE))</f>
        <v>0</v>
      </c>
      <c r="AC73" s="32">
        <f t="shared" si="25"/>
        <v>6583821.8759164102</v>
      </c>
      <c r="AD73" s="33">
        <f>AC73/G83</f>
        <v>5.7940032669704163E-2</v>
      </c>
    </row>
    <row r="74" spans="1:33" x14ac:dyDescent="0.25">
      <c r="B74" s="25" t="s">
        <v>72</v>
      </c>
      <c r="C74" s="28"/>
      <c r="D74" s="104" t="s">
        <v>71</v>
      </c>
      <c r="E74" s="55"/>
      <c r="F74" s="6">
        <f>MATCH($D74,FAC_TOTALS_APTA!$A$2:$BH$2,)</f>
        <v>15</v>
      </c>
      <c r="G74" s="123">
        <f>VLOOKUP(G67,FAC_TOTALS_APTA!$A$4:$BH$126,$F74,FALSE)</f>
        <v>0.24101167174693</v>
      </c>
      <c r="H74" s="123">
        <f>VLOOKUP(H67,FAC_TOTALS_APTA!$A$4:$BH$126,$F74,FALSE)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MATCH($K74,FAC_TOTALS_APTA!$A$2:$BF$2,)</f>
        <v>33</v>
      </c>
      <c r="M74" s="29">
        <f>IF(M67=0,0,VLOOKUP(M67,FAC_TOTALS_APTA!$A$4:$BH$126,$L74,FALSE))</f>
        <v>-515902.10147860501</v>
      </c>
      <c r="N74" s="29">
        <f>IF(N67=0,0,VLOOKUP(N67,FAC_TOTALS_APTA!$A$4:$BH$126,$L74,FALSE))</f>
        <v>-35301.931741374901</v>
      </c>
      <c r="O74" s="29">
        <f>IF(O67=0,0,VLOOKUP(O67,FAC_TOTALS_APTA!$A$4:$BH$126,$L74,FALSE))</f>
        <v>-1276123.11924202</v>
      </c>
      <c r="P74" s="29">
        <f>IF(P67=0,0,VLOOKUP(P67,FAC_TOTALS_APTA!$A$4:$BH$126,$L74,FALSE))</f>
        <v>-112545.211541086</v>
      </c>
      <c r="Q74" s="29">
        <f>IF(Q67=0,0,VLOOKUP(Q67,FAC_TOTALS_APTA!$A$4:$BH$126,$L74,FALSE))</f>
        <v>-1161196.1159884499</v>
      </c>
      <c r="R74" s="29">
        <f>IF(R67=0,0,VLOOKUP(R67,FAC_TOTALS_APTA!$A$4:$BH$126,$L74,FALSE))</f>
        <v>-1430285.5272121599</v>
      </c>
      <c r="S74" s="29">
        <f>IF(S67=0,0,VLOOKUP(S67,FAC_TOTALS_APTA!$A$4:$BH$126,$L74,FALSE))</f>
        <v>2504032.6731373798</v>
      </c>
      <c r="T74" s="29">
        <f>IF(T67=0,0,VLOOKUP(T67,FAC_TOTALS_APTA!$A$4:$BH$126,$L74,FALSE))</f>
        <v>1120826.4542811301</v>
      </c>
      <c r="U74" s="29">
        <f>IF(U67=0,0,VLOOKUP(U67,FAC_TOTALS_APTA!$A$4:$BH$126,$L74,FALSE))</f>
        <v>-2515990.0764040202</v>
      </c>
      <c r="V74" s="29">
        <f>IF(V67=0,0,VLOOKUP(V67,FAC_TOTALS_APTA!$A$4:$BH$126,$L74,FALSE))</f>
        <v>-4003610.57286302</v>
      </c>
      <c r="W74" s="29">
        <f>IF(W67=0,0,VLOOKUP(W67,FAC_TOTALS_APTA!$A$4:$BH$126,$L74,FALSE))</f>
        <v>0</v>
      </c>
      <c r="X74" s="29">
        <f>IF(X67=0,0,VLOOKUP(X67,FAC_TOTALS_APTA!$A$4:$BH$126,$L74,FALSE))</f>
        <v>0</v>
      </c>
      <c r="Y74" s="29">
        <f>IF(Y67=0,0,VLOOKUP(Y67,FAC_TOTALS_APTA!$A$4:$BH$126,$L74,FALSE))</f>
        <v>0</v>
      </c>
      <c r="Z74" s="29">
        <f>IF(Z67=0,0,VLOOKUP(Z67,FAC_TOTALS_APTA!$A$4:$BH$126,$L74,FALSE))</f>
        <v>0</v>
      </c>
      <c r="AA74" s="29">
        <f>IF(AA67=0,0,VLOOKUP(AA67,FAC_TOTALS_APTA!$A$4:$BH$126,$L74,FALSE))</f>
        <v>0</v>
      </c>
      <c r="AB74" s="29">
        <f>IF(AB67=0,0,VLOOKUP(AB67,FAC_TOTALS_APTA!$A$4:$BH$126,$L74,FALSE))</f>
        <v>0</v>
      </c>
      <c r="AC74" s="32">
        <f t="shared" si="25"/>
        <v>-7426095.5290522259</v>
      </c>
      <c r="AD74" s="33">
        <f>AC74/G83</f>
        <v>-6.5352347871917543E-2</v>
      </c>
    </row>
    <row r="75" spans="1:33" x14ac:dyDescent="0.2">
      <c r="B75" s="25" t="s">
        <v>48</v>
      </c>
      <c r="C75" s="28" t="s">
        <v>21</v>
      </c>
      <c r="D75" s="124" t="s">
        <v>81</v>
      </c>
      <c r="E75" s="55"/>
      <c r="F75" s="6">
        <f>MATCH($D75,FAC_TOTALS_APTA!$A$2:$BH$2,)</f>
        <v>16</v>
      </c>
      <c r="G75" s="125">
        <f>VLOOKUP(G67,FAC_TOTALS_APTA!$A$4:$BH$126,$F75,FALSE)</f>
        <v>1.9327110653241599</v>
      </c>
      <c r="H75" s="125">
        <f>VLOOKUP(H67,FAC_TOTALS_APTA!$A$4:$BH$126,$F75,FALSE)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MATCH($K75,FAC_TOTALS_APTA!$A$2:$BF$2,)</f>
        <v>34</v>
      </c>
      <c r="M75" s="29">
        <f>IF(M67=0,0,VLOOKUP(M67,FAC_TOTALS_APTA!$A$4:$BH$126,$L75,FALSE))</f>
        <v>293227.44980717899</v>
      </c>
      <c r="N75" s="29">
        <f>IF(N67=0,0,VLOOKUP(N67,FAC_TOTALS_APTA!$A$4:$BH$126,$L75,FALSE))</f>
        <v>396566.23444473703</v>
      </c>
      <c r="O75" s="29">
        <f>IF(O67=0,0,VLOOKUP(O67,FAC_TOTALS_APTA!$A$4:$BH$126,$L75,FALSE))</f>
        <v>747674.05771408195</v>
      </c>
      <c r="P75" s="29">
        <f>IF(P67=0,0,VLOOKUP(P67,FAC_TOTALS_APTA!$A$4:$BH$126,$L75,FALSE))</f>
        <v>490550.33409790503</v>
      </c>
      <c r="Q75" s="29">
        <f>IF(Q67=0,0,VLOOKUP(Q67,FAC_TOTALS_APTA!$A$4:$BH$126,$L75,FALSE))</f>
        <v>355730.42909275001</v>
      </c>
      <c r="R75" s="29">
        <f>IF(R67=0,0,VLOOKUP(R67,FAC_TOTALS_APTA!$A$4:$BH$126,$L75,FALSE))</f>
        <v>853639.17273901997</v>
      </c>
      <c r="S75" s="29">
        <f>IF(S67=0,0,VLOOKUP(S67,FAC_TOTALS_APTA!$A$4:$BH$126,$L75,FALSE))</f>
        <v>-2533366.0170982601</v>
      </c>
      <c r="T75" s="29">
        <f>IF(T67=0,0,VLOOKUP(T67,FAC_TOTALS_APTA!$A$4:$BH$126,$L75,FALSE))</f>
        <v>1197137.5249262799</v>
      </c>
      <c r="U75" s="29">
        <f>IF(U67=0,0,VLOOKUP(U67,FAC_TOTALS_APTA!$A$4:$BH$126,$L75,FALSE))</f>
        <v>1725076.2231546999</v>
      </c>
      <c r="V75" s="29">
        <f>IF(V67=0,0,VLOOKUP(V67,FAC_TOTALS_APTA!$A$4:$BH$126,$L75,FALSE))</f>
        <v>18326.285604548499</v>
      </c>
      <c r="W75" s="29">
        <f>IF(W67=0,0,VLOOKUP(W67,FAC_TOTALS_APTA!$A$4:$BH$126,$L75,FALSE))</f>
        <v>0</v>
      </c>
      <c r="X75" s="29">
        <f>IF(X67=0,0,VLOOKUP(X67,FAC_TOTALS_APTA!$A$4:$BH$126,$L75,FALSE))</f>
        <v>0</v>
      </c>
      <c r="Y75" s="29">
        <f>IF(Y67=0,0,VLOOKUP(Y67,FAC_TOTALS_APTA!$A$4:$BH$126,$L75,FALSE))</f>
        <v>0</v>
      </c>
      <c r="Z75" s="29">
        <f>IF(Z67=0,0,VLOOKUP(Z67,FAC_TOTALS_APTA!$A$4:$BH$126,$L75,FALSE))</f>
        <v>0</v>
      </c>
      <c r="AA75" s="29">
        <f>IF(AA67=0,0,VLOOKUP(AA67,FAC_TOTALS_APTA!$A$4:$BH$126,$L75,FALSE))</f>
        <v>0</v>
      </c>
      <c r="AB75" s="29">
        <f>IF(AB67=0,0,VLOOKUP(AB67,FAC_TOTALS_APTA!$A$4:$BH$126,$L75,FALSE))</f>
        <v>0</v>
      </c>
      <c r="AC75" s="32">
        <f t="shared" si="25"/>
        <v>3544561.6944829412</v>
      </c>
      <c r="AD75" s="33">
        <f>AC75/G83</f>
        <v>3.1193435097230299E-2</v>
      </c>
    </row>
    <row r="76" spans="1:33" x14ac:dyDescent="0.25">
      <c r="B76" s="25" t="s">
        <v>45</v>
      </c>
      <c r="C76" s="28" t="s">
        <v>21</v>
      </c>
      <c r="D76" s="104" t="s">
        <v>14</v>
      </c>
      <c r="E76" s="55"/>
      <c r="F76" s="6" t="e">
        <f>MATCH($D76,FAC_TOTALS_APTA!$A$2:$BH$2,)</f>
        <v>#N/A</v>
      </c>
      <c r="G76" s="123" t="e">
        <f>VLOOKUP(G67,FAC_TOTALS_APTA!$A$4:$BH$126,$F76,FALSE)</f>
        <v>#REF!</v>
      </c>
      <c r="H76" s="123" t="e">
        <f>VLOOKUP(H67,FAC_TOTALS_APTA!$A$4:$BH$126,$F76,FALSE)</f>
        <v>#REF!</v>
      </c>
      <c r="I76" s="30" t="str">
        <f t="shared" si="22"/>
        <v>-</v>
      </c>
      <c r="J76" s="31" t="str">
        <f t="shared" si="23"/>
        <v>_log</v>
      </c>
      <c r="K76" s="31" t="str">
        <f t="shared" si="24"/>
        <v>TOTAL_MED_INC_INDIV_2018_log_FAC</v>
      </c>
      <c r="L76" s="6" t="e">
        <f>MATCH($K76,FAC_TOTALS_APTA!$A$2:$BF$2,)</f>
        <v>#N/A</v>
      </c>
      <c r="M76" s="29" t="e">
        <f>IF(M67=0,0,VLOOKUP(M67,FAC_TOTALS_APTA!$A$4:$BH$126,$L76,FALSE))</f>
        <v>#REF!</v>
      </c>
      <c r="N76" s="29" t="e">
        <f>IF(N67=0,0,VLOOKUP(N67,FAC_TOTALS_APTA!$A$4:$BH$126,$L76,FALSE))</f>
        <v>#REF!</v>
      </c>
      <c r="O76" s="29" t="e">
        <f>IF(O67=0,0,VLOOKUP(O67,FAC_TOTALS_APTA!$A$4:$BH$126,$L76,FALSE))</f>
        <v>#REF!</v>
      </c>
      <c r="P76" s="29" t="e">
        <f>IF(P67=0,0,VLOOKUP(P67,FAC_TOTALS_APTA!$A$4:$BH$126,$L76,FALSE))</f>
        <v>#REF!</v>
      </c>
      <c r="Q76" s="29" t="e">
        <f>IF(Q67=0,0,VLOOKUP(Q67,FAC_TOTALS_APTA!$A$4:$BH$126,$L76,FALSE))</f>
        <v>#REF!</v>
      </c>
      <c r="R76" s="29" t="e">
        <f>IF(R67=0,0,VLOOKUP(R67,FAC_TOTALS_APTA!$A$4:$BH$126,$L76,FALSE))</f>
        <v>#REF!</v>
      </c>
      <c r="S76" s="29" t="e">
        <f>IF(S67=0,0,VLOOKUP(S67,FAC_TOTALS_APTA!$A$4:$BH$126,$L76,FALSE))</f>
        <v>#REF!</v>
      </c>
      <c r="T76" s="29" t="e">
        <f>IF(T67=0,0,VLOOKUP(T67,FAC_TOTALS_APTA!$A$4:$BH$126,$L76,FALSE))</f>
        <v>#REF!</v>
      </c>
      <c r="U76" s="29" t="e">
        <f>IF(U67=0,0,VLOOKUP(U67,FAC_TOTALS_APTA!$A$4:$BH$126,$L76,FALSE))</f>
        <v>#REF!</v>
      </c>
      <c r="V76" s="29" t="e">
        <f>IF(V67=0,0,VLOOKUP(V67,FAC_TOTALS_APTA!$A$4:$BH$126,$L76,FALSE))</f>
        <v>#REF!</v>
      </c>
      <c r="W76" s="29">
        <f>IF(W67=0,0,VLOOKUP(W67,FAC_TOTALS_APTA!$A$4:$BH$126,$L76,FALSE))</f>
        <v>0</v>
      </c>
      <c r="X76" s="29">
        <f>IF(X67=0,0,VLOOKUP(X67,FAC_TOTALS_APTA!$A$4:$BH$126,$L76,FALSE))</f>
        <v>0</v>
      </c>
      <c r="Y76" s="29">
        <f>IF(Y67=0,0,VLOOKUP(Y67,FAC_TOTALS_APTA!$A$4:$BH$126,$L76,FALSE))</f>
        <v>0</v>
      </c>
      <c r="Z76" s="29">
        <f>IF(Z67=0,0,VLOOKUP(Z67,FAC_TOTALS_APTA!$A$4:$BH$126,$L76,FALSE))</f>
        <v>0</v>
      </c>
      <c r="AA76" s="29">
        <f>IF(AA67=0,0,VLOOKUP(AA67,FAC_TOTALS_APTA!$A$4:$BH$126,$L76,FALSE))</f>
        <v>0</v>
      </c>
      <c r="AB76" s="29">
        <f>IF(AB67=0,0,VLOOKUP(AB67,FAC_TOTALS_APTA!$A$4:$BH$126,$L76,FALSE))</f>
        <v>0</v>
      </c>
      <c r="AC76" s="32" t="e">
        <f t="shared" si="25"/>
        <v>#REF!</v>
      </c>
      <c r="AD76" s="33" t="e">
        <f>AC76/G83</f>
        <v>#REF!</v>
      </c>
    </row>
    <row r="77" spans="1:33" x14ac:dyDescent="0.25">
      <c r="B77" s="25" t="s">
        <v>61</v>
      </c>
      <c r="C77" s="28"/>
      <c r="D77" s="104" t="s">
        <v>9</v>
      </c>
      <c r="E77" s="55"/>
      <c r="F77" s="6">
        <f>MATCH($D77,FAC_TOTALS_APTA!$A$2:$BH$2,)</f>
        <v>17</v>
      </c>
      <c r="G77" s="117">
        <f>VLOOKUP(G67,FAC_TOTALS_APTA!$A$4:$BH$126,$F77,FALSE)</f>
        <v>6.6866462964353799</v>
      </c>
      <c r="H77" s="117">
        <f>VLOOKUP(H67,FAC_TOTALS_APTA!$A$4:$BH$126,$F77,FALSE)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MATCH($K77,FAC_TOTALS_APTA!$A$2:$BF$2,)</f>
        <v>35</v>
      </c>
      <c r="M77" s="29">
        <f>IF(M67=0,0,VLOOKUP(M67,FAC_TOTALS_APTA!$A$4:$BH$126,$L77,FALSE))</f>
        <v>160618.66985545799</v>
      </c>
      <c r="N77" s="29">
        <f>IF(N67=0,0,VLOOKUP(N67,FAC_TOTALS_APTA!$A$4:$BH$126,$L77,FALSE))</f>
        <v>133095.439027074</v>
      </c>
      <c r="O77" s="29">
        <f>IF(O67=0,0,VLOOKUP(O67,FAC_TOTALS_APTA!$A$4:$BH$126,$L77,FALSE))</f>
        <v>188175.31741082299</v>
      </c>
      <c r="P77" s="29">
        <f>IF(P67=0,0,VLOOKUP(P67,FAC_TOTALS_APTA!$A$4:$BH$126,$L77,FALSE))</f>
        <v>279386.50009419501</v>
      </c>
      <c r="Q77" s="29">
        <f>IF(Q67=0,0,VLOOKUP(Q67,FAC_TOTALS_APTA!$A$4:$BH$126,$L77,FALSE))</f>
        <v>261897.68327161</v>
      </c>
      <c r="R77" s="29">
        <f>IF(R67=0,0,VLOOKUP(R67,FAC_TOTALS_APTA!$A$4:$BH$126,$L77,FALSE))</f>
        <v>-62119.199623560598</v>
      </c>
      <c r="S77" s="29">
        <f>IF(S67=0,0,VLOOKUP(S67,FAC_TOTALS_APTA!$A$4:$BH$126,$L77,FALSE))</f>
        <v>289426.71695525799</v>
      </c>
      <c r="T77" s="29">
        <f>IF(T67=0,0,VLOOKUP(T67,FAC_TOTALS_APTA!$A$4:$BH$126,$L77,FALSE))</f>
        <v>868491.06178791099</v>
      </c>
      <c r="U77" s="29">
        <f>IF(U67=0,0,VLOOKUP(U67,FAC_TOTALS_APTA!$A$4:$BH$126,$L77,FALSE))</f>
        <v>326831.559557467</v>
      </c>
      <c r="V77" s="29">
        <f>IF(V67=0,0,VLOOKUP(V67,FAC_TOTALS_APTA!$A$4:$BH$126,$L77,FALSE))</f>
        <v>-374855.98699505499</v>
      </c>
      <c r="W77" s="29">
        <f>IF(W67=0,0,VLOOKUP(W67,FAC_TOTALS_APTA!$A$4:$BH$126,$L77,FALSE))</f>
        <v>0</v>
      </c>
      <c r="X77" s="29">
        <f>IF(X67=0,0,VLOOKUP(X67,FAC_TOTALS_APTA!$A$4:$BH$126,$L77,FALSE))</f>
        <v>0</v>
      </c>
      <c r="Y77" s="29">
        <f>IF(Y67=0,0,VLOOKUP(Y67,FAC_TOTALS_APTA!$A$4:$BH$126,$L77,FALSE))</f>
        <v>0</v>
      </c>
      <c r="Z77" s="29">
        <f>IF(Z67=0,0,VLOOKUP(Z67,FAC_TOTALS_APTA!$A$4:$BH$126,$L77,FALSE))</f>
        <v>0</v>
      </c>
      <c r="AA77" s="29">
        <f>IF(AA67=0,0,VLOOKUP(AA67,FAC_TOTALS_APTA!$A$4:$BH$126,$L77,FALSE))</f>
        <v>0</v>
      </c>
      <c r="AB77" s="29">
        <f>IF(AB67=0,0,VLOOKUP(AB67,FAC_TOTALS_APTA!$A$4:$BH$126,$L77,FALSE))</f>
        <v>0</v>
      </c>
      <c r="AC77" s="32">
        <f t="shared" si="25"/>
        <v>2070947.7613411802</v>
      </c>
      <c r="AD77" s="33">
        <f>AC77/G83</f>
        <v>1.8225095273048685E-2</v>
      </c>
    </row>
    <row r="78" spans="1:33" x14ac:dyDescent="0.25">
      <c r="B78" s="25" t="s">
        <v>46</v>
      </c>
      <c r="C78" s="28"/>
      <c r="D78" s="104" t="s">
        <v>28</v>
      </c>
      <c r="E78" s="55"/>
      <c r="F78" s="6">
        <f>MATCH($D78,FAC_TOTALS_APTA!$A$2:$BH$2,)</f>
        <v>18</v>
      </c>
      <c r="G78" s="125">
        <f>VLOOKUP(G67,FAC_TOTALS_APTA!$A$4:$BH$126,$F78,FALSE)</f>
        <v>3.3043487636261699</v>
      </c>
      <c r="H78" s="125">
        <f>VLOOKUP(H67,FAC_TOTALS_APTA!$A$4:$BH$126,$F78,FALSE)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MATCH($K78,FAC_TOTALS_APTA!$A$2:$BF$2,)</f>
        <v>36</v>
      </c>
      <c r="M78" s="29">
        <f>IF(M67=0,0,VLOOKUP(M67,FAC_TOTALS_APTA!$A$4:$BH$126,$L78,FALSE))</f>
        <v>0</v>
      </c>
      <c r="N78" s="29">
        <f>IF(N67=0,0,VLOOKUP(N67,FAC_TOTALS_APTA!$A$4:$BH$126,$L78,FALSE))</f>
        <v>0</v>
      </c>
      <c r="O78" s="29">
        <f>IF(O67=0,0,VLOOKUP(O67,FAC_TOTALS_APTA!$A$4:$BH$126,$L78,FALSE))</f>
        <v>0</v>
      </c>
      <c r="P78" s="29">
        <f>IF(P67=0,0,VLOOKUP(P67,FAC_TOTALS_APTA!$A$4:$BH$126,$L78,FALSE))</f>
        <v>-706179.79740222997</v>
      </c>
      <c r="Q78" s="29">
        <f>IF(Q67=0,0,VLOOKUP(Q67,FAC_TOTALS_APTA!$A$4:$BH$126,$L78,FALSE))</f>
        <v>-364098.17451000703</v>
      </c>
      <c r="R78" s="29">
        <f>IF(R67=0,0,VLOOKUP(R67,FAC_TOTALS_APTA!$A$4:$BH$126,$L78,FALSE))</f>
        <v>95458.326511014893</v>
      </c>
      <c r="S78" s="29">
        <f>IF(S67=0,0,VLOOKUP(S67,FAC_TOTALS_APTA!$A$4:$BH$126,$L78,FALSE))</f>
        <v>125379.31160097801</v>
      </c>
      <c r="T78" s="29">
        <f>IF(T67=0,0,VLOOKUP(T67,FAC_TOTALS_APTA!$A$4:$BH$126,$L78,FALSE))</f>
        <v>-940889.83994834498</v>
      </c>
      <c r="U78" s="29">
        <f>IF(U67=0,0,VLOOKUP(U67,FAC_TOTALS_APTA!$A$4:$BH$126,$L78,FALSE))</f>
        <v>294968.64074806601</v>
      </c>
      <c r="V78" s="29">
        <f>IF(V67=0,0,VLOOKUP(V67,FAC_TOTALS_APTA!$A$4:$BH$126,$L78,FALSE))</f>
        <v>413757.91919240903</v>
      </c>
      <c r="W78" s="29">
        <f>IF(W67=0,0,VLOOKUP(W67,FAC_TOTALS_APTA!$A$4:$BH$126,$L78,FALSE))</f>
        <v>0</v>
      </c>
      <c r="X78" s="29">
        <f>IF(X67=0,0,VLOOKUP(X67,FAC_TOTALS_APTA!$A$4:$BH$126,$L78,FALSE))</f>
        <v>0</v>
      </c>
      <c r="Y78" s="29">
        <f>IF(Y67=0,0,VLOOKUP(Y67,FAC_TOTALS_APTA!$A$4:$BH$126,$L78,FALSE))</f>
        <v>0</v>
      </c>
      <c r="Z78" s="29">
        <f>IF(Z67=0,0,VLOOKUP(Z67,FAC_TOTALS_APTA!$A$4:$BH$126,$L78,FALSE))</f>
        <v>0</v>
      </c>
      <c r="AA78" s="29">
        <f>IF(AA67=0,0,VLOOKUP(AA67,FAC_TOTALS_APTA!$A$4:$BH$126,$L78,FALSE))</f>
        <v>0</v>
      </c>
      <c r="AB78" s="29">
        <f>IF(AB67=0,0,VLOOKUP(AB67,FAC_TOTALS_APTA!$A$4:$BH$126,$L78,FALSE))</f>
        <v>0</v>
      </c>
      <c r="AC78" s="32">
        <f t="shared" si="25"/>
        <v>-1081603.6138081136</v>
      </c>
      <c r="AD78" s="33">
        <f>AC78/G83</f>
        <v>-9.5185061049345796E-3</v>
      </c>
    </row>
    <row r="79" spans="1:33" x14ac:dyDescent="0.25">
      <c r="B79" s="25" t="s">
        <v>62</v>
      </c>
      <c r="C79" s="28"/>
      <c r="D79" s="126" t="s">
        <v>90</v>
      </c>
      <c r="E79" s="55"/>
      <c r="F79" s="6">
        <f>MATCH($D79,FAC_TOTALS_APTA!$A$2:$BH$2,)</f>
        <v>24</v>
      </c>
      <c r="G79" s="125">
        <f>VLOOKUP(G67,FAC_TOTALS_APTA!$A$4:$BH$126,$F79,FALSE)</f>
        <v>0</v>
      </c>
      <c r="H79" s="125">
        <f>VLOOKUP(H67,FAC_TOTALS_APTA!$A$4:$BH$126,$F79,FALSE)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YEARS_SINCE_TNC_BUS_LOW_FAC</v>
      </c>
      <c r="L79" s="6">
        <f>MATCH($K79,FAC_TOTALS_APTA!$A$2:$BF$2,)</f>
        <v>42</v>
      </c>
      <c r="M79" s="29">
        <f>IF(M67=0,0,VLOOKUP(M67,FAC_TOTALS_APTA!$A$4:$BH$126,$L79,FALSE))</f>
        <v>0</v>
      </c>
      <c r="N79" s="29">
        <f>IF(N67=0,0,VLOOKUP(N67,FAC_TOTALS_APTA!$A$4:$BH$126,$L79,FALSE))</f>
        <v>0</v>
      </c>
      <c r="O79" s="29">
        <f>IF(O67=0,0,VLOOKUP(O67,FAC_TOTALS_APTA!$A$4:$BH$126,$L79,FALSE))</f>
        <v>0</v>
      </c>
      <c r="P79" s="29">
        <f>IF(P67=0,0,VLOOKUP(P67,FAC_TOTALS_APTA!$A$4:$BH$126,$L79,FALSE))</f>
        <v>0</v>
      </c>
      <c r="Q79" s="29">
        <f>IF(Q67=0,0,VLOOKUP(Q67,FAC_TOTALS_APTA!$A$4:$BH$126,$L79,FALSE))</f>
        <v>0</v>
      </c>
      <c r="R79" s="29">
        <f>IF(R67=0,0,VLOOKUP(R67,FAC_TOTALS_APTA!$A$4:$BH$126,$L79,FALSE))</f>
        <v>0</v>
      </c>
      <c r="S79" s="29">
        <f>IF(S67=0,0,VLOOKUP(S67,FAC_TOTALS_APTA!$A$4:$BH$126,$L79,FALSE))</f>
        <v>0</v>
      </c>
      <c r="T79" s="29">
        <f>IF(T67=0,0,VLOOKUP(T67,FAC_TOTALS_APTA!$A$4:$BH$126,$L79,FALSE))</f>
        <v>0</v>
      </c>
      <c r="U79" s="29">
        <f>IF(U67=0,0,VLOOKUP(U67,FAC_TOTALS_APTA!$A$4:$BH$126,$L79,FALSE))</f>
        <v>0</v>
      </c>
      <c r="V79" s="29">
        <f>IF(V67=0,0,VLOOKUP(V67,FAC_TOTALS_APTA!$A$4:$BH$126,$L79,FALSE))</f>
        <v>0</v>
      </c>
      <c r="W79" s="29">
        <f>IF(W67=0,0,VLOOKUP(W67,FAC_TOTALS_APTA!$A$4:$BH$126,$L79,FALSE))</f>
        <v>0</v>
      </c>
      <c r="X79" s="29">
        <f>IF(X67=0,0,VLOOKUP(X67,FAC_TOTALS_APTA!$A$4:$BH$126,$L79,FALSE))</f>
        <v>0</v>
      </c>
      <c r="Y79" s="29">
        <f>IF(Y67=0,0,VLOOKUP(Y67,FAC_TOTALS_APTA!$A$4:$BH$126,$L79,FALSE))</f>
        <v>0</v>
      </c>
      <c r="Z79" s="29">
        <f>IF(Z67=0,0,VLOOKUP(Z67,FAC_TOTALS_APTA!$A$4:$BH$126,$L79,FALSE))</f>
        <v>0</v>
      </c>
      <c r="AA79" s="29">
        <f>IF(AA67=0,0,VLOOKUP(AA67,FAC_TOTALS_APTA!$A$4:$BH$126,$L79,FALSE))</f>
        <v>0</v>
      </c>
      <c r="AB79" s="29">
        <f>IF(AB67=0,0,VLOOKUP(AB67,FAC_TOTALS_APTA!$A$4:$BH$126,$L79,FALSE))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63</v>
      </c>
      <c r="C80" s="28"/>
      <c r="D80" s="104" t="s">
        <v>42</v>
      </c>
      <c r="E80" s="55"/>
      <c r="F80" s="6">
        <f>MATCH($D80,FAC_TOTALS_APTA!$A$2:$BH$2,)</f>
        <v>28</v>
      </c>
      <c r="G80" s="125">
        <f>VLOOKUP(G67,FAC_TOTALS_APTA!$A$4:$BH$126,$F80,FALSE)</f>
        <v>3.0372520728264501E-2</v>
      </c>
      <c r="H80" s="125">
        <f>VLOOKUP(H67,FAC_TOTALS_APTA!$A$4:$BH$126,$F80,FALSE)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MATCH($K80,FAC_TOTALS_APTA!$A$2:$BF$2,)</f>
        <v>46</v>
      </c>
      <c r="M80" s="29">
        <f>IF(M67=0,0,VLOOKUP(M67,FAC_TOTALS_APTA!$A$4:$BH$126,$L80,FALSE))</f>
        <v>0</v>
      </c>
      <c r="N80" s="29">
        <f>IF(N67=0,0,VLOOKUP(N67,FAC_TOTALS_APTA!$A$4:$BH$126,$L80,FALSE))</f>
        <v>0</v>
      </c>
      <c r="O80" s="29">
        <f>IF(O67=0,0,VLOOKUP(O67,FAC_TOTALS_APTA!$A$4:$BH$126,$L80,FALSE))</f>
        <v>0</v>
      </c>
      <c r="P80" s="29">
        <f>IF(P67=0,0,VLOOKUP(P67,FAC_TOTALS_APTA!$A$4:$BH$126,$L80,FALSE))</f>
        <v>0</v>
      </c>
      <c r="Q80" s="29">
        <f>IF(Q67=0,0,VLOOKUP(Q67,FAC_TOTALS_APTA!$A$4:$BH$126,$L80,FALSE))</f>
        <v>0</v>
      </c>
      <c r="R80" s="29">
        <f>IF(R67=0,0,VLOOKUP(R67,FAC_TOTALS_APTA!$A$4:$BH$126,$L80,FALSE))</f>
        <v>0</v>
      </c>
      <c r="S80" s="29">
        <f>IF(S67=0,0,VLOOKUP(S67,FAC_TOTALS_APTA!$A$4:$BH$126,$L80,FALSE))</f>
        <v>0</v>
      </c>
      <c r="T80" s="29">
        <f>IF(T67=0,0,VLOOKUP(T67,FAC_TOTALS_APTA!$A$4:$BH$126,$L80,FALSE))</f>
        <v>-6989.7642831007897</v>
      </c>
      <c r="U80" s="29">
        <f>IF(U67=0,0,VLOOKUP(U67,FAC_TOTALS_APTA!$A$4:$BH$126,$L80,FALSE))</f>
        <v>0</v>
      </c>
      <c r="V80" s="29">
        <f>IF(V67=0,0,VLOOKUP(V67,FAC_TOTALS_APTA!$A$4:$BH$126,$L80,FALSE))</f>
        <v>-4538.0410056991504</v>
      </c>
      <c r="W80" s="29">
        <f>IF(W67=0,0,VLOOKUP(W67,FAC_TOTALS_APTA!$A$4:$BH$126,$L80,FALSE))</f>
        <v>0</v>
      </c>
      <c r="X80" s="29">
        <f>IF(X67=0,0,VLOOKUP(X67,FAC_TOTALS_APTA!$A$4:$BH$126,$L80,FALSE))</f>
        <v>0</v>
      </c>
      <c r="Y80" s="29">
        <f>IF(Y67=0,0,VLOOKUP(Y67,FAC_TOTALS_APTA!$A$4:$BH$126,$L80,FALSE))</f>
        <v>0</v>
      </c>
      <c r="Z80" s="29">
        <f>IF(Z67=0,0,VLOOKUP(Z67,FAC_TOTALS_APTA!$A$4:$BH$126,$L80,FALSE))</f>
        <v>0</v>
      </c>
      <c r="AA80" s="29">
        <f>IF(AA67=0,0,VLOOKUP(AA67,FAC_TOTALS_APTA!$A$4:$BH$126,$L80,FALSE))</f>
        <v>0</v>
      </c>
      <c r="AB80" s="29">
        <f>IF(AB67=0,0,VLOOKUP(AB67,FAC_TOTALS_APTA!$A$4:$BH$126,$L80,FALSE))</f>
        <v>0</v>
      </c>
      <c r="AC80" s="32">
        <f t="shared" si="25"/>
        <v>-11527.80528879994</v>
      </c>
      <c r="AD80" s="33">
        <f>AC80/G83</f>
        <v>-1.0144888905429086E-4</v>
      </c>
      <c r="AG80" s="53"/>
    </row>
    <row r="81" spans="1:31" x14ac:dyDescent="0.25">
      <c r="B81" s="8" t="s">
        <v>64</v>
      </c>
      <c r="C81" s="27"/>
      <c r="D81" s="129" t="s">
        <v>43</v>
      </c>
      <c r="E81" s="56"/>
      <c r="F81" s="7">
        <f>MATCH($D81,FAC_TOTALS_APTA!$A$2:$BH$2,)</f>
        <v>29</v>
      </c>
      <c r="G81" s="131">
        <f>VLOOKUP(G67,FAC_TOTALS_APTA!$A$4:$BH$126,$F81,FALSE)</f>
        <v>0</v>
      </c>
      <c r="H81" s="131">
        <f>VLOOKUP(H67,FAC_TOTALS_APTA!$A$4:$BH$126,$F81,FALSE)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MATCH($K81,FAC_TOTALS_APTA!$A$2:$BF$2,)</f>
        <v>47</v>
      </c>
      <c r="M81" s="38">
        <f>IF(M67=0,0,VLOOKUP(M67,FAC_TOTALS_APTA!$A$4:$BH$126,$L81,FALSE))</f>
        <v>0</v>
      </c>
      <c r="N81" s="38">
        <f>IF(N67=0,0,VLOOKUP(N67,FAC_TOTALS_APTA!$A$4:$BH$126,$L81,FALSE))</f>
        <v>0</v>
      </c>
      <c r="O81" s="38">
        <f>IF(O67=0,0,VLOOKUP(O67,FAC_TOTALS_APTA!$A$4:$BH$126,$L81,FALSE))</f>
        <v>0</v>
      </c>
      <c r="P81" s="38">
        <f>IF(P67=0,0,VLOOKUP(P67,FAC_TOTALS_APTA!$A$4:$BH$126,$L81,FALSE))</f>
        <v>0</v>
      </c>
      <c r="Q81" s="38">
        <f>IF(Q67=0,0,VLOOKUP(Q67,FAC_TOTALS_APTA!$A$4:$BH$126,$L81,FALSE))</f>
        <v>0</v>
      </c>
      <c r="R81" s="38">
        <f>IF(R67=0,0,VLOOKUP(R67,FAC_TOTALS_APTA!$A$4:$BH$126,$L81,FALSE))</f>
        <v>0</v>
      </c>
      <c r="S81" s="38">
        <f>IF(S67=0,0,VLOOKUP(S67,FAC_TOTALS_APTA!$A$4:$BH$126,$L81,FALSE))</f>
        <v>0</v>
      </c>
      <c r="T81" s="38">
        <f>IF(T67=0,0,VLOOKUP(T67,FAC_TOTALS_APTA!$A$4:$BH$126,$L81,FALSE))</f>
        <v>0</v>
      </c>
      <c r="U81" s="38">
        <f>IF(U67=0,0,VLOOKUP(U67,FAC_TOTALS_APTA!$A$4:$BH$126,$L81,FALSE))</f>
        <v>0</v>
      </c>
      <c r="V81" s="38">
        <f>IF(V67=0,0,VLOOKUP(V67,FAC_TOTALS_APTA!$A$4:$BH$126,$L81,FALSE))</f>
        <v>0</v>
      </c>
      <c r="W81" s="38">
        <f>IF(W67=0,0,VLOOKUP(W67,FAC_TOTALS_APTA!$A$4:$BH$126,$L81,FALSE))</f>
        <v>0</v>
      </c>
      <c r="X81" s="38">
        <f>IF(X67=0,0,VLOOKUP(X67,FAC_TOTALS_APTA!$A$4:$BH$126,$L81,FALSE))</f>
        <v>0</v>
      </c>
      <c r="Y81" s="38">
        <f>IF(Y67=0,0,VLOOKUP(Y67,FAC_TOTALS_APTA!$A$4:$BH$126,$L81,FALSE))</f>
        <v>0</v>
      </c>
      <c r="Z81" s="38">
        <f>IF(Z67=0,0,VLOOKUP(Z67,FAC_TOTALS_APTA!$A$4:$BH$126,$L81,FALSE))</f>
        <v>0</v>
      </c>
      <c r="AA81" s="38">
        <f>IF(AA67=0,0,VLOOKUP(AA67,FAC_TOTALS_APTA!$A$4:$BH$126,$L81,FALSE))</f>
        <v>0</v>
      </c>
      <c r="AB81" s="38">
        <f>IF(AB67=0,0,VLOOKUP(AB67,FAC_TOTALS_APTA!$A$4:$BH$126,$L81,FALSE))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52</v>
      </c>
      <c r="C82" s="42"/>
      <c r="D82" s="41" t="s">
        <v>44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MATCH($K82,FAC_TOTALS_APTA!$A$2:$BF$2,)</f>
        <v>51</v>
      </c>
      <c r="M82" s="45">
        <f>IF(M67=0,0,VLOOKUP(M67,FAC_TOTALS_APTA!$A$4:$BH$126,$L82,FALSE))</f>
        <v>13655748</v>
      </c>
      <c r="N82" s="45">
        <f>IF(N67=0,0,VLOOKUP(N67,FAC_TOTALS_APTA!$A$4:$BH$126,$L82,FALSE))</f>
        <v>44950739</v>
      </c>
      <c r="O82" s="45">
        <f>IF(O67=0,0,VLOOKUP(O67,FAC_TOTALS_APTA!$A$4:$BH$126,$L82,FALSE))</f>
        <v>27514218</v>
      </c>
      <c r="P82" s="45">
        <f>IF(P67=0,0,VLOOKUP(P67,FAC_TOTALS_APTA!$A$4:$BH$126,$L82,FALSE))</f>
        <v>26468097.999999899</v>
      </c>
      <c r="Q82" s="45">
        <f>IF(Q67=0,0,VLOOKUP(Q67,FAC_TOTALS_APTA!$A$4:$BH$126,$L82,FALSE))</f>
        <v>12183549</v>
      </c>
      <c r="R82" s="45">
        <f>IF(R67=0,0,VLOOKUP(R67,FAC_TOTALS_APTA!$A$4:$BH$126,$L82,FALSE))</f>
        <v>4015598.9999999902</v>
      </c>
      <c r="S82" s="45">
        <f>IF(S67=0,0,VLOOKUP(S67,FAC_TOTALS_APTA!$A$4:$BH$126,$L82,FALSE))</f>
        <v>13248340.999999899</v>
      </c>
      <c r="T82" s="45">
        <f>IF(T67=0,0,VLOOKUP(T67,FAC_TOTALS_APTA!$A$4:$BH$126,$L82,FALSE))</f>
        <v>1770537</v>
      </c>
      <c r="U82" s="45">
        <f>IF(U67=0,0,VLOOKUP(U67,FAC_TOTALS_APTA!$A$4:$BH$126,$L82,FALSE))</f>
        <v>1273013.99999999</v>
      </c>
      <c r="V82" s="45">
        <f>IF(V67=0,0,VLOOKUP(V67,FAC_TOTALS_APTA!$A$4:$BH$126,$L82,FALSE))</f>
        <v>6209327.9999999898</v>
      </c>
      <c r="W82" s="45">
        <f>IF(W67=0,0,VLOOKUP(W67,FAC_TOTALS_APTA!$A$4:$BH$126,$L82,FALSE))</f>
        <v>0</v>
      </c>
      <c r="X82" s="45">
        <f>IF(X67=0,0,VLOOKUP(X67,FAC_TOTALS_APTA!$A$4:$BH$126,$L82,FALSE))</f>
        <v>0</v>
      </c>
      <c r="Y82" s="45">
        <f>IF(Y67=0,0,VLOOKUP(Y67,FAC_TOTALS_APTA!$A$4:$BH$126,$L82,FALSE))</f>
        <v>0</v>
      </c>
      <c r="Z82" s="45">
        <f>IF(Z67=0,0,VLOOKUP(Z67,FAC_TOTALS_APTA!$A$4:$BH$126,$L82,FALSE))</f>
        <v>0</v>
      </c>
      <c r="AA82" s="45">
        <f>IF(AA67=0,0,VLOOKUP(AA67,FAC_TOTALS_APTA!$A$4:$BH$126,$L82,FALSE))</f>
        <v>0</v>
      </c>
      <c r="AB82" s="45">
        <f>IF(AB67=0,0,VLOOKUP(AB67,FAC_TOTALS_APTA!$A$4:$BH$126,$L82,FALSE))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65</v>
      </c>
      <c r="C83" s="28"/>
      <c r="D83" s="6" t="s">
        <v>6</v>
      </c>
      <c r="E83" s="55"/>
      <c r="F83" s="6">
        <f>MATCH($D83,FAC_TOTALS_APTA!$A$2:$BF$2,)</f>
        <v>10</v>
      </c>
      <c r="G83" s="117">
        <f>VLOOKUP(G67,FAC_TOTALS_APTA!$A$4:$BH$126,$F83,FALSE)</f>
        <v>113631656.25826401</v>
      </c>
      <c r="H83" s="117">
        <f>VLOOKUP(H67,FAC_TOTALS_APTA!$A$4:$BF$126,$F83,FALSE)</f>
        <v>301726738.90882701</v>
      </c>
      <c r="I83" s="112">
        <f t="shared" ref="I83" si="27">H83/G83-1</f>
        <v>1.6553052982265544</v>
      </c>
      <c r="J83" s="31"/>
      <c r="K83" s="31"/>
      <c r="L83" s="6"/>
      <c r="M83" s="29" t="e">
        <f t="shared" ref="M83:AB83" si="28">SUM(M69:M76)</f>
        <v>#REF!</v>
      </c>
      <c r="N83" s="29" t="e">
        <f t="shared" si="28"/>
        <v>#REF!</v>
      </c>
      <c r="O83" s="29" t="e">
        <f t="shared" si="28"/>
        <v>#REF!</v>
      </c>
      <c r="P83" s="29" t="e">
        <f t="shared" si="28"/>
        <v>#REF!</v>
      </c>
      <c r="Q83" s="29" t="e">
        <f t="shared" si="28"/>
        <v>#REF!</v>
      </c>
      <c r="R83" s="29" t="e">
        <f t="shared" si="28"/>
        <v>#REF!</v>
      </c>
      <c r="S83" s="29" t="e">
        <f t="shared" si="28"/>
        <v>#REF!</v>
      </c>
      <c r="T83" s="29" t="e">
        <f t="shared" si="28"/>
        <v>#REF!</v>
      </c>
      <c r="U83" s="29" t="e">
        <f t="shared" si="28"/>
        <v>#REF!</v>
      </c>
      <c r="V83" s="29" t="e">
        <f t="shared" si="28"/>
        <v>#REF!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188095082.650563</v>
      </c>
      <c r="AD83" s="33">
        <f>I83</f>
        <v>1.6553052982265544</v>
      </c>
      <c r="AE83" s="106"/>
    </row>
    <row r="84" spans="1:31" ht="13.5" customHeight="1" thickBot="1" x14ac:dyDescent="0.3">
      <c r="B84" s="9" t="s">
        <v>49</v>
      </c>
      <c r="C84" s="23"/>
      <c r="D84" s="23" t="s">
        <v>4</v>
      </c>
      <c r="E84" s="23"/>
      <c r="F84" s="23">
        <f>MATCH($D84,FAC_TOTALS_APTA!$A$2:$BF$2,)</f>
        <v>8</v>
      </c>
      <c r="G84" s="114">
        <f>VLOOKUP(G67,FAC_TOTALS_APTA!$A$4:$BF$126,$F84,FALSE)</f>
        <v>93361892</v>
      </c>
      <c r="H84" s="114">
        <f>VLOOKUP(H67,FAC_TOTALS_APTA!$A$4:$BF$126,$F84,FALSE)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66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0.64964400592849625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34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50</v>
      </c>
      <c r="H92" s="168"/>
      <c r="I92" s="168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8" t="s">
        <v>54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30</v>
      </c>
      <c r="C97" s="28" t="s">
        <v>21</v>
      </c>
      <c r="D97" s="104" t="s">
        <v>85</v>
      </c>
      <c r="E97" s="55"/>
      <c r="F97" s="6">
        <f>MATCH($D97,FAC_TOTALS_APTA!$A$2:$BH$2,)</f>
        <v>12</v>
      </c>
      <c r="G97" s="117">
        <f>VLOOKUP(G95,FAC_TOTALS_APTA!$A$4:$BH$126,$F97,FALSE)</f>
        <v>253905652</v>
      </c>
      <c r="H97" s="117">
        <f>VLOOKUP(H95,FAC_TOTALS_APTA!$A$4:$BH$126,$F97,FALSE)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MATCH($K97,FAC_TOTALS_APTA!$A$2:$BF$2,)</f>
        <v>30</v>
      </c>
      <c r="M97" s="29">
        <f>IF(M95=0,0,VLOOKUP(M95,FAC_TOTALS_APTA!$A$4:$BH$126,$L97,FALSE))</f>
        <v>-56547332.680756003</v>
      </c>
      <c r="N97" s="29">
        <f>IF(N95=0,0,VLOOKUP(N95,FAC_TOTALS_APTA!$A$4:$BH$126,$L97,FALSE))</f>
        <v>27841036.194679402</v>
      </c>
      <c r="O97" s="29">
        <f>IF(O95=0,0,VLOOKUP(O95,FAC_TOTALS_APTA!$A$4:$BH$126,$L97,FALSE))</f>
        <v>27207709.854283601</v>
      </c>
      <c r="P97" s="29">
        <f>IF(P95=0,0,VLOOKUP(P95,FAC_TOTALS_APTA!$A$4:$BH$126,$L97,FALSE))</f>
        <v>-4663436.7591208303</v>
      </c>
      <c r="Q97" s="29">
        <f>IF(Q95=0,0,VLOOKUP(Q95,FAC_TOTALS_APTA!$A$4:$BH$126,$L97,FALSE))</f>
        <v>10032513.6665232</v>
      </c>
      <c r="R97" s="29">
        <f>IF(R95=0,0,VLOOKUP(R95,FAC_TOTALS_APTA!$A$4:$BH$126,$L97,FALSE))</f>
        <v>10984938.714514101</v>
      </c>
      <c r="S97" s="29">
        <f>IF(S95=0,0,VLOOKUP(S95,FAC_TOTALS_APTA!$A$4:$BH$126,$L97,FALSE))</f>
        <v>621421.23380321299</v>
      </c>
      <c r="T97" s="29">
        <f>IF(T95=0,0,VLOOKUP(T95,FAC_TOTALS_APTA!$A$4:$BH$126,$L97,FALSE))</f>
        <v>-62132380.396117501</v>
      </c>
      <c r="U97" s="29">
        <f>IF(U95=0,0,VLOOKUP(U95,FAC_TOTALS_APTA!$A$4:$BH$126,$L97,FALSE))</f>
        <v>-14732251.7939367</v>
      </c>
      <c r="V97" s="29">
        <f>IF(V95=0,0,VLOOKUP(V95,FAC_TOTALS_APTA!$A$4:$BH$126,$L97,FALSE))</f>
        <v>-1356017.86166982</v>
      </c>
      <c r="W97" s="29">
        <f>IF(W95=0,0,VLOOKUP(W95,FAC_TOTALS_APTA!$A$4:$BH$126,$L97,FALSE))</f>
        <v>0</v>
      </c>
      <c r="X97" s="29">
        <f>IF(X95=0,0,VLOOKUP(X95,FAC_TOTALS_APTA!$A$4:$BH$126,$L97,FALSE))</f>
        <v>0</v>
      </c>
      <c r="Y97" s="29">
        <f>IF(Y95=0,0,VLOOKUP(Y95,FAC_TOTALS_APTA!$A$4:$BH$126,$L97,FALSE))</f>
        <v>0</v>
      </c>
      <c r="Z97" s="29">
        <f>IF(Z95=0,0,VLOOKUP(Z95,FAC_TOTALS_APTA!$A$4:$BH$126,$L97,FALSE))</f>
        <v>0</v>
      </c>
      <c r="AA97" s="29">
        <f>IF(AA95=0,0,VLOOKUP(AA95,FAC_TOTALS_APTA!$A$4:$BH$126,$L97,FALSE))</f>
        <v>0</v>
      </c>
      <c r="AB97" s="29">
        <f>IF(AB95=0,0,VLOOKUP(AB95,FAC_TOTALS_APTA!$A$4:$BH$126,$L97,FALSE))</f>
        <v>0</v>
      </c>
      <c r="AC97" s="32">
        <f>SUM(M97:AB97)</f>
        <v>-62743799.827797338</v>
      </c>
      <c r="AD97" s="33">
        <f>AC97/G111</f>
        <v>-5.2353473006244343E-2</v>
      </c>
      <c r="AE97" s="103"/>
    </row>
    <row r="98" spans="1:31" x14ac:dyDescent="0.25">
      <c r="B98" s="25" t="s">
        <v>51</v>
      </c>
      <c r="C98" s="28" t="s">
        <v>21</v>
      </c>
      <c r="D98" s="104" t="s">
        <v>86</v>
      </c>
      <c r="E98" s="55"/>
      <c r="F98" s="6">
        <f>MATCH($D98,FAC_TOTALS_APTA!$A$2:$BH$2,)</f>
        <v>13</v>
      </c>
      <c r="G98" s="123">
        <f>VLOOKUP(G95,FAC_TOTALS_APTA!$A$4:$BH$126,$F98,FALSE)</f>
        <v>0.97956348559999995</v>
      </c>
      <c r="H98" s="123">
        <f>VLOOKUP(H95,FAC_TOTALS_APTA!$A$4:$BH$126,$F98,FALSE)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FARE_per_UPT_cleaned_2018_log_FAC</v>
      </c>
      <c r="L98" s="6">
        <f>MATCH($K98,FAC_TOTALS_APTA!$A$2:$BF$2,)</f>
        <v>31</v>
      </c>
      <c r="M98" s="29">
        <f>IF(M95=0,0,VLOOKUP(M95,FAC_TOTALS_APTA!$A$4:$BH$126,$L98,FALSE))</f>
        <v>-43168139.939443298</v>
      </c>
      <c r="N98" s="29">
        <f>IF(N95=0,0,VLOOKUP(N95,FAC_TOTALS_APTA!$A$4:$BH$126,$L98,FALSE))</f>
        <v>-12409946.9456807</v>
      </c>
      <c r="O98" s="29">
        <f>IF(O95=0,0,VLOOKUP(O95,FAC_TOTALS_APTA!$A$4:$BH$126,$L98,FALSE))</f>
        <v>7997976.6797432601</v>
      </c>
      <c r="P98" s="29">
        <f>IF(P95=0,0,VLOOKUP(P95,FAC_TOTALS_APTA!$A$4:$BH$126,$L98,FALSE))</f>
        <v>-7746104.0564894499</v>
      </c>
      <c r="Q98" s="29">
        <f>IF(Q95=0,0,VLOOKUP(Q95,FAC_TOTALS_APTA!$A$4:$BH$126,$L98,FALSE))</f>
        <v>-6465082.4534672396</v>
      </c>
      <c r="R98" s="29">
        <f>IF(R95=0,0,VLOOKUP(R95,FAC_TOTALS_APTA!$A$4:$BH$126,$L98,FALSE))</f>
        <v>-2412339.8329154798</v>
      </c>
      <c r="S98" s="29">
        <f>IF(S95=0,0,VLOOKUP(S95,FAC_TOTALS_APTA!$A$4:$BH$126,$L98,FALSE))</f>
        <v>-12091734.2294669</v>
      </c>
      <c r="T98" s="29">
        <f>IF(T95=0,0,VLOOKUP(T95,FAC_TOTALS_APTA!$A$4:$BH$126,$L98,FALSE))</f>
        <v>-7027594.6776566599</v>
      </c>
      <c r="U98" s="29">
        <f>IF(U95=0,0,VLOOKUP(U95,FAC_TOTALS_APTA!$A$4:$BH$126,$L98,FALSE))</f>
        <v>-15070950.810902201</v>
      </c>
      <c r="V98" s="29">
        <f>IF(V95=0,0,VLOOKUP(V95,FAC_TOTALS_APTA!$A$4:$BH$126,$L98,FALSE))</f>
        <v>7804205.36679463</v>
      </c>
      <c r="W98" s="29">
        <f>IF(W95=0,0,VLOOKUP(W95,FAC_TOTALS_APTA!$A$4:$BH$126,$L98,FALSE))</f>
        <v>0</v>
      </c>
      <c r="X98" s="29">
        <f>IF(X95=0,0,VLOOKUP(X95,FAC_TOTALS_APTA!$A$4:$BH$126,$L98,FALSE))</f>
        <v>0</v>
      </c>
      <c r="Y98" s="29">
        <f>IF(Y95=0,0,VLOOKUP(Y95,FAC_TOTALS_APTA!$A$4:$BH$126,$L98,FALSE))</f>
        <v>0</v>
      </c>
      <c r="Z98" s="29">
        <f>IF(Z95=0,0,VLOOKUP(Z95,FAC_TOTALS_APTA!$A$4:$BH$126,$L98,FALSE))</f>
        <v>0</v>
      </c>
      <c r="AA98" s="29">
        <f>IF(AA95=0,0,VLOOKUP(AA95,FAC_TOTALS_APTA!$A$4:$BH$126,$L98,FALSE))</f>
        <v>0</v>
      </c>
      <c r="AB98" s="29">
        <f>IF(AB95=0,0,VLOOKUP(AB95,FAC_TOTALS_APTA!$A$4:$BH$126,$L98,FALSE))</f>
        <v>0</v>
      </c>
      <c r="AC98" s="32">
        <f t="shared" ref="AC98:AC109" si="34">SUM(M98:AB98)</f>
        <v>-90589710.899484053</v>
      </c>
      <c r="AD98" s="33">
        <f>AC98/G111</f>
        <v>-7.5588121810220191E-2</v>
      </c>
      <c r="AE98" s="103"/>
    </row>
    <row r="99" spans="1:31" s="13" customFormat="1" x14ac:dyDescent="0.25">
      <c r="A99" s="6"/>
      <c r="B99" s="115" t="s">
        <v>79</v>
      </c>
      <c r="C99" s="116"/>
      <c r="D99" s="104" t="s">
        <v>77</v>
      </c>
      <c r="E99" s="118"/>
      <c r="F99" s="104">
        <f>MATCH($D99,FAC_TOTALS_APTA!$A$2:$BH$2,)</f>
        <v>20</v>
      </c>
      <c r="G99" s="117">
        <f>VLOOKUP(G95,FAC_TOTALS_APTA!$A$4:$BH$126,$F99,FALSE)</f>
        <v>0</v>
      </c>
      <c r="H99" s="117">
        <f>VLOOKUP(H95,FAC_TOTALS_APTA!$A$4:$BH$126,$F99,FALSE)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MATCH($K99,FAC_TOTALS_APTA!$A$2:$BF$2,)</f>
        <v>38</v>
      </c>
      <c r="M99" s="117">
        <f>IF(M95=0,0,VLOOKUP(M95,FAC_TOTALS_APTA!$A$4:$BH$126,$L99,FALSE))</f>
        <v>0</v>
      </c>
      <c r="N99" s="117">
        <f>IF(N95=0,0,VLOOKUP(N95,FAC_TOTALS_APTA!$A$4:$BH$126,$L99,FALSE))</f>
        <v>0</v>
      </c>
      <c r="O99" s="117">
        <f>IF(O95=0,0,VLOOKUP(O95,FAC_TOTALS_APTA!$A$4:$BH$126,$L99,FALSE))</f>
        <v>0</v>
      </c>
      <c r="P99" s="117">
        <f>IF(P95=0,0,VLOOKUP(P95,FAC_TOTALS_APTA!$A$4:$BH$126,$L99,FALSE))</f>
        <v>0</v>
      </c>
      <c r="Q99" s="117">
        <f>IF(Q95=0,0,VLOOKUP(Q95,FAC_TOTALS_APTA!$A$4:$BH$126,$L99,FALSE))</f>
        <v>0</v>
      </c>
      <c r="R99" s="117">
        <f>IF(R95=0,0,VLOOKUP(R95,FAC_TOTALS_APTA!$A$4:$BH$126,$L99,FALSE))</f>
        <v>0</v>
      </c>
      <c r="S99" s="117">
        <f>IF(S95=0,0,VLOOKUP(S95,FAC_TOTALS_APTA!$A$4:$BH$126,$L99,FALSE))</f>
        <v>0</v>
      </c>
      <c r="T99" s="117">
        <f>IF(T95=0,0,VLOOKUP(T95,FAC_TOTALS_APTA!$A$4:$BH$126,$L99,FALSE))</f>
        <v>0</v>
      </c>
      <c r="U99" s="117">
        <f>IF(U95=0,0,VLOOKUP(U95,FAC_TOTALS_APTA!$A$4:$BH$126,$L99,FALSE))</f>
        <v>0</v>
      </c>
      <c r="V99" s="117">
        <f>IF(V95=0,0,VLOOKUP(V95,FAC_TOTALS_APTA!$A$4:$BH$126,$L99,FALSE))</f>
        <v>0</v>
      </c>
      <c r="W99" s="117">
        <f>IF(W95=0,0,VLOOKUP(W95,FAC_TOTALS_APTA!$A$4:$BH$126,$L99,FALSE))</f>
        <v>0</v>
      </c>
      <c r="X99" s="117">
        <f>IF(X95=0,0,VLOOKUP(X95,FAC_TOTALS_APTA!$A$4:$BH$126,$L99,FALSE))</f>
        <v>0</v>
      </c>
      <c r="Y99" s="117">
        <f>IF(Y95=0,0,VLOOKUP(Y95,FAC_TOTALS_APTA!$A$4:$BH$126,$L99,FALSE))</f>
        <v>0</v>
      </c>
      <c r="Z99" s="117">
        <f>IF(Z95=0,0,VLOOKUP(Z95,FAC_TOTALS_APTA!$A$4:$BH$126,$L99,FALSE))</f>
        <v>0</v>
      </c>
      <c r="AA99" s="117">
        <f>IF(AA95=0,0,VLOOKUP(AA95,FAC_TOTALS_APTA!$A$4:$BH$126,$L99,FALSE))</f>
        <v>0</v>
      </c>
      <c r="AB99" s="117">
        <f>IF(AB95=0,0,VLOOKUP(AB95,FAC_TOTALS_APTA!$A$4:$BH$126,$L99,FALSE))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x14ac:dyDescent="0.25">
      <c r="A100" s="6"/>
      <c r="B100" s="115" t="s">
        <v>80</v>
      </c>
      <c r="C100" s="116"/>
      <c r="D100" s="104" t="s">
        <v>76</v>
      </c>
      <c r="E100" s="118"/>
      <c r="F100" s="104">
        <f>MATCH($D100,FAC_TOTALS_APTA!$A$2:$BH$2,)</f>
        <v>19</v>
      </c>
      <c r="G100" s="117">
        <f>VLOOKUP(G95,FAC_TOTALS_APTA!$A$4:$BH$126,$F100,FALSE)</f>
        <v>0</v>
      </c>
      <c r="H100" s="117">
        <f>VLOOKUP(H95,FAC_TOTALS_APTA!$A$4:$BH$126,$F100,FALSE)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MATCH($K100,FAC_TOTALS_APTA!$A$2:$BF$2,)</f>
        <v>37</v>
      </c>
      <c r="M100" s="117">
        <f>IF(M96=0,0,VLOOKUP(M96,FAC_TOTALS_APTA!$A$4:$BH$126,$L100,FALSE))</f>
        <v>0</v>
      </c>
      <c r="N100" s="117">
        <f>IF(N96=0,0,VLOOKUP(N96,FAC_TOTALS_APTA!$A$4:$BH$126,$L100,FALSE))</f>
        <v>0</v>
      </c>
      <c r="O100" s="117">
        <f>IF(O96=0,0,VLOOKUP(O96,FAC_TOTALS_APTA!$A$4:$BH$126,$L100,FALSE))</f>
        <v>0</v>
      </c>
      <c r="P100" s="117">
        <f>IF(P96=0,0,VLOOKUP(P96,FAC_TOTALS_APTA!$A$4:$BH$126,$L100,FALSE))</f>
        <v>0</v>
      </c>
      <c r="Q100" s="117">
        <f>IF(Q96=0,0,VLOOKUP(Q96,FAC_TOTALS_APTA!$A$4:$BH$126,$L100,FALSE))</f>
        <v>0</v>
      </c>
      <c r="R100" s="117">
        <f>IF(R96=0,0,VLOOKUP(R96,FAC_TOTALS_APTA!$A$4:$BH$126,$L100,FALSE))</f>
        <v>0</v>
      </c>
      <c r="S100" s="117">
        <f>IF(S96=0,0,VLOOKUP(S96,FAC_TOTALS_APTA!$A$4:$BH$126,$L100,FALSE))</f>
        <v>0</v>
      </c>
      <c r="T100" s="117">
        <f>IF(T96=0,0,VLOOKUP(T96,FAC_TOTALS_APTA!$A$4:$BH$126,$L100,FALSE))</f>
        <v>0</v>
      </c>
      <c r="U100" s="117">
        <f>IF(U96=0,0,VLOOKUP(U96,FAC_TOTALS_APTA!$A$4:$BH$126,$L100,FALSE))</f>
        <v>0</v>
      </c>
      <c r="V100" s="117">
        <f>IF(V96=0,0,VLOOKUP(V96,FAC_TOTALS_APTA!$A$4:$BH$126,$L100,FALSE))</f>
        <v>0</v>
      </c>
      <c r="W100" s="117">
        <f>IF(W96=0,0,VLOOKUP(W96,FAC_TOTALS_APTA!$A$4:$BH$126,$L100,FALSE))</f>
        <v>0</v>
      </c>
      <c r="X100" s="117">
        <f>IF(X96=0,0,VLOOKUP(X96,FAC_TOTALS_APTA!$A$4:$BH$126,$L100,FALSE))</f>
        <v>0</v>
      </c>
      <c r="Y100" s="117">
        <f>IF(Y96=0,0,VLOOKUP(Y96,FAC_TOTALS_APTA!$A$4:$BH$126,$L100,FALSE))</f>
        <v>0</v>
      </c>
      <c r="Z100" s="117">
        <f>IF(Z96=0,0,VLOOKUP(Z96,FAC_TOTALS_APTA!$A$4:$BH$126,$L100,FALSE))</f>
        <v>0</v>
      </c>
      <c r="AA100" s="117">
        <f>IF(AA96=0,0,VLOOKUP(AA96,FAC_TOTALS_APTA!$A$4:$BH$126,$L100,FALSE))</f>
        <v>0</v>
      </c>
      <c r="AB100" s="117">
        <f>IF(AB96=0,0,VLOOKUP(AB96,FAC_TOTALS_APTA!$A$4:$BH$126,$L100,FALSE))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47</v>
      </c>
      <c r="C101" s="28" t="s">
        <v>21</v>
      </c>
      <c r="D101" s="104" t="s">
        <v>8</v>
      </c>
      <c r="E101" s="55"/>
      <c r="F101" s="6">
        <f>MATCH($D101,FAC_TOTALS_APTA!$A$2:$BH$2,)</f>
        <v>14</v>
      </c>
      <c r="G101" s="117">
        <f>VLOOKUP(G95,FAC_TOTALS_APTA!$A$4:$BH$126,$F101,FALSE)</f>
        <v>25697520.3899999</v>
      </c>
      <c r="H101" s="117">
        <f>VLOOKUP(H95,FAC_TOTALS_APTA!$A$4:$BH$126,$F101,FALSE)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MATCH($K101,FAC_TOTALS_APTA!$A$2:$BF$2,)</f>
        <v>32</v>
      </c>
      <c r="M101" s="29">
        <f>IF(M95=0,0,VLOOKUP(M95,FAC_TOTALS_APTA!$A$4:$BH$126,$L101,FALSE))</f>
        <v>3693580.7161216298</v>
      </c>
      <c r="N101" s="29">
        <f>IF(N95=0,0,VLOOKUP(N95,FAC_TOTALS_APTA!$A$4:$BH$126,$L101,FALSE))</f>
        <v>5164397.8459868198</v>
      </c>
      <c r="O101" s="29">
        <f>IF(O95=0,0,VLOOKUP(O95,FAC_TOTALS_APTA!$A$4:$BH$126,$L101,FALSE))</f>
        <v>4941600.6626018602</v>
      </c>
      <c r="P101" s="29">
        <f>IF(P95=0,0,VLOOKUP(P95,FAC_TOTALS_APTA!$A$4:$BH$126,$L101,FALSE))</f>
        <v>5741762.37885621</v>
      </c>
      <c r="Q101" s="29">
        <f>IF(Q95=0,0,VLOOKUP(Q95,FAC_TOTALS_APTA!$A$4:$BH$126,$L101,FALSE))</f>
        <v>570599.576337551</v>
      </c>
      <c r="R101" s="29">
        <f>IF(R95=0,0,VLOOKUP(R95,FAC_TOTALS_APTA!$A$4:$BH$126,$L101,FALSE))</f>
        <v>2213575.5039823502</v>
      </c>
      <c r="S101" s="29">
        <f>IF(S95=0,0,VLOOKUP(S95,FAC_TOTALS_APTA!$A$4:$BH$126,$L101,FALSE))</f>
        <v>-2044477.6970202699</v>
      </c>
      <c r="T101" s="29">
        <f>IF(T95=0,0,VLOOKUP(T95,FAC_TOTALS_APTA!$A$4:$BH$126,$L101,FALSE))</f>
        <v>-1626208.4459067699</v>
      </c>
      <c r="U101" s="29">
        <f>IF(U95=0,0,VLOOKUP(U95,FAC_TOTALS_APTA!$A$4:$BH$126,$L101,FALSE))</f>
        <v>1137307.44387331</v>
      </c>
      <c r="V101" s="29">
        <f>IF(V95=0,0,VLOOKUP(V95,FAC_TOTALS_APTA!$A$4:$BH$126,$L101,FALSE))</f>
        <v>1924512.93932185</v>
      </c>
      <c r="W101" s="29">
        <f>IF(W95=0,0,VLOOKUP(W95,FAC_TOTALS_APTA!$A$4:$BH$126,$L101,FALSE))</f>
        <v>0</v>
      </c>
      <c r="X101" s="29">
        <f>IF(X95=0,0,VLOOKUP(X95,FAC_TOTALS_APTA!$A$4:$BH$126,$L101,FALSE))</f>
        <v>0</v>
      </c>
      <c r="Y101" s="29">
        <f>IF(Y95=0,0,VLOOKUP(Y95,FAC_TOTALS_APTA!$A$4:$BH$126,$L101,FALSE))</f>
        <v>0</v>
      </c>
      <c r="Z101" s="29">
        <f>IF(Z95=0,0,VLOOKUP(Z95,FAC_TOTALS_APTA!$A$4:$BH$126,$L101,FALSE))</f>
        <v>0</v>
      </c>
      <c r="AA101" s="29">
        <f>IF(AA95=0,0,VLOOKUP(AA95,FAC_TOTALS_APTA!$A$4:$BH$126,$L101,FALSE))</f>
        <v>0</v>
      </c>
      <c r="AB101" s="29">
        <f>IF(AB95=0,0,VLOOKUP(AB95,FAC_TOTALS_APTA!$A$4:$BH$126,$L101,FALSE))</f>
        <v>0</v>
      </c>
      <c r="AC101" s="32">
        <f t="shared" si="34"/>
        <v>21716650.924154539</v>
      </c>
      <c r="AD101" s="33">
        <f>AC101/G111</f>
        <v>1.8120389601269531E-2</v>
      </c>
      <c r="AE101" s="103"/>
    </row>
    <row r="102" spans="1:31" x14ac:dyDescent="0.25">
      <c r="B102" s="25" t="s">
        <v>72</v>
      </c>
      <c r="C102" s="28"/>
      <c r="D102" s="104" t="s">
        <v>71</v>
      </c>
      <c r="E102" s="55"/>
      <c r="F102" s="6">
        <f>MATCH($D102,FAC_TOTALS_APTA!$A$2:$BH$2,)</f>
        <v>15</v>
      </c>
      <c r="G102" s="123">
        <f>VLOOKUP(G95,FAC_TOTALS_APTA!$A$4:$BH$126,$F102,FALSE)</f>
        <v>0.70319922136740198</v>
      </c>
      <c r="H102" s="123">
        <f>VLOOKUP(H95,FAC_TOTALS_APTA!$A$4:$BH$126,$F102,FALSE)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MATCH($K102,FAC_TOTALS_APTA!$A$2:$BF$2,)</f>
        <v>33</v>
      </c>
      <c r="M102" s="29">
        <f>IF(M95=0,0,VLOOKUP(M95,FAC_TOTALS_APTA!$A$4:$BH$126,$L102,FALSE))</f>
        <v>-2028461.0532913499</v>
      </c>
      <c r="N102" s="29">
        <f>IF(N95=0,0,VLOOKUP(N95,FAC_TOTALS_APTA!$A$4:$BH$126,$L102,FALSE))</f>
        <v>-5601101.2562760403</v>
      </c>
      <c r="O102" s="29">
        <f>IF(O95=0,0,VLOOKUP(O95,FAC_TOTALS_APTA!$A$4:$BH$126,$L102,FALSE))</f>
        <v>-3601838.35301283</v>
      </c>
      <c r="P102" s="29">
        <f>IF(P95=0,0,VLOOKUP(P95,FAC_TOTALS_APTA!$A$4:$BH$126,$L102,FALSE))</f>
        <v>7864008.9185383599</v>
      </c>
      <c r="Q102" s="29">
        <f>IF(Q95=0,0,VLOOKUP(Q95,FAC_TOTALS_APTA!$A$4:$BH$126,$L102,FALSE))</f>
        <v>-1661411.39030272</v>
      </c>
      <c r="R102" s="29">
        <f>IF(R95=0,0,VLOOKUP(R95,FAC_TOTALS_APTA!$A$4:$BH$126,$L102,FALSE))</f>
        <v>-1785628.1925785299</v>
      </c>
      <c r="S102" s="29">
        <f>IF(S95=0,0,VLOOKUP(S95,FAC_TOTALS_APTA!$A$4:$BH$126,$L102,FALSE))</f>
        <v>13109308.4368925</v>
      </c>
      <c r="T102" s="29">
        <f>IF(T95=0,0,VLOOKUP(T95,FAC_TOTALS_APTA!$A$4:$BH$126,$L102,FALSE))</f>
        <v>7409541.1927842898</v>
      </c>
      <c r="U102" s="29">
        <f>IF(U95=0,0,VLOOKUP(U95,FAC_TOTALS_APTA!$A$4:$BH$126,$L102,FALSE))</f>
        <v>-195759.184372116</v>
      </c>
      <c r="V102" s="29">
        <f>IF(V95=0,0,VLOOKUP(V95,FAC_TOTALS_APTA!$A$4:$BH$126,$L102,FALSE))</f>
        <v>-6832500.5305317901</v>
      </c>
      <c r="W102" s="29">
        <f>IF(W95=0,0,VLOOKUP(W95,FAC_TOTALS_APTA!$A$4:$BH$126,$L102,FALSE))</f>
        <v>0</v>
      </c>
      <c r="X102" s="29">
        <f>IF(X95=0,0,VLOOKUP(X95,FAC_TOTALS_APTA!$A$4:$BH$126,$L102,FALSE))</f>
        <v>0</v>
      </c>
      <c r="Y102" s="29">
        <f>IF(Y95=0,0,VLOOKUP(Y95,FAC_TOTALS_APTA!$A$4:$BH$126,$L102,FALSE))</f>
        <v>0</v>
      </c>
      <c r="Z102" s="29">
        <f>IF(Z95=0,0,VLOOKUP(Z95,FAC_TOTALS_APTA!$A$4:$BH$126,$L102,FALSE))</f>
        <v>0</v>
      </c>
      <c r="AA102" s="29">
        <f>IF(AA95=0,0,VLOOKUP(AA95,FAC_TOTALS_APTA!$A$4:$BH$126,$L102,FALSE))</f>
        <v>0</v>
      </c>
      <c r="AB102" s="29">
        <f>IF(AB95=0,0,VLOOKUP(AB95,FAC_TOTALS_APTA!$A$4:$BH$126,$L102,FALSE))</f>
        <v>0</v>
      </c>
      <c r="AC102" s="32">
        <f t="shared" si="34"/>
        <v>6676158.5878497735</v>
      </c>
      <c r="AD102" s="33">
        <f>AC102/G111</f>
        <v>5.5705916660079595E-3</v>
      </c>
      <c r="AE102" s="103"/>
    </row>
    <row r="103" spans="1:31" x14ac:dyDescent="0.2">
      <c r="B103" s="25" t="s">
        <v>48</v>
      </c>
      <c r="C103" s="28" t="s">
        <v>21</v>
      </c>
      <c r="D103" s="124" t="s">
        <v>81</v>
      </c>
      <c r="E103" s="55"/>
      <c r="F103" s="6">
        <f>MATCH($D103,FAC_TOTALS_APTA!$A$2:$BH$2,)</f>
        <v>16</v>
      </c>
      <c r="G103" s="125">
        <f>VLOOKUP(G95,FAC_TOTALS_APTA!$A$4:$BH$126,$F103,FALSE)</f>
        <v>1.974</v>
      </c>
      <c r="H103" s="125">
        <f>VLOOKUP(H95,FAC_TOTALS_APTA!$A$4:$BH$126,$F103,FALSE)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MATCH($K103,FAC_TOTALS_APTA!$A$2:$BF$2,)</f>
        <v>34</v>
      </c>
      <c r="M103" s="29">
        <f>IF(M95=0,0,VLOOKUP(M95,FAC_TOTALS_APTA!$A$4:$BH$126,$L103,FALSE))</f>
        <v>4071061.6080411701</v>
      </c>
      <c r="N103" s="29">
        <f>IF(N95=0,0,VLOOKUP(N95,FAC_TOTALS_APTA!$A$4:$BH$126,$L103,FALSE))</f>
        <v>4095907.6220471798</v>
      </c>
      <c r="O103" s="29">
        <f>IF(O95=0,0,VLOOKUP(O95,FAC_TOTALS_APTA!$A$4:$BH$126,$L103,FALSE))</f>
        <v>5249272.3322174698</v>
      </c>
      <c r="P103" s="29">
        <f>IF(P95=0,0,VLOOKUP(P95,FAC_TOTALS_APTA!$A$4:$BH$126,$L103,FALSE))</f>
        <v>3480596.7126514101</v>
      </c>
      <c r="Q103" s="29">
        <f>IF(Q95=0,0,VLOOKUP(Q95,FAC_TOTALS_APTA!$A$4:$BH$126,$L103,FALSE))</f>
        <v>1123100.6422345601</v>
      </c>
      <c r="R103" s="29">
        <f>IF(R95=0,0,VLOOKUP(R95,FAC_TOTALS_APTA!$A$4:$BH$126,$L103,FALSE))</f>
        <v>4163909.4637929201</v>
      </c>
      <c r="S103" s="29">
        <f>IF(S95=0,0,VLOOKUP(S95,FAC_TOTALS_APTA!$A$4:$BH$126,$L103,FALSE))</f>
        <v>-10542654.338713501</v>
      </c>
      <c r="T103" s="29">
        <f>IF(T95=0,0,VLOOKUP(T95,FAC_TOTALS_APTA!$A$4:$BH$126,$L103,FALSE))</f>
        <v>4576842.8649279298</v>
      </c>
      <c r="U103" s="29">
        <f>IF(U95=0,0,VLOOKUP(U95,FAC_TOTALS_APTA!$A$4:$BH$126,$L103,FALSE))</f>
        <v>6796735.1712232204</v>
      </c>
      <c r="V103" s="29">
        <f>IF(V95=0,0,VLOOKUP(V95,FAC_TOTALS_APTA!$A$4:$BH$126,$L103,FALSE))</f>
        <v>339238.05116253201</v>
      </c>
      <c r="W103" s="29">
        <f>IF(W95=0,0,VLOOKUP(W95,FAC_TOTALS_APTA!$A$4:$BH$126,$L103,FALSE))</f>
        <v>0</v>
      </c>
      <c r="X103" s="29">
        <f>IF(X95=0,0,VLOOKUP(X95,FAC_TOTALS_APTA!$A$4:$BH$126,$L103,FALSE))</f>
        <v>0</v>
      </c>
      <c r="Y103" s="29">
        <f>IF(Y95=0,0,VLOOKUP(Y95,FAC_TOTALS_APTA!$A$4:$BH$126,$L103,FALSE))</f>
        <v>0</v>
      </c>
      <c r="Z103" s="29">
        <f>IF(Z95=0,0,VLOOKUP(Z95,FAC_TOTALS_APTA!$A$4:$BH$126,$L103,FALSE))</f>
        <v>0</v>
      </c>
      <c r="AA103" s="29">
        <f>IF(AA95=0,0,VLOOKUP(AA95,FAC_TOTALS_APTA!$A$4:$BH$126,$L103,FALSE))</f>
        <v>0</v>
      </c>
      <c r="AB103" s="29">
        <f>IF(AB95=0,0,VLOOKUP(AB95,FAC_TOTALS_APTA!$A$4:$BH$126,$L103,FALSE))</f>
        <v>0</v>
      </c>
      <c r="AC103" s="32">
        <f t="shared" si="34"/>
        <v>23354010.12958489</v>
      </c>
      <c r="AD103" s="33">
        <f>AC103/G111</f>
        <v>1.948660333391386E-2</v>
      </c>
      <c r="AE103" s="103"/>
    </row>
    <row r="104" spans="1:31" x14ac:dyDescent="0.25">
      <c r="B104" s="25" t="s">
        <v>45</v>
      </c>
      <c r="C104" s="28" t="s">
        <v>21</v>
      </c>
      <c r="D104" s="104" t="s">
        <v>14</v>
      </c>
      <c r="E104" s="55"/>
      <c r="F104" s="6" t="e">
        <f>MATCH($D104,FAC_TOTALS_APTA!$A$2:$BH$2,)</f>
        <v>#N/A</v>
      </c>
      <c r="G104" s="123" t="e">
        <f>VLOOKUP(G95,FAC_TOTALS_APTA!$A$4:$BH$126,$F104,FALSE)</f>
        <v>#REF!</v>
      </c>
      <c r="H104" s="123" t="e">
        <f>VLOOKUP(H95,FAC_TOTALS_APTA!$A$4:$BH$126,$F104,FALSE)</f>
        <v>#REF!</v>
      </c>
      <c r="I104" s="30" t="str">
        <f t="shared" si="31"/>
        <v>-</v>
      </c>
      <c r="J104" s="31" t="str">
        <f t="shared" si="32"/>
        <v>_log</v>
      </c>
      <c r="K104" s="31" t="str">
        <f t="shared" si="33"/>
        <v>TOTAL_MED_INC_INDIV_2018_log_FAC</v>
      </c>
      <c r="L104" s="6" t="e">
        <f>MATCH($K104,FAC_TOTALS_APTA!$A$2:$BF$2,)</f>
        <v>#N/A</v>
      </c>
      <c r="M104" s="29" t="e">
        <f>IF(M95=0,0,VLOOKUP(M95,FAC_TOTALS_APTA!$A$4:$BH$126,$L104,FALSE))</f>
        <v>#REF!</v>
      </c>
      <c r="N104" s="29" t="e">
        <f>IF(N95=0,0,VLOOKUP(N95,FAC_TOTALS_APTA!$A$4:$BH$126,$L104,FALSE))</f>
        <v>#REF!</v>
      </c>
      <c r="O104" s="29" t="e">
        <f>IF(O95=0,0,VLOOKUP(O95,FAC_TOTALS_APTA!$A$4:$BH$126,$L104,FALSE))</f>
        <v>#REF!</v>
      </c>
      <c r="P104" s="29" t="e">
        <f>IF(P95=0,0,VLOOKUP(P95,FAC_TOTALS_APTA!$A$4:$BH$126,$L104,FALSE))</f>
        <v>#REF!</v>
      </c>
      <c r="Q104" s="29" t="e">
        <f>IF(Q95=0,0,VLOOKUP(Q95,FAC_TOTALS_APTA!$A$4:$BH$126,$L104,FALSE))</f>
        <v>#REF!</v>
      </c>
      <c r="R104" s="29" t="e">
        <f>IF(R95=0,0,VLOOKUP(R95,FAC_TOTALS_APTA!$A$4:$BH$126,$L104,FALSE))</f>
        <v>#REF!</v>
      </c>
      <c r="S104" s="29" t="e">
        <f>IF(S95=0,0,VLOOKUP(S95,FAC_TOTALS_APTA!$A$4:$BH$126,$L104,FALSE))</f>
        <v>#REF!</v>
      </c>
      <c r="T104" s="29" t="e">
        <f>IF(T95=0,0,VLOOKUP(T95,FAC_TOTALS_APTA!$A$4:$BH$126,$L104,FALSE))</f>
        <v>#REF!</v>
      </c>
      <c r="U104" s="29" t="e">
        <f>IF(U95=0,0,VLOOKUP(U95,FAC_TOTALS_APTA!$A$4:$BH$126,$L104,FALSE))</f>
        <v>#REF!</v>
      </c>
      <c r="V104" s="29" t="e">
        <f>IF(V95=0,0,VLOOKUP(V95,FAC_TOTALS_APTA!$A$4:$BH$126,$L104,FALSE))</f>
        <v>#REF!</v>
      </c>
      <c r="W104" s="29">
        <f>IF(W95=0,0,VLOOKUP(W95,FAC_TOTALS_APTA!$A$4:$BH$126,$L104,FALSE))</f>
        <v>0</v>
      </c>
      <c r="X104" s="29">
        <f>IF(X95=0,0,VLOOKUP(X95,FAC_TOTALS_APTA!$A$4:$BH$126,$L104,FALSE))</f>
        <v>0</v>
      </c>
      <c r="Y104" s="29">
        <f>IF(Y95=0,0,VLOOKUP(Y95,FAC_TOTALS_APTA!$A$4:$BH$126,$L104,FALSE))</f>
        <v>0</v>
      </c>
      <c r="Z104" s="29">
        <f>IF(Z95=0,0,VLOOKUP(Z95,FAC_TOTALS_APTA!$A$4:$BH$126,$L104,FALSE))</f>
        <v>0</v>
      </c>
      <c r="AA104" s="29">
        <f>IF(AA95=0,0,VLOOKUP(AA95,FAC_TOTALS_APTA!$A$4:$BH$126,$L104,FALSE))</f>
        <v>0</v>
      </c>
      <c r="AB104" s="29">
        <f>IF(AB95=0,0,VLOOKUP(AB95,FAC_TOTALS_APTA!$A$4:$BH$126,$L104,FALSE))</f>
        <v>0</v>
      </c>
      <c r="AC104" s="32" t="e">
        <f t="shared" si="34"/>
        <v>#REF!</v>
      </c>
      <c r="AD104" s="33" t="e">
        <f>AC104/G111</f>
        <v>#REF!</v>
      </c>
      <c r="AE104" s="103"/>
    </row>
    <row r="105" spans="1:31" x14ac:dyDescent="0.25">
      <c r="B105" s="25" t="s">
        <v>61</v>
      </c>
      <c r="C105" s="28"/>
      <c r="D105" s="104" t="s">
        <v>9</v>
      </c>
      <c r="E105" s="55"/>
      <c r="F105" s="6">
        <f>MATCH($D105,FAC_TOTALS_APTA!$A$2:$BH$2,)</f>
        <v>17</v>
      </c>
      <c r="G105" s="117">
        <f>VLOOKUP(G95,FAC_TOTALS_APTA!$A$4:$BH$126,$F105,FALSE)</f>
        <v>31.709999999999901</v>
      </c>
      <c r="H105" s="117">
        <f>VLOOKUP(H95,FAC_TOTALS_APTA!$A$4:$BH$126,$F105,FALSE)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MATCH($K105,FAC_TOTALS_APTA!$A$2:$BF$2,)</f>
        <v>35</v>
      </c>
      <c r="M105" s="29">
        <f>IF(M95=0,0,VLOOKUP(M95,FAC_TOTALS_APTA!$A$4:$BH$126,$L105,FALSE))</f>
        <v>-4893349.39532803</v>
      </c>
      <c r="N105" s="29">
        <f>IF(N95=0,0,VLOOKUP(N95,FAC_TOTALS_APTA!$A$4:$BH$126,$L105,FALSE))</f>
        <v>-4725629.2460684599</v>
      </c>
      <c r="O105" s="29">
        <f>IF(O95=0,0,VLOOKUP(O95,FAC_TOTALS_APTA!$A$4:$BH$126,$L105,FALSE))</f>
        <v>-4132782.6276474898</v>
      </c>
      <c r="P105" s="29">
        <f>IF(P95=0,0,VLOOKUP(P95,FAC_TOTALS_APTA!$A$4:$BH$126,$L105,FALSE))</f>
        <v>-6893705.0015670098</v>
      </c>
      <c r="Q105" s="29">
        <f>IF(Q95=0,0,VLOOKUP(Q95,FAC_TOTALS_APTA!$A$4:$BH$126,$L105,FALSE))</f>
        <v>2979508.09654515</v>
      </c>
      <c r="R105" s="29">
        <f>IF(R95=0,0,VLOOKUP(R95,FAC_TOTALS_APTA!$A$4:$BH$126,$L105,FALSE))</f>
        <v>256822.38340818201</v>
      </c>
      <c r="S105" s="29">
        <f>IF(S95=0,0,VLOOKUP(S95,FAC_TOTALS_APTA!$A$4:$BH$126,$L105,FALSE))</f>
        <v>2468537.4872679398</v>
      </c>
      <c r="T105" s="29">
        <f>IF(T95=0,0,VLOOKUP(T95,FAC_TOTALS_APTA!$A$4:$BH$126,$L105,FALSE))</f>
        <v>4035202.1473858501</v>
      </c>
      <c r="U105" s="29">
        <f>IF(U95=0,0,VLOOKUP(U95,FAC_TOTALS_APTA!$A$4:$BH$126,$L105,FALSE))</f>
        <v>4566685.7002831204</v>
      </c>
      <c r="V105" s="29">
        <f>IF(V95=0,0,VLOOKUP(V95,FAC_TOTALS_APTA!$A$4:$BH$126,$L105,FALSE))</f>
        <v>2511646.6469229399</v>
      </c>
      <c r="W105" s="29">
        <f>IF(W95=0,0,VLOOKUP(W95,FAC_TOTALS_APTA!$A$4:$BH$126,$L105,FALSE))</f>
        <v>0</v>
      </c>
      <c r="X105" s="29">
        <f>IF(X95=0,0,VLOOKUP(X95,FAC_TOTALS_APTA!$A$4:$BH$126,$L105,FALSE))</f>
        <v>0</v>
      </c>
      <c r="Y105" s="29">
        <f>IF(Y95=0,0,VLOOKUP(Y95,FAC_TOTALS_APTA!$A$4:$BH$126,$L105,FALSE))</f>
        <v>0</v>
      </c>
      <c r="Z105" s="29">
        <f>IF(Z95=0,0,VLOOKUP(Z95,FAC_TOTALS_APTA!$A$4:$BH$126,$L105,FALSE))</f>
        <v>0</v>
      </c>
      <c r="AA105" s="29">
        <f>IF(AA95=0,0,VLOOKUP(AA95,FAC_TOTALS_APTA!$A$4:$BH$126,$L105,FALSE))</f>
        <v>0</v>
      </c>
      <c r="AB105" s="29">
        <f>IF(AB95=0,0,VLOOKUP(AB95,FAC_TOTALS_APTA!$A$4:$BH$126,$L105,FALSE))</f>
        <v>0</v>
      </c>
      <c r="AC105" s="32">
        <f t="shared" si="34"/>
        <v>-3827063.8087978079</v>
      </c>
      <c r="AD105" s="33">
        <f>AC105/G111</f>
        <v>-3.1933048740587326E-3</v>
      </c>
      <c r="AE105" s="103"/>
    </row>
    <row r="106" spans="1:31" x14ac:dyDescent="0.25">
      <c r="B106" s="25" t="s">
        <v>46</v>
      </c>
      <c r="C106" s="28"/>
      <c r="D106" s="104" t="s">
        <v>28</v>
      </c>
      <c r="E106" s="55"/>
      <c r="F106" s="6">
        <f>MATCH($D106,FAC_TOTALS_APTA!$A$2:$BH$2,)</f>
        <v>18</v>
      </c>
      <c r="G106" s="125">
        <f>VLOOKUP(G95,FAC_TOTALS_APTA!$A$4:$BH$126,$F106,FALSE)</f>
        <v>3.5</v>
      </c>
      <c r="H106" s="125">
        <f>VLOOKUP(H95,FAC_TOTALS_APTA!$A$4:$BH$126,$F106,FALSE)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MATCH($K106,FAC_TOTALS_APTA!$A$2:$BF$2,)</f>
        <v>36</v>
      </c>
      <c r="M106" s="29">
        <f>IF(M95=0,0,VLOOKUP(M95,FAC_TOTALS_APTA!$A$4:$BH$126,$L106,FALSE))</f>
        <v>0</v>
      </c>
      <c r="N106" s="29">
        <f>IF(N95=0,0,VLOOKUP(N95,FAC_TOTALS_APTA!$A$4:$BH$126,$L106,FALSE))</f>
        <v>0</v>
      </c>
      <c r="O106" s="29">
        <f>IF(O95=0,0,VLOOKUP(O95,FAC_TOTALS_APTA!$A$4:$BH$126,$L106,FALSE))</f>
        <v>0</v>
      </c>
      <c r="P106" s="29">
        <f>IF(P95=0,0,VLOOKUP(P95,FAC_TOTALS_APTA!$A$4:$BH$126,$L106,FALSE))</f>
        <v>-2761724.1016766098</v>
      </c>
      <c r="Q106" s="29">
        <f>IF(Q95=0,0,VLOOKUP(Q95,FAC_TOTALS_APTA!$A$4:$BH$126,$L106,FALSE))</f>
        <v>1353087.5574421801</v>
      </c>
      <c r="R106" s="29">
        <f>IF(R95=0,0,VLOOKUP(R95,FAC_TOTALS_APTA!$A$4:$BH$126,$L106,FALSE))</f>
        <v>-1282942.2662173901</v>
      </c>
      <c r="S106" s="29">
        <f>IF(S95=0,0,VLOOKUP(S95,FAC_TOTALS_APTA!$A$4:$BH$126,$L106,FALSE))</f>
        <v>-2592008.9180002199</v>
      </c>
      <c r="T106" s="29">
        <f>IF(T95=0,0,VLOOKUP(T95,FAC_TOTALS_APTA!$A$4:$BH$126,$L106,FALSE))</f>
        <v>0</v>
      </c>
      <c r="U106" s="29">
        <f>IF(U95=0,0,VLOOKUP(U95,FAC_TOTALS_APTA!$A$4:$BH$126,$L106,FALSE))</f>
        <v>0</v>
      </c>
      <c r="V106" s="29">
        <f>IF(V95=0,0,VLOOKUP(V95,FAC_TOTALS_APTA!$A$4:$BH$126,$L106,FALSE))</f>
        <v>-2385826.9043018399</v>
      </c>
      <c r="W106" s="29">
        <f>IF(W95=0,0,VLOOKUP(W95,FAC_TOTALS_APTA!$A$4:$BH$126,$L106,FALSE))</f>
        <v>0</v>
      </c>
      <c r="X106" s="29">
        <f>IF(X95=0,0,VLOOKUP(X95,FAC_TOTALS_APTA!$A$4:$BH$126,$L106,FALSE))</f>
        <v>0</v>
      </c>
      <c r="Y106" s="29">
        <f>IF(Y95=0,0,VLOOKUP(Y95,FAC_TOTALS_APTA!$A$4:$BH$126,$L106,FALSE))</f>
        <v>0</v>
      </c>
      <c r="Z106" s="29">
        <f>IF(Z95=0,0,VLOOKUP(Z95,FAC_TOTALS_APTA!$A$4:$BH$126,$L106,FALSE))</f>
        <v>0</v>
      </c>
      <c r="AA106" s="29">
        <f>IF(AA95=0,0,VLOOKUP(AA95,FAC_TOTALS_APTA!$A$4:$BH$126,$L106,FALSE))</f>
        <v>0</v>
      </c>
      <c r="AB106" s="29">
        <f>IF(AB95=0,0,VLOOKUP(AB95,FAC_TOTALS_APTA!$A$4:$BH$126,$L106,FALSE))</f>
        <v>0</v>
      </c>
      <c r="AC106" s="32">
        <f t="shared" si="34"/>
        <v>-7669414.6327538798</v>
      </c>
      <c r="AD106" s="33">
        <f>AC106/G111</f>
        <v>-6.3993652448777949E-3</v>
      </c>
      <c r="AE106" s="103"/>
    </row>
    <row r="107" spans="1:31" x14ac:dyDescent="0.25">
      <c r="B107" s="25" t="s">
        <v>62</v>
      </c>
      <c r="C107" s="28"/>
      <c r="D107" s="126" t="s">
        <v>87</v>
      </c>
      <c r="E107" s="55"/>
      <c r="F107" s="6">
        <f>MATCH($D107,FAC_TOTALS_APTA!$A$2:$BH$2,)</f>
        <v>21</v>
      </c>
      <c r="G107" s="125">
        <f>VLOOKUP(G95,FAC_TOTALS_APTA!$A$4:$BH$126,$F107,FALSE)</f>
        <v>0</v>
      </c>
      <c r="H107" s="125">
        <f>VLOOKUP(H95,FAC_TOTALS_APTA!$A$4:$BH$126,$F107,FALSE)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YEARS_SINCE_TNC_BUS_NY_FAC</v>
      </c>
      <c r="L107" s="6">
        <f>MATCH($K107,FAC_TOTALS_APTA!$A$2:$BF$2,)</f>
        <v>39</v>
      </c>
      <c r="M107" s="29">
        <f>IF(M95=0,0,VLOOKUP(M95,FAC_TOTALS_APTA!$A$4:$BH$126,$L107,FALSE))</f>
        <v>0</v>
      </c>
      <c r="N107" s="29">
        <f>IF(N95=0,0,VLOOKUP(N95,FAC_TOTALS_APTA!$A$4:$BH$126,$L107,FALSE))</f>
        <v>0</v>
      </c>
      <c r="O107" s="29">
        <f>IF(O95=0,0,VLOOKUP(O95,FAC_TOTALS_APTA!$A$4:$BH$126,$L107,FALSE))</f>
        <v>0</v>
      </c>
      <c r="P107" s="29">
        <f>IF(P95=0,0,VLOOKUP(P95,FAC_TOTALS_APTA!$A$4:$BH$126,$L107,FALSE))</f>
        <v>0</v>
      </c>
      <c r="Q107" s="29">
        <f>IF(Q95=0,0,VLOOKUP(Q95,FAC_TOTALS_APTA!$A$4:$BH$126,$L107,FALSE))</f>
        <v>0</v>
      </c>
      <c r="R107" s="29">
        <f>IF(R95=0,0,VLOOKUP(R95,FAC_TOTALS_APTA!$A$4:$BH$126,$L107,FALSE))</f>
        <v>0</v>
      </c>
      <c r="S107" s="29">
        <f>IF(S95=0,0,VLOOKUP(S95,FAC_TOTALS_APTA!$A$4:$BH$126,$L107,FALSE))</f>
        <v>0</v>
      </c>
      <c r="T107" s="29">
        <f>IF(T95=0,0,VLOOKUP(T95,FAC_TOTALS_APTA!$A$4:$BH$126,$L107,FALSE))</f>
        <v>0</v>
      </c>
      <c r="U107" s="29">
        <f>IF(U95=0,0,VLOOKUP(U95,FAC_TOTALS_APTA!$A$4:$BH$126,$L107,FALSE))</f>
        <v>0</v>
      </c>
      <c r="V107" s="29">
        <f>IF(V95=0,0,VLOOKUP(V95,FAC_TOTALS_APTA!$A$4:$BH$126,$L107,FALSE))</f>
        <v>-9281028.1270615794</v>
      </c>
      <c r="W107" s="29">
        <f>IF(W95=0,0,VLOOKUP(W95,FAC_TOTALS_APTA!$A$4:$BH$126,$L107,FALSE))</f>
        <v>0</v>
      </c>
      <c r="X107" s="29">
        <f>IF(X95=0,0,VLOOKUP(X95,FAC_TOTALS_APTA!$A$4:$BH$126,$L107,FALSE))</f>
        <v>0</v>
      </c>
      <c r="Y107" s="29">
        <f>IF(Y95=0,0,VLOOKUP(Y95,FAC_TOTALS_APTA!$A$4:$BH$126,$L107,FALSE))</f>
        <v>0</v>
      </c>
      <c r="Z107" s="29">
        <f>IF(Z95=0,0,VLOOKUP(Z95,FAC_TOTALS_APTA!$A$4:$BH$126,$L107,FALSE))</f>
        <v>0</v>
      </c>
      <c r="AA107" s="29">
        <f>IF(AA95=0,0,VLOOKUP(AA95,FAC_TOTALS_APTA!$A$4:$BH$126,$L107,FALSE))</f>
        <v>0</v>
      </c>
      <c r="AB107" s="29">
        <f>IF(AB95=0,0,VLOOKUP(AB95,FAC_TOTALS_APTA!$A$4:$BH$126,$L107,FALSE))</f>
        <v>0</v>
      </c>
      <c r="AC107" s="32">
        <f t="shared" si="34"/>
        <v>-9281028.1270615794</v>
      </c>
      <c r="AD107" s="33">
        <f>AC107/G111</f>
        <v>-7.7440967371097541E-3</v>
      </c>
      <c r="AE107" s="103"/>
    </row>
    <row r="108" spans="1:31" x14ac:dyDescent="0.25">
      <c r="B108" s="25" t="s">
        <v>63</v>
      </c>
      <c r="C108" s="28"/>
      <c r="D108" s="104" t="s">
        <v>42</v>
      </c>
      <c r="E108" s="55"/>
      <c r="F108" s="6">
        <f>MATCH($D108,FAC_TOTALS_APTA!$A$2:$BH$2,)</f>
        <v>28</v>
      </c>
      <c r="G108" s="125">
        <f>VLOOKUP(G95,FAC_TOTALS_APTA!$A$4:$BH$126,$F108,FALSE)</f>
        <v>0</v>
      </c>
      <c r="H108" s="125">
        <f>VLOOKUP(H95,FAC_TOTALS_APTA!$A$4:$BH$126,$F108,FALSE)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MATCH($K108,FAC_TOTALS_APTA!$A$2:$BF$2,)</f>
        <v>46</v>
      </c>
      <c r="M108" s="29">
        <f>IF(M95=0,0,VLOOKUP(M95,FAC_TOTALS_APTA!$A$4:$BH$126,$L108,FALSE))</f>
        <v>0</v>
      </c>
      <c r="N108" s="29">
        <f>IF(N95=0,0,VLOOKUP(N95,FAC_TOTALS_APTA!$A$4:$BH$126,$L108,FALSE))</f>
        <v>0</v>
      </c>
      <c r="O108" s="29">
        <f>IF(O95=0,0,VLOOKUP(O95,FAC_TOTALS_APTA!$A$4:$BH$126,$L108,FALSE))</f>
        <v>0</v>
      </c>
      <c r="P108" s="29">
        <f>IF(P95=0,0,VLOOKUP(P95,FAC_TOTALS_APTA!$A$4:$BH$126,$L108,FALSE))</f>
        <v>0</v>
      </c>
      <c r="Q108" s="29">
        <f>IF(Q95=0,0,VLOOKUP(Q95,FAC_TOTALS_APTA!$A$4:$BH$126,$L108,FALSE))</f>
        <v>0</v>
      </c>
      <c r="R108" s="29">
        <f>IF(R95=0,0,VLOOKUP(R95,FAC_TOTALS_APTA!$A$4:$BH$126,$L108,FALSE))</f>
        <v>0</v>
      </c>
      <c r="S108" s="29">
        <f>IF(S95=0,0,VLOOKUP(S95,FAC_TOTALS_APTA!$A$4:$BH$126,$L108,FALSE))</f>
        <v>0</v>
      </c>
      <c r="T108" s="29">
        <f>IF(T95=0,0,VLOOKUP(T95,FAC_TOTALS_APTA!$A$4:$BH$126,$L108,FALSE))</f>
        <v>0</v>
      </c>
      <c r="U108" s="29">
        <f>IF(U95=0,0,VLOOKUP(U95,FAC_TOTALS_APTA!$A$4:$BH$126,$L108,FALSE))</f>
        <v>0</v>
      </c>
      <c r="V108" s="29">
        <f>IF(V95=0,0,VLOOKUP(V95,FAC_TOTALS_APTA!$A$4:$BH$126,$L108,FALSE))</f>
        <v>0</v>
      </c>
      <c r="W108" s="29">
        <f>IF(W95=0,0,VLOOKUP(W95,FAC_TOTALS_APTA!$A$4:$BH$126,$L108,FALSE))</f>
        <v>0</v>
      </c>
      <c r="X108" s="29">
        <f>IF(X95=0,0,VLOOKUP(X95,FAC_TOTALS_APTA!$A$4:$BH$126,$L108,FALSE))</f>
        <v>0</v>
      </c>
      <c r="Y108" s="29">
        <f>IF(Y95=0,0,VLOOKUP(Y95,FAC_TOTALS_APTA!$A$4:$BH$126,$L108,FALSE))</f>
        <v>0</v>
      </c>
      <c r="Z108" s="29">
        <f>IF(Z95=0,0,VLOOKUP(Z95,FAC_TOTALS_APTA!$A$4:$BH$126,$L108,FALSE))</f>
        <v>0</v>
      </c>
      <c r="AA108" s="29">
        <f>IF(AA95=0,0,VLOOKUP(AA95,FAC_TOTALS_APTA!$A$4:$BH$126,$L108,FALSE))</f>
        <v>0</v>
      </c>
      <c r="AB108" s="29">
        <f>IF(AB95=0,0,VLOOKUP(AB95,FAC_TOTALS_APTA!$A$4:$BH$126,$L108,FALSE))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64</v>
      </c>
      <c r="C109" s="27"/>
      <c r="D109" s="129" t="s">
        <v>43</v>
      </c>
      <c r="E109" s="56"/>
      <c r="F109" s="7">
        <f>MATCH($D109,FAC_TOTALS_APTA!$A$2:$BH$2,)</f>
        <v>29</v>
      </c>
      <c r="G109" s="131">
        <f>VLOOKUP(G95,FAC_TOTALS_APTA!$A$4:$BH$126,$F109,FALSE)</f>
        <v>0</v>
      </c>
      <c r="H109" s="131">
        <f>VLOOKUP(H95,FAC_TOTALS_APTA!$A$4:$BH$126,$F109,FALSE)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MATCH($K109,FAC_TOTALS_APTA!$A$2:$BF$2,)</f>
        <v>47</v>
      </c>
      <c r="M109" s="38">
        <f>IF(M95=0,0,VLOOKUP(M95,FAC_TOTALS_APTA!$A$4:$BH$126,$L109,FALSE))</f>
        <v>0</v>
      </c>
      <c r="N109" s="38">
        <f>IF(N95=0,0,VLOOKUP(N95,FAC_TOTALS_APTA!$A$4:$BH$126,$L109,FALSE))</f>
        <v>0</v>
      </c>
      <c r="O109" s="38">
        <f>IF(O95=0,0,VLOOKUP(O95,FAC_TOTALS_APTA!$A$4:$BH$126,$L109,FALSE))</f>
        <v>0</v>
      </c>
      <c r="P109" s="38">
        <f>IF(P95=0,0,VLOOKUP(P95,FAC_TOTALS_APTA!$A$4:$BH$126,$L109,FALSE))</f>
        <v>0</v>
      </c>
      <c r="Q109" s="38">
        <f>IF(Q95=0,0,VLOOKUP(Q95,FAC_TOTALS_APTA!$A$4:$BH$126,$L109,FALSE))</f>
        <v>0</v>
      </c>
      <c r="R109" s="38">
        <f>IF(R95=0,0,VLOOKUP(R95,FAC_TOTALS_APTA!$A$4:$BH$126,$L109,FALSE))</f>
        <v>0</v>
      </c>
      <c r="S109" s="38">
        <f>IF(S95=0,0,VLOOKUP(S95,FAC_TOTALS_APTA!$A$4:$BH$126,$L109,FALSE))</f>
        <v>0</v>
      </c>
      <c r="T109" s="38">
        <f>IF(T95=0,0,VLOOKUP(T95,FAC_TOTALS_APTA!$A$4:$BH$126,$L109,FALSE))</f>
        <v>0</v>
      </c>
      <c r="U109" s="38">
        <f>IF(U95=0,0,VLOOKUP(U95,FAC_TOTALS_APTA!$A$4:$BH$126,$L109,FALSE))</f>
        <v>0</v>
      </c>
      <c r="V109" s="38">
        <f>IF(V95=0,0,VLOOKUP(V95,FAC_TOTALS_APTA!$A$4:$BH$126,$L109,FALSE))</f>
        <v>0</v>
      </c>
      <c r="W109" s="38">
        <f>IF(W95=0,0,VLOOKUP(W95,FAC_TOTALS_APTA!$A$4:$BH$126,$L109,FALSE))</f>
        <v>0</v>
      </c>
      <c r="X109" s="38">
        <f>IF(X95=0,0,VLOOKUP(X95,FAC_TOTALS_APTA!$A$4:$BH$126,$L109,FALSE))</f>
        <v>0</v>
      </c>
      <c r="Y109" s="38">
        <f>IF(Y95=0,0,VLOOKUP(Y95,FAC_TOTALS_APTA!$A$4:$BH$126,$L109,FALSE))</f>
        <v>0</v>
      </c>
      <c r="Z109" s="38">
        <f>IF(Z95=0,0,VLOOKUP(Z95,FAC_TOTALS_APTA!$A$4:$BH$126,$L109,FALSE))</f>
        <v>0</v>
      </c>
      <c r="AA109" s="38">
        <f>IF(AA95=0,0,VLOOKUP(AA95,FAC_TOTALS_APTA!$A$4:$BH$126,$L109,FALSE))</f>
        <v>0</v>
      </c>
      <c r="AB109" s="38">
        <f>IF(AB95=0,0,VLOOKUP(AB95,FAC_TOTALS_APTA!$A$4:$BH$126,$L109,FALSE))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52</v>
      </c>
      <c r="C110" s="42"/>
      <c r="D110" s="41" t="s">
        <v>44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MATCH($K110,FAC_TOTALS_APTA!$A$2:$BF$2,)</f>
        <v>51</v>
      </c>
      <c r="M110" s="45">
        <f>IF(M95=0,0,VLOOKUP(M95,FAC_TOTALS_APTA!$A$4:$BH$126,$L110,FALSE))</f>
        <v>0</v>
      </c>
      <c r="N110" s="45">
        <f>IF(N95=0,0,VLOOKUP(N95,FAC_TOTALS_APTA!$A$4:$BH$126,$L110,FALSE))</f>
        <v>0</v>
      </c>
      <c r="O110" s="45">
        <f>IF(O95=0,0,VLOOKUP(O95,FAC_TOTALS_APTA!$A$4:$BH$126,$L110,FALSE))</f>
        <v>0</v>
      </c>
      <c r="P110" s="45">
        <f>IF(P95=0,0,VLOOKUP(P95,FAC_TOTALS_APTA!$A$4:$BH$126,$L110,FALSE))</f>
        <v>0</v>
      </c>
      <c r="Q110" s="45">
        <f>IF(Q95=0,0,VLOOKUP(Q95,FAC_TOTALS_APTA!$A$4:$BH$126,$L110,FALSE))</f>
        <v>0</v>
      </c>
      <c r="R110" s="45">
        <f>IF(R95=0,0,VLOOKUP(R95,FAC_TOTALS_APTA!$A$4:$BH$126,$L110,FALSE))</f>
        <v>0</v>
      </c>
      <c r="S110" s="45">
        <f>IF(S95=0,0,VLOOKUP(S95,FAC_TOTALS_APTA!$A$4:$BH$126,$L110,FALSE))</f>
        <v>0</v>
      </c>
      <c r="T110" s="45">
        <f>IF(T95=0,0,VLOOKUP(T95,FAC_TOTALS_APTA!$A$4:$BH$126,$L110,FALSE))</f>
        <v>0</v>
      </c>
      <c r="U110" s="45">
        <f>IF(U95=0,0,VLOOKUP(U95,FAC_TOTALS_APTA!$A$4:$BH$126,$L110,FALSE))</f>
        <v>0</v>
      </c>
      <c r="V110" s="45">
        <f>IF(V95=0,0,VLOOKUP(V95,FAC_TOTALS_APTA!$A$4:$BH$126,$L110,FALSE))</f>
        <v>0</v>
      </c>
      <c r="W110" s="45">
        <f>IF(W95=0,0,VLOOKUP(W95,FAC_TOTALS_APTA!$A$4:$BH$126,$L110,FALSE))</f>
        <v>0</v>
      </c>
      <c r="X110" s="45">
        <f>IF(X95=0,0,VLOOKUP(X95,FAC_TOTALS_APTA!$A$4:$BH$126,$L110,FALSE))</f>
        <v>0</v>
      </c>
      <c r="Y110" s="45">
        <f>IF(Y95=0,0,VLOOKUP(Y95,FAC_TOTALS_APTA!$A$4:$BH$126,$L110,FALSE))</f>
        <v>0</v>
      </c>
      <c r="Z110" s="45">
        <f>IF(Z95=0,0,VLOOKUP(Z95,FAC_TOTALS_APTA!$A$4:$BH$126,$L110,FALSE))</f>
        <v>0</v>
      </c>
      <c r="AA110" s="45">
        <f>IF(AA95=0,0,VLOOKUP(AA95,FAC_TOTALS_APTA!$A$4:$BH$126,$L110,FALSE))</f>
        <v>0</v>
      </c>
      <c r="AB110" s="45">
        <f>IF(AB95=0,0,VLOOKUP(AB95,FAC_TOTALS_APTA!$A$4:$BH$126,$L110,FALSE))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65</v>
      </c>
      <c r="C111" s="28"/>
      <c r="D111" s="6" t="s">
        <v>6</v>
      </c>
      <c r="E111" s="55"/>
      <c r="F111" s="6">
        <f>MATCH($D111,FAC_TOTALS_APTA!$A$2:$BF$2,)</f>
        <v>10</v>
      </c>
      <c r="G111" s="117">
        <f>VLOOKUP(G95,FAC_TOTALS_APTA!$A$4:$BH$126,$F111,FALSE)</f>
        <v>1198464900.7013099</v>
      </c>
      <c r="H111" s="117">
        <f>VLOOKUP(H95,FAC_TOTALS_APTA!$A$4:$BF$126,$F111,FALSE)</f>
        <v>1072083698.26179</v>
      </c>
      <c r="I111" s="112">
        <f t="shared" ref="I111" si="36">H111/G111-1</f>
        <v>-0.1054525688366551</v>
      </c>
      <c r="J111" s="31"/>
      <c r="K111" s="31"/>
      <c r="L111" s="6"/>
      <c r="M111" s="29" t="e">
        <f t="shared" ref="M111:AB111" si="37">SUM(M97:M104)</f>
        <v>#REF!</v>
      </c>
      <c r="N111" s="29" t="e">
        <f t="shared" si="37"/>
        <v>#REF!</v>
      </c>
      <c r="O111" s="29" t="e">
        <f t="shared" si="37"/>
        <v>#REF!</v>
      </c>
      <c r="P111" s="29" t="e">
        <f t="shared" si="37"/>
        <v>#REF!</v>
      </c>
      <c r="Q111" s="29" t="e">
        <f t="shared" si="37"/>
        <v>#REF!</v>
      </c>
      <c r="R111" s="29" t="e">
        <f t="shared" si="37"/>
        <v>#REF!</v>
      </c>
      <c r="S111" s="29" t="e">
        <f t="shared" si="37"/>
        <v>#REF!</v>
      </c>
      <c r="T111" s="29" t="e">
        <f t="shared" si="37"/>
        <v>#REF!</v>
      </c>
      <c r="U111" s="29" t="e">
        <f t="shared" si="37"/>
        <v>#REF!</v>
      </c>
      <c r="V111" s="29" t="e">
        <f t="shared" si="37"/>
        <v>#REF!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-126381202.43951988</v>
      </c>
      <c r="AD111" s="33">
        <f>I111</f>
        <v>-0.1054525688366551</v>
      </c>
      <c r="AE111" s="106"/>
    </row>
    <row r="112" spans="1:31" ht="13.5" customHeight="1" thickBot="1" x14ac:dyDescent="0.3">
      <c r="B112" s="9" t="s">
        <v>49</v>
      </c>
      <c r="C112" s="23"/>
      <c r="D112" s="23" t="s">
        <v>4</v>
      </c>
      <c r="E112" s="23"/>
      <c r="F112" s="23">
        <f>MATCH($D112,FAC_TOTALS_APTA!$A$2:$BF$2,)</f>
        <v>8</v>
      </c>
      <c r="G112" s="114">
        <f>VLOOKUP(G95,FAC_TOTALS_APTA!$A$4:$BF$126,$F112,FALSE)</f>
        <v>1201007994</v>
      </c>
      <c r="H112" s="114">
        <f>VLOOKUP(H95,FAC_TOTALS_APTA!$A$4:$BF$126,$F112,FALSE)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66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-3.4718600581889136E-2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35</v>
      </c>
      <c r="C1" s="12">
        <v>2012</v>
      </c>
    </row>
    <row r="2" spans="1:31" x14ac:dyDescent="0.25">
      <c r="B2" s="15" t="s">
        <v>36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31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50</v>
      </c>
      <c r="H8" s="168"/>
      <c r="I8" s="16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8" t="s">
        <v>54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30</v>
      </c>
      <c r="C13" s="116" t="s">
        <v>21</v>
      </c>
      <c r="D13" s="104" t="s">
        <v>85</v>
      </c>
      <c r="E13" s="55"/>
      <c r="F13" s="6">
        <f>MATCH($D13,FAC_TOTALS_APTA!$A$2:$BH$2,)</f>
        <v>12</v>
      </c>
      <c r="G13" s="117">
        <f>VLOOKUP(G11,FAC_TOTALS_APTA!$A$4:$BH$126,$F13,FALSE)</f>
        <v>63654979.010831997</v>
      </c>
      <c r="H13" s="117">
        <f>VLOOKUP(H11,FAC_TOTALS_APTA!$A$4:$BH$126,$F13,FALSE)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MATCH($K13,FAC_TOTALS_APTA!$A$2:$BF$2,)</f>
        <v>30</v>
      </c>
      <c r="M13" s="29">
        <f>IF(M11=0,0,VLOOKUP(M11,FAC_TOTALS_APTA!$A$4:$BH$126,$L13,FALSE))</f>
        <v>18709147.958657298</v>
      </c>
      <c r="N13" s="29">
        <f>IF(N11=0,0,VLOOKUP(N11,FAC_TOTALS_APTA!$A$4:$BH$126,$L13,FALSE))</f>
        <v>3429153.6879104599</v>
      </c>
      <c r="O13" s="29">
        <f>IF(O11=0,0,VLOOKUP(O11,FAC_TOTALS_APTA!$A$4:$BH$126,$L13,FALSE))</f>
        <v>19742130.698689301</v>
      </c>
      <c r="P13" s="29">
        <f>IF(P11=0,0,VLOOKUP(P11,FAC_TOTALS_APTA!$A$4:$BH$126,$L13,FALSE))</f>
        <v>18913425.125937201</v>
      </c>
      <c r="Q13" s="29">
        <f>IF(Q11=0,0,VLOOKUP(Q11,FAC_TOTALS_APTA!$A$4:$BH$126,$L13,FALSE))</f>
        <v>9600882.5618225597</v>
      </c>
      <c r="R13" s="29">
        <f>IF(R11=0,0,VLOOKUP(R11,FAC_TOTALS_APTA!$A$4:$BH$126,$L13,FALSE))</f>
        <v>7407915.3437570203</v>
      </c>
      <c r="S13" s="29">
        <f>IF(S11=0,0,VLOOKUP(S11,FAC_TOTALS_APTA!$A$4:$BH$126,$L13,FALSE))</f>
        <v>0</v>
      </c>
      <c r="T13" s="29">
        <f>IF(T11=0,0,VLOOKUP(T11,FAC_TOTALS_APTA!$A$4:$BH$126,$L13,FALSE))</f>
        <v>0</v>
      </c>
      <c r="U13" s="29">
        <f>IF(U11=0,0,VLOOKUP(U11,FAC_TOTALS_APTA!$A$4:$BH$126,$L13,FALSE))</f>
        <v>0</v>
      </c>
      <c r="V13" s="29">
        <f>IF(V11=0,0,VLOOKUP(V11,FAC_TOTALS_APTA!$A$4:$BH$126,$L13,FALSE))</f>
        <v>0</v>
      </c>
      <c r="W13" s="29">
        <f>IF(W11=0,0,VLOOKUP(W11,FAC_TOTALS_APTA!$A$4:$BH$126,$L13,FALSE))</f>
        <v>0</v>
      </c>
      <c r="X13" s="29">
        <f>IF(X11=0,0,VLOOKUP(X11,FAC_TOTALS_APTA!$A$4:$BH$126,$L13,FALSE))</f>
        <v>0</v>
      </c>
      <c r="Y13" s="29">
        <f>IF(Y11=0,0,VLOOKUP(Y11,FAC_TOTALS_APTA!$A$4:$BH$126,$L13,FALSE))</f>
        <v>0</v>
      </c>
      <c r="Z13" s="29">
        <f>IF(Z11=0,0,VLOOKUP(Z11,FAC_TOTALS_APTA!$A$4:$BH$126,$L13,FALSE))</f>
        <v>0</v>
      </c>
      <c r="AA13" s="29">
        <f>IF(AA11=0,0,VLOOKUP(AA11,FAC_TOTALS_APTA!$A$4:$BH$126,$L13,FALSE))</f>
        <v>0</v>
      </c>
      <c r="AB13" s="29">
        <f>IF(AB11=0,0,VLOOKUP(AB11,FAC_TOTALS_APTA!$A$4:$BH$126,$L13,FALSE))</f>
        <v>0</v>
      </c>
      <c r="AC13" s="32">
        <f>SUM(M13:AB13)</f>
        <v>77802655.376773834</v>
      </c>
      <c r="AD13" s="33">
        <f>AC13/G27</f>
        <v>2.9693879287684671E-2</v>
      </c>
      <c r="AE13" s="6"/>
    </row>
    <row r="14" spans="1:31" s="13" customFormat="1" x14ac:dyDescent="0.25">
      <c r="A14" s="6"/>
      <c r="B14" s="115" t="s">
        <v>51</v>
      </c>
      <c r="C14" s="116" t="s">
        <v>21</v>
      </c>
      <c r="D14" s="104" t="s">
        <v>86</v>
      </c>
      <c r="E14" s="55"/>
      <c r="F14" s="6">
        <f>MATCH($D14,FAC_TOTALS_APTA!$A$2:$BH$2,)</f>
        <v>13</v>
      </c>
      <c r="G14" s="123">
        <f>VLOOKUP(G11,FAC_TOTALS_APTA!$A$4:$BH$126,$F14,FALSE)</f>
        <v>1.03319372827068</v>
      </c>
      <c r="H14" s="123">
        <f>VLOOKUP(H11,FAC_TOTALS_APTA!$A$4:$BH$126,$F14,FALSE)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FARE_per_UPT_cleaned_2018_log_FAC</v>
      </c>
      <c r="L14" s="6">
        <f>MATCH($K14,FAC_TOTALS_APTA!$A$2:$BF$2,)</f>
        <v>31</v>
      </c>
      <c r="M14" s="29">
        <f>IF(M11=0,0,VLOOKUP(M11,FAC_TOTALS_APTA!$A$4:$BH$126,$L14,FALSE))</f>
        <v>-9391571.8164977692</v>
      </c>
      <c r="N14" s="29">
        <f>IF(N11=0,0,VLOOKUP(N11,FAC_TOTALS_APTA!$A$4:$BH$126,$L14,FALSE))</f>
        <v>-2704797.74668052</v>
      </c>
      <c r="O14" s="29">
        <f>IF(O11=0,0,VLOOKUP(O11,FAC_TOTALS_APTA!$A$4:$BH$126,$L14,FALSE))</f>
        <v>-15306918.034283601</v>
      </c>
      <c r="P14" s="29">
        <f>IF(P11=0,0,VLOOKUP(P11,FAC_TOTALS_APTA!$A$4:$BH$126,$L14,FALSE))</f>
        <v>-12163193.185643099</v>
      </c>
      <c r="Q14" s="29">
        <f>IF(Q11=0,0,VLOOKUP(Q11,FAC_TOTALS_APTA!$A$4:$BH$126,$L14,FALSE))</f>
        <v>18501904.6790228</v>
      </c>
      <c r="R14" s="29">
        <f>IF(R11=0,0,VLOOKUP(R11,FAC_TOTALS_APTA!$A$4:$BH$126,$L14,FALSE))</f>
        <v>15198413.5983811</v>
      </c>
      <c r="S14" s="29">
        <f>IF(S11=0,0,VLOOKUP(S11,FAC_TOTALS_APTA!$A$4:$BH$126,$L14,FALSE))</f>
        <v>0</v>
      </c>
      <c r="T14" s="29">
        <f>IF(T11=0,0,VLOOKUP(T11,FAC_TOTALS_APTA!$A$4:$BH$126,$L14,FALSE))</f>
        <v>0</v>
      </c>
      <c r="U14" s="29">
        <f>IF(U11=0,0,VLOOKUP(U11,FAC_TOTALS_APTA!$A$4:$BH$126,$L14,FALSE))</f>
        <v>0</v>
      </c>
      <c r="V14" s="29">
        <f>IF(V11=0,0,VLOOKUP(V11,FAC_TOTALS_APTA!$A$4:$BH$126,$L14,FALSE))</f>
        <v>0</v>
      </c>
      <c r="W14" s="29">
        <f>IF(W11=0,0,VLOOKUP(W11,FAC_TOTALS_APTA!$A$4:$BH$126,$L14,FALSE))</f>
        <v>0</v>
      </c>
      <c r="X14" s="29">
        <f>IF(X11=0,0,VLOOKUP(X11,FAC_TOTALS_APTA!$A$4:$BH$126,$L14,FALSE))</f>
        <v>0</v>
      </c>
      <c r="Y14" s="29">
        <f>IF(Y11=0,0,VLOOKUP(Y11,FAC_TOTALS_APTA!$A$4:$BH$126,$L14,FALSE))</f>
        <v>0</v>
      </c>
      <c r="Z14" s="29">
        <f>IF(Z11=0,0,VLOOKUP(Z11,FAC_TOTALS_APTA!$A$4:$BH$126,$L14,FALSE))</f>
        <v>0</v>
      </c>
      <c r="AA14" s="29">
        <f>IF(AA11=0,0,VLOOKUP(AA11,FAC_TOTALS_APTA!$A$4:$BH$126,$L14,FALSE))</f>
        <v>0</v>
      </c>
      <c r="AB14" s="29">
        <f>IF(AB11=0,0,VLOOKUP(AB11,FAC_TOTALS_APTA!$A$4:$BH$126,$L14,FALSE))</f>
        <v>0</v>
      </c>
      <c r="AC14" s="32">
        <f t="shared" ref="AC14:AC25" si="4">SUM(M14:AB14)</f>
        <v>-5866162.5057010856</v>
      </c>
      <c r="AD14" s="33">
        <f>AC14/G27</f>
        <v>-2.2388583073763568E-3</v>
      </c>
      <c r="AE14" s="6"/>
    </row>
    <row r="15" spans="1:31" s="13" customFormat="1" x14ac:dyDescent="0.25">
      <c r="A15" s="6"/>
      <c r="B15" s="115" t="s">
        <v>79</v>
      </c>
      <c r="C15" s="116"/>
      <c r="D15" s="104" t="s">
        <v>77</v>
      </c>
      <c r="E15" s="118"/>
      <c r="F15" s="104">
        <f>MATCH($D15,FAC_TOTALS_APTA!$A$2:$BH$2,)</f>
        <v>20</v>
      </c>
      <c r="G15" s="117">
        <f>VLOOKUP(G11,FAC_TOTALS_APTA!$A$4:$BH$126,$F15,FALSE)</f>
        <v>0</v>
      </c>
      <c r="H15" s="117">
        <f>VLOOKUP(H11,FAC_TOTALS_APTA!$A$4:$BH$126,$F15,FALSE)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MATCH($K15,FAC_TOTALS_APTA!$A$2:$BF$2,)</f>
        <v>38</v>
      </c>
      <c r="M15" s="117">
        <f>IF(M11=0,0,VLOOKUP(M11,FAC_TOTALS_APTA!$A$4:$BH$126,$L15,FALSE))</f>
        <v>0</v>
      </c>
      <c r="N15" s="117">
        <f>IF(N11=0,0,VLOOKUP(N11,FAC_TOTALS_APTA!$A$4:$BH$126,$L15,FALSE))</f>
        <v>0</v>
      </c>
      <c r="O15" s="117">
        <f>IF(O11=0,0,VLOOKUP(O11,FAC_TOTALS_APTA!$A$4:$BH$126,$L15,FALSE))</f>
        <v>1518693.3279174</v>
      </c>
      <c r="P15" s="117">
        <f>IF(P11=0,0,VLOOKUP(P11,FAC_TOTALS_APTA!$A$4:$BH$126,$L15,FALSE))</f>
        <v>1495068.2201094299</v>
      </c>
      <c r="Q15" s="117">
        <f>IF(Q11=0,0,VLOOKUP(Q11,FAC_TOTALS_APTA!$A$4:$BH$126,$L15,FALSE))</f>
        <v>1651756.13698604</v>
      </c>
      <c r="R15" s="117">
        <f>IF(R11=0,0,VLOOKUP(R11,FAC_TOTALS_APTA!$A$4:$BH$126,$L15,FALSE))</f>
        <v>-1374303.0396245699</v>
      </c>
      <c r="S15" s="117">
        <f>IF(S11=0,0,VLOOKUP(S11,FAC_TOTALS_APTA!$A$4:$BH$126,$L15,FALSE))</f>
        <v>0</v>
      </c>
      <c r="T15" s="117">
        <f>IF(T11=0,0,VLOOKUP(T11,FAC_TOTALS_APTA!$A$4:$BH$126,$L15,FALSE))</f>
        <v>0</v>
      </c>
      <c r="U15" s="117">
        <f>IF(U11=0,0,VLOOKUP(U11,FAC_TOTALS_APTA!$A$4:$BH$126,$L15,FALSE))</f>
        <v>0</v>
      </c>
      <c r="V15" s="117">
        <f>IF(V11=0,0,VLOOKUP(V11,FAC_TOTALS_APTA!$A$4:$BH$126,$L15,FALSE))</f>
        <v>0</v>
      </c>
      <c r="W15" s="117">
        <f>IF(W11=0,0,VLOOKUP(W11,FAC_TOTALS_APTA!$A$4:$BH$126,$L15,FALSE))</f>
        <v>0</v>
      </c>
      <c r="X15" s="117">
        <f>IF(X11=0,0,VLOOKUP(X11,FAC_TOTALS_APTA!$A$4:$BH$126,$L15,FALSE))</f>
        <v>0</v>
      </c>
      <c r="Y15" s="117">
        <f>IF(Y11=0,0,VLOOKUP(Y11,FAC_TOTALS_APTA!$A$4:$BH$126,$L15,FALSE))</f>
        <v>0</v>
      </c>
      <c r="Z15" s="117">
        <f>IF(Z11=0,0,VLOOKUP(Z11,FAC_TOTALS_APTA!$A$4:$BH$126,$L15,FALSE))</f>
        <v>0</v>
      </c>
      <c r="AA15" s="117">
        <f>IF(AA11=0,0,VLOOKUP(AA11,FAC_TOTALS_APTA!$A$4:$BH$126,$L15,FALSE))</f>
        <v>0</v>
      </c>
      <c r="AB15" s="117">
        <f>IF(AB11=0,0,VLOOKUP(AB11,FAC_TOTALS_APTA!$A$4:$BH$126,$L15,FALSE))</f>
        <v>0</v>
      </c>
      <c r="AC15" s="121">
        <f t="shared" si="4"/>
        <v>3291214.6453882996</v>
      </c>
      <c r="AD15" s="122">
        <f>AC15/G28</f>
        <v>1.2952147886634003E-3</v>
      </c>
      <c r="AE15" s="6"/>
    </row>
    <row r="16" spans="1:31" s="13" customFormat="1" x14ac:dyDescent="0.25">
      <c r="A16" s="6"/>
      <c r="B16" s="115" t="s">
        <v>80</v>
      </c>
      <c r="C16" s="116"/>
      <c r="D16" s="104" t="s">
        <v>76</v>
      </c>
      <c r="E16" s="118"/>
      <c r="F16" s="104">
        <f>MATCH($D16,FAC_TOTALS_APTA!$A$2:$BH$2,)</f>
        <v>19</v>
      </c>
      <c r="G16" s="117">
        <f>VLOOKUP(G11,FAC_TOTALS_APTA!$A$4:$BH$126,$F16,FALSE)</f>
        <v>0</v>
      </c>
      <c r="H16" s="117">
        <f>VLOOKUP(H11,FAC_TOTALS_APTA!$A$4:$BH$126,$F16,FALSE)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MATCH($K16,FAC_TOTALS_APTA!$A$2:$BF$2,)</f>
        <v>37</v>
      </c>
      <c r="M16" s="117">
        <f>IF(M12=0,0,VLOOKUP(M12,FAC_TOTALS_APTA!$A$4:$BH$126,$L16,FALSE))</f>
        <v>0</v>
      </c>
      <c r="N16" s="117">
        <f>IF(N12=0,0,VLOOKUP(N12,FAC_TOTALS_APTA!$A$4:$BH$126,$L16,FALSE))</f>
        <v>0</v>
      </c>
      <c r="O16" s="117">
        <f>IF(O12=0,0,VLOOKUP(O12,FAC_TOTALS_APTA!$A$4:$BH$126,$L16,FALSE))</f>
        <v>0</v>
      </c>
      <c r="P16" s="117">
        <f>IF(P12=0,0,VLOOKUP(P12,FAC_TOTALS_APTA!$A$4:$BH$126,$L16,FALSE))</f>
        <v>0</v>
      </c>
      <c r="Q16" s="117">
        <f>IF(Q12=0,0,VLOOKUP(Q12,FAC_TOTALS_APTA!$A$4:$BH$126,$L16,FALSE))</f>
        <v>0</v>
      </c>
      <c r="R16" s="117">
        <f>IF(R12=0,0,VLOOKUP(R12,FAC_TOTALS_APTA!$A$4:$BH$126,$L16,FALSE))</f>
        <v>0</v>
      </c>
      <c r="S16" s="117">
        <f>IF(S12=0,0,VLOOKUP(S12,FAC_TOTALS_APTA!$A$4:$BH$126,$L16,FALSE))</f>
        <v>0</v>
      </c>
      <c r="T16" s="117">
        <f>IF(T12=0,0,VLOOKUP(T12,FAC_TOTALS_APTA!$A$4:$BH$126,$L16,FALSE))</f>
        <v>0</v>
      </c>
      <c r="U16" s="117">
        <f>IF(U12=0,0,VLOOKUP(U12,FAC_TOTALS_APTA!$A$4:$BH$126,$L16,FALSE))</f>
        <v>0</v>
      </c>
      <c r="V16" s="117">
        <f>IF(V12=0,0,VLOOKUP(V12,FAC_TOTALS_APTA!$A$4:$BH$126,$L16,FALSE))</f>
        <v>0</v>
      </c>
      <c r="W16" s="117">
        <f>IF(W12=0,0,VLOOKUP(W12,FAC_TOTALS_APTA!$A$4:$BH$126,$L16,FALSE))</f>
        <v>0</v>
      </c>
      <c r="X16" s="117">
        <f>IF(X12=0,0,VLOOKUP(X12,FAC_TOTALS_APTA!$A$4:$BH$126,$L16,FALSE))</f>
        <v>0</v>
      </c>
      <c r="Y16" s="117">
        <f>IF(Y12=0,0,VLOOKUP(Y12,FAC_TOTALS_APTA!$A$4:$BH$126,$L16,FALSE))</f>
        <v>0</v>
      </c>
      <c r="Z16" s="117">
        <f>IF(Z12=0,0,VLOOKUP(Z12,FAC_TOTALS_APTA!$A$4:$BH$126,$L16,FALSE))</f>
        <v>0</v>
      </c>
      <c r="AA16" s="117">
        <f>IF(AA12=0,0,VLOOKUP(AA12,FAC_TOTALS_APTA!$A$4:$BH$126,$L16,FALSE))</f>
        <v>0</v>
      </c>
      <c r="AB16" s="117">
        <f>IF(AB12=0,0,VLOOKUP(AB12,FAC_TOTALS_APTA!$A$4:$BH$126,$L16,FALSE))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47</v>
      </c>
      <c r="C17" s="116" t="s">
        <v>21</v>
      </c>
      <c r="D17" s="104" t="s">
        <v>8</v>
      </c>
      <c r="E17" s="55"/>
      <c r="F17" s="6">
        <f>MATCH($D17,FAC_TOTALS_APTA!$A$2:$BH$2,)</f>
        <v>14</v>
      </c>
      <c r="G17" s="117">
        <f>VLOOKUP(G11,FAC_TOTALS_APTA!$A$4:$BH$126,$F17,FALSE)</f>
        <v>10106162.1305601</v>
      </c>
      <c r="H17" s="117">
        <f>VLOOKUP(H11,FAC_TOTALS_APTA!$A$4:$BH$126,$F17,FALSE)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MATCH($K17,FAC_TOTALS_APTA!$A$2:$BF$2,)</f>
        <v>32</v>
      </c>
      <c r="M17" s="29">
        <f>IF(M11=0,0,VLOOKUP(M11,FAC_TOTALS_APTA!$A$4:$BH$126,$L17,FALSE))</f>
        <v>7057519.7336595198</v>
      </c>
      <c r="N17" s="29">
        <f>IF(N11=0,0,VLOOKUP(N11,FAC_TOTALS_APTA!$A$4:$BH$126,$L17,FALSE))</f>
        <v>8376621.8752231495</v>
      </c>
      <c r="O17" s="29">
        <f>IF(O11=0,0,VLOOKUP(O11,FAC_TOTALS_APTA!$A$4:$BH$126,$L17,FALSE))</f>
        <v>7230043.8178281896</v>
      </c>
      <c r="P17" s="29">
        <f>IF(P11=0,0,VLOOKUP(P11,FAC_TOTALS_APTA!$A$4:$BH$126,$L17,FALSE))</f>
        <v>5450816.3202713998</v>
      </c>
      <c r="Q17" s="29">
        <f>IF(Q11=0,0,VLOOKUP(Q11,FAC_TOTALS_APTA!$A$4:$BH$126,$L17,FALSE))</f>
        <v>6328508.1087841</v>
      </c>
      <c r="R17" s="29">
        <f>IF(R11=0,0,VLOOKUP(R11,FAC_TOTALS_APTA!$A$4:$BH$126,$L17,FALSE))</f>
        <v>4899548.0792441703</v>
      </c>
      <c r="S17" s="29">
        <f>IF(S11=0,0,VLOOKUP(S11,FAC_TOTALS_APTA!$A$4:$BH$126,$L17,FALSE))</f>
        <v>0</v>
      </c>
      <c r="T17" s="29">
        <f>IF(T11=0,0,VLOOKUP(T11,FAC_TOTALS_APTA!$A$4:$BH$126,$L17,FALSE))</f>
        <v>0</v>
      </c>
      <c r="U17" s="29">
        <f>IF(U11=0,0,VLOOKUP(U11,FAC_TOTALS_APTA!$A$4:$BH$126,$L17,FALSE))</f>
        <v>0</v>
      </c>
      <c r="V17" s="29">
        <f>IF(V11=0,0,VLOOKUP(V11,FAC_TOTALS_APTA!$A$4:$BH$126,$L17,FALSE))</f>
        <v>0</v>
      </c>
      <c r="W17" s="29">
        <f>IF(W11=0,0,VLOOKUP(W11,FAC_TOTALS_APTA!$A$4:$BH$126,$L17,FALSE))</f>
        <v>0</v>
      </c>
      <c r="X17" s="29">
        <f>IF(X11=0,0,VLOOKUP(X11,FAC_TOTALS_APTA!$A$4:$BH$126,$L17,FALSE))</f>
        <v>0</v>
      </c>
      <c r="Y17" s="29">
        <f>IF(Y11=0,0,VLOOKUP(Y11,FAC_TOTALS_APTA!$A$4:$BH$126,$L17,FALSE))</f>
        <v>0</v>
      </c>
      <c r="Z17" s="29">
        <f>IF(Z11=0,0,VLOOKUP(Z11,FAC_TOTALS_APTA!$A$4:$BH$126,$L17,FALSE))</f>
        <v>0</v>
      </c>
      <c r="AA17" s="29">
        <f>IF(AA11=0,0,VLOOKUP(AA11,FAC_TOTALS_APTA!$A$4:$BH$126,$L17,FALSE))</f>
        <v>0</v>
      </c>
      <c r="AB17" s="29">
        <f>IF(AB11=0,0,VLOOKUP(AB11,FAC_TOTALS_APTA!$A$4:$BH$126,$L17,FALSE))</f>
        <v>0</v>
      </c>
      <c r="AC17" s="32">
        <f t="shared" si="4"/>
        <v>39343057.935010523</v>
      </c>
      <c r="AD17" s="33">
        <f>AC17/G27</f>
        <v>1.5015528807765346E-2</v>
      </c>
      <c r="AE17" s="6"/>
    </row>
    <row r="18" spans="1:31" s="13" customFormat="1" x14ac:dyDescent="0.25">
      <c r="A18" s="6"/>
      <c r="B18" s="25" t="s">
        <v>72</v>
      </c>
      <c r="C18" s="116"/>
      <c r="D18" s="104" t="s">
        <v>71</v>
      </c>
      <c r="E18" s="55"/>
      <c r="F18" s="6">
        <f>MATCH($D18,FAC_TOTALS_APTA!$A$2:$BH$2,)</f>
        <v>15</v>
      </c>
      <c r="G18" s="123">
        <f>VLOOKUP(G11,FAC_TOTALS_APTA!$A$4:$BH$126,$F18,FALSE)</f>
        <v>0.55566673939080602</v>
      </c>
      <c r="H18" s="123">
        <f>VLOOKUP(H11,FAC_TOTALS_APTA!$A$4:$BH$126,$F18,FALSE)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MATCH($K18,FAC_TOTALS_APTA!$A$2:$BF$2,)</f>
        <v>33</v>
      </c>
      <c r="M18" s="29">
        <f>IF(M11=0,0,VLOOKUP(M11,FAC_TOTALS_APTA!$A$4:$BH$126,$L18,FALSE))</f>
        <v>-483819.624644569</v>
      </c>
      <c r="N18" s="29">
        <f>IF(N11=0,0,VLOOKUP(N11,FAC_TOTALS_APTA!$A$4:$BH$126,$L18,FALSE))</f>
        <v>-1867801.9635372199</v>
      </c>
      <c r="O18" s="29">
        <f>IF(O11=0,0,VLOOKUP(O11,FAC_TOTALS_APTA!$A$4:$BH$126,$L18,FALSE))</f>
        <v>2318453.7828696701</v>
      </c>
      <c r="P18" s="29">
        <f>IF(P11=0,0,VLOOKUP(P11,FAC_TOTALS_APTA!$A$4:$BH$126,$L18,FALSE))</f>
        <v>-1821571.9245327199</v>
      </c>
      <c r="Q18" s="29">
        <f>IF(Q11=0,0,VLOOKUP(Q11,FAC_TOTALS_APTA!$A$4:$BH$126,$L18,FALSE))</f>
        <v>-3835805.7360559702</v>
      </c>
      <c r="R18" s="29">
        <f>IF(R11=0,0,VLOOKUP(R11,FAC_TOTALS_APTA!$A$4:$BH$126,$L18,FALSE))</f>
        <v>2887421.37767686</v>
      </c>
      <c r="S18" s="29">
        <f>IF(S11=0,0,VLOOKUP(S11,FAC_TOTALS_APTA!$A$4:$BH$126,$L18,FALSE))</f>
        <v>0</v>
      </c>
      <c r="T18" s="29">
        <f>IF(T11=0,0,VLOOKUP(T11,FAC_TOTALS_APTA!$A$4:$BH$126,$L18,FALSE))</f>
        <v>0</v>
      </c>
      <c r="U18" s="29">
        <f>IF(U11=0,0,VLOOKUP(U11,FAC_TOTALS_APTA!$A$4:$BH$126,$L18,FALSE))</f>
        <v>0</v>
      </c>
      <c r="V18" s="29">
        <f>IF(V11=0,0,VLOOKUP(V11,FAC_TOTALS_APTA!$A$4:$BH$126,$L18,FALSE))</f>
        <v>0</v>
      </c>
      <c r="W18" s="29">
        <f>IF(W11=0,0,VLOOKUP(W11,FAC_TOTALS_APTA!$A$4:$BH$126,$L18,FALSE))</f>
        <v>0</v>
      </c>
      <c r="X18" s="29">
        <f>IF(X11=0,0,VLOOKUP(X11,FAC_TOTALS_APTA!$A$4:$BH$126,$L18,FALSE))</f>
        <v>0</v>
      </c>
      <c r="Y18" s="29">
        <f>IF(Y11=0,0,VLOOKUP(Y11,FAC_TOTALS_APTA!$A$4:$BH$126,$L18,FALSE))</f>
        <v>0</v>
      </c>
      <c r="Z18" s="29">
        <f>IF(Z11=0,0,VLOOKUP(Z11,FAC_TOTALS_APTA!$A$4:$BH$126,$L18,FALSE))</f>
        <v>0</v>
      </c>
      <c r="AA18" s="29">
        <f>IF(AA11=0,0,VLOOKUP(AA11,FAC_TOTALS_APTA!$A$4:$BH$126,$L18,FALSE))</f>
        <v>0</v>
      </c>
      <c r="AB18" s="29">
        <f>IF(AB11=0,0,VLOOKUP(AB11,FAC_TOTALS_APTA!$A$4:$BH$126,$L18,FALSE))</f>
        <v>0</v>
      </c>
      <c r="AC18" s="32">
        <f t="shared" si="4"/>
        <v>-2803124.0882239486</v>
      </c>
      <c r="AD18" s="33">
        <f>AC18/G27</f>
        <v>-1.0698301735466362E-3</v>
      </c>
      <c r="AE18" s="6"/>
    </row>
    <row r="19" spans="1:31" s="13" customFormat="1" x14ac:dyDescent="0.2">
      <c r="A19" s="6"/>
      <c r="B19" s="115" t="s">
        <v>48</v>
      </c>
      <c r="C19" s="116" t="s">
        <v>21</v>
      </c>
      <c r="D19" s="124" t="s">
        <v>81</v>
      </c>
      <c r="E19" s="55"/>
      <c r="F19" s="6">
        <f>MATCH($D19,FAC_TOTALS_APTA!$A$2:$BH$2,)</f>
        <v>16</v>
      </c>
      <c r="G19" s="125">
        <f>VLOOKUP(G11,FAC_TOTALS_APTA!$A$4:$BH$126,$F19,FALSE)</f>
        <v>4.1402142572755398</v>
      </c>
      <c r="H19" s="125">
        <f>VLOOKUP(H11,FAC_TOTALS_APTA!$A$4:$BH$126,$F19,FALSE)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MATCH($K19,FAC_TOTALS_APTA!$A$2:$BF$2,)</f>
        <v>34</v>
      </c>
      <c r="M19" s="29">
        <f>IF(M11=0,0,VLOOKUP(M11,FAC_TOTALS_APTA!$A$4:$BH$126,$L19,FALSE))</f>
        <v>-3351512.8492593798</v>
      </c>
      <c r="N19" s="29">
        <f>IF(N11=0,0,VLOOKUP(N11,FAC_TOTALS_APTA!$A$4:$BH$126,$L19,FALSE))</f>
        <v>-4179828.3347809599</v>
      </c>
      <c r="O19" s="29">
        <f>IF(O11=0,0,VLOOKUP(O11,FAC_TOTALS_APTA!$A$4:$BH$126,$L19,FALSE))</f>
        <v>-20491583.663132198</v>
      </c>
      <c r="P19" s="29">
        <f>IF(P11=0,0,VLOOKUP(P11,FAC_TOTALS_APTA!$A$4:$BH$126,$L19,FALSE))</f>
        <v>-8544373.5225590803</v>
      </c>
      <c r="Q19" s="29">
        <f>IF(Q11=0,0,VLOOKUP(Q11,FAC_TOTALS_APTA!$A$4:$BH$126,$L19,FALSE))</f>
        <v>5474507.1980682705</v>
      </c>
      <c r="R19" s="29">
        <f>IF(R11=0,0,VLOOKUP(R11,FAC_TOTALS_APTA!$A$4:$BH$126,$L19,FALSE))</f>
        <v>6712615.6254153596</v>
      </c>
      <c r="S19" s="29">
        <f>IF(S11=0,0,VLOOKUP(S11,FAC_TOTALS_APTA!$A$4:$BH$126,$L19,FALSE))</f>
        <v>0</v>
      </c>
      <c r="T19" s="29">
        <f>IF(T11=0,0,VLOOKUP(T11,FAC_TOTALS_APTA!$A$4:$BH$126,$L19,FALSE))</f>
        <v>0</v>
      </c>
      <c r="U19" s="29">
        <f>IF(U11=0,0,VLOOKUP(U11,FAC_TOTALS_APTA!$A$4:$BH$126,$L19,FALSE))</f>
        <v>0</v>
      </c>
      <c r="V19" s="29">
        <f>IF(V11=0,0,VLOOKUP(V11,FAC_TOTALS_APTA!$A$4:$BH$126,$L19,FALSE))</f>
        <v>0</v>
      </c>
      <c r="W19" s="29">
        <f>IF(W11=0,0,VLOOKUP(W11,FAC_TOTALS_APTA!$A$4:$BH$126,$L19,FALSE))</f>
        <v>0</v>
      </c>
      <c r="X19" s="29">
        <f>IF(X11=0,0,VLOOKUP(X11,FAC_TOTALS_APTA!$A$4:$BH$126,$L19,FALSE))</f>
        <v>0</v>
      </c>
      <c r="Y19" s="29">
        <f>IF(Y11=0,0,VLOOKUP(Y11,FAC_TOTALS_APTA!$A$4:$BH$126,$L19,FALSE))</f>
        <v>0</v>
      </c>
      <c r="Z19" s="29">
        <f>IF(Z11=0,0,VLOOKUP(Z11,FAC_TOTALS_APTA!$A$4:$BH$126,$L19,FALSE))</f>
        <v>0</v>
      </c>
      <c r="AA19" s="29">
        <f>IF(AA11=0,0,VLOOKUP(AA11,FAC_TOTALS_APTA!$A$4:$BH$126,$L19,FALSE))</f>
        <v>0</v>
      </c>
      <c r="AB19" s="29">
        <f>IF(AB11=0,0,VLOOKUP(AB11,FAC_TOTALS_APTA!$A$4:$BH$126,$L19,FALSE))</f>
        <v>0</v>
      </c>
      <c r="AC19" s="32">
        <f t="shared" si="4"/>
        <v>-24380175.546247993</v>
      </c>
      <c r="AD19" s="33">
        <f>AC19/G27</f>
        <v>-9.3048493804874111E-3</v>
      </c>
      <c r="AE19" s="6"/>
    </row>
    <row r="20" spans="1:31" s="13" customFormat="1" x14ac:dyDescent="0.25">
      <c r="A20" s="6"/>
      <c r="B20" s="115" t="s">
        <v>45</v>
      </c>
      <c r="C20" s="116" t="s">
        <v>21</v>
      </c>
      <c r="D20" s="104" t="s">
        <v>14</v>
      </c>
      <c r="E20" s="55"/>
      <c r="F20" s="6" t="e">
        <f>MATCH($D20,FAC_TOTALS_APTA!$A$2:$BH$2,)</f>
        <v>#N/A</v>
      </c>
      <c r="G20" s="123" t="e">
        <f>VLOOKUP(G11,FAC_TOTALS_APTA!$A$4:$BH$126,$F20,FALSE)</f>
        <v>#REF!</v>
      </c>
      <c r="H20" s="123" t="e">
        <f>VLOOKUP(H11,FAC_TOTALS_APTA!$A$4:$BH$126,$F20,FALSE)</f>
        <v>#REF!</v>
      </c>
      <c r="I20" s="30" t="str">
        <f t="shared" si="1"/>
        <v>-</v>
      </c>
      <c r="J20" s="31" t="str">
        <f t="shared" si="2"/>
        <v>_log</v>
      </c>
      <c r="K20" s="31" t="str">
        <f t="shared" si="3"/>
        <v>TOTAL_MED_INC_INDIV_2018_log_FAC</v>
      </c>
      <c r="L20" s="6" t="e">
        <f>MATCH($K20,FAC_TOTALS_APTA!$A$2:$BF$2,)</f>
        <v>#N/A</v>
      </c>
      <c r="M20" s="29" t="e">
        <f>IF(M11=0,0,VLOOKUP(M11,FAC_TOTALS_APTA!$A$4:$BH$126,$L20,FALSE))</f>
        <v>#REF!</v>
      </c>
      <c r="N20" s="29" t="e">
        <f>IF(N11=0,0,VLOOKUP(N11,FAC_TOTALS_APTA!$A$4:$BH$126,$L20,FALSE))</f>
        <v>#REF!</v>
      </c>
      <c r="O20" s="29" t="e">
        <f>IF(O11=0,0,VLOOKUP(O11,FAC_TOTALS_APTA!$A$4:$BH$126,$L20,FALSE))</f>
        <v>#REF!</v>
      </c>
      <c r="P20" s="29" t="e">
        <f>IF(P11=0,0,VLOOKUP(P11,FAC_TOTALS_APTA!$A$4:$BH$126,$L20,FALSE))</f>
        <v>#REF!</v>
      </c>
      <c r="Q20" s="29" t="e">
        <f>IF(Q11=0,0,VLOOKUP(Q11,FAC_TOTALS_APTA!$A$4:$BH$126,$L20,FALSE))</f>
        <v>#REF!</v>
      </c>
      <c r="R20" s="29" t="e">
        <f>IF(R11=0,0,VLOOKUP(R11,FAC_TOTALS_APTA!$A$4:$BH$126,$L20,FALSE))</f>
        <v>#REF!</v>
      </c>
      <c r="S20" s="29">
        <f>IF(S11=0,0,VLOOKUP(S11,FAC_TOTALS_APTA!$A$4:$BH$126,$L20,FALSE))</f>
        <v>0</v>
      </c>
      <c r="T20" s="29">
        <f>IF(T11=0,0,VLOOKUP(T11,FAC_TOTALS_APTA!$A$4:$BH$126,$L20,FALSE))</f>
        <v>0</v>
      </c>
      <c r="U20" s="29">
        <f>IF(U11=0,0,VLOOKUP(U11,FAC_TOTALS_APTA!$A$4:$BH$126,$L20,FALSE))</f>
        <v>0</v>
      </c>
      <c r="V20" s="29">
        <f>IF(V11=0,0,VLOOKUP(V11,FAC_TOTALS_APTA!$A$4:$BH$126,$L20,FALSE))</f>
        <v>0</v>
      </c>
      <c r="W20" s="29">
        <f>IF(W11=0,0,VLOOKUP(W11,FAC_TOTALS_APTA!$A$4:$BH$126,$L20,FALSE))</f>
        <v>0</v>
      </c>
      <c r="X20" s="29">
        <f>IF(X11=0,0,VLOOKUP(X11,FAC_TOTALS_APTA!$A$4:$BH$126,$L20,FALSE))</f>
        <v>0</v>
      </c>
      <c r="Y20" s="29">
        <f>IF(Y11=0,0,VLOOKUP(Y11,FAC_TOTALS_APTA!$A$4:$BH$126,$L20,FALSE))</f>
        <v>0</v>
      </c>
      <c r="Z20" s="29">
        <f>IF(Z11=0,0,VLOOKUP(Z11,FAC_TOTALS_APTA!$A$4:$BH$126,$L20,FALSE))</f>
        <v>0</v>
      </c>
      <c r="AA20" s="29">
        <f>IF(AA11=0,0,VLOOKUP(AA11,FAC_TOTALS_APTA!$A$4:$BH$126,$L20,FALSE))</f>
        <v>0</v>
      </c>
      <c r="AB20" s="29">
        <f>IF(AB11=0,0,VLOOKUP(AB11,FAC_TOTALS_APTA!$A$4:$BH$126,$L20,FALSE))</f>
        <v>0</v>
      </c>
      <c r="AC20" s="32" t="e">
        <f t="shared" si="4"/>
        <v>#REF!</v>
      </c>
      <c r="AD20" s="33" t="e">
        <f>AC20/G27</f>
        <v>#REF!</v>
      </c>
      <c r="AE20" s="6"/>
    </row>
    <row r="21" spans="1:31" s="13" customFormat="1" x14ac:dyDescent="0.25">
      <c r="A21" s="6"/>
      <c r="B21" s="115" t="s">
        <v>61</v>
      </c>
      <c r="C21" s="116"/>
      <c r="D21" s="104" t="s">
        <v>9</v>
      </c>
      <c r="E21" s="55"/>
      <c r="F21" s="6">
        <f>MATCH($D21,FAC_TOTALS_APTA!$A$2:$BH$2,)</f>
        <v>17</v>
      </c>
      <c r="G21" s="117">
        <f>VLOOKUP(G11,FAC_TOTALS_APTA!$A$4:$BH$126,$F21,FALSE)</f>
        <v>9.9589405328228597</v>
      </c>
      <c r="H21" s="117">
        <f>VLOOKUP(H11,FAC_TOTALS_APTA!$A$4:$BH$126,$F21,FALSE)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MATCH($K21,FAC_TOTALS_APTA!$A$2:$BF$2,)</f>
        <v>35</v>
      </c>
      <c r="M21" s="29">
        <f>IF(M11=0,0,VLOOKUP(M11,FAC_TOTALS_APTA!$A$4:$BH$126,$L21,FALSE))</f>
        <v>-7522870.0468617696</v>
      </c>
      <c r="N21" s="29">
        <f>IF(N11=0,0,VLOOKUP(N11,FAC_TOTALS_APTA!$A$4:$BH$126,$L21,FALSE))</f>
        <v>-1848128.5117333599</v>
      </c>
      <c r="O21" s="29">
        <f>IF(O11=0,0,VLOOKUP(O11,FAC_TOTALS_APTA!$A$4:$BH$126,$L21,FALSE))</f>
        <v>-3706907.1654896899</v>
      </c>
      <c r="P21" s="29">
        <f>IF(P11=0,0,VLOOKUP(P11,FAC_TOTALS_APTA!$A$4:$BH$126,$L21,FALSE))</f>
        <v>-3743159.2807025202</v>
      </c>
      <c r="Q21" s="29">
        <f>IF(Q11=0,0,VLOOKUP(Q11,FAC_TOTALS_APTA!$A$4:$BH$126,$L21,FALSE))</f>
        <v>-3903355.5726077901</v>
      </c>
      <c r="R21" s="29">
        <f>IF(R11=0,0,VLOOKUP(R11,FAC_TOTALS_APTA!$A$4:$BH$126,$L21,FALSE))</f>
        <v>-3568592.72703559</v>
      </c>
      <c r="S21" s="29">
        <f>IF(S11=0,0,VLOOKUP(S11,FAC_TOTALS_APTA!$A$4:$BH$126,$L21,FALSE))</f>
        <v>0</v>
      </c>
      <c r="T21" s="29">
        <f>IF(T11=0,0,VLOOKUP(T11,FAC_TOTALS_APTA!$A$4:$BH$126,$L21,FALSE))</f>
        <v>0</v>
      </c>
      <c r="U21" s="29">
        <f>IF(U11=0,0,VLOOKUP(U11,FAC_TOTALS_APTA!$A$4:$BH$126,$L21,FALSE))</f>
        <v>0</v>
      </c>
      <c r="V21" s="29">
        <f>IF(V11=0,0,VLOOKUP(V11,FAC_TOTALS_APTA!$A$4:$BH$126,$L21,FALSE))</f>
        <v>0</v>
      </c>
      <c r="W21" s="29">
        <f>IF(W11=0,0,VLOOKUP(W11,FAC_TOTALS_APTA!$A$4:$BH$126,$L21,FALSE))</f>
        <v>0</v>
      </c>
      <c r="X21" s="29">
        <f>IF(X11=0,0,VLOOKUP(X11,FAC_TOTALS_APTA!$A$4:$BH$126,$L21,FALSE))</f>
        <v>0</v>
      </c>
      <c r="Y21" s="29">
        <f>IF(Y11=0,0,VLOOKUP(Y11,FAC_TOTALS_APTA!$A$4:$BH$126,$L21,FALSE))</f>
        <v>0</v>
      </c>
      <c r="Z21" s="29">
        <f>IF(Z11=0,0,VLOOKUP(Z11,FAC_TOTALS_APTA!$A$4:$BH$126,$L21,FALSE))</f>
        <v>0</v>
      </c>
      <c r="AA21" s="29">
        <f>IF(AA11=0,0,VLOOKUP(AA11,FAC_TOTALS_APTA!$A$4:$BH$126,$L21,FALSE))</f>
        <v>0</v>
      </c>
      <c r="AB21" s="29">
        <f>IF(AB11=0,0,VLOOKUP(AB11,FAC_TOTALS_APTA!$A$4:$BH$126,$L21,FALSE))</f>
        <v>0</v>
      </c>
      <c r="AC21" s="32">
        <f t="shared" si="4"/>
        <v>-24293013.304430719</v>
      </c>
      <c r="AD21" s="33">
        <f>AC21/G27</f>
        <v>-9.2715833553828394E-3</v>
      </c>
      <c r="AE21" s="6"/>
    </row>
    <row r="22" spans="1:31" s="13" customFormat="1" x14ac:dyDescent="0.25">
      <c r="A22" s="6"/>
      <c r="B22" s="115" t="s">
        <v>46</v>
      </c>
      <c r="C22" s="116"/>
      <c r="D22" s="104" t="s">
        <v>28</v>
      </c>
      <c r="E22" s="55"/>
      <c r="F22" s="6">
        <f>MATCH($D22,FAC_TOTALS_APTA!$A$2:$BH$2,)</f>
        <v>18</v>
      </c>
      <c r="G22" s="125">
        <f>VLOOKUP(G11,FAC_TOTALS_APTA!$A$4:$BH$126,$F22,FALSE)</f>
        <v>4.9873568486467601</v>
      </c>
      <c r="H22" s="125">
        <f>VLOOKUP(H11,FAC_TOTALS_APTA!$A$4:$BH$126,$F22,FALSE)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MATCH($K22,FAC_TOTALS_APTA!$A$2:$BF$2,)</f>
        <v>36</v>
      </c>
      <c r="M22" s="29">
        <f>IF(M11=0,0,VLOOKUP(M11,FAC_TOTALS_APTA!$A$4:$BH$126,$L22,FALSE))</f>
        <v>-42002.378870986999</v>
      </c>
      <c r="N22" s="29">
        <f>IF(N11=0,0,VLOOKUP(N11,FAC_TOTALS_APTA!$A$4:$BH$126,$L22,FALSE))</f>
        <v>-4783136.50385065</v>
      </c>
      <c r="O22" s="29">
        <f>IF(O11=0,0,VLOOKUP(O11,FAC_TOTALS_APTA!$A$4:$BH$126,$L22,FALSE))</f>
        <v>-3929194.7794160498</v>
      </c>
      <c r="P22" s="29">
        <f>IF(P11=0,0,VLOOKUP(P11,FAC_TOTALS_APTA!$A$4:$BH$126,$L22,FALSE))</f>
        <v>-12349717.9310883</v>
      </c>
      <c r="Q22" s="29">
        <f>IF(Q11=0,0,VLOOKUP(Q11,FAC_TOTALS_APTA!$A$4:$BH$126,$L22,FALSE))</f>
        <v>-4559704.0410561096</v>
      </c>
      <c r="R22" s="29">
        <f>IF(R11=0,0,VLOOKUP(R11,FAC_TOTALS_APTA!$A$4:$BH$126,$L22,FALSE))</f>
        <v>-6128037.89647849</v>
      </c>
      <c r="S22" s="29">
        <f>IF(S11=0,0,VLOOKUP(S11,FAC_TOTALS_APTA!$A$4:$BH$126,$L22,FALSE))</f>
        <v>0</v>
      </c>
      <c r="T22" s="29">
        <f>IF(T11=0,0,VLOOKUP(T11,FAC_TOTALS_APTA!$A$4:$BH$126,$L22,FALSE))</f>
        <v>0</v>
      </c>
      <c r="U22" s="29">
        <f>IF(U11=0,0,VLOOKUP(U11,FAC_TOTALS_APTA!$A$4:$BH$126,$L22,FALSE))</f>
        <v>0</v>
      </c>
      <c r="V22" s="29">
        <f>IF(V11=0,0,VLOOKUP(V11,FAC_TOTALS_APTA!$A$4:$BH$126,$L22,FALSE))</f>
        <v>0</v>
      </c>
      <c r="W22" s="29">
        <f>IF(W11=0,0,VLOOKUP(W11,FAC_TOTALS_APTA!$A$4:$BH$126,$L22,FALSE))</f>
        <v>0</v>
      </c>
      <c r="X22" s="29">
        <f>IF(X11=0,0,VLOOKUP(X11,FAC_TOTALS_APTA!$A$4:$BH$126,$L22,FALSE))</f>
        <v>0</v>
      </c>
      <c r="Y22" s="29">
        <f>IF(Y11=0,0,VLOOKUP(Y11,FAC_TOTALS_APTA!$A$4:$BH$126,$L22,FALSE))</f>
        <v>0</v>
      </c>
      <c r="Z22" s="29">
        <f>IF(Z11=0,0,VLOOKUP(Z11,FAC_TOTALS_APTA!$A$4:$BH$126,$L22,FALSE))</f>
        <v>0</v>
      </c>
      <c r="AA22" s="29">
        <f>IF(AA11=0,0,VLOOKUP(AA11,FAC_TOTALS_APTA!$A$4:$BH$126,$L22,FALSE))</f>
        <v>0</v>
      </c>
      <c r="AB22" s="29">
        <f>IF(AB11=0,0,VLOOKUP(AB11,FAC_TOTALS_APTA!$A$4:$BH$126,$L22,FALSE))</f>
        <v>0</v>
      </c>
      <c r="AC22" s="32">
        <f t="shared" si="4"/>
        <v>-31791793.530760586</v>
      </c>
      <c r="AD22" s="33">
        <f>AC22/G27</f>
        <v>-1.2133540621072619E-2</v>
      </c>
      <c r="AE22" s="6"/>
    </row>
    <row r="23" spans="1:31" s="13" customFormat="1" x14ac:dyDescent="0.25">
      <c r="A23" s="6"/>
      <c r="B23" s="115" t="s">
        <v>62</v>
      </c>
      <c r="C23" s="116"/>
      <c r="D23" s="126" t="s">
        <v>88</v>
      </c>
      <c r="E23" s="55"/>
      <c r="F23" s="6">
        <f>MATCH($D23,FAC_TOTALS_APTA!$A$2:$BH$2,)</f>
        <v>22</v>
      </c>
      <c r="G23" s="125">
        <f>VLOOKUP(G11,FAC_TOTALS_APTA!$A$4:$BH$126,$F23,FALSE)</f>
        <v>0.50499774940706799</v>
      </c>
      <c r="H23" s="125">
        <f>VLOOKUP(H11,FAC_TOTALS_APTA!$A$4:$BH$126,$F23,FALSE)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YEARS_SINCE_TNC_BUS_HI_FAC</v>
      </c>
      <c r="L23" s="6">
        <f>MATCH($K23,FAC_TOTALS_APTA!$A$2:$BF$2,)</f>
        <v>40</v>
      </c>
      <c r="M23" s="29">
        <f>IF(M11=0,0,VLOOKUP(M11,FAC_TOTALS_APTA!$A$4:$BH$126,$L23,FALSE))</f>
        <v>-66669860.547643997</v>
      </c>
      <c r="N23" s="29">
        <f>IF(N11=0,0,VLOOKUP(N11,FAC_TOTALS_APTA!$A$4:$BH$126,$L23,FALSE))</f>
        <v>-71362915.449081898</v>
      </c>
      <c r="O23" s="29">
        <f>IF(O11=0,0,VLOOKUP(O11,FAC_TOTALS_APTA!$A$4:$BH$126,$L23,FALSE))</f>
        <v>-80643373.689101905</v>
      </c>
      <c r="P23" s="29">
        <f>IF(P11=0,0,VLOOKUP(P11,FAC_TOTALS_APTA!$A$4:$BH$126,$L23,FALSE))</f>
        <v>-78548208.197462797</v>
      </c>
      <c r="Q23" s="29">
        <f>IF(Q11=0,0,VLOOKUP(Q11,FAC_TOTALS_APTA!$A$4:$BH$126,$L23,FALSE))</f>
        <v>-74624111.359707698</v>
      </c>
      <c r="R23" s="29">
        <f>IF(R11=0,0,VLOOKUP(R11,FAC_TOTALS_APTA!$A$4:$BH$126,$L23,FALSE))</f>
        <v>-71646710.119944707</v>
      </c>
      <c r="S23" s="29">
        <f>IF(S11=0,0,VLOOKUP(S11,FAC_TOTALS_APTA!$A$4:$BH$126,$L23,FALSE))</f>
        <v>0</v>
      </c>
      <c r="T23" s="29">
        <f>IF(T11=0,0,VLOOKUP(T11,FAC_TOTALS_APTA!$A$4:$BH$126,$L23,FALSE))</f>
        <v>0</v>
      </c>
      <c r="U23" s="29">
        <f>IF(U11=0,0,VLOOKUP(U11,FAC_TOTALS_APTA!$A$4:$BH$126,$L23,FALSE))</f>
        <v>0</v>
      </c>
      <c r="V23" s="29">
        <f>IF(V11=0,0,VLOOKUP(V11,FAC_TOTALS_APTA!$A$4:$BH$126,$L23,FALSE))</f>
        <v>0</v>
      </c>
      <c r="W23" s="29">
        <f>IF(W11=0,0,VLOOKUP(W11,FAC_TOTALS_APTA!$A$4:$BH$126,$L23,FALSE))</f>
        <v>0</v>
      </c>
      <c r="X23" s="29">
        <f>IF(X11=0,0,VLOOKUP(X11,FAC_TOTALS_APTA!$A$4:$BH$126,$L23,FALSE))</f>
        <v>0</v>
      </c>
      <c r="Y23" s="29">
        <f>IF(Y11=0,0,VLOOKUP(Y11,FAC_TOTALS_APTA!$A$4:$BH$126,$L23,FALSE))</f>
        <v>0</v>
      </c>
      <c r="Z23" s="29">
        <f>IF(Z11=0,0,VLOOKUP(Z11,FAC_TOTALS_APTA!$A$4:$BH$126,$L23,FALSE))</f>
        <v>0</v>
      </c>
      <c r="AA23" s="29">
        <f>IF(AA11=0,0,VLOOKUP(AA11,FAC_TOTALS_APTA!$A$4:$BH$126,$L23,FALSE))</f>
        <v>0</v>
      </c>
      <c r="AB23" s="29">
        <f>IF(AB11=0,0,VLOOKUP(AB11,FAC_TOTALS_APTA!$A$4:$BH$126,$L23,FALSE))</f>
        <v>0</v>
      </c>
      <c r="AC23" s="32">
        <f t="shared" si="4"/>
        <v>-443495179.36294299</v>
      </c>
      <c r="AD23" s="33">
        <f>AC23/G27</f>
        <v>-0.16926276175150462</v>
      </c>
      <c r="AE23" s="6"/>
    </row>
    <row r="24" spans="1:31" s="13" customFormat="1" x14ac:dyDescent="0.25">
      <c r="A24" s="6"/>
      <c r="B24" s="115" t="s">
        <v>63</v>
      </c>
      <c r="C24" s="116"/>
      <c r="D24" s="104" t="s">
        <v>42</v>
      </c>
      <c r="E24" s="55"/>
      <c r="F24" s="6">
        <f>MATCH($D24,FAC_TOTALS_APTA!$A$2:$BH$2,)</f>
        <v>28</v>
      </c>
      <c r="G24" s="125">
        <f>VLOOKUP(G11,FAC_TOTALS_APTA!$A$4:$BH$126,$F24,FALSE)</f>
        <v>0.20578687227443601</v>
      </c>
      <c r="H24" s="125">
        <f>VLOOKUP(H11,FAC_TOTALS_APTA!$A$4:$BH$126,$F24,FALSE)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MATCH($K24,FAC_TOTALS_APTA!$A$2:$BF$2,)</f>
        <v>46</v>
      </c>
      <c r="M24" s="29">
        <f>IF(M11=0,0,VLOOKUP(M11,FAC_TOTALS_APTA!$A$4:$BH$126,$L24,FALSE))</f>
        <v>0</v>
      </c>
      <c r="N24" s="29">
        <f>IF(N11=0,0,VLOOKUP(N11,FAC_TOTALS_APTA!$A$4:$BH$126,$L24,FALSE))</f>
        <v>-1199651.5169792201</v>
      </c>
      <c r="O24" s="29">
        <f>IF(O11=0,0,VLOOKUP(O11,FAC_TOTALS_APTA!$A$4:$BH$126,$L24,FALSE))</f>
        <v>-1026090.12734672</v>
      </c>
      <c r="P24" s="29">
        <f>IF(P11=0,0,VLOOKUP(P11,FAC_TOTALS_APTA!$A$4:$BH$126,$L24,FALSE))</f>
        <v>-995376.35352383298</v>
      </c>
      <c r="Q24" s="29">
        <f>IF(Q11=0,0,VLOOKUP(Q11,FAC_TOTALS_APTA!$A$4:$BH$126,$L24,FALSE))</f>
        <v>0</v>
      </c>
      <c r="R24" s="29">
        <f>IF(R11=0,0,VLOOKUP(R11,FAC_TOTALS_APTA!$A$4:$BH$126,$L24,FALSE))</f>
        <v>-47824.300702593398</v>
      </c>
      <c r="S24" s="29">
        <f>IF(S11=0,0,VLOOKUP(S11,FAC_TOTALS_APTA!$A$4:$BH$126,$L24,FALSE))</f>
        <v>0</v>
      </c>
      <c r="T24" s="29">
        <f>IF(T11=0,0,VLOOKUP(T11,FAC_TOTALS_APTA!$A$4:$BH$126,$L24,FALSE))</f>
        <v>0</v>
      </c>
      <c r="U24" s="29">
        <f>IF(U11=0,0,VLOOKUP(U11,FAC_TOTALS_APTA!$A$4:$BH$126,$L24,FALSE))</f>
        <v>0</v>
      </c>
      <c r="V24" s="29">
        <f>IF(V11=0,0,VLOOKUP(V11,FAC_TOTALS_APTA!$A$4:$BH$126,$L24,FALSE))</f>
        <v>0</v>
      </c>
      <c r="W24" s="29">
        <f>IF(W11=0,0,VLOOKUP(W11,FAC_TOTALS_APTA!$A$4:$BH$126,$L24,FALSE))</f>
        <v>0</v>
      </c>
      <c r="X24" s="29">
        <f>IF(X11=0,0,VLOOKUP(X11,FAC_TOTALS_APTA!$A$4:$BH$126,$L24,FALSE))</f>
        <v>0</v>
      </c>
      <c r="Y24" s="29">
        <f>IF(Y11=0,0,VLOOKUP(Y11,FAC_TOTALS_APTA!$A$4:$BH$126,$L24,FALSE))</f>
        <v>0</v>
      </c>
      <c r="Z24" s="29">
        <f>IF(Z11=0,0,VLOOKUP(Z11,FAC_TOTALS_APTA!$A$4:$BH$126,$L24,FALSE))</f>
        <v>0</v>
      </c>
      <c r="AA24" s="29">
        <f>IF(AA11=0,0,VLOOKUP(AA11,FAC_TOTALS_APTA!$A$4:$BH$126,$L24,FALSE))</f>
        <v>0</v>
      </c>
      <c r="AB24" s="29">
        <f>IF(AB11=0,0,VLOOKUP(AB11,FAC_TOTALS_APTA!$A$4:$BH$126,$L24,FALSE))</f>
        <v>0</v>
      </c>
      <c r="AC24" s="32">
        <f t="shared" si="4"/>
        <v>-3268942.298552366</v>
      </c>
      <c r="AD24" s="33">
        <f>AC24/G27</f>
        <v>-1.2476126623384846E-3</v>
      </c>
      <c r="AE24" s="6"/>
    </row>
    <row r="25" spans="1:31" s="13" customFormat="1" x14ac:dyDescent="0.25">
      <c r="A25" s="6"/>
      <c r="B25" s="127" t="s">
        <v>64</v>
      </c>
      <c r="C25" s="128"/>
      <c r="D25" s="129" t="s">
        <v>43</v>
      </c>
      <c r="E25" s="56"/>
      <c r="F25" s="7">
        <f>MATCH($D25,FAC_TOTALS_APTA!$A$2:$BH$2,)</f>
        <v>29</v>
      </c>
      <c r="G25" s="131">
        <f>VLOOKUP(G11,FAC_TOTALS_APTA!$A$4:$BH$126,$F25,FALSE)</f>
        <v>0</v>
      </c>
      <c r="H25" s="131">
        <f>VLOOKUP(H11,FAC_TOTALS_APTA!$A$4:$BH$126,$F25,FALSE)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MATCH($K25,FAC_TOTALS_APTA!$A$2:$BF$2,)</f>
        <v>47</v>
      </c>
      <c r="M25" s="38">
        <f>IF(M11=0,0,VLOOKUP(M11,FAC_TOTALS_APTA!$A$4:$BH$126,$L25,FALSE))</f>
        <v>0</v>
      </c>
      <c r="N25" s="38">
        <f>IF(N11=0,0,VLOOKUP(N11,FAC_TOTALS_APTA!$A$4:$BH$126,$L25,FALSE))</f>
        <v>0</v>
      </c>
      <c r="O25" s="38">
        <f>IF(O11=0,0,VLOOKUP(O11,FAC_TOTALS_APTA!$A$4:$BH$126,$L25,FALSE))</f>
        <v>0</v>
      </c>
      <c r="P25" s="38">
        <f>IF(P11=0,0,VLOOKUP(P11,FAC_TOTALS_APTA!$A$4:$BH$126,$L25,FALSE))</f>
        <v>0</v>
      </c>
      <c r="Q25" s="38">
        <f>IF(Q11=0,0,VLOOKUP(Q11,FAC_TOTALS_APTA!$A$4:$BH$126,$L25,FALSE))</f>
        <v>0</v>
      </c>
      <c r="R25" s="38">
        <f>IF(R11=0,0,VLOOKUP(R11,FAC_TOTALS_APTA!$A$4:$BH$126,$L25,FALSE))</f>
        <v>-32163680.4016403</v>
      </c>
      <c r="S25" s="38">
        <f>IF(S11=0,0,VLOOKUP(S11,FAC_TOTALS_APTA!$A$4:$BH$126,$L25,FALSE))</f>
        <v>0</v>
      </c>
      <c r="T25" s="38">
        <f>IF(T11=0,0,VLOOKUP(T11,FAC_TOTALS_APTA!$A$4:$BH$126,$L25,FALSE))</f>
        <v>0</v>
      </c>
      <c r="U25" s="38">
        <f>IF(U11=0,0,VLOOKUP(U11,FAC_TOTALS_APTA!$A$4:$BH$126,$L25,FALSE))</f>
        <v>0</v>
      </c>
      <c r="V25" s="38">
        <f>IF(V11=0,0,VLOOKUP(V11,FAC_TOTALS_APTA!$A$4:$BH$126,$L25,FALSE))</f>
        <v>0</v>
      </c>
      <c r="W25" s="38">
        <f>IF(W11=0,0,VLOOKUP(W11,FAC_TOTALS_APTA!$A$4:$BH$126,$L25,FALSE))</f>
        <v>0</v>
      </c>
      <c r="X25" s="38">
        <f>IF(X11=0,0,VLOOKUP(X11,FAC_TOTALS_APTA!$A$4:$BH$126,$L25,FALSE))</f>
        <v>0</v>
      </c>
      <c r="Y25" s="38">
        <f>IF(Y11=0,0,VLOOKUP(Y11,FAC_TOTALS_APTA!$A$4:$BH$126,$L25,FALSE))</f>
        <v>0</v>
      </c>
      <c r="Z25" s="38">
        <f>IF(Z11=0,0,VLOOKUP(Z11,FAC_TOTALS_APTA!$A$4:$BH$126,$L25,FALSE))</f>
        <v>0</v>
      </c>
      <c r="AA25" s="38">
        <f>IF(AA11=0,0,VLOOKUP(AA11,FAC_TOTALS_APTA!$A$4:$BH$126,$L25,FALSE))</f>
        <v>0</v>
      </c>
      <c r="AB25" s="38">
        <f>IF(AB11=0,0,VLOOKUP(AB11,FAC_TOTALS_APTA!$A$4:$BH$126,$L25,FALSE))</f>
        <v>0</v>
      </c>
      <c r="AC25" s="39">
        <f t="shared" si="4"/>
        <v>-32163680.4016403</v>
      </c>
      <c r="AD25" s="40">
        <f>AC25/G27</f>
        <v>-1.2275473615507067E-2</v>
      </c>
      <c r="AE25" s="6"/>
    </row>
    <row r="26" spans="1:31" s="13" customFormat="1" x14ac:dyDescent="0.25">
      <c r="A26" s="6"/>
      <c r="B26" s="137" t="s">
        <v>52</v>
      </c>
      <c r="C26" s="138"/>
      <c r="D26" s="137" t="s">
        <v>44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MATCH($K26,FAC_TOTALS_APTA!$A$2:$BF$2,)</f>
        <v>51</v>
      </c>
      <c r="M26" s="45">
        <f>IF(M11=0,0,VLOOKUP(M11,FAC_TOTALS_APTA!$A$4:$BH$126,$L26,FALSE))</f>
        <v>0</v>
      </c>
      <c r="N26" s="45">
        <f>IF(N11=0,0,VLOOKUP(N11,FAC_TOTALS_APTA!$A$4:$BH$126,$L26,FALSE))</f>
        <v>0</v>
      </c>
      <c r="O26" s="45">
        <f>IF(O11=0,0,VLOOKUP(O11,FAC_TOTALS_APTA!$A$4:$BH$126,$L26,FALSE))</f>
        <v>0</v>
      </c>
      <c r="P26" s="45">
        <f>IF(P11=0,0,VLOOKUP(P11,FAC_TOTALS_APTA!$A$4:$BH$126,$L26,FALSE))</f>
        <v>0</v>
      </c>
      <c r="Q26" s="45">
        <f>IF(Q11=0,0,VLOOKUP(Q11,FAC_TOTALS_APTA!$A$4:$BH$126,$L26,FALSE))</f>
        <v>0</v>
      </c>
      <c r="R26" s="45">
        <f>IF(R11=0,0,VLOOKUP(R11,FAC_TOTALS_APTA!$A$4:$BH$126,$L26,FALSE))</f>
        <v>0</v>
      </c>
      <c r="S26" s="45">
        <f>IF(S11=0,0,VLOOKUP(S11,FAC_TOTALS_APTA!$A$4:$BH$126,$L26,FALSE))</f>
        <v>0</v>
      </c>
      <c r="T26" s="45">
        <f>IF(T11=0,0,VLOOKUP(T11,FAC_TOTALS_APTA!$A$4:$BH$126,$L26,FALSE))</f>
        <v>0</v>
      </c>
      <c r="U26" s="45">
        <f>IF(U11=0,0,VLOOKUP(U11,FAC_TOTALS_APTA!$A$4:$BH$126,$L26,FALSE))</f>
        <v>0</v>
      </c>
      <c r="V26" s="45">
        <f>IF(V11=0,0,VLOOKUP(V11,FAC_TOTALS_APTA!$A$4:$BH$126,$L26,FALSE))</f>
        <v>0</v>
      </c>
      <c r="W26" s="45">
        <f>IF(W11=0,0,VLOOKUP(W11,FAC_TOTALS_APTA!$A$4:$BH$126,$L26,FALSE))</f>
        <v>0</v>
      </c>
      <c r="X26" s="45">
        <f>IF(X11=0,0,VLOOKUP(X11,FAC_TOTALS_APTA!$A$4:$BH$126,$L26,FALSE))</f>
        <v>0</v>
      </c>
      <c r="Y26" s="45">
        <f>IF(Y11=0,0,VLOOKUP(Y11,FAC_TOTALS_APTA!$A$4:$BH$126,$L26,FALSE))</f>
        <v>0</v>
      </c>
      <c r="Z26" s="45">
        <f>IF(Z11=0,0,VLOOKUP(Z11,FAC_TOTALS_APTA!$A$4:$BH$126,$L26,FALSE))</f>
        <v>0</v>
      </c>
      <c r="AA26" s="45">
        <f>IF(AA11=0,0,VLOOKUP(AA11,FAC_TOTALS_APTA!$A$4:$BH$126,$L26,FALSE))</f>
        <v>0</v>
      </c>
      <c r="AB26" s="45">
        <f>IF(AB11=0,0,VLOOKUP(AB11,FAC_TOTALS_APTA!$A$4:$BH$126,$L26,FALSE))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65</v>
      </c>
      <c r="C27" s="116"/>
      <c r="D27" s="104" t="s">
        <v>6</v>
      </c>
      <c r="E27" s="55"/>
      <c r="F27" s="6">
        <f>MATCH($D27,FAC_TOTALS_APTA!$A$2:$BF$2,)</f>
        <v>10</v>
      </c>
      <c r="G27" s="117">
        <f>VLOOKUP(G11,FAC_TOTALS_APTA!$A$4:$BH$126,$F27,FALSE)</f>
        <v>2620158000.34056</v>
      </c>
      <c r="H27" s="117">
        <f>VLOOKUP(H11,FAC_TOTALS_APTA!$A$4:$BF$126,$F27,FALSE)</f>
        <v>2172740243.7772198</v>
      </c>
      <c r="I27" s="112">
        <f t="shared" ref="I27:I28" si="6">H27/G27-1</f>
        <v>-0.17075983833997266</v>
      </c>
      <c r="J27" s="31"/>
      <c r="K27" s="31"/>
      <c r="L27" s="6"/>
      <c r="M27" s="29" t="e">
        <f t="shared" ref="M27:AB27" si="7">SUM(M13:M20)</f>
        <v>#REF!</v>
      </c>
      <c r="N27" s="29" t="e">
        <f t="shared" si="7"/>
        <v>#REF!</v>
      </c>
      <c r="O27" s="29" t="e">
        <f t="shared" si="7"/>
        <v>#REF!</v>
      </c>
      <c r="P27" s="29" t="e">
        <f t="shared" si="7"/>
        <v>#REF!</v>
      </c>
      <c r="Q27" s="29" t="e">
        <f t="shared" si="7"/>
        <v>#REF!</v>
      </c>
      <c r="R27" s="29" t="e">
        <f t="shared" si="7"/>
        <v>#REF!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-447417756.56334019</v>
      </c>
      <c r="AD27" s="33">
        <f>I27</f>
        <v>-0.17075983833997266</v>
      </c>
      <c r="AE27" s="104"/>
    </row>
    <row r="28" spans="1:31" ht="13.5" thickBot="1" x14ac:dyDescent="0.3">
      <c r="B28" s="147" t="s">
        <v>49</v>
      </c>
      <c r="C28" s="148"/>
      <c r="D28" s="148" t="s">
        <v>4</v>
      </c>
      <c r="E28" s="23"/>
      <c r="F28" s="23">
        <f>MATCH($D28,FAC_TOTALS_APTA!$A$2:$BF$2,)</f>
        <v>8</v>
      </c>
      <c r="G28" s="114">
        <f>VLOOKUP(G11,FAC_TOTALS_APTA!$A$4:$BF$126,$F28,FALSE)</f>
        <v>2541057030.99999</v>
      </c>
      <c r="H28" s="114">
        <f>VLOOKUP(H11,FAC_TOTALS_APTA!$A$4:$BF$126,$F28,FALSE)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66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2.724852649173759E-2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32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8" t="s">
        <v>50</v>
      </c>
      <c r="H36" s="168"/>
      <c r="I36" s="168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8" t="s">
        <v>54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30</v>
      </c>
      <c r="C41" s="28" t="s">
        <v>21</v>
      </c>
      <c r="D41" s="104" t="s">
        <v>85</v>
      </c>
      <c r="E41" s="55"/>
      <c r="F41" s="6">
        <f>MATCH($D41,FAC_TOTALS_APTA!$A$2:$BH$2,)</f>
        <v>12</v>
      </c>
      <c r="G41" s="117">
        <f>VLOOKUP(G39,FAC_TOTALS_APTA!$A$4:$BH$126,$F41,FALSE)</f>
        <v>11264859.978528</v>
      </c>
      <c r="H41" s="117">
        <f>VLOOKUP(H39,FAC_TOTALS_APTA!$A$4:$BH$126,$F41,FALSE)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MATCH($K41,FAC_TOTALS_APTA!$A$2:$BF$2,)</f>
        <v>30</v>
      </c>
      <c r="M41" s="29">
        <f>IF(M39=0,0,VLOOKUP(M39,FAC_TOTALS_APTA!$A$4:$BH$126,$L41,FALSE))</f>
        <v>3516707.1378490399</v>
      </c>
      <c r="N41" s="29">
        <f>IF(N39=0,0,VLOOKUP(N39,FAC_TOTALS_APTA!$A$4:$BH$126,$L41,FALSE))</f>
        <v>7962145.43247231</v>
      </c>
      <c r="O41" s="29">
        <f>IF(O39=0,0,VLOOKUP(O39,FAC_TOTALS_APTA!$A$4:$BH$126,$L41,FALSE))</f>
        <v>15602030.938610399</v>
      </c>
      <c r="P41" s="29">
        <f>IF(P39=0,0,VLOOKUP(P39,FAC_TOTALS_APTA!$A$4:$BH$126,$L41,FALSE))</f>
        <v>15058323.7664844</v>
      </c>
      <c r="Q41" s="29">
        <f>IF(Q39=0,0,VLOOKUP(Q39,FAC_TOTALS_APTA!$A$4:$BH$126,$L41,FALSE))</f>
        <v>4609992.4885933604</v>
      </c>
      <c r="R41" s="29">
        <f>IF(R39=0,0,VLOOKUP(R39,FAC_TOTALS_APTA!$A$4:$BH$126,$L41,FALSE))</f>
        <v>8528791.5632461403</v>
      </c>
      <c r="S41" s="29">
        <f>IF(S39=0,0,VLOOKUP(S39,FAC_TOTALS_APTA!$A$4:$BH$126,$L41,FALSE))</f>
        <v>0</v>
      </c>
      <c r="T41" s="29">
        <f>IF(T39=0,0,VLOOKUP(T39,FAC_TOTALS_APTA!$A$4:$BH$126,$L41,FALSE))</f>
        <v>0</v>
      </c>
      <c r="U41" s="29">
        <f>IF(U39=0,0,VLOOKUP(U39,FAC_TOTALS_APTA!$A$4:$BH$126,$L41,FALSE))</f>
        <v>0</v>
      </c>
      <c r="V41" s="29">
        <f>IF(V39=0,0,VLOOKUP(V39,FAC_TOTALS_APTA!$A$4:$BH$126,$L41,FALSE))</f>
        <v>0</v>
      </c>
      <c r="W41" s="29">
        <f>IF(W39=0,0,VLOOKUP(W39,FAC_TOTALS_APTA!$A$4:$BH$126,$L41,FALSE))</f>
        <v>0</v>
      </c>
      <c r="X41" s="29">
        <f>IF(X39=0,0,VLOOKUP(X39,FAC_TOTALS_APTA!$A$4:$BH$126,$L41,FALSE))</f>
        <v>0</v>
      </c>
      <c r="Y41" s="29">
        <f>IF(Y39=0,0,VLOOKUP(Y39,FAC_TOTALS_APTA!$A$4:$BH$126,$L41,FALSE))</f>
        <v>0</v>
      </c>
      <c r="Z41" s="29">
        <f>IF(Z39=0,0,VLOOKUP(Z39,FAC_TOTALS_APTA!$A$4:$BH$126,$L41,FALSE))</f>
        <v>0</v>
      </c>
      <c r="AA41" s="29">
        <f>IF(AA39=0,0,VLOOKUP(AA39,FAC_TOTALS_APTA!$A$4:$BH$126,$L41,FALSE))</f>
        <v>0</v>
      </c>
      <c r="AB41" s="29">
        <f>IF(AB39=0,0,VLOOKUP(AB39,FAC_TOTALS_APTA!$A$4:$BH$126,$L41,FALSE))</f>
        <v>0</v>
      </c>
      <c r="AC41" s="32">
        <f>SUM(M41:AB41)</f>
        <v>55277991.327255651</v>
      </c>
      <c r="AD41" s="33">
        <f>AC41/G55</f>
        <v>5.8444548398849314E-2</v>
      </c>
    </row>
    <row r="42" spans="2:30" x14ac:dyDescent="0.25">
      <c r="B42" s="25" t="s">
        <v>51</v>
      </c>
      <c r="C42" s="28" t="s">
        <v>21</v>
      </c>
      <c r="D42" s="104" t="s">
        <v>86</v>
      </c>
      <c r="E42" s="55"/>
      <c r="F42" s="6">
        <f>MATCH($D42,FAC_TOTALS_APTA!$A$2:$BH$2,)</f>
        <v>13</v>
      </c>
      <c r="G42" s="123">
        <f>VLOOKUP(G39,FAC_TOTALS_APTA!$A$4:$BH$126,$F42,FALSE)</f>
        <v>0.99257439422925597</v>
      </c>
      <c r="H42" s="123">
        <f>VLOOKUP(H39,FAC_TOTALS_APTA!$A$4:$BH$126,$F42,FALSE)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FARE_per_UPT_cleaned_2018_log_FAC</v>
      </c>
      <c r="L42" s="6">
        <f>MATCH($K42,FAC_TOTALS_APTA!$A$2:$BF$2,)</f>
        <v>31</v>
      </c>
      <c r="M42" s="29">
        <f>IF(M39=0,0,VLOOKUP(M39,FAC_TOTALS_APTA!$A$4:$BH$126,$L42,FALSE))</f>
        <v>-5957093.8099684203</v>
      </c>
      <c r="N42" s="29">
        <f>IF(N39=0,0,VLOOKUP(N39,FAC_TOTALS_APTA!$A$4:$BH$126,$L42,FALSE))</f>
        <v>2615576.5851785801</v>
      </c>
      <c r="O42" s="29">
        <f>IF(O39=0,0,VLOOKUP(O39,FAC_TOTALS_APTA!$A$4:$BH$126,$L42,FALSE))</f>
        <v>-1509138.77772329</v>
      </c>
      <c r="P42" s="29">
        <f>IF(P39=0,0,VLOOKUP(P39,FAC_TOTALS_APTA!$A$4:$BH$126,$L42,FALSE))</f>
        <v>-2759079.6835419699</v>
      </c>
      <c r="Q42" s="29">
        <f>IF(Q39=0,0,VLOOKUP(Q39,FAC_TOTALS_APTA!$A$4:$BH$126,$L42,FALSE))</f>
        <v>2096029.7560401999</v>
      </c>
      <c r="R42" s="29">
        <f>IF(R39=0,0,VLOOKUP(R39,FAC_TOTALS_APTA!$A$4:$BH$126,$L42,FALSE))</f>
        <v>2815145.10537798</v>
      </c>
      <c r="S42" s="29">
        <f>IF(S39=0,0,VLOOKUP(S39,FAC_TOTALS_APTA!$A$4:$BH$126,$L42,FALSE))</f>
        <v>0</v>
      </c>
      <c r="T42" s="29">
        <f>IF(T39=0,0,VLOOKUP(T39,FAC_TOTALS_APTA!$A$4:$BH$126,$L42,FALSE))</f>
        <v>0</v>
      </c>
      <c r="U42" s="29">
        <f>IF(U39=0,0,VLOOKUP(U39,FAC_TOTALS_APTA!$A$4:$BH$126,$L42,FALSE))</f>
        <v>0</v>
      </c>
      <c r="V42" s="29">
        <f>IF(V39=0,0,VLOOKUP(V39,FAC_TOTALS_APTA!$A$4:$BH$126,$L42,FALSE))</f>
        <v>0</v>
      </c>
      <c r="W42" s="29">
        <f>IF(W39=0,0,VLOOKUP(W39,FAC_TOTALS_APTA!$A$4:$BH$126,$L42,FALSE))</f>
        <v>0</v>
      </c>
      <c r="X42" s="29">
        <f>IF(X39=0,0,VLOOKUP(X39,FAC_TOTALS_APTA!$A$4:$BH$126,$L42,FALSE))</f>
        <v>0</v>
      </c>
      <c r="Y42" s="29">
        <f>IF(Y39=0,0,VLOOKUP(Y39,FAC_TOTALS_APTA!$A$4:$BH$126,$L42,FALSE))</f>
        <v>0</v>
      </c>
      <c r="Z42" s="29">
        <f>IF(Z39=0,0,VLOOKUP(Z39,FAC_TOTALS_APTA!$A$4:$BH$126,$L42,FALSE))</f>
        <v>0</v>
      </c>
      <c r="AA42" s="29">
        <f>IF(AA39=0,0,VLOOKUP(AA39,FAC_TOTALS_APTA!$A$4:$BH$126,$L42,FALSE))</f>
        <v>0</v>
      </c>
      <c r="AB42" s="29">
        <f>IF(AB39=0,0,VLOOKUP(AB39,FAC_TOTALS_APTA!$A$4:$BH$126,$L42,FALSE))</f>
        <v>0</v>
      </c>
      <c r="AC42" s="32">
        <f t="shared" ref="AC42:AC53" si="12">SUM(M42:AB42)</f>
        <v>-2698560.8246369199</v>
      </c>
      <c r="AD42" s="33">
        <f>AC42/G55</f>
        <v>-2.8531457988229545E-3</v>
      </c>
    </row>
    <row r="43" spans="2:30" x14ac:dyDescent="0.25">
      <c r="B43" s="115" t="s">
        <v>79</v>
      </c>
      <c r="C43" s="116"/>
      <c r="D43" s="104" t="s">
        <v>77</v>
      </c>
      <c r="E43" s="118"/>
      <c r="F43" s="104">
        <f>MATCH($D43,FAC_TOTALS_APTA!$A$2:$BH$2,)</f>
        <v>20</v>
      </c>
      <c r="G43" s="117">
        <f>VLOOKUP(G39,FAC_TOTALS_APTA!$A$4:$BH$126,$F43,FALSE)</f>
        <v>0</v>
      </c>
      <c r="H43" s="117">
        <f>VLOOKUP(H39,FAC_TOTALS_APTA!$A$4:$BH$126,$F43,FALSE)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MATCH($K43,FAC_TOTALS_APTA!$A$2:$BF$2,)</f>
        <v>38</v>
      </c>
      <c r="M43" s="117">
        <f>IF(M39=0,0,VLOOKUP(M39,FAC_TOTALS_APTA!$A$4:$BH$126,$L43,FALSE))</f>
        <v>0</v>
      </c>
      <c r="N43" s="117">
        <f>IF(N39=0,0,VLOOKUP(N39,FAC_TOTALS_APTA!$A$4:$BH$126,$L43,FALSE))</f>
        <v>0</v>
      </c>
      <c r="O43" s="117">
        <f>IF(O39=0,0,VLOOKUP(O39,FAC_TOTALS_APTA!$A$4:$BH$126,$L43,FALSE))</f>
        <v>500624.25292203901</v>
      </c>
      <c r="P43" s="117">
        <f>IF(P39=0,0,VLOOKUP(P39,FAC_TOTALS_APTA!$A$4:$BH$126,$L43,FALSE))</f>
        <v>0</v>
      </c>
      <c r="Q43" s="117">
        <f>IF(Q39=0,0,VLOOKUP(Q39,FAC_TOTALS_APTA!$A$4:$BH$126,$L43,FALSE))</f>
        <v>411097.90786823898</v>
      </c>
      <c r="R43" s="117">
        <f>IF(R39=0,0,VLOOKUP(R39,FAC_TOTALS_APTA!$A$4:$BH$126,$L43,FALSE))</f>
        <v>407820.32737497601</v>
      </c>
      <c r="S43" s="117">
        <f>IF(S39=0,0,VLOOKUP(S39,FAC_TOTALS_APTA!$A$4:$BH$126,$L43,FALSE))</f>
        <v>0</v>
      </c>
      <c r="T43" s="117">
        <f>IF(T39=0,0,VLOOKUP(T39,FAC_TOTALS_APTA!$A$4:$BH$126,$L43,FALSE))</f>
        <v>0</v>
      </c>
      <c r="U43" s="117">
        <f>IF(U39=0,0,VLOOKUP(U39,FAC_TOTALS_APTA!$A$4:$BH$126,$L43,FALSE))</f>
        <v>0</v>
      </c>
      <c r="V43" s="117">
        <f>IF(V39=0,0,VLOOKUP(V39,FAC_TOTALS_APTA!$A$4:$BH$126,$L43,FALSE))</f>
        <v>0</v>
      </c>
      <c r="W43" s="117">
        <f>IF(W39=0,0,VLOOKUP(W39,FAC_TOTALS_APTA!$A$4:$BH$126,$L43,FALSE))</f>
        <v>0</v>
      </c>
      <c r="X43" s="117">
        <f>IF(X39=0,0,VLOOKUP(X39,FAC_TOTALS_APTA!$A$4:$BH$126,$L43,FALSE))</f>
        <v>0</v>
      </c>
      <c r="Y43" s="117">
        <f>IF(Y39=0,0,VLOOKUP(Y39,FAC_TOTALS_APTA!$A$4:$BH$126,$L43,FALSE))</f>
        <v>0</v>
      </c>
      <c r="Z43" s="117">
        <f>IF(Z39=0,0,VLOOKUP(Z39,FAC_TOTALS_APTA!$A$4:$BH$126,$L43,FALSE))</f>
        <v>0</v>
      </c>
      <c r="AA43" s="117">
        <f>IF(AA39=0,0,VLOOKUP(AA39,FAC_TOTALS_APTA!$A$4:$BH$126,$L43,FALSE))</f>
        <v>0</v>
      </c>
      <c r="AB43" s="117">
        <f>IF(AB39=0,0,VLOOKUP(AB39,FAC_TOTALS_APTA!$A$4:$BH$126,$L43,FALSE))</f>
        <v>0</v>
      </c>
      <c r="AC43" s="121">
        <f t="shared" si="12"/>
        <v>1319542.488165254</v>
      </c>
      <c r="AD43" s="122">
        <f>AC43/G56</f>
        <v>1.3727838249292916E-3</v>
      </c>
    </row>
    <row r="44" spans="2:30" x14ac:dyDescent="0.25">
      <c r="B44" s="115" t="s">
        <v>80</v>
      </c>
      <c r="C44" s="116"/>
      <c r="D44" s="104" t="s">
        <v>76</v>
      </c>
      <c r="E44" s="118"/>
      <c r="F44" s="104">
        <f>MATCH($D44,FAC_TOTALS_APTA!$A$2:$BH$2,)</f>
        <v>19</v>
      </c>
      <c r="G44" s="117">
        <f>VLOOKUP(G39,FAC_TOTALS_APTA!$A$4:$BH$126,$F44,FALSE)</f>
        <v>0</v>
      </c>
      <c r="H44" s="117">
        <f>VLOOKUP(H39,FAC_TOTALS_APTA!$A$4:$BH$126,$F44,FALSE)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MATCH($K44,FAC_TOTALS_APTA!$A$2:$BF$2,)</f>
        <v>37</v>
      </c>
      <c r="M44" s="117">
        <f>IF(M40=0,0,VLOOKUP(M40,FAC_TOTALS_APTA!$A$4:$BH$126,$L44,FALSE))</f>
        <v>0</v>
      </c>
      <c r="N44" s="117">
        <f>IF(N40=0,0,VLOOKUP(N40,FAC_TOTALS_APTA!$A$4:$BH$126,$L44,FALSE))</f>
        <v>0</v>
      </c>
      <c r="O44" s="117">
        <f>IF(O40=0,0,VLOOKUP(O40,FAC_TOTALS_APTA!$A$4:$BH$126,$L44,FALSE))</f>
        <v>0</v>
      </c>
      <c r="P44" s="117">
        <f>IF(P40=0,0,VLOOKUP(P40,FAC_TOTALS_APTA!$A$4:$BH$126,$L44,FALSE))</f>
        <v>0</v>
      </c>
      <c r="Q44" s="117">
        <f>IF(Q40=0,0,VLOOKUP(Q40,FAC_TOTALS_APTA!$A$4:$BH$126,$L44,FALSE))</f>
        <v>0</v>
      </c>
      <c r="R44" s="117">
        <f>IF(R40=0,0,VLOOKUP(R40,FAC_TOTALS_APTA!$A$4:$BH$126,$L44,FALSE))</f>
        <v>0</v>
      </c>
      <c r="S44" s="117">
        <f>IF(S40=0,0,VLOOKUP(S40,FAC_TOTALS_APTA!$A$4:$BH$126,$L44,FALSE))</f>
        <v>0</v>
      </c>
      <c r="T44" s="117">
        <f>IF(T40=0,0,VLOOKUP(T40,FAC_TOTALS_APTA!$A$4:$BH$126,$L44,FALSE))</f>
        <v>0</v>
      </c>
      <c r="U44" s="117">
        <f>IF(U40=0,0,VLOOKUP(U40,FAC_TOTALS_APTA!$A$4:$BH$126,$L44,FALSE))</f>
        <v>0</v>
      </c>
      <c r="V44" s="117">
        <f>IF(V40=0,0,VLOOKUP(V40,FAC_TOTALS_APTA!$A$4:$BH$126,$L44,FALSE))</f>
        <v>0</v>
      </c>
      <c r="W44" s="117">
        <f>IF(W40=0,0,VLOOKUP(W40,FAC_TOTALS_APTA!$A$4:$BH$126,$L44,FALSE))</f>
        <v>0</v>
      </c>
      <c r="X44" s="117">
        <f>IF(X40=0,0,VLOOKUP(X40,FAC_TOTALS_APTA!$A$4:$BH$126,$L44,FALSE))</f>
        <v>0</v>
      </c>
      <c r="Y44" s="117">
        <f>IF(Y40=0,0,VLOOKUP(Y40,FAC_TOTALS_APTA!$A$4:$BH$126,$L44,FALSE))</f>
        <v>0</v>
      </c>
      <c r="Z44" s="117">
        <f>IF(Z40=0,0,VLOOKUP(Z40,FAC_TOTALS_APTA!$A$4:$BH$126,$L44,FALSE))</f>
        <v>0</v>
      </c>
      <c r="AA44" s="117">
        <f>IF(AA40=0,0,VLOOKUP(AA40,FAC_TOTALS_APTA!$A$4:$BH$126,$L44,FALSE))</f>
        <v>0</v>
      </c>
      <c r="AB44" s="117">
        <f>IF(AB40=0,0,VLOOKUP(AB40,FAC_TOTALS_APTA!$A$4:$BH$126,$L44,FALSE))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47</v>
      </c>
      <c r="C45" s="28" t="s">
        <v>21</v>
      </c>
      <c r="D45" s="104" t="s">
        <v>8</v>
      </c>
      <c r="E45" s="55"/>
      <c r="F45" s="6">
        <f>MATCH($D45,FAC_TOTALS_APTA!$A$2:$BH$2,)</f>
        <v>14</v>
      </c>
      <c r="G45" s="117">
        <f>VLOOKUP(G39,FAC_TOTALS_APTA!$A$4:$BH$126,$F45,FALSE)</f>
        <v>2552570.2182420199</v>
      </c>
      <c r="H45" s="117">
        <f>VLOOKUP(H39,FAC_TOTALS_APTA!$A$4:$BH$126,$F45,FALSE)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MATCH($K45,FAC_TOTALS_APTA!$A$2:$BF$2,)</f>
        <v>32</v>
      </c>
      <c r="M45" s="29">
        <f>IF(M39=0,0,VLOOKUP(M39,FAC_TOTALS_APTA!$A$4:$BH$126,$L45,FALSE))</f>
        <v>3777777.9285902102</v>
      </c>
      <c r="N45" s="29">
        <f>IF(N39=0,0,VLOOKUP(N39,FAC_TOTALS_APTA!$A$4:$BH$126,$L45,FALSE))</f>
        <v>2859888.1907593198</v>
      </c>
      <c r="O45" s="29">
        <f>IF(O39=0,0,VLOOKUP(O39,FAC_TOTALS_APTA!$A$4:$BH$126,$L45,FALSE))</f>
        <v>2802353.9733378701</v>
      </c>
      <c r="P45" s="29">
        <f>IF(P39=0,0,VLOOKUP(P39,FAC_TOTALS_APTA!$A$4:$BH$126,$L45,FALSE))</f>
        <v>2610309.1144612902</v>
      </c>
      <c r="Q45" s="29">
        <f>IF(Q39=0,0,VLOOKUP(Q39,FAC_TOTALS_APTA!$A$4:$BH$126,$L45,FALSE))</f>
        <v>2646652.0754070901</v>
      </c>
      <c r="R45" s="29">
        <f>IF(R39=0,0,VLOOKUP(R39,FAC_TOTALS_APTA!$A$4:$BH$126,$L45,FALSE))</f>
        <v>2297975.19288116</v>
      </c>
      <c r="S45" s="29">
        <f>IF(S39=0,0,VLOOKUP(S39,FAC_TOTALS_APTA!$A$4:$BH$126,$L45,FALSE))</f>
        <v>0</v>
      </c>
      <c r="T45" s="29">
        <f>IF(T39=0,0,VLOOKUP(T39,FAC_TOTALS_APTA!$A$4:$BH$126,$L45,FALSE))</f>
        <v>0</v>
      </c>
      <c r="U45" s="29">
        <f>IF(U39=0,0,VLOOKUP(U39,FAC_TOTALS_APTA!$A$4:$BH$126,$L45,FALSE))</f>
        <v>0</v>
      </c>
      <c r="V45" s="29">
        <f>IF(V39=0,0,VLOOKUP(V39,FAC_TOTALS_APTA!$A$4:$BH$126,$L45,FALSE))</f>
        <v>0</v>
      </c>
      <c r="W45" s="29">
        <f>IF(W39=0,0,VLOOKUP(W39,FAC_TOTALS_APTA!$A$4:$BH$126,$L45,FALSE))</f>
        <v>0</v>
      </c>
      <c r="X45" s="29">
        <f>IF(X39=0,0,VLOOKUP(X39,FAC_TOTALS_APTA!$A$4:$BH$126,$L45,FALSE))</f>
        <v>0</v>
      </c>
      <c r="Y45" s="29">
        <f>IF(Y39=0,0,VLOOKUP(Y39,FAC_TOTALS_APTA!$A$4:$BH$126,$L45,FALSE))</f>
        <v>0</v>
      </c>
      <c r="Z45" s="29">
        <f>IF(Z39=0,0,VLOOKUP(Z39,FAC_TOTALS_APTA!$A$4:$BH$126,$L45,FALSE))</f>
        <v>0</v>
      </c>
      <c r="AA45" s="29">
        <f>IF(AA39=0,0,VLOOKUP(AA39,FAC_TOTALS_APTA!$A$4:$BH$126,$L45,FALSE))</f>
        <v>0</v>
      </c>
      <c r="AB45" s="29">
        <f>IF(AB39=0,0,VLOOKUP(AB39,FAC_TOTALS_APTA!$A$4:$BH$126,$L45,FALSE))</f>
        <v>0</v>
      </c>
      <c r="AC45" s="32">
        <f t="shared" si="12"/>
        <v>16994956.475436941</v>
      </c>
      <c r="AD45" s="33">
        <f>AC45/G55</f>
        <v>1.7968499441029229E-2</v>
      </c>
    </row>
    <row r="46" spans="2:30" x14ac:dyDescent="0.25">
      <c r="B46" s="25" t="s">
        <v>72</v>
      </c>
      <c r="C46" s="28"/>
      <c r="D46" s="104" t="s">
        <v>71</v>
      </c>
      <c r="E46" s="55"/>
      <c r="F46" s="6">
        <f>MATCH($D46,FAC_TOTALS_APTA!$A$2:$BH$2,)</f>
        <v>15</v>
      </c>
      <c r="G46" s="123">
        <f>VLOOKUP(G39,FAC_TOTALS_APTA!$A$4:$BH$126,$F46,FALSE)</f>
        <v>0.33060451780988898</v>
      </c>
      <c r="H46" s="123">
        <f>VLOOKUP(H39,FAC_TOTALS_APTA!$A$4:$BH$126,$F46,FALSE)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MATCH($K46,FAC_TOTALS_APTA!$A$2:$BF$2,)</f>
        <v>33</v>
      </c>
      <c r="M46" s="29">
        <f>IF(M39=0,0,VLOOKUP(M39,FAC_TOTALS_APTA!$A$4:$BH$126,$L46,FALSE))</f>
        <v>-1081480.17776484</v>
      </c>
      <c r="N46" s="29">
        <f>IF(N39=0,0,VLOOKUP(N39,FAC_TOTALS_APTA!$A$4:$BH$126,$L46,FALSE))</f>
        <v>-1934824.1462924201</v>
      </c>
      <c r="O46" s="29">
        <f>IF(O39=0,0,VLOOKUP(O39,FAC_TOTALS_APTA!$A$4:$BH$126,$L46,FALSE))</f>
        <v>1181957.7422801701</v>
      </c>
      <c r="P46" s="29">
        <f>IF(P39=0,0,VLOOKUP(P39,FAC_TOTALS_APTA!$A$4:$BH$126,$L46,FALSE))</f>
        <v>-4422595.8737917598</v>
      </c>
      <c r="Q46" s="29">
        <f>IF(Q39=0,0,VLOOKUP(Q39,FAC_TOTALS_APTA!$A$4:$BH$126,$L46,FALSE))</f>
        <v>-1677344.8144267099</v>
      </c>
      <c r="R46" s="29">
        <f>IF(R39=0,0,VLOOKUP(R39,FAC_TOTALS_APTA!$A$4:$BH$126,$L46,FALSE))</f>
        <v>2372119.8330893698</v>
      </c>
      <c r="S46" s="29">
        <f>IF(S39=0,0,VLOOKUP(S39,FAC_TOTALS_APTA!$A$4:$BH$126,$L46,FALSE))</f>
        <v>0</v>
      </c>
      <c r="T46" s="29">
        <f>IF(T39=0,0,VLOOKUP(T39,FAC_TOTALS_APTA!$A$4:$BH$126,$L46,FALSE))</f>
        <v>0</v>
      </c>
      <c r="U46" s="29">
        <f>IF(U39=0,0,VLOOKUP(U39,FAC_TOTALS_APTA!$A$4:$BH$126,$L46,FALSE))</f>
        <v>0</v>
      </c>
      <c r="V46" s="29">
        <f>IF(V39=0,0,VLOOKUP(V39,FAC_TOTALS_APTA!$A$4:$BH$126,$L46,FALSE))</f>
        <v>0</v>
      </c>
      <c r="W46" s="29">
        <f>IF(W39=0,0,VLOOKUP(W39,FAC_TOTALS_APTA!$A$4:$BH$126,$L46,FALSE))</f>
        <v>0</v>
      </c>
      <c r="X46" s="29">
        <f>IF(X39=0,0,VLOOKUP(X39,FAC_TOTALS_APTA!$A$4:$BH$126,$L46,FALSE))</f>
        <v>0</v>
      </c>
      <c r="Y46" s="29">
        <f>IF(Y39=0,0,VLOOKUP(Y39,FAC_TOTALS_APTA!$A$4:$BH$126,$L46,FALSE))</f>
        <v>0</v>
      </c>
      <c r="Z46" s="29">
        <f>IF(Z39=0,0,VLOOKUP(Z39,FAC_TOTALS_APTA!$A$4:$BH$126,$L46,FALSE))</f>
        <v>0</v>
      </c>
      <c r="AA46" s="29">
        <f>IF(AA39=0,0,VLOOKUP(AA39,FAC_TOTALS_APTA!$A$4:$BH$126,$L46,FALSE))</f>
        <v>0</v>
      </c>
      <c r="AB46" s="29">
        <f>IF(AB39=0,0,VLOOKUP(AB39,FAC_TOTALS_APTA!$A$4:$BH$126,$L46,FALSE))</f>
        <v>0</v>
      </c>
      <c r="AC46" s="32">
        <f t="shared" si="12"/>
        <v>-5562167.4369061906</v>
      </c>
      <c r="AD46" s="33">
        <f>AC46/G55</f>
        <v>-5.8807919058463083E-3</v>
      </c>
    </row>
    <row r="47" spans="2:30" x14ac:dyDescent="0.2">
      <c r="B47" s="25" t="s">
        <v>48</v>
      </c>
      <c r="C47" s="28" t="s">
        <v>21</v>
      </c>
      <c r="D47" s="124" t="s">
        <v>81</v>
      </c>
      <c r="E47" s="55"/>
      <c r="F47" s="6">
        <f>MATCH($D47,FAC_TOTALS_APTA!$A$2:$BH$2,)</f>
        <v>16</v>
      </c>
      <c r="G47" s="125">
        <f>VLOOKUP(G39,FAC_TOTALS_APTA!$A$4:$BH$126,$F47,FALSE)</f>
        <v>4.0256358420234699</v>
      </c>
      <c r="H47" s="125">
        <f>VLOOKUP(H39,FAC_TOTALS_APTA!$A$4:$BH$126,$F47,FALSE)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MATCH($K47,FAC_TOTALS_APTA!$A$2:$BF$2,)</f>
        <v>34</v>
      </c>
      <c r="M47" s="29">
        <f>IF(M39=0,0,VLOOKUP(M39,FAC_TOTALS_APTA!$A$4:$BH$126,$L47,FALSE))</f>
        <v>-1176080.8241439899</v>
      </c>
      <c r="N47" s="29">
        <f>IF(N39=0,0,VLOOKUP(N39,FAC_TOTALS_APTA!$A$4:$BH$126,$L47,FALSE))</f>
        <v>-1666074.3345568399</v>
      </c>
      <c r="O47" s="29">
        <f>IF(O39=0,0,VLOOKUP(O39,FAC_TOTALS_APTA!$A$4:$BH$126,$L47,FALSE))</f>
        <v>-8461929.3131574392</v>
      </c>
      <c r="P47" s="29">
        <f>IF(P39=0,0,VLOOKUP(P39,FAC_TOTALS_APTA!$A$4:$BH$126,$L47,FALSE))</f>
        <v>-3008943.7252845201</v>
      </c>
      <c r="Q47" s="29">
        <f>IF(Q39=0,0,VLOOKUP(Q39,FAC_TOTALS_APTA!$A$4:$BH$126,$L47,FALSE))</f>
        <v>2043671.3144093801</v>
      </c>
      <c r="R47" s="29">
        <f>IF(R39=0,0,VLOOKUP(R39,FAC_TOTALS_APTA!$A$4:$BH$126,$L47,FALSE))</f>
        <v>2371756.8465620298</v>
      </c>
      <c r="S47" s="29">
        <f>IF(S39=0,0,VLOOKUP(S39,FAC_TOTALS_APTA!$A$4:$BH$126,$L47,FALSE))</f>
        <v>0</v>
      </c>
      <c r="T47" s="29">
        <f>IF(T39=0,0,VLOOKUP(T39,FAC_TOTALS_APTA!$A$4:$BH$126,$L47,FALSE))</f>
        <v>0</v>
      </c>
      <c r="U47" s="29">
        <f>IF(U39=0,0,VLOOKUP(U39,FAC_TOTALS_APTA!$A$4:$BH$126,$L47,FALSE))</f>
        <v>0</v>
      </c>
      <c r="V47" s="29">
        <f>IF(V39=0,0,VLOOKUP(V39,FAC_TOTALS_APTA!$A$4:$BH$126,$L47,FALSE))</f>
        <v>0</v>
      </c>
      <c r="W47" s="29">
        <f>IF(W39=0,0,VLOOKUP(W39,FAC_TOTALS_APTA!$A$4:$BH$126,$L47,FALSE))</f>
        <v>0</v>
      </c>
      <c r="X47" s="29">
        <f>IF(X39=0,0,VLOOKUP(X39,FAC_TOTALS_APTA!$A$4:$BH$126,$L47,FALSE))</f>
        <v>0</v>
      </c>
      <c r="Y47" s="29">
        <f>IF(Y39=0,0,VLOOKUP(Y39,FAC_TOTALS_APTA!$A$4:$BH$126,$L47,FALSE))</f>
        <v>0</v>
      </c>
      <c r="Z47" s="29">
        <f>IF(Z39=0,0,VLOOKUP(Z39,FAC_TOTALS_APTA!$A$4:$BH$126,$L47,FALSE))</f>
        <v>0</v>
      </c>
      <c r="AA47" s="29">
        <f>IF(AA39=0,0,VLOOKUP(AA39,FAC_TOTALS_APTA!$A$4:$BH$126,$L47,FALSE))</f>
        <v>0</v>
      </c>
      <c r="AB47" s="29">
        <f>IF(AB39=0,0,VLOOKUP(AB39,FAC_TOTALS_APTA!$A$4:$BH$126,$L47,FALSE))</f>
        <v>0</v>
      </c>
      <c r="AC47" s="32">
        <f t="shared" si="12"/>
        <v>-9897600.0361713786</v>
      </c>
      <c r="AD47" s="33">
        <f>AC47/G55</f>
        <v>-1.0464576415627678E-2</v>
      </c>
    </row>
    <row r="48" spans="2:30" x14ac:dyDescent="0.25">
      <c r="B48" s="25" t="s">
        <v>45</v>
      </c>
      <c r="C48" s="28" t="s">
        <v>21</v>
      </c>
      <c r="D48" s="104" t="s">
        <v>14</v>
      </c>
      <c r="E48" s="55"/>
      <c r="F48" s="6" t="e">
        <f>MATCH($D48,FAC_TOTALS_APTA!$A$2:$BH$2,)</f>
        <v>#N/A</v>
      </c>
      <c r="G48" s="123" t="e">
        <f>VLOOKUP(G39,FAC_TOTALS_APTA!$A$4:$BH$126,$F48,FALSE)</f>
        <v>#REF!</v>
      </c>
      <c r="H48" s="123" t="e">
        <f>VLOOKUP(H39,FAC_TOTALS_APTA!$A$4:$BH$126,$F48,FALSE)</f>
        <v>#REF!</v>
      </c>
      <c r="I48" s="30" t="str">
        <f t="shared" si="9"/>
        <v>-</v>
      </c>
      <c r="J48" s="31" t="str">
        <f t="shared" si="10"/>
        <v>_log</v>
      </c>
      <c r="K48" s="31" t="str">
        <f t="shared" si="11"/>
        <v>TOTAL_MED_INC_INDIV_2018_log_FAC</v>
      </c>
      <c r="L48" s="6" t="e">
        <f>MATCH($K48,FAC_TOTALS_APTA!$A$2:$BF$2,)</f>
        <v>#N/A</v>
      </c>
      <c r="M48" s="29" t="e">
        <f>IF(M39=0,0,VLOOKUP(M39,FAC_TOTALS_APTA!$A$4:$BH$126,$L48,FALSE))</f>
        <v>#REF!</v>
      </c>
      <c r="N48" s="29" t="e">
        <f>IF(N39=0,0,VLOOKUP(N39,FAC_TOTALS_APTA!$A$4:$BH$126,$L48,FALSE))</f>
        <v>#REF!</v>
      </c>
      <c r="O48" s="29" t="e">
        <f>IF(O39=0,0,VLOOKUP(O39,FAC_TOTALS_APTA!$A$4:$BH$126,$L48,FALSE))</f>
        <v>#REF!</v>
      </c>
      <c r="P48" s="29" t="e">
        <f>IF(P39=0,0,VLOOKUP(P39,FAC_TOTALS_APTA!$A$4:$BH$126,$L48,FALSE))</f>
        <v>#REF!</v>
      </c>
      <c r="Q48" s="29" t="e">
        <f>IF(Q39=0,0,VLOOKUP(Q39,FAC_TOTALS_APTA!$A$4:$BH$126,$L48,FALSE))</f>
        <v>#REF!</v>
      </c>
      <c r="R48" s="29" t="e">
        <f>IF(R39=0,0,VLOOKUP(R39,FAC_TOTALS_APTA!$A$4:$BH$126,$L48,FALSE))</f>
        <v>#REF!</v>
      </c>
      <c r="S48" s="29">
        <f>IF(S39=0,0,VLOOKUP(S39,FAC_TOTALS_APTA!$A$4:$BH$126,$L48,FALSE))</f>
        <v>0</v>
      </c>
      <c r="T48" s="29">
        <f>IF(T39=0,0,VLOOKUP(T39,FAC_TOTALS_APTA!$A$4:$BH$126,$L48,FALSE))</f>
        <v>0</v>
      </c>
      <c r="U48" s="29">
        <f>IF(U39=0,0,VLOOKUP(U39,FAC_TOTALS_APTA!$A$4:$BH$126,$L48,FALSE))</f>
        <v>0</v>
      </c>
      <c r="V48" s="29">
        <f>IF(V39=0,0,VLOOKUP(V39,FAC_TOTALS_APTA!$A$4:$BH$126,$L48,FALSE))</f>
        <v>0</v>
      </c>
      <c r="W48" s="29">
        <f>IF(W39=0,0,VLOOKUP(W39,FAC_TOTALS_APTA!$A$4:$BH$126,$L48,FALSE))</f>
        <v>0</v>
      </c>
      <c r="X48" s="29">
        <f>IF(X39=0,0,VLOOKUP(X39,FAC_TOTALS_APTA!$A$4:$BH$126,$L48,FALSE))</f>
        <v>0</v>
      </c>
      <c r="Y48" s="29">
        <f>IF(Y39=0,0,VLOOKUP(Y39,FAC_TOTALS_APTA!$A$4:$BH$126,$L48,FALSE))</f>
        <v>0</v>
      </c>
      <c r="Z48" s="29">
        <f>IF(Z39=0,0,VLOOKUP(Z39,FAC_TOTALS_APTA!$A$4:$BH$126,$L48,FALSE))</f>
        <v>0</v>
      </c>
      <c r="AA48" s="29">
        <f>IF(AA39=0,0,VLOOKUP(AA39,FAC_TOTALS_APTA!$A$4:$BH$126,$L48,FALSE))</f>
        <v>0</v>
      </c>
      <c r="AB48" s="29">
        <f>IF(AB39=0,0,VLOOKUP(AB39,FAC_TOTALS_APTA!$A$4:$BH$126,$L48,FALSE))</f>
        <v>0</v>
      </c>
      <c r="AC48" s="32" t="e">
        <f t="shared" si="12"/>
        <v>#REF!</v>
      </c>
      <c r="AD48" s="33" t="e">
        <f>AC48/G55</f>
        <v>#REF!</v>
      </c>
    </row>
    <row r="49" spans="1:31" x14ac:dyDescent="0.25">
      <c r="B49" s="25" t="s">
        <v>61</v>
      </c>
      <c r="C49" s="28"/>
      <c r="D49" s="104" t="s">
        <v>9</v>
      </c>
      <c r="E49" s="55"/>
      <c r="F49" s="6">
        <f>MATCH($D49,FAC_TOTALS_APTA!$A$2:$BH$2,)</f>
        <v>17</v>
      </c>
      <c r="G49" s="117">
        <f>VLOOKUP(G39,FAC_TOTALS_APTA!$A$4:$BH$126,$F49,FALSE)</f>
        <v>8.2569154106646199</v>
      </c>
      <c r="H49" s="117">
        <f>VLOOKUP(H39,FAC_TOTALS_APTA!$A$4:$BH$126,$F49,FALSE)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MATCH($K49,FAC_TOTALS_APTA!$A$2:$BF$2,)</f>
        <v>35</v>
      </c>
      <c r="M49" s="29">
        <f>IF(M39=0,0,VLOOKUP(M39,FAC_TOTALS_APTA!$A$4:$BH$126,$L49,FALSE))</f>
        <v>-2002050.1535710699</v>
      </c>
      <c r="N49" s="29">
        <f>IF(N39=0,0,VLOOKUP(N39,FAC_TOTALS_APTA!$A$4:$BH$126,$L49,FALSE))</f>
        <v>416080.28255302203</v>
      </c>
      <c r="O49" s="29">
        <f>IF(O39=0,0,VLOOKUP(O39,FAC_TOTALS_APTA!$A$4:$BH$126,$L49,FALSE))</f>
        <v>-2258277.0028125299</v>
      </c>
      <c r="P49" s="29">
        <f>IF(P39=0,0,VLOOKUP(P39,FAC_TOTALS_APTA!$A$4:$BH$126,$L49,FALSE))</f>
        <v>-1408205.0459140199</v>
      </c>
      <c r="Q49" s="29">
        <f>IF(Q39=0,0,VLOOKUP(Q39,FAC_TOTALS_APTA!$A$4:$BH$126,$L49,FALSE))</f>
        <v>-2944742.2420747201</v>
      </c>
      <c r="R49" s="29">
        <f>IF(R39=0,0,VLOOKUP(R39,FAC_TOTALS_APTA!$A$4:$BH$126,$L49,FALSE))</f>
        <v>-2390997.0389169198</v>
      </c>
      <c r="S49" s="29">
        <f>IF(S39=0,0,VLOOKUP(S39,FAC_TOTALS_APTA!$A$4:$BH$126,$L49,FALSE))</f>
        <v>0</v>
      </c>
      <c r="T49" s="29">
        <f>IF(T39=0,0,VLOOKUP(T39,FAC_TOTALS_APTA!$A$4:$BH$126,$L49,FALSE))</f>
        <v>0</v>
      </c>
      <c r="U49" s="29">
        <f>IF(U39=0,0,VLOOKUP(U39,FAC_TOTALS_APTA!$A$4:$BH$126,$L49,FALSE))</f>
        <v>0</v>
      </c>
      <c r="V49" s="29">
        <f>IF(V39=0,0,VLOOKUP(V39,FAC_TOTALS_APTA!$A$4:$BH$126,$L49,FALSE))</f>
        <v>0</v>
      </c>
      <c r="W49" s="29">
        <f>IF(W39=0,0,VLOOKUP(W39,FAC_TOTALS_APTA!$A$4:$BH$126,$L49,FALSE))</f>
        <v>0</v>
      </c>
      <c r="X49" s="29">
        <f>IF(X39=0,0,VLOOKUP(X39,FAC_TOTALS_APTA!$A$4:$BH$126,$L49,FALSE))</f>
        <v>0</v>
      </c>
      <c r="Y49" s="29">
        <f>IF(Y39=0,0,VLOOKUP(Y39,FAC_TOTALS_APTA!$A$4:$BH$126,$L49,FALSE))</f>
        <v>0</v>
      </c>
      <c r="Z49" s="29">
        <f>IF(Z39=0,0,VLOOKUP(Z39,FAC_TOTALS_APTA!$A$4:$BH$126,$L49,FALSE))</f>
        <v>0</v>
      </c>
      <c r="AA49" s="29">
        <f>IF(AA39=0,0,VLOOKUP(AA39,FAC_TOTALS_APTA!$A$4:$BH$126,$L49,FALSE))</f>
        <v>0</v>
      </c>
      <c r="AB49" s="29">
        <f>IF(AB39=0,0,VLOOKUP(AB39,FAC_TOTALS_APTA!$A$4:$BH$126,$L49,FALSE))</f>
        <v>0</v>
      </c>
      <c r="AC49" s="32">
        <f t="shared" si="12"/>
        <v>-10588191.200736238</v>
      </c>
      <c r="AD49" s="33">
        <f>AC49/G55</f>
        <v>-1.119472756208093E-2</v>
      </c>
    </row>
    <row r="50" spans="1:31" x14ac:dyDescent="0.25">
      <c r="B50" s="25" t="s">
        <v>46</v>
      </c>
      <c r="C50" s="28"/>
      <c r="D50" s="104" t="s">
        <v>28</v>
      </c>
      <c r="E50" s="55"/>
      <c r="F50" s="6">
        <f>MATCH($D50,FAC_TOTALS_APTA!$A$2:$BH$2,)</f>
        <v>18</v>
      </c>
      <c r="G50" s="125">
        <f>VLOOKUP(G39,FAC_TOTALS_APTA!$A$4:$BH$126,$F50,FALSE)</f>
        <v>4.1251469761152801</v>
      </c>
      <c r="H50" s="125">
        <f>VLOOKUP(H39,FAC_TOTALS_APTA!$A$4:$BH$126,$F50,FALSE)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MATCH($K50,FAC_TOTALS_APTA!$A$2:$BF$2,)</f>
        <v>36</v>
      </c>
      <c r="M50" s="29">
        <f>IF(M39=0,0,VLOOKUP(M39,FAC_TOTALS_APTA!$A$4:$BH$126,$L50,FALSE))</f>
        <v>-740305.92418784497</v>
      </c>
      <c r="N50" s="29">
        <f>IF(N39=0,0,VLOOKUP(N39,FAC_TOTALS_APTA!$A$4:$BH$126,$L50,FALSE))</f>
        <v>-931591.78896023706</v>
      </c>
      <c r="O50" s="29">
        <f>IF(O39=0,0,VLOOKUP(O39,FAC_TOTALS_APTA!$A$4:$BH$126,$L50,FALSE))</f>
        <v>-1617371.97768395</v>
      </c>
      <c r="P50" s="29">
        <f>IF(P39=0,0,VLOOKUP(P39,FAC_TOTALS_APTA!$A$4:$BH$126,$L50,FALSE))</f>
        <v>-5386068.0208273698</v>
      </c>
      <c r="Q50" s="29">
        <f>IF(Q39=0,0,VLOOKUP(Q39,FAC_TOTALS_APTA!$A$4:$BH$126,$L50,FALSE))</f>
        <v>-2285501.9932801598</v>
      </c>
      <c r="R50" s="29">
        <f>IF(R39=0,0,VLOOKUP(R39,FAC_TOTALS_APTA!$A$4:$BH$126,$L50,FALSE))</f>
        <v>-2842805.39348291</v>
      </c>
      <c r="S50" s="29">
        <f>IF(S39=0,0,VLOOKUP(S39,FAC_TOTALS_APTA!$A$4:$BH$126,$L50,FALSE))</f>
        <v>0</v>
      </c>
      <c r="T50" s="29">
        <f>IF(T39=0,0,VLOOKUP(T39,FAC_TOTALS_APTA!$A$4:$BH$126,$L50,FALSE))</f>
        <v>0</v>
      </c>
      <c r="U50" s="29">
        <f>IF(U39=0,0,VLOOKUP(U39,FAC_TOTALS_APTA!$A$4:$BH$126,$L50,FALSE))</f>
        <v>0</v>
      </c>
      <c r="V50" s="29">
        <f>IF(V39=0,0,VLOOKUP(V39,FAC_TOTALS_APTA!$A$4:$BH$126,$L50,FALSE))</f>
        <v>0</v>
      </c>
      <c r="W50" s="29">
        <f>IF(W39=0,0,VLOOKUP(W39,FAC_TOTALS_APTA!$A$4:$BH$126,$L50,FALSE))</f>
        <v>0</v>
      </c>
      <c r="X50" s="29">
        <f>IF(X39=0,0,VLOOKUP(X39,FAC_TOTALS_APTA!$A$4:$BH$126,$L50,FALSE))</f>
        <v>0</v>
      </c>
      <c r="Y50" s="29">
        <f>IF(Y39=0,0,VLOOKUP(Y39,FAC_TOTALS_APTA!$A$4:$BH$126,$L50,FALSE))</f>
        <v>0</v>
      </c>
      <c r="Z50" s="29">
        <f>IF(Z39=0,0,VLOOKUP(Z39,FAC_TOTALS_APTA!$A$4:$BH$126,$L50,FALSE))</f>
        <v>0</v>
      </c>
      <c r="AA50" s="29">
        <f>IF(AA39=0,0,VLOOKUP(AA39,FAC_TOTALS_APTA!$A$4:$BH$126,$L50,FALSE))</f>
        <v>0</v>
      </c>
      <c r="AB50" s="29">
        <f>IF(AB39=0,0,VLOOKUP(AB39,FAC_TOTALS_APTA!$A$4:$BH$126,$L50,FALSE))</f>
        <v>0</v>
      </c>
      <c r="AC50" s="32">
        <f t="shared" si="12"/>
        <v>-13803645.098422471</v>
      </c>
      <c r="AD50" s="33">
        <f>AC50/G55</f>
        <v>-1.4594376254723134E-2</v>
      </c>
    </row>
    <row r="51" spans="1:31" x14ac:dyDescent="0.25">
      <c r="B51" s="25" t="s">
        <v>62</v>
      </c>
      <c r="C51" s="28"/>
      <c r="D51" s="126" t="s">
        <v>89</v>
      </c>
      <c r="E51" s="55"/>
      <c r="F51" s="6">
        <f>MATCH($D51,FAC_TOTALS_APTA!$A$2:$BH$2,)</f>
        <v>23</v>
      </c>
      <c r="G51" s="125">
        <f>VLOOKUP(G39,FAC_TOTALS_APTA!$A$4:$BH$126,$F51,FALSE)</f>
        <v>0</v>
      </c>
      <c r="H51" s="125">
        <f>VLOOKUP(H39,FAC_TOTALS_APTA!$A$4:$BH$126,$F51,FALSE)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YEARS_SINCE_TNC_BUS_MID_FAC</v>
      </c>
      <c r="L51" s="6">
        <f>MATCH($K51,FAC_TOTALS_APTA!$A$2:$BF$2,)</f>
        <v>41</v>
      </c>
      <c r="M51" s="29">
        <f>IF(M39=0,0,VLOOKUP(M39,FAC_TOTALS_APTA!$A$4:$BH$126,$L51,FALSE))</f>
        <v>0</v>
      </c>
      <c r="N51" s="29">
        <f>IF(N39=0,0,VLOOKUP(N39,FAC_TOTALS_APTA!$A$4:$BH$126,$L51,FALSE))</f>
        <v>-6705330.7045720397</v>
      </c>
      <c r="O51" s="29">
        <f>IF(O39=0,0,VLOOKUP(O39,FAC_TOTALS_APTA!$A$4:$BH$126,$L51,FALSE))</f>
        <v>-36264442.4193689</v>
      </c>
      <c r="P51" s="29">
        <f>IF(P39=0,0,VLOOKUP(P39,FAC_TOTALS_APTA!$A$4:$BH$126,$L51,FALSE))</f>
        <v>-40048268.4080019</v>
      </c>
      <c r="Q51" s="29">
        <f>IF(Q39=0,0,VLOOKUP(Q39,FAC_TOTALS_APTA!$A$4:$BH$126,$L51,FALSE))</f>
        <v>-38420530.747671597</v>
      </c>
      <c r="R51" s="29">
        <f>IF(R39=0,0,VLOOKUP(R39,FAC_TOTALS_APTA!$A$4:$BH$126,$L51,FALSE))</f>
        <v>-39067921.094367497</v>
      </c>
      <c r="S51" s="29">
        <f>IF(S39=0,0,VLOOKUP(S39,FAC_TOTALS_APTA!$A$4:$BH$126,$L51,FALSE))</f>
        <v>0</v>
      </c>
      <c r="T51" s="29">
        <f>IF(T39=0,0,VLOOKUP(T39,FAC_TOTALS_APTA!$A$4:$BH$126,$L51,FALSE))</f>
        <v>0</v>
      </c>
      <c r="U51" s="29">
        <f>IF(U39=0,0,VLOOKUP(U39,FAC_TOTALS_APTA!$A$4:$BH$126,$L51,FALSE))</f>
        <v>0</v>
      </c>
      <c r="V51" s="29">
        <f>IF(V39=0,0,VLOOKUP(V39,FAC_TOTALS_APTA!$A$4:$BH$126,$L51,FALSE))</f>
        <v>0</v>
      </c>
      <c r="W51" s="29">
        <f>IF(W39=0,0,VLOOKUP(W39,FAC_TOTALS_APTA!$A$4:$BH$126,$L51,FALSE))</f>
        <v>0</v>
      </c>
      <c r="X51" s="29">
        <f>IF(X39=0,0,VLOOKUP(X39,FAC_TOTALS_APTA!$A$4:$BH$126,$L51,FALSE))</f>
        <v>0</v>
      </c>
      <c r="Y51" s="29">
        <f>IF(Y39=0,0,VLOOKUP(Y39,FAC_TOTALS_APTA!$A$4:$BH$126,$L51,FALSE))</f>
        <v>0</v>
      </c>
      <c r="Z51" s="29">
        <f>IF(Z39=0,0,VLOOKUP(Z39,FAC_TOTALS_APTA!$A$4:$BH$126,$L51,FALSE))</f>
        <v>0</v>
      </c>
      <c r="AA51" s="29">
        <f>IF(AA39=0,0,VLOOKUP(AA39,FAC_TOTALS_APTA!$A$4:$BH$126,$L51,FALSE))</f>
        <v>0</v>
      </c>
      <c r="AB51" s="29">
        <f>IF(AB39=0,0,VLOOKUP(AB39,FAC_TOTALS_APTA!$A$4:$BH$126,$L51,FALSE))</f>
        <v>0</v>
      </c>
      <c r="AC51" s="32">
        <f t="shared" si="12"/>
        <v>-160506493.37398195</v>
      </c>
      <c r="AD51" s="33">
        <f>AC51/G55</f>
        <v>-0.16970098397370609</v>
      </c>
    </row>
    <row r="52" spans="1:31" x14ac:dyDescent="0.25">
      <c r="B52" s="25" t="s">
        <v>63</v>
      </c>
      <c r="C52" s="28"/>
      <c r="D52" s="104" t="s">
        <v>42</v>
      </c>
      <c r="E52" s="55"/>
      <c r="F52" s="6">
        <f>MATCH($D52,FAC_TOTALS_APTA!$A$2:$BH$2,)</f>
        <v>28</v>
      </c>
      <c r="G52" s="125">
        <f>VLOOKUP(G39,FAC_TOTALS_APTA!$A$4:$BH$126,$F52,FALSE)</f>
        <v>8.9326402136675601E-2</v>
      </c>
      <c r="H52" s="125">
        <f>VLOOKUP(H39,FAC_TOTALS_APTA!$A$4:$BH$126,$F52,FALSE)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MATCH($K52,FAC_TOTALS_APTA!$A$2:$BF$2,)</f>
        <v>46</v>
      </c>
      <c r="M52" s="29">
        <f>IF(M39=0,0,VLOOKUP(M39,FAC_TOTALS_APTA!$A$4:$BH$126,$L52,FALSE))</f>
        <v>-99897.958485933603</v>
      </c>
      <c r="N52" s="29">
        <f>IF(N39=0,0,VLOOKUP(N39,FAC_TOTALS_APTA!$A$4:$BH$126,$L52,FALSE))</f>
        <v>-153235.25708076099</v>
      </c>
      <c r="O52" s="29">
        <f>IF(O39=0,0,VLOOKUP(O39,FAC_TOTALS_APTA!$A$4:$BH$126,$L52,FALSE))</f>
        <v>-334191.31657400797</v>
      </c>
      <c r="P52" s="29">
        <f>IF(P39=0,0,VLOOKUP(P39,FAC_TOTALS_APTA!$A$4:$BH$126,$L52,FALSE))</f>
        <v>-215773.579780384</v>
      </c>
      <c r="Q52" s="29">
        <f>IF(Q39=0,0,VLOOKUP(Q39,FAC_TOTALS_APTA!$A$4:$BH$126,$L52,FALSE))</f>
        <v>-155722.544157336</v>
      </c>
      <c r="R52" s="29">
        <f>IF(R39=0,0,VLOOKUP(R39,FAC_TOTALS_APTA!$A$4:$BH$126,$L52,FALSE))</f>
        <v>-148958.651734304</v>
      </c>
      <c r="S52" s="29">
        <f>IF(S39=0,0,VLOOKUP(S39,FAC_TOTALS_APTA!$A$4:$BH$126,$L52,FALSE))</f>
        <v>0</v>
      </c>
      <c r="T52" s="29">
        <f>IF(T39=0,0,VLOOKUP(T39,FAC_TOTALS_APTA!$A$4:$BH$126,$L52,FALSE))</f>
        <v>0</v>
      </c>
      <c r="U52" s="29">
        <f>IF(U39=0,0,VLOOKUP(U39,FAC_TOTALS_APTA!$A$4:$BH$126,$L52,FALSE))</f>
        <v>0</v>
      </c>
      <c r="V52" s="29">
        <f>IF(V39=0,0,VLOOKUP(V39,FAC_TOTALS_APTA!$A$4:$BH$126,$L52,FALSE))</f>
        <v>0</v>
      </c>
      <c r="W52" s="29">
        <f>IF(W39=0,0,VLOOKUP(W39,FAC_TOTALS_APTA!$A$4:$BH$126,$L52,FALSE))</f>
        <v>0</v>
      </c>
      <c r="X52" s="29">
        <f>IF(X39=0,0,VLOOKUP(X39,FAC_TOTALS_APTA!$A$4:$BH$126,$L52,FALSE))</f>
        <v>0</v>
      </c>
      <c r="Y52" s="29">
        <f>IF(Y39=0,0,VLOOKUP(Y39,FAC_TOTALS_APTA!$A$4:$BH$126,$L52,FALSE))</f>
        <v>0</v>
      </c>
      <c r="Z52" s="29">
        <f>IF(Z39=0,0,VLOOKUP(Z39,FAC_TOTALS_APTA!$A$4:$BH$126,$L52,FALSE))</f>
        <v>0</v>
      </c>
      <c r="AA52" s="29">
        <f>IF(AA39=0,0,VLOOKUP(AA39,FAC_TOTALS_APTA!$A$4:$BH$126,$L52,FALSE))</f>
        <v>0</v>
      </c>
      <c r="AB52" s="29">
        <f>IF(AB39=0,0,VLOOKUP(AB39,FAC_TOTALS_APTA!$A$4:$BH$126,$L52,FALSE))</f>
        <v>0</v>
      </c>
      <c r="AC52" s="32">
        <f t="shared" si="12"/>
        <v>-1107779.3078127266</v>
      </c>
      <c r="AD52" s="33">
        <f>AC52/G55</f>
        <v>-1.1712375905160984E-3</v>
      </c>
    </row>
    <row r="53" spans="1:31" x14ac:dyDescent="0.25">
      <c r="B53" s="8" t="s">
        <v>64</v>
      </c>
      <c r="C53" s="27"/>
      <c r="D53" s="129" t="s">
        <v>43</v>
      </c>
      <c r="E53" s="56"/>
      <c r="F53" s="7">
        <f>MATCH($D53,FAC_TOTALS_APTA!$A$2:$BH$2,)</f>
        <v>29</v>
      </c>
      <c r="G53" s="131">
        <f>VLOOKUP(G39,FAC_TOTALS_APTA!$A$4:$BH$126,$F53,FALSE)</f>
        <v>0</v>
      </c>
      <c r="H53" s="131">
        <f>VLOOKUP(H39,FAC_TOTALS_APTA!$A$4:$BH$126,$F53,FALSE)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MATCH($K53,FAC_TOTALS_APTA!$A$2:$BF$2,)</f>
        <v>47</v>
      </c>
      <c r="M53" s="38">
        <f>IF(M39=0,0,VLOOKUP(M39,FAC_TOTALS_APTA!$A$4:$BH$126,$L53,FALSE))</f>
        <v>0</v>
      </c>
      <c r="N53" s="38">
        <f>IF(N39=0,0,VLOOKUP(N39,FAC_TOTALS_APTA!$A$4:$BH$126,$L53,FALSE))</f>
        <v>0</v>
      </c>
      <c r="O53" s="38">
        <f>IF(O39=0,0,VLOOKUP(O39,FAC_TOTALS_APTA!$A$4:$BH$126,$L53,FALSE))</f>
        <v>0</v>
      </c>
      <c r="P53" s="38">
        <f>IF(P39=0,0,VLOOKUP(P39,FAC_TOTALS_APTA!$A$4:$BH$126,$L53,FALSE))</f>
        <v>0</v>
      </c>
      <c r="Q53" s="38">
        <f>IF(Q39=0,0,VLOOKUP(Q39,FAC_TOTALS_APTA!$A$4:$BH$126,$L53,FALSE))</f>
        <v>0</v>
      </c>
      <c r="R53" s="38">
        <f>IF(R39=0,0,VLOOKUP(R39,FAC_TOTALS_APTA!$A$4:$BH$126,$L53,FALSE))</f>
        <v>-8146196.5552503001</v>
      </c>
      <c r="S53" s="38">
        <f>IF(S39=0,0,VLOOKUP(S39,FAC_TOTALS_APTA!$A$4:$BH$126,$L53,FALSE))</f>
        <v>0</v>
      </c>
      <c r="T53" s="38">
        <f>IF(T39=0,0,VLOOKUP(T39,FAC_TOTALS_APTA!$A$4:$BH$126,$L53,FALSE))</f>
        <v>0</v>
      </c>
      <c r="U53" s="38">
        <f>IF(U39=0,0,VLOOKUP(U39,FAC_TOTALS_APTA!$A$4:$BH$126,$L53,FALSE))</f>
        <v>0</v>
      </c>
      <c r="V53" s="38">
        <f>IF(V39=0,0,VLOOKUP(V39,FAC_TOTALS_APTA!$A$4:$BH$126,$L53,FALSE))</f>
        <v>0</v>
      </c>
      <c r="W53" s="38">
        <f>IF(W39=0,0,VLOOKUP(W39,FAC_TOTALS_APTA!$A$4:$BH$126,$L53,FALSE))</f>
        <v>0</v>
      </c>
      <c r="X53" s="38">
        <f>IF(X39=0,0,VLOOKUP(X39,FAC_TOTALS_APTA!$A$4:$BH$126,$L53,FALSE))</f>
        <v>0</v>
      </c>
      <c r="Y53" s="38">
        <f>IF(Y39=0,0,VLOOKUP(Y39,FAC_TOTALS_APTA!$A$4:$BH$126,$L53,FALSE))</f>
        <v>0</v>
      </c>
      <c r="Z53" s="38">
        <f>IF(Z39=0,0,VLOOKUP(Z39,FAC_TOTALS_APTA!$A$4:$BH$126,$L53,FALSE))</f>
        <v>0</v>
      </c>
      <c r="AA53" s="38">
        <f>IF(AA39=0,0,VLOOKUP(AA39,FAC_TOTALS_APTA!$A$4:$BH$126,$L53,FALSE))</f>
        <v>0</v>
      </c>
      <c r="AB53" s="38">
        <f>IF(AB39=0,0,VLOOKUP(AB39,FAC_TOTALS_APTA!$A$4:$BH$126,$L53,FALSE))</f>
        <v>0</v>
      </c>
      <c r="AC53" s="39">
        <f t="shared" si="12"/>
        <v>-8146196.5552503001</v>
      </c>
      <c r="AD53" s="40">
        <f>AC53/G55</f>
        <v>-8.6128451379729673E-3</v>
      </c>
    </row>
    <row r="54" spans="1:31" x14ac:dyDescent="0.25">
      <c r="B54" s="41" t="s">
        <v>52</v>
      </c>
      <c r="C54" s="42"/>
      <c r="D54" s="41" t="s">
        <v>44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MATCH($K54,FAC_TOTALS_APTA!$A$2:$BF$2,)</f>
        <v>51</v>
      </c>
      <c r="M54" s="45">
        <f>IF(M39=0,0,VLOOKUP(M39,FAC_TOTALS_APTA!$A$4:$BH$126,$L54,FALSE))</f>
        <v>0</v>
      </c>
      <c r="N54" s="45">
        <f>IF(N39=0,0,VLOOKUP(N39,FAC_TOTALS_APTA!$A$4:$BH$126,$L54,FALSE))</f>
        <v>0</v>
      </c>
      <c r="O54" s="45">
        <f>IF(O39=0,0,VLOOKUP(O39,FAC_TOTALS_APTA!$A$4:$BH$126,$L54,FALSE))</f>
        <v>0</v>
      </c>
      <c r="P54" s="45">
        <f>IF(P39=0,0,VLOOKUP(P39,FAC_TOTALS_APTA!$A$4:$BH$126,$L54,FALSE))</f>
        <v>0</v>
      </c>
      <c r="Q54" s="45">
        <f>IF(Q39=0,0,VLOOKUP(Q39,FAC_TOTALS_APTA!$A$4:$BH$126,$L54,FALSE))</f>
        <v>0</v>
      </c>
      <c r="R54" s="45">
        <f>IF(R39=0,0,VLOOKUP(R39,FAC_TOTALS_APTA!$A$4:$BH$126,$L54,FALSE))</f>
        <v>0</v>
      </c>
      <c r="S54" s="45">
        <f>IF(S39=0,0,VLOOKUP(S39,FAC_TOTALS_APTA!$A$4:$BH$126,$L54,FALSE))</f>
        <v>0</v>
      </c>
      <c r="T54" s="45">
        <f>IF(T39=0,0,VLOOKUP(T39,FAC_TOTALS_APTA!$A$4:$BH$126,$L54,FALSE))</f>
        <v>0</v>
      </c>
      <c r="U54" s="45">
        <f>IF(U39=0,0,VLOOKUP(U39,FAC_TOTALS_APTA!$A$4:$BH$126,$L54,FALSE))</f>
        <v>0</v>
      </c>
      <c r="V54" s="45">
        <f>IF(V39=0,0,VLOOKUP(V39,FAC_TOTALS_APTA!$A$4:$BH$126,$L54,FALSE))</f>
        <v>0</v>
      </c>
      <c r="W54" s="45">
        <f>IF(W39=0,0,VLOOKUP(W39,FAC_TOTALS_APTA!$A$4:$BH$126,$L54,FALSE))</f>
        <v>0</v>
      </c>
      <c r="X54" s="45">
        <f>IF(X39=0,0,VLOOKUP(X39,FAC_TOTALS_APTA!$A$4:$BH$126,$L54,FALSE))</f>
        <v>0</v>
      </c>
      <c r="Y54" s="45">
        <f>IF(Y39=0,0,VLOOKUP(Y39,FAC_TOTALS_APTA!$A$4:$BH$126,$L54,FALSE))</f>
        <v>0</v>
      </c>
      <c r="Z54" s="45">
        <f>IF(Z39=0,0,VLOOKUP(Z39,FAC_TOTALS_APTA!$A$4:$BH$126,$L54,FALSE))</f>
        <v>0</v>
      </c>
      <c r="AA54" s="45">
        <f>IF(AA39=0,0,VLOOKUP(AA39,FAC_TOTALS_APTA!$A$4:$BH$126,$L54,FALSE))</f>
        <v>0</v>
      </c>
      <c r="AB54" s="45">
        <f>IF(AB39=0,0,VLOOKUP(AB39,FAC_TOTALS_APTA!$A$4:$BH$126,$L54,FALSE))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65</v>
      </c>
      <c r="C55" s="28"/>
      <c r="D55" s="6" t="s">
        <v>6</v>
      </c>
      <c r="E55" s="55"/>
      <c r="F55" s="6">
        <f>MATCH($D55,FAC_TOTALS_APTA!$A$2:$BF$2,)</f>
        <v>10</v>
      </c>
      <c r="G55" s="117">
        <f>VLOOKUP(G39,FAC_TOTALS_APTA!$A$4:$BH$126,$F55,FALSE)</f>
        <v>945819462.065413</v>
      </c>
      <c r="H55" s="117">
        <f>VLOOKUP(H39,FAC_TOTALS_APTA!$A$4:$BF$126,$F55,FALSE)</f>
        <v>805748162.49509299</v>
      </c>
      <c r="I55" s="112">
        <f t="shared" ref="I55" si="13">H55/G55-1</f>
        <v>-0.14809517586415732</v>
      </c>
      <c r="J55" s="31"/>
      <c r="K55" s="31"/>
      <c r="L55" s="6"/>
      <c r="M55" s="29" t="e">
        <f t="shared" ref="M55:AB55" si="14">SUM(M41:M48)</f>
        <v>#REF!</v>
      </c>
      <c r="N55" s="29" t="e">
        <f t="shared" si="14"/>
        <v>#REF!</v>
      </c>
      <c r="O55" s="29" t="e">
        <f t="shared" si="14"/>
        <v>#REF!</v>
      </c>
      <c r="P55" s="29" t="e">
        <f t="shared" si="14"/>
        <v>#REF!</v>
      </c>
      <c r="Q55" s="29" t="e">
        <f t="shared" si="14"/>
        <v>#REF!</v>
      </c>
      <c r="R55" s="29" t="e">
        <f t="shared" si="14"/>
        <v>#REF!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-140071299.57032001</v>
      </c>
      <c r="AD55" s="33">
        <f>I55</f>
        <v>-0.14809517586415732</v>
      </c>
      <c r="AE55" s="106"/>
    </row>
    <row r="56" spans="1:31" ht="13.5" customHeight="1" thickBot="1" x14ac:dyDescent="0.3">
      <c r="B56" s="9" t="s">
        <v>49</v>
      </c>
      <c r="C56" s="23"/>
      <c r="D56" s="23" t="s">
        <v>4</v>
      </c>
      <c r="E56" s="23"/>
      <c r="F56" s="23">
        <f>MATCH($D56,FAC_TOTALS_APTA!$A$2:$BF$2,)</f>
        <v>8</v>
      </c>
      <c r="G56" s="114">
        <f>VLOOKUP(G39,FAC_TOTALS_APTA!$A$4:$BF$126,$F56,FALSE)</f>
        <v>961216517.99999905</v>
      </c>
      <c r="H56" s="114">
        <f>VLOOKUP(H39,FAC_TOTALS_APTA!$A$4:$BF$126,$F56,FALSE)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66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-9.7097849948269976E-3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33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50</v>
      </c>
      <c r="H64" s="168"/>
      <c r="I64" s="16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8" t="s">
        <v>54</v>
      </c>
      <c r="AD64" s="168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30</v>
      </c>
      <c r="C69" s="28" t="s">
        <v>21</v>
      </c>
      <c r="D69" s="104" t="s">
        <v>85</v>
      </c>
      <c r="E69" s="55"/>
      <c r="F69" s="6">
        <f>MATCH($D69,FAC_TOTALS_APTA!$A$2:$BH$2,)</f>
        <v>12</v>
      </c>
      <c r="G69" s="117">
        <f>VLOOKUP(G67,FAC_TOTALS_APTA!$A$4:$BH$126,$F69,FALSE)</f>
        <v>1935564.7547657499</v>
      </c>
      <c r="H69" s="117">
        <f>VLOOKUP(H67,FAC_TOTALS_APTA!$A$4:$BH$126,$F69,FALSE)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VRM_ADJ_log_FAC</v>
      </c>
      <c r="L69" s="6">
        <f>MATCH($K69,FAC_TOTALS_APTA!$A$2:$BF$2,)</f>
        <v>30</v>
      </c>
      <c r="M69" s="29">
        <f>IF(M67=0,0,VLOOKUP(M67,FAC_TOTALS_APTA!$A$4:$BH$126,$L69,FALSE))</f>
        <v>1274278.6783165201</v>
      </c>
      <c r="N69" s="29">
        <f>IF(N67=0,0,VLOOKUP(N67,FAC_TOTALS_APTA!$A$4:$BH$126,$L69,FALSE))</f>
        <v>3796745.4093623599</v>
      </c>
      <c r="O69" s="29">
        <f>IF(O67=0,0,VLOOKUP(O67,FAC_TOTALS_APTA!$A$4:$BH$126,$L69,FALSE))</f>
        <v>3676814.2228688798</v>
      </c>
      <c r="P69" s="29">
        <f>IF(P67=0,0,VLOOKUP(P67,FAC_TOTALS_APTA!$A$4:$BH$126,$L69,FALSE))</f>
        <v>2455476.71614249</v>
      </c>
      <c r="Q69" s="29">
        <f>IF(Q67=0,0,VLOOKUP(Q67,FAC_TOTALS_APTA!$A$4:$BH$126,$L69,FALSE))</f>
        <v>1933355.19399713</v>
      </c>
      <c r="R69" s="29">
        <f>IF(R67=0,0,VLOOKUP(R67,FAC_TOTALS_APTA!$A$4:$BH$126,$L69,FALSE))</f>
        <v>2044021.15821035</v>
      </c>
      <c r="S69" s="29">
        <f>IF(S67=0,0,VLOOKUP(S67,FAC_TOTALS_APTA!$A$4:$BH$126,$L69,FALSE))</f>
        <v>0</v>
      </c>
      <c r="T69" s="29">
        <f>IF(T67=0,0,VLOOKUP(T67,FAC_TOTALS_APTA!$A$4:$BH$126,$L69,FALSE))</f>
        <v>0</v>
      </c>
      <c r="U69" s="29">
        <f>IF(U67=0,0,VLOOKUP(U67,FAC_TOTALS_APTA!$A$4:$BH$126,$L69,FALSE))</f>
        <v>0</v>
      </c>
      <c r="V69" s="29">
        <f>IF(V67=0,0,VLOOKUP(V67,FAC_TOTALS_APTA!$A$4:$BH$126,$L69,FALSE))</f>
        <v>0</v>
      </c>
      <c r="W69" s="29">
        <f>IF(W67=0,0,VLOOKUP(W67,FAC_TOTALS_APTA!$A$4:$BH$126,$L69,FALSE))</f>
        <v>0</v>
      </c>
      <c r="X69" s="29">
        <f>IF(X67=0,0,VLOOKUP(X67,FAC_TOTALS_APTA!$A$4:$BH$126,$L69,FALSE))</f>
        <v>0</v>
      </c>
      <c r="Y69" s="29">
        <f>IF(Y67=0,0,VLOOKUP(Y67,FAC_TOTALS_APTA!$A$4:$BH$126,$L69,FALSE))</f>
        <v>0</v>
      </c>
      <c r="Z69" s="29">
        <f>IF(Z67=0,0,VLOOKUP(Z67,FAC_TOTALS_APTA!$A$4:$BH$126,$L69,FALSE))</f>
        <v>0</v>
      </c>
      <c r="AA69" s="29">
        <f>IF(AA67=0,0,VLOOKUP(AA67,FAC_TOTALS_APTA!$A$4:$BH$126,$L69,FALSE))</f>
        <v>0</v>
      </c>
      <c r="AB69" s="29">
        <f>IF(AB67=0,0,VLOOKUP(AB67,FAC_TOTALS_APTA!$A$4:$BH$126,$L69,FALSE))</f>
        <v>0</v>
      </c>
      <c r="AC69" s="32">
        <f>SUM(M69:AB69)</f>
        <v>15180691.37889773</v>
      </c>
      <c r="AD69" s="33">
        <f>AC69/G83</f>
        <v>5.0312714855162012E-2</v>
      </c>
    </row>
    <row r="70" spans="2:33" x14ac:dyDescent="0.25">
      <c r="B70" s="25" t="s">
        <v>51</v>
      </c>
      <c r="C70" s="28" t="s">
        <v>21</v>
      </c>
      <c r="D70" s="104" t="s">
        <v>86</v>
      </c>
      <c r="E70" s="55"/>
      <c r="F70" s="6">
        <f>MATCH($D70,FAC_TOTALS_APTA!$A$2:$BH$2,)</f>
        <v>13</v>
      </c>
      <c r="G70" s="123">
        <f>VLOOKUP(G67,FAC_TOTALS_APTA!$A$4:$BH$126,$F70,FALSE)</f>
        <v>0.82821757692531495</v>
      </c>
      <c r="H70" s="123">
        <f>VLOOKUP(H67,FAC_TOTALS_APTA!$A$4:$BH$126,$F70,FALSE)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FARE_per_UPT_cleaned_2018_log_FAC</v>
      </c>
      <c r="L70" s="6">
        <f>MATCH($K70,FAC_TOTALS_APTA!$A$2:$BF$2,)</f>
        <v>31</v>
      </c>
      <c r="M70" s="29">
        <f>IF(M67=0,0,VLOOKUP(M67,FAC_TOTALS_APTA!$A$4:$BH$126,$L70,FALSE))</f>
        <v>-4770529.9635058297</v>
      </c>
      <c r="N70" s="29">
        <f>IF(N67=0,0,VLOOKUP(N67,FAC_TOTALS_APTA!$A$4:$BH$126,$L70,FALSE))</f>
        <v>311368.89173957199</v>
      </c>
      <c r="O70" s="29">
        <f>IF(O67=0,0,VLOOKUP(O67,FAC_TOTALS_APTA!$A$4:$BH$126,$L70,FALSE))</f>
        <v>-2955327.2762168502</v>
      </c>
      <c r="P70" s="29">
        <f>IF(P67=0,0,VLOOKUP(P67,FAC_TOTALS_APTA!$A$4:$BH$126,$L70,FALSE))</f>
        <v>-3274131.4273671</v>
      </c>
      <c r="Q70" s="29">
        <f>IF(Q67=0,0,VLOOKUP(Q67,FAC_TOTALS_APTA!$A$4:$BH$126,$L70,FALSE))</f>
        <v>349530.87961984798</v>
      </c>
      <c r="R70" s="29">
        <f>IF(R67=0,0,VLOOKUP(R67,FAC_TOTALS_APTA!$A$4:$BH$126,$L70,FALSE))</f>
        <v>642594.55349249905</v>
      </c>
      <c r="S70" s="29">
        <f>IF(S67=0,0,VLOOKUP(S67,FAC_TOTALS_APTA!$A$4:$BH$126,$L70,FALSE))</f>
        <v>0</v>
      </c>
      <c r="T70" s="29">
        <f>IF(T67=0,0,VLOOKUP(T67,FAC_TOTALS_APTA!$A$4:$BH$126,$L70,FALSE))</f>
        <v>0</v>
      </c>
      <c r="U70" s="29">
        <f>IF(U67=0,0,VLOOKUP(U67,FAC_TOTALS_APTA!$A$4:$BH$126,$L70,FALSE))</f>
        <v>0</v>
      </c>
      <c r="V70" s="29">
        <f>IF(V67=0,0,VLOOKUP(V67,FAC_TOTALS_APTA!$A$4:$BH$126,$L70,FALSE))</f>
        <v>0</v>
      </c>
      <c r="W70" s="29">
        <f>IF(W67=0,0,VLOOKUP(W67,FAC_TOTALS_APTA!$A$4:$BH$126,$L70,FALSE))</f>
        <v>0</v>
      </c>
      <c r="X70" s="29">
        <f>IF(X67=0,0,VLOOKUP(X67,FAC_TOTALS_APTA!$A$4:$BH$126,$L70,FALSE))</f>
        <v>0</v>
      </c>
      <c r="Y70" s="29">
        <f>IF(Y67=0,0,VLOOKUP(Y67,FAC_TOTALS_APTA!$A$4:$BH$126,$L70,FALSE))</f>
        <v>0</v>
      </c>
      <c r="Z70" s="29">
        <f>IF(Z67=0,0,VLOOKUP(Z67,FAC_TOTALS_APTA!$A$4:$BH$126,$L70,FALSE))</f>
        <v>0</v>
      </c>
      <c r="AA70" s="29">
        <f>IF(AA67=0,0,VLOOKUP(AA67,FAC_TOTALS_APTA!$A$4:$BH$126,$L70,FALSE))</f>
        <v>0</v>
      </c>
      <c r="AB70" s="29">
        <f>IF(AB67=0,0,VLOOKUP(AB67,FAC_TOTALS_APTA!$A$4:$BH$126,$L70,FALSE))</f>
        <v>0</v>
      </c>
      <c r="AC70" s="32">
        <f t="shared" ref="AC70:AC81" si="20">SUM(M70:AB70)</f>
        <v>-9696494.34223786</v>
      </c>
      <c r="AD70" s="33">
        <f>AC70/G83</f>
        <v>-3.2136675646661388E-2</v>
      </c>
    </row>
    <row r="71" spans="2:33" x14ac:dyDescent="0.25">
      <c r="B71" s="115" t="s">
        <v>79</v>
      </c>
      <c r="C71" s="116"/>
      <c r="D71" s="104" t="s">
        <v>77</v>
      </c>
      <c r="E71" s="118"/>
      <c r="F71" s="104">
        <f>MATCH($D71,FAC_TOTALS_APTA!$A$2:$BH$2,)</f>
        <v>20</v>
      </c>
      <c r="G71" s="117">
        <f>VLOOKUP(G67,FAC_TOTALS_APTA!$A$4:$BH$126,$F71,FALSE)</f>
        <v>1.81254270699816E-2</v>
      </c>
      <c r="H71" s="117">
        <f>VLOOKUP(H67,FAC_TOTALS_APTA!$A$4:$BH$126,$F71,FALSE)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MATCH($K71,FAC_TOTALS_APTA!$A$2:$BF$2,)</f>
        <v>38</v>
      </c>
      <c r="M71" s="117">
        <f>IF(M67=0,0,VLOOKUP(M67,FAC_TOTALS_APTA!$A$4:$BH$126,$L71,FALSE))</f>
        <v>0</v>
      </c>
      <c r="N71" s="117">
        <f>IF(N67=0,0,VLOOKUP(N67,FAC_TOTALS_APTA!$A$4:$BH$126,$L71,FALSE))</f>
        <v>0</v>
      </c>
      <c r="O71" s="117">
        <f>IF(O67=0,0,VLOOKUP(O67,FAC_TOTALS_APTA!$A$4:$BH$126,$L71,FALSE))</f>
        <v>0</v>
      </c>
      <c r="P71" s="117">
        <f>IF(P67=0,0,VLOOKUP(P67,FAC_TOTALS_APTA!$A$4:$BH$126,$L71,FALSE))</f>
        <v>0</v>
      </c>
      <c r="Q71" s="117">
        <f>IF(Q67=0,0,VLOOKUP(Q67,FAC_TOTALS_APTA!$A$4:$BH$126,$L71,FALSE))</f>
        <v>0</v>
      </c>
      <c r="R71" s="117">
        <f>IF(R67=0,0,VLOOKUP(R67,FAC_TOTALS_APTA!$A$4:$BH$126,$L71,FALSE))</f>
        <v>0</v>
      </c>
      <c r="S71" s="117">
        <f>IF(S67=0,0,VLOOKUP(S67,FAC_TOTALS_APTA!$A$4:$BH$126,$L71,FALSE))</f>
        <v>0</v>
      </c>
      <c r="T71" s="117">
        <f>IF(T67=0,0,VLOOKUP(T67,FAC_TOTALS_APTA!$A$4:$BH$126,$L71,FALSE))</f>
        <v>0</v>
      </c>
      <c r="U71" s="117">
        <f>IF(U67=0,0,VLOOKUP(U67,FAC_TOTALS_APTA!$A$4:$BH$126,$L71,FALSE))</f>
        <v>0</v>
      </c>
      <c r="V71" s="117">
        <f>IF(V67=0,0,VLOOKUP(V67,FAC_TOTALS_APTA!$A$4:$BH$126,$L71,FALSE))</f>
        <v>0</v>
      </c>
      <c r="W71" s="117">
        <f>IF(W67=0,0,VLOOKUP(W67,FAC_TOTALS_APTA!$A$4:$BH$126,$L71,FALSE))</f>
        <v>0</v>
      </c>
      <c r="X71" s="117">
        <f>IF(X67=0,0,VLOOKUP(X67,FAC_TOTALS_APTA!$A$4:$BH$126,$L71,FALSE))</f>
        <v>0</v>
      </c>
      <c r="Y71" s="117">
        <f>IF(Y67=0,0,VLOOKUP(Y67,FAC_TOTALS_APTA!$A$4:$BH$126,$L71,FALSE))</f>
        <v>0</v>
      </c>
      <c r="Z71" s="117">
        <f>IF(Z67=0,0,VLOOKUP(Z67,FAC_TOTALS_APTA!$A$4:$BH$126,$L71,FALSE))</f>
        <v>0</v>
      </c>
      <c r="AA71" s="117">
        <f>IF(AA67=0,0,VLOOKUP(AA67,FAC_TOTALS_APTA!$A$4:$BH$126,$L71,FALSE))</f>
        <v>0</v>
      </c>
      <c r="AB71" s="117">
        <f>IF(AB67=0,0,VLOOKUP(AB67,FAC_TOTALS_APTA!$A$4:$BH$126,$L71,FALSE))</f>
        <v>0</v>
      </c>
      <c r="AC71" s="121">
        <f t="shared" si="20"/>
        <v>0</v>
      </c>
      <c r="AD71" s="122">
        <f>AC71/G84</f>
        <v>0</v>
      </c>
    </row>
    <row r="72" spans="2:33" x14ac:dyDescent="0.25">
      <c r="B72" s="115" t="s">
        <v>80</v>
      </c>
      <c r="C72" s="116"/>
      <c r="D72" s="104" t="s">
        <v>76</v>
      </c>
      <c r="E72" s="118"/>
      <c r="F72" s="104">
        <f>MATCH($D72,FAC_TOTALS_APTA!$A$2:$BH$2,)</f>
        <v>19</v>
      </c>
      <c r="G72" s="117">
        <f>VLOOKUP(G67,FAC_TOTALS_APTA!$A$4:$BH$126,$F72,FALSE)</f>
        <v>0</v>
      </c>
      <c r="H72" s="117">
        <f>VLOOKUP(H67,FAC_TOTALS_APTA!$A$4:$BH$126,$F72,FALSE)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MATCH($K72,FAC_TOTALS_APTA!$A$2:$BF$2,)</f>
        <v>37</v>
      </c>
      <c r="M72" s="117">
        <f>IF(M68=0,0,VLOOKUP(M68,FAC_TOTALS_APTA!$A$4:$BH$126,$L72,FALSE))</f>
        <v>0</v>
      </c>
      <c r="N72" s="117">
        <f>IF(N68=0,0,VLOOKUP(N68,FAC_TOTALS_APTA!$A$4:$BH$126,$L72,FALSE))</f>
        <v>0</v>
      </c>
      <c r="O72" s="117">
        <f>IF(O68=0,0,VLOOKUP(O68,FAC_TOTALS_APTA!$A$4:$BH$126,$L72,FALSE))</f>
        <v>0</v>
      </c>
      <c r="P72" s="117">
        <f>IF(P68=0,0,VLOOKUP(P68,FAC_TOTALS_APTA!$A$4:$BH$126,$L72,FALSE))</f>
        <v>0</v>
      </c>
      <c r="Q72" s="117">
        <f>IF(Q68=0,0,VLOOKUP(Q68,FAC_TOTALS_APTA!$A$4:$BH$126,$L72,FALSE))</f>
        <v>0</v>
      </c>
      <c r="R72" s="117">
        <f>IF(R68=0,0,VLOOKUP(R68,FAC_TOTALS_APTA!$A$4:$BH$126,$L72,FALSE))</f>
        <v>0</v>
      </c>
      <c r="S72" s="117">
        <f>IF(S68=0,0,VLOOKUP(S68,FAC_TOTALS_APTA!$A$4:$BH$126,$L72,FALSE))</f>
        <v>0</v>
      </c>
      <c r="T72" s="117">
        <f>IF(T68=0,0,VLOOKUP(T68,FAC_TOTALS_APTA!$A$4:$BH$126,$L72,FALSE))</f>
        <v>0</v>
      </c>
      <c r="U72" s="117">
        <f>IF(U68=0,0,VLOOKUP(U68,FAC_TOTALS_APTA!$A$4:$BH$126,$L72,FALSE))</f>
        <v>0</v>
      </c>
      <c r="V72" s="117">
        <f>IF(V68=0,0,VLOOKUP(V68,FAC_TOTALS_APTA!$A$4:$BH$126,$L72,FALSE))</f>
        <v>0</v>
      </c>
      <c r="W72" s="117">
        <f>IF(W68=0,0,VLOOKUP(W68,FAC_TOTALS_APTA!$A$4:$BH$126,$L72,FALSE))</f>
        <v>0</v>
      </c>
      <c r="X72" s="117">
        <f>IF(X68=0,0,VLOOKUP(X68,FAC_TOTALS_APTA!$A$4:$BH$126,$L72,FALSE))</f>
        <v>0</v>
      </c>
      <c r="Y72" s="117">
        <f>IF(Y68=0,0,VLOOKUP(Y68,FAC_TOTALS_APTA!$A$4:$BH$126,$L72,FALSE))</f>
        <v>0</v>
      </c>
      <c r="Z72" s="117">
        <f>IF(Z68=0,0,VLOOKUP(Z68,FAC_TOTALS_APTA!$A$4:$BH$126,$L72,FALSE))</f>
        <v>0</v>
      </c>
      <c r="AA72" s="117">
        <f>IF(AA68=0,0,VLOOKUP(AA68,FAC_TOTALS_APTA!$A$4:$BH$126,$L72,FALSE))</f>
        <v>0</v>
      </c>
      <c r="AB72" s="117">
        <f>IF(AB68=0,0,VLOOKUP(AB68,FAC_TOTALS_APTA!$A$4:$BH$126,$L72,FALSE))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47</v>
      </c>
      <c r="C73" s="28" t="s">
        <v>21</v>
      </c>
      <c r="D73" s="104" t="s">
        <v>8</v>
      </c>
      <c r="E73" s="55"/>
      <c r="F73" s="6">
        <f>MATCH($D73,FAC_TOTALS_APTA!$A$2:$BH$2,)</f>
        <v>14</v>
      </c>
      <c r="G73" s="117">
        <f>VLOOKUP(G67,FAC_TOTALS_APTA!$A$4:$BH$126,$F73,FALSE)</f>
        <v>608223.96752153302</v>
      </c>
      <c r="H73" s="117">
        <f>VLOOKUP(H67,FAC_TOTALS_APTA!$A$4:$BH$126,$F73,FALSE)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MATCH($K73,FAC_TOTALS_APTA!$A$2:$BF$2,)</f>
        <v>32</v>
      </c>
      <c r="M73" s="29">
        <f>IF(M67=0,0,VLOOKUP(M67,FAC_TOTALS_APTA!$A$4:$BH$126,$L73,FALSE))</f>
        <v>899205.766215774</v>
      </c>
      <c r="N73" s="29">
        <f>IF(N67=0,0,VLOOKUP(N67,FAC_TOTALS_APTA!$A$4:$BH$126,$L73,FALSE))</f>
        <v>542843.622614322</v>
      </c>
      <c r="O73" s="29">
        <f>IF(O67=0,0,VLOOKUP(O67,FAC_TOTALS_APTA!$A$4:$BH$126,$L73,FALSE))</f>
        <v>622465.16959303897</v>
      </c>
      <c r="P73" s="29">
        <f>IF(P67=0,0,VLOOKUP(P67,FAC_TOTALS_APTA!$A$4:$BH$126,$L73,FALSE))</f>
        <v>572456.98552659701</v>
      </c>
      <c r="Q73" s="29">
        <f>IF(Q67=0,0,VLOOKUP(Q67,FAC_TOTALS_APTA!$A$4:$BH$126,$L73,FALSE))</f>
        <v>485996.499473673</v>
      </c>
      <c r="R73" s="29">
        <f>IF(R67=0,0,VLOOKUP(R67,FAC_TOTALS_APTA!$A$4:$BH$126,$L73,FALSE))</f>
        <v>511543.22322361398</v>
      </c>
      <c r="S73" s="29">
        <f>IF(S67=0,0,VLOOKUP(S67,FAC_TOTALS_APTA!$A$4:$BH$126,$L73,FALSE))</f>
        <v>0</v>
      </c>
      <c r="T73" s="29">
        <f>IF(T67=0,0,VLOOKUP(T67,FAC_TOTALS_APTA!$A$4:$BH$126,$L73,FALSE))</f>
        <v>0</v>
      </c>
      <c r="U73" s="29">
        <f>IF(U67=0,0,VLOOKUP(U67,FAC_TOTALS_APTA!$A$4:$BH$126,$L73,FALSE))</f>
        <v>0</v>
      </c>
      <c r="V73" s="29">
        <f>IF(V67=0,0,VLOOKUP(V67,FAC_TOTALS_APTA!$A$4:$BH$126,$L73,FALSE))</f>
        <v>0</v>
      </c>
      <c r="W73" s="29">
        <f>IF(W67=0,0,VLOOKUP(W67,FAC_TOTALS_APTA!$A$4:$BH$126,$L73,FALSE))</f>
        <v>0</v>
      </c>
      <c r="X73" s="29">
        <f>IF(X67=0,0,VLOOKUP(X67,FAC_TOTALS_APTA!$A$4:$BH$126,$L73,FALSE))</f>
        <v>0</v>
      </c>
      <c r="Y73" s="29">
        <f>IF(Y67=0,0,VLOOKUP(Y67,FAC_TOTALS_APTA!$A$4:$BH$126,$L73,FALSE))</f>
        <v>0</v>
      </c>
      <c r="Z73" s="29">
        <f>IF(Z67=0,0,VLOOKUP(Z67,FAC_TOTALS_APTA!$A$4:$BH$126,$L73,FALSE))</f>
        <v>0</v>
      </c>
      <c r="AA73" s="29">
        <f>IF(AA67=0,0,VLOOKUP(AA67,FAC_TOTALS_APTA!$A$4:$BH$126,$L73,FALSE))</f>
        <v>0</v>
      </c>
      <c r="AB73" s="29">
        <f>IF(AB67=0,0,VLOOKUP(AB67,FAC_TOTALS_APTA!$A$4:$BH$126,$L73,FALSE))</f>
        <v>0</v>
      </c>
      <c r="AC73" s="32">
        <f t="shared" si="20"/>
        <v>3634511.266647019</v>
      </c>
      <c r="AD73" s="33">
        <f>AC73/G83</f>
        <v>1.2045704930862166E-2</v>
      </c>
    </row>
    <row r="74" spans="2:33" x14ac:dyDescent="0.25">
      <c r="B74" s="25" t="s">
        <v>72</v>
      </c>
      <c r="C74" s="28"/>
      <c r="D74" s="104" t="s">
        <v>71</v>
      </c>
      <c r="E74" s="55"/>
      <c r="F74" s="6">
        <f>MATCH($D74,FAC_TOTALS_APTA!$A$2:$BH$2,)</f>
        <v>15</v>
      </c>
      <c r="G74" s="123">
        <f>VLOOKUP(G67,FAC_TOTALS_APTA!$A$4:$BH$126,$F74,FALSE)</f>
        <v>0.20287939749310699</v>
      </c>
      <c r="H74" s="123">
        <f>VLOOKUP(H67,FAC_TOTALS_APTA!$A$4:$BH$126,$F74,FALSE)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MATCH($K74,FAC_TOTALS_APTA!$A$2:$BF$2,)</f>
        <v>33</v>
      </c>
      <c r="M74" s="29">
        <f>IF(M67=0,0,VLOOKUP(M67,FAC_TOTALS_APTA!$A$4:$BH$126,$L74,FALSE))</f>
        <v>-170616.45082641</v>
      </c>
      <c r="N74" s="29">
        <f>IF(N67=0,0,VLOOKUP(N67,FAC_TOTALS_APTA!$A$4:$BH$126,$L74,FALSE))</f>
        <v>-957728.31242105504</v>
      </c>
      <c r="O74" s="29">
        <f>IF(O67=0,0,VLOOKUP(O67,FAC_TOTALS_APTA!$A$4:$BH$126,$L74,FALSE))</f>
        <v>-1227251.0768015201</v>
      </c>
      <c r="P74" s="29">
        <f>IF(P67=0,0,VLOOKUP(P67,FAC_TOTALS_APTA!$A$4:$BH$126,$L74,FALSE))</f>
        <v>1849083.31370075</v>
      </c>
      <c r="Q74" s="29">
        <f>IF(Q67=0,0,VLOOKUP(Q67,FAC_TOTALS_APTA!$A$4:$BH$126,$L74,FALSE))</f>
        <v>-252161.310582081</v>
      </c>
      <c r="R74" s="29">
        <f>IF(R67=0,0,VLOOKUP(R67,FAC_TOTALS_APTA!$A$4:$BH$126,$L74,FALSE))</f>
        <v>-371089.22907244402</v>
      </c>
      <c r="S74" s="29">
        <f>IF(S67=0,0,VLOOKUP(S67,FAC_TOTALS_APTA!$A$4:$BH$126,$L74,FALSE))</f>
        <v>0</v>
      </c>
      <c r="T74" s="29">
        <f>IF(T67=0,0,VLOOKUP(T67,FAC_TOTALS_APTA!$A$4:$BH$126,$L74,FALSE))</f>
        <v>0</v>
      </c>
      <c r="U74" s="29">
        <f>IF(U67=0,0,VLOOKUP(U67,FAC_TOTALS_APTA!$A$4:$BH$126,$L74,FALSE))</f>
        <v>0</v>
      </c>
      <c r="V74" s="29">
        <f>IF(V67=0,0,VLOOKUP(V67,FAC_TOTALS_APTA!$A$4:$BH$126,$L74,FALSE))</f>
        <v>0</v>
      </c>
      <c r="W74" s="29">
        <f>IF(W67=0,0,VLOOKUP(W67,FAC_TOTALS_APTA!$A$4:$BH$126,$L74,FALSE))</f>
        <v>0</v>
      </c>
      <c r="X74" s="29">
        <f>IF(X67=0,0,VLOOKUP(X67,FAC_TOTALS_APTA!$A$4:$BH$126,$L74,FALSE))</f>
        <v>0</v>
      </c>
      <c r="Y74" s="29">
        <f>IF(Y67=0,0,VLOOKUP(Y67,FAC_TOTALS_APTA!$A$4:$BH$126,$L74,FALSE))</f>
        <v>0</v>
      </c>
      <c r="Z74" s="29">
        <f>IF(Z67=0,0,VLOOKUP(Z67,FAC_TOTALS_APTA!$A$4:$BH$126,$L74,FALSE))</f>
        <v>0</v>
      </c>
      <c r="AA74" s="29">
        <f>IF(AA67=0,0,VLOOKUP(AA67,FAC_TOTALS_APTA!$A$4:$BH$126,$L74,FALSE))</f>
        <v>0</v>
      </c>
      <c r="AB74" s="29">
        <f>IF(AB67=0,0,VLOOKUP(AB67,FAC_TOTALS_APTA!$A$4:$BH$126,$L74,FALSE))</f>
        <v>0</v>
      </c>
      <c r="AC74" s="32">
        <f t="shared" si="20"/>
        <v>-1129763.0660027601</v>
      </c>
      <c r="AD74" s="33">
        <f>AC74/G83</f>
        <v>-3.7443253126602789E-3</v>
      </c>
    </row>
    <row r="75" spans="2:33" x14ac:dyDescent="0.2">
      <c r="B75" s="25" t="s">
        <v>48</v>
      </c>
      <c r="C75" s="28" t="s">
        <v>21</v>
      </c>
      <c r="D75" s="124" t="s">
        <v>81</v>
      </c>
      <c r="E75" s="55"/>
      <c r="F75" s="6">
        <f>MATCH($D75,FAC_TOTALS_APTA!$A$2:$BH$2,)</f>
        <v>16</v>
      </c>
      <c r="G75" s="125">
        <f>VLOOKUP(G67,FAC_TOTALS_APTA!$A$4:$BH$126,$F75,FALSE)</f>
        <v>3.99676458590372</v>
      </c>
      <c r="H75" s="125">
        <f>VLOOKUP(H67,FAC_TOTALS_APTA!$A$4:$BH$126,$F75,FALSE)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MATCH($K75,FAC_TOTALS_APTA!$A$2:$BF$2,)</f>
        <v>34</v>
      </c>
      <c r="M75" s="29">
        <f>IF(M67=0,0,VLOOKUP(M67,FAC_TOTALS_APTA!$A$4:$BH$126,$L75,FALSE))</f>
        <v>-361387.77104311303</v>
      </c>
      <c r="N75" s="29">
        <f>IF(N67=0,0,VLOOKUP(N67,FAC_TOTALS_APTA!$A$4:$BH$126,$L75,FALSE))</f>
        <v>-531115.49135436397</v>
      </c>
      <c r="O75" s="29">
        <f>IF(O67=0,0,VLOOKUP(O67,FAC_TOTALS_APTA!$A$4:$BH$126,$L75,FALSE))</f>
        <v>-2862483.7624051501</v>
      </c>
      <c r="P75" s="29">
        <f>IF(P67=0,0,VLOOKUP(P67,FAC_TOTALS_APTA!$A$4:$BH$126,$L75,FALSE))</f>
        <v>-920909.623908696</v>
      </c>
      <c r="Q75" s="29">
        <f>IF(Q67=0,0,VLOOKUP(Q67,FAC_TOTALS_APTA!$A$4:$BH$126,$L75,FALSE))</f>
        <v>655740.41794243304</v>
      </c>
      <c r="R75" s="29">
        <f>IF(R67=0,0,VLOOKUP(R67,FAC_TOTALS_APTA!$A$4:$BH$126,$L75,FALSE))</f>
        <v>718578.29919907602</v>
      </c>
      <c r="S75" s="29">
        <f>IF(S67=0,0,VLOOKUP(S67,FAC_TOTALS_APTA!$A$4:$BH$126,$L75,FALSE))</f>
        <v>0</v>
      </c>
      <c r="T75" s="29">
        <f>IF(T67=0,0,VLOOKUP(T67,FAC_TOTALS_APTA!$A$4:$BH$126,$L75,FALSE))</f>
        <v>0</v>
      </c>
      <c r="U75" s="29">
        <f>IF(U67=0,0,VLOOKUP(U67,FAC_TOTALS_APTA!$A$4:$BH$126,$L75,FALSE))</f>
        <v>0</v>
      </c>
      <c r="V75" s="29">
        <f>IF(V67=0,0,VLOOKUP(V67,FAC_TOTALS_APTA!$A$4:$BH$126,$L75,FALSE))</f>
        <v>0</v>
      </c>
      <c r="W75" s="29">
        <f>IF(W67=0,0,VLOOKUP(W67,FAC_TOTALS_APTA!$A$4:$BH$126,$L75,FALSE))</f>
        <v>0</v>
      </c>
      <c r="X75" s="29">
        <f>IF(X67=0,0,VLOOKUP(X67,FAC_TOTALS_APTA!$A$4:$BH$126,$L75,FALSE))</f>
        <v>0</v>
      </c>
      <c r="Y75" s="29">
        <f>IF(Y67=0,0,VLOOKUP(Y67,FAC_TOTALS_APTA!$A$4:$BH$126,$L75,FALSE))</f>
        <v>0</v>
      </c>
      <c r="Z75" s="29">
        <f>IF(Z67=0,0,VLOOKUP(Z67,FAC_TOTALS_APTA!$A$4:$BH$126,$L75,FALSE))</f>
        <v>0</v>
      </c>
      <c r="AA75" s="29">
        <f>IF(AA67=0,0,VLOOKUP(AA67,FAC_TOTALS_APTA!$A$4:$BH$126,$L75,FALSE))</f>
        <v>0</v>
      </c>
      <c r="AB75" s="29">
        <f>IF(AB67=0,0,VLOOKUP(AB67,FAC_TOTALS_APTA!$A$4:$BH$126,$L75,FALSE))</f>
        <v>0</v>
      </c>
      <c r="AC75" s="32">
        <f t="shared" si="20"/>
        <v>-3301577.9315698138</v>
      </c>
      <c r="AD75" s="33">
        <f>AC75/G83</f>
        <v>-1.0942278246567514E-2</v>
      </c>
    </row>
    <row r="76" spans="2:33" x14ac:dyDescent="0.25">
      <c r="B76" s="25" t="s">
        <v>45</v>
      </c>
      <c r="C76" s="28" t="s">
        <v>21</v>
      </c>
      <c r="D76" s="104" t="s">
        <v>14</v>
      </c>
      <c r="E76" s="55"/>
      <c r="F76" s="6" t="e">
        <f>MATCH($D76,FAC_TOTALS_APTA!$A$2:$BH$2,)</f>
        <v>#N/A</v>
      </c>
      <c r="G76" s="123" t="e">
        <f>VLOOKUP(G67,FAC_TOTALS_APTA!$A$4:$BH$126,$F76,FALSE)</f>
        <v>#REF!</v>
      </c>
      <c r="H76" s="123" t="e">
        <f>VLOOKUP(H67,FAC_TOTALS_APTA!$A$4:$BH$126,$F76,FALSE)</f>
        <v>#REF!</v>
      </c>
      <c r="I76" s="30" t="str">
        <f t="shared" si="17"/>
        <v>-</v>
      </c>
      <c r="J76" s="31" t="str">
        <f t="shared" si="18"/>
        <v>_log</v>
      </c>
      <c r="K76" s="31" t="str">
        <f t="shared" si="19"/>
        <v>TOTAL_MED_INC_INDIV_2018_log_FAC</v>
      </c>
      <c r="L76" s="6" t="e">
        <f>MATCH($K76,FAC_TOTALS_APTA!$A$2:$BF$2,)</f>
        <v>#N/A</v>
      </c>
      <c r="M76" s="29" t="e">
        <f>IF(M67=0,0,VLOOKUP(M67,FAC_TOTALS_APTA!$A$4:$BH$126,$L76,FALSE))</f>
        <v>#REF!</v>
      </c>
      <c r="N76" s="29" t="e">
        <f>IF(N67=0,0,VLOOKUP(N67,FAC_TOTALS_APTA!$A$4:$BH$126,$L76,FALSE))</f>
        <v>#REF!</v>
      </c>
      <c r="O76" s="29" t="e">
        <f>IF(O67=0,0,VLOOKUP(O67,FAC_TOTALS_APTA!$A$4:$BH$126,$L76,FALSE))</f>
        <v>#REF!</v>
      </c>
      <c r="P76" s="29" t="e">
        <f>IF(P67=0,0,VLOOKUP(P67,FAC_TOTALS_APTA!$A$4:$BH$126,$L76,FALSE))</f>
        <v>#REF!</v>
      </c>
      <c r="Q76" s="29" t="e">
        <f>IF(Q67=0,0,VLOOKUP(Q67,FAC_TOTALS_APTA!$A$4:$BH$126,$L76,FALSE))</f>
        <v>#REF!</v>
      </c>
      <c r="R76" s="29" t="e">
        <f>IF(R67=0,0,VLOOKUP(R67,FAC_TOTALS_APTA!$A$4:$BH$126,$L76,FALSE))</f>
        <v>#REF!</v>
      </c>
      <c r="S76" s="29">
        <f>IF(S67=0,0,VLOOKUP(S67,FAC_TOTALS_APTA!$A$4:$BH$126,$L76,FALSE))</f>
        <v>0</v>
      </c>
      <c r="T76" s="29">
        <f>IF(T67=0,0,VLOOKUP(T67,FAC_TOTALS_APTA!$A$4:$BH$126,$L76,FALSE))</f>
        <v>0</v>
      </c>
      <c r="U76" s="29">
        <f>IF(U67=0,0,VLOOKUP(U67,FAC_TOTALS_APTA!$A$4:$BH$126,$L76,FALSE))</f>
        <v>0</v>
      </c>
      <c r="V76" s="29">
        <f>IF(V67=0,0,VLOOKUP(V67,FAC_TOTALS_APTA!$A$4:$BH$126,$L76,FALSE))</f>
        <v>0</v>
      </c>
      <c r="W76" s="29">
        <f>IF(W67=0,0,VLOOKUP(W67,FAC_TOTALS_APTA!$A$4:$BH$126,$L76,FALSE))</f>
        <v>0</v>
      </c>
      <c r="X76" s="29">
        <f>IF(X67=0,0,VLOOKUP(X67,FAC_TOTALS_APTA!$A$4:$BH$126,$L76,FALSE))</f>
        <v>0</v>
      </c>
      <c r="Y76" s="29">
        <f>IF(Y67=0,0,VLOOKUP(Y67,FAC_TOTALS_APTA!$A$4:$BH$126,$L76,FALSE))</f>
        <v>0</v>
      </c>
      <c r="Z76" s="29">
        <f>IF(Z67=0,0,VLOOKUP(Z67,FAC_TOTALS_APTA!$A$4:$BH$126,$L76,FALSE))</f>
        <v>0</v>
      </c>
      <c r="AA76" s="29">
        <f>IF(AA67=0,0,VLOOKUP(AA67,FAC_TOTALS_APTA!$A$4:$BH$126,$L76,FALSE))</f>
        <v>0</v>
      </c>
      <c r="AB76" s="29">
        <f>IF(AB67=0,0,VLOOKUP(AB67,FAC_TOTALS_APTA!$A$4:$BH$126,$L76,FALSE))</f>
        <v>0</v>
      </c>
      <c r="AC76" s="32" t="e">
        <f t="shared" si="20"/>
        <v>#REF!</v>
      </c>
      <c r="AD76" s="33" t="e">
        <f>AC76/G83</f>
        <v>#REF!</v>
      </c>
    </row>
    <row r="77" spans="2:33" x14ac:dyDescent="0.25">
      <c r="B77" s="25" t="s">
        <v>61</v>
      </c>
      <c r="C77" s="28"/>
      <c r="D77" s="104" t="s">
        <v>9</v>
      </c>
      <c r="E77" s="55"/>
      <c r="F77" s="6">
        <f>MATCH($D77,FAC_TOTALS_APTA!$A$2:$BH$2,)</f>
        <v>17</v>
      </c>
      <c r="G77" s="117">
        <f>VLOOKUP(G67,FAC_TOTALS_APTA!$A$4:$BH$126,$F77,FALSE)</f>
        <v>7.33093904795337</v>
      </c>
      <c r="H77" s="117">
        <f>VLOOKUP(H67,FAC_TOTALS_APTA!$A$4:$BH$126,$F77,FALSE)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MATCH($K77,FAC_TOTALS_APTA!$A$2:$BF$2,)</f>
        <v>35</v>
      </c>
      <c r="M77" s="29">
        <f>IF(M67=0,0,VLOOKUP(M67,FAC_TOTALS_APTA!$A$4:$BH$126,$L77,FALSE))</f>
        <v>118678.416504942</v>
      </c>
      <c r="N77" s="29">
        <f>IF(N67=0,0,VLOOKUP(N67,FAC_TOTALS_APTA!$A$4:$BH$126,$L77,FALSE))</f>
        <v>145371.37482349601</v>
      </c>
      <c r="O77" s="29">
        <f>IF(O67=0,0,VLOOKUP(O67,FAC_TOTALS_APTA!$A$4:$BH$126,$L77,FALSE))</f>
        <v>-537171.47983364004</v>
      </c>
      <c r="P77" s="29">
        <f>IF(P67=0,0,VLOOKUP(P67,FAC_TOTALS_APTA!$A$4:$BH$126,$L77,FALSE))</f>
        <v>-412417.43678003101</v>
      </c>
      <c r="Q77" s="29">
        <f>IF(Q67=0,0,VLOOKUP(Q67,FAC_TOTALS_APTA!$A$4:$BH$126,$L77,FALSE))</f>
        <v>-123378.62357679701</v>
      </c>
      <c r="R77" s="29">
        <f>IF(R67=0,0,VLOOKUP(R67,FAC_TOTALS_APTA!$A$4:$BH$126,$L77,FALSE))</f>
        <v>-170297.36359015401</v>
      </c>
      <c r="S77" s="29">
        <f>IF(S67=0,0,VLOOKUP(S67,FAC_TOTALS_APTA!$A$4:$BH$126,$L77,FALSE))</f>
        <v>0</v>
      </c>
      <c r="T77" s="29">
        <f>IF(T67=0,0,VLOOKUP(T67,FAC_TOTALS_APTA!$A$4:$BH$126,$L77,FALSE))</f>
        <v>0</v>
      </c>
      <c r="U77" s="29">
        <f>IF(U67=0,0,VLOOKUP(U67,FAC_TOTALS_APTA!$A$4:$BH$126,$L77,FALSE))</f>
        <v>0</v>
      </c>
      <c r="V77" s="29">
        <f>IF(V67=0,0,VLOOKUP(V67,FAC_TOTALS_APTA!$A$4:$BH$126,$L77,FALSE))</f>
        <v>0</v>
      </c>
      <c r="W77" s="29">
        <f>IF(W67=0,0,VLOOKUP(W67,FAC_TOTALS_APTA!$A$4:$BH$126,$L77,FALSE))</f>
        <v>0</v>
      </c>
      <c r="X77" s="29">
        <f>IF(X67=0,0,VLOOKUP(X67,FAC_TOTALS_APTA!$A$4:$BH$126,$L77,FALSE))</f>
        <v>0</v>
      </c>
      <c r="Y77" s="29">
        <f>IF(Y67=0,0,VLOOKUP(Y67,FAC_TOTALS_APTA!$A$4:$BH$126,$L77,FALSE))</f>
        <v>0</v>
      </c>
      <c r="Z77" s="29">
        <f>IF(Z67=0,0,VLOOKUP(Z67,FAC_TOTALS_APTA!$A$4:$BH$126,$L77,FALSE))</f>
        <v>0</v>
      </c>
      <c r="AA77" s="29">
        <f>IF(AA67=0,0,VLOOKUP(AA67,FAC_TOTALS_APTA!$A$4:$BH$126,$L77,FALSE))</f>
        <v>0</v>
      </c>
      <c r="AB77" s="29">
        <f>IF(AB67=0,0,VLOOKUP(AB67,FAC_TOTALS_APTA!$A$4:$BH$126,$L77,FALSE))</f>
        <v>0</v>
      </c>
      <c r="AC77" s="32">
        <f t="shared" si="20"/>
        <v>-979215.11245218408</v>
      </c>
      <c r="AD77" s="33">
        <f>AC77/G83</f>
        <v>-3.2453706820729411E-3</v>
      </c>
    </row>
    <row r="78" spans="2:33" x14ac:dyDescent="0.25">
      <c r="B78" s="25" t="s">
        <v>46</v>
      </c>
      <c r="C78" s="28"/>
      <c r="D78" s="104" t="s">
        <v>28</v>
      </c>
      <c r="E78" s="55"/>
      <c r="F78" s="6">
        <f>MATCH($D78,FAC_TOTALS_APTA!$A$2:$BH$2,)</f>
        <v>18</v>
      </c>
      <c r="G78" s="125">
        <f>VLOOKUP(G67,FAC_TOTALS_APTA!$A$4:$BH$126,$F78,FALSE)</f>
        <v>3.7964745491418501</v>
      </c>
      <c r="H78" s="125">
        <f>VLOOKUP(H67,FAC_TOTALS_APTA!$A$4:$BH$126,$F78,FALSE)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MATCH($K78,FAC_TOTALS_APTA!$A$2:$BF$2,)</f>
        <v>36</v>
      </c>
      <c r="M78" s="29">
        <f>IF(M67=0,0,VLOOKUP(M67,FAC_TOTALS_APTA!$A$4:$BH$126,$L78,FALSE))</f>
        <v>349020.39683854702</v>
      </c>
      <c r="N78" s="29">
        <f>IF(N67=0,0,VLOOKUP(N67,FAC_TOTALS_APTA!$A$4:$BH$126,$L78,FALSE))</f>
        <v>-590798.45696918201</v>
      </c>
      <c r="O78" s="29">
        <f>IF(O67=0,0,VLOOKUP(O67,FAC_TOTALS_APTA!$A$4:$BH$126,$L78,FALSE))</f>
        <v>52103.094870508503</v>
      </c>
      <c r="P78" s="29">
        <f>IF(P67=0,0,VLOOKUP(P67,FAC_TOTALS_APTA!$A$4:$BH$126,$L78,FALSE))</f>
        <v>-1929434.24264573</v>
      </c>
      <c r="Q78" s="29">
        <f>IF(Q67=0,0,VLOOKUP(Q67,FAC_TOTALS_APTA!$A$4:$BH$126,$L78,FALSE))</f>
        <v>-932663.42750397697</v>
      </c>
      <c r="R78" s="29">
        <f>IF(R67=0,0,VLOOKUP(R67,FAC_TOTALS_APTA!$A$4:$BH$126,$L78,FALSE))</f>
        <v>-1156472.13292776</v>
      </c>
      <c r="S78" s="29">
        <f>IF(S67=0,0,VLOOKUP(S67,FAC_TOTALS_APTA!$A$4:$BH$126,$L78,FALSE))</f>
        <v>0</v>
      </c>
      <c r="T78" s="29">
        <f>IF(T67=0,0,VLOOKUP(T67,FAC_TOTALS_APTA!$A$4:$BH$126,$L78,FALSE))</f>
        <v>0</v>
      </c>
      <c r="U78" s="29">
        <f>IF(U67=0,0,VLOOKUP(U67,FAC_TOTALS_APTA!$A$4:$BH$126,$L78,FALSE))</f>
        <v>0</v>
      </c>
      <c r="V78" s="29">
        <f>IF(V67=0,0,VLOOKUP(V67,FAC_TOTALS_APTA!$A$4:$BH$126,$L78,FALSE))</f>
        <v>0</v>
      </c>
      <c r="W78" s="29">
        <f>IF(W67=0,0,VLOOKUP(W67,FAC_TOTALS_APTA!$A$4:$BH$126,$L78,FALSE))</f>
        <v>0</v>
      </c>
      <c r="X78" s="29">
        <f>IF(X67=0,0,VLOOKUP(X67,FAC_TOTALS_APTA!$A$4:$BH$126,$L78,FALSE))</f>
        <v>0</v>
      </c>
      <c r="Y78" s="29">
        <f>IF(Y67=0,0,VLOOKUP(Y67,FAC_TOTALS_APTA!$A$4:$BH$126,$L78,FALSE))</f>
        <v>0</v>
      </c>
      <c r="Z78" s="29">
        <f>IF(Z67=0,0,VLOOKUP(Z67,FAC_TOTALS_APTA!$A$4:$BH$126,$L78,FALSE))</f>
        <v>0</v>
      </c>
      <c r="AA78" s="29">
        <f>IF(AA67=0,0,VLOOKUP(AA67,FAC_TOTALS_APTA!$A$4:$BH$126,$L78,FALSE))</f>
        <v>0</v>
      </c>
      <c r="AB78" s="29">
        <f>IF(AB67=0,0,VLOOKUP(AB67,FAC_TOTALS_APTA!$A$4:$BH$126,$L78,FALSE))</f>
        <v>0</v>
      </c>
      <c r="AC78" s="32">
        <f t="shared" si="20"/>
        <v>-4208244.7683375934</v>
      </c>
      <c r="AD78" s="33">
        <f>AC78/G83</f>
        <v>-1.3947205287659976E-2</v>
      </c>
    </row>
    <row r="79" spans="2:33" x14ac:dyDescent="0.25">
      <c r="B79" s="25" t="s">
        <v>62</v>
      </c>
      <c r="C79" s="28"/>
      <c r="D79" s="126" t="s">
        <v>90</v>
      </c>
      <c r="E79" s="55"/>
      <c r="F79" s="6">
        <f>MATCH($D79,FAC_TOTALS_APTA!$A$2:$BH$2,)</f>
        <v>24</v>
      </c>
      <c r="G79" s="125">
        <f>VLOOKUP(G67,FAC_TOTALS_APTA!$A$4:$BH$126,$F79,FALSE)</f>
        <v>0</v>
      </c>
      <c r="H79" s="125">
        <f>VLOOKUP(H67,FAC_TOTALS_APTA!$A$4:$BH$126,$F79,FALSE)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YEARS_SINCE_TNC_BUS_LOW_FAC</v>
      </c>
      <c r="L79" s="6">
        <f>MATCH($K79,FAC_TOTALS_APTA!$A$2:$BF$2,)</f>
        <v>42</v>
      </c>
      <c r="M79" s="29">
        <f>IF(M67=0,0,VLOOKUP(M67,FAC_TOTALS_APTA!$A$4:$BH$126,$L79,FALSE))</f>
        <v>0</v>
      </c>
      <c r="N79" s="29">
        <f>IF(N67=0,0,VLOOKUP(N67,FAC_TOTALS_APTA!$A$4:$BH$126,$L79,FALSE))</f>
        <v>0</v>
      </c>
      <c r="O79" s="29">
        <f>IF(O67=0,0,VLOOKUP(O67,FAC_TOTALS_APTA!$A$4:$BH$126,$L79,FALSE))</f>
        <v>-7433834.3679937897</v>
      </c>
      <c r="P79" s="29">
        <f>IF(P67=0,0,VLOOKUP(P67,FAC_TOTALS_APTA!$A$4:$BH$126,$L79,FALSE))</f>
        <v>-10029790.260985799</v>
      </c>
      <c r="Q79" s="29">
        <f>IF(Q67=0,0,VLOOKUP(Q67,FAC_TOTALS_APTA!$A$4:$BH$126,$L79,FALSE))</f>
        <v>-10668553.347864799</v>
      </c>
      <c r="R79" s="29">
        <f>IF(R67=0,0,VLOOKUP(R67,FAC_TOTALS_APTA!$A$4:$BH$126,$L79,FALSE))</f>
        <v>-11530477.6425675</v>
      </c>
      <c r="S79" s="29">
        <f>IF(S67=0,0,VLOOKUP(S67,FAC_TOTALS_APTA!$A$4:$BH$126,$L79,FALSE))</f>
        <v>0</v>
      </c>
      <c r="T79" s="29">
        <f>IF(T67=0,0,VLOOKUP(T67,FAC_TOTALS_APTA!$A$4:$BH$126,$L79,FALSE))</f>
        <v>0</v>
      </c>
      <c r="U79" s="29">
        <f>IF(U67=0,0,VLOOKUP(U67,FAC_TOTALS_APTA!$A$4:$BH$126,$L79,FALSE))</f>
        <v>0</v>
      </c>
      <c r="V79" s="29">
        <f>IF(V67=0,0,VLOOKUP(V67,FAC_TOTALS_APTA!$A$4:$BH$126,$L79,FALSE))</f>
        <v>0</v>
      </c>
      <c r="W79" s="29">
        <f>IF(W67=0,0,VLOOKUP(W67,FAC_TOTALS_APTA!$A$4:$BH$126,$L79,FALSE))</f>
        <v>0</v>
      </c>
      <c r="X79" s="29">
        <f>IF(X67=0,0,VLOOKUP(X67,FAC_TOTALS_APTA!$A$4:$BH$126,$L79,FALSE))</f>
        <v>0</v>
      </c>
      <c r="Y79" s="29">
        <f>IF(Y67=0,0,VLOOKUP(Y67,FAC_TOTALS_APTA!$A$4:$BH$126,$L79,FALSE))</f>
        <v>0</v>
      </c>
      <c r="Z79" s="29">
        <f>IF(Z67=0,0,VLOOKUP(Z67,FAC_TOTALS_APTA!$A$4:$BH$126,$L79,FALSE))</f>
        <v>0</v>
      </c>
      <c r="AA79" s="29">
        <f>IF(AA67=0,0,VLOOKUP(AA67,FAC_TOTALS_APTA!$A$4:$BH$126,$L79,FALSE))</f>
        <v>0</v>
      </c>
      <c r="AB79" s="29">
        <f>IF(AB67=0,0,VLOOKUP(AB67,FAC_TOTALS_APTA!$A$4:$BH$126,$L79,FALSE))</f>
        <v>0</v>
      </c>
      <c r="AC79" s="32">
        <f t="shared" si="20"/>
        <v>-39662655.619411886</v>
      </c>
      <c r="AD79" s="33">
        <f>AC79/G83</f>
        <v>-0.13145223974132694</v>
      </c>
    </row>
    <row r="80" spans="2:33" x14ac:dyDescent="0.25">
      <c r="B80" s="25" t="s">
        <v>63</v>
      </c>
      <c r="C80" s="28"/>
      <c r="D80" s="104" t="s">
        <v>42</v>
      </c>
      <c r="E80" s="55"/>
      <c r="F80" s="6">
        <f>MATCH($D80,FAC_TOTALS_APTA!$A$2:$BH$2,)</f>
        <v>28</v>
      </c>
      <c r="G80" s="125">
        <f>VLOOKUP(G67,FAC_TOTALS_APTA!$A$4:$BH$126,$F80,FALSE)</f>
        <v>3.8681875663871497E-2</v>
      </c>
      <c r="H80" s="125">
        <f>VLOOKUP(H67,FAC_TOTALS_APTA!$A$4:$BH$126,$F80,FALSE)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MATCH($K80,FAC_TOTALS_APTA!$A$2:$BF$2,)</f>
        <v>46</v>
      </c>
      <c r="M80" s="29">
        <f>IF(M67=0,0,VLOOKUP(M67,FAC_TOTALS_APTA!$A$4:$BH$126,$L80,FALSE))</f>
        <v>0</v>
      </c>
      <c r="N80" s="29">
        <f>IF(N67=0,0,VLOOKUP(N67,FAC_TOTALS_APTA!$A$4:$BH$126,$L80,FALSE))</f>
        <v>-10475.7899085674</v>
      </c>
      <c r="O80" s="29">
        <f>IF(O67=0,0,VLOOKUP(O67,FAC_TOTALS_APTA!$A$4:$BH$126,$L80,FALSE))</f>
        <v>-26146.294069710901</v>
      </c>
      <c r="P80" s="29">
        <f>IF(P67=0,0,VLOOKUP(P67,FAC_TOTALS_APTA!$A$4:$BH$126,$L80,FALSE))</f>
        <v>-41417.735597393897</v>
      </c>
      <c r="Q80" s="29">
        <f>IF(Q67=0,0,VLOOKUP(Q67,FAC_TOTALS_APTA!$A$4:$BH$126,$L80,FALSE))</f>
        <v>-97234.170021466402</v>
      </c>
      <c r="R80" s="29">
        <f>IF(R67=0,0,VLOOKUP(R67,FAC_TOTALS_APTA!$A$4:$BH$126,$L80,FALSE))</f>
        <v>-66786.213770864197</v>
      </c>
      <c r="S80" s="29">
        <f>IF(S67=0,0,VLOOKUP(S67,FAC_TOTALS_APTA!$A$4:$BH$126,$L80,FALSE))</f>
        <v>0</v>
      </c>
      <c r="T80" s="29">
        <f>IF(T67=0,0,VLOOKUP(T67,FAC_TOTALS_APTA!$A$4:$BH$126,$L80,FALSE))</f>
        <v>0</v>
      </c>
      <c r="U80" s="29">
        <f>IF(U67=0,0,VLOOKUP(U67,FAC_TOTALS_APTA!$A$4:$BH$126,$L80,FALSE))</f>
        <v>0</v>
      </c>
      <c r="V80" s="29">
        <f>IF(V67=0,0,VLOOKUP(V67,FAC_TOTALS_APTA!$A$4:$BH$126,$L80,FALSE))</f>
        <v>0</v>
      </c>
      <c r="W80" s="29">
        <f>IF(W67=0,0,VLOOKUP(W67,FAC_TOTALS_APTA!$A$4:$BH$126,$L80,FALSE))</f>
        <v>0</v>
      </c>
      <c r="X80" s="29">
        <f>IF(X67=0,0,VLOOKUP(X67,FAC_TOTALS_APTA!$A$4:$BH$126,$L80,FALSE))</f>
        <v>0</v>
      </c>
      <c r="Y80" s="29">
        <f>IF(Y67=0,0,VLOOKUP(Y67,FAC_TOTALS_APTA!$A$4:$BH$126,$L80,FALSE))</f>
        <v>0</v>
      </c>
      <c r="Z80" s="29">
        <f>IF(Z67=0,0,VLOOKUP(Z67,FAC_TOTALS_APTA!$A$4:$BH$126,$L80,FALSE))</f>
        <v>0</v>
      </c>
      <c r="AA80" s="29">
        <f>IF(AA67=0,0,VLOOKUP(AA67,FAC_TOTALS_APTA!$A$4:$BH$126,$L80,FALSE))</f>
        <v>0</v>
      </c>
      <c r="AB80" s="29">
        <f>IF(AB67=0,0,VLOOKUP(AB67,FAC_TOTALS_APTA!$A$4:$BH$126,$L80,FALSE))</f>
        <v>0</v>
      </c>
      <c r="AC80" s="32">
        <f t="shared" si="20"/>
        <v>-242060.20336800278</v>
      </c>
      <c r="AD80" s="33">
        <f>AC80/G83</f>
        <v>-8.0224975831905403E-4</v>
      </c>
      <c r="AG80" s="53"/>
    </row>
    <row r="81" spans="1:31" x14ac:dyDescent="0.25">
      <c r="B81" s="8" t="s">
        <v>64</v>
      </c>
      <c r="C81" s="27"/>
      <c r="D81" s="129" t="s">
        <v>43</v>
      </c>
      <c r="E81" s="56"/>
      <c r="F81" s="7">
        <f>MATCH($D81,FAC_TOTALS_APTA!$A$2:$BH$2,)</f>
        <v>29</v>
      </c>
      <c r="G81" s="131">
        <f>VLOOKUP(G67,FAC_TOTALS_APTA!$A$4:$BH$126,$F81,FALSE)</f>
        <v>0</v>
      </c>
      <c r="H81" s="131">
        <f>VLOOKUP(H67,FAC_TOTALS_APTA!$A$4:$BH$126,$F81,FALSE)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MATCH($K81,FAC_TOTALS_APTA!$A$2:$BF$2,)</f>
        <v>47</v>
      </c>
      <c r="M81" s="38">
        <f>IF(M67=0,0,VLOOKUP(M67,FAC_TOTALS_APTA!$A$4:$BH$126,$L81,FALSE))</f>
        <v>0</v>
      </c>
      <c r="N81" s="38">
        <f>IF(N67=0,0,VLOOKUP(N67,FAC_TOTALS_APTA!$A$4:$BH$126,$L81,FALSE))</f>
        <v>0</v>
      </c>
      <c r="O81" s="38">
        <f>IF(O67=0,0,VLOOKUP(O67,FAC_TOTALS_APTA!$A$4:$BH$126,$L81,FALSE))</f>
        <v>0</v>
      </c>
      <c r="P81" s="38">
        <f>IF(P67=0,0,VLOOKUP(P67,FAC_TOTALS_APTA!$A$4:$BH$126,$L81,FALSE))</f>
        <v>0</v>
      </c>
      <c r="Q81" s="38">
        <f>IF(Q67=0,0,VLOOKUP(Q67,FAC_TOTALS_APTA!$A$4:$BH$126,$L81,FALSE))</f>
        <v>0</v>
      </c>
      <c r="R81" s="38">
        <f>IF(R67=0,0,VLOOKUP(R67,FAC_TOTALS_APTA!$A$4:$BH$126,$L81,FALSE))</f>
        <v>-504442.92687677598</v>
      </c>
      <c r="S81" s="38">
        <f>IF(S67=0,0,VLOOKUP(S67,FAC_TOTALS_APTA!$A$4:$BH$126,$L81,FALSE))</f>
        <v>0</v>
      </c>
      <c r="T81" s="38">
        <f>IF(T67=0,0,VLOOKUP(T67,FAC_TOTALS_APTA!$A$4:$BH$126,$L81,FALSE))</f>
        <v>0</v>
      </c>
      <c r="U81" s="38">
        <f>IF(U67=0,0,VLOOKUP(U67,FAC_TOTALS_APTA!$A$4:$BH$126,$L81,FALSE))</f>
        <v>0</v>
      </c>
      <c r="V81" s="38">
        <f>IF(V67=0,0,VLOOKUP(V67,FAC_TOTALS_APTA!$A$4:$BH$126,$L81,FALSE))</f>
        <v>0</v>
      </c>
      <c r="W81" s="38">
        <f>IF(W67=0,0,VLOOKUP(W67,FAC_TOTALS_APTA!$A$4:$BH$126,$L81,FALSE))</f>
        <v>0</v>
      </c>
      <c r="X81" s="38">
        <f>IF(X67=0,0,VLOOKUP(X67,FAC_TOTALS_APTA!$A$4:$BH$126,$L81,FALSE))</f>
        <v>0</v>
      </c>
      <c r="Y81" s="38">
        <f>IF(Y67=0,0,VLOOKUP(Y67,FAC_TOTALS_APTA!$A$4:$BH$126,$L81,FALSE))</f>
        <v>0</v>
      </c>
      <c r="Z81" s="38">
        <f>IF(Z67=0,0,VLOOKUP(Z67,FAC_TOTALS_APTA!$A$4:$BH$126,$L81,FALSE))</f>
        <v>0</v>
      </c>
      <c r="AA81" s="38">
        <f>IF(AA67=0,0,VLOOKUP(AA67,FAC_TOTALS_APTA!$A$4:$BH$126,$L81,FALSE))</f>
        <v>0</v>
      </c>
      <c r="AB81" s="38">
        <f>IF(AB67=0,0,VLOOKUP(AB67,FAC_TOTALS_APTA!$A$4:$BH$126,$L81,FALSE))</f>
        <v>0</v>
      </c>
      <c r="AC81" s="39">
        <f t="shared" si="20"/>
        <v>-504442.92687677598</v>
      </c>
      <c r="AD81" s="40">
        <f>AC81/G83</f>
        <v>-1.6718535742011379E-3</v>
      </c>
    </row>
    <row r="82" spans="1:31" x14ac:dyDescent="0.25">
      <c r="B82" s="41" t="s">
        <v>52</v>
      </c>
      <c r="C82" s="42"/>
      <c r="D82" s="41" t="s">
        <v>44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MATCH($K82,FAC_TOTALS_APTA!$A$2:$BF$2,)</f>
        <v>51</v>
      </c>
      <c r="M82" s="45">
        <f>IF(M67=0,0,VLOOKUP(M67,FAC_TOTALS_APTA!$A$4:$BH$126,$L82,FALSE))</f>
        <v>0</v>
      </c>
      <c r="N82" s="45">
        <f>IF(N67=0,0,VLOOKUP(N67,FAC_TOTALS_APTA!$A$4:$BH$126,$L82,FALSE))</f>
        <v>0</v>
      </c>
      <c r="O82" s="45">
        <f>IF(O67=0,0,VLOOKUP(O67,FAC_TOTALS_APTA!$A$4:$BH$126,$L82,FALSE))</f>
        <v>0</v>
      </c>
      <c r="P82" s="45">
        <f>IF(P67=0,0,VLOOKUP(P67,FAC_TOTALS_APTA!$A$4:$BH$126,$L82,FALSE))</f>
        <v>0</v>
      </c>
      <c r="Q82" s="45">
        <f>IF(Q67=0,0,VLOOKUP(Q67,FAC_TOTALS_APTA!$A$4:$BH$126,$L82,FALSE))</f>
        <v>0</v>
      </c>
      <c r="R82" s="45">
        <f>IF(R67=0,0,VLOOKUP(R67,FAC_TOTALS_APTA!$A$4:$BH$126,$L82,FALSE))</f>
        <v>0</v>
      </c>
      <c r="S82" s="45">
        <f>IF(S67=0,0,VLOOKUP(S67,FAC_TOTALS_APTA!$A$4:$BH$126,$L82,FALSE))</f>
        <v>0</v>
      </c>
      <c r="T82" s="45">
        <f>IF(T67=0,0,VLOOKUP(T67,FAC_TOTALS_APTA!$A$4:$BH$126,$L82,FALSE))</f>
        <v>0</v>
      </c>
      <c r="U82" s="45">
        <f>IF(U67=0,0,VLOOKUP(U67,FAC_TOTALS_APTA!$A$4:$BH$126,$L82,FALSE))</f>
        <v>0</v>
      </c>
      <c r="V82" s="45">
        <f>IF(V67=0,0,VLOOKUP(V67,FAC_TOTALS_APTA!$A$4:$BH$126,$L82,FALSE))</f>
        <v>0</v>
      </c>
      <c r="W82" s="45">
        <f>IF(W67=0,0,VLOOKUP(W67,FAC_TOTALS_APTA!$A$4:$BH$126,$L82,FALSE))</f>
        <v>0</v>
      </c>
      <c r="X82" s="45">
        <f>IF(X67=0,0,VLOOKUP(X67,FAC_TOTALS_APTA!$A$4:$BH$126,$L82,FALSE))</f>
        <v>0</v>
      </c>
      <c r="Y82" s="45">
        <f>IF(Y67=0,0,VLOOKUP(Y67,FAC_TOTALS_APTA!$A$4:$BH$126,$L82,FALSE))</f>
        <v>0</v>
      </c>
      <c r="Z82" s="45">
        <f>IF(Z67=0,0,VLOOKUP(Z67,FAC_TOTALS_APTA!$A$4:$BH$126,$L82,FALSE))</f>
        <v>0</v>
      </c>
      <c r="AA82" s="45">
        <f>IF(AA67=0,0,VLOOKUP(AA67,FAC_TOTALS_APTA!$A$4:$BH$126,$L82,FALSE))</f>
        <v>0</v>
      </c>
      <c r="AB82" s="45">
        <f>IF(AB67=0,0,VLOOKUP(AB67,FAC_TOTALS_APTA!$A$4:$BH$126,$L82,FALSE))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65</v>
      </c>
      <c r="C83" s="28"/>
      <c r="D83" s="6" t="s">
        <v>6</v>
      </c>
      <c r="E83" s="55"/>
      <c r="F83" s="6">
        <f>MATCH($D83,FAC_TOTALS_APTA!$A$2:$BF$2,)</f>
        <v>10</v>
      </c>
      <c r="G83" s="117">
        <f>VLOOKUP(G67,FAC_TOTALS_APTA!$A$4:$BH$126,$F83,FALSE)</f>
        <v>301726738.90882701</v>
      </c>
      <c r="H83" s="117">
        <f>VLOOKUP(H67,FAC_TOTALS_APTA!$A$4:$BF$126,$F83,FALSE)</f>
        <v>260042149.526427</v>
      </c>
      <c r="I83" s="112">
        <f t="shared" ref="I83" si="23">H83/G83-1</f>
        <v>-0.13815344816024366</v>
      </c>
      <c r="J83" s="31"/>
      <c r="K83" s="31"/>
      <c r="L83" s="6"/>
      <c r="M83" s="29" t="e">
        <f t="shared" ref="M83:AB83" si="24">SUM(M69:M76)</f>
        <v>#REF!</v>
      </c>
      <c r="N83" s="29" t="e">
        <f t="shared" si="24"/>
        <v>#REF!</v>
      </c>
      <c r="O83" s="29" t="e">
        <f t="shared" si="24"/>
        <v>#REF!</v>
      </c>
      <c r="P83" s="29" t="e">
        <f t="shared" si="24"/>
        <v>#REF!</v>
      </c>
      <c r="Q83" s="29" t="e">
        <f t="shared" si="24"/>
        <v>#REF!</v>
      </c>
      <c r="R83" s="29" t="e">
        <f t="shared" si="24"/>
        <v>#REF!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-41684589.382400006</v>
      </c>
      <c r="AD83" s="33">
        <f>I83</f>
        <v>-0.13815344816024366</v>
      </c>
      <c r="AE83" s="106"/>
    </row>
    <row r="84" spans="1:31" ht="13.5" customHeight="1" thickBot="1" x14ac:dyDescent="0.3">
      <c r="B84" s="9" t="s">
        <v>49</v>
      </c>
      <c r="C84" s="23"/>
      <c r="D84" s="23" t="s">
        <v>4</v>
      </c>
      <c r="E84" s="23"/>
      <c r="F84" s="23">
        <f>MATCH($D84,FAC_TOTALS_APTA!$A$2:$BF$2,)</f>
        <v>8</v>
      </c>
      <c r="G84" s="114">
        <f>VLOOKUP(G67,FAC_TOTALS_APTA!$A$4:$BF$126,$F84,FALSE)</f>
        <v>308556319.99999899</v>
      </c>
      <c r="H84" s="114">
        <f>VLOOKUP(H67,FAC_TOTALS_APTA!$A$4:$BF$126,$F84,FALSE)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66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-7.9689485548816164E-3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34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50</v>
      </c>
      <c r="H92" s="168"/>
      <c r="I92" s="168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8" t="s">
        <v>54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30</v>
      </c>
      <c r="C97" s="28" t="s">
        <v>21</v>
      </c>
      <c r="D97" s="104" t="s">
        <v>85</v>
      </c>
      <c r="E97" s="55"/>
      <c r="F97" s="6">
        <f>MATCH($D97,FAC_TOTALS_APTA!$A$2:$BH$2,)</f>
        <v>12</v>
      </c>
      <c r="G97" s="117">
        <f>VLOOKUP(G95,FAC_TOTALS_APTA!$A$4:$BH$126,$F97,FALSE)</f>
        <v>227959423.99999899</v>
      </c>
      <c r="H97" s="117">
        <f>VLOOKUP(H95,FAC_TOTALS_APTA!$A$4:$BH$126,$F97,FALSE)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MATCH($K97,FAC_TOTALS_APTA!$A$2:$BF$2,)</f>
        <v>30</v>
      </c>
      <c r="M97" s="29">
        <f>IF(M95=0,0,VLOOKUP(M95,FAC_TOTALS_APTA!$A$4:$BH$126,$L97,FALSE))</f>
        <v>10061381.5955627</v>
      </c>
      <c r="N97" s="29">
        <f>IF(N95=0,0,VLOOKUP(N95,FAC_TOTALS_APTA!$A$4:$BH$126,$L97,FALSE))</f>
        <v>-51884.615295497999</v>
      </c>
      <c r="O97" s="29">
        <f>IF(O95=0,0,VLOOKUP(O95,FAC_TOTALS_APTA!$A$4:$BH$126,$L97,FALSE))</f>
        <v>1826660.94857974</v>
      </c>
      <c r="P97" s="29">
        <f>IF(P95=0,0,VLOOKUP(P95,FAC_TOTALS_APTA!$A$4:$BH$126,$L97,FALSE))</f>
        <v>-1536154.6850284201</v>
      </c>
      <c r="Q97" s="29">
        <f>IF(Q95=0,0,VLOOKUP(Q95,FAC_TOTALS_APTA!$A$4:$BH$126,$L97,FALSE))</f>
        <v>-2771170.16787434</v>
      </c>
      <c r="R97" s="29">
        <f>IF(R95=0,0,VLOOKUP(R95,FAC_TOTALS_APTA!$A$4:$BH$126,$L97,FALSE))</f>
        <v>-611526.27490899595</v>
      </c>
      <c r="S97" s="29">
        <f>IF(S95=0,0,VLOOKUP(S95,FAC_TOTALS_APTA!$A$4:$BH$126,$L97,FALSE))</f>
        <v>0</v>
      </c>
      <c r="T97" s="29">
        <f>IF(T95=0,0,VLOOKUP(T95,FAC_TOTALS_APTA!$A$4:$BH$126,$L97,FALSE))</f>
        <v>0</v>
      </c>
      <c r="U97" s="29">
        <f>IF(U95=0,0,VLOOKUP(U95,FAC_TOTALS_APTA!$A$4:$BH$126,$L97,FALSE))</f>
        <v>0</v>
      </c>
      <c r="V97" s="29">
        <f>IF(V95=0,0,VLOOKUP(V95,FAC_TOTALS_APTA!$A$4:$BH$126,$L97,FALSE))</f>
        <v>0</v>
      </c>
      <c r="W97" s="29">
        <f>IF(W95=0,0,VLOOKUP(W95,FAC_TOTALS_APTA!$A$4:$BH$126,$L97,FALSE))</f>
        <v>0</v>
      </c>
      <c r="X97" s="29">
        <f>IF(X95=0,0,VLOOKUP(X95,FAC_TOTALS_APTA!$A$4:$BH$126,$L97,FALSE))</f>
        <v>0</v>
      </c>
      <c r="Y97" s="29">
        <f>IF(Y95=0,0,VLOOKUP(Y95,FAC_TOTALS_APTA!$A$4:$BH$126,$L97,FALSE))</f>
        <v>0</v>
      </c>
      <c r="Z97" s="29">
        <f>IF(Z95=0,0,VLOOKUP(Z95,FAC_TOTALS_APTA!$A$4:$BH$126,$L97,FALSE))</f>
        <v>0</v>
      </c>
      <c r="AA97" s="29">
        <f>IF(AA95=0,0,VLOOKUP(AA95,FAC_TOTALS_APTA!$A$4:$BH$126,$L97,FALSE))</f>
        <v>0</v>
      </c>
      <c r="AB97" s="29">
        <f>IF(AB95=0,0,VLOOKUP(AB95,FAC_TOTALS_APTA!$A$4:$BH$126,$L97,FALSE))</f>
        <v>0</v>
      </c>
      <c r="AC97" s="32">
        <f>SUM(M97:AB97)</f>
        <v>6917306.8010351853</v>
      </c>
      <c r="AD97" s="33">
        <f>AC97/G111</f>
        <v>6.4522078007999539E-3</v>
      </c>
    </row>
    <row r="98" spans="1:31" x14ac:dyDescent="0.25">
      <c r="B98" s="25" t="s">
        <v>51</v>
      </c>
      <c r="C98" s="28" t="s">
        <v>21</v>
      </c>
      <c r="D98" s="104" t="s">
        <v>86</v>
      </c>
      <c r="E98" s="55"/>
      <c r="F98" s="6">
        <f>MATCH($D98,FAC_TOTALS_APTA!$A$2:$BH$2,)</f>
        <v>13</v>
      </c>
      <c r="G98" s="123">
        <f>VLOOKUP(G95,FAC_TOTALS_APTA!$A$4:$BH$126,$F98,FALSE)</f>
        <v>1.36910030643</v>
      </c>
      <c r="H98" s="123">
        <f>VLOOKUP(H95,FAC_TOTALS_APTA!$A$4:$BH$126,$F98,FALSE)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FARE_per_UPT_cleaned_2018_log_FAC</v>
      </c>
      <c r="L98" s="6">
        <f>MATCH($K98,FAC_TOTALS_APTA!$A$2:$BF$2,)</f>
        <v>31</v>
      </c>
      <c r="M98" s="29">
        <f>IF(M95=0,0,VLOOKUP(M95,FAC_TOTALS_APTA!$A$4:$BH$126,$L98,FALSE))</f>
        <v>-46660372.942494601</v>
      </c>
      <c r="N98" s="29">
        <f>IF(N95=0,0,VLOOKUP(N95,FAC_TOTALS_APTA!$A$4:$BH$126,$L98,FALSE))</f>
        <v>665619.23585463699</v>
      </c>
      <c r="O98" s="29">
        <f>IF(O95=0,0,VLOOKUP(O95,FAC_TOTALS_APTA!$A$4:$BH$126,$L98,FALSE))</f>
        <v>-9022481.1205585003</v>
      </c>
      <c r="P98" s="29">
        <f>IF(P95=0,0,VLOOKUP(P95,FAC_TOTALS_APTA!$A$4:$BH$126,$L98,FALSE))</f>
        <v>-1048355.74525555</v>
      </c>
      <c r="Q98" s="29">
        <f>IF(Q95=0,0,VLOOKUP(Q95,FAC_TOTALS_APTA!$A$4:$BH$126,$L98,FALSE))</f>
        <v>-7473877.1840625703</v>
      </c>
      <c r="R98" s="29">
        <f>IF(R95=0,0,VLOOKUP(R95,FAC_TOTALS_APTA!$A$4:$BH$126,$L98,FALSE))</f>
        <v>1606456.82788911</v>
      </c>
      <c r="S98" s="29">
        <f>IF(S95=0,0,VLOOKUP(S95,FAC_TOTALS_APTA!$A$4:$BH$126,$L98,FALSE))</f>
        <v>0</v>
      </c>
      <c r="T98" s="29">
        <f>IF(T95=0,0,VLOOKUP(T95,FAC_TOTALS_APTA!$A$4:$BH$126,$L98,FALSE))</f>
        <v>0</v>
      </c>
      <c r="U98" s="29">
        <f>IF(U95=0,0,VLOOKUP(U95,FAC_TOTALS_APTA!$A$4:$BH$126,$L98,FALSE))</f>
        <v>0</v>
      </c>
      <c r="V98" s="29">
        <f>IF(V95=0,0,VLOOKUP(V95,FAC_TOTALS_APTA!$A$4:$BH$126,$L98,FALSE))</f>
        <v>0</v>
      </c>
      <c r="W98" s="29">
        <f>IF(W95=0,0,VLOOKUP(W95,FAC_TOTALS_APTA!$A$4:$BH$126,$L98,FALSE))</f>
        <v>0</v>
      </c>
      <c r="X98" s="29">
        <f>IF(X95=0,0,VLOOKUP(X95,FAC_TOTALS_APTA!$A$4:$BH$126,$L98,FALSE))</f>
        <v>0</v>
      </c>
      <c r="Y98" s="29">
        <f>IF(Y95=0,0,VLOOKUP(Y95,FAC_TOTALS_APTA!$A$4:$BH$126,$L98,FALSE))</f>
        <v>0</v>
      </c>
      <c r="Z98" s="29">
        <f>IF(Z95=0,0,VLOOKUP(Z95,FAC_TOTALS_APTA!$A$4:$BH$126,$L98,FALSE))</f>
        <v>0</v>
      </c>
      <c r="AA98" s="29">
        <f>IF(AA95=0,0,VLOOKUP(AA95,FAC_TOTALS_APTA!$A$4:$BH$126,$L98,FALSE))</f>
        <v>0</v>
      </c>
      <c r="AB98" s="29">
        <f>IF(AB95=0,0,VLOOKUP(AB95,FAC_TOTALS_APTA!$A$4:$BH$126,$L98,FALSE))</f>
        <v>0</v>
      </c>
      <c r="AC98" s="32">
        <f t="shared" ref="AC98:AC109" si="30">SUM(M98:AB98)</f>
        <v>-61933010.928627476</v>
      </c>
      <c r="AD98" s="33">
        <f>AC98/G111</f>
        <v>-5.776882068913259E-2</v>
      </c>
    </row>
    <row r="99" spans="1:31" x14ac:dyDescent="0.25">
      <c r="B99" s="115" t="s">
        <v>79</v>
      </c>
      <c r="C99" s="116"/>
      <c r="D99" s="104" t="s">
        <v>77</v>
      </c>
      <c r="E99" s="118"/>
      <c r="F99" s="104">
        <f>MATCH($D99,FAC_TOTALS_APTA!$A$2:$BH$2,)</f>
        <v>20</v>
      </c>
      <c r="G99" s="117">
        <f>VLOOKUP(G95,FAC_TOTALS_APTA!$A$4:$BH$126,$F99,FALSE)</f>
        <v>0</v>
      </c>
      <c r="H99" s="117">
        <f>VLOOKUP(H95,FAC_TOTALS_APTA!$A$4:$BH$126,$F99,FALSE)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MATCH($K99,FAC_TOTALS_APTA!$A$2:$BF$2,)</f>
        <v>38</v>
      </c>
      <c r="M99" s="117">
        <f>IF(M95=0,0,VLOOKUP(M95,FAC_TOTALS_APTA!$A$4:$BH$126,$L99,FALSE))</f>
        <v>0</v>
      </c>
      <c r="N99" s="117">
        <f>IF(N95=0,0,VLOOKUP(N95,FAC_TOTALS_APTA!$A$4:$BH$126,$L99,FALSE))</f>
        <v>0</v>
      </c>
      <c r="O99" s="117">
        <f>IF(O95=0,0,VLOOKUP(O95,FAC_TOTALS_APTA!$A$4:$BH$126,$L99,FALSE))</f>
        <v>0</v>
      </c>
      <c r="P99" s="117">
        <f>IF(P95=0,0,VLOOKUP(P95,FAC_TOTALS_APTA!$A$4:$BH$126,$L99,FALSE))</f>
        <v>0</v>
      </c>
      <c r="Q99" s="117">
        <f>IF(Q95=0,0,VLOOKUP(Q95,FAC_TOTALS_APTA!$A$4:$BH$126,$L99,FALSE))</f>
        <v>0</v>
      </c>
      <c r="R99" s="117">
        <f>IF(R95=0,0,VLOOKUP(R95,FAC_TOTALS_APTA!$A$4:$BH$126,$L99,FALSE))</f>
        <v>0</v>
      </c>
      <c r="S99" s="117">
        <f>IF(S95=0,0,VLOOKUP(S95,FAC_TOTALS_APTA!$A$4:$BH$126,$L99,FALSE))</f>
        <v>0</v>
      </c>
      <c r="T99" s="117">
        <f>IF(T95=0,0,VLOOKUP(T95,FAC_TOTALS_APTA!$A$4:$BH$126,$L99,FALSE))</f>
        <v>0</v>
      </c>
      <c r="U99" s="117">
        <f>IF(U95=0,0,VLOOKUP(U95,FAC_TOTALS_APTA!$A$4:$BH$126,$L99,FALSE))</f>
        <v>0</v>
      </c>
      <c r="V99" s="117">
        <f>IF(V95=0,0,VLOOKUP(V95,FAC_TOTALS_APTA!$A$4:$BH$126,$L99,FALSE))</f>
        <v>0</v>
      </c>
      <c r="W99" s="117">
        <f>IF(W95=0,0,VLOOKUP(W95,FAC_TOTALS_APTA!$A$4:$BH$126,$L99,FALSE))</f>
        <v>0</v>
      </c>
      <c r="X99" s="117">
        <f>IF(X95=0,0,VLOOKUP(X95,FAC_TOTALS_APTA!$A$4:$BH$126,$L99,FALSE))</f>
        <v>0</v>
      </c>
      <c r="Y99" s="117">
        <f>IF(Y95=0,0,VLOOKUP(Y95,FAC_TOTALS_APTA!$A$4:$BH$126,$L99,FALSE))</f>
        <v>0</v>
      </c>
      <c r="Z99" s="117">
        <f>IF(Z95=0,0,VLOOKUP(Z95,FAC_TOTALS_APTA!$A$4:$BH$126,$L99,FALSE))</f>
        <v>0</v>
      </c>
      <c r="AA99" s="117">
        <f>IF(AA95=0,0,VLOOKUP(AA95,FAC_TOTALS_APTA!$A$4:$BH$126,$L99,FALSE))</f>
        <v>0</v>
      </c>
      <c r="AB99" s="117">
        <f>IF(AB95=0,0,VLOOKUP(AB95,FAC_TOTALS_APTA!$A$4:$BH$126,$L99,FALSE))</f>
        <v>0</v>
      </c>
      <c r="AC99" s="121">
        <f t="shared" si="30"/>
        <v>0</v>
      </c>
      <c r="AD99" s="122">
        <f>AC99/G112</f>
        <v>0</v>
      </c>
    </row>
    <row r="100" spans="1:31" x14ac:dyDescent="0.25">
      <c r="B100" s="115" t="s">
        <v>80</v>
      </c>
      <c r="C100" s="116"/>
      <c r="D100" s="104" t="s">
        <v>76</v>
      </c>
      <c r="E100" s="118"/>
      <c r="F100" s="104">
        <f>MATCH($D100,FAC_TOTALS_APTA!$A$2:$BH$2,)</f>
        <v>19</v>
      </c>
      <c r="G100" s="117">
        <f>VLOOKUP(G95,FAC_TOTALS_APTA!$A$4:$BH$126,$F100,FALSE)</f>
        <v>0</v>
      </c>
      <c r="H100" s="117">
        <f>VLOOKUP(H95,FAC_TOTALS_APTA!$A$4:$BH$126,$F100,FALSE)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MATCH($K100,FAC_TOTALS_APTA!$A$2:$BF$2,)</f>
        <v>37</v>
      </c>
      <c r="M100" s="117">
        <f>IF(M96=0,0,VLOOKUP(M96,FAC_TOTALS_APTA!$A$4:$BH$126,$L100,FALSE))</f>
        <v>0</v>
      </c>
      <c r="N100" s="117">
        <f>IF(N96=0,0,VLOOKUP(N96,FAC_TOTALS_APTA!$A$4:$BH$126,$L100,FALSE))</f>
        <v>0</v>
      </c>
      <c r="O100" s="117">
        <f>IF(O96=0,0,VLOOKUP(O96,FAC_TOTALS_APTA!$A$4:$BH$126,$L100,FALSE))</f>
        <v>0</v>
      </c>
      <c r="P100" s="117">
        <f>IF(P96=0,0,VLOOKUP(P96,FAC_TOTALS_APTA!$A$4:$BH$126,$L100,FALSE))</f>
        <v>0</v>
      </c>
      <c r="Q100" s="117">
        <f>IF(Q96=0,0,VLOOKUP(Q96,FAC_TOTALS_APTA!$A$4:$BH$126,$L100,FALSE))</f>
        <v>0</v>
      </c>
      <c r="R100" s="117">
        <f>IF(R96=0,0,VLOOKUP(R96,FAC_TOTALS_APTA!$A$4:$BH$126,$L100,FALSE))</f>
        <v>0</v>
      </c>
      <c r="S100" s="117">
        <f>IF(S96=0,0,VLOOKUP(S96,FAC_TOTALS_APTA!$A$4:$BH$126,$L100,FALSE))</f>
        <v>0</v>
      </c>
      <c r="T100" s="117">
        <f>IF(T96=0,0,VLOOKUP(T96,FAC_TOTALS_APTA!$A$4:$BH$126,$L100,FALSE))</f>
        <v>0</v>
      </c>
      <c r="U100" s="117">
        <f>IF(U96=0,0,VLOOKUP(U96,FAC_TOTALS_APTA!$A$4:$BH$126,$L100,FALSE))</f>
        <v>0</v>
      </c>
      <c r="V100" s="117">
        <f>IF(V96=0,0,VLOOKUP(V96,FAC_TOTALS_APTA!$A$4:$BH$126,$L100,FALSE))</f>
        <v>0</v>
      </c>
      <c r="W100" s="117">
        <f>IF(W96=0,0,VLOOKUP(W96,FAC_TOTALS_APTA!$A$4:$BH$126,$L100,FALSE))</f>
        <v>0</v>
      </c>
      <c r="X100" s="117">
        <f>IF(X96=0,0,VLOOKUP(X96,FAC_TOTALS_APTA!$A$4:$BH$126,$L100,FALSE))</f>
        <v>0</v>
      </c>
      <c r="Y100" s="117">
        <f>IF(Y96=0,0,VLOOKUP(Y96,FAC_TOTALS_APTA!$A$4:$BH$126,$L100,FALSE))</f>
        <v>0</v>
      </c>
      <c r="Z100" s="117">
        <f>IF(Z96=0,0,VLOOKUP(Z96,FAC_TOTALS_APTA!$A$4:$BH$126,$L100,FALSE))</f>
        <v>0</v>
      </c>
      <c r="AA100" s="117">
        <f>IF(AA96=0,0,VLOOKUP(AA96,FAC_TOTALS_APTA!$A$4:$BH$126,$L100,FALSE))</f>
        <v>0</v>
      </c>
      <c r="AB100" s="117">
        <f>IF(AB96=0,0,VLOOKUP(AB96,FAC_TOTALS_APTA!$A$4:$BH$126,$L100,FALSE))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47</v>
      </c>
      <c r="C101" s="28" t="s">
        <v>21</v>
      </c>
      <c r="D101" s="104" t="s">
        <v>8</v>
      </c>
      <c r="E101" s="55"/>
      <c r="F101" s="6">
        <f>MATCH($D101,FAC_TOTALS_APTA!$A$2:$BH$2,)</f>
        <v>14</v>
      </c>
      <c r="G101" s="117">
        <f>VLOOKUP(G95,FAC_TOTALS_APTA!$A$4:$BH$126,$F101,FALSE)</f>
        <v>27909105.420000002</v>
      </c>
      <c r="H101" s="117">
        <f>VLOOKUP(H95,FAC_TOTALS_APTA!$A$4:$BH$126,$F101,FALSE)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MATCH($K101,FAC_TOTALS_APTA!$A$2:$BF$2,)</f>
        <v>32</v>
      </c>
      <c r="M101" s="29">
        <f>IF(M95=0,0,VLOOKUP(M95,FAC_TOTALS_APTA!$A$4:$BH$126,$L101,FALSE))</f>
        <v>7654658.9004845703</v>
      </c>
      <c r="N101" s="29">
        <f>IF(N95=0,0,VLOOKUP(N95,FAC_TOTALS_APTA!$A$4:$BH$126,$L101,FALSE))</f>
        <v>2403751.0012193699</v>
      </c>
      <c r="O101" s="29">
        <f>IF(O95=0,0,VLOOKUP(O95,FAC_TOTALS_APTA!$A$4:$BH$126,$L101,FALSE))</f>
        <v>2155905.3596598902</v>
      </c>
      <c r="P101" s="29">
        <f>IF(P95=0,0,VLOOKUP(P95,FAC_TOTALS_APTA!$A$4:$BH$126,$L101,FALSE))</f>
        <v>464154.85639984801</v>
      </c>
      <c r="Q101" s="29">
        <f>IF(Q95=0,0,VLOOKUP(Q95,FAC_TOTALS_APTA!$A$4:$BH$126,$L101,FALSE))</f>
        <v>1799117.85816768</v>
      </c>
      <c r="R101" s="29">
        <f>IF(R95=0,0,VLOOKUP(R95,FAC_TOTALS_APTA!$A$4:$BH$126,$L101,FALSE))</f>
        <v>1018120.23581449</v>
      </c>
      <c r="S101" s="29">
        <f>IF(S95=0,0,VLOOKUP(S95,FAC_TOTALS_APTA!$A$4:$BH$126,$L101,FALSE))</f>
        <v>0</v>
      </c>
      <c r="T101" s="29">
        <f>IF(T95=0,0,VLOOKUP(T95,FAC_TOTALS_APTA!$A$4:$BH$126,$L101,FALSE))</f>
        <v>0</v>
      </c>
      <c r="U101" s="29">
        <f>IF(U95=0,0,VLOOKUP(U95,FAC_TOTALS_APTA!$A$4:$BH$126,$L101,FALSE))</f>
        <v>0</v>
      </c>
      <c r="V101" s="29">
        <f>IF(V95=0,0,VLOOKUP(V95,FAC_TOTALS_APTA!$A$4:$BH$126,$L101,FALSE))</f>
        <v>0</v>
      </c>
      <c r="W101" s="29">
        <f>IF(W95=0,0,VLOOKUP(W95,FAC_TOTALS_APTA!$A$4:$BH$126,$L101,FALSE))</f>
        <v>0</v>
      </c>
      <c r="X101" s="29">
        <f>IF(X95=0,0,VLOOKUP(X95,FAC_TOTALS_APTA!$A$4:$BH$126,$L101,FALSE))</f>
        <v>0</v>
      </c>
      <c r="Y101" s="29">
        <f>IF(Y95=0,0,VLOOKUP(Y95,FAC_TOTALS_APTA!$A$4:$BH$126,$L101,FALSE))</f>
        <v>0</v>
      </c>
      <c r="Z101" s="29">
        <f>IF(Z95=0,0,VLOOKUP(Z95,FAC_TOTALS_APTA!$A$4:$BH$126,$L101,FALSE))</f>
        <v>0</v>
      </c>
      <c r="AA101" s="29">
        <f>IF(AA95=0,0,VLOOKUP(AA95,FAC_TOTALS_APTA!$A$4:$BH$126,$L101,FALSE))</f>
        <v>0</v>
      </c>
      <c r="AB101" s="29">
        <f>IF(AB95=0,0,VLOOKUP(AB95,FAC_TOTALS_APTA!$A$4:$BH$126,$L101,FALSE))</f>
        <v>0</v>
      </c>
      <c r="AC101" s="32">
        <f t="shared" si="30"/>
        <v>15495708.211745847</v>
      </c>
      <c r="AD101" s="33">
        <f>AC101/G111</f>
        <v>1.4453823182713836E-2</v>
      </c>
    </row>
    <row r="102" spans="1:31" x14ac:dyDescent="0.25">
      <c r="B102" s="25" t="s">
        <v>72</v>
      </c>
      <c r="C102" s="28"/>
      <c r="D102" s="104" t="s">
        <v>71</v>
      </c>
      <c r="E102" s="55"/>
      <c r="F102" s="6">
        <f>MATCH($D102,FAC_TOTALS_APTA!$A$2:$BH$2,)</f>
        <v>15</v>
      </c>
      <c r="G102" s="123">
        <f>VLOOKUP(G95,FAC_TOTALS_APTA!$A$4:$BH$126,$F102,FALSE)</f>
        <v>0.70702565886186597</v>
      </c>
      <c r="H102" s="123">
        <f>VLOOKUP(H95,FAC_TOTALS_APTA!$A$4:$BH$126,$F102,FALSE)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MATCH($K102,FAC_TOTALS_APTA!$A$2:$BF$2,)</f>
        <v>33</v>
      </c>
      <c r="M102" s="29">
        <f>IF(M95=0,0,VLOOKUP(M95,FAC_TOTALS_APTA!$A$4:$BH$126,$L102,FALSE))</f>
        <v>1669872.4370121099</v>
      </c>
      <c r="N102" s="29">
        <f>IF(N95=0,0,VLOOKUP(N95,FAC_TOTALS_APTA!$A$4:$BH$126,$L102,FALSE))</f>
        <v>3077214.3940226599</v>
      </c>
      <c r="O102" s="29">
        <f>IF(O95=0,0,VLOOKUP(O95,FAC_TOTALS_APTA!$A$4:$BH$126,$L102,FALSE))</f>
        <v>4494374.2483474202</v>
      </c>
      <c r="P102" s="29">
        <f>IF(P95=0,0,VLOOKUP(P95,FAC_TOTALS_APTA!$A$4:$BH$126,$L102,FALSE))</f>
        <v>1057719.19189071</v>
      </c>
      <c r="Q102" s="29">
        <f>IF(Q95=0,0,VLOOKUP(Q95,FAC_TOTALS_APTA!$A$4:$BH$126,$L102,FALSE))</f>
        <v>1784659.3100706299</v>
      </c>
      <c r="R102" s="29">
        <f>IF(R95=0,0,VLOOKUP(R95,FAC_TOTALS_APTA!$A$4:$BH$126,$L102,FALSE))</f>
        <v>-1497840.9579566801</v>
      </c>
      <c r="S102" s="29">
        <f>IF(S95=0,0,VLOOKUP(S95,FAC_TOTALS_APTA!$A$4:$BH$126,$L102,FALSE))</f>
        <v>0</v>
      </c>
      <c r="T102" s="29">
        <f>IF(T95=0,0,VLOOKUP(T95,FAC_TOTALS_APTA!$A$4:$BH$126,$L102,FALSE))</f>
        <v>0</v>
      </c>
      <c r="U102" s="29">
        <f>IF(U95=0,0,VLOOKUP(U95,FAC_TOTALS_APTA!$A$4:$BH$126,$L102,FALSE))</f>
        <v>0</v>
      </c>
      <c r="V102" s="29">
        <f>IF(V95=0,0,VLOOKUP(V95,FAC_TOTALS_APTA!$A$4:$BH$126,$L102,FALSE))</f>
        <v>0</v>
      </c>
      <c r="W102" s="29">
        <f>IF(W95=0,0,VLOOKUP(W95,FAC_TOTALS_APTA!$A$4:$BH$126,$L102,FALSE))</f>
        <v>0</v>
      </c>
      <c r="X102" s="29">
        <f>IF(X95=0,0,VLOOKUP(X95,FAC_TOTALS_APTA!$A$4:$BH$126,$L102,FALSE))</f>
        <v>0</v>
      </c>
      <c r="Y102" s="29">
        <f>IF(Y95=0,0,VLOOKUP(Y95,FAC_TOTALS_APTA!$A$4:$BH$126,$L102,FALSE))</f>
        <v>0</v>
      </c>
      <c r="Z102" s="29">
        <f>IF(Z95=0,0,VLOOKUP(Z95,FAC_TOTALS_APTA!$A$4:$BH$126,$L102,FALSE))</f>
        <v>0</v>
      </c>
      <c r="AA102" s="29">
        <f>IF(AA95=0,0,VLOOKUP(AA95,FAC_TOTALS_APTA!$A$4:$BH$126,$L102,FALSE))</f>
        <v>0</v>
      </c>
      <c r="AB102" s="29">
        <f>IF(AB95=0,0,VLOOKUP(AB95,FAC_TOTALS_APTA!$A$4:$BH$126,$L102,FALSE))</f>
        <v>0</v>
      </c>
      <c r="AC102" s="32">
        <f t="shared" si="30"/>
        <v>10585998.623386852</v>
      </c>
      <c r="AD102" s="33">
        <f>AC102/G111</f>
        <v>9.8742277683639187E-3</v>
      </c>
    </row>
    <row r="103" spans="1:31" x14ac:dyDescent="0.2">
      <c r="B103" s="25" t="s">
        <v>48</v>
      </c>
      <c r="C103" s="28" t="s">
        <v>21</v>
      </c>
      <c r="D103" s="124" t="s">
        <v>81</v>
      </c>
      <c r="E103" s="55"/>
      <c r="F103" s="6">
        <f>MATCH($D103,FAC_TOTALS_APTA!$A$2:$BH$2,)</f>
        <v>16</v>
      </c>
      <c r="G103" s="125">
        <f>VLOOKUP(G95,FAC_TOTALS_APTA!$A$4:$BH$126,$F103,FALSE)</f>
        <v>4.1093000000000002</v>
      </c>
      <c r="H103" s="125">
        <f>VLOOKUP(H95,FAC_TOTALS_APTA!$A$4:$BH$126,$F103,FALSE)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MATCH($K103,FAC_TOTALS_APTA!$A$2:$BF$2,)</f>
        <v>34</v>
      </c>
      <c r="M103" s="29">
        <f>IF(M95=0,0,VLOOKUP(M95,FAC_TOTALS_APTA!$A$4:$BH$126,$L103,FALSE))</f>
        <v>-1324777.6468398999</v>
      </c>
      <c r="N103" s="29">
        <f>IF(N95=0,0,VLOOKUP(N95,FAC_TOTALS_APTA!$A$4:$BH$126,$L103,FALSE))</f>
        <v>-1554781.8897303501</v>
      </c>
      <c r="O103" s="29">
        <f>IF(O95=0,0,VLOOKUP(O95,FAC_TOTALS_APTA!$A$4:$BH$126,$L103,FALSE))</f>
        <v>-9775044.1442699898</v>
      </c>
      <c r="P103" s="29">
        <f>IF(P95=0,0,VLOOKUP(P95,FAC_TOTALS_APTA!$A$4:$BH$126,$L103,FALSE))</f>
        <v>-2991036.36944815</v>
      </c>
      <c r="Q103" s="29">
        <f>IF(Q95=0,0,VLOOKUP(Q95,FAC_TOTALS_APTA!$A$4:$BH$126,$L103,FALSE))</f>
        <v>2899230.66529739</v>
      </c>
      <c r="R103" s="29">
        <f>IF(R95=0,0,VLOOKUP(R95,FAC_TOTALS_APTA!$A$4:$BH$126,$L103,FALSE))</f>
        <v>2172694.7524002302</v>
      </c>
      <c r="S103" s="29">
        <f>IF(S95=0,0,VLOOKUP(S95,FAC_TOTALS_APTA!$A$4:$BH$126,$L103,FALSE))</f>
        <v>0</v>
      </c>
      <c r="T103" s="29">
        <f>IF(T95=0,0,VLOOKUP(T95,FAC_TOTALS_APTA!$A$4:$BH$126,$L103,FALSE))</f>
        <v>0</v>
      </c>
      <c r="U103" s="29">
        <f>IF(U95=0,0,VLOOKUP(U95,FAC_TOTALS_APTA!$A$4:$BH$126,$L103,FALSE))</f>
        <v>0</v>
      </c>
      <c r="V103" s="29">
        <f>IF(V95=0,0,VLOOKUP(V95,FAC_TOTALS_APTA!$A$4:$BH$126,$L103,FALSE))</f>
        <v>0</v>
      </c>
      <c r="W103" s="29">
        <f>IF(W95=0,0,VLOOKUP(W95,FAC_TOTALS_APTA!$A$4:$BH$126,$L103,FALSE))</f>
        <v>0</v>
      </c>
      <c r="X103" s="29">
        <f>IF(X95=0,0,VLOOKUP(X95,FAC_TOTALS_APTA!$A$4:$BH$126,$L103,FALSE))</f>
        <v>0</v>
      </c>
      <c r="Y103" s="29">
        <f>IF(Y95=0,0,VLOOKUP(Y95,FAC_TOTALS_APTA!$A$4:$BH$126,$L103,FALSE))</f>
        <v>0</v>
      </c>
      <c r="Z103" s="29">
        <f>IF(Z95=0,0,VLOOKUP(Z95,FAC_TOTALS_APTA!$A$4:$BH$126,$L103,FALSE))</f>
        <v>0</v>
      </c>
      <c r="AA103" s="29">
        <f>IF(AA95=0,0,VLOOKUP(AA95,FAC_TOTALS_APTA!$A$4:$BH$126,$L103,FALSE))</f>
        <v>0</v>
      </c>
      <c r="AB103" s="29">
        <f>IF(AB95=0,0,VLOOKUP(AB95,FAC_TOTALS_APTA!$A$4:$BH$126,$L103,FALSE))</f>
        <v>0</v>
      </c>
      <c r="AC103" s="32">
        <f t="shared" si="30"/>
        <v>-10573714.632590767</v>
      </c>
      <c r="AD103" s="33">
        <f>AC103/G111</f>
        <v>-9.8627697163330922E-3</v>
      </c>
    </row>
    <row r="104" spans="1:31" x14ac:dyDescent="0.25">
      <c r="B104" s="25" t="s">
        <v>45</v>
      </c>
      <c r="C104" s="28" t="s">
        <v>21</v>
      </c>
      <c r="D104" s="104" t="s">
        <v>14</v>
      </c>
      <c r="E104" s="55"/>
      <c r="F104" s="6" t="e">
        <f>MATCH($D104,FAC_TOTALS_APTA!$A$2:$BH$2,)</f>
        <v>#N/A</v>
      </c>
      <c r="G104" s="123" t="e">
        <f>VLOOKUP(G95,FAC_TOTALS_APTA!$A$4:$BH$126,$F104,FALSE)</f>
        <v>#REF!</v>
      </c>
      <c r="H104" s="123" t="e">
        <f>VLOOKUP(H95,FAC_TOTALS_APTA!$A$4:$BH$126,$F104,FALSE)</f>
        <v>#REF!</v>
      </c>
      <c r="I104" s="30" t="str">
        <f t="shared" si="27"/>
        <v>-</v>
      </c>
      <c r="J104" s="31" t="str">
        <f t="shared" si="28"/>
        <v>_log</v>
      </c>
      <c r="K104" s="31" t="str">
        <f t="shared" si="29"/>
        <v>TOTAL_MED_INC_INDIV_2018_log_FAC</v>
      </c>
      <c r="L104" s="6" t="e">
        <f>MATCH($K104,FAC_TOTALS_APTA!$A$2:$BF$2,)</f>
        <v>#N/A</v>
      </c>
      <c r="M104" s="29" t="e">
        <f>IF(M95=0,0,VLOOKUP(M95,FAC_TOTALS_APTA!$A$4:$BH$126,$L104,FALSE))</f>
        <v>#REF!</v>
      </c>
      <c r="N104" s="29" t="e">
        <f>IF(N95=0,0,VLOOKUP(N95,FAC_TOTALS_APTA!$A$4:$BH$126,$L104,FALSE))</f>
        <v>#REF!</v>
      </c>
      <c r="O104" s="29" t="e">
        <f>IF(O95=0,0,VLOOKUP(O95,FAC_TOTALS_APTA!$A$4:$BH$126,$L104,FALSE))</f>
        <v>#REF!</v>
      </c>
      <c r="P104" s="29" t="e">
        <f>IF(P95=0,0,VLOOKUP(P95,FAC_TOTALS_APTA!$A$4:$BH$126,$L104,FALSE))</f>
        <v>#REF!</v>
      </c>
      <c r="Q104" s="29" t="e">
        <f>IF(Q95=0,0,VLOOKUP(Q95,FAC_TOTALS_APTA!$A$4:$BH$126,$L104,FALSE))</f>
        <v>#REF!</v>
      </c>
      <c r="R104" s="29" t="e">
        <f>IF(R95=0,0,VLOOKUP(R95,FAC_TOTALS_APTA!$A$4:$BH$126,$L104,FALSE))</f>
        <v>#REF!</v>
      </c>
      <c r="S104" s="29">
        <f>IF(S95=0,0,VLOOKUP(S95,FAC_TOTALS_APTA!$A$4:$BH$126,$L104,FALSE))</f>
        <v>0</v>
      </c>
      <c r="T104" s="29">
        <f>IF(T95=0,0,VLOOKUP(T95,FAC_TOTALS_APTA!$A$4:$BH$126,$L104,FALSE))</f>
        <v>0</v>
      </c>
      <c r="U104" s="29">
        <f>IF(U95=0,0,VLOOKUP(U95,FAC_TOTALS_APTA!$A$4:$BH$126,$L104,FALSE))</f>
        <v>0</v>
      </c>
      <c r="V104" s="29">
        <f>IF(V95=0,0,VLOOKUP(V95,FAC_TOTALS_APTA!$A$4:$BH$126,$L104,FALSE))</f>
        <v>0</v>
      </c>
      <c r="W104" s="29">
        <f>IF(W95=0,0,VLOOKUP(W95,FAC_TOTALS_APTA!$A$4:$BH$126,$L104,FALSE))</f>
        <v>0</v>
      </c>
      <c r="X104" s="29">
        <f>IF(X95=0,0,VLOOKUP(X95,FAC_TOTALS_APTA!$A$4:$BH$126,$L104,FALSE))</f>
        <v>0</v>
      </c>
      <c r="Y104" s="29">
        <f>IF(Y95=0,0,VLOOKUP(Y95,FAC_TOTALS_APTA!$A$4:$BH$126,$L104,FALSE))</f>
        <v>0</v>
      </c>
      <c r="Z104" s="29">
        <f>IF(Z95=0,0,VLOOKUP(Z95,FAC_TOTALS_APTA!$A$4:$BH$126,$L104,FALSE))</f>
        <v>0</v>
      </c>
      <c r="AA104" s="29">
        <f>IF(AA95=0,0,VLOOKUP(AA95,FAC_TOTALS_APTA!$A$4:$BH$126,$L104,FALSE))</f>
        <v>0</v>
      </c>
      <c r="AB104" s="29">
        <f>IF(AB95=0,0,VLOOKUP(AB95,FAC_TOTALS_APTA!$A$4:$BH$126,$L104,FALSE))</f>
        <v>0</v>
      </c>
      <c r="AC104" s="32" t="e">
        <f t="shared" si="30"/>
        <v>#REF!</v>
      </c>
      <c r="AD104" s="33" t="e">
        <f>AC104/G111</f>
        <v>#REF!</v>
      </c>
    </row>
    <row r="105" spans="1:31" x14ac:dyDescent="0.25">
      <c r="B105" s="25" t="s">
        <v>61</v>
      </c>
      <c r="C105" s="28"/>
      <c r="D105" s="104" t="s">
        <v>9</v>
      </c>
      <c r="E105" s="55"/>
      <c r="F105" s="6">
        <f>MATCH($D105,FAC_TOTALS_APTA!$A$2:$BH$2,)</f>
        <v>17</v>
      </c>
      <c r="G105" s="117">
        <f>VLOOKUP(G95,FAC_TOTALS_APTA!$A$4:$BH$126,$F105,FALSE)</f>
        <v>31.51</v>
      </c>
      <c r="H105" s="117">
        <f>VLOOKUP(H95,FAC_TOTALS_APTA!$A$4:$BH$126,$F105,FALSE)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MATCH($K105,FAC_TOTALS_APTA!$A$2:$BF$2,)</f>
        <v>35</v>
      </c>
      <c r="M105" s="29">
        <f>IF(M95=0,0,VLOOKUP(M95,FAC_TOTALS_APTA!$A$4:$BH$126,$L105,FALSE))</f>
        <v>-18858083.054029699</v>
      </c>
      <c r="N105" s="29">
        <f>IF(N95=0,0,VLOOKUP(N95,FAC_TOTALS_APTA!$A$4:$BH$126,$L105,FALSE))</f>
        <v>3253872.8857727698</v>
      </c>
      <c r="O105" s="29">
        <f>IF(O95=0,0,VLOOKUP(O95,FAC_TOTALS_APTA!$A$4:$BH$126,$L105,FALSE))</f>
        <v>-357213.73702762998</v>
      </c>
      <c r="P105" s="29">
        <f>IF(P95=0,0,VLOOKUP(P95,FAC_TOTALS_APTA!$A$4:$BH$126,$L105,FALSE))</f>
        <v>-3368073.4752503801</v>
      </c>
      <c r="Q105" s="29">
        <f>IF(Q95=0,0,VLOOKUP(Q95,FAC_TOTALS_APTA!$A$4:$BH$126,$L105,FALSE))</f>
        <v>1399717.3476571401</v>
      </c>
      <c r="R105" s="29">
        <f>IF(R95=0,0,VLOOKUP(R95,FAC_TOTALS_APTA!$A$4:$BH$126,$L105,FALSE))</f>
        <v>109966.31382211301</v>
      </c>
      <c r="S105" s="29">
        <f>IF(S95=0,0,VLOOKUP(S95,FAC_TOTALS_APTA!$A$4:$BH$126,$L105,FALSE))</f>
        <v>0</v>
      </c>
      <c r="T105" s="29">
        <f>IF(T95=0,0,VLOOKUP(T95,FAC_TOTALS_APTA!$A$4:$BH$126,$L105,FALSE))</f>
        <v>0</v>
      </c>
      <c r="U105" s="29">
        <f>IF(U95=0,0,VLOOKUP(U95,FAC_TOTALS_APTA!$A$4:$BH$126,$L105,FALSE))</f>
        <v>0</v>
      </c>
      <c r="V105" s="29">
        <f>IF(V95=0,0,VLOOKUP(V95,FAC_TOTALS_APTA!$A$4:$BH$126,$L105,FALSE))</f>
        <v>0</v>
      </c>
      <c r="W105" s="29">
        <f>IF(W95=0,0,VLOOKUP(W95,FAC_TOTALS_APTA!$A$4:$BH$126,$L105,FALSE))</f>
        <v>0</v>
      </c>
      <c r="X105" s="29">
        <f>IF(X95=0,0,VLOOKUP(X95,FAC_TOTALS_APTA!$A$4:$BH$126,$L105,FALSE))</f>
        <v>0</v>
      </c>
      <c r="Y105" s="29">
        <f>IF(Y95=0,0,VLOOKUP(Y95,FAC_TOTALS_APTA!$A$4:$BH$126,$L105,FALSE))</f>
        <v>0</v>
      </c>
      <c r="Z105" s="29">
        <f>IF(Z95=0,0,VLOOKUP(Z95,FAC_TOTALS_APTA!$A$4:$BH$126,$L105,FALSE))</f>
        <v>0</v>
      </c>
      <c r="AA105" s="29">
        <f>IF(AA95=0,0,VLOOKUP(AA95,FAC_TOTALS_APTA!$A$4:$BH$126,$L105,FALSE))</f>
        <v>0</v>
      </c>
      <c r="AB105" s="29">
        <f>IF(AB95=0,0,VLOOKUP(AB95,FAC_TOTALS_APTA!$A$4:$BH$126,$L105,FALSE))</f>
        <v>0</v>
      </c>
      <c r="AC105" s="32">
        <f t="shared" si="30"/>
        <v>-17819813.719055686</v>
      </c>
      <c r="AD105" s="33">
        <f>AC105/G111</f>
        <v>-1.662166279363041E-2</v>
      </c>
    </row>
    <row r="106" spans="1:31" x14ac:dyDescent="0.25">
      <c r="B106" s="25" t="s">
        <v>46</v>
      </c>
      <c r="C106" s="28"/>
      <c r="D106" s="104" t="s">
        <v>28</v>
      </c>
      <c r="E106" s="55"/>
      <c r="F106" s="6">
        <f>MATCH($D106,FAC_TOTALS_APTA!$A$2:$BH$2,)</f>
        <v>18</v>
      </c>
      <c r="G106" s="125">
        <f>VLOOKUP(G95,FAC_TOTALS_APTA!$A$4:$BH$126,$F106,FALSE)</f>
        <v>4.0999999999999996</v>
      </c>
      <c r="H106" s="125">
        <f>VLOOKUP(H95,FAC_TOTALS_APTA!$A$4:$BH$126,$F106,FALSE)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MATCH($K106,FAC_TOTALS_APTA!$A$2:$BF$2,)</f>
        <v>36</v>
      </c>
      <c r="M106" s="29">
        <f>IF(M95=0,0,VLOOKUP(M95,FAC_TOTALS_APTA!$A$4:$BH$126,$L106,FALSE))</f>
        <v>-1203625.35058553</v>
      </c>
      <c r="N106" s="29">
        <f>IF(N95=0,0,VLOOKUP(N95,FAC_TOTALS_APTA!$A$4:$BH$126,$L106,FALSE))</f>
        <v>0</v>
      </c>
      <c r="O106" s="29">
        <f>IF(O95=0,0,VLOOKUP(O95,FAC_TOTALS_APTA!$A$4:$BH$126,$L106,FALSE))</f>
        <v>1191363.44930098</v>
      </c>
      <c r="P106" s="29">
        <f>IF(P95=0,0,VLOOKUP(P95,FAC_TOTALS_APTA!$A$4:$BH$126,$L106,FALSE))</f>
        <v>-4641661.235692</v>
      </c>
      <c r="Q106" s="29">
        <f>IF(Q95=0,0,VLOOKUP(Q95,FAC_TOTALS_APTA!$A$4:$BH$126,$L106,FALSE))</f>
        <v>0</v>
      </c>
      <c r="R106" s="29">
        <f>IF(R95=0,0,VLOOKUP(R95,FAC_TOTALS_APTA!$A$4:$BH$126,$L106,FALSE))</f>
        <v>-1098725.57733255</v>
      </c>
      <c r="S106" s="29">
        <f>IF(S95=0,0,VLOOKUP(S95,FAC_TOTALS_APTA!$A$4:$BH$126,$L106,FALSE))</f>
        <v>0</v>
      </c>
      <c r="T106" s="29">
        <f>IF(T95=0,0,VLOOKUP(T95,FAC_TOTALS_APTA!$A$4:$BH$126,$L106,FALSE))</f>
        <v>0</v>
      </c>
      <c r="U106" s="29">
        <f>IF(U95=0,0,VLOOKUP(U95,FAC_TOTALS_APTA!$A$4:$BH$126,$L106,FALSE))</f>
        <v>0</v>
      </c>
      <c r="V106" s="29">
        <f>IF(V95=0,0,VLOOKUP(V95,FAC_TOTALS_APTA!$A$4:$BH$126,$L106,FALSE))</f>
        <v>0</v>
      </c>
      <c r="W106" s="29">
        <f>IF(W95=0,0,VLOOKUP(W95,FAC_TOTALS_APTA!$A$4:$BH$126,$L106,FALSE))</f>
        <v>0</v>
      </c>
      <c r="X106" s="29">
        <f>IF(X95=0,0,VLOOKUP(X95,FAC_TOTALS_APTA!$A$4:$BH$126,$L106,FALSE))</f>
        <v>0</v>
      </c>
      <c r="Y106" s="29">
        <f>IF(Y95=0,0,VLOOKUP(Y95,FAC_TOTALS_APTA!$A$4:$BH$126,$L106,FALSE))</f>
        <v>0</v>
      </c>
      <c r="Z106" s="29">
        <f>IF(Z95=0,0,VLOOKUP(Z95,FAC_TOTALS_APTA!$A$4:$BH$126,$L106,FALSE))</f>
        <v>0</v>
      </c>
      <c r="AA106" s="29">
        <f>IF(AA95=0,0,VLOOKUP(AA95,FAC_TOTALS_APTA!$A$4:$BH$126,$L106,FALSE))</f>
        <v>0</v>
      </c>
      <c r="AB106" s="29">
        <f>IF(AB95=0,0,VLOOKUP(AB95,FAC_TOTALS_APTA!$A$4:$BH$126,$L106,FALSE))</f>
        <v>0</v>
      </c>
      <c r="AC106" s="32">
        <f t="shared" si="30"/>
        <v>-5752648.7143091001</v>
      </c>
      <c r="AD106" s="33">
        <f>AC106/G111</f>
        <v>-5.3658578370663484E-3</v>
      </c>
    </row>
    <row r="107" spans="1:31" x14ac:dyDescent="0.25">
      <c r="B107" s="25" t="s">
        <v>62</v>
      </c>
      <c r="C107" s="28"/>
      <c r="D107" s="126" t="s">
        <v>87</v>
      </c>
      <c r="E107" s="55"/>
      <c r="F107" s="6">
        <f>MATCH($D107,FAC_TOTALS_APTA!$A$2:$BH$2,)</f>
        <v>21</v>
      </c>
      <c r="G107" s="125">
        <f>VLOOKUP(G95,FAC_TOTALS_APTA!$A$4:$BH$126,$F107,FALSE)</f>
        <v>1</v>
      </c>
      <c r="H107" s="125">
        <f>VLOOKUP(H95,FAC_TOTALS_APTA!$A$4:$BH$126,$F107,FALSE)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YEARS_SINCE_TNC_BUS_NY_FAC</v>
      </c>
      <c r="L107" s="6">
        <f>MATCH($K107,FAC_TOTALS_APTA!$A$2:$BF$2,)</f>
        <v>39</v>
      </c>
      <c r="M107" s="29">
        <f>IF(M95=0,0,VLOOKUP(M95,FAC_TOTALS_APTA!$A$4:$BH$126,$L107,FALSE))</f>
        <v>-9358910.7955488805</v>
      </c>
      <c r="N107" s="29">
        <f>IF(N95=0,0,VLOOKUP(N95,FAC_TOTALS_APTA!$A$4:$BH$126,$L107,FALSE))</f>
        <v>-9348493.1045750193</v>
      </c>
      <c r="O107" s="29">
        <f>IF(O95=0,0,VLOOKUP(O95,FAC_TOTALS_APTA!$A$4:$BH$126,$L107,FALSE))</f>
        <v>-9252769.9272034392</v>
      </c>
      <c r="P107" s="29">
        <f>IF(P95=0,0,VLOOKUP(P95,FAC_TOTALS_APTA!$A$4:$BH$126,$L107,FALSE))</f>
        <v>-9038717.1720809694</v>
      </c>
      <c r="Q107" s="29">
        <f>IF(Q95=0,0,VLOOKUP(Q95,FAC_TOTALS_APTA!$A$4:$BH$126,$L107,FALSE))</f>
        <v>-9056157.8618676905</v>
      </c>
      <c r="R107" s="29">
        <f>IF(R95=0,0,VLOOKUP(R95,FAC_TOTALS_APTA!$A$4:$BH$126,$L107,FALSE))</f>
        <v>-8543251.9862106405</v>
      </c>
      <c r="S107" s="29">
        <f>IF(S95=0,0,VLOOKUP(S95,FAC_TOTALS_APTA!$A$4:$BH$126,$L107,FALSE))</f>
        <v>0</v>
      </c>
      <c r="T107" s="29">
        <f>IF(T95=0,0,VLOOKUP(T95,FAC_TOTALS_APTA!$A$4:$BH$126,$L107,FALSE))</f>
        <v>0</v>
      </c>
      <c r="U107" s="29">
        <f>IF(U95=0,0,VLOOKUP(U95,FAC_TOTALS_APTA!$A$4:$BH$126,$L107,FALSE))</f>
        <v>0</v>
      </c>
      <c r="V107" s="29">
        <f>IF(V95=0,0,VLOOKUP(V95,FAC_TOTALS_APTA!$A$4:$BH$126,$L107,FALSE))</f>
        <v>0</v>
      </c>
      <c r="W107" s="29">
        <f>IF(W95=0,0,VLOOKUP(W95,FAC_TOTALS_APTA!$A$4:$BH$126,$L107,FALSE))</f>
        <v>0</v>
      </c>
      <c r="X107" s="29">
        <f>IF(X95=0,0,VLOOKUP(X95,FAC_TOTALS_APTA!$A$4:$BH$126,$L107,FALSE))</f>
        <v>0</v>
      </c>
      <c r="Y107" s="29">
        <f>IF(Y95=0,0,VLOOKUP(Y95,FAC_TOTALS_APTA!$A$4:$BH$126,$L107,FALSE))</f>
        <v>0</v>
      </c>
      <c r="Z107" s="29">
        <f>IF(Z95=0,0,VLOOKUP(Z95,FAC_TOTALS_APTA!$A$4:$BH$126,$L107,FALSE))</f>
        <v>0</v>
      </c>
      <c r="AA107" s="29">
        <f>IF(AA95=0,0,VLOOKUP(AA95,FAC_TOTALS_APTA!$A$4:$BH$126,$L107,FALSE))</f>
        <v>0</v>
      </c>
      <c r="AB107" s="29">
        <f>IF(AB95=0,0,VLOOKUP(AB95,FAC_TOTALS_APTA!$A$4:$BH$126,$L107,FALSE))</f>
        <v>0</v>
      </c>
      <c r="AC107" s="32">
        <f t="shared" si="30"/>
        <v>-54598300.847486645</v>
      </c>
      <c r="AD107" s="33">
        <f>AC107/G111</f>
        <v>-5.0927274555157345E-2</v>
      </c>
    </row>
    <row r="108" spans="1:31" x14ac:dyDescent="0.25">
      <c r="B108" s="25" t="s">
        <v>63</v>
      </c>
      <c r="C108" s="28"/>
      <c r="D108" s="104" t="s">
        <v>42</v>
      </c>
      <c r="E108" s="55"/>
      <c r="F108" s="6">
        <f>MATCH($D108,FAC_TOTALS_APTA!$A$2:$BH$2,)</f>
        <v>28</v>
      </c>
      <c r="G108" s="125">
        <f>VLOOKUP(G95,FAC_TOTALS_APTA!$A$4:$BH$126,$F108,FALSE)</f>
        <v>0</v>
      </c>
      <c r="H108" s="125">
        <f>VLOOKUP(H95,FAC_TOTALS_APTA!$A$4:$BH$126,$F108,FALSE)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MATCH($K108,FAC_TOTALS_APTA!$A$2:$BF$2,)</f>
        <v>46</v>
      </c>
      <c r="M108" s="29">
        <f>IF(M95=0,0,VLOOKUP(M95,FAC_TOTALS_APTA!$A$4:$BH$126,$L108,FALSE))</f>
        <v>-1713655.8747647</v>
      </c>
      <c r="N108" s="29">
        <f>IF(N95=0,0,VLOOKUP(N95,FAC_TOTALS_APTA!$A$4:$BH$126,$L108,FALSE))</f>
        <v>0</v>
      </c>
      <c r="O108" s="29">
        <f>IF(O95=0,0,VLOOKUP(O95,FAC_TOTALS_APTA!$A$4:$BH$126,$L108,FALSE))</f>
        <v>0</v>
      </c>
      <c r="P108" s="29">
        <f>IF(P95=0,0,VLOOKUP(P95,FAC_TOTALS_APTA!$A$4:$BH$126,$L108,FALSE))</f>
        <v>0</v>
      </c>
      <c r="Q108" s="29">
        <f>IF(Q95=0,0,VLOOKUP(Q95,FAC_TOTALS_APTA!$A$4:$BH$126,$L108,FALSE))</f>
        <v>0</v>
      </c>
      <c r="R108" s="29">
        <f>IF(R95=0,0,VLOOKUP(R95,FAC_TOTALS_APTA!$A$4:$BH$126,$L108,FALSE))</f>
        <v>0</v>
      </c>
      <c r="S108" s="29">
        <f>IF(S95=0,0,VLOOKUP(S95,FAC_TOTALS_APTA!$A$4:$BH$126,$L108,FALSE))</f>
        <v>0</v>
      </c>
      <c r="T108" s="29">
        <f>IF(T95=0,0,VLOOKUP(T95,FAC_TOTALS_APTA!$A$4:$BH$126,$L108,FALSE))</f>
        <v>0</v>
      </c>
      <c r="U108" s="29">
        <f>IF(U95=0,0,VLOOKUP(U95,FAC_TOTALS_APTA!$A$4:$BH$126,$L108,FALSE))</f>
        <v>0</v>
      </c>
      <c r="V108" s="29">
        <f>IF(V95=0,0,VLOOKUP(V95,FAC_TOTALS_APTA!$A$4:$BH$126,$L108,FALSE))</f>
        <v>0</v>
      </c>
      <c r="W108" s="29">
        <f>IF(W95=0,0,VLOOKUP(W95,FAC_TOTALS_APTA!$A$4:$BH$126,$L108,FALSE))</f>
        <v>0</v>
      </c>
      <c r="X108" s="29">
        <f>IF(X95=0,0,VLOOKUP(X95,FAC_TOTALS_APTA!$A$4:$BH$126,$L108,FALSE))</f>
        <v>0</v>
      </c>
      <c r="Y108" s="29">
        <f>IF(Y95=0,0,VLOOKUP(Y95,FAC_TOTALS_APTA!$A$4:$BH$126,$L108,FALSE))</f>
        <v>0</v>
      </c>
      <c r="Z108" s="29">
        <f>IF(Z95=0,0,VLOOKUP(Z95,FAC_TOTALS_APTA!$A$4:$BH$126,$L108,FALSE))</f>
        <v>0</v>
      </c>
      <c r="AA108" s="29">
        <f>IF(AA95=0,0,VLOOKUP(AA95,FAC_TOTALS_APTA!$A$4:$BH$126,$L108,FALSE))</f>
        <v>0</v>
      </c>
      <c r="AB108" s="29">
        <f>IF(AB95=0,0,VLOOKUP(AB95,FAC_TOTALS_APTA!$A$4:$BH$126,$L108,FALSE))</f>
        <v>0</v>
      </c>
      <c r="AC108" s="32">
        <f t="shared" si="30"/>
        <v>-1713655.8747647</v>
      </c>
      <c r="AD108" s="33">
        <f>AC108/G111</f>
        <v>-1.5984347840967224E-3</v>
      </c>
    </row>
    <row r="109" spans="1:31" x14ac:dyDescent="0.25">
      <c r="B109" s="8" t="s">
        <v>64</v>
      </c>
      <c r="C109" s="27"/>
      <c r="D109" s="129" t="s">
        <v>43</v>
      </c>
      <c r="E109" s="56"/>
      <c r="F109" s="7">
        <f>MATCH($D109,FAC_TOTALS_APTA!$A$2:$BH$2,)</f>
        <v>29</v>
      </c>
      <c r="G109" s="131">
        <f>VLOOKUP(G95,FAC_TOTALS_APTA!$A$4:$BH$126,$F109,FALSE)</f>
        <v>0</v>
      </c>
      <c r="H109" s="131">
        <f>VLOOKUP(H95,FAC_TOTALS_APTA!$A$4:$BH$126,$F109,FALSE)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MATCH($K109,FAC_TOTALS_APTA!$A$2:$BF$2,)</f>
        <v>47</v>
      </c>
      <c r="M109" s="38">
        <f>IF(M95=0,0,VLOOKUP(M95,FAC_TOTALS_APTA!$A$4:$BH$126,$L109,FALSE))</f>
        <v>0</v>
      </c>
      <c r="N109" s="38">
        <f>IF(N95=0,0,VLOOKUP(N95,FAC_TOTALS_APTA!$A$4:$BH$126,$L109,FALSE))</f>
        <v>0</v>
      </c>
      <c r="O109" s="38">
        <f>IF(O95=0,0,VLOOKUP(O95,FAC_TOTALS_APTA!$A$4:$BH$126,$L109,FALSE))</f>
        <v>0</v>
      </c>
      <c r="P109" s="38">
        <f>IF(P95=0,0,VLOOKUP(P95,FAC_TOTALS_APTA!$A$4:$BH$126,$L109,FALSE))</f>
        <v>0</v>
      </c>
      <c r="Q109" s="38">
        <f>IF(Q95=0,0,VLOOKUP(Q95,FAC_TOTALS_APTA!$A$4:$BH$126,$L109,FALSE))</f>
        <v>0</v>
      </c>
      <c r="R109" s="38">
        <f>IF(R95=0,0,VLOOKUP(R95,FAC_TOTALS_APTA!$A$4:$BH$126,$L109,FALSE))</f>
        <v>0</v>
      </c>
      <c r="S109" s="38">
        <f>IF(S95=0,0,VLOOKUP(S95,FAC_TOTALS_APTA!$A$4:$BH$126,$L109,FALSE))</f>
        <v>0</v>
      </c>
      <c r="T109" s="38">
        <f>IF(T95=0,0,VLOOKUP(T95,FAC_TOTALS_APTA!$A$4:$BH$126,$L109,FALSE))</f>
        <v>0</v>
      </c>
      <c r="U109" s="38">
        <f>IF(U95=0,0,VLOOKUP(U95,FAC_TOTALS_APTA!$A$4:$BH$126,$L109,FALSE))</f>
        <v>0</v>
      </c>
      <c r="V109" s="38">
        <f>IF(V95=0,0,VLOOKUP(V95,FAC_TOTALS_APTA!$A$4:$BH$126,$L109,FALSE))</f>
        <v>0</v>
      </c>
      <c r="W109" s="38">
        <f>IF(W95=0,0,VLOOKUP(W95,FAC_TOTALS_APTA!$A$4:$BH$126,$L109,FALSE))</f>
        <v>0</v>
      </c>
      <c r="X109" s="38">
        <f>IF(X95=0,0,VLOOKUP(X95,FAC_TOTALS_APTA!$A$4:$BH$126,$L109,FALSE))</f>
        <v>0</v>
      </c>
      <c r="Y109" s="38">
        <f>IF(Y95=0,0,VLOOKUP(Y95,FAC_TOTALS_APTA!$A$4:$BH$126,$L109,FALSE))</f>
        <v>0</v>
      </c>
      <c r="Z109" s="38">
        <f>IF(Z95=0,0,VLOOKUP(Z95,FAC_TOTALS_APTA!$A$4:$BH$126,$L109,FALSE))</f>
        <v>0</v>
      </c>
      <c r="AA109" s="38">
        <f>IF(AA95=0,0,VLOOKUP(AA95,FAC_TOTALS_APTA!$A$4:$BH$126,$L109,FALSE))</f>
        <v>0</v>
      </c>
      <c r="AB109" s="38">
        <f>IF(AB95=0,0,VLOOKUP(AB95,FAC_TOTALS_APTA!$A$4:$BH$126,$L109,FALSE))</f>
        <v>0</v>
      </c>
      <c r="AC109" s="39">
        <f t="shared" si="30"/>
        <v>0</v>
      </c>
      <c r="AD109" s="40">
        <f>AC109/G111</f>
        <v>0</v>
      </c>
    </row>
    <row r="110" spans="1:31" x14ac:dyDescent="0.25">
      <c r="B110" s="41" t="s">
        <v>52</v>
      </c>
      <c r="C110" s="42"/>
      <c r="D110" s="41" t="s">
        <v>44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MATCH($K110,FAC_TOTALS_APTA!$A$2:$BF$2,)</f>
        <v>51</v>
      </c>
      <c r="M110" s="45">
        <f>IF(M95=0,0,VLOOKUP(M95,FAC_TOTALS_APTA!$A$4:$BH$126,$L110,FALSE))</f>
        <v>0</v>
      </c>
      <c r="N110" s="45">
        <f>IF(N95=0,0,VLOOKUP(N95,FAC_TOTALS_APTA!$A$4:$BH$126,$L110,FALSE))</f>
        <v>0</v>
      </c>
      <c r="O110" s="45">
        <f>IF(O95=0,0,VLOOKUP(O95,FAC_TOTALS_APTA!$A$4:$BH$126,$L110,FALSE))</f>
        <v>0</v>
      </c>
      <c r="P110" s="45">
        <f>IF(P95=0,0,VLOOKUP(P95,FAC_TOTALS_APTA!$A$4:$BH$126,$L110,FALSE))</f>
        <v>0</v>
      </c>
      <c r="Q110" s="45">
        <f>IF(Q95=0,0,VLOOKUP(Q95,FAC_TOTALS_APTA!$A$4:$BH$126,$L110,FALSE))</f>
        <v>0</v>
      </c>
      <c r="R110" s="45">
        <f>IF(R95=0,0,VLOOKUP(R95,FAC_TOTALS_APTA!$A$4:$BH$126,$L110,FALSE))</f>
        <v>0</v>
      </c>
      <c r="S110" s="45">
        <f>IF(S95=0,0,VLOOKUP(S95,FAC_TOTALS_APTA!$A$4:$BH$126,$L110,FALSE))</f>
        <v>0</v>
      </c>
      <c r="T110" s="45">
        <f>IF(T95=0,0,VLOOKUP(T95,FAC_TOTALS_APTA!$A$4:$BH$126,$L110,FALSE))</f>
        <v>0</v>
      </c>
      <c r="U110" s="45">
        <f>IF(U95=0,0,VLOOKUP(U95,FAC_TOTALS_APTA!$A$4:$BH$126,$L110,FALSE))</f>
        <v>0</v>
      </c>
      <c r="V110" s="45">
        <f>IF(V95=0,0,VLOOKUP(V95,FAC_TOTALS_APTA!$A$4:$BH$126,$L110,FALSE))</f>
        <v>0</v>
      </c>
      <c r="W110" s="45">
        <f>IF(W95=0,0,VLOOKUP(W95,FAC_TOTALS_APTA!$A$4:$BH$126,$L110,FALSE))</f>
        <v>0</v>
      </c>
      <c r="X110" s="45">
        <f>IF(X95=0,0,VLOOKUP(X95,FAC_TOTALS_APTA!$A$4:$BH$126,$L110,FALSE))</f>
        <v>0</v>
      </c>
      <c r="Y110" s="45">
        <f>IF(Y95=0,0,VLOOKUP(Y95,FAC_TOTALS_APTA!$A$4:$BH$126,$L110,FALSE))</f>
        <v>0</v>
      </c>
      <c r="Z110" s="45">
        <f>IF(Z95=0,0,VLOOKUP(Z95,FAC_TOTALS_APTA!$A$4:$BH$126,$L110,FALSE))</f>
        <v>0</v>
      </c>
      <c r="AA110" s="45">
        <f>IF(AA95=0,0,VLOOKUP(AA95,FAC_TOTALS_APTA!$A$4:$BH$126,$L110,FALSE))</f>
        <v>0</v>
      </c>
      <c r="AB110" s="45">
        <f>IF(AB95=0,0,VLOOKUP(AB95,FAC_TOTALS_APTA!$A$4:$BH$126,$L110,FALSE))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65</v>
      </c>
      <c r="C111" s="28"/>
      <c r="D111" s="6" t="s">
        <v>6</v>
      </c>
      <c r="E111" s="55"/>
      <c r="F111" s="6">
        <f>MATCH($D111,FAC_TOTALS_APTA!$A$2:$BF$2,)</f>
        <v>10</v>
      </c>
      <c r="G111" s="117">
        <f>VLOOKUP(G95,FAC_TOTALS_APTA!$A$4:$BH$126,$F111,FALSE)</f>
        <v>1072083698.26179</v>
      </c>
      <c r="H111" s="117">
        <f>VLOOKUP(H95,FAC_TOTALS_APTA!$A$4:$BF$126,$F111,FALSE)</f>
        <v>951534027.08879602</v>
      </c>
      <c r="I111" s="112">
        <f t="shared" ref="I111" si="33">H111/G111-1</f>
        <v>-0.11244427218550734</v>
      </c>
      <c r="J111" s="31"/>
      <c r="K111" s="31"/>
      <c r="L111" s="6"/>
      <c r="M111" s="29" t="e">
        <f t="shared" ref="M111:AB111" si="34">SUM(M97:M104)</f>
        <v>#REF!</v>
      </c>
      <c r="N111" s="29" t="e">
        <f t="shared" si="34"/>
        <v>#REF!</v>
      </c>
      <c r="O111" s="29" t="e">
        <f t="shared" si="34"/>
        <v>#REF!</v>
      </c>
      <c r="P111" s="29" t="e">
        <f t="shared" si="34"/>
        <v>#REF!</v>
      </c>
      <c r="Q111" s="29" t="e">
        <f t="shared" si="34"/>
        <v>#REF!</v>
      </c>
      <c r="R111" s="29" t="e">
        <f t="shared" si="34"/>
        <v>#REF!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-120549671.17299402</v>
      </c>
      <c r="AD111" s="33">
        <f>I111</f>
        <v>-0.11244427218550734</v>
      </c>
      <c r="AE111" s="106"/>
    </row>
    <row r="112" spans="1:31" ht="13.5" customHeight="1" thickBot="1" x14ac:dyDescent="0.3">
      <c r="B112" s="9" t="s">
        <v>49</v>
      </c>
      <c r="C112" s="23"/>
      <c r="D112" s="23" t="s">
        <v>4</v>
      </c>
      <c r="E112" s="23"/>
      <c r="F112" s="23">
        <f>MATCH($D112,FAC_TOTALS_APTA!$A$2:$BF$2,)</f>
        <v>8</v>
      </c>
      <c r="G112" s="114">
        <f>VLOOKUP(G95,FAC_TOTALS_APTA!$A$4:$BF$126,$F112,FALSE)</f>
        <v>1032661299</v>
      </c>
      <c r="H112" s="114">
        <f>VLOOKUP(H95,FAC_TOTALS_APTA!$A$4:$BF$126,$F112,FALSE)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66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1.8654337292245748E-2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105" workbookViewId="0">
      <selection activeCell="D105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35</v>
      </c>
      <c r="C1" s="12">
        <v>2002</v>
      </c>
    </row>
    <row r="2" spans="1:31" x14ac:dyDescent="0.25">
      <c r="B2" s="11" t="s">
        <v>36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31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50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54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30</v>
      </c>
      <c r="C13" s="116" t="s">
        <v>21</v>
      </c>
      <c r="D13" s="104" t="s">
        <v>85</v>
      </c>
      <c r="E13" s="55"/>
      <c r="F13" s="6">
        <f>MATCH($D13,FAC_TOTALS_APTA!$A$2:$BH$2,)</f>
        <v>12</v>
      </c>
      <c r="G13" s="29">
        <f>VLOOKUP(G11,FAC_TOTALS_APTA!$A$4:$BH$126,$F13,FALSE)</f>
        <v>49814785.827601902</v>
      </c>
      <c r="H13" s="29">
        <f>VLOOKUP(H11,FAC_TOTALS_APTA!$A$4:$BH$126,$F13,FALSE)</f>
        <v>60620023.984365799</v>
      </c>
      <c r="I13" s="30">
        <f>IFERROR(H13/G13-1,"-")</f>
        <v>0.21690825278579862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MATCH($K13,FAC_TOTALS_APTA!$A$2:$BF$2,)</f>
        <v>30</v>
      </c>
      <c r="M13" s="29">
        <f>IF(M11=0,0,VLOOKUP(M11,FAC_TOTALS_APTA!$A$4:$BH$126,$L13,FALSE))</f>
        <v>43924184.013791703</v>
      </c>
      <c r="N13" s="29">
        <f>IF(N11=0,0,VLOOKUP(N11,FAC_TOTALS_APTA!$A$4:$BH$126,$L13,FALSE))</f>
        <v>16446527.7083632</v>
      </c>
      <c r="O13" s="29">
        <f>IF(O11=0,0,VLOOKUP(O11,FAC_TOTALS_APTA!$A$4:$BH$126,$L13,FALSE))</f>
        <v>6802424.6597345797</v>
      </c>
      <c r="P13" s="29">
        <f>IF(P11=0,0,VLOOKUP(P11,FAC_TOTALS_APTA!$A$4:$BH$126,$L13,FALSE))</f>
        <v>31206227.543837</v>
      </c>
      <c r="Q13" s="29">
        <f>IF(Q11=0,0,VLOOKUP(Q11,FAC_TOTALS_APTA!$A$4:$BH$126,$L13,FALSE))</f>
        <v>54786605.029626101</v>
      </c>
      <c r="R13" s="29">
        <f>IF(R11=0,0,VLOOKUP(R11,FAC_TOTALS_APTA!$A$4:$BH$126,$L13,FALSE))</f>
        <v>24559815.611260001</v>
      </c>
      <c r="S13" s="29">
        <f>IF(S11=0,0,VLOOKUP(S11,FAC_TOTALS_APTA!$A$4:$BH$126,$L13,FALSE))</f>
        <v>5919408.8034373801</v>
      </c>
      <c r="T13" s="29">
        <f>IF(T11=0,0,VLOOKUP(T11,FAC_TOTALS_APTA!$A$4:$BH$126,$L13,FALSE))</f>
        <v>-1024541.88147163</v>
      </c>
      <c r="U13" s="29">
        <f>IF(U11=0,0,VLOOKUP(U11,FAC_TOTALS_APTA!$A$4:$BH$126,$L13,FALSE))</f>
        <v>4069641.7483256399</v>
      </c>
      <c r="V13" s="29">
        <f>IF(V11=0,0,VLOOKUP(V11,FAC_TOTALS_APTA!$A$4:$BH$126,$L13,FALSE))</f>
        <v>27286642.158028599</v>
      </c>
      <c r="W13" s="29">
        <f>IF(W11=0,0,VLOOKUP(W11,FAC_TOTALS_APTA!$A$4:$BH$126,$L13,FALSE))</f>
        <v>0</v>
      </c>
      <c r="X13" s="29">
        <f>IF(X11=0,0,VLOOKUP(X11,FAC_TOTALS_APTA!$A$4:$BH$126,$L13,FALSE))</f>
        <v>0</v>
      </c>
      <c r="Y13" s="29">
        <f>IF(Y11=0,0,VLOOKUP(Y11,FAC_TOTALS_APTA!$A$4:$BH$126,$L13,FALSE))</f>
        <v>0</v>
      </c>
      <c r="Z13" s="29">
        <f>IF(Z11=0,0,VLOOKUP(Z11,FAC_TOTALS_APTA!$A$4:$BH$126,$L13,FALSE))</f>
        <v>0</v>
      </c>
      <c r="AA13" s="29">
        <f>IF(AA11=0,0,VLOOKUP(AA11,FAC_TOTALS_APTA!$A$4:$BH$126,$L13,FALSE))</f>
        <v>0</v>
      </c>
      <c r="AB13" s="29">
        <f>IF(AB11=0,0,VLOOKUP(AB11,FAC_TOTALS_APTA!$A$4:$BH$126,$L13,FALSE))</f>
        <v>0</v>
      </c>
      <c r="AC13" s="32">
        <f>SUM(M13:AB13)</f>
        <v>213976935.39493257</v>
      </c>
      <c r="AD13" s="33">
        <f>AC13/G27</f>
        <v>0.18247811754308635</v>
      </c>
      <c r="AE13" s="6"/>
    </row>
    <row r="14" spans="1:31" s="13" customFormat="1" x14ac:dyDescent="0.25">
      <c r="A14" s="6"/>
      <c r="B14" s="115" t="s">
        <v>51</v>
      </c>
      <c r="C14" s="116" t="s">
        <v>21</v>
      </c>
      <c r="D14" s="104" t="s">
        <v>86</v>
      </c>
      <c r="E14" s="55"/>
      <c r="F14" s="6">
        <f>MATCH($D14,FAC_TOTALS_APTA!$A$2:$BH$2,)</f>
        <v>13</v>
      </c>
      <c r="G14" s="54">
        <f>VLOOKUP(G11,FAC_TOTALS_APTA!$A$4:$BH$126,$F14,FALSE)</f>
        <v>1.6449755572275599</v>
      </c>
      <c r="H14" s="54">
        <f>VLOOKUP(H11,FAC_TOTALS_APTA!$A$4:$BH$126,$F14,FALSE)</f>
        <v>1.8698545848518999</v>
      </c>
      <c r="I14" s="30">
        <f t="shared" ref="I14:I25" si="1">IFERROR(H14/G14-1,"-")</f>
        <v>0.13670660736342533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FARE_per_UPT_cleaned_2018_log_FAC</v>
      </c>
      <c r="L14" s="6">
        <f>MATCH($K14,FAC_TOTALS_APTA!$A$2:$BF$2,)</f>
        <v>31</v>
      </c>
      <c r="M14" s="29">
        <f>IF(M11=0,0,VLOOKUP(M11,FAC_TOTALS_APTA!$A$4:$BH$126,$L14,FALSE))</f>
        <v>1340092.88554718</v>
      </c>
      <c r="N14" s="29">
        <f>IF(N11=0,0,VLOOKUP(N11,FAC_TOTALS_APTA!$A$4:$BH$126,$L14,FALSE))</f>
        <v>8313530.7410375196</v>
      </c>
      <c r="O14" s="29">
        <f>IF(O11=0,0,VLOOKUP(O11,FAC_TOTALS_APTA!$A$4:$BH$126,$L14,FALSE))</f>
        <v>-3882155.9197841198</v>
      </c>
      <c r="P14" s="29">
        <f>IF(P11=0,0,VLOOKUP(P11,FAC_TOTALS_APTA!$A$4:$BH$126,$L14,FALSE))</f>
        <v>-8761267.0943676699</v>
      </c>
      <c r="Q14" s="29">
        <f>IF(Q11=0,0,VLOOKUP(Q11,FAC_TOTALS_APTA!$A$4:$BH$126,$L14,FALSE))</f>
        <v>-3262101.36336313</v>
      </c>
      <c r="R14" s="29">
        <f>IF(R11=0,0,VLOOKUP(R11,FAC_TOTALS_APTA!$A$4:$BH$126,$L14,FALSE))</f>
        <v>-14010901.2527995</v>
      </c>
      <c r="S14" s="29">
        <f>IF(S11=0,0,VLOOKUP(S11,FAC_TOTALS_APTA!$A$4:$BH$126,$L14,FALSE))</f>
        <v>-29717793.614640601</v>
      </c>
      <c r="T14" s="29">
        <f>IF(T11=0,0,VLOOKUP(T11,FAC_TOTALS_APTA!$A$4:$BH$126,$L14,FALSE))</f>
        <v>-503213.91562713298</v>
      </c>
      <c r="U14" s="29">
        <f>IF(U11=0,0,VLOOKUP(U11,FAC_TOTALS_APTA!$A$4:$BH$126,$L14,FALSE))</f>
        <v>-4027936.4563313602</v>
      </c>
      <c r="V14" s="29">
        <f>IF(V11=0,0,VLOOKUP(V11,FAC_TOTALS_APTA!$A$4:$BH$126,$L14,FALSE))</f>
        <v>-2503304.9937135102</v>
      </c>
      <c r="W14" s="29">
        <f>IF(W11=0,0,VLOOKUP(W11,FAC_TOTALS_APTA!$A$4:$BH$126,$L14,FALSE))</f>
        <v>0</v>
      </c>
      <c r="X14" s="29">
        <f>IF(X11=0,0,VLOOKUP(X11,FAC_TOTALS_APTA!$A$4:$BH$126,$L14,FALSE))</f>
        <v>0</v>
      </c>
      <c r="Y14" s="29">
        <f>IF(Y11=0,0,VLOOKUP(Y11,FAC_TOTALS_APTA!$A$4:$BH$126,$L14,FALSE))</f>
        <v>0</v>
      </c>
      <c r="Z14" s="29">
        <f>IF(Z11=0,0,VLOOKUP(Z11,FAC_TOTALS_APTA!$A$4:$BH$126,$L14,FALSE))</f>
        <v>0</v>
      </c>
      <c r="AA14" s="29">
        <f>IF(AA11=0,0,VLOOKUP(AA11,FAC_TOTALS_APTA!$A$4:$BH$126,$L14,FALSE))</f>
        <v>0</v>
      </c>
      <c r="AB14" s="29">
        <f>IF(AB11=0,0,VLOOKUP(AB11,FAC_TOTALS_APTA!$A$4:$BH$126,$L14,FALSE))</f>
        <v>0</v>
      </c>
      <c r="AC14" s="32">
        <f t="shared" ref="AC14:AC25" si="4">SUM(M14:AB14)</f>
        <v>-57015050.984042324</v>
      </c>
      <c r="AD14" s="33">
        <f>AC14/G27</f>
        <v>-4.8622058989622886E-2</v>
      </c>
      <c r="AE14" s="6"/>
    </row>
    <row r="15" spans="1:31" s="13" customFormat="1" x14ac:dyDescent="0.25">
      <c r="A15" s="6"/>
      <c r="B15" s="115" t="s">
        <v>79</v>
      </c>
      <c r="C15" s="116"/>
      <c r="D15" s="104" t="s">
        <v>77</v>
      </c>
      <c r="E15" s="118"/>
      <c r="F15" s="104">
        <f>MATCH($D15,FAC_TOTALS_APTA!$A$2:$BH$2,)</f>
        <v>20</v>
      </c>
      <c r="G15" s="117">
        <f>VLOOKUP(G11,FAC_TOTALS_APTA!$A$4:$BH$126,$F15,FALSE)</f>
        <v>0</v>
      </c>
      <c r="H15" s="117">
        <f>VLOOKUP(H11,FAC_TOTALS_APTA!$A$4:$BH$126,$F15,FALSE)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MATCH($K15,FAC_TOTALS_APTA!$A$2:$BF$2,)</f>
        <v>38</v>
      </c>
      <c r="M15" s="117">
        <f>IF(M11=0,0,VLOOKUP(M11,FAC_TOTALS_APTA!$A$4:$BH$126,$L15,FALSE))</f>
        <v>0</v>
      </c>
      <c r="N15" s="117">
        <f>IF(N11=0,0,VLOOKUP(N11,FAC_TOTALS_APTA!$A$4:$BH$126,$L15,FALSE))</f>
        <v>0</v>
      </c>
      <c r="O15" s="117">
        <f>IF(O11=0,0,VLOOKUP(O11,FAC_TOTALS_APTA!$A$4:$BH$126,$L15,FALSE))</f>
        <v>0</v>
      </c>
      <c r="P15" s="117">
        <f>IF(P11=0,0,VLOOKUP(P11,FAC_TOTALS_APTA!$A$4:$BH$126,$L15,FALSE))</f>
        <v>0</v>
      </c>
      <c r="Q15" s="117">
        <f>IF(Q11=0,0,VLOOKUP(Q11,FAC_TOTALS_APTA!$A$4:$BH$126,$L15,FALSE))</f>
        <v>0</v>
      </c>
      <c r="R15" s="117">
        <f>IF(R11=0,0,VLOOKUP(R11,FAC_TOTALS_APTA!$A$4:$BH$126,$L15,FALSE))</f>
        <v>0</v>
      </c>
      <c r="S15" s="117">
        <f>IF(S11=0,0,VLOOKUP(S11,FAC_TOTALS_APTA!$A$4:$BH$126,$L15,FALSE))</f>
        <v>0</v>
      </c>
      <c r="T15" s="117">
        <f>IF(T11=0,0,VLOOKUP(T11,FAC_TOTALS_APTA!$A$4:$BH$126,$L15,FALSE))</f>
        <v>0</v>
      </c>
      <c r="U15" s="117">
        <f>IF(U11=0,0,VLOOKUP(U11,FAC_TOTALS_APTA!$A$4:$BH$126,$L15,FALSE))</f>
        <v>0</v>
      </c>
      <c r="V15" s="117">
        <f>IF(V11=0,0,VLOOKUP(V11,FAC_TOTALS_APTA!$A$4:$BH$126,$L15,FALSE))</f>
        <v>0</v>
      </c>
      <c r="W15" s="117">
        <f>IF(W11=0,0,VLOOKUP(W11,FAC_TOTALS_APTA!$A$4:$BH$126,$L15,FALSE))</f>
        <v>0</v>
      </c>
      <c r="X15" s="117">
        <f>IF(X11=0,0,VLOOKUP(X11,FAC_TOTALS_APTA!$A$4:$BH$126,$L15,FALSE))</f>
        <v>0</v>
      </c>
      <c r="Y15" s="117">
        <f>IF(Y11=0,0,VLOOKUP(Y11,FAC_TOTALS_APTA!$A$4:$BH$126,$L15,FALSE))</f>
        <v>0</v>
      </c>
      <c r="Z15" s="117">
        <f>IF(Z11=0,0,VLOOKUP(Z11,FAC_TOTALS_APTA!$A$4:$BH$126,$L15,FALSE))</f>
        <v>0</v>
      </c>
      <c r="AA15" s="117">
        <f>IF(AA11=0,0,VLOOKUP(AA11,FAC_TOTALS_APTA!$A$4:$BH$126,$L15,FALSE))</f>
        <v>0</v>
      </c>
      <c r="AB15" s="117">
        <f>IF(AB11=0,0,VLOOKUP(AB11,FAC_TOTALS_APTA!$A$4:$BH$126,$L15,FALSE))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80</v>
      </c>
      <c r="C16" s="116"/>
      <c r="D16" s="104" t="s">
        <v>76</v>
      </c>
      <c r="E16" s="118"/>
      <c r="F16" s="104">
        <f>MATCH($D16,FAC_TOTALS_APTA!$A$2:$BH$2,)</f>
        <v>19</v>
      </c>
      <c r="G16" s="117">
        <f>VLOOKUP(G11,FAC_TOTALS_APTA!$A$4:$BH$126,$F16,FALSE)</f>
        <v>0</v>
      </c>
      <c r="H16" s="117">
        <f>VLOOKUP(H11,FAC_TOTALS_APTA!$A$4:$BH$126,$F16,FALSE)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MATCH($K16,FAC_TOTALS_APTA!$A$2:$BF$2,)</f>
        <v>37</v>
      </c>
      <c r="M16" s="117">
        <f>IF(M12=0,0,VLOOKUP(M12,FAC_TOTALS_APTA!$A$4:$BH$126,$L16,FALSE))</f>
        <v>0</v>
      </c>
      <c r="N16" s="117">
        <f>IF(N12=0,0,VLOOKUP(N12,FAC_TOTALS_APTA!$A$4:$BH$126,$L16,FALSE))</f>
        <v>0</v>
      </c>
      <c r="O16" s="117">
        <f>IF(O12=0,0,VLOOKUP(O12,FAC_TOTALS_APTA!$A$4:$BH$126,$L16,FALSE))</f>
        <v>0</v>
      </c>
      <c r="P16" s="117">
        <f>IF(P12=0,0,VLOOKUP(P12,FAC_TOTALS_APTA!$A$4:$BH$126,$L16,FALSE))</f>
        <v>0</v>
      </c>
      <c r="Q16" s="117">
        <f>IF(Q12=0,0,VLOOKUP(Q12,FAC_TOTALS_APTA!$A$4:$BH$126,$L16,FALSE))</f>
        <v>0</v>
      </c>
      <c r="R16" s="117">
        <f>IF(R12=0,0,VLOOKUP(R12,FAC_TOTALS_APTA!$A$4:$BH$126,$L16,FALSE))</f>
        <v>0</v>
      </c>
      <c r="S16" s="117">
        <f>IF(S12=0,0,VLOOKUP(S12,FAC_TOTALS_APTA!$A$4:$BH$126,$L16,FALSE))</f>
        <v>0</v>
      </c>
      <c r="T16" s="117">
        <f>IF(T12=0,0,VLOOKUP(T12,FAC_TOTALS_APTA!$A$4:$BH$126,$L16,FALSE))</f>
        <v>0</v>
      </c>
      <c r="U16" s="117">
        <f>IF(U12=0,0,VLOOKUP(U12,FAC_TOTALS_APTA!$A$4:$BH$126,$L16,FALSE))</f>
        <v>0</v>
      </c>
      <c r="V16" s="117">
        <f>IF(V12=0,0,VLOOKUP(V12,FAC_TOTALS_APTA!$A$4:$BH$126,$L16,FALSE))</f>
        <v>0</v>
      </c>
      <c r="W16" s="117">
        <f>IF(W12=0,0,VLOOKUP(W12,FAC_TOTALS_APTA!$A$4:$BH$126,$L16,FALSE))</f>
        <v>0</v>
      </c>
      <c r="X16" s="117">
        <f>IF(X12=0,0,VLOOKUP(X12,FAC_TOTALS_APTA!$A$4:$BH$126,$L16,FALSE))</f>
        <v>0</v>
      </c>
      <c r="Y16" s="117">
        <f>IF(Y12=0,0,VLOOKUP(Y12,FAC_TOTALS_APTA!$A$4:$BH$126,$L16,FALSE))</f>
        <v>0</v>
      </c>
      <c r="Z16" s="117">
        <f>IF(Z12=0,0,VLOOKUP(Z12,FAC_TOTALS_APTA!$A$4:$BH$126,$L16,FALSE))</f>
        <v>0</v>
      </c>
      <c r="AA16" s="117">
        <f>IF(AA12=0,0,VLOOKUP(AA12,FAC_TOTALS_APTA!$A$4:$BH$126,$L16,FALSE))</f>
        <v>0</v>
      </c>
      <c r="AB16" s="117">
        <f>IF(AB12=0,0,VLOOKUP(AB12,FAC_TOTALS_APTA!$A$4:$BH$126,$L16,FALSE))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47</v>
      </c>
      <c r="C17" s="116" t="s">
        <v>21</v>
      </c>
      <c r="D17" s="104" t="s">
        <v>8</v>
      </c>
      <c r="E17" s="55"/>
      <c r="F17" s="6">
        <f>MATCH($D17,FAC_TOTALS_APTA!$A$2:$BH$2,)</f>
        <v>14</v>
      </c>
      <c r="G17" s="29">
        <f>VLOOKUP(G11,FAC_TOTALS_APTA!$A$4:$BH$126,$F17,FALSE)</f>
        <v>8445944.2099834904</v>
      </c>
      <c r="H17" s="29">
        <f>VLOOKUP(H11,FAC_TOTALS_APTA!$A$4:$BH$126,$F17,FALSE)</f>
        <v>9293102.7426205203</v>
      </c>
      <c r="I17" s="30">
        <f t="shared" si="1"/>
        <v>0.10030359088041929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MATCH($K17,FAC_TOTALS_APTA!$A$2:$BF$2,)</f>
        <v>32</v>
      </c>
      <c r="M17" s="29">
        <f>IF(M11=0,0,VLOOKUP(M11,FAC_TOTALS_APTA!$A$4:$BH$126,$L17,FALSE))</f>
        <v>5425089.5489144996</v>
      </c>
      <c r="N17" s="29">
        <f>IF(N11=0,0,VLOOKUP(N11,FAC_TOTALS_APTA!$A$4:$BH$126,$L17,FALSE))</f>
        <v>6505171.0973776402</v>
      </c>
      <c r="O17" s="29">
        <f>IF(O11=0,0,VLOOKUP(O11,FAC_TOTALS_APTA!$A$4:$BH$126,$L17,FALSE))</f>
        <v>7059820.3958311202</v>
      </c>
      <c r="P17" s="29">
        <f>IF(P11=0,0,VLOOKUP(P11,FAC_TOTALS_APTA!$A$4:$BH$126,$L17,FALSE))</f>
        <v>9317728.7166570202</v>
      </c>
      <c r="Q17" s="29">
        <f>IF(Q11=0,0,VLOOKUP(Q11,FAC_TOTALS_APTA!$A$4:$BH$126,$L17,FALSE))</f>
        <v>2674234.3268268802</v>
      </c>
      <c r="R17" s="29">
        <f>IF(R11=0,0,VLOOKUP(R11,FAC_TOTALS_APTA!$A$4:$BH$126,$L17,FALSE))</f>
        <v>2264453.8620086401</v>
      </c>
      <c r="S17" s="29">
        <f>IF(S11=0,0,VLOOKUP(S11,FAC_TOTALS_APTA!$A$4:$BH$126,$L17,FALSE))</f>
        <v>-733393.49744657695</v>
      </c>
      <c r="T17" s="29">
        <f>IF(T11=0,0,VLOOKUP(T11,FAC_TOTALS_APTA!$A$4:$BH$126,$L17,FALSE))</f>
        <v>981628.84891493199</v>
      </c>
      <c r="U17" s="29">
        <f>IF(U11=0,0,VLOOKUP(U11,FAC_TOTALS_APTA!$A$4:$BH$126,$L17,FALSE))</f>
        <v>3764528.25153476</v>
      </c>
      <c r="V17" s="29">
        <f>IF(V11=0,0,VLOOKUP(V11,FAC_TOTALS_APTA!$A$4:$BH$126,$L17,FALSE))</f>
        <v>4775412.8016777197</v>
      </c>
      <c r="W17" s="29">
        <f>IF(W11=0,0,VLOOKUP(W11,FAC_TOTALS_APTA!$A$4:$BH$126,$L17,FALSE))</f>
        <v>0</v>
      </c>
      <c r="X17" s="29">
        <f>IF(X11=0,0,VLOOKUP(X11,FAC_TOTALS_APTA!$A$4:$BH$126,$L17,FALSE))</f>
        <v>0</v>
      </c>
      <c r="Y17" s="29">
        <f>IF(Y11=0,0,VLOOKUP(Y11,FAC_TOTALS_APTA!$A$4:$BH$126,$L17,FALSE))</f>
        <v>0</v>
      </c>
      <c r="Z17" s="29">
        <f>IF(Z11=0,0,VLOOKUP(Z11,FAC_TOTALS_APTA!$A$4:$BH$126,$L17,FALSE))</f>
        <v>0</v>
      </c>
      <c r="AA17" s="29">
        <f>IF(AA11=0,0,VLOOKUP(AA11,FAC_TOTALS_APTA!$A$4:$BH$126,$L17,FALSE))</f>
        <v>0</v>
      </c>
      <c r="AB17" s="29">
        <f>IF(AB11=0,0,VLOOKUP(AB11,FAC_TOTALS_APTA!$A$4:$BH$126,$L17,FALSE))</f>
        <v>0</v>
      </c>
      <c r="AC17" s="32">
        <f t="shared" si="4"/>
        <v>42034674.352296636</v>
      </c>
      <c r="AD17" s="33">
        <f>AC17/G27</f>
        <v>3.5846892718538276E-2</v>
      </c>
      <c r="AE17" s="6"/>
    </row>
    <row r="18" spans="1:31" s="13" customFormat="1" x14ac:dyDescent="0.25">
      <c r="A18" s="6"/>
      <c r="B18" s="25" t="s">
        <v>72</v>
      </c>
      <c r="C18" s="116"/>
      <c r="D18" s="104" t="s">
        <v>71</v>
      </c>
      <c r="E18" s="55"/>
      <c r="F18" s="6">
        <f>MATCH($D18,FAC_TOTALS_APTA!$A$2:$BH$2,)</f>
        <v>15</v>
      </c>
      <c r="G18" s="54">
        <f>VLOOKUP(G11,FAC_TOTALS_APTA!$A$4:$BH$126,$F18,FALSE)</f>
        <v>0.44361978439460098</v>
      </c>
      <c r="H18" s="54">
        <f>VLOOKUP(H11,FAC_TOTALS_APTA!$A$4:$BH$126,$F18,FALSE)</f>
        <v>0.44631449946228402</v>
      </c>
      <c r="I18" s="30">
        <f t="shared" si="1"/>
        <v>6.0743798236151392E-3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MATCH($K18,FAC_TOTALS_APTA!$A$2:$BF$2,)</f>
        <v>33</v>
      </c>
      <c r="M18" s="29">
        <f>IF(M11=0,0,VLOOKUP(M11,FAC_TOTALS_APTA!$A$4:$BH$126,$L18,FALSE))</f>
        <v>-9693700.4286033995</v>
      </c>
      <c r="N18" s="29">
        <f>IF(N11=0,0,VLOOKUP(N11,FAC_TOTALS_APTA!$A$4:$BH$126,$L18,FALSE))</f>
        <v>-2654087.1379957199</v>
      </c>
      <c r="O18" s="29">
        <f>IF(O11=0,0,VLOOKUP(O11,FAC_TOTALS_APTA!$A$4:$BH$126,$L18,FALSE))</f>
        <v>-1899276.7843839901</v>
      </c>
      <c r="P18" s="29">
        <f>IF(P11=0,0,VLOOKUP(P11,FAC_TOTALS_APTA!$A$4:$BH$126,$L18,FALSE))</f>
        <v>-11803.380011474201</v>
      </c>
      <c r="Q18" s="29">
        <f>IF(Q11=0,0,VLOOKUP(Q11,FAC_TOTALS_APTA!$A$4:$BH$126,$L18,FALSE))</f>
        <v>-15733150.059263701</v>
      </c>
      <c r="R18" s="29">
        <f>IF(R11=0,0,VLOOKUP(R11,FAC_TOTALS_APTA!$A$4:$BH$126,$L18,FALSE))</f>
        <v>7083965.9813464303</v>
      </c>
      <c r="S18" s="29">
        <f>IF(S11=0,0,VLOOKUP(S11,FAC_TOTALS_APTA!$A$4:$BH$126,$L18,FALSE))</f>
        <v>2663841.4140127599</v>
      </c>
      <c r="T18" s="29">
        <f>IF(T11=0,0,VLOOKUP(T11,FAC_TOTALS_APTA!$A$4:$BH$126,$L18,FALSE))</f>
        <v>32426613.5207843</v>
      </c>
      <c r="U18" s="29">
        <f>IF(U11=0,0,VLOOKUP(U11,FAC_TOTALS_APTA!$A$4:$BH$126,$L18,FALSE))</f>
        <v>-10175496.347203899</v>
      </c>
      <c r="V18" s="29">
        <f>IF(V11=0,0,VLOOKUP(V11,FAC_TOTALS_APTA!$A$4:$BH$126,$L18,FALSE))</f>
        <v>-9199766.4254668392</v>
      </c>
      <c r="W18" s="29">
        <f>IF(W11=0,0,VLOOKUP(W11,FAC_TOTALS_APTA!$A$4:$BH$126,$L18,FALSE))</f>
        <v>0</v>
      </c>
      <c r="X18" s="29">
        <f>IF(X11=0,0,VLOOKUP(X11,FAC_TOTALS_APTA!$A$4:$BH$126,$L18,FALSE))</f>
        <v>0</v>
      </c>
      <c r="Y18" s="29">
        <f>IF(Y11=0,0,VLOOKUP(Y11,FAC_TOTALS_APTA!$A$4:$BH$126,$L18,FALSE))</f>
        <v>0</v>
      </c>
      <c r="Z18" s="29">
        <f>IF(Z11=0,0,VLOOKUP(Z11,FAC_TOTALS_APTA!$A$4:$BH$126,$L18,FALSE))</f>
        <v>0</v>
      </c>
      <c r="AA18" s="29">
        <f>IF(AA11=0,0,VLOOKUP(AA11,FAC_TOTALS_APTA!$A$4:$BH$126,$L18,FALSE))</f>
        <v>0</v>
      </c>
      <c r="AB18" s="29">
        <f>IF(AB11=0,0,VLOOKUP(AB11,FAC_TOTALS_APTA!$A$4:$BH$126,$L18,FALSE))</f>
        <v>0</v>
      </c>
      <c r="AC18" s="32">
        <f t="shared" si="4"/>
        <v>-7192859.6467855312</v>
      </c>
      <c r="AD18" s="33">
        <f>AC18/G27</f>
        <v>-6.1340232099059049E-3</v>
      </c>
      <c r="AE18" s="6"/>
    </row>
    <row r="19" spans="1:31" s="13" customFormat="1" x14ac:dyDescent="0.2">
      <c r="A19" s="6"/>
      <c r="B19" s="115" t="s">
        <v>48</v>
      </c>
      <c r="C19" s="116" t="s">
        <v>21</v>
      </c>
      <c r="D19" s="124" t="s">
        <v>81</v>
      </c>
      <c r="E19" s="55"/>
      <c r="F19" s="6">
        <f>MATCH($D19,FAC_TOTALS_APTA!$A$2:$BH$2,)</f>
        <v>16</v>
      </c>
      <c r="G19" s="34">
        <f>VLOOKUP(G11,FAC_TOTALS_APTA!$A$4:$BH$126,$F19,FALSE)</f>
        <v>1.9566243795576801</v>
      </c>
      <c r="H19" s="34">
        <f>VLOOKUP(H11,FAC_TOTALS_APTA!$A$4:$BH$126,$F19,FALSE)</f>
        <v>4.08321637315274</v>
      </c>
      <c r="I19" s="30">
        <f t="shared" si="1"/>
        <v>1.08686777892229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MATCH($K19,FAC_TOTALS_APTA!$A$2:$BF$2,)</f>
        <v>34</v>
      </c>
      <c r="M19" s="29">
        <f>IF(M11=0,0,VLOOKUP(M11,FAC_TOTALS_APTA!$A$4:$BH$126,$L19,FALSE))</f>
        <v>4454800.3292886904</v>
      </c>
      <c r="N19" s="29">
        <f>IF(N11=0,0,VLOOKUP(N11,FAC_TOTALS_APTA!$A$4:$BH$126,$L19,FALSE))</f>
        <v>4720097.2951967604</v>
      </c>
      <c r="O19" s="29">
        <f>IF(O11=0,0,VLOOKUP(O11,FAC_TOTALS_APTA!$A$4:$BH$126,$L19,FALSE))</f>
        <v>6384542.3483446399</v>
      </c>
      <c r="P19" s="29">
        <f>IF(P11=0,0,VLOOKUP(P11,FAC_TOTALS_APTA!$A$4:$BH$126,$L19,FALSE))</f>
        <v>3815411.57680084</v>
      </c>
      <c r="Q19" s="29">
        <f>IF(Q11=0,0,VLOOKUP(Q11,FAC_TOTALS_APTA!$A$4:$BH$126,$L19,FALSE))</f>
        <v>2118672.5785935102</v>
      </c>
      <c r="R19" s="29">
        <f>IF(R11=0,0,VLOOKUP(R11,FAC_TOTALS_APTA!$A$4:$BH$126,$L19,FALSE))</f>
        <v>5344065.0186871598</v>
      </c>
      <c r="S19" s="29">
        <f>IF(S11=0,0,VLOOKUP(S11,FAC_TOTALS_APTA!$A$4:$BH$126,$L19,FALSE))</f>
        <v>-14673877.9532154</v>
      </c>
      <c r="T19" s="29">
        <f>IF(T11=0,0,VLOOKUP(T11,FAC_TOTALS_APTA!$A$4:$BH$126,$L19,FALSE))</f>
        <v>6719731.1112906504</v>
      </c>
      <c r="U19" s="29">
        <f>IF(U11=0,0,VLOOKUP(U11,FAC_TOTALS_APTA!$A$4:$BH$126,$L19,FALSE))</f>
        <v>9834396.4669900108</v>
      </c>
      <c r="V19" s="29">
        <f>IF(V11=0,0,VLOOKUP(V11,FAC_TOTALS_APTA!$A$4:$BH$126,$L19,FALSE))</f>
        <v>367781.49386281002</v>
      </c>
      <c r="W19" s="29">
        <f>IF(W11=0,0,VLOOKUP(W11,FAC_TOTALS_APTA!$A$4:$BH$126,$L19,FALSE))</f>
        <v>0</v>
      </c>
      <c r="X19" s="29">
        <f>IF(X11=0,0,VLOOKUP(X11,FAC_TOTALS_APTA!$A$4:$BH$126,$L19,FALSE))</f>
        <v>0</v>
      </c>
      <c r="Y19" s="29">
        <f>IF(Y11=0,0,VLOOKUP(Y11,FAC_TOTALS_APTA!$A$4:$BH$126,$L19,FALSE))</f>
        <v>0</v>
      </c>
      <c r="Z19" s="29">
        <f>IF(Z11=0,0,VLOOKUP(Z11,FAC_TOTALS_APTA!$A$4:$BH$126,$L19,FALSE))</f>
        <v>0</v>
      </c>
      <c r="AA19" s="29">
        <f>IF(AA11=0,0,VLOOKUP(AA11,FAC_TOTALS_APTA!$A$4:$BH$126,$L19,FALSE))</f>
        <v>0</v>
      </c>
      <c r="AB19" s="29">
        <f>IF(AB11=0,0,VLOOKUP(AB11,FAC_TOTALS_APTA!$A$4:$BH$126,$L19,FALSE))</f>
        <v>0</v>
      </c>
      <c r="AC19" s="32">
        <f t="shared" si="4"/>
        <v>29085620.265839677</v>
      </c>
      <c r="AD19" s="33">
        <f>AC19/G27</f>
        <v>2.480402490056954E-2</v>
      </c>
      <c r="AE19" s="6"/>
    </row>
    <row r="20" spans="1:31" s="13" customFormat="1" x14ac:dyDescent="0.25">
      <c r="A20" s="6"/>
      <c r="B20" s="115" t="s">
        <v>45</v>
      </c>
      <c r="C20" s="116" t="s">
        <v>21</v>
      </c>
      <c r="D20" s="104" t="s">
        <v>14</v>
      </c>
      <c r="E20" s="55"/>
      <c r="F20" s="6" t="e">
        <f>MATCH($D20,FAC_TOTALS_APTA!$A$2:$BH$2,)</f>
        <v>#N/A</v>
      </c>
      <c r="G20" s="54" t="e">
        <f>VLOOKUP(G11,FAC_TOTALS_APTA!$A$4:$BH$126,$F20,FALSE)</f>
        <v>#REF!</v>
      </c>
      <c r="H20" s="54" t="e">
        <f>VLOOKUP(H11,FAC_TOTALS_APTA!$A$4:$BH$126,$F20,FALSE)</f>
        <v>#REF!</v>
      </c>
      <c r="I20" s="30" t="str">
        <f t="shared" si="1"/>
        <v>-</v>
      </c>
      <c r="J20" s="31" t="str">
        <f t="shared" si="2"/>
        <v>_log</v>
      </c>
      <c r="K20" s="31" t="str">
        <f t="shared" si="3"/>
        <v>TOTAL_MED_INC_INDIV_2018_log_FAC</v>
      </c>
      <c r="L20" s="6" t="e">
        <f>MATCH($K20,FAC_TOTALS_APTA!$A$2:$BF$2,)</f>
        <v>#N/A</v>
      </c>
      <c r="M20" s="29" t="e">
        <f>IF(M11=0,0,VLOOKUP(M11,FAC_TOTALS_APTA!$A$4:$BH$126,$L20,FALSE))</f>
        <v>#REF!</v>
      </c>
      <c r="N20" s="29" t="e">
        <f>IF(N11=0,0,VLOOKUP(N11,FAC_TOTALS_APTA!$A$4:$BH$126,$L20,FALSE))</f>
        <v>#REF!</v>
      </c>
      <c r="O20" s="29" t="e">
        <f>IF(O11=0,0,VLOOKUP(O11,FAC_TOTALS_APTA!$A$4:$BH$126,$L20,FALSE))</f>
        <v>#REF!</v>
      </c>
      <c r="P20" s="29" t="e">
        <f>IF(P11=0,0,VLOOKUP(P11,FAC_TOTALS_APTA!$A$4:$BH$126,$L20,FALSE))</f>
        <v>#REF!</v>
      </c>
      <c r="Q20" s="29" t="e">
        <f>IF(Q11=0,0,VLOOKUP(Q11,FAC_TOTALS_APTA!$A$4:$BH$126,$L20,FALSE))</f>
        <v>#REF!</v>
      </c>
      <c r="R20" s="29" t="e">
        <f>IF(R11=0,0,VLOOKUP(R11,FAC_TOTALS_APTA!$A$4:$BH$126,$L20,FALSE))</f>
        <v>#REF!</v>
      </c>
      <c r="S20" s="29" t="e">
        <f>IF(S11=0,0,VLOOKUP(S11,FAC_TOTALS_APTA!$A$4:$BH$126,$L20,FALSE))</f>
        <v>#REF!</v>
      </c>
      <c r="T20" s="29" t="e">
        <f>IF(T11=0,0,VLOOKUP(T11,FAC_TOTALS_APTA!$A$4:$BH$126,$L20,FALSE))</f>
        <v>#REF!</v>
      </c>
      <c r="U20" s="29" t="e">
        <f>IF(U11=0,0,VLOOKUP(U11,FAC_TOTALS_APTA!$A$4:$BH$126,$L20,FALSE))</f>
        <v>#REF!</v>
      </c>
      <c r="V20" s="29" t="e">
        <f>IF(V11=0,0,VLOOKUP(V11,FAC_TOTALS_APTA!$A$4:$BH$126,$L20,FALSE))</f>
        <v>#REF!</v>
      </c>
      <c r="W20" s="29">
        <f>IF(W11=0,0,VLOOKUP(W11,FAC_TOTALS_APTA!$A$4:$BH$126,$L20,FALSE))</f>
        <v>0</v>
      </c>
      <c r="X20" s="29">
        <f>IF(X11=0,0,VLOOKUP(X11,FAC_TOTALS_APTA!$A$4:$BH$126,$L20,FALSE))</f>
        <v>0</v>
      </c>
      <c r="Y20" s="29">
        <f>IF(Y11=0,0,VLOOKUP(Y11,FAC_TOTALS_APTA!$A$4:$BH$126,$L20,FALSE))</f>
        <v>0</v>
      </c>
      <c r="Z20" s="29">
        <f>IF(Z11=0,0,VLOOKUP(Z11,FAC_TOTALS_APTA!$A$4:$BH$126,$L20,FALSE))</f>
        <v>0</v>
      </c>
      <c r="AA20" s="29">
        <f>IF(AA11=0,0,VLOOKUP(AA11,FAC_TOTALS_APTA!$A$4:$BH$126,$L20,FALSE))</f>
        <v>0</v>
      </c>
      <c r="AB20" s="29">
        <f>IF(AB11=0,0,VLOOKUP(AB11,FAC_TOTALS_APTA!$A$4:$BH$126,$L20,FALSE))</f>
        <v>0</v>
      </c>
      <c r="AC20" s="32" t="e">
        <f t="shared" si="4"/>
        <v>#REF!</v>
      </c>
      <c r="AD20" s="33" t="e">
        <f>AC20/G27</f>
        <v>#REF!</v>
      </c>
      <c r="AE20" s="6"/>
    </row>
    <row r="21" spans="1:31" s="13" customFormat="1" x14ac:dyDescent="0.25">
      <c r="A21" s="6"/>
      <c r="B21" s="115" t="s">
        <v>61</v>
      </c>
      <c r="C21" s="116"/>
      <c r="D21" s="104" t="s">
        <v>9</v>
      </c>
      <c r="E21" s="55"/>
      <c r="F21" s="6">
        <f>MATCH($D21,FAC_TOTALS_APTA!$A$2:$BH$2,)</f>
        <v>17</v>
      </c>
      <c r="G21" s="29">
        <f>VLOOKUP(G11,FAC_TOTALS_APTA!$A$4:$BH$126,$F21,FALSE)</f>
        <v>11.080959921196699</v>
      </c>
      <c r="H21" s="29">
        <f>VLOOKUP(H11,FAC_TOTALS_APTA!$A$4:$BH$126,$F21,FALSE)</f>
        <v>11.2691753249984</v>
      </c>
      <c r="I21" s="30">
        <f t="shared" si="1"/>
        <v>1.6985478256415831E-2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MATCH($K21,FAC_TOTALS_APTA!$A$2:$BF$2,)</f>
        <v>35</v>
      </c>
      <c r="M21" s="29">
        <f>IF(M11=0,0,VLOOKUP(M11,FAC_TOTALS_APTA!$A$4:$BH$126,$L21,FALSE))</f>
        <v>-1322165.9151725101</v>
      </c>
      <c r="N21" s="29">
        <f>IF(N11=0,0,VLOOKUP(N11,FAC_TOTALS_APTA!$A$4:$BH$126,$L21,FALSE))</f>
        <v>-1306865.3802181301</v>
      </c>
      <c r="O21" s="29">
        <f>IF(O11=0,0,VLOOKUP(O11,FAC_TOTALS_APTA!$A$4:$BH$126,$L21,FALSE))</f>
        <v>-1456461.7917825701</v>
      </c>
      <c r="P21" s="29">
        <f>IF(P11=0,0,VLOOKUP(P11,FAC_TOTALS_APTA!$A$4:$BH$126,$L21,FALSE))</f>
        <v>-1176647.1370761599</v>
      </c>
      <c r="Q21" s="29">
        <f>IF(Q11=0,0,VLOOKUP(Q11,FAC_TOTALS_APTA!$A$4:$BH$126,$L21,FALSE))</f>
        <v>-2329143.3219169602</v>
      </c>
      <c r="R21" s="29">
        <f>IF(R11=0,0,VLOOKUP(R11,FAC_TOTALS_APTA!$A$4:$BH$126,$L21,FALSE))</f>
        <v>2525887.4463014202</v>
      </c>
      <c r="S21" s="29">
        <f>IF(S11=0,0,VLOOKUP(S11,FAC_TOTALS_APTA!$A$4:$BH$126,$L21,FALSE))</f>
        <v>2236719.5501564401</v>
      </c>
      <c r="T21" s="29">
        <f>IF(T11=0,0,VLOOKUP(T11,FAC_TOTALS_APTA!$A$4:$BH$126,$L21,FALSE))</f>
        <v>5184461.59818919</v>
      </c>
      <c r="U21" s="29">
        <f>IF(U11=0,0,VLOOKUP(U11,FAC_TOTALS_APTA!$A$4:$BH$126,$L21,FALSE))</f>
        <v>5536128.7506849701</v>
      </c>
      <c r="V21" s="29">
        <f>IF(V11=0,0,VLOOKUP(V11,FAC_TOTALS_APTA!$A$4:$BH$126,$L21,FALSE))</f>
        <v>-2169731.2363206702</v>
      </c>
      <c r="W21" s="29">
        <f>IF(W11=0,0,VLOOKUP(W11,FAC_TOTALS_APTA!$A$4:$BH$126,$L21,FALSE))</f>
        <v>0</v>
      </c>
      <c r="X21" s="29">
        <f>IF(X11=0,0,VLOOKUP(X11,FAC_TOTALS_APTA!$A$4:$BH$126,$L21,FALSE))</f>
        <v>0</v>
      </c>
      <c r="Y21" s="29">
        <f>IF(Y11=0,0,VLOOKUP(Y11,FAC_TOTALS_APTA!$A$4:$BH$126,$L21,FALSE))</f>
        <v>0</v>
      </c>
      <c r="Z21" s="29">
        <f>IF(Z11=0,0,VLOOKUP(Z11,FAC_TOTALS_APTA!$A$4:$BH$126,$L21,FALSE))</f>
        <v>0</v>
      </c>
      <c r="AA21" s="29">
        <f>IF(AA11=0,0,VLOOKUP(AA11,FAC_TOTALS_APTA!$A$4:$BH$126,$L21,FALSE))</f>
        <v>0</v>
      </c>
      <c r="AB21" s="29">
        <f>IF(AB11=0,0,VLOOKUP(AB11,FAC_TOTALS_APTA!$A$4:$BH$126,$L21,FALSE))</f>
        <v>0</v>
      </c>
      <c r="AC21" s="32">
        <f t="shared" si="4"/>
        <v>5722182.5628450196</v>
      </c>
      <c r="AD21" s="33">
        <f>AC21/G27</f>
        <v>4.879839504097136E-3</v>
      </c>
      <c r="AE21" s="6"/>
    </row>
    <row r="22" spans="1:31" s="13" customFormat="1" x14ac:dyDescent="0.25">
      <c r="A22" s="6"/>
      <c r="B22" s="115" t="s">
        <v>46</v>
      </c>
      <c r="C22" s="116"/>
      <c r="D22" s="104" t="s">
        <v>28</v>
      </c>
      <c r="E22" s="55"/>
      <c r="F22" s="6">
        <f>MATCH($D22,FAC_TOTALS_APTA!$A$2:$BH$2,)</f>
        <v>18</v>
      </c>
      <c r="G22" s="34">
        <f>VLOOKUP(G11,FAC_TOTALS_APTA!$A$4:$BH$126,$F22,FALSE)</f>
        <v>3.9039838032305898</v>
      </c>
      <c r="H22" s="34">
        <f>VLOOKUP(H11,FAC_TOTALS_APTA!$A$4:$BH$126,$F22,FALSE)</f>
        <v>4.8815823185081504</v>
      </c>
      <c r="I22" s="30">
        <f t="shared" si="1"/>
        <v>0.25041049465128085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MATCH($K22,FAC_TOTALS_APTA!$A$2:$BF$2,)</f>
        <v>36</v>
      </c>
      <c r="M22" s="29">
        <f>IF(M11=0,0,VLOOKUP(M11,FAC_TOTALS_APTA!$A$4:$BH$126,$L22,FALSE))</f>
        <v>0</v>
      </c>
      <c r="N22" s="29">
        <f>IF(N11=0,0,VLOOKUP(N11,FAC_TOTALS_APTA!$A$4:$BH$126,$L22,FALSE))</f>
        <v>0</v>
      </c>
      <c r="O22" s="29">
        <f>IF(O11=0,0,VLOOKUP(O11,FAC_TOTALS_APTA!$A$4:$BH$126,$L22,FALSE))</f>
        <v>0</v>
      </c>
      <c r="P22" s="29">
        <f>IF(P11=0,0,VLOOKUP(P11,FAC_TOTALS_APTA!$A$4:$BH$126,$L22,FALSE))</f>
        <v>-4411174.7773901597</v>
      </c>
      <c r="Q22" s="29">
        <f>IF(Q11=0,0,VLOOKUP(Q11,FAC_TOTALS_APTA!$A$4:$BH$126,$L22,FALSE))</f>
        <v>-3688154.4354245001</v>
      </c>
      <c r="R22" s="29">
        <f>IF(R11=0,0,VLOOKUP(R11,FAC_TOTALS_APTA!$A$4:$BH$126,$L22,FALSE))</f>
        <v>-1564389.32755888</v>
      </c>
      <c r="S22" s="29">
        <f>IF(S11=0,0,VLOOKUP(S11,FAC_TOTALS_APTA!$A$4:$BH$126,$L22,FALSE))</f>
        <v>-3034027.4995581899</v>
      </c>
      <c r="T22" s="29">
        <f>IF(T11=0,0,VLOOKUP(T11,FAC_TOTALS_APTA!$A$4:$BH$126,$L22,FALSE))</f>
        <v>-4180372.7665775502</v>
      </c>
      <c r="U22" s="29">
        <f>IF(U11=0,0,VLOOKUP(U11,FAC_TOTALS_APTA!$A$4:$BH$126,$L22,FALSE))</f>
        <v>723597.30492592196</v>
      </c>
      <c r="V22" s="29">
        <f>IF(V11=0,0,VLOOKUP(V11,FAC_TOTALS_APTA!$A$4:$BH$126,$L22,FALSE))</f>
        <v>-1151384.0224438801</v>
      </c>
      <c r="W22" s="29">
        <f>IF(W11=0,0,VLOOKUP(W11,FAC_TOTALS_APTA!$A$4:$BH$126,$L22,FALSE))</f>
        <v>0</v>
      </c>
      <c r="X22" s="29">
        <f>IF(X11=0,0,VLOOKUP(X11,FAC_TOTALS_APTA!$A$4:$BH$126,$L22,FALSE))</f>
        <v>0</v>
      </c>
      <c r="Y22" s="29">
        <f>IF(Y11=0,0,VLOOKUP(Y11,FAC_TOTALS_APTA!$A$4:$BH$126,$L22,FALSE))</f>
        <v>0</v>
      </c>
      <c r="Z22" s="29">
        <f>IF(Z11=0,0,VLOOKUP(Z11,FAC_TOTALS_APTA!$A$4:$BH$126,$L22,FALSE))</f>
        <v>0</v>
      </c>
      <c r="AA22" s="29">
        <f>IF(AA11=0,0,VLOOKUP(AA11,FAC_TOTALS_APTA!$A$4:$BH$126,$L22,FALSE))</f>
        <v>0</v>
      </c>
      <c r="AB22" s="29">
        <f>IF(AB11=0,0,VLOOKUP(AB11,FAC_TOTALS_APTA!$A$4:$BH$126,$L22,FALSE))</f>
        <v>0</v>
      </c>
      <c r="AC22" s="32">
        <f t="shared" si="4"/>
        <v>-17305905.524027236</v>
      </c>
      <c r="AD22" s="33">
        <f>AC22/G27</f>
        <v>-1.4758361954172452E-2</v>
      </c>
      <c r="AE22" s="6"/>
    </row>
    <row r="23" spans="1:31" s="13" customFormat="1" x14ac:dyDescent="0.25">
      <c r="A23" s="6"/>
      <c r="B23" s="115" t="s">
        <v>62</v>
      </c>
      <c r="C23" s="116"/>
      <c r="D23" s="126" t="s">
        <v>92</v>
      </c>
      <c r="E23" s="55"/>
      <c r="F23" s="6">
        <f>MATCH($D23,FAC_TOTALS_APTA!$A$2:$BH$2,)</f>
        <v>26</v>
      </c>
      <c r="G23" s="34">
        <f>VLOOKUP(G11,FAC_TOTALS_APTA!$A$4:$BH$126,$F23,FALSE)</f>
        <v>0</v>
      </c>
      <c r="H23" s="34">
        <f>VLOOKUP(H11,FAC_TOTALS_APTA!$A$4:$BH$126,$F23,FALSE)</f>
        <v>0.617326143067772</v>
      </c>
      <c r="I23" s="30" t="str">
        <f t="shared" si="1"/>
        <v>-</v>
      </c>
      <c r="J23" s="31"/>
      <c r="K23" s="31" t="str">
        <f t="shared" si="3"/>
        <v>YEARS_SINCE_TNC_RAIL_HI_FAC</v>
      </c>
      <c r="L23" s="6">
        <f>MATCH($K23,FAC_TOTALS_APTA!$A$2:$BF$2,)</f>
        <v>44</v>
      </c>
      <c r="M23" s="29">
        <f>IF(M11=0,0,VLOOKUP(M11,FAC_TOTALS_APTA!$A$4:$BH$126,$L23,FALSE))</f>
        <v>0</v>
      </c>
      <c r="N23" s="29">
        <f>IF(N11=0,0,VLOOKUP(N11,FAC_TOTALS_APTA!$A$4:$BH$126,$L23,FALSE))</f>
        <v>0</v>
      </c>
      <c r="O23" s="29">
        <f>IF(O11=0,0,VLOOKUP(O11,FAC_TOTALS_APTA!$A$4:$BH$126,$L23,FALSE))</f>
        <v>0</v>
      </c>
      <c r="P23" s="29">
        <f>IF(P11=0,0,VLOOKUP(P11,FAC_TOTALS_APTA!$A$4:$BH$126,$L23,FALSE))</f>
        <v>0</v>
      </c>
      <c r="Q23" s="29">
        <f>IF(Q11=0,0,VLOOKUP(Q11,FAC_TOTALS_APTA!$A$4:$BH$126,$L23,FALSE))</f>
        <v>0</v>
      </c>
      <c r="R23" s="29">
        <f>IF(R11=0,0,VLOOKUP(R11,FAC_TOTALS_APTA!$A$4:$BH$126,$L23,FALSE))</f>
        <v>0</v>
      </c>
      <c r="S23" s="29">
        <f>IF(S11=0,0,VLOOKUP(S11,FAC_TOTALS_APTA!$A$4:$BH$126,$L23,FALSE))</f>
        <v>0</v>
      </c>
      <c r="T23" s="29">
        <f>IF(T11=0,0,VLOOKUP(T11,FAC_TOTALS_APTA!$A$4:$BH$126,$L23,FALSE))</f>
        <v>0</v>
      </c>
      <c r="U23" s="29">
        <f>IF(U11=0,0,VLOOKUP(U11,FAC_TOTALS_APTA!$A$4:$BH$126,$L23,FALSE))</f>
        <v>-581160.07944568002</v>
      </c>
      <c r="V23" s="29">
        <f>IF(V11=0,0,VLOOKUP(V11,FAC_TOTALS_APTA!$A$4:$BH$126,$L23,FALSE))</f>
        <v>-2511366.2531609898</v>
      </c>
      <c r="W23" s="29">
        <f>IF(W11=0,0,VLOOKUP(W11,FAC_TOTALS_APTA!$A$4:$BH$126,$L23,FALSE))</f>
        <v>0</v>
      </c>
      <c r="X23" s="29">
        <f>IF(X11=0,0,VLOOKUP(X11,FAC_TOTALS_APTA!$A$4:$BH$126,$L23,FALSE))</f>
        <v>0</v>
      </c>
      <c r="Y23" s="29">
        <f>IF(Y11=0,0,VLOOKUP(Y11,FAC_TOTALS_APTA!$A$4:$BH$126,$L23,FALSE))</f>
        <v>0</v>
      </c>
      <c r="Z23" s="29">
        <f>IF(Z11=0,0,VLOOKUP(Z11,FAC_TOTALS_APTA!$A$4:$BH$126,$L23,FALSE))</f>
        <v>0</v>
      </c>
      <c r="AA23" s="29">
        <f>IF(AA11=0,0,VLOOKUP(AA11,FAC_TOTALS_APTA!$A$4:$BH$126,$L23,FALSE))</f>
        <v>0</v>
      </c>
      <c r="AB23" s="29">
        <f>IF(AB11=0,0,VLOOKUP(AB11,FAC_TOTALS_APTA!$A$4:$BH$126,$L23,FALSE))</f>
        <v>0</v>
      </c>
      <c r="AC23" s="32">
        <f t="shared" si="4"/>
        <v>-3092526.33260667</v>
      </c>
      <c r="AD23" s="33">
        <f>AC23/G27</f>
        <v>-2.6372860354548942E-3</v>
      </c>
      <c r="AE23" s="6"/>
    </row>
    <row r="24" spans="1:31" s="13" customFormat="1" x14ac:dyDescent="0.25">
      <c r="A24" s="6"/>
      <c r="B24" s="115" t="s">
        <v>63</v>
      </c>
      <c r="C24" s="116"/>
      <c r="D24" s="104" t="s">
        <v>42</v>
      </c>
      <c r="E24" s="55"/>
      <c r="F24" s="6">
        <f>MATCH($D24,FAC_TOTALS_APTA!$A$2:$BH$2,)</f>
        <v>28</v>
      </c>
      <c r="G24" s="34">
        <f>VLOOKUP(G11,FAC_TOTALS_APTA!$A$4:$BH$126,$F24,FALSE)</f>
        <v>0</v>
      </c>
      <c r="H24" s="34">
        <f>VLOOKUP(H11,FAC_TOTALS_APTA!$A$4:$BH$126,$F24,FALSE)</f>
        <v>0.367197034835056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MATCH($K24,FAC_TOTALS_APTA!$A$2:$BF$2,)</f>
        <v>46</v>
      </c>
      <c r="M24" s="29">
        <f>IF(M11=0,0,VLOOKUP(M11,FAC_TOTALS_APTA!$A$4:$BH$126,$L24,FALSE))</f>
        <v>0</v>
      </c>
      <c r="N24" s="29">
        <f>IF(N11=0,0,VLOOKUP(N11,FAC_TOTALS_APTA!$A$4:$BH$126,$L24,FALSE))</f>
        <v>0</v>
      </c>
      <c r="O24" s="29">
        <f>IF(O11=0,0,VLOOKUP(O11,FAC_TOTALS_APTA!$A$4:$BH$126,$L24,FALSE))</f>
        <v>0</v>
      </c>
      <c r="P24" s="29">
        <f>IF(P11=0,0,VLOOKUP(P11,FAC_TOTALS_APTA!$A$4:$BH$126,$L24,FALSE))</f>
        <v>0</v>
      </c>
      <c r="Q24" s="29">
        <f>IF(Q11=0,0,VLOOKUP(Q11,FAC_TOTALS_APTA!$A$4:$BH$126,$L24,FALSE))</f>
        <v>0</v>
      </c>
      <c r="R24" s="29">
        <f>IF(R11=0,0,VLOOKUP(R11,FAC_TOTALS_APTA!$A$4:$BH$126,$L24,FALSE))</f>
        <v>-471692.14061492798</v>
      </c>
      <c r="S24" s="29">
        <f>IF(S11=0,0,VLOOKUP(S11,FAC_TOTALS_APTA!$A$4:$BH$126,$L24,FALSE))</f>
        <v>0</v>
      </c>
      <c r="T24" s="29">
        <f>IF(T11=0,0,VLOOKUP(T11,FAC_TOTALS_APTA!$A$4:$BH$126,$L24,FALSE))</f>
        <v>-49273.9880922507</v>
      </c>
      <c r="U24" s="29">
        <f>IF(U11=0,0,VLOOKUP(U11,FAC_TOTALS_APTA!$A$4:$BH$126,$L24,FALSE))</f>
        <v>-393845.390434751</v>
      </c>
      <c r="V24" s="29">
        <f>IF(V11=0,0,VLOOKUP(V11,FAC_TOTALS_APTA!$A$4:$BH$126,$L24,FALSE))</f>
        <v>-17902.037555443101</v>
      </c>
      <c r="W24" s="29">
        <f>IF(W11=0,0,VLOOKUP(W11,FAC_TOTALS_APTA!$A$4:$BH$126,$L24,FALSE))</f>
        <v>0</v>
      </c>
      <c r="X24" s="29">
        <f>IF(X11=0,0,VLOOKUP(X11,FAC_TOTALS_APTA!$A$4:$BH$126,$L24,FALSE))</f>
        <v>0</v>
      </c>
      <c r="Y24" s="29">
        <f>IF(Y11=0,0,VLOOKUP(Y11,FAC_TOTALS_APTA!$A$4:$BH$126,$L24,FALSE))</f>
        <v>0</v>
      </c>
      <c r="Z24" s="29">
        <f>IF(Z11=0,0,VLOOKUP(Z11,FAC_TOTALS_APTA!$A$4:$BH$126,$L24,FALSE))</f>
        <v>0</v>
      </c>
      <c r="AA24" s="29">
        <f>IF(AA11=0,0,VLOOKUP(AA11,FAC_TOTALS_APTA!$A$4:$BH$126,$L24,FALSE))</f>
        <v>0</v>
      </c>
      <c r="AB24" s="29">
        <f>IF(AB11=0,0,VLOOKUP(AB11,FAC_TOTALS_APTA!$A$4:$BH$126,$L24,FALSE))</f>
        <v>0</v>
      </c>
      <c r="AC24" s="32">
        <f t="shared" si="4"/>
        <v>-932713.55669737281</v>
      </c>
      <c r="AD24" s="33">
        <f>AC24/G27</f>
        <v>-7.9541196213002701E-4</v>
      </c>
      <c r="AE24" s="6"/>
    </row>
    <row r="25" spans="1:31" s="13" customFormat="1" x14ac:dyDescent="0.25">
      <c r="A25" s="6"/>
      <c r="B25" s="127" t="s">
        <v>64</v>
      </c>
      <c r="C25" s="128"/>
      <c r="D25" s="129" t="s">
        <v>43</v>
      </c>
      <c r="E25" s="56"/>
      <c r="F25" s="7">
        <f>MATCH($D25,FAC_TOTALS_APTA!$A$2:$BH$2,)</f>
        <v>29</v>
      </c>
      <c r="G25" s="35">
        <f>VLOOKUP(G11,FAC_TOTALS_APTA!$A$4:$BH$126,$F25,FALSE)</f>
        <v>0</v>
      </c>
      <c r="H25" s="35">
        <f>VLOOKUP(H11,FAC_TOTALS_APTA!$A$4:$BH$126,$F25,FALSE)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MATCH($K25,FAC_TOTALS_APTA!$A$2:$BF$2,)</f>
        <v>47</v>
      </c>
      <c r="M25" s="38">
        <f>IF(M11=0,0,VLOOKUP(M11,FAC_TOTALS_APTA!$A$4:$BH$126,$L25,FALSE))</f>
        <v>0</v>
      </c>
      <c r="N25" s="38">
        <f>IF(N11=0,0,VLOOKUP(N11,FAC_TOTALS_APTA!$A$4:$BH$126,$L25,FALSE))</f>
        <v>0</v>
      </c>
      <c r="O25" s="38">
        <f>IF(O11=0,0,VLOOKUP(O11,FAC_TOTALS_APTA!$A$4:$BH$126,$L25,FALSE))</f>
        <v>0</v>
      </c>
      <c r="P25" s="38">
        <f>IF(P11=0,0,VLOOKUP(P11,FAC_TOTALS_APTA!$A$4:$BH$126,$L25,FALSE))</f>
        <v>0</v>
      </c>
      <c r="Q25" s="38">
        <f>IF(Q11=0,0,VLOOKUP(Q11,FAC_TOTALS_APTA!$A$4:$BH$126,$L25,FALSE))</f>
        <v>0</v>
      </c>
      <c r="R25" s="38">
        <f>IF(R11=0,0,VLOOKUP(R11,FAC_TOTALS_APTA!$A$4:$BH$126,$L25,FALSE))</f>
        <v>0</v>
      </c>
      <c r="S25" s="38">
        <f>IF(S11=0,0,VLOOKUP(S11,FAC_TOTALS_APTA!$A$4:$BH$126,$L25,FALSE))</f>
        <v>0</v>
      </c>
      <c r="T25" s="38">
        <f>IF(T11=0,0,VLOOKUP(T11,FAC_TOTALS_APTA!$A$4:$BH$126,$L25,FALSE))</f>
        <v>0</v>
      </c>
      <c r="U25" s="38">
        <f>IF(U11=0,0,VLOOKUP(U11,FAC_TOTALS_APTA!$A$4:$BH$126,$L25,FALSE))</f>
        <v>0</v>
      </c>
      <c r="V25" s="38">
        <f>IF(V11=0,0,VLOOKUP(V11,FAC_TOTALS_APTA!$A$4:$BH$126,$L25,FALSE))</f>
        <v>0</v>
      </c>
      <c r="W25" s="38">
        <f>IF(W11=0,0,VLOOKUP(W11,FAC_TOTALS_APTA!$A$4:$BH$126,$L25,FALSE))</f>
        <v>0</v>
      </c>
      <c r="X25" s="38">
        <f>IF(X11=0,0,VLOOKUP(X11,FAC_TOTALS_APTA!$A$4:$BH$126,$L25,FALSE))</f>
        <v>0</v>
      </c>
      <c r="Y25" s="38">
        <f>IF(Y11=0,0,VLOOKUP(Y11,FAC_TOTALS_APTA!$A$4:$BH$126,$L25,FALSE))</f>
        <v>0</v>
      </c>
      <c r="Z25" s="38">
        <f>IF(Z11=0,0,VLOOKUP(Z11,FAC_TOTALS_APTA!$A$4:$BH$126,$L25,FALSE))</f>
        <v>0</v>
      </c>
      <c r="AA25" s="38">
        <f>IF(AA11=0,0,VLOOKUP(AA11,FAC_TOTALS_APTA!$A$4:$BH$126,$L25,FALSE))</f>
        <v>0</v>
      </c>
      <c r="AB25" s="38">
        <f>IF(AB11=0,0,VLOOKUP(AB11,FAC_TOTALS_APTA!$A$4:$BH$126,$L25,FALSE))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52</v>
      </c>
      <c r="C26" s="42"/>
      <c r="D26" s="137" t="s">
        <v>44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MATCH($K26,FAC_TOTALS_APTA!$A$2:$BF$2,)</f>
        <v>51</v>
      </c>
      <c r="M26" s="45">
        <f>IF(M11=0,0,VLOOKUP(M11,FAC_TOTALS_APTA!$A$4:$BH$126,$L26,FALSE))</f>
        <v>0</v>
      </c>
      <c r="N26" s="45">
        <f>IF(N11=0,0,VLOOKUP(N11,FAC_TOTALS_APTA!$A$4:$BH$126,$L26,FALSE))</f>
        <v>7695887</v>
      </c>
      <c r="O26" s="45">
        <f>IF(O11=0,0,VLOOKUP(O11,FAC_TOTALS_APTA!$A$4:$BH$126,$L26,FALSE))</f>
        <v>7901667.9999999898</v>
      </c>
      <c r="P26" s="45">
        <f>IF(P11=0,0,VLOOKUP(P11,FAC_TOTALS_APTA!$A$4:$BH$126,$L26,FALSE))</f>
        <v>0</v>
      </c>
      <c r="Q26" s="45">
        <f>IF(Q11=0,0,VLOOKUP(Q11,FAC_TOTALS_APTA!$A$4:$BH$126,$L26,FALSE))</f>
        <v>0</v>
      </c>
      <c r="R26" s="45">
        <f>IF(R11=0,0,VLOOKUP(R11,FAC_TOTALS_APTA!$A$4:$BH$126,$L26,FALSE))</f>
        <v>0</v>
      </c>
      <c r="S26" s="45">
        <f>IF(S11=0,0,VLOOKUP(S11,FAC_TOTALS_APTA!$A$4:$BH$126,$L26,FALSE))</f>
        <v>11348341</v>
      </c>
      <c r="T26" s="45">
        <f>IF(T11=0,0,VLOOKUP(T11,FAC_TOTALS_APTA!$A$4:$BH$126,$L26,FALSE))</f>
        <v>29499578</v>
      </c>
      <c r="U26" s="45">
        <f>IF(U11=0,0,VLOOKUP(U11,FAC_TOTALS_APTA!$A$4:$BH$126,$L26,FALSE))</f>
        <v>0</v>
      </c>
      <c r="V26" s="45">
        <f>IF(V11=0,0,VLOOKUP(V11,FAC_TOTALS_APTA!$A$4:$BH$126,$L26,FALSE))</f>
        <v>0</v>
      </c>
      <c r="W26" s="45">
        <f>IF(W11=0,0,VLOOKUP(W11,FAC_TOTALS_APTA!$A$4:$BH$126,$L26,FALSE))</f>
        <v>0</v>
      </c>
      <c r="X26" s="45">
        <f>IF(X11=0,0,VLOOKUP(X11,FAC_TOTALS_APTA!$A$4:$BH$126,$L26,FALSE))</f>
        <v>0</v>
      </c>
      <c r="Y26" s="45">
        <f>IF(Y11=0,0,VLOOKUP(Y11,FAC_TOTALS_APTA!$A$4:$BH$126,$L26,FALSE))</f>
        <v>0</v>
      </c>
      <c r="Z26" s="45">
        <f>IF(Z11=0,0,VLOOKUP(Z11,FAC_TOTALS_APTA!$A$4:$BH$126,$L26,FALSE))</f>
        <v>0</v>
      </c>
      <c r="AA26" s="45">
        <f>IF(AA11=0,0,VLOOKUP(AA11,FAC_TOTALS_APTA!$A$4:$BH$126,$L26,FALSE))</f>
        <v>0</v>
      </c>
      <c r="AB26" s="45">
        <f>IF(AB11=0,0,VLOOKUP(AB11,FAC_TOTALS_APTA!$A$4:$BH$126,$L26,FALSE))</f>
        <v>0</v>
      </c>
      <c r="AC26" s="48">
        <f>SUM(M26:AB26)</f>
        <v>56445473.999999985</v>
      </c>
      <c r="AD26" s="49">
        <f>AC26/G28</f>
        <v>4.3687900525753186E-2</v>
      </c>
      <c r="AE26" s="6"/>
    </row>
    <row r="27" spans="1:31" s="105" customFormat="1" x14ac:dyDescent="0.25">
      <c r="A27" s="104"/>
      <c r="B27" s="25" t="s">
        <v>65</v>
      </c>
      <c r="C27" s="28"/>
      <c r="D27" s="104" t="s">
        <v>6</v>
      </c>
      <c r="E27" s="55"/>
      <c r="F27" s="6">
        <f>MATCH($D27,FAC_TOTALS_APTA!$A$2:$BF$2,)</f>
        <v>10</v>
      </c>
      <c r="G27" s="110">
        <f>VLOOKUP(G11,FAC_TOTALS_APTA!$A$4:$BH$126,$F27,FALSE)</f>
        <v>1172616959.64399</v>
      </c>
      <c r="H27" s="110">
        <f>VLOOKUP(H11,FAC_TOTALS_APTA!$A$4:$BF$126,$F27,FALSE)</f>
        <v>1708965207.92102</v>
      </c>
      <c r="I27" s="112">
        <f t="shared" ref="I27:I28" si="8">H27/G27-1</f>
        <v>0.45739424444267529</v>
      </c>
      <c r="J27" s="31"/>
      <c r="K27" s="31"/>
      <c r="L27" s="6"/>
      <c r="M27" s="29" t="e">
        <f t="shared" ref="M27:AB27" si="9">SUM(M13:M20)</f>
        <v>#REF!</v>
      </c>
      <c r="N27" s="29" t="e">
        <f t="shared" si="9"/>
        <v>#REF!</v>
      </c>
      <c r="O27" s="29" t="e">
        <f t="shared" si="9"/>
        <v>#REF!</v>
      </c>
      <c r="P27" s="29" t="e">
        <f t="shared" si="9"/>
        <v>#REF!</v>
      </c>
      <c r="Q27" s="29" t="e">
        <f t="shared" si="9"/>
        <v>#REF!</v>
      </c>
      <c r="R27" s="29" t="e">
        <f t="shared" si="9"/>
        <v>#REF!</v>
      </c>
      <c r="S27" s="29" t="e">
        <f t="shared" si="9"/>
        <v>#REF!</v>
      </c>
      <c r="T27" s="29" t="e">
        <f t="shared" si="9"/>
        <v>#REF!</v>
      </c>
      <c r="U27" s="29" t="e">
        <f t="shared" si="9"/>
        <v>#REF!</v>
      </c>
      <c r="V27" s="29" t="e">
        <f t="shared" si="9"/>
        <v>#REF!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536348248.27702999</v>
      </c>
      <c r="AD27" s="33">
        <f>I27</f>
        <v>0.45739424444267529</v>
      </c>
      <c r="AE27" s="104"/>
    </row>
    <row r="28" spans="1:31" ht="13.5" thickBot="1" x14ac:dyDescent="0.3">
      <c r="B28" s="9" t="s">
        <v>49</v>
      </c>
      <c r="C28" s="23"/>
      <c r="D28" s="148" t="s">
        <v>4</v>
      </c>
      <c r="E28" s="23"/>
      <c r="F28" s="23">
        <f>MATCH($D28,FAC_TOTALS_APTA!$A$2:$BF$2,)</f>
        <v>8</v>
      </c>
      <c r="G28" s="111">
        <f>VLOOKUP(G11,FAC_TOTALS_APTA!$A$4:$BF$126,$F28,FALSE)</f>
        <v>1292016171.99999</v>
      </c>
      <c r="H28" s="111">
        <f>VLOOKUP(H11,FAC_TOTALS_APTA!$A$4:$BF$126,$F28,FALSE)</f>
        <v>1684310471</v>
      </c>
      <c r="I28" s="113">
        <f t="shared" si="8"/>
        <v>0.30362955781950784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392294299.00001001</v>
      </c>
      <c r="AD28" s="52">
        <f>I28</f>
        <v>0.30362955781950784</v>
      </c>
    </row>
    <row r="29" spans="1:31" ht="14.25" thickTop="1" thickBot="1" x14ac:dyDescent="0.3">
      <c r="B29" s="57" t="s">
        <v>66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-0.15376468662316745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32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8" t="s">
        <v>50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54</v>
      </c>
      <c r="AD36" s="168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30</v>
      </c>
      <c r="C41" s="116" t="s">
        <v>21</v>
      </c>
      <c r="D41" s="104" t="s">
        <v>85</v>
      </c>
      <c r="E41" s="55"/>
      <c r="F41" s="6">
        <f>MATCH($D41,FAC_TOTALS_APTA!$A$2:$BH$2,)</f>
        <v>12</v>
      </c>
      <c r="G41" s="29">
        <f>VLOOKUP(G39,FAC_TOTALS_APTA!$A$4:$BH$126,$F41,FALSE)</f>
        <v>2988066.6864974699</v>
      </c>
      <c r="H41" s="29">
        <f>VLOOKUP(H39,FAC_TOTALS_APTA!$A$4:$BH$126,$F41,FALSE)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MATCH($K41,FAC_TOTALS_APTA!$A$2:$BF$2,)</f>
        <v>30</v>
      </c>
      <c r="M41" s="29">
        <f>IF(M39=0,0,VLOOKUP(M39,FAC_TOTALS_APTA!$A$4:$BH$126,$L41,FALSE))</f>
        <v>569567.83828162495</v>
      </c>
      <c r="N41" s="29">
        <f>IF(N39=0,0,VLOOKUP(N39,FAC_TOTALS_APTA!$A$4:$BH$126,$L41,FALSE))</f>
        <v>736887.20269863796</v>
      </c>
      <c r="O41" s="29">
        <f>IF(O39=0,0,VLOOKUP(O39,FAC_TOTALS_APTA!$A$4:$BH$126,$L41,FALSE))</f>
        <v>1707539.12937319</v>
      </c>
      <c r="P41" s="29">
        <f>IF(P39=0,0,VLOOKUP(P39,FAC_TOTALS_APTA!$A$4:$BH$126,$L41,FALSE))</f>
        <v>2162223.3933984302</v>
      </c>
      <c r="Q41" s="29">
        <f>IF(Q39=0,0,VLOOKUP(Q39,FAC_TOTALS_APTA!$A$4:$BH$126,$L41,FALSE))</f>
        <v>2987488.85112262</v>
      </c>
      <c r="R41" s="29">
        <f>IF(R39=0,0,VLOOKUP(R39,FAC_TOTALS_APTA!$A$4:$BH$126,$L41,FALSE))</f>
        <v>6063281.2471032599</v>
      </c>
      <c r="S41" s="29">
        <f>IF(S39=0,0,VLOOKUP(S39,FAC_TOTALS_APTA!$A$4:$BH$126,$L41,FALSE))</f>
        <v>343651.64444943098</v>
      </c>
      <c r="T41" s="29">
        <f>IF(T39=0,0,VLOOKUP(T39,FAC_TOTALS_APTA!$A$4:$BH$126,$L41,FALSE))</f>
        <v>-742065.37578256195</v>
      </c>
      <c r="U41" s="29">
        <f>IF(U39=0,0,VLOOKUP(U39,FAC_TOTALS_APTA!$A$4:$BH$126,$L41,FALSE))</f>
        <v>2773450.8368812702</v>
      </c>
      <c r="V41" s="29">
        <f>IF(V39=0,0,VLOOKUP(V39,FAC_TOTALS_APTA!$A$4:$BH$126,$L41,FALSE))</f>
        <v>3319989.2728912001</v>
      </c>
      <c r="W41" s="29">
        <f>IF(W39=0,0,VLOOKUP(W39,FAC_TOTALS_APTA!$A$4:$BH$126,$L41,FALSE))</f>
        <v>0</v>
      </c>
      <c r="X41" s="29">
        <f>IF(X39=0,0,VLOOKUP(X39,FAC_TOTALS_APTA!$A$4:$BH$126,$L41,FALSE))</f>
        <v>0</v>
      </c>
      <c r="Y41" s="29">
        <f>IF(Y39=0,0,VLOOKUP(Y39,FAC_TOTALS_APTA!$A$4:$BH$126,$L41,FALSE))</f>
        <v>0</v>
      </c>
      <c r="Z41" s="29">
        <f>IF(Z39=0,0,VLOOKUP(Z39,FAC_TOTALS_APTA!$A$4:$BH$126,$L41,FALSE))</f>
        <v>0</v>
      </c>
      <c r="AA41" s="29">
        <f>IF(AA39=0,0,VLOOKUP(AA39,FAC_TOTALS_APTA!$A$4:$BH$126,$L41,FALSE))</f>
        <v>0</v>
      </c>
      <c r="AB41" s="29">
        <f>IF(AB39=0,0,VLOOKUP(AB39,FAC_TOTALS_APTA!$A$4:$BH$126,$L41,FALSE))</f>
        <v>0</v>
      </c>
      <c r="AC41" s="32">
        <f>SUM(M41:AB41)</f>
        <v>19922014.040417105</v>
      </c>
      <c r="AD41" s="33">
        <f>AC41/G55</f>
        <v>0.423860040870843</v>
      </c>
      <c r="AE41" s="102"/>
    </row>
    <row r="42" spans="2:31" x14ac:dyDescent="0.25">
      <c r="B42" s="115" t="s">
        <v>51</v>
      </c>
      <c r="C42" s="116" t="s">
        <v>21</v>
      </c>
      <c r="D42" s="104" t="s">
        <v>86</v>
      </c>
      <c r="E42" s="55"/>
      <c r="F42" s="6">
        <f>MATCH($D42,FAC_TOTALS_APTA!$A$2:$BH$2,)</f>
        <v>13</v>
      </c>
      <c r="G42" s="54">
        <f>VLOOKUP(G39,FAC_TOTALS_APTA!$A$4:$BH$126,$F42,FALSE)</f>
        <v>1.22446132506114</v>
      </c>
      <c r="H42" s="54">
        <f>VLOOKUP(H39,FAC_TOTALS_APTA!$A$4:$BH$126,$F42,FALSE)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FARE_per_UPT_cleaned_2018_log_FAC</v>
      </c>
      <c r="L42" s="6">
        <f>MATCH($K42,FAC_TOTALS_APTA!$A$2:$BF$2,)</f>
        <v>31</v>
      </c>
      <c r="M42" s="29">
        <f>IF(M39=0,0,VLOOKUP(M39,FAC_TOTALS_APTA!$A$4:$BH$126,$L42,FALSE))</f>
        <v>2517175.2941505401</v>
      </c>
      <c r="N42" s="29">
        <f>IF(N39=0,0,VLOOKUP(N39,FAC_TOTALS_APTA!$A$4:$BH$126,$L42,FALSE))</f>
        <v>747088.54879501602</v>
      </c>
      <c r="O42" s="29">
        <f>IF(O39=0,0,VLOOKUP(O39,FAC_TOTALS_APTA!$A$4:$BH$126,$L42,FALSE))</f>
        <v>456392.79508356203</v>
      </c>
      <c r="P42" s="29">
        <f>IF(P39=0,0,VLOOKUP(P39,FAC_TOTALS_APTA!$A$4:$BH$126,$L42,FALSE))</f>
        <v>342443.87210543198</v>
      </c>
      <c r="Q42" s="29">
        <f>IF(Q39=0,0,VLOOKUP(Q39,FAC_TOTALS_APTA!$A$4:$BH$126,$L42,FALSE))</f>
        <v>-1082983.8689466</v>
      </c>
      <c r="R42" s="29">
        <f>IF(R39=0,0,VLOOKUP(R39,FAC_TOTALS_APTA!$A$4:$BH$126,$L42,FALSE))</f>
        <v>-442238.294804045</v>
      </c>
      <c r="S42" s="29">
        <f>IF(S39=0,0,VLOOKUP(S39,FAC_TOTALS_APTA!$A$4:$BH$126,$L42,FALSE))</f>
        <v>-3256423.1972592198</v>
      </c>
      <c r="T42" s="29">
        <f>IF(T39=0,0,VLOOKUP(T39,FAC_TOTALS_APTA!$A$4:$BH$126,$L42,FALSE))</f>
        <v>-345172.43071436102</v>
      </c>
      <c r="U42" s="29">
        <f>IF(U39=0,0,VLOOKUP(U39,FAC_TOTALS_APTA!$A$4:$BH$126,$L42,FALSE))</f>
        <v>-237814.09277583999</v>
      </c>
      <c r="V42" s="29">
        <f>IF(V39=0,0,VLOOKUP(V39,FAC_TOTALS_APTA!$A$4:$BH$126,$L42,FALSE))</f>
        <v>296435.57559661201</v>
      </c>
      <c r="W42" s="29">
        <f>IF(W39=0,0,VLOOKUP(W39,FAC_TOTALS_APTA!$A$4:$BH$126,$L42,FALSE))</f>
        <v>0</v>
      </c>
      <c r="X42" s="29">
        <f>IF(X39=0,0,VLOOKUP(X39,FAC_TOTALS_APTA!$A$4:$BH$126,$L42,FALSE))</f>
        <v>0</v>
      </c>
      <c r="Y42" s="29">
        <f>IF(Y39=0,0,VLOOKUP(Y39,FAC_TOTALS_APTA!$A$4:$BH$126,$L42,FALSE))</f>
        <v>0</v>
      </c>
      <c r="Z42" s="29">
        <f>IF(Z39=0,0,VLOOKUP(Z39,FAC_TOTALS_APTA!$A$4:$BH$126,$L42,FALSE))</f>
        <v>0</v>
      </c>
      <c r="AA42" s="29">
        <f>IF(AA39=0,0,VLOOKUP(AA39,FAC_TOTALS_APTA!$A$4:$BH$126,$L42,FALSE))</f>
        <v>0</v>
      </c>
      <c r="AB42" s="29">
        <f>IF(AB39=0,0,VLOOKUP(AB39,FAC_TOTALS_APTA!$A$4:$BH$126,$L42,FALSE))</f>
        <v>0</v>
      </c>
      <c r="AC42" s="32">
        <f t="shared" ref="AC42:AC53" si="14">SUM(M42:AB42)</f>
        <v>-1005095.7987689038</v>
      </c>
      <c r="AD42" s="33">
        <f>AC42/G55</f>
        <v>-2.138438139241371E-2</v>
      </c>
      <c r="AE42" s="102"/>
    </row>
    <row r="43" spans="2:31" x14ac:dyDescent="0.25">
      <c r="B43" s="115" t="s">
        <v>79</v>
      </c>
      <c r="C43" s="116"/>
      <c r="D43" s="104" t="s">
        <v>77</v>
      </c>
      <c r="E43" s="118"/>
      <c r="F43" s="104">
        <f>MATCH($D43,FAC_TOTALS_APTA!$A$2:$BH$2,)</f>
        <v>20</v>
      </c>
      <c r="G43" s="117">
        <f>VLOOKUP(G39,FAC_TOTALS_APTA!$A$4:$BH$126,$F43,FALSE)</f>
        <v>0</v>
      </c>
      <c r="H43" s="117">
        <f>VLOOKUP(H39,FAC_TOTALS_APTA!$A$4:$BH$126,$F43,FALSE)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MATCH($K43,FAC_TOTALS_APTA!$A$2:$BF$2,)</f>
        <v>38</v>
      </c>
      <c r="M43" s="117">
        <f>IF(M39=0,0,VLOOKUP(M39,FAC_TOTALS_APTA!$A$4:$BH$126,$L43,FALSE))</f>
        <v>0</v>
      </c>
      <c r="N43" s="117">
        <f>IF(N39=0,0,VLOOKUP(N39,FAC_TOTALS_APTA!$A$4:$BH$126,$L43,FALSE))</f>
        <v>0</v>
      </c>
      <c r="O43" s="117">
        <f>IF(O39=0,0,VLOOKUP(O39,FAC_TOTALS_APTA!$A$4:$BH$126,$L43,FALSE))</f>
        <v>0</v>
      </c>
      <c r="P43" s="117">
        <f>IF(P39=0,0,VLOOKUP(P39,FAC_TOTALS_APTA!$A$4:$BH$126,$L43,FALSE))</f>
        <v>0</v>
      </c>
      <c r="Q43" s="117">
        <f>IF(Q39=0,0,VLOOKUP(Q39,FAC_TOTALS_APTA!$A$4:$BH$126,$L43,FALSE))</f>
        <v>0</v>
      </c>
      <c r="R43" s="117">
        <f>IF(R39=0,0,VLOOKUP(R39,FAC_TOTALS_APTA!$A$4:$BH$126,$L43,FALSE))</f>
        <v>0</v>
      </c>
      <c r="S43" s="117">
        <f>IF(S39=0,0,VLOOKUP(S39,FAC_TOTALS_APTA!$A$4:$BH$126,$L43,FALSE))</f>
        <v>0</v>
      </c>
      <c r="T43" s="117">
        <f>IF(T39=0,0,VLOOKUP(T39,FAC_TOTALS_APTA!$A$4:$BH$126,$L43,FALSE))</f>
        <v>0</v>
      </c>
      <c r="U43" s="117">
        <f>IF(U39=0,0,VLOOKUP(U39,FAC_TOTALS_APTA!$A$4:$BH$126,$L43,FALSE))</f>
        <v>0</v>
      </c>
      <c r="V43" s="117">
        <f>IF(V39=0,0,VLOOKUP(V39,FAC_TOTALS_APTA!$A$4:$BH$126,$L43,FALSE))</f>
        <v>0</v>
      </c>
      <c r="W43" s="117">
        <f>IF(W39=0,0,VLOOKUP(W39,FAC_TOTALS_APTA!$A$4:$BH$126,$L43,FALSE))</f>
        <v>0</v>
      </c>
      <c r="X43" s="117">
        <f>IF(X39=0,0,VLOOKUP(X39,FAC_TOTALS_APTA!$A$4:$BH$126,$L43,FALSE))</f>
        <v>0</v>
      </c>
      <c r="Y43" s="117">
        <f>IF(Y39=0,0,VLOOKUP(Y39,FAC_TOTALS_APTA!$A$4:$BH$126,$L43,FALSE))</f>
        <v>0</v>
      </c>
      <c r="Z43" s="117">
        <f>IF(Z39=0,0,VLOOKUP(Z39,FAC_TOTALS_APTA!$A$4:$BH$126,$L43,FALSE))</f>
        <v>0</v>
      </c>
      <c r="AA43" s="117">
        <f>IF(AA39=0,0,VLOOKUP(AA39,FAC_TOTALS_APTA!$A$4:$BH$126,$L43,FALSE))</f>
        <v>0</v>
      </c>
      <c r="AB43" s="117">
        <f>IF(AB39=0,0,VLOOKUP(AB39,FAC_TOTALS_APTA!$A$4:$BH$126,$L43,FALSE))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x14ac:dyDescent="0.25">
      <c r="B44" s="115" t="s">
        <v>80</v>
      </c>
      <c r="C44" s="116"/>
      <c r="D44" s="104" t="s">
        <v>76</v>
      </c>
      <c r="E44" s="118"/>
      <c r="F44" s="104">
        <f>MATCH($D44,FAC_TOTALS_APTA!$A$2:$BH$2,)</f>
        <v>19</v>
      </c>
      <c r="G44" s="117">
        <f>VLOOKUP(G39,FAC_TOTALS_APTA!$A$4:$BH$126,$F44,FALSE)</f>
        <v>0</v>
      </c>
      <c r="H44" s="117">
        <f>VLOOKUP(H39,FAC_TOTALS_APTA!$A$4:$BH$126,$F44,FALSE)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MATCH($K44,FAC_TOTALS_APTA!$A$2:$BF$2,)</f>
        <v>37</v>
      </c>
      <c r="M44" s="117">
        <f>IF(M40=0,0,VLOOKUP(M40,FAC_TOTALS_APTA!$A$4:$BH$126,$L44,FALSE))</f>
        <v>0</v>
      </c>
      <c r="N44" s="117">
        <f>IF(N40=0,0,VLOOKUP(N40,FAC_TOTALS_APTA!$A$4:$BH$126,$L44,FALSE))</f>
        <v>0</v>
      </c>
      <c r="O44" s="117">
        <f>IF(O40=0,0,VLOOKUP(O40,FAC_TOTALS_APTA!$A$4:$BH$126,$L44,FALSE))</f>
        <v>0</v>
      </c>
      <c r="P44" s="117">
        <f>IF(P40=0,0,VLOOKUP(P40,FAC_TOTALS_APTA!$A$4:$BH$126,$L44,FALSE))</f>
        <v>0</v>
      </c>
      <c r="Q44" s="117">
        <f>IF(Q40=0,0,VLOOKUP(Q40,FAC_TOTALS_APTA!$A$4:$BH$126,$L44,FALSE))</f>
        <v>0</v>
      </c>
      <c r="R44" s="117">
        <f>IF(R40=0,0,VLOOKUP(R40,FAC_TOTALS_APTA!$A$4:$BH$126,$L44,FALSE))</f>
        <v>0</v>
      </c>
      <c r="S44" s="117">
        <f>IF(S40=0,0,VLOOKUP(S40,FAC_TOTALS_APTA!$A$4:$BH$126,$L44,FALSE))</f>
        <v>0</v>
      </c>
      <c r="T44" s="117">
        <f>IF(T40=0,0,VLOOKUP(T40,FAC_TOTALS_APTA!$A$4:$BH$126,$L44,FALSE))</f>
        <v>0</v>
      </c>
      <c r="U44" s="117">
        <f>IF(U40=0,0,VLOOKUP(U40,FAC_TOTALS_APTA!$A$4:$BH$126,$L44,FALSE))</f>
        <v>0</v>
      </c>
      <c r="V44" s="117">
        <f>IF(V40=0,0,VLOOKUP(V40,FAC_TOTALS_APTA!$A$4:$BH$126,$L44,FALSE))</f>
        <v>0</v>
      </c>
      <c r="W44" s="117">
        <f>IF(W40=0,0,VLOOKUP(W40,FAC_TOTALS_APTA!$A$4:$BH$126,$L44,FALSE))</f>
        <v>0</v>
      </c>
      <c r="X44" s="117">
        <f>IF(X40=0,0,VLOOKUP(X40,FAC_TOTALS_APTA!$A$4:$BH$126,$L44,FALSE))</f>
        <v>0</v>
      </c>
      <c r="Y44" s="117">
        <f>IF(Y40=0,0,VLOOKUP(Y40,FAC_TOTALS_APTA!$A$4:$BH$126,$L44,FALSE))</f>
        <v>0</v>
      </c>
      <c r="Z44" s="117">
        <f>IF(Z40=0,0,VLOOKUP(Z40,FAC_TOTALS_APTA!$A$4:$BH$126,$L44,FALSE))</f>
        <v>0</v>
      </c>
      <c r="AA44" s="117">
        <f>IF(AA40=0,0,VLOOKUP(AA40,FAC_TOTALS_APTA!$A$4:$BH$126,$L44,FALSE))</f>
        <v>0</v>
      </c>
      <c r="AB44" s="117">
        <f>IF(AB40=0,0,VLOOKUP(AB40,FAC_TOTALS_APTA!$A$4:$BH$126,$L44,FALSE))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47</v>
      </c>
      <c r="C45" s="116" t="s">
        <v>21</v>
      </c>
      <c r="D45" s="104" t="s">
        <v>8</v>
      </c>
      <c r="E45" s="55"/>
      <c r="F45" s="6">
        <f>MATCH($D45,FAC_TOTALS_APTA!$A$2:$BH$2,)</f>
        <v>14</v>
      </c>
      <c r="G45" s="29">
        <f>VLOOKUP(G39,FAC_TOTALS_APTA!$A$4:$BH$126,$F45,FALSE)</f>
        <v>2748238.4134659702</v>
      </c>
      <c r="H45" s="29">
        <f>VLOOKUP(H39,FAC_TOTALS_APTA!$A$4:$BH$126,$F45,FALSE)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MATCH($K45,FAC_TOTALS_APTA!$A$2:$BF$2,)</f>
        <v>32</v>
      </c>
      <c r="M45" s="29">
        <f>IF(M39=0,0,VLOOKUP(M39,FAC_TOTALS_APTA!$A$4:$BH$126,$L45,FALSE))</f>
        <v>198471.24929811599</v>
      </c>
      <c r="N45" s="29">
        <f>IF(N39=0,0,VLOOKUP(N39,FAC_TOTALS_APTA!$A$4:$BH$126,$L45,FALSE))</f>
        <v>215648.48123537499</v>
      </c>
      <c r="O45" s="29">
        <f>IF(O39=0,0,VLOOKUP(O39,FAC_TOTALS_APTA!$A$4:$BH$126,$L45,FALSE))</f>
        <v>271634.97124250798</v>
      </c>
      <c r="P45" s="29">
        <f>IF(P39=0,0,VLOOKUP(P39,FAC_TOTALS_APTA!$A$4:$BH$126,$L45,FALSE))</f>
        <v>353576.53392405203</v>
      </c>
      <c r="Q45" s="29">
        <f>IF(Q39=0,0,VLOOKUP(Q39,FAC_TOTALS_APTA!$A$4:$BH$126,$L45,FALSE))</f>
        <v>112749.80210868199</v>
      </c>
      <c r="R45" s="29">
        <f>IF(R39=0,0,VLOOKUP(R39,FAC_TOTALS_APTA!$A$4:$BH$126,$L45,FALSE))</f>
        <v>32308.671115764399</v>
      </c>
      <c r="S45" s="29">
        <f>IF(S39=0,0,VLOOKUP(S39,FAC_TOTALS_APTA!$A$4:$BH$126,$L45,FALSE))</f>
        <v>-110859.375577154</v>
      </c>
      <c r="T45" s="29">
        <f>IF(T39=0,0,VLOOKUP(T39,FAC_TOTALS_APTA!$A$4:$BH$126,$L45,FALSE))</f>
        <v>41195.259020699101</v>
      </c>
      <c r="U45" s="29">
        <f>IF(U39=0,0,VLOOKUP(U39,FAC_TOTALS_APTA!$A$4:$BH$126,$L45,FALSE))</f>
        <v>106773.372525884</v>
      </c>
      <c r="V45" s="29">
        <f>IF(V39=0,0,VLOOKUP(V39,FAC_TOTALS_APTA!$A$4:$BH$126,$L45,FALSE))</f>
        <v>167797.32954297101</v>
      </c>
      <c r="W45" s="29">
        <f>IF(W39=0,0,VLOOKUP(W39,FAC_TOTALS_APTA!$A$4:$BH$126,$L45,FALSE))</f>
        <v>0</v>
      </c>
      <c r="X45" s="29">
        <f>IF(X39=0,0,VLOOKUP(X39,FAC_TOTALS_APTA!$A$4:$BH$126,$L45,FALSE))</f>
        <v>0</v>
      </c>
      <c r="Y45" s="29">
        <f>IF(Y39=0,0,VLOOKUP(Y39,FAC_TOTALS_APTA!$A$4:$BH$126,$L45,FALSE))</f>
        <v>0</v>
      </c>
      <c r="Z45" s="29">
        <f>IF(Z39=0,0,VLOOKUP(Z39,FAC_TOTALS_APTA!$A$4:$BH$126,$L45,FALSE))</f>
        <v>0</v>
      </c>
      <c r="AA45" s="29">
        <f>IF(AA39=0,0,VLOOKUP(AA39,FAC_TOTALS_APTA!$A$4:$BH$126,$L45,FALSE))</f>
        <v>0</v>
      </c>
      <c r="AB45" s="29">
        <f>IF(AB39=0,0,VLOOKUP(AB39,FAC_TOTALS_APTA!$A$4:$BH$126,$L45,FALSE))</f>
        <v>0</v>
      </c>
      <c r="AC45" s="32">
        <f t="shared" si="14"/>
        <v>1389296.2944368976</v>
      </c>
      <c r="AD45" s="33">
        <f>AC45/G55</f>
        <v>2.9558617062866256E-2</v>
      </c>
      <c r="AE45" s="102"/>
    </row>
    <row r="46" spans="2:31" x14ac:dyDescent="0.25">
      <c r="B46" s="25" t="s">
        <v>72</v>
      </c>
      <c r="C46" s="116"/>
      <c r="D46" s="104" t="s">
        <v>71</v>
      </c>
      <c r="E46" s="55"/>
      <c r="F46" s="6">
        <f>MATCH($D46,FAC_TOTALS_APTA!$A$2:$BH$2,)</f>
        <v>15</v>
      </c>
      <c r="G46" s="54">
        <f>VLOOKUP(G39,FAC_TOTALS_APTA!$A$4:$BH$126,$F46,FALSE)</f>
        <v>0.38666408222786403</v>
      </c>
      <c r="H46" s="54">
        <f>VLOOKUP(H39,FAC_TOTALS_APTA!$A$4:$BH$126,$F46,FALSE)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MATCH($K46,FAC_TOTALS_APTA!$A$2:$BF$2,)</f>
        <v>33</v>
      </c>
      <c r="M46" s="29">
        <f>IF(M39=0,0,VLOOKUP(M39,FAC_TOTALS_APTA!$A$4:$BH$126,$L46,FALSE))</f>
        <v>-187189.41663200801</v>
      </c>
      <c r="N46" s="29">
        <f>IF(N39=0,0,VLOOKUP(N39,FAC_TOTALS_APTA!$A$4:$BH$126,$L46,FALSE))</f>
        <v>-210568.92234107401</v>
      </c>
      <c r="O46" s="29">
        <f>IF(O39=0,0,VLOOKUP(O39,FAC_TOTALS_APTA!$A$4:$BH$126,$L46,FALSE))</f>
        <v>-300895.95684954303</v>
      </c>
      <c r="P46" s="29">
        <f>IF(P39=0,0,VLOOKUP(P39,FAC_TOTALS_APTA!$A$4:$BH$126,$L46,FALSE))</f>
        <v>-27813.432174964601</v>
      </c>
      <c r="Q46" s="29">
        <f>IF(Q39=0,0,VLOOKUP(Q39,FAC_TOTALS_APTA!$A$4:$BH$126,$L46,FALSE))</f>
        <v>-562226.32149284903</v>
      </c>
      <c r="R46" s="29">
        <f>IF(R39=0,0,VLOOKUP(R39,FAC_TOTALS_APTA!$A$4:$BH$126,$L46,FALSE))</f>
        <v>68672.390435932495</v>
      </c>
      <c r="S46" s="29">
        <f>IF(S39=0,0,VLOOKUP(S39,FAC_TOTALS_APTA!$A$4:$BH$126,$L46,FALSE))</f>
        <v>291955.90398420102</v>
      </c>
      <c r="T46" s="29">
        <f>IF(T39=0,0,VLOOKUP(T39,FAC_TOTALS_APTA!$A$4:$BH$126,$L46,FALSE))</f>
        <v>197133.62691002601</v>
      </c>
      <c r="U46" s="29">
        <f>IF(U39=0,0,VLOOKUP(U39,FAC_TOTALS_APTA!$A$4:$BH$126,$L46,FALSE))</f>
        <v>-254570.13059054999</v>
      </c>
      <c r="V46" s="29">
        <f>IF(V39=0,0,VLOOKUP(V39,FAC_TOTALS_APTA!$A$4:$BH$126,$L46,FALSE))</f>
        <v>-734834.23901912302</v>
      </c>
      <c r="W46" s="29">
        <f>IF(W39=0,0,VLOOKUP(W39,FAC_TOTALS_APTA!$A$4:$BH$126,$L46,FALSE))</f>
        <v>0</v>
      </c>
      <c r="X46" s="29">
        <f>IF(X39=0,0,VLOOKUP(X39,FAC_TOTALS_APTA!$A$4:$BH$126,$L46,FALSE))</f>
        <v>0</v>
      </c>
      <c r="Y46" s="29">
        <f>IF(Y39=0,0,VLOOKUP(Y39,FAC_TOTALS_APTA!$A$4:$BH$126,$L46,FALSE))</f>
        <v>0</v>
      </c>
      <c r="Z46" s="29">
        <f>IF(Z39=0,0,VLOOKUP(Z39,FAC_TOTALS_APTA!$A$4:$BH$126,$L46,FALSE))</f>
        <v>0</v>
      </c>
      <c r="AA46" s="29">
        <f>IF(AA39=0,0,VLOOKUP(AA39,FAC_TOTALS_APTA!$A$4:$BH$126,$L46,FALSE))</f>
        <v>0</v>
      </c>
      <c r="AB46" s="29">
        <f>IF(AB39=0,0,VLOOKUP(AB39,FAC_TOTALS_APTA!$A$4:$BH$126,$L46,FALSE))</f>
        <v>0</v>
      </c>
      <c r="AC46" s="32">
        <f t="shared" si="14"/>
        <v>-1720336.4977699523</v>
      </c>
      <c r="AD46" s="33">
        <f>AC46/G55</f>
        <v>-3.6601816301154867E-2</v>
      </c>
      <c r="AE46" s="102"/>
    </row>
    <row r="47" spans="2:31" x14ac:dyDescent="0.2">
      <c r="B47" s="115" t="s">
        <v>48</v>
      </c>
      <c r="C47" s="116" t="s">
        <v>21</v>
      </c>
      <c r="D47" s="124" t="s">
        <v>81</v>
      </c>
      <c r="E47" s="55"/>
      <c r="F47" s="6">
        <f>MATCH($D47,FAC_TOTALS_APTA!$A$2:$BH$2,)</f>
        <v>16</v>
      </c>
      <c r="G47" s="34">
        <f>VLOOKUP(G39,FAC_TOTALS_APTA!$A$4:$BH$126,$F47,FALSE)</f>
        <v>1.95863721745606</v>
      </c>
      <c r="H47" s="34">
        <f>VLOOKUP(H39,FAC_TOTALS_APTA!$A$4:$BH$126,$F47,FALSE)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MATCH($K47,FAC_TOTALS_APTA!$A$2:$BF$2,)</f>
        <v>34</v>
      </c>
      <c r="M47" s="29">
        <f>IF(M39=0,0,VLOOKUP(M39,FAC_TOTALS_APTA!$A$4:$BH$126,$L47,FALSE))</f>
        <v>156406.810734889</v>
      </c>
      <c r="N47" s="29">
        <f>IF(N39=0,0,VLOOKUP(N39,FAC_TOTALS_APTA!$A$4:$BH$126,$L47,FALSE))</f>
        <v>166962.41721407199</v>
      </c>
      <c r="O47" s="29">
        <f>IF(O39=0,0,VLOOKUP(O39,FAC_TOTALS_APTA!$A$4:$BH$126,$L47,FALSE))</f>
        <v>243626.07313677599</v>
      </c>
      <c r="P47" s="29">
        <f>IF(P39=0,0,VLOOKUP(P39,FAC_TOTALS_APTA!$A$4:$BH$126,$L47,FALSE))</f>
        <v>156440.89366098799</v>
      </c>
      <c r="Q47" s="29">
        <f>IF(Q39=0,0,VLOOKUP(Q39,FAC_TOTALS_APTA!$A$4:$BH$126,$L47,FALSE))</f>
        <v>116792.781178423</v>
      </c>
      <c r="R47" s="29">
        <f>IF(R39=0,0,VLOOKUP(R39,FAC_TOTALS_APTA!$A$4:$BH$126,$L47,FALSE))</f>
        <v>225485.238979038</v>
      </c>
      <c r="S47" s="29">
        <f>IF(S39=0,0,VLOOKUP(S39,FAC_TOTALS_APTA!$A$4:$BH$126,$L47,FALSE))</f>
        <v>-789071.9926152</v>
      </c>
      <c r="T47" s="29">
        <f>IF(T39=0,0,VLOOKUP(T39,FAC_TOTALS_APTA!$A$4:$BH$126,$L47,FALSE))</f>
        <v>330296.15551499202</v>
      </c>
      <c r="U47" s="29">
        <f>IF(U39=0,0,VLOOKUP(U39,FAC_TOTALS_APTA!$A$4:$BH$126,$L47,FALSE))</f>
        <v>427831.132429694</v>
      </c>
      <c r="V47" s="29">
        <f>IF(V39=0,0,VLOOKUP(V39,FAC_TOTALS_APTA!$A$4:$BH$126,$L47,FALSE))</f>
        <v>7412.2211881691201</v>
      </c>
      <c r="W47" s="29">
        <f>IF(W39=0,0,VLOOKUP(W39,FAC_TOTALS_APTA!$A$4:$BH$126,$L47,FALSE))</f>
        <v>0</v>
      </c>
      <c r="X47" s="29">
        <f>IF(X39=0,0,VLOOKUP(X39,FAC_TOTALS_APTA!$A$4:$BH$126,$L47,FALSE))</f>
        <v>0</v>
      </c>
      <c r="Y47" s="29">
        <f>IF(Y39=0,0,VLOOKUP(Y39,FAC_TOTALS_APTA!$A$4:$BH$126,$L47,FALSE))</f>
        <v>0</v>
      </c>
      <c r="Z47" s="29">
        <f>IF(Z39=0,0,VLOOKUP(Z39,FAC_TOTALS_APTA!$A$4:$BH$126,$L47,FALSE))</f>
        <v>0</v>
      </c>
      <c r="AA47" s="29">
        <f>IF(AA39=0,0,VLOOKUP(AA39,FAC_TOTALS_APTA!$A$4:$BH$126,$L47,FALSE))</f>
        <v>0</v>
      </c>
      <c r="AB47" s="29">
        <f>IF(AB39=0,0,VLOOKUP(AB39,FAC_TOTALS_APTA!$A$4:$BH$126,$L47,FALSE))</f>
        <v>0</v>
      </c>
      <c r="AC47" s="32">
        <f t="shared" si="14"/>
        <v>1042181.731421841</v>
      </c>
      <c r="AD47" s="33">
        <f>AC47/G55</f>
        <v>2.2173420336875679E-2</v>
      </c>
      <c r="AE47" s="102"/>
    </row>
    <row r="48" spans="2:31" x14ac:dyDescent="0.25">
      <c r="B48" s="115" t="s">
        <v>45</v>
      </c>
      <c r="C48" s="116" t="s">
        <v>21</v>
      </c>
      <c r="D48" s="104" t="s">
        <v>14</v>
      </c>
      <c r="E48" s="55"/>
      <c r="F48" s="6" t="e">
        <f>MATCH($D48,FAC_TOTALS_APTA!$A$2:$BH$2,)</f>
        <v>#N/A</v>
      </c>
      <c r="G48" s="54" t="e">
        <f>VLOOKUP(G39,FAC_TOTALS_APTA!$A$4:$BH$126,$F48,FALSE)</f>
        <v>#REF!</v>
      </c>
      <c r="H48" s="54" t="e">
        <f>VLOOKUP(H39,FAC_TOTALS_APTA!$A$4:$BH$126,$F48,FALSE)</f>
        <v>#REF!</v>
      </c>
      <c r="I48" s="30" t="str">
        <f t="shared" si="11"/>
        <v>-</v>
      </c>
      <c r="J48" s="31" t="str">
        <f t="shared" si="12"/>
        <v>_log</v>
      </c>
      <c r="K48" s="31" t="str">
        <f t="shared" si="13"/>
        <v>TOTAL_MED_INC_INDIV_2018_log_FAC</v>
      </c>
      <c r="L48" s="6" t="e">
        <f>MATCH($K48,FAC_TOTALS_APTA!$A$2:$BF$2,)</f>
        <v>#N/A</v>
      </c>
      <c r="M48" s="29" t="e">
        <f>IF(M39=0,0,VLOOKUP(M39,FAC_TOTALS_APTA!$A$4:$BH$126,$L48,FALSE))</f>
        <v>#REF!</v>
      </c>
      <c r="N48" s="29" t="e">
        <f>IF(N39=0,0,VLOOKUP(N39,FAC_TOTALS_APTA!$A$4:$BH$126,$L48,FALSE))</f>
        <v>#REF!</v>
      </c>
      <c r="O48" s="29" t="e">
        <f>IF(O39=0,0,VLOOKUP(O39,FAC_TOTALS_APTA!$A$4:$BH$126,$L48,FALSE))</f>
        <v>#REF!</v>
      </c>
      <c r="P48" s="29" t="e">
        <f>IF(P39=0,0,VLOOKUP(P39,FAC_TOTALS_APTA!$A$4:$BH$126,$L48,FALSE))</f>
        <v>#REF!</v>
      </c>
      <c r="Q48" s="29" t="e">
        <f>IF(Q39=0,0,VLOOKUP(Q39,FAC_TOTALS_APTA!$A$4:$BH$126,$L48,FALSE))</f>
        <v>#REF!</v>
      </c>
      <c r="R48" s="29" t="e">
        <f>IF(R39=0,0,VLOOKUP(R39,FAC_TOTALS_APTA!$A$4:$BH$126,$L48,FALSE))</f>
        <v>#REF!</v>
      </c>
      <c r="S48" s="29" t="e">
        <f>IF(S39=0,0,VLOOKUP(S39,FAC_TOTALS_APTA!$A$4:$BH$126,$L48,FALSE))</f>
        <v>#REF!</v>
      </c>
      <c r="T48" s="29" t="e">
        <f>IF(T39=0,0,VLOOKUP(T39,FAC_TOTALS_APTA!$A$4:$BH$126,$L48,FALSE))</f>
        <v>#REF!</v>
      </c>
      <c r="U48" s="29" t="e">
        <f>IF(U39=0,0,VLOOKUP(U39,FAC_TOTALS_APTA!$A$4:$BH$126,$L48,FALSE))</f>
        <v>#REF!</v>
      </c>
      <c r="V48" s="29" t="e">
        <f>IF(V39=0,0,VLOOKUP(V39,FAC_TOTALS_APTA!$A$4:$BH$126,$L48,FALSE))</f>
        <v>#REF!</v>
      </c>
      <c r="W48" s="29">
        <f>IF(W39=0,0,VLOOKUP(W39,FAC_TOTALS_APTA!$A$4:$BH$126,$L48,FALSE))</f>
        <v>0</v>
      </c>
      <c r="X48" s="29">
        <f>IF(X39=0,0,VLOOKUP(X39,FAC_TOTALS_APTA!$A$4:$BH$126,$L48,FALSE))</f>
        <v>0</v>
      </c>
      <c r="Y48" s="29">
        <f>IF(Y39=0,0,VLOOKUP(Y39,FAC_TOTALS_APTA!$A$4:$BH$126,$L48,FALSE))</f>
        <v>0</v>
      </c>
      <c r="Z48" s="29">
        <f>IF(Z39=0,0,VLOOKUP(Z39,FAC_TOTALS_APTA!$A$4:$BH$126,$L48,FALSE))</f>
        <v>0</v>
      </c>
      <c r="AA48" s="29">
        <f>IF(AA39=0,0,VLOOKUP(AA39,FAC_TOTALS_APTA!$A$4:$BH$126,$L48,FALSE))</f>
        <v>0</v>
      </c>
      <c r="AB48" s="29">
        <f>IF(AB39=0,0,VLOOKUP(AB39,FAC_TOTALS_APTA!$A$4:$BH$126,$L48,FALSE))</f>
        <v>0</v>
      </c>
      <c r="AC48" s="32" t="e">
        <f t="shared" si="14"/>
        <v>#REF!</v>
      </c>
      <c r="AD48" s="33" t="e">
        <f>AC48/G55</f>
        <v>#REF!</v>
      </c>
      <c r="AE48" s="102"/>
    </row>
    <row r="49" spans="1:31" x14ac:dyDescent="0.25">
      <c r="B49" s="115" t="s">
        <v>61</v>
      </c>
      <c r="C49" s="116"/>
      <c r="D49" s="104" t="s">
        <v>9</v>
      </c>
      <c r="E49" s="55"/>
      <c r="F49" s="6">
        <f>MATCH($D49,FAC_TOTALS_APTA!$A$2:$BH$2,)</f>
        <v>17</v>
      </c>
      <c r="G49" s="29">
        <f>VLOOKUP(G39,FAC_TOTALS_APTA!$A$4:$BH$126,$F49,FALSE)</f>
        <v>7.6754355225931601</v>
      </c>
      <c r="H49" s="29">
        <f>VLOOKUP(H39,FAC_TOTALS_APTA!$A$4:$BH$126,$F49,FALSE)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MATCH($K49,FAC_TOTALS_APTA!$A$2:$BF$2,)</f>
        <v>35</v>
      </c>
      <c r="M49" s="29">
        <f>IF(M39=0,0,VLOOKUP(M39,FAC_TOTALS_APTA!$A$4:$BH$126,$L49,FALSE))</f>
        <v>24594.983118583899</v>
      </c>
      <c r="N49" s="29">
        <f>IF(N39=0,0,VLOOKUP(N39,FAC_TOTALS_APTA!$A$4:$BH$126,$L49,FALSE))</f>
        <v>25725.102329069701</v>
      </c>
      <c r="O49" s="29">
        <f>IF(O39=0,0,VLOOKUP(O39,FAC_TOTALS_APTA!$A$4:$BH$126,$L49,FALSE))</f>
        <v>13116.6302559995</v>
      </c>
      <c r="P49" s="29">
        <f>IF(P39=0,0,VLOOKUP(P39,FAC_TOTALS_APTA!$A$4:$BH$126,$L49,FALSE))</f>
        <v>75968.822036087498</v>
      </c>
      <c r="Q49" s="29">
        <f>IF(Q39=0,0,VLOOKUP(Q39,FAC_TOTALS_APTA!$A$4:$BH$126,$L49,FALSE))</f>
        <v>-193746.07463597201</v>
      </c>
      <c r="R49" s="29">
        <f>IF(R39=0,0,VLOOKUP(R39,FAC_TOTALS_APTA!$A$4:$BH$126,$L49,FALSE))</f>
        <v>106618.534896539</v>
      </c>
      <c r="S49" s="29">
        <f>IF(S39=0,0,VLOOKUP(S39,FAC_TOTALS_APTA!$A$4:$BH$126,$L49,FALSE))</f>
        <v>342109.64025619399</v>
      </c>
      <c r="T49" s="29">
        <f>IF(T39=0,0,VLOOKUP(T39,FAC_TOTALS_APTA!$A$4:$BH$126,$L49,FALSE))</f>
        <v>37285.135827566497</v>
      </c>
      <c r="U49" s="29">
        <f>IF(U39=0,0,VLOOKUP(U39,FAC_TOTALS_APTA!$A$4:$BH$126,$L49,FALSE))</f>
        <v>396701.59891160298</v>
      </c>
      <c r="V49" s="29">
        <f>IF(V39=0,0,VLOOKUP(V39,FAC_TOTALS_APTA!$A$4:$BH$126,$L49,FALSE))</f>
        <v>-8239.9641740446204</v>
      </c>
      <c r="W49" s="29">
        <f>IF(W39=0,0,VLOOKUP(W39,FAC_TOTALS_APTA!$A$4:$BH$126,$L49,FALSE))</f>
        <v>0</v>
      </c>
      <c r="X49" s="29">
        <f>IF(X39=0,0,VLOOKUP(X39,FAC_TOTALS_APTA!$A$4:$BH$126,$L49,FALSE))</f>
        <v>0</v>
      </c>
      <c r="Y49" s="29">
        <f>IF(Y39=0,0,VLOOKUP(Y39,FAC_TOTALS_APTA!$A$4:$BH$126,$L49,FALSE))</f>
        <v>0</v>
      </c>
      <c r="Z49" s="29">
        <f>IF(Z39=0,0,VLOOKUP(Z39,FAC_TOTALS_APTA!$A$4:$BH$126,$L49,FALSE))</f>
        <v>0</v>
      </c>
      <c r="AA49" s="29">
        <f>IF(AA39=0,0,VLOOKUP(AA39,FAC_TOTALS_APTA!$A$4:$BH$126,$L49,FALSE))</f>
        <v>0</v>
      </c>
      <c r="AB49" s="29">
        <f>IF(AB39=0,0,VLOOKUP(AB39,FAC_TOTALS_APTA!$A$4:$BH$126,$L49,FALSE))</f>
        <v>0</v>
      </c>
      <c r="AC49" s="32">
        <f t="shared" si="14"/>
        <v>820134.40882162645</v>
      </c>
      <c r="AD49" s="33">
        <f>AC49/G55</f>
        <v>1.7449149636049606E-2</v>
      </c>
      <c r="AE49" s="102"/>
    </row>
    <row r="50" spans="1:31" x14ac:dyDescent="0.25">
      <c r="B50" s="115" t="s">
        <v>46</v>
      </c>
      <c r="C50" s="116"/>
      <c r="D50" s="104" t="s">
        <v>28</v>
      </c>
      <c r="E50" s="55"/>
      <c r="F50" s="6">
        <f>MATCH($D50,FAC_TOTALS_APTA!$A$2:$BH$2,)</f>
        <v>18</v>
      </c>
      <c r="G50" s="34">
        <f>VLOOKUP(G39,FAC_TOTALS_APTA!$A$4:$BH$126,$F50,FALSE)</f>
        <v>3.5501668442365699</v>
      </c>
      <c r="H50" s="34">
        <f>VLOOKUP(H39,FAC_TOTALS_APTA!$A$4:$BH$126,$F50,FALSE)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MATCH($K50,FAC_TOTALS_APTA!$A$2:$BF$2,)</f>
        <v>36</v>
      </c>
      <c r="M50" s="29">
        <f>IF(M39=0,0,VLOOKUP(M39,FAC_TOTALS_APTA!$A$4:$BH$126,$L50,FALSE))</f>
        <v>0</v>
      </c>
      <c r="N50" s="29">
        <f>IF(N39=0,0,VLOOKUP(N39,FAC_TOTALS_APTA!$A$4:$BH$126,$L50,FALSE))</f>
        <v>0</v>
      </c>
      <c r="O50" s="29">
        <f>IF(O39=0,0,VLOOKUP(O39,FAC_TOTALS_APTA!$A$4:$BH$126,$L50,FALSE))</f>
        <v>0</v>
      </c>
      <c r="P50" s="29">
        <f>IF(P39=0,0,VLOOKUP(P39,FAC_TOTALS_APTA!$A$4:$BH$126,$L50,FALSE))</f>
        <v>-45753.8478860736</v>
      </c>
      <c r="Q50" s="29">
        <f>IF(Q39=0,0,VLOOKUP(Q39,FAC_TOTALS_APTA!$A$4:$BH$126,$L50,FALSE))</f>
        <v>-271225.64101621398</v>
      </c>
      <c r="R50" s="29">
        <f>IF(R39=0,0,VLOOKUP(R39,FAC_TOTALS_APTA!$A$4:$BH$126,$L50,FALSE))</f>
        <v>26770.7517821826</v>
      </c>
      <c r="S50" s="29">
        <f>IF(S39=0,0,VLOOKUP(S39,FAC_TOTALS_APTA!$A$4:$BH$126,$L50,FALSE))</f>
        <v>-74439.494206295902</v>
      </c>
      <c r="T50" s="29">
        <f>IF(T39=0,0,VLOOKUP(T39,FAC_TOTALS_APTA!$A$4:$BH$126,$L50,FALSE))</f>
        <v>75502.310675351197</v>
      </c>
      <c r="U50" s="29">
        <f>IF(U39=0,0,VLOOKUP(U39,FAC_TOTALS_APTA!$A$4:$BH$126,$L50,FALSE))</f>
        <v>-85869.506425498897</v>
      </c>
      <c r="V50" s="29">
        <f>IF(V39=0,0,VLOOKUP(V39,FAC_TOTALS_APTA!$A$4:$BH$126,$L50,FALSE))</f>
        <v>-259574.25445226999</v>
      </c>
      <c r="W50" s="29">
        <f>IF(W39=0,0,VLOOKUP(W39,FAC_TOTALS_APTA!$A$4:$BH$126,$L50,FALSE))</f>
        <v>0</v>
      </c>
      <c r="X50" s="29">
        <f>IF(X39=0,0,VLOOKUP(X39,FAC_TOTALS_APTA!$A$4:$BH$126,$L50,FALSE))</f>
        <v>0</v>
      </c>
      <c r="Y50" s="29">
        <f>IF(Y39=0,0,VLOOKUP(Y39,FAC_TOTALS_APTA!$A$4:$BH$126,$L50,FALSE))</f>
        <v>0</v>
      </c>
      <c r="Z50" s="29">
        <f>IF(Z39=0,0,VLOOKUP(Z39,FAC_TOTALS_APTA!$A$4:$BH$126,$L50,FALSE))</f>
        <v>0</v>
      </c>
      <c r="AA50" s="29">
        <f>IF(AA39=0,0,VLOOKUP(AA39,FAC_TOTALS_APTA!$A$4:$BH$126,$L50,FALSE))</f>
        <v>0</v>
      </c>
      <c r="AB50" s="29">
        <f>IF(AB39=0,0,VLOOKUP(AB39,FAC_TOTALS_APTA!$A$4:$BH$126,$L50,FALSE))</f>
        <v>0</v>
      </c>
      <c r="AC50" s="32">
        <f t="shared" si="14"/>
        <v>-634589.68152881856</v>
      </c>
      <c r="AD50" s="33">
        <f>AC50/G55</f>
        <v>-1.3501506815692855E-2</v>
      </c>
      <c r="AE50" s="102"/>
    </row>
    <row r="51" spans="1:31" x14ac:dyDescent="0.25">
      <c r="B51" s="115" t="s">
        <v>62</v>
      </c>
      <c r="C51" s="116"/>
      <c r="D51" s="126" t="s">
        <v>68</v>
      </c>
      <c r="E51" s="55"/>
      <c r="F51" s="6">
        <f>MATCH($D51,FAC_TOTALS_APTA!$A$2:$BH$2,)</f>
        <v>27</v>
      </c>
      <c r="G51" s="34">
        <f>VLOOKUP(G39,FAC_TOTALS_APTA!$A$4:$BH$126,$F51,FALSE)</f>
        <v>0</v>
      </c>
      <c r="H51" s="34">
        <f>VLOOKUP(H39,FAC_TOTALS_APTA!$A$4:$BH$126,$F51,FALSE)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MATCH($K51,FAC_TOTALS_APTA!$A$2:$BF$2,)</f>
        <v>45</v>
      </c>
      <c r="M51" s="29">
        <f>IF(M39=0,0,VLOOKUP(M39,FAC_TOTALS_APTA!$A$4:$BH$126,$L51,FALSE))</f>
        <v>0</v>
      </c>
      <c r="N51" s="29">
        <f>IF(N39=0,0,VLOOKUP(N39,FAC_TOTALS_APTA!$A$4:$BH$126,$L51,FALSE))</f>
        <v>0</v>
      </c>
      <c r="O51" s="29">
        <f>IF(O39=0,0,VLOOKUP(O39,FAC_TOTALS_APTA!$A$4:$BH$126,$L51,FALSE))</f>
        <v>0</v>
      </c>
      <c r="P51" s="29">
        <f>IF(P39=0,0,VLOOKUP(P39,FAC_TOTALS_APTA!$A$4:$BH$126,$L51,FALSE))</f>
        <v>0</v>
      </c>
      <c r="Q51" s="29">
        <f>IF(Q39=0,0,VLOOKUP(Q39,FAC_TOTALS_APTA!$A$4:$BH$126,$L51,FALSE))</f>
        <v>0</v>
      </c>
      <c r="R51" s="29">
        <f>IF(R39=0,0,VLOOKUP(R39,FAC_TOTALS_APTA!$A$4:$BH$126,$L51,FALSE))</f>
        <v>0</v>
      </c>
      <c r="S51" s="29">
        <f>IF(S39=0,0,VLOOKUP(S39,FAC_TOTALS_APTA!$A$4:$BH$126,$L51,FALSE))</f>
        <v>0</v>
      </c>
      <c r="T51" s="29">
        <f>IF(T39=0,0,VLOOKUP(T39,FAC_TOTALS_APTA!$A$4:$BH$126,$L51,FALSE))</f>
        <v>0</v>
      </c>
      <c r="U51" s="29">
        <f>IF(U39=0,0,VLOOKUP(U39,FAC_TOTALS_APTA!$A$4:$BH$126,$L51,FALSE))</f>
        <v>0</v>
      </c>
      <c r="V51" s="29">
        <f>IF(V39=0,0,VLOOKUP(V39,FAC_TOTALS_APTA!$A$4:$BH$126,$L51,FALSE))</f>
        <v>0</v>
      </c>
      <c r="W51" s="29">
        <f>IF(W39=0,0,VLOOKUP(W39,FAC_TOTALS_APTA!$A$4:$BH$126,$L51,FALSE))</f>
        <v>0</v>
      </c>
      <c r="X51" s="29">
        <f>IF(X39=0,0,VLOOKUP(X39,FAC_TOTALS_APTA!$A$4:$BH$126,$L51,FALSE))</f>
        <v>0</v>
      </c>
      <c r="Y51" s="29">
        <f>IF(Y39=0,0,VLOOKUP(Y39,FAC_TOTALS_APTA!$A$4:$BH$126,$L51,FALSE))</f>
        <v>0</v>
      </c>
      <c r="Z51" s="29">
        <f>IF(Z39=0,0,VLOOKUP(Z39,FAC_TOTALS_APTA!$A$4:$BH$126,$L51,FALSE))</f>
        <v>0</v>
      </c>
      <c r="AA51" s="29">
        <f>IF(AA39=0,0,VLOOKUP(AA39,FAC_TOTALS_APTA!$A$4:$BH$126,$L51,FALSE))</f>
        <v>0</v>
      </c>
      <c r="AB51" s="29">
        <f>IF(AB39=0,0,VLOOKUP(AB39,FAC_TOTALS_APTA!$A$4:$BH$126,$L51,FALSE))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63</v>
      </c>
      <c r="C52" s="116"/>
      <c r="D52" s="104" t="s">
        <v>42</v>
      </c>
      <c r="E52" s="55"/>
      <c r="F52" s="6">
        <f>MATCH($D52,FAC_TOTALS_APTA!$A$2:$BH$2,)</f>
        <v>28</v>
      </c>
      <c r="G52" s="34">
        <f>VLOOKUP(G39,FAC_TOTALS_APTA!$A$4:$BH$126,$F52,FALSE)</f>
        <v>0.31724360697922399</v>
      </c>
      <c r="H52" s="34">
        <f>VLOOKUP(H39,FAC_TOTALS_APTA!$A$4:$BH$126,$F52,FALSE)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MATCH($K52,FAC_TOTALS_APTA!$A$2:$BF$2,)</f>
        <v>46</v>
      </c>
      <c r="M52" s="29">
        <f>IF(M39=0,0,VLOOKUP(M39,FAC_TOTALS_APTA!$A$4:$BH$126,$L52,FALSE))</f>
        <v>0</v>
      </c>
      <c r="N52" s="29">
        <f>IF(N39=0,0,VLOOKUP(N39,FAC_TOTALS_APTA!$A$4:$BH$126,$L52,FALSE))</f>
        <v>0</v>
      </c>
      <c r="O52" s="29">
        <f>IF(O39=0,0,VLOOKUP(O39,FAC_TOTALS_APTA!$A$4:$BH$126,$L52,FALSE))</f>
        <v>0</v>
      </c>
      <c r="P52" s="29">
        <f>IF(P39=0,0,VLOOKUP(P39,FAC_TOTALS_APTA!$A$4:$BH$126,$L52,FALSE))</f>
        <v>0</v>
      </c>
      <c r="Q52" s="29">
        <f>IF(Q39=0,0,VLOOKUP(Q39,FAC_TOTALS_APTA!$A$4:$BH$126,$L52,FALSE))</f>
        <v>0</v>
      </c>
      <c r="R52" s="29">
        <f>IF(R39=0,0,VLOOKUP(R39,FAC_TOTALS_APTA!$A$4:$BH$126,$L52,FALSE))</f>
        <v>0</v>
      </c>
      <c r="S52" s="29">
        <f>IF(S39=0,0,VLOOKUP(S39,FAC_TOTALS_APTA!$A$4:$BH$126,$L52,FALSE))</f>
        <v>0</v>
      </c>
      <c r="T52" s="29">
        <f>IF(T39=0,0,VLOOKUP(T39,FAC_TOTALS_APTA!$A$4:$BH$126,$L52,FALSE))</f>
        <v>0</v>
      </c>
      <c r="U52" s="29">
        <f>IF(U39=0,0,VLOOKUP(U39,FAC_TOTALS_APTA!$A$4:$BH$126,$L52,FALSE))</f>
        <v>0</v>
      </c>
      <c r="V52" s="29">
        <f>IF(V39=0,0,VLOOKUP(V39,FAC_TOTALS_APTA!$A$4:$BH$126,$L52,FALSE))</f>
        <v>-7167.1567988056004</v>
      </c>
      <c r="W52" s="29">
        <f>IF(W39=0,0,VLOOKUP(W39,FAC_TOTALS_APTA!$A$4:$BH$126,$L52,FALSE))</f>
        <v>0</v>
      </c>
      <c r="X52" s="29">
        <f>IF(X39=0,0,VLOOKUP(X39,FAC_TOTALS_APTA!$A$4:$BH$126,$L52,FALSE))</f>
        <v>0</v>
      </c>
      <c r="Y52" s="29">
        <f>IF(Y39=0,0,VLOOKUP(Y39,FAC_TOTALS_APTA!$A$4:$BH$126,$L52,FALSE))</f>
        <v>0</v>
      </c>
      <c r="Z52" s="29">
        <f>IF(Z39=0,0,VLOOKUP(Z39,FAC_TOTALS_APTA!$A$4:$BH$126,$L52,FALSE))</f>
        <v>0</v>
      </c>
      <c r="AA52" s="29">
        <f>IF(AA39=0,0,VLOOKUP(AA39,FAC_TOTALS_APTA!$A$4:$BH$126,$L52,FALSE))</f>
        <v>0</v>
      </c>
      <c r="AB52" s="29">
        <f>IF(AB39=0,0,VLOOKUP(AB39,FAC_TOTALS_APTA!$A$4:$BH$126,$L52,FALSE))</f>
        <v>0</v>
      </c>
      <c r="AC52" s="32">
        <f t="shared" si="14"/>
        <v>-7167.1567988056004</v>
      </c>
      <c r="AD52" s="33">
        <f>AC52/G55</f>
        <v>-1.5248816547896974E-4</v>
      </c>
      <c r="AE52" s="102"/>
    </row>
    <row r="53" spans="1:31" x14ac:dyDescent="0.25">
      <c r="B53" s="127" t="s">
        <v>64</v>
      </c>
      <c r="C53" s="128"/>
      <c r="D53" s="129" t="s">
        <v>43</v>
      </c>
      <c r="E53" s="56"/>
      <c r="F53" s="7">
        <f>MATCH($D53,FAC_TOTALS_APTA!$A$2:$BH$2,)</f>
        <v>29</v>
      </c>
      <c r="G53" s="35">
        <f>VLOOKUP(G39,FAC_TOTALS_APTA!$A$4:$BH$126,$F53,FALSE)</f>
        <v>0</v>
      </c>
      <c r="H53" s="35">
        <f>VLOOKUP(H39,FAC_TOTALS_APTA!$A$4:$BH$126,$F53,FALSE)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MATCH($K53,FAC_TOTALS_APTA!$A$2:$BF$2,)</f>
        <v>47</v>
      </c>
      <c r="M53" s="38">
        <f>IF(M39=0,0,VLOOKUP(M39,FAC_TOTALS_APTA!$A$4:$BH$126,$L53,FALSE))</f>
        <v>0</v>
      </c>
      <c r="N53" s="38">
        <f>IF(N39=0,0,VLOOKUP(N39,FAC_TOTALS_APTA!$A$4:$BH$126,$L53,FALSE))</f>
        <v>0</v>
      </c>
      <c r="O53" s="38">
        <f>IF(O39=0,0,VLOOKUP(O39,FAC_TOTALS_APTA!$A$4:$BH$126,$L53,FALSE))</f>
        <v>0</v>
      </c>
      <c r="P53" s="38">
        <f>IF(P39=0,0,VLOOKUP(P39,FAC_TOTALS_APTA!$A$4:$BH$126,$L53,FALSE))</f>
        <v>0</v>
      </c>
      <c r="Q53" s="38">
        <f>IF(Q39=0,0,VLOOKUP(Q39,FAC_TOTALS_APTA!$A$4:$BH$126,$L53,FALSE))</f>
        <v>0</v>
      </c>
      <c r="R53" s="38">
        <f>IF(R39=0,0,VLOOKUP(R39,FAC_TOTALS_APTA!$A$4:$BH$126,$L53,FALSE))</f>
        <v>0</v>
      </c>
      <c r="S53" s="38">
        <f>IF(S39=0,0,VLOOKUP(S39,FAC_TOTALS_APTA!$A$4:$BH$126,$L53,FALSE))</f>
        <v>0</v>
      </c>
      <c r="T53" s="38">
        <f>IF(T39=0,0,VLOOKUP(T39,FAC_TOTALS_APTA!$A$4:$BH$126,$L53,FALSE))</f>
        <v>0</v>
      </c>
      <c r="U53" s="38">
        <f>IF(U39=0,0,VLOOKUP(U39,FAC_TOTALS_APTA!$A$4:$BH$126,$L53,FALSE))</f>
        <v>0</v>
      </c>
      <c r="V53" s="38">
        <f>IF(V39=0,0,VLOOKUP(V39,FAC_TOTALS_APTA!$A$4:$BH$126,$L53,FALSE))</f>
        <v>0</v>
      </c>
      <c r="W53" s="38">
        <f>IF(W39=0,0,VLOOKUP(W39,FAC_TOTALS_APTA!$A$4:$BH$126,$L53,FALSE))</f>
        <v>0</v>
      </c>
      <c r="X53" s="38">
        <f>IF(X39=0,0,VLOOKUP(X39,FAC_TOTALS_APTA!$A$4:$BH$126,$L53,FALSE))</f>
        <v>0</v>
      </c>
      <c r="Y53" s="38">
        <f>IF(Y39=0,0,VLOOKUP(Y39,FAC_TOTALS_APTA!$A$4:$BH$126,$L53,FALSE))</f>
        <v>0</v>
      </c>
      <c r="Z53" s="38">
        <f>IF(Z39=0,0,VLOOKUP(Z39,FAC_TOTALS_APTA!$A$4:$BH$126,$L53,FALSE))</f>
        <v>0</v>
      </c>
      <c r="AA53" s="38">
        <f>IF(AA39=0,0,VLOOKUP(AA39,FAC_TOTALS_APTA!$A$4:$BH$126,$L53,FALSE))</f>
        <v>0</v>
      </c>
      <c r="AB53" s="38">
        <f>IF(AB39=0,0,VLOOKUP(AB39,FAC_TOTALS_APTA!$A$4:$BH$126,$L53,FALSE))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52</v>
      </c>
      <c r="C54" s="42"/>
      <c r="D54" s="41" t="s">
        <v>44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MATCH($K54,FAC_TOTALS_APTA!$A$2:$BF$2,)</f>
        <v>51</v>
      </c>
      <c r="M54" s="45">
        <f>IF(M39=0,0,VLOOKUP(M39,FAC_TOTALS_APTA!$A$4:$BH$126,$L54,FALSE))</f>
        <v>459964</v>
      </c>
      <c r="N54" s="45">
        <f>IF(N39=0,0,VLOOKUP(N39,FAC_TOTALS_APTA!$A$4:$BH$126,$L54,FALSE))</f>
        <v>0</v>
      </c>
      <c r="O54" s="45">
        <f>IF(O39=0,0,VLOOKUP(O39,FAC_TOTALS_APTA!$A$4:$BH$126,$L54,FALSE))</f>
        <v>0</v>
      </c>
      <c r="P54" s="45">
        <f>IF(P39=0,0,VLOOKUP(P39,FAC_TOTALS_APTA!$A$4:$BH$126,$L54,FALSE))</f>
        <v>0</v>
      </c>
      <c r="Q54" s="45">
        <f>IF(Q39=0,0,VLOOKUP(Q39,FAC_TOTALS_APTA!$A$4:$BH$126,$L54,FALSE))</f>
        <v>1675486</v>
      </c>
      <c r="R54" s="45">
        <f>IF(R39=0,0,VLOOKUP(R39,FAC_TOTALS_APTA!$A$4:$BH$126,$L54,FALSE))</f>
        <v>4486638.9999999898</v>
      </c>
      <c r="S54" s="45">
        <f>IF(S39=0,0,VLOOKUP(S39,FAC_TOTALS_APTA!$A$4:$BH$126,$L54,FALSE))</f>
        <v>0</v>
      </c>
      <c r="T54" s="45">
        <f>IF(T39=0,0,VLOOKUP(T39,FAC_TOTALS_APTA!$A$4:$BH$126,$L54,FALSE))</f>
        <v>1165687</v>
      </c>
      <c r="U54" s="45">
        <f>IF(U39=0,0,VLOOKUP(U39,FAC_TOTALS_APTA!$A$4:$BH$126,$L54,FALSE))</f>
        <v>469328</v>
      </c>
      <c r="V54" s="45">
        <f>IF(V39=0,0,VLOOKUP(V39,FAC_TOTALS_APTA!$A$4:$BH$126,$L54,FALSE))</f>
        <v>1651310</v>
      </c>
      <c r="W54" s="45">
        <f>IF(W39=0,0,VLOOKUP(W39,FAC_TOTALS_APTA!$A$4:$BH$126,$L54,FALSE))</f>
        <v>0</v>
      </c>
      <c r="X54" s="45">
        <f>IF(X39=0,0,VLOOKUP(X39,FAC_TOTALS_APTA!$A$4:$BH$126,$L54,FALSE))</f>
        <v>0</v>
      </c>
      <c r="Y54" s="45">
        <f>IF(Y39=0,0,VLOOKUP(Y39,FAC_TOTALS_APTA!$A$4:$BH$126,$L54,FALSE))</f>
        <v>0</v>
      </c>
      <c r="Z54" s="45">
        <f>IF(Z39=0,0,VLOOKUP(Z39,FAC_TOTALS_APTA!$A$4:$BH$126,$L54,FALSE))</f>
        <v>0</v>
      </c>
      <c r="AA54" s="45">
        <f>IF(AA39=0,0,VLOOKUP(AA39,FAC_TOTALS_APTA!$A$4:$BH$126,$L54,FALSE))</f>
        <v>0</v>
      </c>
      <c r="AB54" s="45">
        <f>IF(AB39=0,0,VLOOKUP(AB39,FAC_TOTALS_APTA!$A$4:$BH$126,$L54,FALSE))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65</v>
      </c>
      <c r="C55" s="28"/>
      <c r="D55" s="6" t="s">
        <v>6</v>
      </c>
      <c r="E55" s="55"/>
      <c r="F55" s="6">
        <f>MATCH($D55,FAC_TOTALS_APTA!$A$2:$BF$2,)</f>
        <v>10</v>
      </c>
      <c r="G55" s="110">
        <f>VLOOKUP(G39,FAC_TOTALS_APTA!$A$4:$BH$126,$F55,FALSE)</f>
        <v>47001396.969354004</v>
      </c>
      <c r="H55" s="110">
        <f>VLOOKUP(H39,FAC_TOTALS_APTA!$A$4:$BF$126,$F55,FALSE)</f>
        <v>79207805.4330284</v>
      </c>
      <c r="I55" s="112">
        <f t="shared" ref="I55" si="16">H55/G55-1</f>
        <v>0.68522236657505564</v>
      </c>
      <c r="J55" s="31"/>
      <c r="K55" s="31"/>
      <c r="L55" s="6"/>
      <c r="M55" s="29" t="e">
        <f t="shared" ref="M55:AB55" si="17">SUM(M41:M48)</f>
        <v>#REF!</v>
      </c>
      <c r="N55" s="29" t="e">
        <f t="shared" si="17"/>
        <v>#REF!</v>
      </c>
      <c r="O55" s="29" t="e">
        <f t="shared" si="17"/>
        <v>#REF!</v>
      </c>
      <c r="P55" s="29" t="e">
        <f t="shared" si="17"/>
        <v>#REF!</v>
      </c>
      <c r="Q55" s="29" t="e">
        <f t="shared" si="17"/>
        <v>#REF!</v>
      </c>
      <c r="R55" s="29" t="e">
        <f t="shared" si="17"/>
        <v>#REF!</v>
      </c>
      <c r="S55" s="29" t="e">
        <f t="shared" si="17"/>
        <v>#REF!</v>
      </c>
      <c r="T55" s="29" t="e">
        <f t="shared" si="17"/>
        <v>#REF!</v>
      </c>
      <c r="U55" s="29" t="e">
        <f t="shared" si="17"/>
        <v>#REF!</v>
      </c>
      <c r="V55" s="29" t="e">
        <f t="shared" si="17"/>
        <v>#REF!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32206408.463674396</v>
      </c>
      <c r="AD55" s="33">
        <f>I55</f>
        <v>0.68522236657505564</v>
      </c>
      <c r="AE55" s="106"/>
    </row>
    <row r="56" spans="1:31" ht="13.5" thickBot="1" x14ac:dyDescent="0.3">
      <c r="B56" s="9" t="s">
        <v>49</v>
      </c>
      <c r="C56" s="23"/>
      <c r="D56" s="23" t="s">
        <v>4</v>
      </c>
      <c r="E56" s="23"/>
      <c r="F56" s="23">
        <f>MATCH($D56,FAC_TOTALS_APTA!$A$2:$BF$2,)</f>
        <v>8</v>
      </c>
      <c r="G56" s="111">
        <f>VLOOKUP(G39,FAC_TOTALS_APTA!$A$4:$BF$126,$F56,FALSE)</f>
        <v>47103514.999999903</v>
      </c>
      <c r="H56" s="111">
        <f>VLOOKUP(H39,FAC_TOTALS_APTA!$A$4:$BF$126,$F56,FALSE)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66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4.8696789988953881E-2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33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50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54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30</v>
      </c>
      <c r="C69" s="116" t="s">
        <v>21</v>
      </c>
      <c r="D69" s="104" t="s">
        <v>85</v>
      </c>
      <c r="E69" s="88"/>
      <c r="F69" s="76">
        <f>MATCH($D69,FAC_TOTALS_APTA!$A$2:$BH$2,)</f>
        <v>12</v>
      </c>
      <c r="G69" s="87" t="e">
        <f>VLOOKUP(G67,FAC_TOTALS_APTA!$A$4:$BH$126,$F69,FALSE)</f>
        <v>#N/A</v>
      </c>
      <c r="H69" s="87" t="e">
        <f>VLOOKUP(H67,FAC_TOTALS_APTA!$A$4:$BH$126,$F69,FALSE)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MATCH($K69,FAC_TOTALS_APTA!$A$2:$BF$2,)</f>
        <v>30</v>
      </c>
      <c r="M69" s="87" t="e">
        <f>IF(M67=0,0,VLOOKUP(M67,FAC_TOTALS_APTA!$A$4:$BH$126,$L69,FALSE))</f>
        <v>#N/A</v>
      </c>
      <c r="N69" s="87" t="e">
        <f>IF(N67=0,0,VLOOKUP(N67,FAC_TOTALS_APTA!$A$4:$BH$126,$L69,FALSE))</f>
        <v>#N/A</v>
      </c>
      <c r="O69" s="87" t="e">
        <f>IF(O67=0,0,VLOOKUP(O67,FAC_TOTALS_APTA!$A$4:$BH$126,$L69,FALSE))</f>
        <v>#N/A</v>
      </c>
      <c r="P69" s="87" t="e">
        <f>IF(P67=0,0,VLOOKUP(P67,FAC_TOTALS_APTA!$A$4:$BH$126,$L69,FALSE))</f>
        <v>#N/A</v>
      </c>
      <c r="Q69" s="87" t="e">
        <f>IF(Q67=0,0,VLOOKUP(Q67,FAC_TOTALS_APTA!$A$4:$BH$126,$L69,FALSE))</f>
        <v>#N/A</v>
      </c>
      <c r="R69" s="87" t="e">
        <f>IF(R67=0,0,VLOOKUP(R67,FAC_TOTALS_APTA!$A$4:$BH$126,$L69,FALSE))</f>
        <v>#N/A</v>
      </c>
      <c r="S69" s="87" t="e">
        <f>IF(S67=0,0,VLOOKUP(S67,FAC_TOTALS_APTA!$A$4:$BH$126,$L69,FALSE))</f>
        <v>#N/A</v>
      </c>
      <c r="T69" s="87" t="e">
        <f>IF(T67=0,0,VLOOKUP(T67,FAC_TOTALS_APTA!$A$4:$BH$126,$L69,FALSE))</f>
        <v>#N/A</v>
      </c>
      <c r="U69" s="87" t="e">
        <f>IF(U67=0,0,VLOOKUP(U67,FAC_TOTALS_APTA!$A$4:$BH$126,$L69,FALSE))</f>
        <v>#N/A</v>
      </c>
      <c r="V69" s="87" t="e">
        <f>IF(V67=0,0,VLOOKUP(V67,FAC_TOTALS_APTA!$A$4:$BH$126,$L69,FALSE))</f>
        <v>#N/A</v>
      </c>
      <c r="W69" s="87">
        <f>IF(W67=0,0,VLOOKUP(W67,FAC_TOTALS_APTA!$A$4:$BH$126,$L69,FALSE))</f>
        <v>0</v>
      </c>
      <c r="X69" s="87">
        <f>IF(X67=0,0,VLOOKUP(X67,FAC_TOTALS_APTA!$A$4:$BH$126,$L69,FALSE))</f>
        <v>0</v>
      </c>
      <c r="Y69" s="87">
        <f>IF(Y67=0,0,VLOOKUP(Y67,FAC_TOTALS_APTA!$A$4:$BH$126,$L69,FALSE))</f>
        <v>0</v>
      </c>
      <c r="Z69" s="87">
        <f>IF(Z67=0,0,VLOOKUP(Z67,FAC_TOTALS_APTA!$A$4:$BH$126,$L69,FALSE))</f>
        <v>0</v>
      </c>
      <c r="AA69" s="87">
        <f>IF(AA67=0,0,VLOOKUP(AA67,FAC_TOTALS_APTA!$A$4:$BH$126,$L69,FALSE))</f>
        <v>0</v>
      </c>
      <c r="AB69" s="87">
        <f>IF(AB67=0,0,VLOOKUP(AB67,FAC_TOTALS_APTA!$A$4:$BH$126,$L69,FALSE))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51</v>
      </c>
      <c r="C70" s="116" t="s">
        <v>21</v>
      </c>
      <c r="D70" s="104" t="s">
        <v>86</v>
      </c>
      <c r="E70" s="88"/>
      <c r="F70" s="76">
        <f>MATCH($D70,FAC_TOTALS_APTA!$A$2:$BH$2,)</f>
        <v>13</v>
      </c>
      <c r="G70" s="93" t="e">
        <f>VLOOKUP(G67,FAC_TOTALS_APTA!$A$4:$BH$126,$F70,FALSE)</f>
        <v>#N/A</v>
      </c>
      <c r="H70" s="93" t="e">
        <f>VLOOKUP(H67,FAC_TOTALS_APTA!$A$4:$BH$126,$F70,FALSE)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FARE_per_UPT_cleaned_2018_log_FAC</v>
      </c>
      <c r="L70" s="76">
        <f>MATCH($K70,FAC_TOTALS_APTA!$A$2:$BF$2,)</f>
        <v>31</v>
      </c>
      <c r="M70" s="87" t="e">
        <f>IF(M67=0,0,VLOOKUP(M67,FAC_TOTALS_APTA!$A$4:$BH$126,$L70,FALSE))</f>
        <v>#N/A</v>
      </c>
      <c r="N70" s="87" t="e">
        <f>IF(N67=0,0,VLOOKUP(N67,FAC_TOTALS_APTA!$A$4:$BH$126,$L70,FALSE))</f>
        <v>#N/A</v>
      </c>
      <c r="O70" s="87" t="e">
        <f>IF(O67=0,0,VLOOKUP(O67,FAC_TOTALS_APTA!$A$4:$BH$126,$L70,FALSE))</f>
        <v>#N/A</v>
      </c>
      <c r="P70" s="87" t="e">
        <f>IF(P67=0,0,VLOOKUP(P67,FAC_TOTALS_APTA!$A$4:$BH$126,$L70,FALSE))</f>
        <v>#N/A</v>
      </c>
      <c r="Q70" s="87" t="e">
        <f>IF(Q67=0,0,VLOOKUP(Q67,FAC_TOTALS_APTA!$A$4:$BH$126,$L70,FALSE))</f>
        <v>#N/A</v>
      </c>
      <c r="R70" s="87" t="e">
        <f>IF(R67=0,0,VLOOKUP(R67,FAC_TOTALS_APTA!$A$4:$BH$126,$L70,FALSE))</f>
        <v>#N/A</v>
      </c>
      <c r="S70" s="87" t="e">
        <f>IF(S67=0,0,VLOOKUP(S67,FAC_TOTALS_APTA!$A$4:$BH$126,$L70,FALSE))</f>
        <v>#N/A</v>
      </c>
      <c r="T70" s="87" t="e">
        <f>IF(T67=0,0,VLOOKUP(T67,FAC_TOTALS_APTA!$A$4:$BH$126,$L70,FALSE))</f>
        <v>#N/A</v>
      </c>
      <c r="U70" s="87" t="e">
        <f>IF(U67=0,0,VLOOKUP(U67,FAC_TOTALS_APTA!$A$4:$BH$126,$L70,FALSE))</f>
        <v>#N/A</v>
      </c>
      <c r="V70" s="87" t="e">
        <f>IF(V67=0,0,VLOOKUP(V67,FAC_TOTALS_APTA!$A$4:$BH$126,$L70,FALSE))</f>
        <v>#N/A</v>
      </c>
      <c r="W70" s="87">
        <f>IF(W67=0,0,VLOOKUP(W67,FAC_TOTALS_APTA!$A$4:$BH$126,$L70,FALSE))</f>
        <v>0</v>
      </c>
      <c r="X70" s="87">
        <f>IF(X67=0,0,VLOOKUP(X67,FAC_TOTALS_APTA!$A$4:$BH$126,$L70,FALSE))</f>
        <v>0</v>
      </c>
      <c r="Y70" s="87">
        <f>IF(Y67=0,0,VLOOKUP(Y67,FAC_TOTALS_APTA!$A$4:$BH$126,$L70,FALSE))</f>
        <v>0</v>
      </c>
      <c r="Z70" s="87">
        <f>IF(Z67=0,0,VLOOKUP(Z67,FAC_TOTALS_APTA!$A$4:$BH$126,$L70,FALSE))</f>
        <v>0</v>
      </c>
      <c r="AA70" s="87">
        <f>IF(AA67=0,0,VLOOKUP(AA67,FAC_TOTALS_APTA!$A$4:$BH$126,$L70,FALSE))</f>
        <v>0</v>
      </c>
      <c r="AB70" s="87">
        <f>IF(AB67=0,0,VLOOKUP(AB67,FAC_TOTALS_APTA!$A$4:$BH$126,$L70,FALSE))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79</v>
      </c>
      <c r="C71" s="116"/>
      <c r="D71" s="104" t="s">
        <v>77</v>
      </c>
      <c r="E71" s="118"/>
      <c r="F71" s="104">
        <f>MATCH($D71,FAC_TOTALS_APTA!$A$2:$BH$2,)</f>
        <v>20</v>
      </c>
      <c r="G71" s="117" t="e">
        <f>VLOOKUP(G67,FAC_TOTALS_APTA!$A$4:$BH$126,$F71,FALSE)</f>
        <v>#N/A</v>
      </c>
      <c r="H71" s="117" t="e">
        <f>VLOOKUP(H67,FAC_TOTALS_APTA!$A$4:$BH$126,$F71,FALSE)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MATCH($K71,FAC_TOTALS_APTA!$A$2:$BF$2,)</f>
        <v>38</v>
      </c>
      <c r="M71" s="117" t="e">
        <f>IF(M67=0,0,VLOOKUP(M67,FAC_TOTALS_APTA!$A$4:$BH$126,$L71,FALSE))</f>
        <v>#N/A</v>
      </c>
      <c r="N71" s="117" t="e">
        <f>IF(N67=0,0,VLOOKUP(N67,FAC_TOTALS_APTA!$A$4:$BH$126,$L71,FALSE))</f>
        <v>#N/A</v>
      </c>
      <c r="O71" s="117" t="e">
        <f>IF(O67=0,0,VLOOKUP(O67,FAC_TOTALS_APTA!$A$4:$BH$126,$L71,FALSE))</f>
        <v>#N/A</v>
      </c>
      <c r="P71" s="117" t="e">
        <f>IF(P67=0,0,VLOOKUP(P67,FAC_TOTALS_APTA!$A$4:$BH$126,$L71,FALSE))</f>
        <v>#N/A</v>
      </c>
      <c r="Q71" s="117" t="e">
        <f>IF(Q67=0,0,VLOOKUP(Q67,FAC_TOTALS_APTA!$A$4:$BH$126,$L71,FALSE))</f>
        <v>#N/A</v>
      </c>
      <c r="R71" s="117" t="e">
        <f>IF(R67=0,0,VLOOKUP(R67,FAC_TOTALS_APTA!$A$4:$BH$126,$L71,FALSE))</f>
        <v>#N/A</v>
      </c>
      <c r="S71" s="117" t="e">
        <f>IF(S67=0,0,VLOOKUP(S67,FAC_TOTALS_APTA!$A$4:$BH$126,$L71,FALSE))</f>
        <v>#N/A</v>
      </c>
      <c r="T71" s="117" t="e">
        <f>IF(T67=0,0,VLOOKUP(T67,FAC_TOTALS_APTA!$A$4:$BH$126,$L71,FALSE))</f>
        <v>#N/A</v>
      </c>
      <c r="U71" s="117" t="e">
        <f>IF(U67=0,0,VLOOKUP(U67,FAC_TOTALS_APTA!$A$4:$BH$126,$L71,FALSE))</f>
        <v>#N/A</v>
      </c>
      <c r="V71" s="117" t="e">
        <f>IF(V67=0,0,VLOOKUP(V67,FAC_TOTALS_APTA!$A$4:$BH$126,$L71,FALSE))</f>
        <v>#N/A</v>
      </c>
      <c r="W71" s="117">
        <f>IF(W67=0,0,VLOOKUP(W67,FAC_TOTALS_APTA!$A$4:$BH$126,$L71,FALSE))</f>
        <v>0</v>
      </c>
      <c r="X71" s="117">
        <f>IF(X67=0,0,VLOOKUP(X67,FAC_TOTALS_APTA!$A$4:$BH$126,$L71,FALSE))</f>
        <v>0</v>
      </c>
      <c r="Y71" s="117">
        <f>IF(Y67=0,0,VLOOKUP(Y67,FAC_TOTALS_APTA!$A$4:$BH$126,$L71,FALSE))</f>
        <v>0</v>
      </c>
      <c r="Z71" s="117">
        <f>IF(Z67=0,0,VLOOKUP(Z67,FAC_TOTALS_APTA!$A$4:$BH$126,$L71,FALSE))</f>
        <v>0</v>
      </c>
      <c r="AA71" s="117">
        <f>IF(AA67=0,0,VLOOKUP(AA67,FAC_TOTALS_APTA!$A$4:$BH$126,$L71,FALSE))</f>
        <v>0</v>
      </c>
      <c r="AB71" s="117">
        <f>IF(AB67=0,0,VLOOKUP(AB67,FAC_TOTALS_APTA!$A$4:$BH$126,$L71,FALSE))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80</v>
      </c>
      <c r="C72" s="116"/>
      <c r="D72" s="104" t="s">
        <v>76</v>
      </c>
      <c r="E72" s="118"/>
      <c r="F72" s="104">
        <f>MATCH($D72,FAC_TOTALS_APTA!$A$2:$BH$2,)</f>
        <v>19</v>
      </c>
      <c r="G72" s="117" t="e">
        <f>VLOOKUP(G67,FAC_TOTALS_APTA!$A$4:$BH$126,$F72,FALSE)</f>
        <v>#N/A</v>
      </c>
      <c r="H72" s="117" t="e">
        <f>VLOOKUP(H67,FAC_TOTALS_APTA!$A$4:$BH$126,$F72,FALSE)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MATCH($K72,FAC_TOTALS_APTA!$A$2:$BF$2,)</f>
        <v>37</v>
      </c>
      <c r="M72" s="117">
        <f>IF(M68=0,0,VLOOKUP(M68,FAC_TOTALS_APTA!$A$4:$BH$126,$L72,FALSE))</f>
        <v>0</v>
      </c>
      <c r="N72" s="117">
        <f>IF(N68=0,0,VLOOKUP(N68,FAC_TOTALS_APTA!$A$4:$BH$126,$L72,FALSE))</f>
        <v>0</v>
      </c>
      <c r="O72" s="117">
        <f>IF(O68=0,0,VLOOKUP(O68,FAC_TOTALS_APTA!$A$4:$BH$126,$L72,FALSE))</f>
        <v>0</v>
      </c>
      <c r="P72" s="117">
        <f>IF(P68=0,0,VLOOKUP(P68,FAC_TOTALS_APTA!$A$4:$BH$126,$L72,FALSE))</f>
        <v>0</v>
      </c>
      <c r="Q72" s="117">
        <f>IF(Q68=0,0,VLOOKUP(Q68,FAC_TOTALS_APTA!$A$4:$BH$126,$L72,FALSE))</f>
        <v>0</v>
      </c>
      <c r="R72" s="117">
        <f>IF(R68=0,0,VLOOKUP(R68,FAC_TOTALS_APTA!$A$4:$BH$126,$L72,FALSE))</f>
        <v>0</v>
      </c>
      <c r="S72" s="117">
        <f>IF(S68=0,0,VLOOKUP(S68,FAC_TOTALS_APTA!$A$4:$BH$126,$L72,FALSE))</f>
        <v>0</v>
      </c>
      <c r="T72" s="117">
        <f>IF(T68=0,0,VLOOKUP(T68,FAC_TOTALS_APTA!$A$4:$BH$126,$L72,FALSE))</f>
        <v>0</v>
      </c>
      <c r="U72" s="117">
        <f>IF(U68=0,0,VLOOKUP(U68,FAC_TOTALS_APTA!$A$4:$BH$126,$L72,FALSE))</f>
        <v>0</v>
      </c>
      <c r="V72" s="117">
        <f>IF(V68=0,0,VLOOKUP(V68,FAC_TOTALS_APTA!$A$4:$BH$126,$L72,FALSE))</f>
        <v>0</v>
      </c>
      <c r="W72" s="117">
        <f>IF(W68=0,0,VLOOKUP(W68,FAC_TOTALS_APTA!$A$4:$BH$126,$L72,FALSE))</f>
        <v>0</v>
      </c>
      <c r="X72" s="117">
        <f>IF(X68=0,0,VLOOKUP(X68,FAC_TOTALS_APTA!$A$4:$BH$126,$L72,FALSE))</f>
        <v>0</v>
      </c>
      <c r="Y72" s="117">
        <f>IF(Y68=0,0,VLOOKUP(Y68,FAC_TOTALS_APTA!$A$4:$BH$126,$L72,FALSE))</f>
        <v>0</v>
      </c>
      <c r="Z72" s="117">
        <f>IF(Z68=0,0,VLOOKUP(Z68,FAC_TOTALS_APTA!$A$4:$BH$126,$L72,FALSE))</f>
        <v>0</v>
      </c>
      <c r="AA72" s="117">
        <f>IF(AA68=0,0,VLOOKUP(AA68,FAC_TOTALS_APTA!$A$4:$BH$126,$L72,FALSE))</f>
        <v>0</v>
      </c>
      <c r="AB72" s="117">
        <f>IF(AB68=0,0,VLOOKUP(AB68,FAC_TOTALS_APTA!$A$4:$BH$126,$L72,FALSE))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47</v>
      </c>
      <c r="C73" s="116" t="s">
        <v>21</v>
      </c>
      <c r="D73" s="104" t="s">
        <v>8</v>
      </c>
      <c r="E73" s="88"/>
      <c r="F73" s="76">
        <f>MATCH($D73,FAC_TOTALS_APTA!$A$2:$BH$2,)</f>
        <v>14</v>
      </c>
      <c r="G73" s="87" t="e">
        <f>VLOOKUP(G67,FAC_TOTALS_APTA!$A$4:$BH$126,$F73,FALSE)</f>
        <v>#N/A</v>
      </c>
      <c r="H73" s="87" t="e">
        <f>VLOOKUP(H67,FAC_TOTALS_APTA!$A$4:$BH$126,$F73,FALSE)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MATCH($K73,FAC_TOTALS_APTA!$A$2:$BF$2,)</f>
        <v>32</v>
      </c>
      <c r="M73" s="87" t="e">
        <f>IF(M67=0,0,VLOOKUP(M67,FAC_TOTALS_APTA!$A$4:$BH$126,$L73,FALSE))</f>
        <v>#N/A</v>
      </c>
      <c r="N73" s="87" t="e">
        <f>IF(N67=0,0,VLOOKUP(N67,FAC_TOTALS_APTA!$A$4:$BH$126,$L73,FALSE))</f>
        <v>#N/A</v>
      </c>
      <c r="O73" s="87" t="e">
        <f>IF(O67=0,0,VLOOKUP(O67,FAC_TOTALS_APTA!$A$4:$BH$126,$L73,FALSE))</f>
        <v>#N/A</v>
      </c>
      <c r="P73" s="87" t="e">
        <f>IF(P67=0,0,VLOOKUP(P67,FAC_TOTALS_APTA!$A$4:$BH$126,$L73,FALSE))</f>
        <v>#N/A</v>
      </c>
      <c r="Q73" s="87" t="e">
        <f>IF(Q67=0,0,VLOOKUP(Q67,FAC_TOTALS_APTA!$A$4:$BH$126,$L73,FALSE))</f>
        <v>#N/A</v>
      </c>
      <c r="R73" s="87" t="e">
        <f>IF(R67=0,0,VLOOKUP(R67,FAC_TOTALS_APTA!$A$4:$BH$126,$L73,FALSE))</f>
        <v>#N/A</v>
      </c>
      <c r="S73" s="87" t="e">
        <f>IF(S67=0,0,VLOOKUP(S67,FAC_TOTALS_APTA!$A$4:$BH$126,$L73,FALSE))</f>
        <v>#N/A</v>
      </c>
      <c r="T73" s="87" t="e">
        <f>IF(T67=0,0,VLOOKUP(T67,FAC_TOTALS_APTA!$A$4:$BH$126,$L73,FALSE))</f>
        <v>#N/A</v>
      </c>
      <c r="U73" s="87" t="e">
        <f>IF(U67=0,0,VLOOKUP(U67,FAC_TOTALS_APTA!$A$4:$BH$126,$L73,FALSE))</f>
        <v>#N/A</v>
      </c>
      <c r="V73" s="87" t="e">
        <f>IF(V67=0,0,VLOOKUP(V67,FAC_TOTALS_APTA!$A$4:$BH$126,$L73,FALSE))</f>
        <v>#N/A</v>
      </c>
      <c r="W73" s="87">
        <f>IF(W67=0,0,VLOOKUP(W67,FAC_TOTALS_APTA!$A$4:$BH$126,$L73,FALSE))</f>
        <v>0</v>
      </c>
      <c r="X73" s="87">
        <f>IF(X67=0,0,VLOOKUP(X67,FAC_TOTALS_APTA!$A$4:$BH$126,$L73,FALSE))</f>
        <v>0</v>
      </c>
      <c r="Y73" s="87">
        <f>IF(Y67=0,0,VLOOKUP(Y67,FAC_TOTALS_APTA!$A$4:$BH$126,$L73,FALSE))</f>
        <v>0</v>
      </c>
      <c r="Z73" s="87">
        <f>IF(Z67=0,0,VLOOKUP(Z67,FAC_TOTALS_APTA!$A$4:$BH$126,$L73,FALSE))</f>
        <v>0</v>
      </c>
      <c r="AA73" s="87">
        <f>IF(AA67=0,0,VLOOKUP(AA67,FAC_TOTALS_APTA!$A$4:$BH$126,$L73,FALSE))</f>
        <v>0</v>
      </c>
      <c r="AB73" s="87">
        <f>IF(AB67=0,0,VLOOKUP(AB67,FAC_TOTALS_APTA!$A$4:$BH$126,$L73,FALSE))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72</v>
      </c>
      <c r="C74" s="116"/>
      <c r="D74" s="104" t="s">
        <v>71</v>
      </c>
      <c r="E74" s="88"/>
      <c r="F74" s="76">
        <f>MATCH($D74,FAC_TOTALS_APTA!$A$2:$BH$2,)</f>
        <v>15</v>
      </c>
      <c r="G74" s="93" t="e">
        <f>VLOOKUP(G67,FAC_TOTALS_APTA!$A$4:$BH$126,$F74,FALSE)</f>
        <v>#N/A</v>
      </c>
      <c r="H74" s="93" t="e">
        <f>VLOOKUP(H67,FAC_TOTALS_APTA!$A$4:$BH$126,$F74,FALSE)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MATCH($K74,FAC_TOTALS_APTA!$A$2:$BF$2,)</f>
        <v>33</v>
      </c>
      <c r="M74" s="87" t="e">
        <f>IF(M67=0,0,VLOOKUP(M67,FAC_TOTALS_APTA!$A$4:$BH$126,$L74,FALSE))</f>
        <v>#N/A</v>
      </c>
      <c r="N74" s="87" t="e">
        <f>IF(N67=0,0,VLOOKUP(N67,FAC_TOTALS_APTA!$A$4:$BH$126,$L74,FALSE))</f>
        <v>#N/A</v>
      </c>
      <c r="O74" s="87" t="e">
        <f>IF(O67=0,0,VLOOKUP(O67,FAC_TOTALS_APTA!$A$4:$BH$126,$L74,FALSE))</f>
        <v>#N/A</v>
      </c>
      <c r="P74" s="87" t="e">
        <f>IF(P67=0,0,VLOOKUP(P67,FAC_TOTALS_APTA!$A$4:$BH$126,$L74,FALSE))</f>
        <v>#N/A</v>
      </c>
      <c r="Q74" s="87" t="e">
        <f>IF(Q67=0,0,VLOOKUP(Q67,FAC_TOTALS_APTA!$A$4:$BH$126,$L74,FALSE))</f>
        <v>#N/A</v>
      </c>
      <c r="R74" s="87" t="e">
        <f>IF(R67=0,0,VLOOKUP(R67,FAC_TOTALS_APTA!$A$4:$BH$126,$L74,FALSE))</f>
        <v>#N/A</v>
      </c>
      <c r="S74" s="87" t="e">
        <f>IF(S67=0,0,VLOOKUP(S67,FAC_TOTALS_APTA!$A$4:$BH$126,$L74,FALSE))</f>
        <v>#N/A</v>
      </c>
      <c r="T74" s="87" t="e">
        <f>IF(T67=0,0,VLOOKUP(T67,FAC_TOTALS_APTA!$A$4:$BH$126,$L74,FALSE))</f>
        <v>#N/A</v>
      </c>
      <c r="U74" s="87" t="e">
        <f>IF(U67=0,0,VLOOKUP(U67,FAC_TOTALS_APTA!$A$4:$BH$126,$L74,FALSE))</f>
        <v>#N/A</v>
      </c>
      <c r="V74" s="87" t="e">
        <f>IF(V67=0,0,VLOOKUP(V67,FAC_TOTALS_APTA!$A$4:$BH$126,$L74,FALSE))</f>
        <v>#N/A</v>
      </c>
      <c r="W74" s="87">
        <f>IF(W67=0,0,VLOOKUP(W67,FAC_TOTALS_APTA!$A$4:$BH$126,$L74,FALSE))</f>
        <v>0</v>
      </c>
      <c r="X74" s="87">
        <f>IF(X67=0,0,VLOOKUP(X67,FAC_TOTALS_APTA!$A$4:$BH$126,$L74,FALSE))</f>
        <v>0</v>
      </c>
      <c r="Y74" s="87">
        <f>IF(Y67=0,0,VLOOKUP(Y67,FAC_TOTALS_APTA!$A$4:$BH$126,$L74,FALSE))</f>
        <v>0</v>
      </c>
      <c r="Z74" s="87">
        <f>IF(Z67=0,0,VLOOKUP(Z67,FAC_TOTALS_APTA!$A$4:$BH$126,$L74,FALSE))</f>
        <v>0</v>
      </c>
      <c r="AA74" s="87">
        <f>IF(AA67=0,0,VLOOKUP(AA67,FAC_TOTALS_APTA!$A$4:$BH$126,$L74,FALSE))</f>
        <v>0</v>
      </c>
      <c r="AB74" s="87">
        <f>IF(AB67=0,0,VLOOKUP(AB67,FAC_TOTALS_APTA!$A$4:$BH$126,$L74,FALSE))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48</v>
      </c>
      <c r="C75" s="116" t="s">
        <v>21</v>
      </c>
      <c r="D75" s="124" t="s">
        <v>81</v>
      </c>
      <c r="E75" s="88"/>
      <c r="F75" s="76">
        <f>MATCH($D75,FAC_TOTALS_APTA!$A$2:$BH$2,)</f>
        <v>16</v>
      </c>
      <c r="G75" s="94" t="e">
        <f>VLOOKUP(G67,FAC_TOTALS_APTA!$A$4:$BH$126,$F75,FALSE)</f>
        <v>#N/A</v>
      </c>
      <c r="H75" s="94" t="e">
        <f>VLOOKUP(H67,FAC_TOTALS_APTA!$A$4:$BH$126,$F75,FALSE)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MATCH($K75,FAC_TOTALS_APTA!$A$2:$BF$2,)</f>
        <v>34</v>
      </c>
      <c r="M75" s="87" t="e">
        <f>IF(M67=0,0,VLOOKUP(M67,FAC_TOTALS_APTA!$A$4:$BH$126,$L75,FALSE))</f>
        <v>#N/A</v>
      </c>
      <c r="N75" s="87" t="e">
        <f>IF(N67=0,0,VLOOKUP(N67,FAC_TOTALS_APTA!$A$4:$BH$126,$L75,FALSE))</f>
        <v>#N/A</v>
      </c>
      <c r="O75" s="87" t="e">
        <f>IF(O67=0,0,VLOOKUP(O67,FAC_TOTALS_APTA!$A$4:$BH$126,$L75,FALSE))</f>
        <v>#N/A</v>
      </c>
      <c r="P75" s="87" t="e">
        <f>IF(P67=0,0,VLOOKUP(P67,FAC_TOTALS_APTA!$A$4:$BH$126,$L75,FALSE))</f>
        <v>#N/A</v>
      </c>
      <c r="Q75" s="87" t="e">
        <f>IF(Q67=0,0,VLOOKUP(Q67,FAC_TOTALS_APTA!$A$4:$BH$126,$L75,FALSE))</f>
        <v>#N/A</v>
      </c>
      <c r="R75" s="87" t="e">
        <f>IF(R67=0,0,VLOOKUP(R67,FAC_TOTALS_APTA!$A$4:$BH$126,$L75,FALSE))</f>
        <v>#N/A</v>
      </c>
      <c r="S75" s="87" t="e">
        <f>IF(S67=0,0,VLOOKUP(S67,FAC_TOTALS_APTA!$A$4:$BH$126,$L75,FALSE))</f>
        <v>#N/A</v>
      </c>
      <c r="T75" s="87" t="e">
        <f>IF(T67=0,0,VLOOKUP(T67,FAC_TOTALS_APTA!$A$4:$BH$126,$L75,FALSE))</f>
        <v>#N/A</v>
      </c>
      <c r="U75" s="87" t="e">
        <f>IF(U67=0,0,VLOOKUP(U67,FAC_TOTALS_APTA!$A$4:$BH$126,$L75,FALSE))</f>
        <v>#N/A</v>
      </c>
      <c r="V75" s="87" t="e">
        <f>IF(V67=0,0,VLOOKUP(V67,FAC_TOTALS_APTA!$A$4:$BH$126,$L75,FALSE))</f>
        <v>#N/A</v>
      </c>
      <c r="W75" s="87">
        <f>IF(W67=0,0,VLOOKUP(W67,FAC_TOTALS_APTA!$A$4:$BH$126,$L75,FALSE))</f>
        <v>0</v>
      </c>
      <c r="X75" s="87">
        <f>IF(X67=0,0,VLOOKUP(X67,FAC_TOTALS_APTA!$A$4:$BH$126,$L75,FALSE))</f>
        <v>0</v>
      </c>
      <c r="Y75" s="87">
        <f>IF(Y67=0,0,VLOOKUP(Y67,FAC_TOTALS_APTA!$A$4:$BH$126,$L75,FALSE))</f>
        <v>0</v>
      </c>
      <c r="Z75" s="87">
        <f>IF(Z67=0,0,VLOOKUP(Z67,FAC_TOTALS_APTA!$A$4:$BH$126,$L75,FALSE))</f>
        <v>0</v>
      </c>
      <c r="AA75" s="87">
        <f>IF(AA67=0,0,VLOOKUP(AA67,FAC_TOTALS_APTA!$A$4:$BH$126,$L75,FALSE))</f>
        <v>0</v>
      </c>
      <c r="AB75" s="87">
        <f>IF(AB67=0,0,VLOOKUP(AB67,FAC_TOTALS_APTA!$A$4:$BH$126,$L75,FALSE))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45</v>
      </c>
      <c r="C76" s="116" t="s">
        <v>21</v>
      </c>
      <c r="D76" s="104" t="s">
        <v>14</v>
      </c>
      <c r="E76" s="88"/>
      <c r="F76" s="76" t="e">
        <f>MATCH($D76,FAC_TOTALS_APTA!$A$2:$BH$2,)</f>
        <v>#N/A</v>
      </c>
      <c r="G76" s="93" t="e">
        <f>VLOOKUP(G67,FAC_TOTALS_APTA!$A$4:$BH$126,$F76,FALSE)</f>
        <v>#N/A</v>
      </c>
      <c r="H76" s="93" t="e">
        <f>VLOOKUP(H67,FAC_TOTALS_APTA!$A$4:$BH$126,$F76,FALSE)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 t="e">
        <f>MATCH($K76,FAC_TOTALS_APTA!$A$2:$BF$2,)</f>
        <v>#N/A</v>
      </c>
      <c r="M76" s="87" t="e">
        <f>IF(M67=0,0,VLOOKUP(M67,FAC_TOTALS_APTA!$A$4:$BH$126,$L76,FALSE))</f>
        <v>#N/A</v>
      </c>
      <c r="N76" s="87" t="e">
        <f>IF(N67=0,0,VLOOKUP(N67,FAC_TOTALS_APTA!$A$4:$BH$126,$L76,FALSE))</f>
        <v>#N/A</v>
      </c>
      <c r="O76" s="87" t="e">
        <f>IF(O67=0,0,VLOOKUP(O67,FAC_TOTALS_APTA!$A$4:$BH$126,$L76,FALSE))</f>
        <v>#N/A</v>
      </c>
      <c r="P76" s="87" t="e">
        <f>IF(P67=0,0,VLOOKUP(P67,FAC_TOTALS_APTA!$A$4:$BH$126,$L76,FALSE))</f>
        <v>#N/A</v>
      </c>
      <c r="Q76" s="87" t="e">
        <f>IF(Q67=0,0,VLOOKUP(Q67,FAC_TOTALS_APTA!$A$4:$BH$126,$L76,FALSE))</f>
        <v>#N/A</v>
      </c>
      <c r="R76" s="87" t="e">
        <f>IF(R67=0,0,VLOOKUP(R67,FAC_TOTALS_APTA!$A$4:$BH$126,$L76,FALSE))</f>
        <v>#N/A</v>
      </c>
      <c r="S76" s="87" t="e">
        <f>IF(S67=0,0,VLOOKUP(S67,FAC_TOTALS_APTA!$A$4:$BH$126,$L76,FALSE))</f>
        <v>#N/A</v>
      </c>
      <c r="T76" s="87" t="e">
        <f>IF(T67=0,0,VLOOKUP(T67,FAC_TOTALS_APTA!$A$4:$BH$126,$L76,FALSE))</f>
        <v>#N/A</v>
      </c>
      <c r="U76" s="87" t="e">
        <f>IF(U67=0,0,VLOOKUP(U67,FAC_TOTALS_APTA!$A$4:$BH$126,$L76,FALSE))</f>
        <v>#N/A</v>
      </c>
      <c r="V76" s="87" t="e">
        <f>IF(V67=0,0,VLOOKUP(V67,FAC_TOTALS_APTA!$A$4:$BH$126,$L76,FALSE))</f>
        <v>#N/A</v>
      </c>
      <c r="W76" s="87">
        <f>IF(W67=0,0,VLOOKUP(W67,FAC_TOTALS_APTA!$A$4:$BH$126,$L76,FALSE))</f>
        <v>0</v>
      </c>
      <c r="X76" s="87">
        <f>IF(X67=0,0,VLOOKUP(X67,FAC_TOTALS_APTA!$A$4:$BH$126,$L76,FALSE))</f>
        <v>0</v>
      </c>
      <c r="Y76" s="87">
        <f>IF(Y67=0,0,VLOOKUP(Y67,FAC_TOTALS_APTA!$A$4:$BH$126,$L76,FALSE))</f>
        <v>0</v>
      </c>
      <c r="Z76" s="87">
        <f>IF(Z67=0,0,VLOOKUP(Z67,FAC_TOTALS_APTA!$A$4:$BH$126,$L76,FALSE))</f>
        <v>0</v>
      </c>
      <c r="AA76" s="87">
        <f>IF(AA67=0,0,VLOOKUP(AA67,FAC_TOTALS_APTA!$A$4:$BH$126,$L76,FALSE))</f>
        <v>0</v>
      </c>
      <c r="AB76" s="87">
        <f>IF(AB67=0,0,VLOOKUP(AB67,FAC_TOTALS_APTA!$A$4:$BH$126,$L76,FALSE))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61</v>
      </c>
      <c r="C77" s="116"/>
      <c r="D77" s="104" t="s">
        <v>9</v>
      </c>
      <c r="E77" s="88"/>
      <c r="F77" s="76">
        <f>MATCH($D77,FAC_TOTALS_APTA!$A$2:$BH$2,)</f>
        <v>17</v>
      </c>
      <c r="G77" s="87" t="e">
        <f>VLOOKUP(G67,FAC_TOTALS_APTA!$A$4:$BH$126,$F77,FALSE)</f>
        <v>#N/A</v>
      </c>
      <c r="H77" s="87" t="e">
        <f>VLOOKUP(H67,FAC_TOTALS_APTA!$A$4:$BH$126,$F77,FALSE)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MATCH($K77,FAC_TOTALS_APTA!$A$2:$BF$2,)</f>
        <v>35</v>
      </c>
      <c r="M77" s="87" t="e">
        <f>IF(M67=0,0,VLOOKUP(M67,FAC_TOTALS_APTA!$A$4:$BH$126,$L77,FALSE))</f>
        <v>#N/A</v>
      </c>
      <c r="N77" s="87" t="e">
        <f>IF(N67=0,0,VLOOKUP(N67,FAC_TOTALS_APTA!$A$4:$BH$126,$L77,FALSE))</f>
        <v>#N/A</v>
      </c>
      <c r="O77" s="87" t="e">
        <f>IF(O67=0,0,VLOOKUP(O67,FAC_TOTALS_APTA!$A$4:$BH$126,$L77,FALSE))</f>
        <v>#N/A</v>
      </c>
      <c r="P77" s="87" t="e">
        <f>IF(P67=0,0,VLOOKUP(P67,FAC_TOTALS_APTA!$A$4:$BH$126,$L77,FALSE))</f>
        <v>#N/A</v>
      </c>
      <c r="Q77" s="87" t="e">
        <f>IF(Q67=0,0,VLOOKUP(Q67,FAC_TOTALS_APTA!$A$4:$BH$126,$L77,FALSE))</f>
        <v>#N/A</v>
      </c>
      <c r="R77" s="87" t="e">
        <f>IF(R67=0,0,VLOOKUP(R67,FAC_TOTALS_APTA!$A$4:$BH$126,$L77,FALSE))</f>
        <v>#N/A</v>
      </c>
      <c r="S77" s="87" t="e">
        <f>IF(S67=0,0,VLOOKUP(S67,FAC_TOTALS_APTA!$A$4:$BH$126,$L77,FALSE))</f>
        <v>#N/A</v>
      </c>
      <c r="T77" s="87" t="e">
        <f>IF(T67=0,0,VLOOKUP(T67,FAC_TOTALS_APTA!$A$4:$BH$126,$L77,FALSE))</f>
        <v>#N/A</v>
      </c>
      <c r="U77" s="87" t="e">
        <f>IF(U67=0,0,VLOOKUP(U67,FAC_TOTALS_APTA!$A$4:$BH$126,$L77,FALSE))</f>
        <v>#N/A</v>
      </c>
      <c r="V77" s="87" t="e">
        <f>IF(V67=0,0,VLOOKUP(V67,FAC_TOTALS_APTA!$A$4:$BH$126,$L77,FALSE))</f>
        <v>#N/A</v>
      </c>
      <c r="W77" s="87">
        <f>IF(W67=0,0,VLOOKUP(W67,FAC_TOTALS_APTA!$A$4:$BH$126,$L77,FALSE))</f>
        <v>0</v>
      </c>
      <c r="X77" s="87">
        <f>IF(X67=0,0,VLOOKUP(X67,FAC_TOTALS_APTA!$A$4:$BH$126,$L77,FALSE))</f>
        <v>0</v>
      </c>
      <c r="Y77" s="87">
        <f>IF(Y67=0,0,VLOOKUP(Y67,FAC_TOTALS_APTA!$A$4:$BH$126,$L77,FALSE))</f>
        <v>0</v>
      </c>
      <c r="Z77" s="87">
        <f>IF(Z67=0,0,VLOOKUP(Z67,FAC_TOTALS_APTA!$A$4:$BH$126,$L77,FALSE))</f>
        <v>0</v>
      </c>
      <c r="AA77" s="87">
        <f>IF(AA67=0,0,VLOOKUP(AA67,FAC_TOTALS_APTA!$A$4:$BH$126,$L77,FALSE))</f>
        <v>0</v>
      </c>
      <c r="AB77" s="87">
        <f>IF(AB67=0,0,VLOOKUP(AB67,FAC_TOTALS_APTA!$A$4:$BH$126,$L77,FALSE))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46</v>
      </c>
      <c r="C78" s="116"/>
      <c r="D78" s="104" t="s">
        <v>28</v>
      </c>
      <c r="E78" s="88"/>
      <c r="F78" s="76">
        <f>MATCH($D78,FAC_TOTALS_APTA!$A$2:$BH$2,)</f>
        <v>18</v>
      </c>
      <c r="G78" s="94" t="e">
        <f>VLOOKUP(G67,FAC_TOTALS_APTA!$A$4:$BH$126,$F78,FALSE)</f>
        <v>#N/A</v>
      </c>
      <c r="H78" s="94" t="e">
        <f>VLOOKUP(H67,FAC_TOTALS_APTA!$A$4:$BH$126,$F78,FALSE)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MATCH($K78,FAC_TOTALS_APTA!$A$2:$BF$2,)</f>
        <v>36</v>
      </c>
      <c r="M78" s="87" t="e">
        <f>IF(M67=0,0,VLOOKUP(M67,FAC_TOTALS_APTA!$A$4:$BH$126,$L78,FALSE))</f>
        <v>#N/A</v>
      </c>
      <c r="N78" s="87" t="e">
        <f>IF(N67=0,0,VLOOKUP(N67,FAC_TOTALS_APTA!$A$4:$BH$126,$L78,FALSE))</f>
        <v>#N/A</v>
      </c>
      <c r="O78" s="87" t="e">
        <f>IF(O67=0,0,VLOOKUP(O67,FAC_TOTALS_APTA!$A$4:$BH$126,$L78,FALSE))</f>
        <v>#N/A</v>
      </c>
      <c r="P78" s="87" t="e">
        <f>IF(P67=0,0,VLOOKUP(P67,FAC_TOTALS_APTA!$A$4:$BH$126,$L78,FALSE))</f>
        <v>#N/A</v>
      </c>
      <c r="Q78" s="87" t="e">
        <f>IF(Q67=0,0,VLOOKUP(Q67,FAC_TOTALS_APTA!$A$4:$BH$126,$L78,FALSE))</f>
        <v>#N/A</v>
      </c>
      <c r="R78" s="87" t="e">
        <f>IF(R67=0,0,VLOOKUP(R67,FAC_TOTALS_APTA!$A$4:$BH$126,$L78,FALSE))</f>
        <v>#N/A</v>
      </c>
      <c r="S78" s="87" t="e">
        <f>IF(S67=0,0,VLOOKUP(S67,FAC_TOTALS_APTA!$A$4:$BH$126,$L78,FALSE))</f>
        <v>#N/A</v>
      </c>
      <c r="T78" s="87" t="e">
        <f>IF(T67=0,0,VLOOKUP(T67,FAC_TOTALS_APTA!$A$4:$BH$126,$L78,FALSE))</f>
        <v>#N/A</v>
      </c>
      <c r="U78" s="87" t="e">
        <f>IF(U67=0,0,VLOOKUP(U67,FAC_TOTALS_APTA!$A$4:$BH$126,$L78,FALSE))</f>
        <v>#N/A</v>
      </c>
      <c r="V78" s="87" t="e">
        <f>IF(V67=0,0,VLOOKUP(V67,FAC_TOTALS_APTA!$A$4:$BH$126,$L78,FALSE))</f>
        <v>#N/A</v>
      </c>
      <c r="W78" s="87">
        <f>IF(W67=0,0,VLOOKUP(W67,FAC_TOTALS_APTA!$A$4:$BH$126,$L78,FALSE))</f>
        <v>0</v>
      </c>
      <c r="X78" s="87">
        <f>IF(X67=0,0,VLOOKUP(X67,FAC_TOTALS_APTA!$A$4:$BH$126,$L78,FALSE))</f>
        <v>0</v>
      </c>
      <c r="Y78" s="87">
        <f>IF(Y67=0,0,VLOOKUP(Y67,FAC_TOTALS_APTA!$A$4:$BH$126,$L78,FALSE))</f>
        <v>0</v>
      </c>
      <c r="Z78" s="87">
        <f>IF(Z67=0,0,VLOOKUP(Z67,FAC_TOTALS_APTA!$A$4:$BH$126,$L78,FALSE))</f>
        <v>0</v>
      </c>
      <c r="AA78" s="87">
        <f>IF(AA67=0,0,VLOOKUP(AA67,FAC_TOTALS_APTA!$A$4:$BH$126,$L78,FALSE))</f>
        <v>0</v>
      </c>
      <c r="AB78" s="87">
        <f>IF(AB67=0,0,VLOOKUP(AB67,FAC_TOTALS_APTA!$A$4:$BH$126,$L78,FALSE))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62</v>
      </c>
      <c r="C79" s="116"/>
      <c r="D79" s="126" t="s">
        <v>68</v>
      </c>
      <c r="E79" s="88"/>
      <c r="F79" s="76">
        <f>MATCH($D79,FAC_TOTALS_APTA!$A$2:$BH$2,)</f>
        <v>27</v>
      </c>
      <c r="G79" s="94" t="e">
        <f>VLOOKUP(G67,FAC_TOTALS_APTA!$A$4:$BH$126,$F79,FALSE)</f>
        <v>#N/A</v>
      </c>
      <c r="H79" s="94" t="e">
        <f>VLOOKUP(H67,FAC_TOTALS_APTA!$A$4:$BH$126,$F79,FALSE)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MATCH($K79,FAC_TOTALS_APTA!$A$2:$BF$2,)</f>
        <v>45</v>
      </c>
      <c r="M79" s="87" t="e">
        <f>IF(M67=0,0,VLOOKUP(M67,FAC_TOTALS_APTA!$A$4:$BH$126,$L79,FALSE))</f>
        <v>#N/A</v>
      </c>
      <c r="N79" s="87" t="e">
        <f>IF(N67=0,0,VLOOKUP(N67,FAC_TOTALS_APTA!$A$4:$BH$126,$L79,FALSE))</f>
        <v>#N/A</v>
      </c>
      <c r="O79" s="87" t="e">
        <f>IF(O67=0,0,VLOOKUP(O67,FAC_TOTALS_APTA!$A$4:$BH$126,$L79,FALSE))</f>
        <v>#N/A</v>
      </c>
      <c r="P79" s="87" t="e">
        <f>IF(P67=0,0,VLOOKUP(P67,FAC_TOTALS_APTA!$A$4:$BH$126,$L79,FALSE))</f>
        <v>#N/A</v>
      </c>
      <c r="Q79" s="87" t="e">
        <f>IF(Q67=0,0,VLOOKUP(Q67,FAC_TOTALS_APTA!$A$4:$BH$126,$L79,FALSE))</f>
        <v>#N/A</v>
      </c>
      <c r="R79" s="87" t="e">
        <f>IF(R67=0,0,VLOOKUP(R67,FAC_TOTALS_APTA!$A$4:$BH$126,$L79,FALSE))</f>
        <v>#N/A</v>
      </c>
      <c r="S79" s="87" t="e">
        <f>IF(S67=0,0,VLOOKUP(S67,FAC_TOTALS_APTA!$A$4:$BH$126,$L79,FALSE))</f>
        <v>#N/A</v>
      </c>
      <c r="T79" s="87" t="e">
        <f>IF(T67=0,0,VLOOKUP(T67,FAC_TOTALS_APTA!$A$4:$BH$126,$L79,FALSE))</f>
        <v>#N/A</v>
      </c>
      <c r="U79" s="87" t="e">
        <f>IF(U67=0,0,VLOOKUP(U67,FAC_TOTALS_APTA!$A$4:$BH$126,$L79,FALSE))</f>
        <v>#N/A</v>
      </c>
      <c r="V79" s="87" t="e">
        <f>IF(V67=0,0,VLOOKUP(V67,FAC_TOTALS_APTA!$A$4:$BH$126,$L79,FALSE))</f>
        <v>#N/A</v>
      </c>
      <c r="W79" s="87">
        <f>IF(W67=0,0,VLOOKUP(W67,FAC_TOTALS_APTA!$A$4:$BH$126,$L79,FALSE))</f>
        <v>0</v>
      </c>
      <c r="X79" s="87">
        <f>IF(X67=0,0,VLOOKUP(X67,FAC_TOTALS_APTA!$A$4:$BH$126,$L79,FALSE))</f>
        <v>0</v>
      </c>
      <c r="Y79" s="87">
        <f>IF(Y67=0,0,VLOOKUP(Y67,FAC_TOTALS_APTA!$A$4:$BH$126,$L79,FALSE))</f>
        <v>0</v>
      </c>
      <c r="Z79" s="87">
        <f>IF(Z67=0,0,VLOOKUP(Z67,FAC_TOTALS_APTA!$A$4:$BH$126,$L79,FALSE))</f>
        <v>0</v>
      </c>
      <c r="AA79" s="87">
        <f>IF(AA67=0,0,VLOOKUP(AA67,FAC_TOTALS_APTA!$A$4:$BH$126,$L79,FALSE))</f>
        <v>0</v>
      </c>
      <c r="AB79" s="87">
        <f>IF(AB67=0,0,VLOOKUP(AB67,FAC_TOTALS_APTA!$A$4:$BH$126,$L79,FALSE))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63</v>
      </c>
      <c r="C80" s="116"/>
      <c r="D80" s="104" t="s">
        <v>42</v>
      </c>
      <c r="E80" s="88"/>
      <c r="F80" s="76">
        <f>MATCH($D80,FAC_TOTALS_APTA!$A$2:$BH$2,)</f>
        <v>28</v>
      </c>
      <c r="G80" s="94" t="e">
        <f>VLOOKUP(G67,FAC_TOTALS_APTA!$A$4:$BH$126,$F80,FALSE)</f>
        <v>#N/A</v>
      </c>
      <c r="H80" s="94" t="e">
        <f>VLOOKUP(H67,FAC_TOTALS_APTA!$A$4:$BH$126,$F80,FALSE)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MATCH($K80,FAC_TOTALS_APTA!$A$2:$BF$2,)</f>
        <v>46</v>
      </c>
      <c r="M80" s="87" t="e">
        <f>IF(M67=0,0,VLOOKUP(M67,FAC_TOTALS_APTA!$A$4:$BH$126,$L80,FALSE))</f>
        <v>#N/A</v>
      </c>
      <c r="N80" s="87" t="e">
        <f>IF(N67=0,0,VLOOKUP(N67,FAC_TOTALS_APTA!$A$4:$BH$126,$L80,FALSE))</f>
        <v>#N/A</v>
      </c>
      <c r="O80" s="87" t="e">
        <f>IF(O67=0,0,VLOOKUP(O67,FAC_TOTALS_APTA!$A$4:$BH$126,$L80,FALSE))</f>
        <v>#N/A</v>
      </c>
      <c r="P80" s="87" t="e">
        <f>IF(P67=0,0,VLOOKUP(P67,FAC_TOTALS_APTA!$A$4:$BH$126,$L80,FALSE))</f>
        <v>#N/A</v>
      </c>
      <c r="Q80" s="87" t="e">
        <f>IF(Q67=0,0,VLOOKUP(Q67,FAC_TOTALS_APTA!$A$4:$BH$126,$L80,FALSE))</f>
        <v>#N/A</v>
      </c>
      <c r="R80" s="87" t="e">
        <f>IF(R67=0,0,VLOOKUP(R67,FAC_TOTALS_APTA!$A$4:$BH$126,$L80,FALSE))</f>
        <v>#N/A</v>
      </c>
      <c r="S80" s="87" t="e">
        <f>IF(S67=0,0,VLOOKUP(S67,FAC_TOTALS_APTA!$A$4:$BH$126,$L80,FALSE))</f>
        <v>#N/A</v>
      </c>
      <c r="T80" s="87" t="e">
        <f>IF(T67=0,0,VLOOKUP(T67,FAC_TOTALS_APTA!$A$4:$BH$126,$L80,FALSE))</f>
        <v>#N/A</v>
      </c>
      <c r="U80" s="87" t="e">
        <f>IF(U67=0,0,VLOOKUP(U67,FAC_TOTALS_APTA!$A$4:$BH$126,$L80,FALSE))</f>
        <v>#N/A</v>
      </c>
      <c r="V80" s="87" t="e">
        <f>IF(V67=0,0,VLOOKUP(V67,FAC_TOTALS_APTA!$A$4:$BH$126,$L80,FALSE))</f>
        <v>#N/A</v>
      </c>
      <c r="W80" s="87">
        <f>IF(W67=0,0,VLOOKUP(W67,FAC_TOTALS_APTA!$A$4:$BH$126,$L80,FALSE))</f>
        <v>0</v>
      </c>
      <c r="X80" s="87">
        <f>IF(X67=0,0,VLOOKUP(X67,FAC_TOTALS_APTA!$A$4:$BH$126,$L80,FALSE))</f>
        <v>0</v>
      </c>
      <c r="Y80" s="87">
        <f>IF(Y67=0,0,VLOOKUP(Y67,FAC_TOTALS_APTA!$A$4:$BH$126,$L80,FALSE))</f>
        <v>0</v>
      </c>
      <c r="Z80" s="87">
        <f>IF(Z67=0,0,VLOOKUP(Z67,FAC_TOTALS_APTA!$A$4:$BH$126,$L80,FALSE))</f>
        <v>0</v>
      </c>
      <c r="AA80" s="87">
        <f>IF(AA67=0,0,VLOOKUP(AA67,FAC_TOTALS_APTA!$A$4:$BH$126,$L80,FALSE))</f>
        <v>0</v>
      </c>
      <c r="AB80" s="87">
        <f>IF(AB67=0,0,VLOOKUP(AB67,FAC_TOTALS_APTA!$A$4:$BH$126,$L80,FALSE))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64</v>
      </c>
      <c r="C81" s="128"/>
      <c r="D81" s="129" t="s">
        <v>43</v>
      </c>
      <c r="E81" s="95"/>
      <c r="F81" s="86">
        <f>MATCH($D81,FAC_TOTALS_APTA!$A$2:$BH$2,)</f>
        <v>29</v>
      </c>
      <c r="G81" s="96" t="e">
        <f>VLOOKUP(G67,FAC_TOTALS_APTA!$A$4:$BH$126,$F81,FALSE)</f>
        <v>#N/A</v>
      </c>
      <c r="H81" s="96" t="e">
        <f>VLOOKUP(H67,FAC_TOTALS_APTA!$A$4:$BH$126,$F81,FALSE)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MATCH($K81,FAC_TOTALS_APTA!$A$2:$BF$2,)</f>
        <v>47</v>
      </c>
      <c r="M81" s="99" t="e">
        <f>IF(M67=0,0,VLOOKUP(M67,FAC_TOTALS_APTA!$A$4:$BH$126,$L81,FALSE))</f>
        <v>#N/A</v>
      </c>
      <c r="N81" s="99" t="e">
        <f>IF(N67=0,0,VLOOKUP(N67,FAC_TOTALS_APTA!$A$4:$BH$126,$L81,FALSE))</f>
        <v>#N/A</v>
      </c>
      <c r="O81" s="99" t="e">
        <f>IF(O67=0,0,VLOOKUP(O67,FAC_TOTALS_APTA!$A$4:$BH$126,$L81,FALSE))</f>
        <v>#N/A</v>
      </c>
      <c r="P81" s="99" t="e">
        <f>IF(P67=0,0,VLOOKUP(P67,FAC_TOTALS_APTA!$A$4:$BH$126,$L81,FALSE))</f>
        <v>#N/A</v>
      </c>
      <c r="Q81" s="99" t="e">
        <f>IF(Q67=0,0,VLOOKUP(Q67,FAC_TOTALS_APTA!$A$4:$BH$126,$L81,FALSE))</f>
        <v>#N/A</v>
      </c>
      <c r="R81" s="99" t="e">
        <f>IF(R67=0,0,VLOOKUP(R67,FAC_TOTALS_APTA!$A$4:$BH$126,$L81,FALSE))</f>
        <v>#N/A</v>
      </c>
      <c r="S81" s="99" t="e">
        <f>IF(S67=0,0,VLOOKUP(S67,FAC_TOTALS_APTA!$A$4:$BH$126,$L81,FALSE))</f>
        <v>#N/A</v>
      </c>
      <c r="T81" s="99" t="e">
        <f>IF(T67=0,0,VLOOKUP(T67,FAC_TOTALS_APTA!$A$4:$BH$126,$L81,FALSE))</f>
        <v>#N/A</v>
      </c>
      <c r="U81" s="99" t="e">
        <f>IF(U67=0,0,VLOOKUP(U67,FAC_TOTALS_APTA!$A$4:$BH$126,$L81,FALSE))</f>
        <v>#N/A</v>
      </c>
      <c r="V81" s="99" t="e">
        <f>IF(V67=0,0,VLOOKUP(V67,FAC_TOTALS_APTA!$A$4:$BH$126,$L81,FALSE))</f>
        <v>#N/A</v>
      </c>
      <c r="W81" s="99">
        <f>IF(W67=0,0,VLOOKUP(W67,FAC_TOTALS_APTA!$A$4:$BH$126,$L81,FALSE))</f>
        <v>0</v>
      </c>
      <c r="X81" s="99">
        <f>IF(X67=0,0,VLOOKUP(X67,FAC_TOTALS_APTA!$A$4:$BH$126,$L81,FALSE))</f>
        <v>0</v>
      </c>
      <c r="Y81" s="99">
        <f>IF(Y67=0,0,VLOOKUP(Y67,FAC_TOTALS_APTA!$A$4:$BH$126,$L81,FALSE))</f>
        <v>0</v>
      </c>
      <c r="Z81" s="99">
        <f>IF(Z67=0,0,VLOOKUP(Z67,FAC_TOTALS_APTA!$A$4:$BH$126,$L81,FALSE))</f>
        <v>0</v>
      </c>
      <c r="AA81" s="99">
        <f>IF(AA67=0,0,VLOOKUP(AA67,FAC_TOTALS_APTA!$A$4:$BH$126,$L81,FALSE))</f>
        <v>0</v>
      </c>
      <c r="AB81" s="99">
        <f>IF(AB67=0,0,VLOOKUP(AB67,FAC_TOTALS_APTA!$A$4:$BH$126,$L81,FALSE))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52</v>
      </c>
      <c r="C82" s="42"/>
      <c r="D82" s="41" t="s">
        <v>44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MATCH($K82,FAC_TOTALS_APTA!$A$2:$BF$2,)</f>
        <v>51</v>
      </c>
      <c r="M82" s="45" t="e">
        <f>IF(M67=0,0,VLOOKUP(M67,FAC_TOTALS_APTA!$A$4:$BH$126,$L82,FALSE))</f>
        <v>#N/A</v>
      </c>
      <c r="N82" s="45" t="e">
        <f>IF(N67=0,0,VLOOKUP(N67,FAC_TOTALS_APTA!$A$4:$BH$126,$L82,FALSE))</f>
        <v>#N/A</v>
      </c>
      <c r="O82" s="45" t="e">
        <f>IF(O67=0,0,VLOOKUP(O67,FAC_TOTALS_APTA!$A$4:$BH$126,$L82,FALSE))</f>
        <v>#N/A</v>
      </c>
      <c r="P82" s="45" t="e">
        <f>IF(P67=0,0,VLOOKUP(P67,FAC_TOTALS_APTA!$A$4:$BH$126,$L82,FALSE))</f>
        <v>#N/A</v>
      </c>
      <c r="Q82" s="45" t="e">
        <f>IF(Q67=0,0,VLOOKUP(Q67,FAC_TOTALS_APTA!$A$4:$BH$126,$L82,FALSE))</f>
        <v>#N/A</v>
      </c>
      <c r="R82" s="45" t="e">
        <f>IF(R67=0,0,VLOOKUP(R67,FAC_TOTALS_APTA!$A$4:$BH$126,$L82,FALSE))</f>
        <v>#N/A</v>
      </c>
      <c r="S82" s="45" t="e">
        <f>IF(S67=0,0,VLOOKUP(S67,FAC_TOTALS_APTA!$A$4:$BH$126,$L82,FALSE))</f>
        <v>#N/A</v>
      </c>
      <c r="T82" s="45" t="e">
        <f>IF(T67=0,0,VLOOKUP(T67,FAC_TOTALS_APTA!$A$4:$BH$126,$L82,FALSE))</f>
        <v>#N/A</v>
      </c>
      <c r="U82" s="45" t="e">
        <f>IF(U67=0,0,VLOOKUP(U67,FAC_TOTALS_APTA!$A$4:$BH$126,$L82,FALSE))</f>
        <v>#N/A</v>
      </c>
      <c r="V82" s="45" t="e">
        <f>IF(V67=0,0,VLOOKUP(V67,FAC_TOTALS_APTA!$A$4:$BH$126,$L82,FALSE))</f>
        <v>#N/A</v>
      </c>
      <c r="W82" s="45">
        <f>IF(W67=0,0,VLOOKUP(W67,FAC_TOTALS_APTA!$A$4:$BH$126,$L82,FALSE))</f>
        <v>0</v>
      </c>
      <c r="X82" s="45">
        <f>IF(X67=0,0,VLOOKUP(X67,FAC_TOTALS_APTA!$A$4:$BH$126,$L82,FALSE))</f>
        <v>0</v>
      </c>
      <c r="Y82" s="45">
        <f>IF(Y67=0,0,VLOOKUP(Y67,FAC_TOTALS_APTA!$A$4:$BH$126,$L82,FALSE))</f>
        <v>0</v>
      </c>
      <c r="Z82" s="45">
        <f>IF(Z67=0,0,VLOOKUP(Z67,FAC_TOTALS_APTA!$A$4:$BH$126,$L82,FALSE))</f>
        <v>0</v>
      </c>
      <c r="AA82" s="45">
        <f>IF(AA67=0,0,VLOOKUP(AA67,FAC_TOTALS_APTA!$A$4:$BH$126,$L82,FALSE))</f>
        <v>0</v>
      </c>
      <c r="AB82" s="45">
        <f>IF(AB67=0,0,VLOOKUP(AB67,FAC_TOTALS_APTA!$A$4:$BH$126,$L82,FALSE))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65</v>
      </c>
      <c r="C83" s="28"/>
      <c r="D83" s="6" t="s">
        <v>6</v>
      </c>
      <c r="E83" s="55"/>
      <c r="F83" s="6">
        <f>MATCH($D83,FAC_TOTALS_APTA!$A$2:$BF$2,)</f>
        <v>10</v>
      </c>
      <c r="G83" s="110" t="e">
        <f>VLOOKUP(G67,FAC_TOTALS_APTA!$A$4:$BH$126,$F83,FALSE)</f>
        <v>#N/A</v>
      </c>
      <c r="H83" s="110" t="e">
        <f>VLOOKUP(H67,FAC_TOTALS_APTA!$A$4:$BF$126,$F83,FALSE)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49</v>
      </c>
      <c r="C84" s="23"/>
      <c r="D84" s="23" t="s">
        <v>4</v>
      </c>
      <c r="E84" s="23"/>
      <c r="F84" s="23">
        <f>MATCH($D84,FAC_TOTALS_APTA!$A$2:$BF$2,)</f>
        <v>8</v>
      </c>
      <c r="G84" s="111" t="e">
        <f>VLOOKUP(G67,FAC_TOTALS_APTA!$A$4:$BF$126,$F84,FALSE)</f>
        <v>#N/A</v>
      </c>
      <c r="H84" s="111" t="e">
        <f>VLOOKUP(H67,FAC_TOTALS_APTA!$A$4:$BF$126,$F84,FALSE)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66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34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8" t="s">
        <v>50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54</v>
      </c>
      <c r="AD92" s="168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30</v>
      </c>
      <c r="C97" s="116" t="s">
        <v>21</v>
      </c>
      <c r="D97" s="104" t="s">
        <v>85</v>
      </c>
      <c r="E97" s="55"/>
      <c r="F97" s="6">
        <f>MATCH($D97,FAC_TOTALS_APTA!$A$2:$BH$2,)</f>
        <v>12</v>
      </c>
      <c r="G97" s="29">
        <f>VLOOKUP(G95,FAC_TOTALS_APTA!$A$4:$BH$126,$F97,FALSE)</f>
        <v>474570591.99999899</v>
      </c>
      <c r="H97" s="29">
        <f>VLOOKUP(H95,FAC_TOTALS_APTA!$A$4:$BH$126,$F97,FALSE)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MATCH($K97,FAC_TOTALS_APTA!$A$2:$BF$2,)</f>
        <v>30</v>
      </c>
      <c r="M97" s="29">
        <f>IF(M95=0,0,VLOOKUP(M95,FAC_TOTALS_APTA!$A$4:$BH$126,$L97,FALSE))</f>
        <v>67041019.6514422</v>
      </c>
      <c r="N97" s="29">
        <f>IF(N95=0,0,VLOOKUP(N95,FAC_TOTALS_APTA!$A$4:$BH$126,$L97,FALSE))</f>
        <v>39561123.242503598</v>
      </c>
      <c r="O97" s="29">
        <f>IF(O95=0,0,VLOOKUP(O95,FAC_TOTALS_APTA!$A$4:$BH$126,$L97,FALSE))</f>
        <v>13611248.6036851</v>
      </c>
      <c r="P97" s="29">
        <f>IF(P95=0,0,VLOOKUP(P95,FAC_TOTALS_APTA!$A$4:$BH$126,$L97,FALSE))</f>
        <v>31004123.261724502</v>
      </c>
      <c r="Q97" s="29">
        <f>IF(Q95=0,0,VLOOKUP(Q95,FAC_TOTALS_APTA!$A$4:$BH$126,$L97,FALSE))</f>
        <v>8306851.6176749198</v>
      </c>
      <c r="R97" s="29">
        <f>IF(R95=0,0,VLOOKUP(R95,FAC_TOTALS_APTA!$A$4:$BH$126,$L97,FALSE))</f>
        <v>42246843.872512199</v>
      </c>
      <c r="S97" s="29">
        <f>IF(S95=0,0,VLOOKUP(S95,FAC_TOTALS_APTA!$A$4:$BH$126,$L97,FALSE))</f>
        <v>10417533.25677</v>
      </c>
      <c r="T97" s="29">
        <f>IF(T95=0,0,VLOOKUP(T95,FAC_TOTALS_APTA!$A$4:$BH$126,$L97,FALSE))</f>
        <v>-25880179.1254084</v>
      </c>
      <c r="U97" s="29">
        <f>IF(U95=0,0,VLOOKUP(U95,FAC_TOTALS_APTA!$A$4:$BH$126,$L97,FALSE))</f>
        <v>-27112048.556558501</v>
      </c>
      <c r="V97" s="29">
        <f>IF(V95=0,0,VLOOKUP(V95,FAC_TOTALS_APTA!$A$4:$BH$126,$L97,FALSE))</f>
        <v>-1373871.99793513</v>
      </c>
      <c r="W97" s="29">
        <f>IF(W95=0,0,VLOOKUP(W95,FAC_TOTALS_APTA!$A$4:$BH$126,$L97,FALSE))</f>
        <v>0</v>
      </c>
      <c r="X97" s="29">
        <f>IF(X95=0,0,VLOOKUP(X95,FAC_TOTALS_APTA!$A$4:$BH$126,$L97,FALSE))</f>
        <v>0</v>
      </c>
      <c r="Y97" s="29">
        <f>IF(Y95=0,0,VLOOKUP(Y95,FAC_TOTALS_APTA!$A$4:$BH$126,$L97,FALSE))</f>
        <v>0</v>
      </c>
      <c r="Z97" s="29">
        <f>IF(Z95=0,0,VLOOKUP(Z95,FAC_TOTALS_APTA!$A$4:$BH$126,$L97,FALSE))</f>
        <v>0</v>
      </c>
      <c r="AA97" s="29">
        <f>IF(AA95=0,0,VLOOKUP(AA95,FAC_TOTALS_APTA!$A$4:$BH$126,$L97,FALSE))</f>
        <v>0</v>
      </c>
      <c r="AB97" s="29">
        <f>IF(AB95=0,0,VLOOKUP(AB95,FAC_TOTALS_APTA!$A$4:$BH$126,$L97,FALSE))</f>
        <v>0</v>
      </c>
      <c r="AC97" s="32">
        <f>SUM(M97:AB97)</f>
        <v>157822643.82641047</v>
      </c>
      <c r="AD97" s="33">
        <f>AC97/G111</f>
        <v>5.9653076611592699E-2</v>
      </c>
    </row>
    <row r="98" spans="1:31" x14ac:dyDescent="0.25">
      <c r="B98" s="115" t="s">
        <v>51</v>
      </c>
      <c r="C98" s="116" t="s">
        <v>21</v>
      </c>
      <c r="D98" s="104" t="s">
        <v>86</v>
      </c>
      <c r="E98" s="55"/>
      <c r="F98" s="6">
        <f>MATCH($D98,FAC_TOTALS_APTA!$A$2:$BH$2,)</f>
        <v>13</v>
      </c>
      <c r="G98" s="54">
        <f>VLOOKUP(G95,FAC_TOTALS_APTA!$A$4:$BH$126,$F98,FALSE)</f>
        <v>1.7610024585999999</v>
      </c>
      <c r="H98" s="54">
        <f>VLOOKUP(H95,FAC_TOTALS_APTA!$A$4:$BH$126,$F98,FALSE)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FARE_per_UPT_cleaned_2018_log_FAC</v>
      </c>
      <c r="L98" s="6">
        <f>MATCH($K98,FAC_TOTALS_APTA!$A$2:$BF$2,)</f>
        <v>31</v>
      </c>
      <c r="M98" s="29">
        <f>IF(M95=0,0,VLOOKUP(M95,FAC_TOTALS_APTA!$A$4:$BH$126,$L98,FALSE))</f>
        <v>-52127012.285158902</v>
      </c>
      <c r="N98" s="29">
        <f>IF(N95=0,0,VLOOKUP(N95,FAC_TOTALS_APTA!$A$4:$BH$126,$L98,FALSE))</f>
        <v>8236802.8067497704</v>
      </c>
      <c r="O98" s="29">
        <f>IF(O95=0,0,VLOOKUP(O95,FAC_TOTALS_APTA!$A$4:$BH$126,$L98,FALSE))</f>
        <v>101566874.063446</v>
      </c>
      <c r="P98" s="29">
        <f>IF(P95=0,0,VLOOKUP(P95,FAC_TOTALS_APTA!$A$4:$BH$126,$L98,FALSE))</f>
        <v>8959033.5717430897</v>
      </c>
      <c r="Q98" s="29">
        <f>IF(Q95=0,0,VLOOKUP(Q95,FAC_TOTALS_APTA!$A$4:$BH$126,$L98,FALSE))</f>
        <v>28729736.525557701</v>
      </c>
      <c r="R98" s="29">
        <f>IF(R95=0,0,VLOOKUP(R95,FAC_TOTALS_APTA!$A$4:$BH$126,$L98,FALSE))</f>
        <v>-11909080.9976747</v>
      </c>
      <c r="S98" s="29">
        <f>IF(S95=0,0,VLOOKUP(S95,FAC_TOTALS_APTA!$A$4:$BH$126,$L98,FALSE))</f>
        <v>-39740316.727237701</v>
      </c>
      <c r="T98" s="29">
        <f>IF(T95=0,0,VLOOKUP(T95,FAC_TOTALS_APTA!$A$4:$BH$126,$L98,FALSE))</f>
        <v>-663609.95626580599</v>
      </c>
      <c r="U98" s="29">
        <f>IF(U95=0,0,VLOOKUP(U95,FAC_TOTALS_APTA!$A$4:$BH$126,$L98,FALSE))</f>
        <v>-48139670.591464698</v>
      </c>
      <c r="V98" s="29">
        <f>IF(V95=0,0,VLOOKUP(V95,FAC_TOTALS_APTA!$A$4:$BH$126,$L98,FALSE))</f>
        <v>20013548.144825801</v>
      </c>
      <c r="W98" s="29">
        <f>IF(W95=0,0,VLOOKUP(W95,FAC_TOTALS_APTA!$A$4:$BH$126,$L98,FALSE))</f>
        <v>0</v>
      </c>
      <c r="X98" s="29">
        <f>IF(X95=0,0,VLOOKUP(X95,FAC_TOTALS_APTA!$A$4:$BH$126,$L98,FALSE))</f>
        <v>0</v>
      </c>
      <c r="Y98" s="29">
        <f>IF(Y95=0,0,VLOOKUP(Y95,FAC_TOTALS_APTA!$A$4:$BH$126,$L98,FALSE))</f>
        <v>0</v>
      </c>
      <c r="Z98" s="29">
        <f>IF(Z95=0,0,VLOOKUP(Z95,FAC_TOTALS_APTA!$A$4:$BH$126,$L98,FALSE))</f>
        <v>0</v>
      </c>
      <c r="AA98" s="29">
        <f>IF(AA95=0,0,VLOOKUP(AA95,FAC_TOTALS_APTA!$A$4:$BH$126,$L98,FALSE))</f>
        <v>0</v>
      </c>
      <c r="AB98" s="29">
        <f>IF(AB95=0,0,VLOOKUP(AB95,FAC_TOTALS_APTA!$A$4:$BH$126,$L98,FALSE))</f>
        <v>0</v>
      </c>
      <c r="AC98" s="32">
        <f t="shared" ref="AC98:AC109" si="32">SUM(M98:AB98)</f>
        <v>14926304.554520547</v>
      </c>
      <c r="AD98" s="33">
        <f>AC98/G111</f>
        <v>5.6417759044648397E-3</v>
      </c>
    </row>
    <row r="99" spans="1:31" x14ac:dyDescent="0.25">
      <c r="B99" s="115" t="s">
        <v>79</v>
      </c>
      <c r="C99" s="116"/>
      <c r="D99" s="104" t="s">
        <v>77</v>
      </c>
      <c r="E99" s="118"/>
      <c r="F99" s="104">
        <f>MATCH($D99,FAC_TOTALS_APTA!$A$2:$BH$2,)</f>
        <v>20</v>
      </c>
      <c r="G99" s="117">
        <f>VLOOKUP(G95,FAC_TOTALS_APTA!$A$4:$BH$126,$F99,FALSE)</f>
        <v>0</v>
      </c>
      <c r="H99" s="117">
        <f>VLOOKUP(H95,FAC_TOTALS_APTA!$A$4:$BH$126,$F99,FALSE)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MATCH($K99,FAC_TOTALS_APTA!$A$2:$BF$2,)</f>
        <v>38</v>
      </c>
      <c r="M99" s="117">
        <f>IF(M95=0,0,VLOOKUP(M95,FAC_TOTALS_APTA!$A$4:$BH$126,$L99,FALSE))</f>
        <v>0</v>
      </c>
      <c r="N99" s="117">
        <f>IF(N95=0,0,VLOOKUP(N95,FAC_TOTALS_APTA!$A$4:$BH$126,$L99,FALSE))</f>
        <v>0</v>
      </c>
      <c r="O99" s="117">
        <f>IF(O95=0,0,VLOOKUP(O95,FAC_TOTALS_APTA!$A$4:$BH$126,$L99,FALSE))</f>
        <v>0</v>
      </c>
      <c r="P99" s="117">
        <f>IF(P95=0,0,VLOOKUP(P95,FAC_TOTALS_APTA!$A$4:$BH$126,$L99,FALSE))</f>
        <v>0</v>
      </c>
      <c r="Q99" s="117">
        <f>IF(Q95=0,0,VLOOKUP(Q95,FAC_TOTALS_APTA!$A$4:$BH$126,$L99,FALSE))</f>
        <v>0</v>
      </c>
      <c r="R99" s="117">
        <f>IF(R95=0,0,VLOOKUP(R95,FAC_TOTALS_APTA!$A$4:$BH$126,$L99,FALSE))</f>
        <v>0</v>
      </c>
      <c r="S99" s="117">
        <f>IF(S95=0,0,VLOOKUP(S95,FAC_TOTALS_APTA!$A$4:$BH$126,$L99,FALSE))</f>
        <v>0</v>
      </c>
      <c r="T99" s="117">
        <f>IF(T95=0,0,VLOOKUP(T95,FAC_TOTALS_APTA!$A$4:$BH$126,$L99,FALSE))</f>
        <v>0</v>
      </c>
      <c r="U99" s="117">
        <f>IF(U95=0,0,VLOOKUP(U95,FAC_TOTALS_APTA!$A$4:$BH$126,$L99,FALSE))</f>
        <v>0</v>
      </c>
      <c r="V99" s="117">
        <f>IF(V95=0,0,VLOOKUP(V95,FAC_TOTALS_APTA!$A$4:$BH$126,$L99,FALSE))</f>
        <v>0</v>
      </c>
      <c r="W99" s="117">
        <f>IF(W95=0,0,VLOOKUP(W95,FAC_TOTALS_APTA!$A$4:$BH$126,$L99,FALSE))</f>
        <v>0</v>
      </c>
      <c r="X99" s="117">
        <f>IF(X95=0,0,VLOOKUP(X95,FAC_TOTALS_APTA!$A$4:$BH$126,$L99,FALSE))</f>
        <v>0</v>
      </c>
      <c r="Y99" s="117">
        <f>IF(Y95=0,0,VLOOKUP(Y95,FAC_TOTALS_APTA!$A$4:$BH$126,$L99,FALSE))</f>
        <v>0</v>
      </c>
      <c r="Z99" s="117">
        <f>IF(Z95=0,0,VLOOKUP(Z95,FAC_TOTALS_APTA!$A$4:$BH$126,$L99,FALSE))</f>
        <v>0</v>
      </c>
      <c r="AA99" s="117">
        <f>IF(AA95=0,0,VLOOKUP(AA95,FAC_TOTALS_APTA!$A$4:$BH$126,$L99,FALSE))</f>
        <v>0</v>
      </c>
      <c r="AB99" s="117">
        <f>IF(AB95=0,0,VLOOKUP(AB95,FAC_TOTALS_APTA!$A$4:$BH$126,$L99,FALSE))</f>
        <v>0</v>
      </c>
      <c r="AC99" s="121">
        <f t="shared" si="32"/>
        <v>0</v>
      </c>
      <c r="AD99" s="122">
        <f>AC99/G112</f>
        <v>0</v>
      </c>
    </row>
    <row r="100" spans="1:31" x14ac:dyDescent="0.25">
      <c r="B100" s="115" t="s">
        <v>80</v>
      </c>
      <c r="C100" s="116"/>
      <c r="D100" s="104" t="s">
        <v>76</v>
      </c>
      <c r="E100" s="118"/>
      <c r="F100" s="104">
        <f>MATCH($D100,FAC_TOTALS_APTA!$A$2:$BH$2,)</f>
        <v>19</v>
      </c>
      <c r="G100" s="117">
        <f>VLOOKUP(G95,FAC_TOTALS_APTA!$A$4:$BH$126,$F100,FALSE)</f>
        <v>0</v>
      </c>
      <c r="H100" s="117">
        <f>VLOOKUP(H95,FAC_TOTALS_APTA!$A$4:$BH$126,$F100,FALSE)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MATCH($K100,FAC_TOTALS_APTA!$A$2:$BF$2,)</f>
        <v>37</v>
      </c>
      <c r="M100" s="117">
        <f>IF(M96=0,0,VLOOKUP(M96,FAC_TOTALS_APTA!$A$4:$BH$126,$L100,FALSE))</f>
        <v>0</v>
      </c>
      <c r="N100" s="117">
        <f>IF(N96=0,0,VLOOKUP(N96,FAC_TOTALS_APTA!$A$4:$BH$126,$L100,FALSE))</f>
        <v>0</v>
      </c>
      <c r="O100" s="117">
        <f>IF(O96=0,0,VLOOKUP(O96,FAC_TOTALS_APTA!$A$4:$BH$126,$L100,FALSE))</f>
        <v>0</v>
      </c>
      <c r="P100" s="117">
        <f>IF(P96=0,0,VLOOKUP(P96,FAC_TOTALS_APTA!$A$4:$BH$126,$L100,FALSE))</f>
        <v>0</v>
      </c>
      <c r="Q100" s="117">
        <f>IF(Q96=0,0,VLOOKUP(Q96,FAC_TOTALS_APTA!$A$4:$BH$126,$L100,FALSE))</f>
        <v>0</v>
      </c>
      <c r="R100" s="117">
        <f>IF(R96=0,0,VLOOKUP(R96,FAC_TOTALS_APTA!$A$4:$BH$126,$L100,FALSE))</f>
        <v>0</v>
      </c>
      <c r="S100" s="117">
        <f>IF(S96=0,0,VLOOKUP(S96,FAC_TOTALS_APTA!$A$4:$BH$126,$L100,FALSE))</f>
        <v>0</v>
      </c>
      <c r="T100" s="117">
        <f>IF(T96=0,0,VLOOKUP(T96,FAC_TOTALS_APTA!$A$4:$BH$126,$L100,FALSE))</f>
        <v>0</v>
      </c>
      <c r="U100" s="117">
        <f>IF(U96=0,0,VLOOKUP(U96,FAC_TOTALS_APTA!$A$4:$BH$126,$L100,FALSE))</f>
        <v>0</v>
      </c>
      <c r="V100" s="117">
        <f>IF(V96=0,0,VLOOKUP(V96,FAC_TOTALS_APTA!$A$4:$BH$126,$L100,FALSE))</f>
        <v>0</v>
      </c>
      <c r="W100" s="117">
        <f>IF(W96=0,0,VLOOKUP(W96,FAC_TOTALS_APTA!$A$4:$BH$126,$L100,FALSE))</f>
        <v>0</v>
      </c>
      <c r="X100" s="117">
        <f>IF(X96=0,0,VLOOKUP(X96,FAC_TOTALS_APTA!$A$4:$BH$126,$L100,FALSE))</f>
        <v>0</v>
      </c>
      <c r="Y100" s="117">
        <f>IF(Y96=0,0,VLOOKUP(Y96,FAC_TOTALS_APTA!$A$4:$BH$126,$L100,FALSE))</f>
        <v>0</v>
      </c>
      <c r="Z100" s="117">
        <f>IF(Z96=0,0,VLOOKUP(Z96,FAC_TOTALS_APTA!$A$4:$BH$126,$L100,FALSE))</f>
        <v>0</v>
      </c>
      <c r="AA100" s="117">
        <f>IF(AA96=0,0,VLOOKUP(AA96,FAC_TOTALS_APTA!$A$4:$BH$126,$L100,FALSE))</f>
        <v>0</v>
      </c>
      <c r="AB100" s="117">
        <f>IF(AB96=0,0,VLOOKUP(AB96,FAC_TOTALS_APTA!$A$4:$BH$126,$L100,FALSE))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47</v>
      </c>
      <c r="C101" s="116" t="s">
        <v>21</v>
      </c>
      <c r="D101" s="104" t="s">
        <v>8</v>
      </c>
      <c r="E101" s="55"/>
      <c r="F101" s="6">
        <f>MATCH($D101,FAC_TOTALS_APTA!$A$2:$BH$2,)</f>
        <v>14</v>
      </c>
      <c r="G101" s="29">
        <f>VLOOKUP(G95,FAC_TOTALS_APTA!$A$4:$BH$126,$F101,FALSE)</f>
        <v>25697520.3899999</v>
      </c>
      <c r="H101" s="29">
        <f>VLOOKUP(H95,FAC_TOTALS_APTA!$A$4:$BH$126,$F101,FALSE)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MATCH($K101,FAC_TOTALS_APTA!$A$2:$BF$2,)</f>
        <v>32</v>
      </c>
      <c r="M101" s="29">
        <f>IF(M95=0,0,VLOOKUP(M95,FAC_TOTALS_APTA!$A$4:$BH$126,$L101,FALSE))</f>
        <v>6238322.3493185099</v>
      </c>
      <c r="N101" s="29">
        <f>IF(N95=0,0,VLOOKUP(N95,FAC_TOTALS_APTA!$A$4:$BH$126,$L101,FALSE))</f>
        <v>9158557.9747003391</v>
      </c>
      <c r="O101" s="29">
        <f>IF(O95=0,0,VLOOKUP(O95,FAC_TOTALS_APTA!$A$4:$BH$126,$L101,FALSE))</f>
        <v>9422912.6683736406</v>
      </c>
      <c r="P101" s="29">
        <f>IF(P95=0,0,VLOOKUP(P95,FAC_TOTALS_APTA!$A$4:$BH$126,$L101,FALSE))</f>
        <v>12144127.635430699</v>
      </c>
      <c r="Q101" s="29">
        <f>IF(Q95=0,0,VLOOKUP(Q95,FAC_TOTALS_APTA!$A$4:$BH$126,$L101,FALSE))</f>
        <v>1281231.7472473299</v>
      </c>
      <c r="R101" s="29">
        <f>IF(R95=0,0,VLOOKUP(R95,FAC_TOTALS_APTA!$A$4:$BH$126,$L101,FALSE))</f>
        <v>5532422.7225677902</v>
      </c>
      <c r="S101" s="29">
        <f>IF(S95=0,0,VLOOKUP(S95,FAC_TOTALS_APTA!$A$4:$BH$126,$L101,FALSE))</f>
        <v>-5179629.6747791898</v>
      </c>
      <c r="T101" s="29">
        <f>IF(T95=0,0,VLOOKUP(T95,FAC_TOTALS_APTA!$A$4:$BH$126,$L101,FALSE))</f>
        <v>-4095273.6589145502</v>
      </c>
      <c r="U101" s="29">
        <f>IF(U95=0,0,VLOOKUP(U95,FAC_TOTALS_APTA!$A$4:$BH$126,$L101,FALSE))</f>
        <v>3029916.3307507699</v>
      </c>
      <c r="V101" s="29">
        <f>IF(V95=0,0,VLOOKUP(V95,FAC_TOTALS_APTA!$A$4:$BH$126,$L101,FALSE))</f>
        <v>5403837.36316064</v>
      </c>
      <c r="W101" s="29">
        <f>IF(W95=0,0,VLOOKUP(W95,FAC_TOTALS_APTA!$A$4:$BH$126,$L101,FALSE))</f>
        <v>0</v>
      </c>
      <c r="X101" s="29">
        <f>IF(X95=0,0,VLOOKUP(X95,FAC_TOTALS_APTA!$A$4:$BH$126,$L101,FALSE))</f>
        <v>0</v>
      </c>
      <c r="Y101" s="29">
        <f>IF(Y95=0,0,VLOOKUP(Y95,FAC_TOTALS_APTA!$A$4:$BH$126,$L101,FALSE))</f>
        <v>0</v>
      </c>
      <c r="Z101" s="29">
        <f>IF(Z95=0,0,VLOOKUP(Z95,FAC_TOTALS_APTA!$A$4:$BH$126,$L101,FALSE))</f>
        <v>0</v>
      </c>
      <c r="AA101" s="29">
        <f>IF(AA95=0,0,VLOOKUP(AA95,FAC_TOTALS_APTA!$A$4:$BH$126,$L101,FALSE))</f>
        <v>0</v>
      </c>
      <c r="AB101" s="29">
        <f>IF(AB95=0,0,VLOOKUP(AB95,FAC_TOTALS_APTA!$A$4:$BH$126,$L101,FALSE))</f>
        <v>0</v>
      </c>
      <c r="AC101" s="32">
        <f t="shared" si="32"/>
        <v>42936425.457855977</v>
      </c>
      <c r="AD101" s="33">
        <f>AC101/G111</f>
        <v>1.6228912500557215E-2</v>
      </c>
    </row>
    <row r="102" spans="1:31" x14ac:dyDescent="0.25">
      <c r="B102" s="25" t="s">
        <v>72</v>
      </c>
      <c r="C102" s="116"/>
      <c r="D102" s="104" t="s">
        <v>71</v>
      </c>
      <c r="E102" s="55"/>
      <c r="F102" s="6">
        <f>MATCH($D102,FAC_TOTALS_APTA!$A$2:$BH$2,)</f>
        <v>15</v>
      </c>
      <c r="G102" s="54">
        <f>VLOOKUP(G95,FAC_TOTALS_APTA!$A$4:$BH$126,$F102,FALSE)</f>
        <v>0.70319922136740198</v>
      </c>
      <c r="H102" s="54">
        <f>VLOOKUP(H95,FAC_TOTALS_APTA!$A$4:$BH$126,$F102,FALSE)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MATCH($K102,FAC_TOTALS_APTA!$A$2:$BF$2,)</f>
        <v>33</v>
      </c>
      <c r="M102" s="29">
        <f>IF(M95=0,0,VLOOKUP(M95,FAC_TOTALS_APTA!$A$4:$BH$126,$L102,FALSE))</f>
        <v>-3425996.3152387501</v>
      </c>
      <c r="N102" s="29">
        <f>IF(N95=0,0,VLOOKUP(N95,FAC_TOTALS_APTA!$A$4:$BH$126,$L102,FALSE))</f>
        <v>-9933009.0569288693</v>
      </c>
      <c r="O102" s="29">
        <f>IF(O95=0,0,VLOOKUP(O95,FAC_TOTALS_APTA!$A$4:$BH$126,$L102,FALSE))</f>
        <v>-6868181.0942142401</v>
      </c>
      <c r="P102" s="29">
        <f>IF(P95=0,0,VLOOKUP(P95,FAC_TOTALS_APTA!$A$4:$BH$126,$L102,FALSE))</f>
        <v>16632790.027078699</v>
      </c>
      <c r="Q102" s="29">
        <f>IF(Q95=0,0,VLOOKUP(Q95,FAC_TOTALS_APTA!$A$4:$BH$126,$L102,FALSE))</f>
        <v>-3730554.8527693199</v>
      </c>
      <c r="R102" s="29">
        <f>IF(R95=0,0,VLOOKUP(R95,FAC_TOTALS_APTA!$A$4:$BH$126,$L102,FALSE))</f>
        <v>-4462847.5373469302</v>
      </c>
      <c r="S102" s="29">
        <f>IF(S95=0,0,VLOOKUP(S95,FAC_TOTALS_APTA!$A$4:$BH$126,$L102,FALSE))</f>
        <v>33212083.0149065</v>
      </c>
      <c r="T102" s="29">
        <f>IF(T95=0,0,VLOOKUP(T95,FAC_TOTALS_APTA!$A$4:$BH$126,$L102,FALSE))</f>
        <v>18659415.370661099</v>
      </c>
      <c r="U102" s="29">
        <f>IF(U95=0,0,VLOOKUP(U95,FAC_TOTALS_APTA!$A$4:$BH$126,$L102,FALSE))</f>
        <v>-521524.72299266403</v>
      </c>
      <c r="V102" s="29">
        <f>IF(V95=0,0,VLOOKUP(V95,FAC_TOTALS_APTA!$A$4:$BH$126,$L102,FALSE))</f>
        <v>-19184969.2960301</v>
      </c>
      <c r="W102" s="29">
        <f>IF(W95=0,0,VLOOKUP(W95,FAC_TOTALS_APTA!$A$4:$BH$126,$L102,FALSE))</f>
        <v>0</v>
      </c>
      <c r="X102" s="29">
        <f>IF(X95=0,0,VLOOKUP(X95,FAC_TOTALS_APTA!$A$4:$BH$126,$L102,FALSE))</f>
        <v>0</v>
      </c>
      <c r="Y102" s="29">
        <f>IF(Y95=0,0,VLOOKUP(Y95,FAC_TOTALS_APTA!$A$4:$BH$126,$L102,FALSE))</f>
        <v>0</v>
      </c>
      <c r="Z102" s="29">
        <f>IF(Z95=0,0,VLOOKUP(Z95,FAC_TOTALS_APTA!$A$4:$BH$126,$L102,FALSE))</f>
        <v>0</v>
      </c>
      <c r="AA102" s="29">
        <f>IF(AA95=0,0,VLOOKUP(AA95,FAC_TOTALS_APTA!$A$4:$BH$126,$L102,FALSE))</f>
        <v>0</v>
      </c>
      <c r="AB102" s="29">
        <f>IF(AB95=0,0,VLOOKUP(AB95,FAC_TOTALS_APTA!$A$4:$BH$126,$L102,FALSE))</f>
        <v>0</v>
      </c>
      <c r="AC102" s="32">
        <f t="shared" si="32"/>
        <v>20377205.53712542</v>
      </c>
      <c r="AD102" s="33">
        <f>AC102/G111</f>
        <v>7.7020823727507346E-3</v>
      </c>
    </row>
    <row r="103" spans="1:31" x14ac:dyDescent="0.2">
      <c r="B103" s="115" t="s">
        <v>48</v>
      </c>
      <c r="C103" s="116" t="s">
        <v>21</v>
      </c>
      <c r="D103" s="124" t="s">
        <v>81</v>
      </c>
      <c r="E103" s="55"/>
      <c r="F103" s="6">
        <f>MATCH($D103,FAC_TOTALS_APTA!$A$2:$BH$2,)</f>
        <v>16</v>
      </c>
      <c r="G103" s="34">
        <f>VLOOKUP(G95,FAC_TOTALS_APTA!$A$4:$BH$126,$F103,FALSE)</f>
        <v>1.974</v>
      </c>
      <c r="H103" s="34">
        <f>VLOOKUP(H95,FAC_TOTALS_APTA!$A$4:$BH$126,$F103,FALSE)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MATCH($K103,FAC_TOTALS_APTA!$A$2:$BF$2,)</f>
        <v>34</v>
      </c>
      <c r="M103" s="29">
        <f>IF(M95=0,0,VLOOKUP(M95,FAC_TOTALS_APTA!$A$4:$BH$126,$L103,FALSE))</f>
        <v>6875873.7298052004</v>
      </c>
      <c r="N103" s="29">
        <f>IF(N95=0,0,VLOOKUP(N95,FAC_TOTALS_APTA!$A$4:$BH$126,$L103,FALSE))</f>
        <v>7263694.3423494501</v>
      </c>
      <c r="O103" s="29">
        <f>IF(O95=0,0,VLOOKUP(O95,FAC_TOTALS_APTA!$A$4:$BH$126,$L103,FALSE))</f>
        <v>10009597.7267721</v>
      </c>
      <c r="P103" s="29">
        <f>IF(P95=0,0,VLOOKUP(P95,FAC_TOTALS_APTA!$A$4:$BH$126,$L103,FALSE))</f>
        <v>7361644.0278950697</v>
      </c>
      <c r="Q103" s="29">
        <f>IF(Q95=0,0,VLOOKUP(Q95,FAC_TOTALS_APTA!$A$4:$BH$126,$L103,FALSE))</f>
        <v>2521824.86257848</v>
      </c>
      <c r="R103" s="29">
        <f>IF(R95=0,0,VLOOKUP(R95,FAC_TOTALS_APTA!$A$4:$BH$126,$L103,FALSE))</f>
        <v>10406921.874026399</v>
      </c>
      <c r="S103" s="29">
        <f>IF(S95=0,0,VLOOKUP(S95,FAC_TOTALS_APTA!$A$4:$BH$126,$L103,FALSE))</f>
        <v>-26709533.365576498</v>
      </c>
      <c r="T103" s="29">
        <f>IF(T95=0,0,VLOOKUP(T95,FAC_TOTALS_APTA!$A$4:$BH$126,$L103,FALSE))</f>
        <v>11525843.4875973</v>
      </c>
      <c r="U103" s="29">
        <f>IF(U95=0,0,VLOOKUP(U95,FAC_TOTALS_APTA!$A$4:$BH$126,$L103,FALSE))</f>
        <v>18107275.215698998</v>
      </c>
      <c r="V103" s="29">
        <f>IF(V95=0,0,VLOOKUP(V95,FAC_TOTALS_APTA!$A$4:$BH$126,$L103,FALSE))</f>
        <v>952546.07980128995</v>
      </c>
      <c r="W103" s="29">
        <f>IF(W95=0,0,VLOOKUP(W95,FAC_TOTALS_APTA!$A$4:$BH$126,$L103,FALSE))</f>
        <v>0</v>
      </c>
      <c r="X103" s="29">
        <f>IF(X95=0,0,VLOOKUP(X95,FAC_TOTALS_APTA!$A$4:$BH$126,$L103,FALSE))</f>
        <v>0</v>
      </c>
      <c r="Y103" s="29">
        <f>IF(Y95=0,0,VLOOKUP(Y95,FAC_TOTALS_APTA!$A$4:$BH$126,$L103,FALSE))</f>
        <v>0</v>
      </c>
      <c r="Z103" s="29">
        <f>IF(Z95=0,0,VLOOKUP(Z95,FAC_TOTALS_APTA!$A$4:$BH$126,$L103,FALSE))</f>
        <v>0</v>
      </c>
      <c r="AA103" s="29">
        <f>IF(AA95=0,0,VLOOKUP(AA95,FAC_TOTALS_APTA!$A$4:$BH$126,$L103,FALSE))</f>
        <v>0</v>
      </c>
      <c r="AB103" s="29">
        <f>IF(AB95=0,0,VLOOKUP(AB95,FAC_TOTALS_APTA!$A$4:$BH$126,$L103,FALSE))</f>
        <v>0</v>
      </c>
      <c r="AC103" s="32">
        <f t="shared" si="32"/>
        <v>48315687.980947793</v>
      </c>
      <c r="AD103" s="33">
        <f>AC103/G111</f>
        <v>1.8262141393597511E-2</v>
      </c>
    </row>
    <row r="104" spans="1:31" x14ac:dyDescent="0.25">
      <c r="B104" s="115" t="s">
        <v>45</v>
      </c>
      <c r="C104" s="116" t="s">
        <v>21</v>
      </c>
      <c r="D104" s="104" t="s">
        <v>14</v>
      </c>
      <c r="E104" s="55"/>
      <c r="F104" s="6" t="e">
        <f>MATCH($D104,FAC_TOTALS_APTA!$A$2:$BH$2,)</f>
        <v>#N/A</v>
      </c>
      <c r="G104" s="54" t="e">
        <f>VLOOKUP(G95,FAC_TOTALS_APTA!$A$4:$BH$126,$F104,FALSE)</f>
        <v>#REF!</v>
      </c>
      <c r="H104" s="54" t="e">
        <f>VLOOKUP(H95,FAC_TOTALS_APTA!$A$4:$BH$126,$F104,FALSE)</f>
        <v>#REF!</v>
      </c>
      <c r="I104" s="30" t="str">
        <f t="shared" si="29"/>
        <v>-</v>
      </c>
      <c r="J104" s="31" t="str">
        <f t="shared" si="30"/>
        <v>_log</v>
      </c>
      <c r="K104" s="31" t="str">
        <f t="shared" si="31"/>
        <v>TOTAL_MED_INC_INDIV_2018_log_FAC</v>
      </c>
      <c r="L104" s="6" t="e">
        <f>MATCH($K104,FAC_TOTALS_APTA!$A$2:$BF$2,)</f>
        <v>#N/A</v>
      </c>
      <c r="M104" s="29" t="e">
        <f>IF(M95=0,0,VLOOKUP(M95,FAC_TOTALS_APTA!$A$4:$BH$126,$L104,FALSE))</f>
        <v>#REF!</v>
      </c>
      <c r="N104" s="29" t="e">
        <f>IF(N95=0,0,VLOOKUP(N95,FAC_TOTALS_APTA!$A$4:$BH$126,$L104,FALSE))</f>
        <v>#REF!</v>
      </c>
      <c r="O104" s="29" t="e">
        <f>IF(O95=0,0,VLOOKUP(O95,FAC_TOTALS_APTA!$A$4:$BH$126,$L104,FALSE))</f>
        <v>#REF!</v>
      </c>
      <c r="P104" s="29" t="e">
        <f>IF(P95=0,0,VLOOKUP(P95,FAC_TOTALS_APTA!$A$4:$BH$126,$L104,FALSE))</f>
        <v>#REF!</v>
      </c>
      <c r="Q104" s="29" t="e">
        <f>IF(Q95=0,0,VLOOKUP(Q95,FAC_TOTALS_APTA!$A$4:$BH$126,$L104,FALSE))</f>
        <v>#REF!</v>
      </c>
      <c r="R104" s="29" t="e">
        <f>IF(R95=0,0,VLOOKUP(R95,FAC_TOTALS_APTA!$A$4:$BH$126,$L104,FALSE))</f>
        <v>#REF!</v>
      </c>
      <c r="S104" s="29" t="e">
        <f>IF(S95=0,0,VLOOKUP(S95,FAC_TOTALS_APTA!$A$4:$BH$126,$L104,FALSE))</f>
        <v>#REF!</v>
      </c>
      <c r="T104" s="29" t="e">
        <f>IF(T95=0,0,VLOOKUP(T95,FAC_TOTALS_APTA!$A$4:$BH$126,$L104,FALSE))</f>
        <v>#REF!</v>
      </c>
      <c r="U104" s="29" t="e">
        <f>IF(U95=0,0,VLOOKUP(U95,FAC_TOTALS_APTA!$A$4:$BH$126,$L104,FALSE))</f>
        <v>#REF!</v>
      </c>
      <c r="V104" s="29" t="e">
        <f>IF(V95=0,0,VLOOKUP(V95,FAC_TOTALS_APTA!$A$4:$BH$126,$L104,FALSE))</f>
        <v>#REF!</v>
      </c>
      <c r="W104" s="29">
        <f>IF(W95=0,0,VLOOKUP(W95,FAC_TOTALS_APTA!$A$4:$BH$126,$L104,FALSE))</f>
        <v>0</v>
      </c>
      <c r="X104" s="29">
        <f>IF(X95=0,0,VLOOKUP(X95,FAC_TOTALS_APTA!$A$4:$BH$126,$L104,FALSE))</f>
        <v>0</v>
      </c>
      <c r="Y104" s="29">
        <f>IF(Y95=0,0,VLOOKUP(Y95,FAC_TOTALS_APTA!$A$4:$BH$126,$L104,FALSE))</f>
        <v>0</v>
      </c>
      <c r="Z104" s="29">
        <f>IF(Z95=0,0,VLOOKUP(Z95,FAC_TOTALS_APTA!$A$4:$BH$126,$L104,FALSE))</f>
        <v>0</v>
      </c>
      <c r="AA104" s="29">
        <f>IF(AA95=0,0,VLOOKUP(AA95,FAC_TOTALS_APTA!$A$4:$BH$126,$L104,FALSE))</f>
        <v>0</v>
      </c>
      <c r="AB104" s="29">
        <f>IF(AB95=0,0,VLOOKUP(AB95,FAC_TOTALS_APTA!$A$4:$BH$126,$L104,FALSE))</f>
        <v>0</v>
      </c>
      <c r="AC104" s="32" t="e">
        <f t="shared" si="32"/>
        <v>#REF!</v>
      </c>
      <c r="AD104" s="33" t="e">
        <f>AC104/G111</f>
        <v>#REF!</v>
      </c>
    </row>
    <row r="105" spans="1:31" x14ac:dyDescent="0.25">
      <c r="B105" s="115" t="s">
        <v>61</v>
      </c>
      <c r="C105" s="116"/>
      <c r="D105" s="104" t="s">
        <v>9</v>
      </c>
      <c r="E105" s="55"/>
      <c r="F105" s="6">
        <f>MATCH($D105,FAC_TOTALS_APTA!$A$2:$BH$2,)</f>
        <v>17</v>
      </c>
      <c r="G105" s="29">
        <f>VLOOKUP(G95,FAC_TOTALS_APTA!$A$4:$BH$126,$F105,FALSE)</f>
        <v>31.71</v>
      </c>
      <c r="H105" s="29">
        <f>VLOOKUP(H95,FAC_TOTALS_APTA!$A$4:$BH$126,$F105,FALSE)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MATCH($K105,FAC_TOTALS_APTA!$A$2:$BF$2,)</f>
        <v>35</v>
      </c>
      <c r="M105" s="29">
        <f>IF(M95=0,0,VLOOKUP(M95,FAC_TOTALS_APTA!$A$4:$BH$126,$L105,FALSE))</f>
        <v>-8264687.6410900801</v>
      </c>
      <c r="N105" s="29">
        <f>IF(N95=0,0,VLOOKUP(N95,FAC_TOTALS_APTA!$A$4:$BH$126,$L105,FALSE))</f>
        <v>-8380444.4792512897</v>
      </c>
      <c r="O105" s="29">
        <f>IF(O95=0,0,VLOOKUP(O95,FAC_TOTALS_APTA!$A$4:$BH$126,$L105,FALSE))</f>
        <v>-7880614.4884216003</v>
      </c>
      <c r="P105" s="29">
        <f>IF(P95=0,0,VLOOKUP(P95,FAC_TOTALS_APTA!$A$4:$BH$126,$L105,FALSE))</f>
        <v>-14580546.511002401</v>
      </c>
      <c r="Q105" s="29">
        <f>IF(Q95=0,0,VLOOKUP(Q95,FAC_TOTALS_APTA!$A$4:$BH$126,$L105,FALSE))</f>
        <v>6690226.4263438899</v>
      </c>
      <c r="R105" s="29">
        <f>IF(R95=0,0,VLOOKUP(R95,FAC_TOTALS_APTA!$A$4:$BH$126,$L105,FALSE))</f>
        <v>641880.06556598295</v>
      </c>
      <c r="S105" s="29">
        <f>IF(S95=0,0,VLOOKUP(S95,FAC_TOTALS_APTA!$A$4:$BH$126,$L105,FALSE))</f>
        <v>6253973.8344874298</v>
      </c>
      <c r="T105" s="29">
        <f>IF(T95=0,0,VLOOKUP(T95,FAC_TOTALS_APTA!$A$4:$BH$126,$L105,FALSE))</f>
        <v>10161832.023551101</v>
      </c>
      <c r="U105" s="29">
        <f>IF(U95=0,0,VLOOKUP(U95,FAC_TOTALS_APTA!$A$4:$BH$126,$L105,FALSE))</f>
        <v>12166169.8912041</v>
      </c>
      <c r="V105" s="29">
        <f>IF(V95=0,0,VLOOKUP(V95,FAC_TOTALS_APTA!$A$4:$BH$126,$L105,FALSE))</f>
        <v>7052449.3321837103</v>
      </c>
      <c r="W105" s="29">
        <f>IF(W95=0,0,VLOOKUP(W95,FAC_TOTALS_APTA!$A$4:$BH$126,$L105,FALSE))</f>
        <v>0</v>
      </c>
      <c r="X105" s="29">
        <f>IF(X95=0,0,VLOOKUP(X95,FAC_TOTALS_APTA!$A$4:$BH$126,$L105,FALSE))</f>
        <v>0</v>
      </c>
      <c r="Y105" s="29">
        <f>IF(Y95=0,0,VLOOKUP(Y95,FAC_TOTALS_APTA!$A$4:$BH$126,$L105,FALSE))</f>
        <v>0</v>
      </c>
      <c r="Z105" s="29">
        <f>IF(Z95=0,0,VLOOKUP(Z95,FAC_TOTALS_APTA!$A$4:$BH$126,$L105,FALSE))</f>
        <v>0</v>
      </c>
      <c r="AA105" s="29">
        <f>IF(AA95=0,0,VLOOKUP(AA95,FAC_TOTALS_APTA!$A$4:$BH$126,$L105,FALSE))</f>
        <v>0</v>
      </c>
      <c r="AB105" s="29">
        <f>IF(AB95=0,0,VLOOKUP(AB95,FAC_TOTALS_APTA!$A$4:$BH$126,$L105,FALSE))</f>
        <v>0</v>
      </c>
      <c r="AC105" s="32">
        <f t="shared" si="32"/>
        <v>3860238.4535708437</v>
      </c>
      <c r="AD105" s="33">
        <f>AC105/G111</f>
        <v>1.4590751658118072E-3</v>
      </c>
    </row>
    <row r="106" spans="1:31" x14ac:dyDescent="0.25">
      <c r="B106" s="115" t="s">
        <v>46</v>
      </c>
      <c r="C106" s="116"/>
      <c r="D106" s="104" t="s">
        <v>28</v>
      </c>
      <c r="E106" s="55"/>
      <c r="F106" s="6">
        <f>MATCH($D106,FAC_TOTALS_APTA!$A$2:$BH$2,)</f>
        <v>18</v>
      </c>
      <c r="G106" s="34">
        <f>VLOOKUP(G95,FAC_TOTALS_APTA!$A$4:$BH$126,$F106,FALSE)</f>
        <v>3.5</v>
      </c>
      <c r="H106" s="34">
        <f>VLOOKUP(H95,FAC_TOTALS_APTA!$A$4:$BH$126,$F106,FALSE)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MATCH($K106,FAC_TOTALS_APTA!$A$2:$BF$2,)</f>
        <v>36</v>
      </c>
      <c r="M106" s="29">
        <f>IF(M95=0,0,VLOOKUP(M95,FAC_TOTALS_APTA!$A$4:$BH$126,$L106,FALSE))</f>
        <v>0</v>
      </c>
      <c r="N106" s="29">
        <f>IF(N95=0,0,VLOOKUP(N95,FAC_TOTALS_APTA!$A$4:$BH$126,$L106,FALSE))</f>
        <v>0</v>
      </c>
      <c r="O106" s="29">
        <f>IF(O95=0,0,VLOOKUP(O95,FAC_TOTALS_APTA!$A$4:$BH$126,$L106,FALSE))</f>
        <v>0</v>
      </c>
      <c r="P106" s="29">
        <f>IF(P95=0,0,VLOOKUP(P95,FAC_TOTALS_APTA!$A$4:$BH$126,$L106,FALSE))</f>
        <v>-5841190.8699167101</v>
      </c>
      <c r="Q106" s="29">
        <f>IF(Q95=0,0,VLOOKUP(Q95,FAC_TOTALS_APTA!$A$4:$BH$126,$L106,FALSE))</f>
        <v>3038240.4882381302</v>
      </c>
      <c r="R106" s="29">
        <f>IF(R95=0,0,VLOOKUP(R95,FAC_TOTALS_APTA!$A$4:$BH$126,$L106,FALSE))</f>
        <v>-3206477.0018435898</v>
      </c>
      <c r="S106" s="29">
        <f>IF(S95=0,0,VLOOKUP(S95,FAC_TOTALS_APTA!$A$4:$BH$126,$L106,FALSE))</f>
        <v>-6566785.4085830897</v>
      </c>
      <c r="T106" s="29">
        <f>IF(T95=0,0,VLOOKUP(T95,FAC_TOTALS_APTA!$A$4:$BH$126,$L106,FALSE))</f>
        <v>0</v>
      </c>
      <c r="U106" s="29">
        <f>IF(U95=0,0,VLOOKUP(U95,FAC_TOTALS_APTA!$A$4:$BH$126,$L106,FALSE))</f>
        <v>0</v>
      </c>
      <c r="V106" s="29">
        <f>IF(V95=0,0,VLOOKUP(V95,FAC_TOTALS_APTA!$A$4:$BH$126,$L106,FALSE))</f>
        <v>-6699160.2415742604</v>
      </c>
      <c r="W106" s="29">
        <f>IF(W95=0,0,VLOOKUP(W95,FAC_TOTALS_APTA!$A$4:$BH$126,$L106,FALSE))</f>
        <v>0</v>
      </c>
      <c r="X106" s="29">
        <f>IF(X95=0,0,VLOOKUP(X95,FAC_TOTALS_APTA!$A$4:$BH$126,$L106,FALSE))</f>
        <v>0</v>
      </c>
      <c r="Y106" s="29">
        <f>IF(Y95=0,0,VLOOKUP(Y95,FAC_TOTALS_APTA!$A$4:$BH$126,$L106,FALSE))</f>
        <v>0</v>
      </c>
      <c r="Z106" s="29">
        <f>IF(Z95=0,0,VLOOKUP(Z95,FAC_TOTALS_APTA!$A$4:$BH$126,$L106,FALSE))</f>
        <v>0</v>
      </c>
      <c r="AA106" s="29">
        <f>IF(AA95=0,0,VLOOKUP(AA95,FAC_TOTALS_APTA!$A$4:$BH$126,$L106,FALSE))</f>
        <v>0</v>
      </c>
      <c r="AB106" s="29">
        <f>IF(AB95=0,0,VLOOKUP(AB95,FAC_TOTALS_APTA!$A$4:$BH$126,$L106,FALSE))</f>
        <v>0</v>
      </c>
      <c r="AC106" s="32">
        <f t="shared" si="32"/>
        <v>-19275373.033679519</v>
      </c>
      <c r="AD106" s="33">
        <f>AC106/G111</f>
        <v>-7.2856167937461434E-3</v>
      </c>
    </row>
    <row r="107" spans="1:31" x14ac:dyDescent="0.25">
      <c r="B107" s="115" t="s">
        <v>62</v>
      </c>
      <c r="C107" s="116"/>
      <c r="D107" s="126" t="s">
        <v>91</v>
      </c>
      <c r="E107" s="55"/>
      <c r="F107" s="6">
        <f>MATCH($D107,FAC_TOTALS_APTA!$A$2:$BH$2,)</f>
        <v>25</v>
      </c>
      <c r="G107" s="34">
        <f>VLOOKUP(G95,FAC_TOTALS_APTA!$A$4:$BH$126,$F107,FALSE)</f>
        <v>0</v>
      </c>
      <c r="H107" s="34">
        <f>VLOOKUP(H95,FAC_TOTALS_APTA!$A$4:$BH$126,$F107,FALSE)</f>
        <v>1</v>
      </c>
      <c r="I107" s="30" t="str">
        <f t="shared" si="29"/>
        <v>-</v>
      </c>
      <c r="J107" s="31"/>
      <c r="K107" s="31" t="str">
        <f t="shared" si="31"/>
        <v>YEARS_SINCE_TNC_RAIL_NY_FAC</v>
      </c>
      <c r="L107" s="6">
        <f>MATCH($K107,FAC_TOTALS_APTA!$A$2:$BF$2,)</f>
        <v>43</v>
      </c>
      <c r="M107" s="29">
        <f>IF(M95=0,0,VLOOKUP(M95,FAC_TOTALS_APTA!$A$4:$BH$126,$L107,FALSE))</f>
        <v>0</v>
      </c>
      <c r="N107" s="29">
        <f>IF(N95=0,0,VLOOKUP(N95,FAC_TOTALS_APTA!$A$4:$BH$126,$L107,FALSE))</f>
        <v>0</v>
      </c>
      <c r="O107" s="29">
        <f>IF(O95=0,0,VLOOKUP(O95,FAC_TOTALS_APTA!$A$4:$BH$126,$L107,FALSE))</f>
        <v>0</v>
      </c>
      <c r="P107" s="29">
        <f>IF(P95=0,0,VLOOKUP(P95,FAC_TOTALS_APTA!$A$4:$BH$126,$L107,FALSE))</f>
        <v>0</v>
      </c>
      <c r="Q107" s="29">
        <f>IF(Q95=0,0,VLOOKUP(Q95,FAC_TOTALS_APTA!$A$4:$BH$126,$L107,FALSE))</f>
        <v>0</v>
      </c>
      <c r="R107" s="29">
        <f>IF(R95=0,0,VLOOKUP(R95,FAC_TOTALS_APTA!$A$4:$BH$126,$L107,FALSE))</f>
        <v>0</v>
      </c>
      <c r="S107" s="29">
        <f>IF(S95=0,0,VLOOKUP(S95,FAC_TOTALS_APTA!$A$4:$BH$126,$L107,FALSE))</f>
        <v>0</v>
      </c>
      <c r="T107" s="29">
        <f>IF(T95=0,0,VLOOKUP(T95,FAC_TOTALS_APTA!$A$4:$BH$126,$L107,FALSE))</f>
        <v>0</v>
      </c>
      <c r="U107" s="29">
        <f>IF(U95=0,0,VLOOKUP(U95,FAC_TOTALS_APTA!$A$4:$BH$126,$L107,FALSE))</f>
        <v>0</v>
      </c>
      <c r="V107" s="29">
        <f>IF(V95=0,0,VLOOKUP(V95,FAC_TOTALS_APTA!$A$4:$BH$126,$L107,FALSE))</f>
        <v>27106530.153815702</v>
      </c>
      <c r="W107" s="29">
        <f>IF(W95=0,0,VLOOKUP(W95,FAC_TOTALS_APTA!$A$4:$BH$126,$L107,FALSE))</f>
        <v>0</v>
      </c>
      <c r="X107" s="29">
        <f>IF(X95=0,0,VLOOKUP(X95,FAC_TOTALS_APTA!$A$4:$BH$126,$L107,FALSE))</f>
        <v>0</v>
      </c>
      <c r="Y107" s="29">
        <f>IF(Y95=0,0,VLOOKUP(Y95,FAC_TOTALS_APTA!$A$4:$BH$126,$L107,FALSE))</f>
        <v>0</v>
      </c>
      <c r="Z107" s="29">
        <f>IF(Z95=0,0,VLOOKUP(Z95,FAC_TOTALS_APTA!$A$4:$BH$126,$L107,FALSE))</f>
        <v>0</v>
      </c>
      <c r="AA107" s="29">
        <f>IF(AA95=0,0,VLOOKUP(AA95,FAC_TOTALS_APTA!$A$4:$BH$126,$L107,FALSE))</f>
        <v>0</v>
      </c>
      <c r="AB107" s="29">
        <f>IF(AB95=0,0,VLOOKUP(AB95,FAC_TOTALS_APTA!$A$4:$BH$126,$L107,FALSE))</f>
        <v>0</v>
      </c>
      <c r="AC107" s="32">
        <f t="shared" si="32"/>
        <v>27106530.153815702</v>
      </c>
      <c r="AD107" s="33">
        <f>AC107/G111</f>
        <v>1.02456015229256E-2</v>
      </c>
    </row>
    <row r="108" spans="1:31" x14ac:dyDescent="0.25">
      <c r="B108" s="115" t="s">
        <v>63</v>
      </c>
      <c r="C108" s="116"/>
      <c r="D108" s="104" t="s">
        <v>42</v>
      </c>
      <c r="E108" s="55"/>
      <c r="F108" s="6">
        <f>MATCH($D108,FAC_TOTALS_APTA!$A$2:$BH$2,)</f>
        <v>28</v>
      </c>
      <c r="G108" s="34">
        <f>VLOOKUP(G95,FAC_TOTALS_APTA!$A$4:$BH$126,$F108,FALSE)</f>
        <v>0</v>
      </c>
      <c r="H108" s="34">
        <f>VLOOKUP(H95,FAC_TOTALS_APTA!$A$4:$BH$126,$F108,FALSE)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MATCH($K108,FAC_TOTALS_APTA!$A$2:$BF$2,)</f>
        <v>46</v>
      </c>
      <c r="M108" s="29">
        <f>IF(M95=0,0,VLOOKUP(M95,FAC_TOTALS_APTA!$A$4:$BH$126,$L108,FALSE))</f>
        <v>0</v>
      </c>
      <c r="N108" s="29">
        <f>IF(N95=0,0,VLOOKUP(N95,FAC_TOTALS_APTA!$A$4:$BH$126,$L108,FALSE))</f>
        <v>0</v>
      </c>
      <c r="O108" s="29">
        <f>IF(O95=0,0,VLOOKUP(O95,FAC_TOTALS_APTA!$A$4:$BH$126,$L108,FALSE))</f>
        <v>0</v>
      </c>
      <c r="P108" s="29">
        <f>IF(P95=0,0,VLOOKUP(P95,FAC_TOTALS_APTA!$A$4:$BH$126,$L108,FALSE))</f>
        <v>0</v>
      </c>
      <c r="Q108" s="29">
        <f>IF(Q95=0,0,VLOOKUP(Q95,FAC_TOTALS_APTA!$A$4:$BH$126,$L108,FALSE))</f>
        <v>0</v>
      </c>
      <c r="R108" s="29">
        <f>IF(R95=0,0,VLOOKUP(R95,FAC_TOTALS_APTA!$A$4:$BH$126,$L108,FALSE))</f>
        <v>0</v>
      </c>
      <c r="S108" s="29">
        <f>IF(S95=0,0,VLOOKUP(S95,FAC_TOTALS_APTA!$A$4:$BH$126,$L108,FALSE))</f>
        <v>0</v>
      </c>
      <c r="T108" s="29">
        <f>IF(T95=0,0,VLOOKUP(T95,FAC_TOTALS_APTA!$A$4:$BH$126,$L108,FALSE))</f>
        <v>0</v>
      </c>
      <c r="U108" s="29">
        <f>IF(U95=0,0,VLOOKUP(U95,FAC_TOTALS_APTA!$A$4:$BH$126,$L108,FALSE))</f>
        <v>0</v>
      </c>
      <c r="V108" s="29">
        <f>IF(V95=0,0,VLOOKUP(V95,FAC_TOTALS_APTA!$A$4:$BH$126,$L108,FALSE))</f>
        <v>0</v>
      </c>
      <c r="W108" s="29">
        <f>IF(W95=0,0,VLOOKUP(W95,FAC_TOTALS_APTA!$A$4:$BH$126,$L108,FALSE))</f>
        <v>0</v>
      </c>
      <c r="X108" s="29">
        <f>IF(X95=0,0,VLOOKUP(X95,FAC_TOTALS_APTA!$A$4:$BH$126,$L108,FALSE))</f>
        <v>0</v>
      </c>
      <c r="Y108" s="29">
        <f>IF(Y95=0,0,VLOOKUP(Y95,FAC_TOTALS_APTA!$A$4:$BH$126,$L108,FALSE))</f>
        <v>0</v>
      </c>
      <c r="Z108" s="29">
        <f>IF(Z95=0,0,VLOOKUP(Z95,FAC_TOTALS_APTA!$A$4:$BH$126,$L108,FALSE))</f>
        <v>0</v>
      </c>
      <c r="AA108" s="29">
        <f>IF(AA95=0,0,VLOOKUP(AA95,FAC_TOTALS_APTA!$A$4:$BH$126,$L108,FALSE))</f>
        <v>0</v>
      </c>
      <c r="AB108" s="29">
        <f>IF(AB95=0,0,VLOOKUP(AB95,FAC_TOTALS_APTA!$A$4:$BH$126,$L108,FALSE))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64</v>
      </c>
      <c r="C109" s="128"/>
      <c r="D109" s="129" t="s">
        <v>43</v>
      </c>
      <c r="E109" s="56"/>
      <c r="F109" s="7">
        <f>MATCH($D109,FAC_TOTALS_APTA!$A$2:$BH$2,)</f>
        <v>29</v>
      </c>
      <c r="G109" s="35">
        <f>VLOOKUP(G95,FAC_TOTALS_APTA!$A$4:$BH$126,$F109,FALSE)</f>
        <v>0</v>
      </c>
      <c r="H109" s="35">
        <f>VLOOKUP(H95,FAC_TOTALS_APTA!$A$4:$BH$126,$F109,FALSE)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MATCH($K109,FAC_TOTALS_APTA!$A$2:$BF$2,)</f>
        <v>47</v>
      </c>
      <c r="M109" s="38">
        <f>IF(M95=0,0,VLOOKUP(M95,FAC_TOTALS_APTA!$A$4:$BH$126,$L109,FALSE))</f>
        <v>0</v>
      </c>
      <c r="N109" s="38">
        <f>IF(N95=0,0,VLOOKUP(N95,FAC_TOTALS_APTA!$A$4:$BH$126,$L109,FALSE))</f>
        <v>0</v>
      </c>
      <c r="O109" s="38">
        <f>IF(O95=0,0,VLOOKUP(O95,FAC_TOTALS_APTA!$A$4:$BH$126,$L109,FALSE))</f>
        <v>0</v>
      </c>
      <c r="P109" s="38">
        <f>IF(P95=0,0,VLOOKUP(P95,FAC_TOTALS_APTA!$A$4:$BH$126,$L109,FALSE))</f>
        <v>0</v>
      </c>
      <c r="Q109" s="38">
        <f>IF(Q95=0,0,VLOOKUP(Q95,FAC_TOTALS_APTA!$A$4:$BH$126,$L109,FALSE))</f>
        <v>0</v>
      </c>
      <c r="R109" s="38">
        <f>IF(R95=0,0,VLOOKUP(R95,FAC_TOTALS_APTA!$A$4:$BH$126,$L109,FALSE))</f>
        <v>0</v>
      </c>
      <c r="S109" s="38">
        <f>IF(S95=0,0,VLOOKUP(S95,FAC_TOTALS_APTA!$A$4:$BH$126,$L109,FALSE))</f>
        <v>0</v>
      </c>
      <c r="T109" s="38">
        <f>IF(T95=0,0,VLOOKUP(T95,FAC_TOTALS_APTA!$A$4:$BH$126,$L109,FALSE))</f>
        <v>0</v>
      </c>
      <c r="U109" s="38">
        <f>IF(U95=0,0,VLOOKUP(U95,FAC_TOTALS_APTA!$A$4:$BH$126,$L109,FALSE))</f>
        <v>0</v>
      </c>
      <c r="V109" s="38">
        <f>IF(V95=0,0,VLOOKUP(V95,FAC_TOTALS_APTA!$A$4:$BH$126,$L109,FALSE))</f>
        <v>0</v>
      </c>
      <c r="W109" s="38">
        <f>IF(W95=0,0,VLOOKUP(W95,FAC_TOTALS_APTA!$A$4:$BH$126,$L109,FALSE))</f>
        <v>0</v>
      </c>
      <c r="X109" s="38">
        <f>IF(X95=0,0,VLOOKUP(X95,FAC_TOTALS_APTA!$A$4:$BH$126,$L109,FALSE))</f>
        <v>0</v>
      </c>
      <c r="Y109" s="38">
        <f>IF(Y95=0,0,VLOOKUP(Y95,FAC_TOTALS_APTA!$A$4:$BH$126,$L109,FALSE))</f>
        <v>0</v>
      </c>
      <c r="Z109" s="38">
        <f>IF(Z95=0,0,VLOOKUP(Z95,FAC_TOTALS_APTA!$A$4:$BH$126,$L109,FALSE))</f>
        <v>0</v>
      </c>
      <c r="AA109" s="38">
        <f>IF(AA95=0,0,VLOOKUP(AA95,FAC_TOTALS_APTA!$A$4:$BH$126,$L109,FALSE))</f>
        <v>0</v>
      </c>
      <c r="AB109" s="38">
        <f>IF(AB95=0,0,VLOOKUP(AB95,FAC_TOTALS_APTA!$A$4:$BH$126,$L109,FALSE))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52</v>
      </c>
      <c r="C110" s="42"/>
      <c r="D110" s="41" t="s">
        <v>44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MATCH($K110,FAC_TOTALS_APTA!$A$2:$BF$2,)</f>
        <v>51</v>
      </c>
      <c r="M110" s="45">
        <f>IF(M95=0,0,VLOOKUP(M95,FAC_TOTALS_APTA!$A$4:$BH$126,$L110,FALSE))</f>
        <v>0</v>
      </c>
      <c r="N110" s="45">
        <f>IF(N95=0,0,VLOOKUP(N95,FAC_TOTALS_APTA!$A$4:$BH$126,$L110,FALSE))</f>
        <v>0</v>
      </c>
      <c r="O110" s="45">
        <f>IF(O95=0,0,VLOOKUP(O95,FAC_TOTALS_APTA!$A$4:$BH$126,$L110,FALSE))</f>
        <v>0</v>
      </c>
      <c r="P110" s="45">
        <f>IF(P95=0,0,VLOOKUP(P95,FAC_TOTALS_APTA!$A$4:$BH$126,$L110,FALSE))</f>
        <v>0</v>
      </c>
      <c r="Q110" s="45">
        <f>IF(Q95=0,0,VLOOKUP(Q95,FAC_TOTALS_APTA!$A$4:$BH$126,$L110,FALSE))</f>
        <v>0</v>
      </c>
      <c r="R110" s="45">
        <f>IF(R95=0,0,VLOOKUP(R95,FAC_TOTALS_APTA!$A$4:$BH$126,$L110,FALSE))</f>
        <v>0</v>
      </c>
      <c r="S110" s="45">
        <f>IF(S95=0,0,VLOOKUP(S95,FAC_TOTALS_APTA!$A$4:$BH$126,$L110,FALSE))</f>
        <v>0</v>
      </c>
      <c r="T110" s="45">
        <f>IF(T95=0,0,VLOOKUP(T95,FAC_TOTALS_APTA!$A$4:$BH$126,$L110,FALSE))</f>
        <v>0</v>
      </c>
      <c r="U110" s="45">
        <f>IF(U95=0,0,VLOOKUP(U95,FAC_TOTALS_APTA!$A$4:$BH$126,$L110,FALSE))</f>
        <v>0</v>
      </c>
      <c r="V110" s="45">
        <f>IF(V95=0,0,VLOOKUP(V95,FAC_TOTALS_APTA!$A$4:$BH$126,$L110,FALSE))</f>
        <v>0</v>
      </c>
      <c r="W110" s="45">
        <f>IF(W95=0,0,VLOOKUP(W95,FAC_TOTALS_APTA!$A$4:$BH$126,$L110,FALSE))</f>
        <v>0</v>
      </c>
      <c r="X110" s="45">
        <f>IF(X95=0,0,VLOOKUP(X95,FAC_TOTALS_APTA!$A$4:$BH$126,$L110,FALSE))</f>
        <v>0</v>
      </c>
      <c r="Y110" s="45">
        <f>IF(Y95=0,0,VLOOKUP(Y95,FAC_TOTALS_APTA!$A$4:$BH$126,$L110,FALSE))</f>
        <v>0</v>
      </c>
      <c r="Z110" s="45">
        <f>IF(Z95=0,0,VLOOKUP(Z95,FAC_TOTALS_APTA!$A$4:$BH$126,$L110,FALSE))</f>
        <v>0</v>
      </c>
      <c r="AA110" s="45">
        <f>IF(AA95=0,0,VLOOKUP(AA95,FAC_TOTALS_APTA!$A$4:$BH$126,$L110,FALSE))</f>
        <v>0</v>
      </c>
      <c r="AB110" s="45">
        <f>IF(AB95=0,0,VLOOKUP(AB95,FAC_TOTALS_APTA!$A$4:$BH$126,$L110,FALSE))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65</v>
      </c>
      <c r="C111" s="28"/>
      <c r="D111" s="6" t="s">
        <v>6</v>
      </c>
      <c r="E111" s="55"/>
      <c r="F111" s="6">
        <f>MATCH($D111,FAC_TOTALS_APTA!$A$2:$BF$2,)</f>
        <v>10</v>
      </c>
      <c r="G111" s="110">
        <f>VLOOKUP(G95,FAC_TOTALS_APTA!$A$4:$BH$126,$F111,FALSE)</f>
        <v>2645674838.4330602</v>
      </c>
      <c r="H111" s="110">
        <f>VLOOKUP(H95,FAC_TOTALS_APTA!$A$4:$BF$126,$F111,FALSE)</f>
        <v>3009517664.6361098</v>
      </c>
      <c r="I111" s="112">
        <f t="shared" ref="I111" si="34">H111/G111-1</f>
        <v>0.13752363703868498</v>
      </c>
      <c r="J111" s="31"/>
      <c r="K111" s="31"/>
      <c r="L111" s="6"/>
      <c r="M111" s="29" t="e">
        <f t="shared" ref="M111:AB111" si="35">SUM(M97:M104)</f>
        <v>#REF!</v>
      </c>
      <c r="N111" s="29" t="e">
        <f t="shared" si="35"/>
        <v>#REF!</v>
      </c>
      <c r="O111" s="29" t="e">
        <f t="shared" si="35"/>
        <v>#REF!</v>
      </c>
      <c r="P111" s="29" t="e">
        <f t="shared" si="35"/>
        <v>#REF!</v>
      </c>
      <c r="Q111" s="29" t="e">
        <f t="shared" si="35"/>
        <v>#REF!</v>
      </c>
      <c r="R111" s="29" t="e">
        <f t="shared" si="35"/>
        <v>#REF!</v>
      </c>
      <c r="S111" s="29" t="e">
        <f t="shared" si="35"/>
        <v>#REF!</v>
      </c>
      <c r="T111" s="29" t="e">
        <f t="shared" si="35"/>
        <v>#REF!</v>
      </c>
      <c r="U111" s="29" t="e">
        <f t="shared" si="35"/>
        <v>#REF!</v>
      </c>
      <c r="V111" s="29" t="e">
        <f t="shared" si="35"/>
        <v>#REF!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363842826.20304966</v>
      </c>
      <c r="AD111" s="33">
        <f>I111</f>
        <v>0.13752363703868498</v>
      </c>
      <c r="AE111" s="106"/>
    </row>
    <row r="112" spans="1:31" ht="13.5" thickBot="1" x14ac:dyDescent="0.3">
      <c r="B112" s="9" t="s">
        <v>49</v>
      </c>
      <c r="C112" s="23"/>
      <c r="D112" s="23" t="s">
        <v>4</v>
      </c>
      <c r="E112" s="23"/>
      <c r="F112" s="23">
        <f>MATCH($D112,FAC_TOTALS_APTA!$A$2:$BF$2,)</f>
        <v>8</v>
      </c>
      <c r="G112" s="111">
        <f>VLOOKUP(G95,FAC_TOTALS_APTA!$A$4:$BF$126,$F112,FALSE)</f>
        <v>2028458449</v>
      </c>
      <c r="H112" s="111">
        <f>VLOOKUP(H95,FAC_TOTALS_APTA!$A$4:$BF$126,$F112,FALSE)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66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0.30667697374739777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5" sqref="D5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35</v>
      </c>
      <c r="C1" s="12">
        <v>2012</v>
      </c>
    </row>
    <row r="2" spans="1:31" x14ac:dyDescent="0.25">
      <c r="B2" s="11" t="s">
        <v>36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31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50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54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30</v>
      </c>
      <c r="C13" s="116" t="s">
        <v>21</v>
      </c>
      <c r="D13" s="104" t="s">
        <v>85</v>
      </c>
      <c r="E13" s="55"/>
      <c r="F13" s="6">
        <f>MATCH($D13,FAC_TOTALS_APTA!$A$2:$BH$2,)</f>
        <v>12</v>
      </c>
      <c r="G13" s="29">
        <f>VLOOKUP(G11,FAC_TOTALS_APTA!$A$4:$BH$126,$F13,FALSE)</f>
        <v>60620023.984365799</v>
      </c>
      <c r="H13" s="29">
        <f>VLOOKUP(H11,FAC_TOTALS_APTA!$A$4:$BH$126,$F13,FALSE)</f>
        <v>67730287.340106294</v>
      </c>
      <c r="I13" s="30">
        <f>IFERROR(H13/G13-1,"-")</f>
        <v>0.1172923217182209</v>
      </c>
      <c r="J13" s="31" t="str">
        <f>IF(C13="Log","_log","")</f>
        <v>_log</v>
      </c>
      <c r="K13" s="31" t="str">
        <f>CONCATENATE(D13,J13,"_FAC")</f>
        <v>VRM_ADJ_log_FAC</v>
      </c>
      <c r="L13" s="6">
        <f>MATCH($K13,FAC_TOTALS_APTA!$A$2:$BF$2,)</f>
        <v>30</v>
      </c>
      <c r="M13" s="29">
        <f>IF(M11=0,0,VLOOKUP(M11,FAC_TOTALS_APTA!$A$4:$BH$126,$L13,FALSE))</f>
        <v>25511373.312700398</v>
      </c>
      <c r="N13" s="29">
        <f>IF(N11=0,0,VLOOKUP(N11,FAC_TOTALS_APTA!$A$4:$BH$126,$L13,FALSE))</f>
        <v>34888491.060998499</v>
      </c>
      <c r="O13" s="29">
        <f>IF(O11=0,0,VLOOKUP(O11,FAC_TOTALS_APTA!$A$4:$BH$126,$L13,FALSE))</f>
        <v>17451114.082888201</v>
      </c>
      <c r="P13" s="29">
        <f>IF(P11=0,0,VLOOKUP(P11,FAC_TOTALS_APTA!$A$4:$BH$126,$L13,FALSE))</f>
        <v>22234936.769405499</v>
      </c>
      <c r="Q13" s="29">
        <f>IF(Q11=0,0,VLOOKUP(Q11,FAC_TOTALS_APTA!$A$4:$BH$126,$L13,FALSE))</f>
        <v>28471984.7343865</v>
      </c>
      <c r="R13" s="29">
        <f>IF(R11=0,0,VLOOKUP(R11,FAC_TOTALS_APTA!$A$4:$BH$126,$L13,FALSE))</f>
        <v>10663767.3902022</v>
      </c>
      <c r="S13" s="29">
        <f>IF(S11=0,0,VLOOKUP(S11,FAC_TOTALS_APTA!$A$4:$BH$126,$L13,FALSE))</f>
        <v>0</v>
      </c>
      <c r="T13" s="29">
        <f>IF(T11=0,0,VLOOKUP(T11,FAC_TOTALS_APTA!$A$4:$BH$126,$L13,FALSE))</f>
        <v>0</v>
      </c>
      <c r="U13" s="29">
        <f>IF(U11=0,0,VLOOKUP(U11,FAC_TOTALS_APTA!$A$4:$BH$126,$L13,FALSE))</f>
        <v>0</v>
      </c>
      <c r="V13" s="29">
        <f>IF(V11=0,0,VLOOKUP(V11,FAC_TOTALS_APTA!$A$4:$BH$126,$L13,FALSE))</f>
        <v>0</v>
      </c>
      <c r="W13" s="29">
        <f>IF(W11=0,0,VLOOKUP(W11,FAC_TOTALS_APTA!$A$4:$BH$126,$L13,FALSE))</f>
        <v>0</v>
      </c>
      <c r="X13" s="29">
        <f>IF(X11=0,0,VLOOKUP(X11,FAC_TOTALS_APTA!$A$4:$BH$126,$L13,FALSE))</f>
        <v>0</v>
      </c>
      <c r="Y13" s="29">
        <f>IF(Y11=0,0,VLOOKUP(Y11,FAC_TOTALS_APTA!$A$4:$BH$126,$L13,FALSE))</f>
        <v>0</v>
      </c>
      <c r="Z13" s="29">
        <f>IF(Z11=0,0,VLOOKUP(Z11,FAC_TOTALS_APTA!$A$4:$BH$126,$L13,FALSE))</f>
        <v>0</v>
      </c>
      <c r="AA13" s="29">
        <f>IF(AA11=0,0,VLOOKUP(AA11,FAC_TOTALS_APTA!$A$4:$BH$126,$L13,FALSE))</f>
        <v>0</v>
      </c>
      <c r="AB13" s="29">
        <f>IF(AB11=0,0,VLOOKUP(AB11,FAC_TOTALS_APTA!$A$4:$BH$126,$L13,FALSE))</f>
        <v>0</v>
      </c>
      <c r="AC13" s="32">
        <f>SUM(M13:AB13)</f>
        <v>139221667.35058132</v>
      </c>
      <c r="AD13" s="33">
        <f>AC13/G27</f>
        <v>8.1465477884097137E-2</v>
      </c>
      <c r="AE13" s="6"/>
    </row>
    <row r="14" spans="1:31" s="13" customFormat="1" x14ac:dyDescent="0.25">
      <c r="A14" s="6"/>
      <c r="B14" s="115" t="s">
        <v>51</v>
      </c>
      <c r="C14" s="116" t="s">
        <v>21</v>
      </c>
      <c r="D14" s="104" t="s">
        <v>86</v>
      </c>
      <c r="E14" s="55"/>
      <c r="F14" s="6">
        <f>MATCH($D14,FAC_TOTALS_APTA!$A$2:$BH$2,)</f>
        <v>13</v>
      </c>
      <c r="G14" s="54">
        <f>VLOOKUP(G11,FAC_TOTALS_APTA!$A$4:$BH$126,$F14,FALSE)</f>
        <v>1.8698545848518999</v>
      </c>
      <c r="H14" s="54">
        <f>VLOOKUP(H11,FAC_TOTALS_APTA!$A$4:$BH$126,$F14,FALSE)</f>
        <v>2.1117986924347298</v>
      </c>
      <c r="I14" s="30">
        <f t="shared" ref="I14:I25" si="1">IFERROR(H14/G14-1,"-")</f>
        <v>0.12939193750298661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FARE_per_UPT_cleaned_2018_log_FAC</v>
      </c>
      <c r="L14" s="6">
        <f>MATCH($K14,FAC_TOTALS_APTA!$A$2:$BF$2,)</f>
        <v>31</v>
      </c>
      <c r="M14" s="29">
        <f>IF(M11=0,0,VLOOKUP(M11,FAC_TOTALS_APTA!$A$4:$BH$126,$L14,FALSE))</f>
        <v>-32204366.6679307</v>
      </c>
      <c r="N14" s="29">
        <f>IF(N11=0,0,VLOOKUP(N11,FAC_TOTALS_APTA!$A$4:$BH$126,$L14,FALSE))</f>
        <v>6086650.0072223404</v>
      </c>
      <c r="O14" s="29">
        <f>IF(O11=0,0,VLOOKUP(O11,FAC_TOTALS_APTA!$A$4:$BH$126,$L14,FALSE))</f>
        <v>-31426662.539344899</v>
      </c>
      <c r="P14" s="29">
        <f>IF(P11=0,0,VLOOKUP(P11,FAC_TOTALS_APTA!$A$4:$BH$126,$L14,FALSE))</f>
        <v>-9715916.0347454101</v>
      </c>
      <c r="Q14" s="29">
        <f>IF(Q11=0,0,VLOOKUP(Q11,FAC_TOTALS_APTA!$A$4:$BH$126,$L14,FALSE))</f>
        <v>7824419.1640979098</v>
      </c>
      <c r="R14" s="29">
        <f>IF(R11=0,0,VLOOKUP(R11,FAC_TOTALS_APTA!$A$4:$BH$126,$L14,FALSE))</f>
        <v>1914075.7044573601</v>
      </c>
      <c r="S14" s="29">
        <f>IF(S11=0,0,VLOOKUP(S11,FAC_TOTALS_APTA!$A$4:$BH$126,$L14,FALSE))</f>
        <v>0</v>
      </c>
      <c r="T14" s="29">
        <f>IF(T11=0,0,VLOOKUP(T11,FAC_TOTALS_APTA!$A$4:$BH$126,$L14,FALSE))</f>
        <v>0</v>
      </c>
      <c r="U14" s="29">
        <f>IF(U11=0,0,VLOOKUP(U11,FAC_TOTALS_APTA!$A$4:$BH$126,$L14,FALSE))</f>
        <v>0</v>
      </c>
      <c r="V14" s="29">
        <f>IF(V11=0,0,VLOOKUP(V11,FAC_TOTALS_APTA!$A$4:$BH$126,$L14,FALSE))</f>
        <v>0</v>
      </c>
      <c r="W14" s="29">
        <f>IF(W11=0,0,VLOOKUP(W11,FAC_TOTALS_APTA!$A$4:$BH$126,$L14,FALSE))</f>
        <v>0</v>
      </c>
      <c r="X14" s="29">
        <f>IF(X11=0,0,VLOOKUP(X11,FAC_TOTALS_APTA!$A$4:$BH$126,$L14,FALSE))</f>
        <v>0</v>
      </c>
      <c r="Y14" s="29">
        <f>IF(Y11=0,0,VLOOKUP(Y11,FAC_TOTALS_APTA!$A$4:$BH$126,$L14,FALSE))</f>
        <v>0</v>
      </c>
      <c r="Z14" s="29">
        <f>IF(Z11=0,0,VLOOKUP(Z11,FAC_TOTALS_APTA!$A$4:$BH$126,$L14,FALSE))</f>
        <v>0</v>
      </c>
      <c r="AA14" s="29">
        <f>IF(AA11=0,0,VLOOKUP(AA11,FAC_TOTALS_APTA!$A$4:$BH$126,$L14,FALSE))</f>
        <v>0</v>
      </c>
      <c r="AB14" s="29">
        <f>IF(AB11=0,0,VLOOKUP(AB11,FAC_TOTALS_APTA!$A$4:$BH$126,$L14,FALSE))</f>
        <v>0</v>
      </c>
      <c r="AC14" s="32">
        <f t="shared" ref="AC14:AC25" si="4">SUM(M14:AB14)</f>
        <v>-57521800.3662434</v>
      </c>
      <c r="AD14" s="33">
        <f>AC14/G27</f>
        <v>-3.3658848114420929E-2</v>
      </c>
      <c r="AE14" s="6"/>
    </row>
    <row r="15" spans="1:31" s="13" customFormat="1" x14ac:dyDescent="0.25">
      <c r="A15" s="6"/>
      <c r="B15" s="115" t="s">
        <v>79</v>
      </c>
      <c r="C15" s="116"/>
      <c r="D15" s="104" t="s">
        <v>77</v>
      </c>
      <c r="E15" s="118"/>
      <c r="F15" s="104">
        <f>MATCH($D15,FAC_TOTALS_APTA!$A$2:$BH$2,)</f>
        <v>20</v>
      </c>
      <c r="G15" s="117">
        <f>VLOOKUP(G11,FAC_TOTALS_APTA!$A$4:$BH$126,$F15,FALSE)</f>
        <v>0</v>
      </c>
      <c r="H15" s="117">
        <f>VLOOKUP(H11,FAC_TOTALS_APTA!$A$4:$BH$126,$F15,FALSE)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MATCH($K15,FAC_TOTALS_APTA!$A$2:$BF$2,)</f>
        <v>38</v>
      </c>
      <c r="M15" s="117">
        <f>IF(M11=0,0,VLOOKUP(M11,FAC_TOTALS_APTA!$A$4:$BH$126,$L15,FALSE))</f>
        <v>0</v>
      </c>
      <c r="N15" s="117">
        <f>IF(N11=0,0,VLOOKUP(N11,FAC_TOTALS_APTA!$A$4:$BH$126,$L15,FALSE))</f>
        <v>0</v>
      </c>
      <c r="O15" s="117">
        <f>IF(O11=0,0,VLOOKUP(O11,FAC_TOTALS_APTA!$A$4:$BH$126,$L15,FALSE))</f>
        <v>0</v>
      </c>
      <c r="P15" s="117">
        <f>IF(P11=0,0,VLOOKUP(P11,FAC_TOTALS_APTA!$A$4:$BH$126,$L15,FALSE))</f>
        <v>0</v>
      </c>
      <c r="Q15" s="117">
        <f>IF(Q11=0,0,VLOOKUP(Q11,FAC_TOTALS_APTA!$A$4:$BH$126,$L15,FALSE))</f>
        <v>0</v>
      </c>
      <c r="R15" s="117">
        <f>IF(R11=0,0,VLOOKUP(R11,FAC_TOTALS_APTA!$A$4:$BH$126,$L15,FALSE))</f>
        <v>0</v>
      </c>
      <c r="S15" s="117">
        <f>IF(S11=0,0,VLOOKUP(S11,FAC_TOTALS_APTA!$A$4:$BH$126,$L15,FALSE))</f>
        <v>0</v>
      </c>
      <c r="T15" s="117">
        <f>IF(T11=0,0,VLOOKUP(T11,FAC_TOTALS_APTA!$A$4:$BH$126,$L15,FALSE))</f>
        <v>0</v>
      </c>
      <c r="U15" s="117">
        <f>IF(U11=0,0,VLOOKUP(U11,FAC_TOTALS_APTA!$A$4:$BH$126,$L15,FALSE))</f>
        <v>0</v>
      </c>
      <c r="V15" s="117">
        <f>IF(V11=0,0,VLOOKUP(V11,FAC_TOTALS_APTA!$A$4:$BH$126,$L15,FALSE))</f>
        <v>0</v>
      </c>
      <c r="W15" s="117">
        <f>IF(W11=0,0,VLOOKUP(W11,FAC_TOTALS_APTA!$A$4:$BH$126,$L15,FALSE))</f>
        <v>0</v>
      </c>
      <c r="X15" s="117">
        <f>IF(X11=0,0,VLOOKUP(X11,FAC_TOTALS_APTA!$A$4:$BH$126,$L15,FALSE))</f>
        <v>0</v>
      </c>
      <c r="Y15" s="117">
        <f>IF(Y11=0,0,VLOOKUP(Y11,FAC_TOTALS_APTA!$A$4:$BH$126,$L15,FALSE))</f>
        <v>0</v>
      </c>
      <c r="Z15" s="117">
        <f>IF(Z11=0,0,VLOOKUP(Z11,FAC_TOTALS_APTA!$A$4:$BH$126,$L15,FALSE))</f>
        <v>0</v>
      </c>
      <c r="AA15" s="117">
        <f>IF(AA11=0,0,VLOOKUP(AA11,FAC_TOTALS_APTA!$A$4:$BH$126,$L15,FALSE))</f>
        <v>0</v>
      </c>
      <c r="AB15" s="117">
        <f>IF(AB11=0,0,VLOOKUP(AB11,FAC_TOTALS_APTA!$A$4:$BH$126,$L15,FALSE))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80</v>
      </c>
      <c r="C16" s="116"/>
      <c r="D16" s="104" t="s">
        <v>76</v>
      </c>
      <c r="E16" s="118"/>
      <c r="F16" s="104">
        <f>MATCH($D16,FAC_TOTALS_APTA!$A$2:$BH$2,)</f>
        <v>19</v>
      </c>
      <c r="G16" s="54">
        <f>VLOOKUP(G11,FAC_TOTALS_APTA!$A$4:$BH$126,$F16,FALSE)</f>
        <v>0</v>
      </c>
      <c r="H16" s="54">
        <f>VLOOKUP(H11,FAC_TOTALS_APTA!$A$4:$BH$126,$F16,FALSE)</f>
        <v>9.1646074151670906E-2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MATCH($K16,FAC_TOTALS_APTA!$A$2:$BF$2,)</f>
        <v>37</v>
      </c>
      <c r="M16" s="29">
        <f>IF(M12=0,0,VLOOKUP(M12,FAC_TOTALS_APTA!$A$4:$BH$126,$L16,FALSE))</f>
        <v>0</v>
      </c>
      <c r="N16" s="29">
        <f>IF(N12=0,0,VLOOKUP(N12,FAC_TOTALS_APTA!$A$4:$BH$126,$L16,FALSE))</f>
        <v>0</v>
      </c>
      <c r="O16" s="29">
        <f>IF(O12=0,0,VLOOKUP(O12,FAC_TOTALS_APTA!$A$4:$BH$126,$L16,FALSE))</f>
        <v>0</v>
      </c>
      <c r="P16" s="29">
        <f>IF(P12=0,0,VLOOKUP(P12,FAC_TOTALS_APTA!$A$4:$BH$126,$L16,FALSE))</f>
        <v>0</v>
      </c>
      <c r="Q16" s="29">
        <f>IF(Q12=0,0,VLOOKUP(Q12,FAC_TOTALS_APTA!$A$4:$BH$126,$L16,FALSE))</f>
        <v>0</v>
      </c>
      <c r="R16" s="29">
        <f>IF(R12=0,0,VLOOKUP(R12,FAC_TOTALS_APTA!$A$4:$BH$126,$L16,FALSE))</f>
        <v>0</v>
      </c>
      <c r="S16" s="29">
        <f>IF(S12=0,0,VLOOKUP(S12,FAC_TOTALS_APTA!$A$4:$BH$126,$L16,FALSE))</f>
        <v>0</v>
      </c>
      <c r="T16" s="29">
        <f>IF(T12=0,0,VLOOKUP(T12,FAC_TOTALS_APTA!$A$4:$BH$126,$L16,FALSE))</f>
        <v>0</v>
      </c>
      <c r="U16" s="29">
        <f>IF(U12=0,0,VLOOKUP(U12,FAC_TOTALS_APTA!$A$4:$BH$126,$L16,FALSE))</f>
        <v>0</v>
      </c>
      <c r="V16" s="29">
        <f>IF(V12=0,0,VLOOKUP(V12,FAC_TOTALS_APTA!$A$4:$BH$126,$L16,FALSE))</f>
        <v>0</v>
      </c>
      <c r="W16" s="29">
        <f>IF(W12=0,0,VLOOKUP(W12,FAC_TOTALS_APTA!$A$4:$BH$126,$L16,FALSE))</f>
        <v>0</v>
      </c>
      <c r="X16" s="29">
        <f>IF(X12=0,0,VLOOKUP(X12,FAC_TOTALS_APTA!$A$4:$BH$126,$L16,FALSE))</f>
        <v>0</v>
      </c>
      <c r="Y16" s="29">
        <f>IF(Y12=0,0,VLOOKUP(Y12,FAC_TOTALS_APTA!$A$4:$BH$126,$L16,FALSE))</f>
        <v>0</v>
      </c>
      <c r="Z16" s="29">
        <f>IF(Z12=0,0,VLOOKUP(Z12,FAC_TOTALS_APTA!$A$4:$BH$126,$L16,FALSE))</f>
        <v>0</v>
      </c>
      <c r="AA16" s="29">
        <f>IF(AA12=0,0,VLOOKUP(AA12,FAC_TOTALS_APTA!$A$4:$BH$126,$L16,FALSE))</f>
        <v>0</v>
      </c>
      <c r="AB16" s="29">
        <f>IF(AB12=0,0,VLOOKUP(AB12,FAC_TOTALS_APTA!$A$4:$BH$126,$L16,FALSE))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47</v>
      </c>
      <c r="C17" s="116" t="s">
        <v>21</v>
      </c>
      <c r="D17" s="104" t="s">
        <v>8</v>
      </c>
      <c r="E17" s="55"/>
      <c r="F17" s="6">
        <f>MATCH($D17,FAC_TOTALS_APTA!$A$2:$BH$2,)</f>
        <v>14</v>
      </c>
      <c r="G17" s="29">
        <f>VLOOKUP(G11,FAC_TOTALS_APTA!$A$4:$BH$126,$F17,FALSE)</f>
        <v>9293102.7426205203</v>
      </c>
      <c r="H17" s="29">
        <f>VLOOKUP(H11,FAC_TOTALS_APTA!$A$4:$BH$126,$F17,FALSE)</f>
        <v>9850048.8443497792</v>
      </c>
      <c r="I17" s="30">
        <f t="shared" si="1"/>
        <v>5.9931124959478055E-2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MATCH($K17,FAC_TOTALS_APTA!$A$2:$BF$2,)</f>
        <v>32</v>
      </c>
      <c r="M17" s="29">
        <f>IF(M11=0,0,VLOOKUP(M11,FAC_TOTALS_APTA!$A$4:$BH$126,$L17,FALSE))</f>
        <v>4326756.6226862296</v>
      </c>
      <c r="N17" s="29">
        <f>IF(N11=0,0,VLOOKUP(N11,FAC_TOTALS_APTA!$A$4:$BH$126,$L17,FALSE))</f>
        <v>5105635.4745422602</v>
      </c>
      <c r="O17" s="29">
        <f>IF(O11=0,0,VLOOKUP(O11,FAC_TOTALS_APTA!$A$4:$BH$126,$L17,FALSE))</f>
        <v>4728353.2073526196</v>
      </c>
      <c r="P17" s="29">
        <f>IF(P11=0,0,VLOOKUP(P11,FAC_TOTALS_APTA!$A$4:$BH$126,$L17,FALSE))</f>
        <v>3561916.6055831099</v>
      </c>
      <c r="Q17" s="29">
        <f>IF(Q11=0,0,VLOOKUP(Q11,FAC_TOTALS_APTA!$A$4:$BH$126,$L17,FALSE))</f>
        <v>4358186.9312724303</v>
      </c>
      <c r="R17" s="29">
        <f>IF(R11=0,0,VLOOKUP(R11,FAC_TOTALS_APTA!$A$4:$BH$126,$L17,FALSE))</f>
        <v>3802920.7038698499</v>
      </c>
      <c r="S17" s="29">
        <f>IF(S11=0,0,VLOOKUP(S11,FAC_TOTALS_APTA!$A$4:$BH$126,$L17,FALSE))</f>
        <v>0</v>
      </c>
      <c r="T17" s="29">
        <f>IF(T11=0,0,VLOOKUP(T11,FAC_TOTALS_APTA!$A$4:$BH$126,$L17,FALSE))</f>
        <v>0</v>
      </c>
      <c r="U17" s="29">
        <f>IF(U11=0,0,VLOOKUP(U11,FAC_TOTALS_APTA!$A$4:$BH$126,$L17,FALSE))</f>
        <v>0</v>
      </c>
      <c r="V17" s="29">
        <f>IF(V11=0,0,VLOOKUP(V11,FAC_TOTALS_APTA!$A$4:$BH$126,$L17,FALSE))</f>
        <v>0</v>
      </c>
      <c r="W17" s="29">
        <f>IF(W11=0,0,VLOOKUP(W11,FAC_TOTALS_APTA!$A$4:$BH$126,$L17,FALSE))</f>
        <v>0</v>
      </c>
      <c r="X17" s="29">
        <f>IF(X11=0,0,VLOOKUP(X11,FAC_TOTALS_APTA!$A$4:$BH$126,$L17,FALSE))</f>
        <v>0</v>
      </c>
      <c r="Y17" s="29">
        <f>IF(Y11=0,0,VLOOKUP(Y11,FAC_TOTALS_APTA!$A$4:$BH$126,$L17,FALSE))</f>
        <v>0</v>
      </c>
      <c r="Z17" s="29">
        <f>IF(Z11=0,0,VLOOKUP(Z11,FAC_TOTALS_APTA!$A$4:$BH$126,$L17,FALSE))</f>
        <v>0</v>
      </c>
      <c r="AA17" s="29">
        <f>IF(AA11=0,0,VLOOKUP(AA11,FAC_TOTALS_APTA!$A$4:$BH$126,$L17,FALSE))</f>
        <v>0</v>
      </c>
      <c r="AB17" s="29">
        <f>IF(AB11=0,0,VLOOKUP(AB11,FAC_TOTALS_APTA!$A$4:$BH$126,$L17,FALSE))</f>
        <v>0</v>
      </c>
      <c r="AC17" s="32">
        <f t="shared" si="4"/>
        <v>25883769.545306496</v>
      </c>
      <c r="AD17" s="33">
        <f>AC17/G27</f>
        <v>1.514587273359091E-2</v>
      </c>
      <c r="AE17" s="6"/>
    </row>
    <row r="18" spans="1:31" s="13" customFormat="1" x14ac:dyDescent="0.25">
      <c r="A18" s="6"/>
      <c r="B18" s="25" t="s">
        <v>72</v>
      </c>
      <c r="C18" s="116"/>
      <c r="D18" s="104" t="s">
        <v>71</v>
      </c>
      <c r="E18" s="55"/>
      <c r="F18" s="6">
        <f>MATCH($D18,FAC_TOTALS_APTA!$A$2:$BH$2,)</f>
        <v>15</v>
      </c>
      <c r="G18" s="54">
        <f>VLOOKUP(G11,FAC_TOTALS_APTA!$A$4:$BH$126,$F18,FALSE)</f>
        <v>0.44631449946228402</v>
      </c>
      <c r="H18" s="54">
        <f>VLOOKUP(H11,FAC_TOTALS_APTA!$A$4:$BH$126,$F18,FALSE)</f>
        <v>0.44665465359601803</v>
      </c>
      <c r="I18" s="30">
        <f t="shared" si="1"/>
        <v>7.6214000249552605E-4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MATCH($K18,FAC_TOTALS_APTA!$A$2:$BF$2,)</f>
        <v>33</v>
      </c>
      <c r="M18" s="29">
        <f>IF(M11=0,0,VLOOKUP(M11,FAC_TOTALS_APTA!$A$4:$BH$126,$L18,FALSE))</f>
        <v>635648.96099040704</v>
      </c>
      <c r="N18" s="29">
        <f>IF(N11=0,0,VLOOKUP(N11,FAC_TOTALS_APTA!$A$4:$BH$126,$L18,FALSE))</f>
        <v>-851321.43808130198</v>
      </c>
      <c r="O18" s="29">
        <f>IF(O11=0,0,VLOOKUP(O11,FAC_TOTALS_APTA!$A$4:$BH$126,$L18,FALSE))</f>
        <v>1969187.0385891199</v>
      </c>
      <c r="P18" s="29">
        <f>IF(P11=0,0,VLOOKUP(P11,FAC_TOTALS_APTA!$A$4:$BH$126,$L18,FALSE))</f>
        <v>-528612.76705467806</v>
      </c>
      <c r="Q18" s="29">
        <f>IF(Q11=0,0,VLOOKUP(Q11,FAC_TOTALS_APTA!$A$4:$BH$126,$L18,FALSE))</f>
        <v>-2633989.0911066402</v>
      </c>
      <c r="R18" s="29">
        <f>IF(R11=0,0,VLOOKUP(R11,FAC_TOTALS_APTA!$A$4:$BH$126,$L18,FALSE))</f>
        <v>1838065.9620674499</v>
      </c>
      <c r="S18" s="29">
        <f>IF(S11=0,0,VLOOKUP(S11,FAC_TOTALS_APTA!$A$4:$BH$126,$L18,FALSE))</f>
        <v>0</v>
      </c>
      <c r="T18" s="29">
        <f>IF(T11=0,0,VLOOKUP(T11,FAC_TOTALS_APTA!$A$4:$BH$126,$L18,FALSE))</f>
        <v>0</v>
      </c>
      <c r="U18" s="29">
        <f>IF(U11=0,0,VLOOKUP(U11,FAC_TOTALS_APTA!$A$4:$BH$126,$L18,FALSE))</f>
        <v>0</v>
      </c>
      <c r="V18" s="29">
        <f>IF(V11=0,0,VLOOKUP(V11,FAC_TOTALS_APTA!$A$4:$BH$126,$L18,FALSE))</f>
        <v>0</v>
      </c>
      <c r="W18" s="29">
        <f>IF(W11=0,0,VLOOKUP(W11,FAC_TOTALS_APTA!$A$4:$BH$126,$L18,FALSE))</f>
        <v>0</v>
      </c>
      <c r="X18" s="29">
        <f>IF(X11=0,0,VLOOKUP(X11,FAC_TOTALS_APTA!$A$4:$BH$126,$L18,FALSE))</f>
        <v>0</v>
      </c>
      <c r="Y18" s="29">
        <f>IF(Y11=0,0,VLOOKUP(Y11,FAC_TOTALS_APTA!$A$4:$BH$126,$L18,FALSE))</f>
        <v>0</v>
      </c>
      <c r="Z18" s="29">
        <f>IF(Z11=0,0,VLOOKUP(Z11,FAC_TOTALS_APTA!$A$4:$BH$126,$L18,FALSE))</f>
        <v>0</v>
      </c>
      <c r="AA18" s="29">
        <f>IF(AA11=0,0,VLOOKUP(AA11,FAC_TOTALS_APTA!$A$4:$BH$126,$L18,FALSE))</f>
        <v>0</v>
      </c>
      <c r="AB18" s="29">
        <f>IF(AB11=0,0,VLOOKUP(AB11,FAC_TOTALS_APTA!$A$4:$BH$126,$L18,FALSE))</f>
        <v>0</v>
      </c>
      <c r="AC18" s="32">
        <f t="shared" si="4"/>
        <v>428978.66540435655</v>
      </c>
      <c r="AD18" s="33">
        <f>AC18/G27</f>
        <v>2.5101661719972347E-4</v>
      </c>
      <c r="AE18" s="6"/>
    </row>
    <row r="19" spans="1:31" s="13" customFormat="1" x14ac:dyDescent="0.2">
      <c r="A19" s="6"/>
      <c r="B19" s="115" t="s">
        <v>48</v>
      </c>
      <c r="C19" s="116" t="s">
        <v>21</v>
      </c>
      <c r="D19" s="124" t="s">
        <v>81</v>
      </c>
      <c r="E19" s="55"/>
      <c r="F19" s="6">
        <f>MATCH($D19,FAC_TOTALS_APTA!$A$2:$BH$2,)</f>
        <v>16</v>
      </c>
      <c r="G19" s="34">
        <f>VLOOKUP(G11,FAC_TOTALS_APTA!$A$4:$BH$126,$F19,FALSE)</f>
        <v>4.08321637315274</v>
      </c>
      <c r="H19" s="34">
        <f>VLOOKUP(H11,FAC_TOTALS_APTA!$A$4:$BH$126,$F19,FALSE)</f>
        <v>2.9166976773397901</v>
      </c>
      <c r="I19" s="30">
        <f t="shared" si="1"/>
        <v>-0.28568623095333434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MATCH($K19,FAC_TOTALS_APTA!$A$2:$BF$2,)</f>
        <v>34</v>
      </c>
      <c r="M19" s="29">
        <f>IF(M11=0,0,VLOOKUP(M11,FAC_TOTALS_APTA!$A$4:$BH$126,$L19,FALSE))</f>
        <v>-2071602.13873937</v>
      </c>
      <c r="N19" s="29">
        <f>IF(N11=0,0,VLOOKUP(N11,FAC_TOTALS_APTA!$A$4:$BH$126,$L19,FALSE))</f>
        <v>-2844188.9680184498</v>
      </c>
      <c r="O19" s="29">
        <f>IF(O11=0,0,VLOOKUP(O11,FAC_TOTALS_APTA!$A$4:$BH$126,$L19,FALSE))</f>
        <v>-15417366.4684655</v>
      </c>
      <c r="P19" s="29">
        <f>IF(P11=0,0,VLOOKUP(P11,FAC_TOTALS_APTA!$A$4:$BH$126,$L19,FALSE))</f>
        <v>-5659319.5973435799</v>
      </c>
      <c r="Q19" s="29">
        <f>IF(Q11=0,0,VLOOKUP(Q11,FAC_TOTALS_APTA!$A$4:$BH$126,$L19,FALSE))</f>
        <v>3970508.7823134898</v>
      </c>
      <c r="R19" s="29">
        <f>IF(R11=0,0,VLOOKUP(R11,FAC_TOTALS_APTA!$A$4:$BH$126,$L19,FALSE))</f>
        <v>4746180.7578406297</v>
      </c>
      <c r="S19" s="29">
        <f>IF(S11=0,0,VLOOKUP(S11,FAC_TOTALS_APTA!$A$4:$BH$126,$L19,FALSE))</f>
        <v>0</v>
      </c>
      <c r="T19" s="29">
        <f>IF(T11=0,0,VLOOKUP(T11,FAC_TOTALS_APTA!$A$4:$BH$126,$L19,FALSE))</f>
        <v>0</v>
      </c>
      <c r="U19" s="29">
        <f>IF(U11=0,0,VLOOKUP(U11,FAC_TOTALS_APTA!$A$4:$BH$126,$L19,FALSE))</f>
        <v>0</v>
      </c>
      <c r="V19" s="29">
        <f>IF(V11=0,0,VLOOKUP(V11,FAC_TOTALS_APTA!$A$4:$BH$126,$L19,FALSE))</f>
        <v>0</v>
      </c>
      <c r="W19" s="29">
        <f>IF(W11=0,0,VLOOKUP(W11,FAC_TOTALS_APTA!$A$4:$BH$126,$L19,FALSE))</f>
        <v>0</v>
      </c>
      <c r="X19" s="29">
        <f>IF(X11=0,0,VLOOKUP(X11,FAC_TOTALS_APTA!$A$4:$BH$126,$L19,FALSE))</f>
        <v>0</v>
      </c>
      <c r="Y19" s="29">
        <f>IF(Y11=0,0,VLOOKUP(Y11,FAC_TOTALS_APTA!$A$4:$BH$126,$L19,FALSE))</f>
        <v>0</v>
      </c>
      <c r="Z19" s="29">
        <f>IF(Z11=0,0,VLOOKUP(Z11,FAC_TOTALS_APTA!$A$4:$BH$126,$L19,FALSE))</f>
        <v>0</v>
      </c>
      <c r="AA19" s="29">
        <f>IF(AA11=0,0,VLOOKUP(AA11,FAC_TOTALS_APTA!$A$4:$BH$126,$L19,FALSE))</f>
        <v>0</v>
      </c>
      <c r="AB19" s="29">
        <f>IF(AB11=0,0,VLOOKUP(AB11,FAC_TOTALS_APTA!$A$4:$BH$126,$L19,FALSE))</f>
        <v>0</v>
      </c>
      <c r="AC19" s="32">
        <f t="shared" si="4"/>
        <v>-17275787.63241278</v>
      </c>
      <c r="AD19" s="33">
        <f>AC19/G27</f>
        <v>-1.0108917110974433E-2</v>
      </c>
      <c r="AE19" s="6"/>
    </row>
    <row r="20" spans="1:31" s="13" customFormat="1" x14ac:dyDescent="0.25">
      <c r="A20" s="6"/>
      <c r="B20" s="115" t="s">
        <v>45</v>
      </c>
      <c r="C20" s="116" t="s">
        <v>21</v>
      </c>
      <c r="D20" s="104" t="s">
        <v>14</v>
      </c>
      <c r="E20" s="55"/>
      <c r="F20" s="6" t="e">
        <f>MATCH($D20,FAC_TOTALS_APTA!$A$2:$BH$2,)</f>
        <v>#N/A</v>
      </c>
      <c r="G20" s="54" t="e">
        <f>VLOOKUP(G11,FAC_TOTALS_APTA!$A$4:$BH$126,$F20,FALSE)</f>
        <v>#REF!</v>
      </c>
      <c r="H20" s="54" t="e">
        <f>VLOOKUP(H11,FAC_TOTALS_APTA!$A$4:$BH$126,$F20,FALSE)</f>
        <v>#REF!</v>
      </c>
      <c r="I20" s="30" t="str">
        <f t="shared" si="1"/>
        <v>-</v>
      </c>
      <c r="J20" s="31" t="str">
        <f t="shared" si="2"/>
        <v>_log</v>
      </c>
      <c r="K20" s="31" t="str">
        <f t="shared" si="3"/>
        <v>TOTAL_MED_INC_INDIV_2018_log_FAC</v>
      </c>
      <c r="L20" s="6" t="e">
        <f>MATCH($K20,FAC_TOTALS_APTA!$A$2:$BF$2,)</f>
        <v>#N/A</v>
      </c>
      <c r="M20" s="29" t="e">
        <f>IF(M11=0,0,VLOOKUP(M11,FAC_TOTALS_APTA!$A$4:$BH$126,$L20,FALSE))</f>
        <v>#REF!</v>
      </c>
      <c r="N20" s="29" t="e">
        <f>IF(N11=0,0,VLOOKUP(N11,FAC_TOTALS_APTA!$A$4:$BH$126,$L20,FALSE))</f>
        <v>#REF!</v>
      </c>
      <c r="O20" s="29" t="e">
        <f>IF(O11=0,0,VLOOKUP(O11,FAC_TOTALS_APTA!$A$4:$BH$126,$L20,FALSE))</f>
        <v>#REF!</v>
      </c>
      <c r="P20" s="29" t="e">
        <f>IF(P11=0,0,VLOOKUP(P11,FAC_TOTALS_APTA!$A$4:$BH$126,$L20,FALSE))</f>
        <v>#REF!</v>
      </c>
      <c r="Q20" s="29" t="e">
        <f>IF(Q11=0,0,VLOOKUP(Q11,FAC_TOTALS_APTA!$A$4:$BH$126,$L20,FALSE))</f>
        <v>#REF!</v>
      </c>
      <c r="R20" s="29" t="e">
        <f>IF(R11=0,0,VLOOKUP(R11,FAC_TOTALS_APTA!$A$4:$BH$126,$L20,FALSE))</f>
        <v>#REF!</v>
      </c>
      <c r="S20" s="29">
        <f>IF(S11=0,0,VLOOKUP(S11,FAC_TOTALS_APTA!$A$4:$BH$126,$L20,FALSE))</f>
        <v>0</v>
      </c>
      <c r="T20" s="29">
        <f>IF(T11=0,0,VLOOKUP(T11,FAC_TOTALS_APTA!$A$4:$BH$126,$L20,FALSE))</f>
        <v>0</v>
      </c>
      <c r="U20" s="29">
        <f>IF(U11=0,0,VLOOKUP(U11,FAC_TOTALS_APTA!$A$4:$BH$126,$L20,FALSE))</f>
        <v>0</v>
      </c>
      <c r="V20" s="29">
        <f>IF(V11=0,0,VLOOKUP(V11,FAC_TOTALS_APTA!$A$4:$BH$126,$L20,FALSE))</f>
        <v>0</v>
      </c>
      <c r="W20" s="29">
        <f>IF(W11=0,0,VLOOKUP(W11,FAC_TOTALS_APTA!$A$4:$BH$126,$L20,FALSE))</f>
        <v>0</v>
      </c>
      <c r="X20" s="29">
        <f>IF(X11=0,0,VLOOKUP(X11,FAC_TOTALS_APTA!$A$4:$BH$126,$L20,FALSE))</f>
        <v>0</v>
      </c>
      <c r="Y20" s="29">
        <f>IF(Y11=0,0,VLOOKUP(Y11,FAC_TOTALS_APTA!$A$4:$BH$126,$L20,FALSE))</f>
        <v>0</v>
      </c>
      <c r="Z20" s="29">
        <f>IF(Z11=0,0,VLOOKUP(Z11,FAC_TOTALS_APTA!$A$4:$BH$126,$L20,FALSE))</f>
        <v>0</v>
      </c>
      <c r="AA20" s="29">
        <f>IF(AA11=0,0,VLOOKUP(AA11,FAC_TOTALS_APTA!$A$4:$BH$126,$L20,FALSE))</f>
        <v>0</v>
      </c>
      <c r="AB20" s="29">
        <f>IF(AB11=0,0,VLOOKUP(AB11,FAC_TOTALS_APTA!$A$4:$BH$126,$L20,FALSE))</f>
        <v>0</v>
      </c>
      <c r="AC20" s="32" t="e">
        <f t="shared" si="4"/>
        <v>#REF!</v>
      </c>
      <c r="AD20" s="33" t="e">
        <f>AC20/G27</f>
        <v>#REF!</v>
      </c>
      <c r="AE20" s="6"/>
    </row>
    <row r="21" spans="1:31" s="13" customFormat="1" x14ac:dyDescent="0.25">
      <c r="A21" s="6"/>
      <c r="B21" s="115" t="s">
        <v>61</v>
      </c>
      <c r="C21" s="116"/>
      <c r="D21" s="104" t="s">
        <v>9</v>
      </c>
      <c r="E21" s="55"/>
      <c r="F21" s="6">
        <f>MATCH($D21,FAC_TOTALS_APTA!$A$2:$BH$2,)</f>
        <v>17</v>
      </c>
      <c r="G21" s="29">
        <f>VLOOKUP(G11,FAC_TOTALS_APTA!$A$4:$BH$126,$F21,FALSE)</f>
        <v>11.2691753249984</v>
      </c>
      <c r="H21" s="29">
        <f>VLOOKUP(H11,FAC_TOTALS_APTA!$A$4:$BH$126,$F21,FALSE)</f>
        <v>10.470464082965799</v>
      </c>
      <c r="I21" s="30">
        <f t="shared" si="1"/>
        <v>-7.0875749023162404E-2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MATCH($K21,FAC_TOTALS_APTA!$A$2:$BF$2,)</f>
        <v>35</v>
      </c>
      <c r="M21" s="29">
        <f>IF(M11=0,0,VLOOKUP(M11,FAC_TOTALS_APTA!$A$4:$BH$126,$L21,FALSE))</f>
        <v>-6540917.1489559701</v>
      </c>
      <c r="N21" s="29">
        <f>IF(N11=0,0,VLOOKUP(N11,FAC_TOTALS_APTA!$A$4:$BH$126,$L21,FALSE))</f>
        <v>-735833.70803146099</v>
      </c>
      <c r="O21" s="29">
        <f>IF(O11=0,0,VLOOKUP(O11,FAC_TOTALS_APTA!$A$4:$BH$126,$L21,FALSE))</f>
        <v>-238992.60180827801</v>
      </c>
      <c r="P21" s="29">
        <f>IF(P11=0,0,VLOOKUP(P11,FAC_TOTALS_APTA!$A$4:$BH$126,$L21,FALSE))</f>
        <v>-1990264.7070899601</v>
      </c>
      <c r="Q21" s="29">
        <f>IF(Q11=0,0,VLOOKUP(Q11,FAC_TOTALS_APTA!$A$4:$BH$126,$L21,FALSE))</f>
        <v>-3293444.4057878698</v>
      </c>
      <c r="R21" s="29">
        <f>IF(R11=0,0,VLOOKUP(R11,FAC_TOTALS_APTA!$A$4:$BH$126,$L21,FALSE))</f>
        <v>-2829547.2493412001</v>
      </c>
      <c r="S21" s="29">
        <f>IF(S11=0,0,VLOOKUP(S11,FAC_TOTALS_APTA!$A$4:$BH$126,$L21,FALSE))</f>
        <v>0</v>
      </c>
      <c r="T21" s="29">
        <f>IF(T11=0,0,VLOOKUP(T11,FAC_TOTALS_APTA!$A$4:$BH$126,$L21,FALSE))</f>
        <v>0</v>
      </c>
      <c r="U21" s="29">
        <f>IF(U11=0,0,VLOOKUP(U11,FAC_TOTALS_APTA!$A$4:$BH$126,$L21,FALSE))</f>
        <v>0</v>
      </c>
      <c r="V21" s="29">
        <f>IF(V11=0,0,VLOOKUP(V11,FAC_TOTALS_APTA!$A$4:$BH$126,$L21,FALSE))</f>
        <v>0</v>
      </c>
      <c r="W21" s="29">
        <f>IF(W11=0,0,VLOOKUP(W11,FAC_TOTALS_APTA!$A$4:$BH$126,$L21,FALSE))</f>
        <v>0</v>
      </c>
      <c r="X21" s="29">
        <f>IF(X11=0,0,VLOOKUP(X11,FAC_TOTALS_APTA!$A$4:$BH$126,$L21,FALSE))</f>
        <v>0</v>
      </c>
      <c r="Y21" s="29">
        <f>IF(Y11=0,0,VLOOKUP(Y11,FAC_TOTALS_APTA!$A$4:$BH$126,$L21,FALSE))</f>
        <v>0</v>
      </c>
      <c r="Z21" s="29">
        <f>IF(Z11=0,0,VLOOKUP(Z11,FAC_TOTALS_APTA!$A$4:$BH$126,$L21,FALSE))</f>
        <v>0</v>
      </c>
      <c r="AA21" s="29">
        <f>IF(AA11=0,0,VLOOKUP(AA11,FAC_TOTALS_APTA!$A$4:$BH$126,$L21,FALSE))</f>
        <v>0</v>
      </c>
      <c r="AB21" s="29">
        <f>IF(AB11=0,0,VLOOKUP(AB11,FAC_TOTALS_APTA!$A$4:$BH$126,$L21,FALSE))</f>
        <v>0</v>
      </c>
      <c r="AC21" s="32">
        <f t="shared" si="4"/>
        <v>-15628999.82101474</v>
      </c>
      <c r="AD21" s="33">
        <f>AC21/G27</f>
        <v>-9.1453001784791363E-3</v>
      </c>
      <c r="AE21" s="6"/>
    </row>
    <row r="22" spans="1:31" s="13" customFormat="1" x14ac:dyDescent="0.25">
      <c r="A22" s="6"/>
      <c r="B22" s="115" t="s">
        <v>46</v>
      </c>
      <c r="C22" s="116"/>
      <c r="D22" s="104" t="s">
        <v>28</v>
      </c>
      <c r="E22" s="55"/>
      <c r="F22" s="6">
        <f>MATCH($D22,FAC_TOTALS_APTA!$A$2:$BH$2,)</f>
        <v>18</v>
      </c>
      <c r="G22" s="34">
        <f>VLOOKUP(G11,FAC_TOTALS_APTA!$A$4:$BH$126,$F22,FALSE)</f>
        <v>4.8815823185081504</v>
      </c>
      <c r="H22" s="34">
        <f>VLOOKUP(H11,FAC_TOTALS_APTA!$A$4:$BH$126,$F22,FALSE)</f>
        <v>6.0598776413956603</v>
      </c>
      <c r="I22" s="30">
        <f t="shared" si="1"/>
        <v>0.24137569460215635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MATCH($K22,FAC_TOTALS_APTA!$A$2:$BF$2,)</f>
        <v>36</v>
      </c>
      <c r="M22" s="29">
        <f>IF(M11=0,0,VLOOKUP(M11,FAC_TOTALS_APTA!$A$4:$BH$126,$L22,FALSE))</f>
        <v>-56114.034804903</v>
      </c>
      <c r="N22" s="29">
        <f>IF(N11=0,0,VLOOKUP(N11,FAC_TOTALS_APTA!$A$4:$BH$126,$L22,FALSE))</f>
        <v>-4789565.1981252404</v>
      </c>
      <c r="O22" s="29">
        <f>IF(O11=0,0,VLOOKUP(O11,FAC_TOTALS_APTA!$A$4:$BH$126,$L22,FALSE))</f>
        <v>-629625.45859681105</v>
      </c>
      <c r="P22" s="29">
        <f>IF(P11=0,0,VLOOKUP(P11,FAC_TOTALS_APTA!$A$4:$BH$126,$L22,FALSE))</f>
        <v>-10000132.190785401</v>
      </c>
      <c r="Q22" s="29">
        <f>IF(Q11=0,0,VLOOKUP(Q11,FAC_TOTALS_APTA!$A$4:$BH$126,$L22,FALSE))</f>
        <v>-2963028.6950626499</v>
      </c>
      <c r="R22" s="29">
        <f>IF(R11=0,0,VLOOKUP(R11,FAC_TOTALS_APTA!$A$4:$BH$126,$L22,FALSE))</f>
        <v>-4603632.78298588</v>
      </c>
      <c r="S22" s="29">
        <f>IF(S11=0,0,VLOOKUP(S11,FAC_TOTALS_APTA!$A$4:$BH$126,$L22,FALSE))</f>
        <v>0</v>
      </c>
      <c r="T22" s="29">
        <f>IF(T11=0,0,VLOOKUP(T11,FAC_TOTALS_APTA!$A$4:$BH$126,$L22,FALSE))</f>
        <v>0</v>
      </c>
      <c r="U22" s="29">
        <f>IF(U11=0,0,VLOOKUP(U11,FAC_TOTALS_APTA!$A$4:$BH$126,$L22,FALSE))</f>
        <v>0</v>
      </c>
      <c r="V22" s="29">
        <f>IF(V11=0,0,VLOOKUP(V11,FAC_TOTALS_APTA!$A$4:$BH$126,$L22,FALSE))</f>
        <v>0</v>
      </c>
      <c r="W22" s="29">
        <f>IF(W11=0,0,VLOOKUP(W11,FAC_TOTALS_APTA!$A$4:$BH$126,$L22,FALSE))</f>
        <v>0</v>
      </c>
      <c r="X22" s="29">
        <f>IF(X11=0,0,VLOOKUP(X11,FAC_TOTALS_APTA!$A$4:$BH$126,$L22,FALSE))</f>
        <v>0</v>
      </c>
      <c r="Y22" s="29">
        <f>IF(Y11=0,0,VLOOKUP(Y11,FAC_TOTALS_APTA!$A$4:$BH$126,$L22,FALSE))</f>
        <v>0</v>
      </c>
      <c r="Z22" s="29">
        <f>IF(Z11=0,0,VLOOKUP(Z11,FAC_TOTALS_APTA!$A$4:$BH$126,$L22,FALSE))</f>
        <v>0</v>
      </c>
      <c r="AA22" s="29">
        <f>IF(AA11=0,0,VLOOKUP(AA11,FAC_TOTALS_APTA!$A$4:$BH$126,$L22,FALSE))</f>
        <v>0</v>
      </c>
      <c r="AB22" s="29">
        <f>IF(AB11=0,0,VLOOKUP(AB11,FAC_TOTALS_APTA!$A$4:$BH$126,$L22,FALSE))</f>
        <v>0</v>
      </c>
      <c r="AC22" s="32">
        <f t="shared" si="4"/>
        <v>-23042098.360360883</v>
      </c>
      <c r="AD22" s="33">
        <f>AC22/G27</f>
        <v>-1.3483070488247047E-2</v>
      </c>
      <c r="AE22" s="6"/>
    </row>
    <row r="23" spans="1:31" s="13" customFormat="1" x14ac:dyDescent="0.25">
      <c r="A23" s="6"/>
      <c r="B23" s="115" t="s">
        <v>62</v>
      </c>
      <c r="C23" s="116"/>
      <c r="D23" s="126" t="s">
        <v>92</v>
      </c>
      <c r="E23" s="55"/>
      <c r="F23" s="6">
        <f>MATCH($D23,FAC_TOTALS_APTA!$A$2:$BH$2,)</f>
        <v>26</v>
      </c>
      <c r="G23" s="34">
        <f>VLOOKUP(G11,FAC_TOTALS_APTA!$A$4:$BH$126,$F23,FALSE)</f>
        <v>0.617326143067772</v>
      </c>
      <c r="H23" s="34">
        <f>VLOOKUP(H11,FAC_TOTALS_APTA!$A$4:$BH$126,$F23,FALSE)</f>
        <v>6.4930767871465296</v>
      </c>
      <c r="I23" s="30">
        <f t="shared" si="1"/>
        <v>9.5180654667879487</v>
      </c>
      <c r="J23" s="31"/>
      <c r="K23" s="31" t="str">
        <f t="shared" si="3"/>
        <v>YEARS_SINCE_TNC_RAIL_HI_FAC</v>
      </c>
      <c r="L23" s="6">
        <f>MATCH($K23,FAC_TOTALS_APTA!$A$2:$BF$2,)</f>
        <v>44</v>
      </c>
      <c r="M23" s="29">
        <f>IF(M11=0,0,VLOOKUP(M11,FAC_TOTALS_APTA!$A$4:$BH$126,$L23,FALSE))</f>
        <v>-4822060.8571732696</v>
      </c>
      <c r="N23" s="29">
        <f>IF(N11=0,0,VLOOKUP(N11,FAC_TOTALS_APTA!$A$4:$BH$126,$L23,FALSE))</f>
        <v>-5013198.3731822502</v>
      </c>
      <c r="O23" s="29">
        <f>IF(O11=0,0,VLOOKUP(O11,FAC_TOTALS_APTA!$A$4:$BH$126,$L23,FALSE))</f>
        <v>-5474465.0780914901</v>
      </c>
      <c r="P23" s="29">
        <f>IF(P11=0,0,VLOOKUP(P11,FAC_TOTALS_APTA!$A$4:$BH$126,$L23,FALSE))</f>
        <v>-5417598.2418131903</v>
      </c>
      <c r="Q23" s="29">
        <f>IF(Q11=0,0,VLOOKUP(Q11,FAC_TOTALS_APTA!$A$4:$BH$126,$L23,FALSE))</f>
        <v>-5339329.0962314103</v>
      </c>
      <c r="R23" s="29">
        <f>IF(R11=0,0,VLOOKUP(R11,FAC_TOTALS_APTA!$A$4:$BH$126,$L23,FALSE))</f>
        <v>-5240452.8027944202</v>
      </c>
      <c r="S23" s="29">
        <f>IF(S11=0,0,VLOOKUP(S11,FAC_TOTALS_APTA!$A$4:$BH$126,$L23,FALSE))</f>
        <v>0</v>
      </c>
      <c r="T23" s="29">
        <f>IF(T11=0,0,VLOOKUP(T11,FAC_TOTALS_APTA!$A$4:$BH$126,$L23,FALSE))</f>
        <v>0</v>
      </c>
      <c r="U23" s="29">
        <f>IF(U11=0,0,VLOOKUP(U11,FAC_TOTALS_APTA!$A$4:$BH$126,$L23,FALSE))</f>
        <v>0</v>
      </c>
      <c r="V23" s="29">
        <f>IF(V11=0,0,VLOOKUP(V11,FAC_TOTALS_APTA!$A$4:$BH$126,$L23,FALSE))</f>
        <v>0</v>
      </c>
      <c r="W23" s="29">
        <f>IF(W11=0,0,VLOOKUP(W11,FAC_TOTALS_APTA!$A$4:$BH$126,$L23,FALSE))</f>
        <v>0</v>
      </c>
      <c r="X23" s="29">
        <f>IF(X11=0,0,VLOOKUP(X11,FAC_TOTALS_APTA!$A$4:$BH$126,$L23,FALSE))</f>
        <v>0</v>
      </c>
      <c r="Y23" s="29">
        <f>IF(Y11=0,0,VLOOKUP(Y11,FAC_TOTALS_APTA!$A$4:$BH$126,$L23,FALSE))</f>
        <v>0</v>
      </c>
      <c r="Z23" s="29">
        <f>IF(Z11=0,0,VLOOKUP(Z11,FAC_TOTALS_APTA!$A$4:$BH$126,$L23,FALSE))</f>
        <v>0</v>
      </c>
      <c r="AA23" s="29">
        <f>IF(AA11=0,0,VLOOKUP(AA11,FAC_TOTALS_APTA!$A$4:$BH$126,$L23,FALSE))</f>
        <v>0</v>
      </c>
      <c r="AB23" s="29">
        <f>IF(AB11=0,0,VLOOKUP(AB11,FAC_TOTALS_APTA!$A$4:$BH$126,$L23,FALSE))</f>
        <v>0</v>
      </c>
      <c r="AC23" s="32">
        <f t="shared" si="4"/>
        <v>-31307104.449286029</v>
      </c>
      <c r="AD23" s="33">
        <f>AC23/G27</f>
        <v>-1.8319334006437472E-2</v>
      </c>
      <c r="AE23" s="6"/>
    </row>
    <row r="24" spans="1:31" s="13" customFormat="1" hidden="1" x14ac:dyDescent="0.25">
      <c r="A24" s="6"/>
      <c r="B24" s="115" t="s">
        <v>63</v>
      </c>
      <c r="C24" s="116"/>
      <c r="D24" s="104" t="s">
        <v>42</v>
      </c>
      <c r="E24" s="55"/>
      <c r="F24" s="6">
        <f>MATCH($D24,FAC_TOTALS_APTA!$A$2:$BH$2,)</f>
        <v>28</v>
      </c>
      <c r="G24" s="34">
        <f>VLOOKUP(G11,FAC_TOTALS_APTA!$A$4:$BH$126,$F24,FALSE)</f>
        <v>0.367197034835056</v>
      </c>
      <c r="H24" s="34">
        <f>VLOOKUP(H11,FAC_TOTALS_APTA!$A$4:$BH$126,$F24,FALSE)</f>
        <v>1</v>
      </c>
      <c r="I24" s="30">
        <f t="shared" si="1"/>
        <v>1.7233335379442742</v>
      </c>
      <c r="J24" s="31" t="str">
        <f t="shared" si="2"/>
        <v/>
      </c>
      <c r="K24" s="31" t="str">
        <f t="shared" si="3"/>
        <v>BIKE_SHARE_FAC</v>
      </c>
      <c r="L24" s="6">
        <f>MATCH($K24,FAC_TOTALS_APTA!$A$2:$BF$2,)</f>
        <v>46</v>
      </c>
      <c r="M24" s="29">
        <f>IF(M11=0,0,VLOOKUP(M11,FAC_TOTALS_APTA!$A$4:$BH$126,$L24,FALSE))</f>
        <v>0</v>
      </c>
      <c r="N24" s="29">
        <f>IF(N11=0,0,VLOOKUP(N11,FAC_TOTALS_APTA!$A$4:$BH$126,$L24,FALSE))</f>
        <v>-670466.270855051</v>
      </c>
      <c r="O24" s="29">
        <f>IF(O11=0,0,VLOOKUP(O11,FAC_TOTALS_APTA!$A$4:$BH$126,$L24,FALSE))</f>
        <v>-858162.61369238503</v>
      </c>
      <c r="P24" s="29">
        <f>IF(P11=0,0,VLOOKUP(P11,FAC_TOTALS_APTA!$A$4:$BH$126,$L24,FALSE))</f>
        <v>-309201.240098215</v>
      </c>
      <c r="Q24" s="29">
        <f>IF(Q11=0,0,VLOOKUP(Q11,FAC_TOTALS_APTA!$A$4:$BH$126,$L24,FALSE))</f>
        <v>0</v>
      </c>
      <c r="R24" s="29">
        <f>IF(R11=0,0,VLOOKUP(R11,FAC_TOTALS_APTA!$A$4:$BH$126,$L24,FALSE))</f>
        <v>-14364.801121218001</v>
      </c>
      <c r="S24" s="29">
        <f>IF(S11=0,0,VLOOKUP(S11,FAC_TOTALS_APTA!$A$4:$BH$126,$L24,FALSE))</f>
        <v>0</v>
      </c>
      <c r="T24" s="29">
        <f>IF(T11=0,0,VLOOKUP(T11,FAC_TOTALS_APTA!$A$4:$BH$126,$L24,FALSE))</f>
        <v>0</v>
      </c>
      <c r="U24" s="29">
        <f>IF(U11=0,0,VLOOKUP(U11,FAC_TOTALS_APTA!$A$4:$BH$126,$L24,FALSE))</f>
        <v>0</v>
      </c>
      <c r="V24" s="29">
        <f>IF(V11=0,0,VLOOKUP(V11,FAC_TOTALS_APTA!$A$4:$BH$126,$L24,FALSE))</f>
        <v>0</v>
      </c>
      <c r="W24" s="29">
        <f>IF(W11=0,0,VLOOKUP(W11,FAC_TOTALS_APTA!$A$4:$BH$126,$L24,FALSE))</f>
        <v>0</v>
      </c>
      <c r="X24" s="29">
        <f>IF(X11=0,0,VLOOKUP(X11,FAC_TOTALS_APTA!$A$4:$BH$126,$L24,FALSE))</f>
        <v>0</v>
      </c>
      <c r="Y24" s="29">
        <f>IF(Y11=0,0,VLOOKUP(Y11,FAC_TOTALS_APTA!$A$4:$BH$126,$L24,FALSE))</f>
        <v>0</v>
      </c>
      <c r="Z24" s="29">
        <f>IF(Z11=0,0,VLOOKUP(Z11,FAC_TOTALS_APTA!$A$4:$BH$126,$L24,FALSE))</f>
        <v>0</v>
      </c>
      <c r="AA24" s="29">
        <f>IF(AA11=0,0,VLOOKUP(AA11,FAC_TOTALS_APTA!$A$4:$BH$126,$L24,FALSE))</f>
        <v>0</v>
      </c>
      <c r="AB24" s="29">
        <f>IF(AB11=0,0,VLOOKUP(AB11,FAC_TOTALS_APTA!$A$4:$BH$126,$L24,FALSE))</f>
        <v>0</v>
      </c>
      <c r="AC24" s="32">
        <f t="shared" si="4"/>
        <v>-1852194.925766869</v>
      </c>
      <c r="AD24" s="33">
        <f>AC24/G27</f>
        <v>-1.0838107863062291E-3</v>
      </c>
      <c r="AE24" s="6"/>
    </row>
    <row r="25" spans="1:31" s="13" customFormat="1" hidden="1" x14ac:dyDescent="0.25">
      <c r="A25" s="6"/>
      <c r="B25" s="127" t="s">
        <v>64</v>
      </c>
      <c r="C25" s="128"/>
      <c r="D25" s="129" t="s">
        <v>43</v>
      </c>
      <c r="E25" s="56"/>
      <c r="F25" s="7">
        <f>MATCH($D25,FAC_TOTALS_APTA!$A$2:$BH$2,)</f>
        <v>29</v>
      </c>
      <c r="G25" s="35">
        <f>VLOOKUP(G11,FAC_TOTALS_APTA!$A$4:$BH$126,$F25,FALSE)</f>
        <v>0</v>
      </c>
      <c r="H25" s="35">
        <f>VLOOKUP(H11,FAC_TOTALS_APTA!$A$4:$BH$126,$F25,FALSE)</f>
        <v>0.64134854155132504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MATCH($K25,FAC_TOTALS_APTA!$A$2:$BF$2,)</f>
        <v>47</v>
      </c>
      <c r="M25" s="38">
        <f>IF(M11=0,0,VLOOKUP(M11,FAC_TOTALS_APTA!$A$4:$BH$126,$L25,FALSE))</f>
        <v>0</v>
      </c>
      <c r="N25" s="38">
        <f>IF(N11=0,0,VLOOKUP(N11,FAC_TOTALS_APTA!$A$4:$BH$126,$L25,FALSE))</f>
        <v>0</v>
      </c>
      <c r="O25" s="38">
        <f>IF(O11=0,0,VLOOKUP(O11,FAC_TOTALS_APTA!$A$4:$BH$126,$L25,FALSE))</f>
        <v>0</v>
      </c>
      <c r="P25" s="38">
        <f>IF(P11=0,0,VLOOKUP(P11,FAC_TOTALS_APTA!$A$4:$BH$126,$L25,FALSE))</f>
        <v>0</v>
      </c>
      <c r="Q25" s="38">
        <f>IF(Q11=0,0,VLOOKUP(Q11,FAC_TOTALS_APTA!$A$4:$BH$126,$L25,FALSE))</f>
        <v>0</v>
      </c>
      <c r="R25" s="38">
        <f>IF(R11=0,0,VLOOKUP(R11,FAC_TOTALS_APTA!$A$4:$BH$126,$L25,FALSE))</f>
        <v>-26698600.905263498</v>
      </c>
      <c r="S25" s="38">
        <f>IF(S11=0,0,VLOOKUP(S11,FAC_TOTALS_APTA!$A$4:$BH$126,$L25,FALSE))</f>
        <v>0</v>
      </c>
      <c r="T25" s="38">
        <f>IF(T11=0,0,VLOOKUP(T11,FAC_TOTALS_APTA!$A$4:$BH$126,$L25,FALSE))</f>
        <v>0</v>
      </c>
      <c r="U25" s="38">
        <f>IF(U11=0,0,VLOOKUP(U11,FAC_TOTALS_APTA!$A$4:$BH$126,$L25,FALSE))</f>
        <v>0</v>
      </c>
      <c r="V25" s="38">
        <f>IF(V11=0,0,VLOOKUP(V11,FAC_TOTALS_APTA!$A$4:$BH$126,$L25,FALSE))</f>
        <v>0</v>
      </c>
      <c r="W25" s="38">
        <f>IF(W11=0,0,VLOOKUP(W11,FAC_TOTALS_APTA!$A$4:$BH$126,$L25,FALSE))</f>
        <v>0</v>
      </c>
      <c r="X25" s="38">
        <f>IF(X11=0,0,VLOOKUP(X11,FAC_TOTALS_APTA!$A$4:$BH$126,$L25,FALSE))</f>
        <v>0</v>
      </c>
      <c r="Y25" s="38">
        <f>IF(Y11=0,0,VLOOKUP(Y11,FAC_TOTALS_APTA!$A$4:$BH$126,$L25,FALSE))</f>
        <v>0</v>
      </c>
      <c r="Z25" s="38">
        <f>IF(Z11=0,0,VLOOKUP(Z11,FAC_TOTALS_APTA!$A$4:$BH$126,$L25,FALSE))</f>
        <v>0</v>
      </c>
      <c r="AA25" s="38">
        <f>IF(AA11=0,0,VLOOKUP(AA11,FAC_TOTALS_APTA!$A$4:$BH$126,$L25,FALSE))</f>
        <v>0</v>
      </c>
      <c r="AB25" s="38">
        <f>IF(AB11=0,0,VLOOKUP(AB11,FAC_TOTALS_APTA!$A$4:$BH$126,$L25,FALSE))</f>
        <v>0</v>
      </c>
      <c r="AC25" s="39">
        <f t="shared" si="4"/>
        <v>-26698600.905263498</v>
      </c>
      <c r="AD25" s="40">
        <f>AC25/G27</f>
        <v>-1.562267083116497E-2</v>
      </c>
      <c r="AE25" s="6"/>
    </row>
    <row r="26" spans="1:31" s="13" customFormat="1" x14ac:dyDescent="0.25">
      <c r="A26" s="6"/>
      <c r="B26" s="41" t="s">
        <v>52</v>
      </c>
      <c r="C26" s="42"/>
      <c r="D26" s="137" t="s">
        <v>44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MATCH($K26,FAC_TOTALS_APTA!$A$2:$BF$2,)</f>
        <v>51</v>
      </c>
      <c r="M26" s="45">
        <f>IF(M11=0,0,VLOOKUP(M11,FAC_TOTALS_APTA!$A$4:$BH$126,$L26,FALSE))</f>
        <v>0</v>
      </c>
      <c r="N26" s="45">
        <f>IF(N11=0,0,VLOOKUP(N11,FAC_TOTALS_APTA!$A$4:$BH$126,$L26,FALSE))</f>
        <v>0</v>
      </c>
      <c r="O26" s="45">
        <f>IF(O11=0,0,VLOOKUP(O11,FAC_TOTALS_APTA!$A$4:$BH$126,$L26,FALSE))</f>
        <v>0</v>
      </c>
      <c r="P26" s="45">
        <f>IF(P11=0,0,VLOOKUP(P11,FAC_TOTALS_APTA!$A$4:$BH$126,$L26,FALSE))</f>
        <v>0</v>
      </c>
      <c r="Q26" s="45">
        <f>IF(Q11=0,0,VLOOKUP(Q11,FAC_TOTALS_APTA!$A$4:$BH$126,$L26,FALSE))</f>
        <v>0</v>
      </c>
      <c r="R26" s="45">
        <f>IF(R11=0,0,VLOOKUP(R11,FAC_TOTALS_APTA!$A$4:$BH$126,$L26,FALSE))</f>
        <v>0</v>
      </c>
      <c r="S26" s="45">
        <f>IF(S11=0,0,VLOOKUP(S11,FAC_TOTALS_APTA!$A$4:$BH$126,$L26,FALSE))</f>
        <v>0</v>
      </c>
      <c r="T26" s="45">
        <f>IF(T11=0,0,VLOOKUP(T11,FAC_TOTALS_APTA!$A$4:$BH$126,$L26,FALSE))</f>
        <v>0</v>
      </c>
      <c r="U26" s="45">
        <f>IF(U11=0,0,VLOOKUP(U11,FAC_TOTALS_APTA!$A$4:$BH$126,$L26,FALSE))</f>
        <v>0</v>
      </c>
      <c r="V26" s="45">
        <f>IF(V11=0,0,VLOOKUP(V11,FAC_TOTALS_APTA!$A$4:$BH$126,$L26,FALSE))</f>
        <v>0</v>
      </c>
      <c r="W26" s="45">
        <f>IF(W11=0,0,VLOOKUP(W11,FAC_TOTALS_APTA!$A$4:$BH$126,$L26,FALSE))</f>
        <v>0</v>
      </c>
      <c r="X26" s="45">
        <f>IF(X11=0,0,VLOOKUP(X11,FAC_TOTALS_APTA!$A$4:$BH$126,$L26,FALSE))</f>
        <v>0</v>
      </c>
      <c r="Y26" s="45">
        <f>IF(Y11=0,0,VLOOKUP(Y11,FAC_TOTALS_APTA!$A$4:$BH$126,$L26,FALSE))</f>
        <v>0</v>
      </c>
      <c r="Z26" s="45">
        <f>IF(Z11=0,0,VLOOKUP(Z11,FAC_TOTALS_APTA!$A$4:$BH$126,$L26,FALSE))</f>
        <v>0</v>
      </c>
      <c r="AA26" s="45">
        <f>IF(AA11=0,0,VLOOKUP(AA11,FAC_TOTALS_APTA!$A$4:$BH$126,$L26,FALSE))</f>
        <v>0</v>
      </c>
      <c r="AB26" s="45">
        <f>IF(AB11=0,0,VLOOKUP(AB11,FAC_TOTALS_APTA!$A$4:$BH$126,$L26,FALSE))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65</v>
      </c>
      <c r="C27" s="28"/>
      <c r="D27" s="104" t="s">
        <v>6</v>
      </c>
      <c r="E27" s="55"/>
      <c r="F27" s="6">
        <f>MATCH($D27,FAC_TOTALS_APTA!$A$2:$BF$2,)</f>
        <v>10</v>
      </c>
      <c r="G27" s="110">
        <f>VLOOKUP(G11,FAC_TOTALS_APTA!$A$4:$BH$126,$F27,FALSE)</f>
        <v>1708965207.92102</v>
      </c>
      <c r="H27" s="110">
        <f>VLOOKUP(H11,FAC_TOTALS_APTA!$A$4:$BF$126,$F27,FALSE)</f>
        <v>1684004511.5941999</v>
      </c>
      <c r="I27" s="112">
        <f t="shared" ref="I27:I28" si="9">H27/G27-1</f>
        <v>-1.4605736975292327E-2</v>
      </c>
      <c r="J27" s="31"/>
      <c r="K27" s="31"/>
      <c r="L27" s="6"/>
      <c r="M27" s="29" t="e">
        <f t="shared" ref="M27:AB27" si="10">SUM(M13:M20)</f>
        <v>#REF!</v>
      </c>
      <c r="N27" s="29" t="e">
        <f t="shared" si="10"/>
        <v>#REF!</v>
      </c>
      <c r="O27" s="29" t="e">
        <f t="shared" si="10"/>
        <v>#REF!</v>
      </c>
      <c r="P27" s="29" t="e">
        <f t="shared" si="10"/>
        <v>#REF!</v>
      </c>
      <c r="Q27" s="29" t="e">
        <f t="shared" si="10"/>
        <v>#REF!</v>
      </c>
      <c r="R27" s="29" t="e">
        <f t="shared" si="10"/>
        <v>#REF!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-24960696.326820135</v>
      </c>
      <c r="AD27" s="33">
        <f>I27</f>
        <v>-1.4605736975292327E-2</v>
      </c>
      <c r="AE27" s="104"/>
    </row>
    <row r="28" spans="1:31" ht="13.5" thickBot="1" x14ac:dyDescent="0.3">
      <c r="B28" s="9" t="s">
        <v>49</v>
      </c>
      <c r="C28" s="23"/>
      <c r="D28" s="148" t="s">
        <v>4</v>
      </c>
      <c r="E28" s="23"/>
      <c r="F28" s="23">
        <f>MATCH($D28,FAC_TOTALS_APTA!$A$2:$BF$2,)</f>
        <v>8</v>
      </c>
      <c r="G28" s="111">
        <f>VLOOKUP(G11,FAC_TOTALS_APTA!$A$4:$BF$126,$F28,FALSE)</f>
        <v>1684310471</v>
      </c>
      <c r="H28" s="111">
        <f>VLOOKUP(H11,FAC_TOTALS_APTA!$A$4:$BF$126,$F28,FALSE)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66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-1.3967283752553072E-2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32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8" t="s">
        <v>50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54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30</v>
      </c>
      <c r="C41" s="116" t="s">
        <v>21</v>
      </c>
      <c r="D41" s="104" t="s">
        <v>85</v>
      </c>
      <c r="E41" s="55"/>
      <c r="F41" s="6">
        <f>MATCH($D41,FAC_TOTALS_APTA!$A$2:$BH$2,)</f>
        <v>12</v>
      </c>
      <c r="G41" s="29">
        <f>VLOOKUP(G39,FAC_TOTALS_APTA!$A$4:$BH$126,$F41,FALSE)</f>
        <v>4140949.1879227501</v>
      </c>
      <c r="H41" s="29">
        <f>VLOOKUP(H39,FAC_TOTALS_APTA!$A$4:$BH$126,$F41,FALSE)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VRM_ADJ_log_FAC</v>
      </c>
      <c r="L41" s="6">
        <f>MATCH($K41,FAC_TOTALS_APTA!$A$2:$BF$2,)</f>
        <v>30</v>
      </c>
      <c r="M41" s="29">
        <f>IF(M39=0,0,VLOOKUP(M39,FAC_TOTALS_APTA!$A$4:$BH$126,$L41,FALSE))</f>
        <v>5927510.0339496601</v>
      </c>
      <c r="N41" s="29">
        <f>IF(N39=0,0,VLOOKUP(N39,FAC_TOTALS_APTA!$A$4:$BH$126,$L41,FALSE))</f>
        <v>1321494.81323065</v>
      </c>
      <c r="O41" s="29">
        <f>IF(O39=0,0,VLOOKUP(O39,FAC_TOTALS_APTA!$A$4:$BH$126,$L41,FALSE))</f>
        <v>643938.36774188699</v>
      </c>
      <c r="P41" s="29">
        <f>IF(P39=0,0,VLOOKUP(P39,FAC_TOTALS_APTA!$A$4:$BH$126,$L41,FALSE))</f>
        <v>1595872.42337642</v>
      </c>
      <c r="Q41" s="29">
        <f>IF(Q39=0,0,VLOOKUP(Q39,FAC_TOTALS_APTA!$A$4:$BH$126,$L41,FALSE))</f>
        <v>150064.29839168</v>
      </c>
      <c r="R41" s="29">
        <f>IF(R39=0,0,VLOOKUP(R39,FAC_TOTALS_APTA!$A$4:$BH$126,$L41,FALSE))</f>
        <v>1764330.16898652</v>
      </c>
      <c r="S41" s="29">
        <f>IF(S39=0,0,VLOOKUP(S39,FAC_TOTALS_APTA!$A$4:$BH$126,$L41,FALSE))</f>
        <v>0</v>
      </c>
      <c r="T41" s="29">
        <f>IF(T39=0,0,VLOOKUP(T39,FAC_TOTALS_APTA!$A$4:$BH$126,$L41,FALSE))</f>
        <v>0</v>
      </c>
      <c r="U41" s="29">
        <f>IF(U39=0,0,VLOOKUP(U39,FAC_TOTALS_APTA!$A$4:$BH$126,$L41,FALSE))</f>
        <v>0</v>
      </c>
      <c r="V41" s="29">
        <f>IF(V39=0,0,VLOOKUP(V39,FAC_TOTALS_APTA!$A$4:$BH$126,$L41,FALSE))</f>
        <v>0</v>
      </c>
      <c r="W41" s="29">
        <f>IF(W39=0,0,VLOOKUP(W39,FAC_TOTALS_APTA!$A$4:$BH$126,$L41,FALSE))</f>
        <v>0</v>
      </c>
      <c r="X41" s="29">
        <f>IF(X39=0,0,VLOOKUP(X39,FAC_TOTALS_APTA!$A$4:$BH$126,$L41,FALSE))</f>
        <v>0</v>
      </c>
      <c r="Y41" s="29">
        <f>IF(Y39=0,0,VLOOKUP(Y39,FAC_TOTALS_APTA!$A$4:$BH$126,$L41,FALSE))</f>
        <v>0</v>
      </c>
      <c r="Z41" s="29">
        <f>IF(Z39=0,0,VLOOKUP(Z39,FAC_TOTALS_APTA!$A$4:$BH$126,$L41,FALSE))</f>
        <v>0</v>
      </c>
      <c r="AA41" s="29">
        <f>IF(AA39=0,0,VLOOKUP(AA39,FAC_TOTALS_APTA!$A$4:$BH$126,$L41,FALSE))</f>
        <v>0</v>
      </c>
      <c r="AB41" s="29">
        <f>IF(AB39=0,0,VLOOKUP(AB39,FAC_TOTALS_APTA!$A$4:$BH$126,$L41,FALSE))</f>
        <v>0</v>
      </c>
      <c r="AC41" s="32">
        <f>SUM(M41:AB41)</f>
        <v>11403210.105676817</v>
      </c>
      <c r="AD41" s="33">
        <f>AC41/G55</f>
        <v>0.14396573725702363</v>
      </c>
    </row>
    <row r="42" spans="2:30" x14ac:dyDescent="0.25">
      <c r="B42" s="115" t="s">
        <v>51</v>
      </c>
      <c r="C42" s="116" t="s">
        <v>21</v>
      </c>
      <c r="D42" s="104" t="s">
        <v>86</v>
      </c>
      <c r="E42" s="55"/>
      <c r="F42" s="6">
        <f>MATCH($D42,FAC_TOTALS_APTA!$A$2:$BH$2,)</f>
        <v>13</v>
      </c>
      <c r="G42" s="54">
        <f>VLOOKUP(G39,FAC_TOTALS_APTA!$A$4:$BH$126,$F42,FALSE)</f>
        <v>1.16958096107573</v>
      </c>
      <c r="H42" s="54">
        <f>VLOOKUP(H39,FAC_TOTALS_APTA!$A$4:$BH$126,$F42,FALSE)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FARE_per_UPT_cleaned_2018_log_FAC</v>
      </c>
      <c r="L42" s="6">
        <f>MATCH($K42,FAC_TOTALS_APTA!$A$2:$BF$2,)</f>
        <v>31</v>
      </c>
      <c r="M42" s="29">
        <f>IF(M39=0,0,VLOOKUP(M39,FAC_TOTALS_APTA!$A$4:$BH$126,$L42,FALSE))</f>
        <v>-1173846.05877378</v>
      </c>
      <c r="N42" s="29">
        <f>IF(N39=0,0,VLOOKUP(N39,FAC_TOTALS_APTA!$A$4:$BH$126,$L42,FALSE))</f>
        <v>74567.621184902498</v>
      </c>
      <c r="O42" s="29">
        <f>IF(O39=0,0,VLOOKUP(O39,FAC_TOTALS_APTA!$A$4:$BH$126,$L42,FALSE))</f>
        <v>-532091.88161714503</v>
      </c>
      <c r="P42" s="29">
        <f>IF(P39=0,0,VLOOKUP(P39,FAC_TOTALS_APTA!$A$4:$BH$126,$L42,FALSE))</f>
        <v>951173.95964182005</v>
      </c>
      <c r="Q42" s="29">
        <f>IF(Q39=0,0,VLOOKUP(Q39,FAC_TOTALS_APTA!$A$4:$BH$126,$L42,FALSE))</f>
        <v>-341583.57833948999</v>
      </c>
      <c r="R42" s="29">
        <f>IF(R39=0,0,VLOOKUP(R39,FAC_TOTALS_APTA!$A$4:$BH$126,$L42,FALSE))</f>
        <v>199520.77546800699</v>
      </c>
      <c r="S42" s="29">
        <f>IF(S39=0,0,VLOOKUP(S39,FAC_TOTALS_APTA!$A$4:$BH$126,$L42,FALSE))</f>
        <v>0</v>
      </c>
      <c r="T42" s="29">
        <f>IF(T39=0,0,VLOOKUP(T39,FAC_TOTALS_APTA!$A$4:$BH$126,$L42,FALSE))</f>
        <v>0</v>
      </c>
      <c r="U42" s="29">
        <f>IF(U39=0,0,VLOOKUP(U39,FAC_TOTALS_APTA!$A$4:$BH$126,$L42,FALSE))</f>
        <v>0</v>
      </c>
      <c r="V42" s="29">
        <f>IF(V39=0,0,VLOOKUP(V39,FAC_TOTALS_APTA!$A$4:$BH$126,$L42,FALSE))</f>
        <v>0</v>
      </c>
      <c r="W42" s="29">
        <f>IF(W39=0,0,VLOOKUP(W39,FAC_TOTALS_APTA!$A$4:$BH$126,$L42,FALSE))</f>
        <v>0</v>
      </c>
      <c r="X42" s="29">
        <f>IF(X39=0,0,VLOOKUP(X39,FAC_TOTALS_APTA!$A$4:$BH$126,$L42,FALSE))</f>
        <v>0</v>
      </c>
      <c r="Y42" s="29">
        <f>IF(Y39=0,0,VLOOKUP(Y39,FAC_TOTALS_APTA!$A$4:$BH$126,$L42,FALSE))</f>
        <v>0</v>
      </c>
      <c r="Z42" s="29">
        <f>IF(Z39=0,0,VLOOKUP(Z39,FAC_TOTALS_APTA!$A$4:$BH$126,$L42,FALSE))</f>
        <v>0</v>
      </c>
      <c r="AA42" s="29">
        <f>IF(AA39=0,0,VLOOKUP(AA39,FAC_TOTALS_APTA!$A$4:$BH$126,$L42,FALSE))</f>
        <v>0</v>
      </c>
      <c r="AB42" s="29">
        <f>IF(AB39=0,0,VLOOKUP(AB39,FAC_TOTALS_APTA!$A$4:$BH$126,$L42,FALSE))</f>
        <v>0</v>
      </c>
      <c r="AC42" s="32">
        <f t="shared" ref="AC42:AC53" si="15">SUM(M42:AB42)</f>
        <v>-822259.16243568563</v>
      </c>
      <c r="AD42" s="33">
        <f>AC42/G55</f>
        <v>-1.0381037044776102E-2</v>
      </c>
    </row>
    <row r="43" spans="2:30" x14ac:dyDescent="0.25">
      <c r="B43" s="115" t="s">
        <v>79</v>
      </c>
      <c r="C43" s="116"/>
      <c r="D43" s="104" t="s">
        <v>77</v>
      </c>
      <c r="E43" s="118"/>
      <c r="F43" s="104">
        <f>MATCH($D43,FAC_TOTALS_APTA!$A$2:$BH$2,)</f>
        <v>20</v>
      </c>
      <c r="G43" s="117">
        <f>VLOOKUP(G39,FAC_TOTALS_APTA!$A$4:$BH$126,$F43,FALSE)</f>
        <v>0</v>
      </c>
      <c r="H43" s="117">
        <f>VLOOKUP(H39,FAC_TOTALS_APTA!$A$4:$BH$126,$F43,FALSE)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MATCH($K43,FAC_TOTALS_APTA!$A$2:$BF$2,)</f>
        <v>38</v>
      </c>
      <c r="M43" s="117">
        <f>IF(M39=0,0,VLOOKUP(M39,FAC_TOTALS_APTA!$A$4:$BH$126,$L43,FALSE))</f>
        <v>0</v>
      </c>
      <c r="N43" s="117">
        <f>IF(N39=0,0,VLOOKUP(N39,FAC_TOTALS_APTA!$A$4:$BH$126,$L43,FALSE))</f>
        <v>0</v>
      </c>
      <c r="O43" s="117">
        <f>IF(O39=0,0,VLOOKUP(O39,FAC_TOTALS_APTA!$A$4:$BH$126,$L43,FALSE))</f>
        <v>0</v>
      </c>
      <c r="P43" s="117">
        <f>IF(P39=0,0,VLOOKUP(P39,FAC_TOTALS_APTA!$A$4:$BH$126,$L43,FALSE))</f>
        <v>0</v>
      </c>
      <c r="Q43" s="117">
        <f>IF(Q39=0,0,VLOOKUP(Q39,FAC_TOTALS_APTA!$A$4:$BH$126,$L43,FALSE))</f>
        <v>0</v>
      </c>
      <c r="R43" s="117">
        <f>IF(R39=0,0,VLOOKUP(R39,FAC_TOTALS_APTA!$A$4:$BH$126,$L43,FALSE))</f>
        <v>0</v>
      </c>
      <c r="S43" s="117">
        <f>IF(S39=0,0,VLOOKUP(S39,FAC_TOTALS_APTA!$A$4:$BH$126,$L43,FALSE))</f>
        <v>0</v>
      </c>
      <c r="T43" s="117">
        <f>IF(T39=0,0,VLOOKUP(T39,FAC_TOTALS_APTA!$A$4:$BH$126,$L43,FALSE))</f>
        <v>0</v>
      </c>
      <c r="U43" s="117">
        <f>IF(U39=0,0,VLOOKUP(U39,FAC_TOTALS_APTA!$A$4:$BH$126,$L43,FALSE))</f>
        <v>0</v>
      </c>
      <c r="V43" s="117">
        <f>IF(V39=0,0,VLOOKUP(V39,FAC_TOTALS_APTA!$A$4:$BH$126,$L43,FALSE))</f>
        <v>0</v>
      </c>
      <c r="W43" s="117">
        <f>IF(W39=0,0,VLOOKUP(W39,FAC_TOTALS_APTA!$A$4:$BH$126,$L43,FALSE))</f>
        <v>0</v>
      </c>
      <c r="X43" s="117">
        <f>IF(X39=0,0,VLOOKUP(X39,FAC_TOTALS_APTA!$A$4:$BH$126,$L43,FALSE))</f>
        <v>0</v>
      </c>
      <c r="Y43" s="117">
        <f>IF(Y39=0,0,VLOOKUP(Y39,FAC_TOTALS_APTA!$A$4:$BH$126,$L43,FALSE))</f>
        <v>0</v>
      </c>
      <c r="Z43" s="117">
        <f>IF(Z39=0,0,VLOOKUP(Z39,FAC_TOTALS_APTA!$A$4:$BH$126,$L43,FALSE))</f>
        <v>0</v>
      </c>
      <c r="AA43" s="117">
        <f>IF(AA39=0,0,VLOOKUP(AA39,FAC_TOTALS_APTA!$A$4:$BH$126,$L43,FALSE))</f>
        <v>0</v>
      </c>
      <c r="AB43" s="117">
        <f>IF(AB39=0,0,VLOOKUP(AB39,FAC_TOTALS_APTA!$A$4:$BH$126,$L43,FALSE))</f>
        <v>0</v>
      </c>
      <c r="AC43" s="121">
        <f t="shared" si="15"/>
        <v>0</v>
      </c>
      <c r="AD43" s="122">
        <f>AC43/G56</f>
        <v>0</v>
      </c>
    </row>
    <row r="44" spans="2:30" x14ac:dyDescent="0.25">
      <c r="B44" s="115" t="s">
        <v>80</v>
      </c>
      <c r="C44" s="116"/>
      <c r="D44" s="104" t="s">
        <v>76</v>
      </c>
      <c r="E44" s="118"/>
      <c r="F44" s="104">
        <f>MATCH($D44,FAC_TOTALS_APTA!$A$2:$BH$2,)</f>
        <v>19</v>
      </c>
      <c r="G44" s="54">
        <f>VLOOKUP(G39,FAC_TOTALS_APTA!$A$4:$BH$126,$F44,FALSE)</f>
        <v>0</v>
      </c>
      <c r="H44" s="54">
        <f>VLOOKUP(H39,FAC_TOTALS_APTA!$A$4:$BH$126,$F44,FALSE)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MATCH($K44,FAC_TOTALS_APTA!$A$2:$BF$2,)</f>
        <v>37</v>
      </c>
      <c r="M44" s="29">
        <f>IF(M40=0,0,VLOOKUP(M40,FAC_TOTALS_APTA!$A$4:$BH$126,$L44,FALSE))</f>
        <v>0</v>
      </c>
      <c r="N44" s="29">
        <f>IF(N40=0,0,VLOOKUP(N40,FAC_TOTALS_APTA!$A$4:$BH$126,$L44,FALSE))</f>
        <v>0</v>
      </c>
      <c r="O44" s="29">
        <f>IF(O40=0,0,VLOOKUP(O40,FAC_TOTALS_APTA!$A$4:$BH$126,$L44,FALSE))</f>
        <v>0</v>
      </c>
      <c r="P44" s="29">
        <f>IF(P40=0,0,VLOOKUP(P40,FAC_TOTALS_APTA!$A$4:$BH$126,$L44,FALSE))</f>
        <v>0</v>
      </c>
      <c r="Q44" s="29">
        <f>IF(Q40=0,0,VLOOKUP(Q40,FAC_TOTALS_APTA!$A$4:$BH$126,$L44,FALSE))</f>
        <v>0</v>
      </c>
      <c r="R44" s="29">
        <f>IF(R40=0,0,VLOOKUP(R40,FAC_TOTALS_APTA!$A$4:$BH$126,$L44,FALSE))</f>
        <v>0</v>
      </c>
      <c r="S44" s="29">
        <f>IF(S40=0,0,VLOOKUP(S40,FAC_TOTALS_APTA!$A$4:$BH$126,$L44,FALSE))</f>
        <v>0</v>
      </c>
      <c r="T44" s="29">
        <f>IF(T40=0,0,VLOOKUP(T40,FAC_TOTALS_APTA!$A$4:$BH$126,$L44,FALSE))</f>
        <v>0</v>
      </c>
      <c r="U44" s="29">
        <f>IF(U40=0,0,VLOOKUP(U40,FAC_TOTALS_APTA!$A$4:$BH$126,$L44,FALSE))</f>
        <v>0</v>
      </c>
      <c r="V44" s="29">
        <f>IF(V40=0,0,VLOOKUP(V40,FAC_TOTALS_APTA!$A$4:$BH$126,$L44,FALSE))</f>
        <v>0</v>
      </c>
      <c r="W44" s="29">
        <f>IF(W40=0,0,VLOOKUP(W40,FAC_TOTALS_APTA!$A$4:$BH$126,$L44,FALSE))</f>
        <v>0</v>
      </c>
      <c r="X44" s="29">
        <f>IF(X40=0,0,VLOOKUP(X40,FAC_TOTALS_APTA!$A$4:$BH$126,$L44,FALSE))</f>
        <v>0</v>
      </c>
      <c r="Y44" s="29">
        <f>IF(Y40=0,0,VLOOKUP(Y40,FAC_TOTALS_APTA!$A$4:$BH$126,$L44,FALSE))</f>
        <v>0</v>
      </c>
      <c r="Z44" s="29">
        <f>IF(Z40=0,0,VLOOKUP(Z40,FAC_TOTALS_APTA!$A$4:$BH$126,$L44,FALSE))</f>
        <v>0</v>
      </c>
      <c r="AA44" s="29">
        <f>IF(AA40=0,0,VLOOKUP(AA40,FAC_TOTALS_APTA!$A$4:$BH$126,$L44,FALSE))</f>
        <v>0</v>
      </c>
      <c r="AB44" s="29">
        <f>IF(AB40=0,0,VLOOKUP(AB40,FAC_TOTALS_APTA!$A$4:$BH$126,$L44,FALSE))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47</v>
      </c>
      <c r="C45" s="116" t="s">
        <v>21</v>
      </c>
      <c r="D45" s="104" t="s">
        <v>8</v>
      </c>
      <c r="E45" s="55"/>
      <c r="F45" s="6">
        <f>MATCH($D45,FAC_TOTALS_APTA!$A$2:$BH$2,)</f>
        <v>14</v>
      </c>
      <c r="G45" s="29">
        <f>VLOOKUP(G39,FAC_TOTALS_APTA!$A$4:$BH$126,$F45,FALSE)</f>
        <v>2873847.8133243402</v>
      </c>
      <c r="H45" s="29">
        <f>VLOOKUP(H39,FAC_TOTALS_APTA!$A$4:$BH$126,$F45,FALSE)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MATCH($K45,FAC_TOTALS_APTA!$A$2:$BF$2,)</f>
        <v>32</v>
      </c>
      <c r="M45" s="29">
        <f>IF(M39=0,0,VLOOKUP(M39,FAC_TOTALS_APTA!$A$4:$BH$126,$L45,FALSE))</f>
        <v>251406.988367257</v>
      </c>
      <c r="N45" s="29">
        <f>IF(N39=0,0,VLOOKUP(N39,FAC_TOTALS_APTA!$A$4:$BH$126,$L45,FALSE))</f>
        <v>211950.56472136901</v>
      </c>
      <c r="O45" s="29">
        <f>IF(O39=0,0,VLOOKUP(O39,FAC_TOTALS_APTA!$A$4:$BH$126,$L45,FALSE))</f>
        <v>231133.29595456101</v>
      </c>
      <c r="P45" s="29">
        <f>IF(P39=0,0,VLOOKUP(P39,FAC_TOTALS_APTA!$A$4:$BH$126,$L45,FALSE))</f>
        <v>189885.17313711101</v>
      </c>
      <c r="Q45" s="29">
        <f>IF(Q39=0,0,VLOOKUP(Q39,FAC_TOTALS_APTA!$A$4:$BH$126,$L45,FALSE))</f>
        <v>196229.68346367599</v>
      </c>
      <c r="R45" s="29">
        <f>IF(R39=0,0,VLOOKUP(R39,FAC_TOTALS_APTA!$A$4:$BH$126,$L45,FALSE))</f>
        <v>174521.50510574999</v>
      </c>
      <c r="S45" s="29">
        <f>IF(S39=0,0,VLOOKUP(S39,FAC_TOTALS_APTA!$A$4:$BH$126,$L45,FALSE))</f>
        <v>0</v>
      </c>
      <c r="T45" s="29">
        <f>IF(T39=0,0,VLOOKUP(T39,FAC_TOTALS_APTA!$A$4:$BH$126,$L45,FALSE))</f>
        <v>0</v>
      </c>
      <c r="U45" s="29">
        <f>IF(U39=0,0,VLOOKUP(U39,FAC_TOTALS_APTA!$A$4:$BH$126,$L45,FALSE))</f>
        <v>0</v>
      </c>
      <c r="V45" s="29">
        <f>IF(V39=0,0,VLOOKUP(V39,FAC_TOTALS_APTA!$A$4:$BH$126,$L45,FALSE))</f>
        <v>0</v>
      </c>
      <c r="W45" s="29">
        <f>IF(W39=0,0,VLOOKUP(W39,FAC_TOTALS_APTA!$A$4:$BH$126,$L45,FALSE))</f>
        <v>0</v>
      </c>
      <c r="X45" s="29">
        <f>IF(X39=0,0,VLOOKUP(X39,FAC_TOTALS_APTA!$A$4:$BH$126,$L45,FALSE))</f>
        <v>0</v>
      </c>
      <c r="Y45" s="29">
        <f>IF(Y39=0,0,VLOOKUP(Y39,FAC_TOTALS_APTA!$A$4:$BH$126,$L45,FALSE))</f>
        <v>0</v>
      </c>
      <c r="Z45" s="29">
        <f>IF(Z39=0,0,VLOOKUP(Z39,FAC_TOTALS_APTA!$A$4:$BH$126,$L45,FALSE))</f>
        <v>0</v>
      </c>
      <c r="AA45" s="29">
        <f>IF(AA39=0,0,VLOOKUP(AA39,FAC_TOTALS_APTA!$A$4:$BH$126,$L45,FALSE))</f>
        <v>0</v>
      </c>
      <c r="AB45" s="29">
        <f>IF(AB39=0,0,VLOOKUP(AB39,FAC_TOTALS_APTA!$A$4:$BH$126,$L45,FALSE))</f>
        <v>0</v>
      </c>
      <c r="AC45" s="32">
        <f t="shared" si="15"/>
        <v>1255127.2107497239</v>
      </c>
      <c r="AD45" s="33">
        <f>AC45/G55</f>
        <v>1.5846004113962687E-2</v>
      </c>
    </row>
    <row r="46" spans="2:30" x14ac:dyDescent="0.25">
      <c r="B46" s="25" t="s">
        <v>72</v>
      </c>
      <c r="C46" s="116"/>
      <c r="D46" s="104" t="s">
        <v>71</v>
      </c>
      <c r="E46" s="55"/>
      <c r="F46" s="6">
        <f>MATCH($D46,FAC_TOTALS_APTA!$A$2:$BH$2,)</f>
        <v>15</v>
      </c>
      <c r="G46" s="54">
        <f>VLOOKUP(G39,FAC_TOTALS_APTA!$A$4:$BH$126,$F46,FALSE)</f>
        <v>0.34747122969710198</v>
      </c>
      <c r="H46" s="54">
        <f>VLOOKUP(H39,FAC_TOTALS_APTA!$A$4:$BH$126,$F46,FALSE)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MATCH($K46,FAC_TOTALS_APTA!$A$2:$BF$2,)</f>
        <v>33</v>
      </c>
      <c r="M46" s="29">
        <f>IF(M39=0,0,VLOOKUP(M39,FAC_TOTALS_APTA!$A$4:$BH$126,$L46,FALSE))</f>
        <v>-172471.16175144</v>
      </c>
      <c r="N46" s="29">
        <f>IF(N39=0,0,VLOOKUP(N39,FAC_TOTALS_APTA!$A$4:$BH$126,$L46,FALSE))</f>
        <v>-258875.317591192</v>
      </c>
      <c r="O46" s="29">
        <f>IF(O39=0,0,VLOOKUP(O39,FAC_TOTALS_APTA!$A$4:$BH$126,$L46,FALSE))</f>
        <v>-27815.250336717101</v>
      </c>
      <c r="P46" s="29">
        <f>IF(P39=0,0,VLOOKUP(P39,FAC_TOTALS_APTA!$A$4:$BH$126,$L46,FALSE))</f>
        <v>-410707.13731159997</v>
      </c>
      <c r="Q46" s="29">
        <f>IF(Q39=0,0,VLOOKUP(Q39,FAC_TOTALS_APTA!$A$4:$BH$126,$L46,FALSE))</f>
        <v>-312449.00102030602</v>
      </c>
      <c r="R46" s="29">
        <f>IF(R39=0,0,VLOOKUP(R39,FAC_TOTALS_APTA!$A$4:$BH$126,$L46,FALSE))</f>
        <v>325803.30136388901</v>
      </c>
      <c r="S46" s="29">
        <f>IF(S39=0,0,VLOOKUP(S39,FAC_TOTALS_APTA!$A$4:$BH$126,$L46,FALSE))</f>
        <v>0</v>
      </c>
      <c r="T46" s="29">
        <f>IF(T39=0,0,VLOOKUP(T39,FAC_TOTALS_APTA!$A$4:$BH$126,$L46,FALSE))</f>
        <v>0</v>
      </c>
      <c r="U46" s="29">
        <f>IF(U39=0,0,VLOOKUP(U39,FAC_TOTALS_APTA!$A$4:$BH$126,$L46,FALSE))</f>
        <v>0</v>
      </c>
      <c r="V46" s="29">
        <f>IF(V39=0,0,VLOOKUP(V39,FAC_TOTALS_APTA!$A$4:$BH$126,$L46,FALSE))</f>
        <v>0</v>
      </c>
      <c r="W46" s="29">
        <f>IF(W39=0,0,VLOOKUP(W39,FAC_TOTALS_APTA!$A$4:$BH$126,$L46,FALSE))</f>
        <v>0</v>
      </c>
      <c r="X46" s="29">
        <f>IF(X39=0,0,VLOOKUP(X39,FAC_TOTALS_APTA!$A$4:$BH$126,$L46,FALSE))</f>
        <v>0</v>
      </c>
      <c r="Y46" s="29">
        <f>IF(Y39=0,0,VLOOKUP(Y39,FAC_TOTALS_APTA!$A$4:$BH$126,$L46,FALSE))</f>
        <v>0</v>
      </c>
      <c r="Z46" s="29">
        <f>IF(Z39=0,0,VLOOKUP(Z39,FAC_TOTALS_APTA!$A$4:$BH$126,$L46,FALSE))</f>
        <v>0</v>
      </c>
      <c r="AA46" s="29">
        <f>IF(AA39=0,0,VLOOKUP(AA39,FAC_TOTALS_APTA!$A$4:$BH$126,$L46,FALSE))</f>
        <v>0</v>
      </c>
      <c r="AB46" s="29">
        <f>IF(AB39=0,0,VLOOKUP(AB39,FAC_TOTALS_APTA!$A$4:$BH$126,$L46,FALSE))</f>
        <v>0</v>
      </c>
      <c r="AC46" s="32">
        <f t="shared" si="15"/>
        <v>-856514.56664736604</v>
      </c>
      <c r="AD46" s="33">
        <f>AC46/G55</f>
        <v>-1.0813512152808782E-2</v>
      </c>
    </row>
    <row r="47" spans="2:30" x14ac:dyDescent="0.2">
      <c r="B47" s="115" t="s">
        <v>48</v>
      </c>
      <c r="C47" s="116" t="s">
        <v>21</v>
      </c>
      <c r="D47" s="124" t="s">
        <v>81</v>
      </c>
      <c r="E47" s="55"/>
      <c r="F47" s="6">
        <f>MATCH($D47,FAC_TOTALS_APTA!$A$2:$BH$2,)</f>
        <v>16</v>
      </c>
      <c r="G47" s="34">
        <f>VLOOKUP(G39,FAC_TOTALS_APTA!$A$4:$BH$126,$F47,FALSE)</f>
        <v>4.0037531914838302</v>
      </c>
      <c r="H47" s="34">
        <f>VLOOKUP(H39,FAC_TOTALS_APTA!$A$4:$BH$126,$F47,FALSE)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MATCH($K47,FAC_TOTALS_APTA!$A$2:$BF$2,)</f>
        <v>34</v>
      </c>
      <c r="M47" s="29">
        <f>IF(M39=0,0,VLOOKUP(M39,FAC_TOTALS_APTA!$A$4:$BH$126,$L47,FALSE))</f>
        <v>-95646.212737633599</v>
      </c>
      <c r="N47" s="29">
        <f>IF(N39=0,0,VLOOKUP(N39,FAC_TOTALS_APTA!$A$4:$BH$126,$L47,FALSE))</f>
        <v>-142327.03088653201</v>
      </c>
      <c r="O47" s="29">
        <f>IF(O39=0,0,VLOOKUP(O39,FAC_TOTALS_APTA!$A$4:$BH$126,$L47,FALSE))</f>
        <v>-765139.33528662205</v>
      </c>
      <c r="P47" s="29">
        <f>IF(P39=0,0,VLOOKUP(P39,FAC_TOTALS_APTA!$A$4:$BH$126,$L47,FALSE))</f>
        <v>-272934.20684492198</v>
      </c>
      <c r="Q47" s="29">
        <f>IF(Q39=0,0,VLOOKUP(Q39,FAC_TOTALS_APTA!$A$4:$BH$126,$L47,FALSE))</f>
        <v>198381.46158003199</v>
      </c>
      <c r="R47" s="29">
        <f>IF(R39=0,0,VLOOKUP(R39,FAC_TOTALS_APTA!$A$4:$BH$126,$L47,FALSE))</f>
        <v>238087.90053576001</v>
      </c>
      <c r="S47" s="29">
        <f>IF(S39=0,0,VLOOKUP(S39,FAC_TOTALS_APTA!$A$4:$BH$126,$L47,FALSE))</f>
        <v>0</v>
      </c>
      <c r="T47" s="29">
        <f>IF(T39=0,0,VLOOKUP(T39,FAC_TOTALS_APTA!$A$4:$BH$126,$L47,FALSE))</f>
        <v>0</v>
      </c>
      <c r="U47" s="29">
        <f>IF(U39=0,0,VLOOKUP(U39,FAC_TOTALS_APTA!$A$4:$BH$126,$L47,FALSE))</f>
        <v>0</v>
      </c>
      <c r="V47" s="29">
        <f>IF(V39=0,0,VLOOKUP(V39,FAC_TOTALS_APTA!$A$4:$BH$126,$L47,FALSE))</f>
        <v>0</v>
      </c>
      <c r="W47" s="29">
        <f>IF(W39=0,0,VLOOKUP(W39,FAC_TOTALS_APTA!$A$4:$BH$126,$L47,FALSE))</f>
        <v>0</v>
      </c>
      <c r="X47" s="29">
        <f>IF(X39=0,0,VLOOKUP(X39,FAC_TOTALS_APTA!$A$4:$BH$126,$L47,FALSE))</f>
        <v>0</v>
      </c>
      <c r="Y47" s="29">
        <f>IF(Y39=0,0,VLOOKUP(Y39,FAC_TOTALS_APTA!$A$4:$BH$126,$L47,FALSE))</f>
        <v>0</v>
      </c>
      <c r="Z47" s="29">
        <f>IF(Z39=0,0,VLOOKUP(Z39,FAC_TOTALS_APTA!$A$4:$BH$126,$L47,FALSE))</f>
        <v>0</v>
      </c>
      <c r="AA47" s="29">
        <f>IF(AA39=0,0,VLOOKUP(AA39,FAC_TOTALS_APTA!$A$4:$BH$126,$L47,FALSE))</f>
        <v>0</v>
      </c>
      <c r="AB47" s="29">
        <f>IF(AB39=0,0,VLOOKUP(AB39,FAC_TOTALS_APTA!$A$4:$BH$126,$L47,FALSE))</f>
        <v>0</v>
      </c>
      <c r="AC47" s="32">
        <f t="shared" si="15"/>
        <v>-839577.42363991751</v>
      </c>
      <c r="AD47" s="33">
        <f>AC47/G55</f>
        <v>-1.0599680410913481E-2</v>
      </c>
    </row>
    <row r="48" spans="2:30" x14ac:dyDescent="0.25">
      <c r="B48" s="115" t="s">
        <v>45</v>
      </c>
      <c r="C48" s="116" t="s">
        <v>21</v>
      </c>
      <c r="D48" s="104" t="s">
        <v>14</v>
      </c>
      <c r="E48" s="55"/>
      <c r="F48" s="6" t="e">
        <f>MATCH($D48,FAC_TOTALS_APTA!$A$2:$BH$2,)</f>
        <v>#N/A</v>
      </c>
      <c r="G48" s="54" t="e">
        <f>VLOOKUP(G39,FAC_TOTALS_APTA!$A$4:$BH$126,$F48,FALSE)</f>
        <v>#REF!</v>
      </c>
      <c r="H48" s="54" t="e">
        <f>VLOOKUP(H39,FAC_TOTALS_APTA!$A$4:$BH$126,$F48,FALSE)</f>
        <v>#REF!</v>
      </c>
      <c r="I48" s="30" t="str">
        <f t="shared" si="12"/>
        <v>-</v>
      </c>
      <c r="J48" s="31" t="str">
        <f t="shared" si="13"/>
        <v>_log</v>
      </c>
      <c r="K48" s="31" t="str">
        <f t="shared" si="14"/>
        <v>TOTAL_MED_INC_INDIV_2018_log_FAC</v>
      </c>
      <c r="L48" s="6" t="e">
        <f>MATCH($K48,FAC_TOTALS_APTA!$A$2:$BF$2,)</f>
        <v>#N/A</v>
      </c>
      <c r="M48" s="29" t="e">
        <f>IF(M39=0,0,VLOOKUP(M39,FAC_TOTALS_APTA!$A$4:$BH$126,$L48,FALSE))</f>
        <v>#REF!</v>
      </c>
      <c r="N48" s="29" t="e">
        <f>IF(N39=0,0,VLOOKUP(N39,FAC_TOTALS_APTA!$A$4:$BH$126,$L48,FALSE))</f>
        <v>#REF!</v>
      </c>
      <c r="O48" s="29" t="e">
        <f>IF(O39=0,0,VLOOKUP(O39,FAC_TOTALS_APTA!$A$4:$BH$126,$L48,FALSE))</f>
        <v>#REF!</v>
      </c>
      <c r="P48" s="29" t="e">
        <f>IF(P39=0,0,VLOOKUP(P39,FAC_TOTALS_APTA!$A$4:$BH$126,$L48,FALSE))</f>
        <v>#REF!</v>
      </c>
      <c r="Q48" s="29" t="e">
        <f>IF(Q39=0,0,VLOOKUP(Q39,FAC_TOTALS_APTA!$A$4:$BH$126,$L48,FALSE))</f>
        <v>#REF!</v>
      </c>
      <c r="R48" s="29" t="e">
        <f>IF(R39=0,0,VLOOKUP(R39,FAC_TOTALS_APTA!$A$4:$BH$126,$L48,FALSE))</f>
        <v>#REF!</v>
      </c>
      <c r="S48" s="29">
        <f>IF(S39=0,0,VLOOKUP(S39,FAC_TOTALS_APTA!$A$4:$BH$126,$L48,FALSE))</f>
        <v>0</v>
      </c>
      <c r="T48" s="29">
        <f>IF(T39=0,0,VLOOKUP(T39,FAC_TOTALS_APTA!$A$4:$BH$126,$L48,FALSE))</f>
        <v>0</v>
      </c>
      <c r="U48" s="29">
        <f>IF(U39=0,0,VLOOKUP(U39,FAC_TOTALS_APTA!$A$4:$BH$126,$L48,FALSE))</f>
        <v>0</v>
      </c>
      <c r="V48" s="29">
        <f>IF(V39=0,0,VLOOKUP(V39,FAC_TOTALS_APTA!$A$4:$BH$126,$L48,FALSE))</f>
        <v>0</v>
      </c>
      <c r="W48" s="29">
        <f>IF(W39=0,0,VLOOKUP(W39,FAC_TOTALS_APTA!$A$4:$BH$126,$L48,FALSE))</f>
        <v>0</v>
      </c>
      <c r="X48" s="29">
        <f>IF(X39=0,0,VLOOKUP(X39,FAC_TOTALS_APTA!$A$4:$BH$126,$L48,FALSE))</f>
        <v>0</v>
      </c>
      <c r="Y48" s="29">
        <f>IF(Y39=0,0,VLOOKUP(Y39,FAC_TOTALS_APTA!$A$4:$BH$126,$L48,FALSE))</f>
        <v>0</v>
      </c>
      <c r="Z48" s="29">
        <f>IF(Z39=0,0,VLOOKUP(Z39,FAC_TOTALS_APTA!$A$4:$BH$126,$L48,FALSE))</f>
        <v>0</v>
      </c>
      <c r="AA48" s="29">
        <f>IF(AA39=0,0,VLOOKUP(AA39,FAC_TOTALS_APTA!$A$4:$BH$126,$L48,FALSE))</f>
        <v>0</v>
      </c>
      <c r="AB48" s="29">
        <f>IF(AB39=0,0,VLOOKUP(AB39,FAC_TOTALS_APTA!$A$4:$BH$126,$L48,FALSE))</f>
        <v>0</v>
      </c>
      <c r="AC48" s="32" t="e">
        <f t="shared" si="15"/>
        <v>#REF!</v>
      </c>
      <c r="AD48" s="33" t="e">
        <f>AC48/G55</f>
        <v>#REF!</v>
      </c>
    </row>
    <row r="49" spans="1:31" x14ac:dyDescent="0.25">
      <c r="B49" s="115" t="s">
        <v>61</v>
      </c>
      <c r="C49" s="116"/>
      <c r="D49" s="104" t="s">
        <v>9</v>
      </c>
      <c r="E49" s="55"/>
      <c r="F49" s="6">
        <f>MATCH($D49,FAC_TOTALS_APTA!$A$2:$BH$2,)</f>
        <v>17</v>
      </c>
      <c r="G49" s="29">
        <f>VLOOKUP(G39,FAC_TOTALS_APTA!$A$4:$BH$126,$F49,FALSE)</f>
        <v>8.3624406793883406</v>
      </c>
      <c r="H49" s="29">
        <f>VLOOKUP(H39,FAC_TOTALS_APTA!$A$4:$BH$126,$F49,FALSE)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MATCH($K49,FAC_TOTALS_APTA!$A$2:$BF$2,)</f>
        <v>35</v>
      </c>
      <c r="M49" s="29">
        <f>IF(M39=0,0,VLOOKUP(M39,FAC_TOTALS_APTA!$A$4:$BH$126,$L49,FALSE))</f>
        <v>-142933.713316487</v>
      </c>
      <c r="N49" s="29">
        <f>IF(N39=0,0,VLOOKUP(N39,FAC_TOTALS_APTA!$A$4:$BH$126,$L49,FALSE))</f>
        <v>-11269.927219289601</v>
      </c>
      <c r="O49" s="29">
        <f>IF(O39=0,0,VLOOKUP(O39,FAC_TOTALS_APTA!$A$4:$BH$126,$L49,FALSE))</f>
        <v>-226998.71158081901</v>
      </c>
      <c r="P49" s="29">
        <f>IF(P39=0,0,VLOOKUP(P39,FAC_TOTALS_APTA!$A$4:$BH$126,$L49,FALSE))</f>
        <v>-288845.42087195301</v>
      </c>
      <c r="Q49" s="29">
        <f>IF(Q39=0,0,VLOOKUP(Q39,FAC_TOTALS_APTA!$A$4:$BH$126,$L49,FALSE))</f>
        <v>-210447.457114066</v>
      </c>
      <c r="R49" s="29">
        <f>IF(R39=0,0,VLOOKUP(R39,FAC_TOTALS_APTA!$A$4:$BH$126,$L49,FALSE))</f>
        <v>-214552.98774115799</v>
      </c>
      <c r="S49" s="29">
        <f>IF(S39=0,0,VLOOKUP(S39,FAC_TOTALS_APTA!$A$4:$BH$126,$L49,FALSE))</f>
        <v>0</v>
      </c>
      <c r="T49" s="29">
        <f>IF(T39=0,0,VLOOKUP(T39,FAC_TOTALS_APTA!$A$4:$BH$126,$L49,FALSE))</f>
        <v>0</v>
      </c>
      <c r="U49" s="29">
        <f>IF(U39=0,0,VLOOKUP(U39,FAC_TOTALS_APTA!$A$4:$BH$126,$L49,FALSE))</f>
        <v>0</v>
      </c>
      <c r="V49" s="29">
        <f>IF(V39=0,0,VLOOKUP(V39,FAC_TOTALS_APTA!$A$4:$BH$126,$L49,FALSE))</f>
        <v>0</v>
      </c>
      <c r="W49" s="29">
        <f>IF(W39=0,0,VLOOKUP(W39,FAC_TOTALS_APTA!$A$4:$BH$126,$L49,FALSE))</f>
        <v>0</v>
      </c>
      <c r="X49" s="29">
        <f>IF(X39=0,0,VLOOKUP(X39,FAC_TOTALS_APTA!$A$4:$BH$126,$L49,FALSE))</f>
        <v>0</v>
      </c>
      <c r="Y49" s="29">
        <f>IF(Y39=0,0,VLOOKUP(Y39,FAC_TOTALS_APTA!$A$4:$BH$126,$L49,FALSE))</f>
        <v>0</v>
      </c>
      <c r="Z49" s="29">
        <f>IF(Z39=0,0,VLOOKUP(Z39,FAC_TOTALS_APTA!$A$4:$BH$126,$L49,FALSE))</f>
        <v>0</v>
      </c>
      <c r="AA49" s="29">
        <f>IF(AA39=0,0,VLOOKUP(AA39,FAC_TOTALS_APTA!$A$4:$BH$126,$L49,FALSE))</f>
        <v>0</v>
      </c>
      <c r="AB49" s="29">
        <f>IF(AB39=0,0,VLOOKUP(AB39,FAC_TOTALS_APTA!$A$4:$BH$126,$L49,FALSE))</f>
        <v>0</v>
      </c>
      <c r="AC49" s="32">
        <f t="shared" si="15"/>
        <v>-1095048.2178437726</v>
      </c>
      <c r="AD49" s="33">
        <f>AC49/G55</f>
        <v>-1.3825003885124115E-2</v>
      </c>
    </row>
    <row r="50" spans="1:31" x14ac:dyDescent="0.25">
      <c r="B50" s="115" t="s">
        <v>46</v>
      </c>
      <c r="C50" s="116"/>
      <c r="D50" s="104" t="s">
        <v>28</v>
      </c>
      <c r="E50" s="55"/>
      <c r="F50" s="6">
        <f>MATCH($D50,FAC_TOTALS_APTA!$A$2:$BH$2,)</f>
        <v>18</v>
      </c>
      <c r="G50" s="34">
        <f>VLOOKUP(G39,FAC_TOTALS_APTA!$A$4:$BH$126,$F50,FALSE)</f>
        <v>4.4248857901299896</v>
      </c>
      <c r="H50" s="34">
        <f>VLOOKUP(H39,FAC_TOTALS_APTA!$A$4:$BH$126,$F50,FALSE)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MATCH($K50,FAC_TOTALS_APTA!$A$2:$BF$2,)</f>
        <v>36</v>
      </c>
      <c r="M50" s="29">
        <f>IF(M39=0,0,VLOOKUP(M39,FAC_TOTALS_APTA!$A$4:$BH$126,$L50,FALSE))</f>
        <v>-8367.6563965695295</v>
      </c>
      <c r="N50" s="29">
        <f>IF(N39=0,0,VLOOKUP(N39,FAC_TOTALS_APTA!$A$4:$BH$126,$L50,FALSE))</f>
        <v>-86169.469947600999</v>
      </c>
      <c r="O50" s="29">
        <f>IF(O39=0,0,VLOOKUP(O39,FAC_TOTALS_APTA!$A$4:$BH$126,$L50,FALSE))</f>
        <v>-169838.95526975201</v>
      </c>
      <c r="P50" s="29">
        <f>IF(P39=0,0,VLOOKUP(P39,FAC_TOTALS_APTA!$A$4:$BH$126,$L50,FALSE))</f>
        <v>-652117.52202166698</v>
      </c>
      <c r="Q50" s="29">
        <f>IF(Q39=0,0,VLOOKUP(Q39,FAC_TOTALS_APTA!$A$4:$BH$126,$L50,FALSE))</f>
        <v>-322959.80958453799</v>
      </c>
      <c r="R50" s="29">
        <f>IF(R39=0,0,VLOOKUP(R39,FAC_TOTALS_APTA!$A$4:$BH$126,$L50,FALSE))</f>
        <v>-394865.43186128698</v>
      </c>
      <c r="S50" s="29">
        <f>IF(S39=0,0,VLOOKUP(S39,FAC_TOTALS_APTA!$A$4:$BH$126,$L50,FALSE))</f>
        <v>0</v>
      </c>
      <c r="T50" s="29">
        <f>IF(T39=0,0,VLOOKUP(T39,FAC_TOTALS_APTA!$A$4:$BH$126,$L50,FALSE))</f>
        <v>0</v>
      </c>
      <c r="U50" s="29">
        <f>IF(U39=0,0,VLOOKUP(U39,FAC_TOTALS_APTA!$A$4:$BH$126,$L50,FALSE))</f>
        <v>0</v>
      </c>
      <c r="V50" s="29">
        <f>IF(V39=0,0,VLOOKUP(V39,FAC_TOTALS_APTA!$A$4:$BH$126,$L50,FALSE))</f>
        <v>0</v>
      </c>
      <c r="W50" s="29">
        <f>IF(W39=0,0,VLOOKUP(W39,FAC_TOTALS_APTA!$A$4:$BH$126,$L50,FALSE))</f>
        <v>0</v>
      </c>
      <c r="X50" s="29">
        <f>IF(X39=0,0,VLOOKUP(X39,FAC_TOTALS_APTA!$A$4:$BH$126,$L50,FALSE))</f>
        <v>0</v>
      </c>
      <c r="Y50" s="29">
        <f>IF(Y39=0,0,VLOOKUP(Y39,FAC_TOTALS_APTA!$A$4:$BH$126,$L50,FALSE))</f>
        <v>0</v>
      </c>
      <c r="Z50" s="29">
        <f>IF(Z39=0,0,VLOOKUP(Z39,FAC_TOTALS_APTA!$A$4:$BH$126,$L50,FALSE))</f>
        <v>0</v>
      </c>
      <c r="AA50" s="29">
        <f>IF(AA39=0,0,VLOOKUP(AA39,FAC_TOTALS_APTA!$A$4:$BH$126,$L50,FALSE))</f>
        <v>0</v>
      </c>
      <c r="AB50" s="29">
        <f>IF(AB39=0,0,VLOOKUP(AB39,FAC_TOTALS_APTA!$A$4:$BH$126,$L50,FALSE))</f>
        <v>0</v>
      </c>
      <c r="AC50" s="32">
        <f t="shared" si="15"/>
        <v>-1634318.8450814146</v>
      </c>
      <c r="AD50" s="33">
        <f>AC50/G55</f>
        <v>-2.063330546966435E-2</v>
      </c>
    </row>
    <row r="51" spans="1:31" x14ac:dyDescent="0.25">
      <c r="B51" s="115" t="s">
        <v>62</v>
      </c>
      <c r="C51" s="116"/>
      <c r="D51" s="126" t="s">
        <v>68</v>
      </c>
      <c r="E51" s="55"/>
      <c r="F51" s="6">
        <f>MATCH($D51,FAC_TOTALS_APTA!$A$2:$BH$2,)</f>
        <v>27</v>
      </c>
      <c r="G51" s="34">
        <f>VLOOKUP(G39,FAC_TOTALS_APTA!$A$4:$BH$126,$F51,FALSE)</f>
        <v>0</v>
      </c>
      <c r="H51" s="34">
        <f>VLOOKUP(H39,FAC_TOTALS_APTA!$A$4:$BH$126,$F51,FALSE)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MATCH($K51,FAC_TOTALS_APTA!$A$2:$BF$2,)</f>
        <v>45</v>
      </c>
      <c r="M51" s="29">
        <f>IF(M39=0,0,VLOOKUP(M39,FAC_TOTALS_APTA!$A$4:$BH$126,$L51,FALSE))</f>
        <v>0</v>
      </c>
      <c r="N51" s="29">
        <f>IF(N39=0,0,VLOOKUP(N39,FAC_TOTALS_APTA!$A$4:$BH$126,$L51,FALSE))</f>
        <v>-425588.98162885598</v>
      </c>
      <c r="O51" s="29">
        <f>IF(O39=0,0,VLOOKUP(O39,FAC_TOTALS_APTA!$A$4:$BH$126,$L51,FALSE))</f>
        <v>-1828099.31523113</v>
      </c>
      <c r="P51" s="29">
        <f>IF(P39=0,0,VLOOKUP(P39,FAC_TOTALS_APTA!$A$4:$BH$126,$L51,FALSE))</f>
        <v>-1973531.3078874201</v>
      </c>
      <c r="Q51" s="29">
        <f>IF(Q39=0,0,VLOOKUP(Q39,FAC_TOTALS_APTA!$A$4:$BH$126,$L51,FALSE))</f>
        <v>-1947090.2113207199</v>
      </c>
      <c r="R51" s="29">
        <f>IF(R39=0,0,VLOOKUP(R39,FAC_TOTALS_APTA!$A$4:$BH$126,$L51,FALSE))</f>
        <v>-1872020.9092289</v>
      </c>
      <c r="S51" s="29">
        <f>IF(S39=0,0,VLOOKUP(S39,FAC_TOTALS_APTA!$A$4:$BH$126,$L51,FALSE))</f>
        <v>0</v>
      </c>
      <c r="T51" s="29">
        <f>IF(T39=0,0,VLOOKUP(T39,FAC_TOTALS_APTA!$A$4:$BH$126,$L51,FALSE))</f>
        <v>0</v>
      </c>
      <c r="U51" s="29">
        <f>IF(U39=0,0,VLOOKUP(U39,FAC_TOTALS_APTA!$A$4:$BH$126,$L51,FALSE))</f>
        <v>0</v>
      </c>
      <c r="V51" s="29">
        <f>IF(V39=0,0,VLOOKUP(V39,FAC_TOTALS_APTA!$A$4:$BH$126,$L51,FALSE))</f>
        <v>0</v>
      </c>
      <c r="W51" s="29">
        <f>IF(W39=0,0,VLOOKUP(W39,FAC_TOTALS_APTA!$A$4:$BH$126,$L51,FALSE))</f>
        <v>0</v>
      </c>
      <c r="X51" s="29">
        <f>IF(X39=0,0,VLOOKUP(X39,FAC_TOTALS_APTA!$A$4:$BH$126,$L51,FALSE))</f>
        <v>0</v>
      </c>
      <c r="Y51" s="29">
        <f>IF(Y39=0,0,VLOOKUP(Y39,FAC_TOTALS_APTA!$A$4:$BH$126,$L51,FALSE))</f>
        <v>0</v>
      </c>
      <c r="Z51" s="29">
        <f>IF(Z39=0,0,VLOOKUP(Z39,FAC_TOTALS_APTA!$A$4:$BH$126,$L51,FALSE))</f>
        <v>0</v>
      </c>
      <c r="AA51" s="29">
        <f>IF(AA39=0,0,VLOOKUP(AA39,FAC_TOTALS_APTA!$A$4:$BH$126,$L51,FALSE))</f>
        <v>0</v>
      </c>
      <c r="AB51" s="29">
        <f>IF(AB39=0,0,VLOOKUP(AB39,FAC_TOTALS_APTA!$A$4:$BH$126,$L51,FALSE))</f>
        <v>0</v>
      </c>
      <c r="AC51" s="32">
        <f t="shared" si="15"/>
        <v>-8046330.7252970263</v>
      </c>
      <c r="AD51" s="33">
        <f>AC51/G55</f>
        <v>-0.10158507335619014</v>
      </c>
    </row>
    <row r="52" spans="1:31" hidden="1" x14ac:dyDescent="0.25">
      <c r="B52" s="115" t="s">
        <v>63</v>
      </c>
      <c r="C52" s="116"/>
      <c r="D52" s="104" t="s">
        <v>42</v>
      </c>
      <c r="E52" s="55"/>
      <c r="F52" s="6">
        <f>MATCH($D52,FAC_TOTALS_APTA!$A$2:$BH$2,)</f>
        <v>28</v>
      </c>
      <c r="G52" s="34">
        <f>VLOOKUP(G39,FAC_TOTALS_APTA!$A$4:$BH$126,$F52,FALSE)</f>
        <v>0.34080460599745599</v>
      </c>
      <c r="H52" s="34">
        <f>VLOOKUP(H39,FAC_TOTALS_APTA!$A$4:$BH$126,$F52,FALSE)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MATCH($K52,FAC_TOTALS_APTA!$A$2:$BF$2,)</f>
        <v>46</v>
      </c>
      <c r="M52" s="29">
        <f>IF(M39=0,0,VLOOKUP(M39,FAC_TOTALS_APTA!$A$4:$BH$126,$L52,FALSE))</f>
        <v>-32200.296154937201</v>
      </c>
      <c r="N52" s="29">
        <f>IF(N39=0,0,VLOOKUP(N39,FAC_TOTALS_APTA!$A$4:$BH$126,$L52,FALSE))</f>
        <v>-492.41034617191701</v>
      </c>
      <c r="O52" s="29">
        <f>IF(O39=0,0,VLOOKUP(O39,FAC_TOTALS_APTA!$A$4:$BH$126,$L52,FALSE))</f>
        <v>-17055.7864082628</v>
      </c>
      <c r="P52" s="29">
        <f>IF(P39=0,0,VLOOKUP(P39,FAC_TOTALS_APTA!$A$4:$BH$126,$L52,FALSE))</f>
        <v>-8659.8456689345694</v>
      </c>
      <c r="Q52" s="29">
        <f>IF(Q39=0,0,VLOOKUP(Q39,FAC_TOTALS_APTA!$A$4:$BH$126,$L52,FALSE))</f>
        <v>-13397.384802246101</v>
      </c>
      <c r="R52" s="29">
        <f>IF(R39=0,0,VLOOKUP(R39,FAC_TOTALS_APTA!$A$4:$BH$126,$L52,FALSE))</f>
        <v>-3604.6534892028899</v>
      </c>
      <c r="S52" s="29">
        <f>IF(S39=0,0,VLOOKUP(S39,FAC_TOTALS_APTA!$A$4:$BH$126,$L52,FALSE))</f>
        <v>0</v>
      </c>
      <c r="T52" s="29">
        <f>IF(T39=0,0,VLOOKUP(T39,FAC_TOTALS_APTA!$A$4:$BH$126,$L52,FALSE))</f>
        <v>0</v>
      </c>
      <c r="U52" s="29">
        <f>IF(U39=0,0,VLOOKUP(U39,FAC_TOTALS_APTA!$A$4:$BH$126,$L52,FALSE))</f>
        <v>0</v>
      </c>
      <c r="V52" s="29">
        <f>IF(V39=0,0,VLOOKUP(V39,FAC_TOTALS_APTA!$A$4:$BH$126,$L52,FALSE))</f>
        <v>0</v>
      </c>
      <c r="W52" s="29">
        <f>IF(W39=0,0,VLOOKUP(W39,FAC_TOTALS_APTA!$A$4:$BH$126,$L52,FALSE))</f>
        <v>0</v>
      </c>
      <c r="X52" s="29">
        <f>IF(X39=0,0,VLOOKUP(X39,FAC_TOTALS_APTA!$A$4:$BH$126,$L52,FALSE))</f>
        <v>0</v>
      </c>
      <c r="Y52" s="29">
        <f>IF(Y39=0,0,VLOOKUP(Y39,FAC_TOTALS_APTA!$A$4:$BH$126,$L52,FALSE))</f>
        <v>0</v>
      </c>
      <c r="Z52" s="29">
        <f>IF(Z39=0,0,VLOOKUP(Z39,FAC_TOTALS_APTA!$A$4:$BH$126,$L52,FALSE))</f>
        <v>0</v>
      </c>
      <c r="AA52" s="29">
        <f>IF(AA39=0,0,VLOOKUP(AA39,FAC_TOTALS_APTA!$A$4:$BH$126,$L52,FALSE))</f>
        <v>0</v>
      </c>
      <c r="AB52" s="29">
        <f>IF(AB39=0,0,VLOOKUP(AB39,FAC_TOTALS_APTA!$A$4:$BH$126,$L52,FALSE))</f>
        <v>0</v>
      </c>
      <c r="AC52" s="32">
        <f t="shared" si="15"/>
        <v>-75410.376869755477</v>
      </c>
      <c r="AD52" s="33">
        <f>AC52/G55</f>
        <v>-9.520573945646845E-4</v>
      </c>
    </row>
    <row r="53" spans="1:31" hidden="1" x14ac:dyDescent="0.25">
      <c r="B53" s="127" t="s">
        <v>64</v>
      </c>
      <c r="C53" s="128"/>
      <c r="D53" s="129" t="s">
        <v>43</v>
      </c>
      <c r="E53" s="56"/>
      <c r="F53" s="7">
        <f>MATCH($D53,FAC_TOTALS_APTA!$A$2:$BH$2,)</f>
        <v>29</v>
      </c>
      <c r="G53" s="35">
        <f>VLOOKUP(G39,FAC_TOTALS_APTA!$A$4:$BH$126,$F53,FALSE)</f>
        <v>0</v>
      </c>
      <c r="H53" s="35">
        <f>VLOOKUP(H39,FAC_TOTALS_APTA!$A$4:$BH$126,$F53,FALSE)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MATCH($K53,FAC_TOTALS_APTA!$A$2:$BF$2,)</f>
        <v>47</v>
      </c>
      <c r="M53" s="38">
        <f>IF(M39=0,0,VLOOKUP(M39,FAC_TOTALS_APTA!$A$4:$BH$126,$L53,FALSE))</f>
        <v>0</v>
      </c>
      <c r="N53" s="38">
        <f>IF(N39=0,0,VLOOKUP(N39,FAC_TOTALS_APTA!$A$4:$BH$126,$L53,FALSE))</f>
        <v>0</v>
      </c>
      <c r="O53" s="38">
        <f>IF(O39=0,0,VLOOKUP(O39,FAC_TOTALS_APTA!$A$4:$BH$126,$L53,FALSE))</f>
        <v>0</v>
      </c>
      <c r="P53" s="38">
        <f>IF(P39=0,0,VLOOKUP(P39,FAC_TOTALS_APTA!$A$4:$BH$126,$L53,FALSE))</f>
        <v>0</v>
      </c>
      <c r="Q53" s="38">
        <f>IF(Q39=0,0,VLOOKUP(Q39,FAC_TOTALS_APTA!$A$4:$BH$126,$L53,FALSE))</f>
        <v>0</v>
      </c>
      <c r="R53" s="38">
        <f>IF(R39=0,0,VLOOKUP(R39,FAC_TOTALS_APTA!$A$4:$BH$126,$L53,FALSE))</f>
        <v>-1137190.80733216</v>
      </c>
      <c r="S53" s="38">
        <f>IF(S39=0,0,VLOOKUP(S39,FAC_TOTALS_APTA!$A$4:$BH$126,$L53,FALSE))</f>
        <v>0</v>
      </c>
      <c r="T53" s="38">
        <f>IF(T39=0,0,VLOOKUP(T39,FAC_TOTALS_APTA!$A$4:$BH$126,$L53,FALSE))</f>
        <v>0</v>
      </c>
      <c r="U53" s="38">
        <f>IF(U39=0,0,VLOOKUP(U39,FAC_TOTALS_APTA!$A$4:$BH$126,$L53,FALSE))</f>
        <v>0</v>
      </c>
      <c r="V53" s="38">
        <f>IF(V39=0,0,VLOOKUP(V39,FAC_TOTALS_APTA!$A$4:$BH$126,$L53,FALSE))</f>
        <v>0</v>
      </c>
      <c r="W53" s="38">
        <f>IF(W39=0,0,VLOOKUP(W39,FAC_TOTALS_APTA!$A$4:$BH$126,$L53,FALSE))</f>
        <v>0</v>
      </c>
      <c r="X53" s="38">
        <f>IF(X39=0,0,VLOOKUP(X39,FAC_TOTALS_APTA!$A$4:$BH$126,$L53,FALSE))</f>
        <v>0</v>
      </c>
      <c r="Y53" s="38">
        <f>IF(Y39=0,0,VLOOKUP(Y39,FAC_TOTALS_APTA!$A$4:$BH$126,$L53,FALSE))</f>
        <v>0</v>
      </c>
      <c r="Z53" s="38">
        <f>IF(Z39=0,0,VLOOKUP(Z39,FAC_TOTALS_APTA!$A$4:$BH$126,$L53,FALSE))</f>
        <v>0</v>
      </c>
      <c r="AA53" s="38">
        <f>IF(AA39=0,0,VLOOKUP(AA39,FAC_TOTALS_APTA!$A$4:$BH$126,$L53,FALSE))</f>
        <v>0</v>
      </c>
      <c r="AB53" s="38">
        <f>IF(AB39=0,0,VLOOKUP(AB39,FAC_TOTALS_APTA!$A$4:$BH$126,$L53,FALSE))</f>
        <v>0</v>
      </c>
      <c r="AC53" s="39">
        <f t="shared" si="15"/>
        <v>-1137190.80733216</v>
      </c>
      <c r="AD53" s="40">
        <f>AC53/G55</f>
        <v>-1.4357054852298299E-2</v>
      </c>
    </row>
    <row r="54" spans="1:31" x14ac:dyDescent="0.25">
      <c r="B54" s="41" t="s">
        <v>52</v>
      </c>
      <c r="C54" s="42"/>
      <c r="D54" s="41" t="s">
        <v>44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MATCH($K54,FAC_TOTALS_APTA!$A$2:$BF$2,)</f>
        <v>51</v>
      </c>
      <c r="M54" s="45">
        <f>IF(M39=0,0,VLOOKUP(M39,FAC_TOTALS_APTA!$A$4:$BH$126,$L54,FALSE))</f>
        <v>0</v>
      </c>
      <c r="N54" s="45">
        <f>IF(N39=0,0,VLOOKUP(N39,FAC_TOTALS_APTA!$A$4:$BH$126,$L54,FALSE))</f>
        <v>0</v>
      </c>
      <c r="O54" s="45">
        <f>IF(O39=0,0,VLOOKUP(O39,FAC_TOTALS_APTA!$A$4:$BH$126,$L54,FALSE))</f>
        <v>0</v>
      </c>
      <c r="P54" s="45">
        <f>IF(P39=0,0,VLOOKUP(P39,FAC_TOTALS_APTA!$A$4:$BH$126,$L54,FALSE))</f>
        <v>0</v>
      </c>
      <c r="Q54" s="45">
        <f>IF(Q39=0,0,VLOOKUP(Q39,FAC_TOTALS_APTA!$A$4:$BH$126,$L54,FALSE))</f>
        <v>0</v>
      </c>
      <c r="R54" s="45">
        <f>IF(R39=0,0,VLOOKUP(R39,FAC_TOTALS_APTA!$A$4:$BH$126,$L54,FALSE))</f>
        <v>0</v>
      </c>
      <c r="S54" s="45">
        <f>IF(S39=0,0,VLOOKUP(S39,FAC_TOTALS_APTA!$A$4:$BH$126,$L54,FALSE))</f>
        <v>0</v>
      </c>
      <c r="T54" s="45">
        <f>IF(T39=0,0,VLOOKUP(T39,FAC_TOTALS_APTA!$A$4:$BH$126,$L54,FALSE))</f>
        <v>0</v>
      </c>
      <c r="U54" s="45">
        <f>IF(U39=0,0,VLOOKUP(U39,FAC_TOTALS_APTA!$A$4:$BH$126,$L54,FALSE))</f>
        <v>0</v>
      </c>
      <c r="V54" s="45">
        <f>IF(V39=0,0,VLOOKUP(V39,FAC_TOTALS_APTA!$A$4:$BH$126,$L54,FALSE))</f>
        <v>0</v>
      </c>
      <c r="W54" s="45">
        <f>IF(W39=0,0,VLOOKUP(W39,FAC_TOTALS_APTA!$A$4:$BH$126,$L54,FALSE))</f>
        <v>0</v>
      </c>
      <c r="X54" s="45">
        <f>IF(X39=0,0,VLOOKUP(X39,FAC_TOTALS_APTA!$A$4:$BH$126,$L54,FALSE))</f>
        <v>0</v>
      </c>
      <c r="Y54" s="45">
        <f>IF(Y39=0,0,VLOOKUP(Y39,FAC_TOTALS_APTA!$A$4:$BH$126,$L54,FALSE))</f>
        <v>0</v>
      </c>
      <c r="Z54" s="45">
        <f>IF(Z39=0,0,VLOOKUP(Z39,FAC_TOTALS_APTA!$A$4:$BH$126,$L54,FALSE))</f>
        <v>0</v>
      </c>
      <c r="AA54" s="45">
        <f>IF(AA39=0,0,VLOOKUP(AA39,FAC_TOTALS_APTA!$A$4:$BH$126,$L54,FALSE))</f>
        <v>0</v>
      </c>
      <c r="AB54" s="45">
        <f>IF(AB39=0,0,VLOOKUP(AB39,FAC_TOTALS_APTA!$A$4:$BH$126,$L54,FALSE))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65</v>
      </c>
      <c r="C55" s="28"/>
      <c r="D55" s="6" t="s">
        <v>6</v>
      </c>
      <c r="E55" s="55"/>
      <c r="F55" s="6">
        <f>MATCH($D55,FAC_TOTALS_APTA!$A$2:$BF$2,)</f>
        <v>10</v>
      </c>
      <c r="G55" s="110">
        <f>VLOOKUP(G39,FAC_TOTALS_APTA!$A$4:$BH$126,$F55,FALSE)</f>
        <v>79207805.4330284</v>
      </c>
      <c r="H55" s="110">
        <f>VLOOKUP(H39,FAC_TOTALS_APTA!$A$4:$BF$126,$F55,FALSE)</f>
        <v>77250419.938544706</v>
      </c>
      <c r="I55" s="112">
        <f t="shared" ref="I55" si="18">H55/G55-1</f>
        <v>-2.4712027858652119E-2</v>
      </c>
      <c r="J55" s="31"/>
      <c r="K55" s="31"/>
      <c r="L55" s="6"/>
      <c r="M55" s="29" t="e">
        <f t="shared" ref="M55:AB55" si="19">SUM(M41:M48)</f>
        <v>#REF!</v>
      </c>
      <c r="N55" s="29" t="e">
        <f t="shared" si="19"/>
        <v>#REF!</v>
      </c>
      <c r="O55" s="29" t="e">
        <f t="shared" si="19"/>
        <v>#REF!</v>
      </c>
      <c r="P55" s="29" t="e">
        <f t="shared" si="19"/>
        <v>#REF!</v>
      </c>
      <c r="Q55" s="29" t="e">
        <f t="shared" si="19"/>
        <v>#REF!</v>
      </c>
      <c r="R55" s="29" t="e">
        <f t="shared" si="19"/>
        <v>#REF!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-1957385.4944836944</v>
      </c>
      <c r="AD55" s="33">
        <f>I55</f>
        <v>-2.4712027858652119E-2</v>
      </c>
      <c r="AE55" s="106"/>
    </row>
    <row r="56" spans="1:31" ht="13.5" thickBot="1" x14ac:dyDescent="0.3">
      <c r="B56" s="9" t="s">
        <v>49</v>
      </c>
      <c r="C56" s="23"/>
      <c r="D56" s="23" t="s">
        <v>4</v>
      </c>
      <c r="E56" s="23"/>
      <c r="F56" s="23">
        <f>MATCH($D56,FAC_TOTALS_APTA!$A$2:$BF$2,)</f>
        <v>8</v>
      </c>
      <c r="G56" s="111">
        <f>VLOOKUP(G39,FAC_TOTALS_APTA!$A$4:$BF$126,$F56,FALSE)</f>
        <v>81673687</v>
      </c>
      <c r="H56" s="111">
        <f>VLOOKUP(H39,FAC_TOTALS_APTA!$A$4:$BF$126,$F56,FALSE)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66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-3.433379432885364E-2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33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50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54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30</v>
      </c>
      <c r="C69" s="116" t="s">
        <v>21</v>
      </c>
      <c r="D69" s="104" t="s">
        <v>85</v>
      </c>
      <c r="E69" s="88"/>
      <c r="F69" s="76">
        <f>MATCH($D69,FAC_TOTALS_APTA!$A$2:$BH$2,)</f>
        <v>12</v>
      </c>
      <c r="G69" s="87" t="e">
        <f>VLOOKUP(G67,FAC_TOTALS_APTA!$A$4:$BH$126,$F69,FALSE)</f>
        <v>#N/A</v>
      </c>
      <c r="H69" s="87" t="e">
        <f>VLOOKUP(H67,FAC_TOTALS_APTA!$A$4:$BH$126,$F69,FALSE)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VRM_ADJ_log_FAC</v>
      </c>
      <c r="L69" s="76">
        <f>MATCH($K69,FAC_TOTALS_APTA!$A$2:$BF$2,)</f>
        <v>30</v>
      </c>
      <c r="M69" s="87" t="e">
        <f>IF(M67=0,0,VLOOKUP(M67,FAC_TOTALS_APTA!$A$4:$BH$126,$L69,FALSE))</f>
        <v>#N/A</v>
      </c>
      <c r="N69" s="87" t="e">
        <f>IF(N67=0,0,VLOOKUP(N67,FAC_TOTALS_APTA!$A$4:$BH$126,$L69,FALSE))</f>
        <v>#N/A</v>
      </c>
      <c r="O69" s="87" t="e">
        <f>IF(O67=0,0,VLOOKUP(O67,FAC_TOTALS_APTA!$A$4:$BH$126,$L69,FALSE))</f>
        <v>#N/A</v>
      </c>
      <c r="P69" s="87" t="e">
        <f>IF(P67=0,0,VLOOKUP(P67,FAC_TOTALS_APTA!$A$4:$BH$126,$L69,FALSE))</f>
        <v>#N/A</v>
      </c>
      <c r="Q69" s="87" t="e">
        <f>IF(Q67=0,0,VLOOKUP(Q67,FAC_TOTALS_APTA!$A$4:$BH$126,$L69,FALSE))</f>
        <v>#N/A</v>
      </c>
      <c r="R69" s="87" t="e">
        <f>IF(R67=0,0,VLOOKUP(R67,FAC_TOTALS_APTA!$A$4:$BH$126,$L69,FALSE))</f>
        <v>#N/A</v>
      </c>
      <c r="S69" s="87">
        <f>IF(S67=0,0,VLOOKUP(S67,FAC_TOTALS_APTA!$A$4:$BH$126,$L69,FALSE))</f>
        <v>0</v>
      </c>
      <c r="T69" s="87">
        <f>IF(T67=0,0,VLOOKUP(T67,FAC_TOTALS_APTA!$A$4:$BH$126,$L69,FALSE))</f>
        <v>0</v>
      </c>
      <c r="U69" s="87">
        <f>IF(U67=0,0,VLOOKUP(U67,FAC_TOTALS_APTA!$A$4:$BH$126,$L69,FALSE))</f>
        <v>0</v>
      </c>
      <c r="V69" s="87">
        <f>IF(V67=0,0,VLOOKUP(V67,FAC_TOTALS_APTA!$A$4:$BH$126,$L69,FALSE))</f>
        <v>0</v>
      </c>
      <c r="W69" s="87">
        <f>IF(W67=0,0,VLOOKUP(W67,FAC_TOTALS_APTA!$A$4:$BH$126,$L69,FALSE))</f>
        <v>0</v>
      </c>
      <c r="X69" s="87">
        <f>IF(X67=0,0,VLOOKUP(X67,FAC_TOTALS_APTA!$A$4:$BH$126,$L69,FALSE))</f>
        <v>0</v>
      </c>
      <c r="Y69" s="87">
        <f>IF(Y67=0,0,VLOOKUP(Y67,FAC_TOTALS_APTA!$A$4:$BH$126,$L69,FALSE))</f>
        <v>0</v>
      </c>
      <c r="Z69" s="87">
        <f>IF(Z67=0,0,VLOOKUP(Z67,FAC_TOTALS_APTA!$A$4:$BH$126,$L69,FALSE))</f>
        <v>0</v>
      </c>
      <c r="AA69" s="87">
        <f>IF(AA67=0,0,VLOOKUP(AA67,FAC_TOTALS_APTA!$A$4:$BH$126,$L69,FALSE))</f>
        <v>0</v>
      </c>
      <c r="AB69" s="87">
        <f>IF(AB67=0,0,VLOOKUP(AB67,FAC_TOTALS_APTA!$A$4:$BH$126,$L69,FALSE))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51</v>
      </c>
      <c r="C70" s="116" t="s">
        <v>21</v>
      </c>
      <c r="D70" s="104" t="s">
        <v>86</v>
      </c>
      <c r="E70" s="88"/>
      <c r="F70" s="76">
        <f>MATCH($D70,FAC_TOTALS_APTA!$A$2:$BH$2,)</f>
        <v>13</v>
      </c>
      <c r="G70" s="93" t="e">
        <f>VLOOKUP(G67,FAC_TOTALS_APTA!$A$4:$BH$126,$F70,FALSE)</f>
        <v>#N/A</v>
      </c>
      <c r="H70" s="93" t="e">
        <f>VLOOKUP(H67,FAC_TOTALS_APTA!$A$4:$BH$126,$F70,FALSE)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FARE_per_UPT_cleaned_2018_log_FAC</v>
      </c>
      <c r="L70" s="76">
        <f>MATCH($K70,FAC_TOTALS_APTA!$A$2:$BF$2,)</f>
        <v>31</v>
      </c>
      <c r="M70" s="87" t="e">
        <f>IF(M67=0,0,VLOOKUP(M67,FAC_TOTALS_APTA!$A$4:$BH$126,$L70,FALSE))</f>
        <v>#N/A</v>
      </c>
      <c r="N70" s="87" t="e">
        <f>IF(N67=0,0,VLOOKUP(N67,FAC_TOTALS_APTA!$A$4:$BH$126,$L70,FALSE))</f>
        <v>#N/A</v>
      </c>
      <c r="O70" s="87" t="e">
        <f>IF(O67=0,0,VLOOKUP(O67,FAC_TOTALS_APTA!$A$4:$BH$126,$L70,FALSE))</f>
        <v>#N/A</v>
      </c>
      <c r="P70" s="87" t="e">
        <f>IF(P67=0,0,VLOOKUP(P67,FAC_TOTALS_APTA!$A$4:$BH$126,$L70,FALSE))</f>
        <v>#N/A</v>
      </c>
      <c r="Q70" s="87" t="e">
        <f>IF(Q67=0,0,VLOOKUP(Q67,FAC_TOTALS_APTA!$A$4:$BH$126,$L70,FALSE))</f>
        <v>#N/A</v>
      </c>
      <c r="R70" s="87" t="e">
        <f>IF(R67=0,0,VLOOKUP(R67,FAC_TOTALS_APTA!$A$4:$BH$126,$L70,FALSE))</f>
        <v>#N/A</v>
      </c>
      <c r="S70" s="87">
        <f>IF(S67=0,0,VLOOKUP(S67,FAC_TOTALS_APTA!$A$4:$BH$126,$L70,FALSE))</f>
        <v>0</v>
      </c>
      <c r="T70" s="87">
        <f>IF(T67=0,0,VLOOKUP(T67,FAC_TOTALS_APTA!$A$4:$BH$126,$L70,FALSE))</f>
        <v>0</v>
      </c>
      <c r="U70" s="87">
        <f>IF(U67=0,0,VLOOKUP(U67,FAC_TOTALS_APTA!$A$4:$BH$126,$L70,FALSE))</f>
        <v>0</v>
      </c>
      <c r="V70" s="87">
        <f>IF(V67=0,0,VLOOKUP(V67,FAC_TOTALS_APTA!$A$4:$BH$126,$L70,FALSE))</f>
        <v>0</v>
      </c>
      <c r="W70" s="87">
        <f>IF(W67=0,0,VLOOKUP(W67,FAC_TOTALS_APTA!$A$4:$BH$126,$L70,FALSE))</f>
        <v>0</v>
      </c>
      <c r="X70" s="87">
        <f>IF(X67=0,0,VLOOKUP(X67,FAC_TOTALS_APTA!$A$4:$BH$126,$L70,FALSE))</f>
        <v>0</v>
      </c>
      <c r="Y70" s="87">
        <f>IF(Y67=0,0,VLOOKUP(Y67,FAC_TOTALS_APTA!$A$4:$BH$126,$L70,FALSE))</f>
        <v>0</v>
      </c>
      <c r="Z70" s="87">
        <f>IF(Z67=0,0,VLOOKUP(Z67,FAC_TOTALS_APTA!$A$4:$BH$126,$L70,FALSE))</f>
        <v>0</v>
      </c>
      <c r="AA70" s="87">
        <f>IF(AA67=0,0,VLOOKUP(AA67,FAC_TOTALS_APTA!$A$4:$BH$126,$L70,FALSE))</f>
        <v>0</v>
      </c>
      <c r="AB70" s="87">
        <f>IF(AB67=0,0,VLOOKUP(AB67,FAC_TOTALS_APTA!$A$4:$BH$126,$L70,FALSE))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79</v>
      </c>
      <c r="C71" s="116"/>
      <c r="D71" s="104" t="s">
        <v>77</v>
      </c>
      <c r="E71" s="118"/>
      <c r="F71" s="104">
        <f>MATCH($D71,FAC_TOTALS_APTA!$A$2:$BH$2,)</f>
        <v>20</v>
      </c>
      <c r="G71" s="117" t="e">
        <f>VLOOKUP(G67,FAC_TOTALS_APTA!$A$4:$BH$126,$F71,FALSE)</f>
        <v>#N/A</v>
      </c>
      <c r="H71" s="117" t="e">
        <f>VLOOKUP(H67,FAC_TOTALS_APTA!$A$4:$BH$126,$F71,FALSE)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MATCH($K71,FAC_TOTALS_APTA!$A$2:$BF$2,)</f>
        <v>38</v>
      </c>
      <c r="M71" s="117" t="e">
        <f>IF(M67=0,0,VLOOKUP(M67,FAC_TOTALS_APTA!$A$4:$BH$126,$L71,FALSE))</f>
        <v>#N/A</v>
      </c>
      <c r="N71" s="117" t="e">
        <f>IF(N67=0,0,VLOOKUP(N67,FAC_TOTALS_APTA!$A$4:$BH$126,$L71,FALSE))</f>
        <v>#N/A</v>
      </c>
      <c r="O71" s="117" t="e">
        <f>IF(O67=0,0,VLOOKUP(O67,FAC_TOTALS_APTA!$A$4:$BH$126,$L71,FALSE))</f>
        <v>#N/A</v>
      </c>
      <c r="P71" s="117" t="e">
        <f>IF(P67=0,0,VLOOKUP(P67,FAC_TOTALS_APTA!$A$4:$BH$126,$L71,FALSE))</f>
        <v>#N/A</v>
      </c>
      <c r="Q71" s="117" t="e">
        <f>IF(Q67=0,0,VLOOKUP(Q67,FAC_TOTALS_APTA!$A$4:$BH$126,$L71,FALSE))</f>
        <v>#N/A</v>
      </c>
      <c r="R71" s="117" t="e">
        <f>IF(R67=0,0,VLOOKUP(R67,FAC_TOTALS_APTA!$A$4:$BH$126,$L71,FALSE))</f>
        <v>#N/A</v>
      </c>
      <c r="S71" s="117">
        <f>IF(S67=0,0,VLOOKUP(S67,FAC_TOTALS_APTA!$A$4:$BH$126,$L71,FALSE))</f>
        <v>0</v>
      </c>
      <c r="T71" s="117">
        <f>IF(T67=0,0,VLOOKUP(T67,FAC_TOTALS_APTA!$A$4:$BH$126,$L71,FALSE))</f>
        <v>0</v>
      </c>
      <c r="U71" s="117">
        <f>IF(U67=0,0,VLOOKUP(U67,FAC_TOTALS_APTA!$A$4:$BH$126,$L71,FALSE))</f>
        <v>0</v>
      </c>
      <c r="V71" s="117">
        <f>IF(V67=0,0,VLOOKUP(V67,FAC_TOTALS_APTA!$A$4:$BH$126,$L71,FALSE))</f>
        <v>0</v>
      </c>
      <c r="W71" s="117">
        <f>IF(W67=0,0,VLOOKUP(W67,FAC_TOTALS_APTA!$A$4:$BH$126,$L71,FALSE))</f>
        <v>0</v>
      </c>
      <c r="X71" s="117">
        <f>IF(X67=0,0,VLOOKUP(X67,FAC_TOTALS_APTA!$A$4:$BH$126,$L71,FALSE))</f>
        <v>0</v>
      </c>
      <c r="Y71" s="117">
        <f>IF(Y67=0,0,VLOOKUP(Y67,FAC_TOTALS_APTA!$A$4:$BH$126,$L71,FALSE))</f>
        <v>0</v>
      </c>
      <c r="Z71" s="117">
        <f>IF(Z67=0,0,VLOOKUP(Z67,FAC_TOTALS_APTA!$A$4:$BH$126,$L71,FALSE))</f>
        <v>0</v>
      </c>
      <c r="AA71" s="117">
        <f>IF(AA67=0,0,VLOOKUP(AA67,FAC_TOTALS_APTA!$A$4:$BH$126,$L71,FALSE))</f>
        <v>0</v>
      </c>
      <c r="AB71" s="117">
        <f>IF(AB67=0,0,VLOOKUP(AB67,FAC_TOTALS_APTA!$A$4:$BH$126,$L71,FALSE))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80</v>
      </c>
      <c r="C72" s="116"/>
      <c r="D72" s="104" t="s">
        <v>76</v>
      </c>
      <c r="E72" s="118"/>
      <c r="F72" s="104">
        <f>MATCH($D72,FAC_TOTALS_APTA!$A$2:$BH$2,)</f>
        <v>19</v>
      </c>
      <c r="G72" s="54" t="e">
        <f>VLOOKUP(G67,FAC_TOTALS_APTA!$A$4:$BH$126,$F72,FALSE)</f>
        <v>#N/A</v>
      </c>
      <c r="H72" s="54" t="e">
        <f>VLOOKUP(H67,FAC_TOTALS_APTA!$A$4:$BH$126,$F72,FALSE)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MATCH($K72,FAC_TOTALS_APTA!$A$2:$BF$2,)</f>
        <v>37</v>
      </c>
      <c r="M72" s="29">
        <f>IF(M68=0,0,VLOOKUP(M68,FAC_TOTALS_APTA!$A$4:$BH$126,$L72,FALSE))</f>
        <v>0</v>
      </c>
      <c r="N72" s="29">
        <f>IF(N68=0,0,VLOOKUP(N68,FAC_TOTALS_APTA!$A$4:$BH$126,$L72,FALSE))</f>
        <v>0</v>
      </c>
      <c r="O72" s="29">
        <f>IF(O68=0,0,VLOOKUP(O68,FAC_TOTALS_APTA!$A$4:$BH$126,$L72,FALSE))</f>
        <v>0</v>
      </c>
      <c r="P72" s="29">
        <f>IF(P68=0,0,VLOOKUP(P68,FAC_TOTALS_APTA!$A$4:$BH$126,$L72,FALSE))</f>
        <v>0</v>
      </c>
      <c r="Q72" s="29">
        <f>IF(Q68=0,0,VLOOKUP(Q68,FAC_TOTALS_APTA!$A$4:$BH$126,$L72,FALSE))</f>
        <v>0</v>
      </c>
      <c r="R72" s="29">
        <f>IF(R68=0,0,VLOOKUP(R68,FAC_TOTALS_APTA!$A$4:$BH$126,$L72,FALSE))</f>
        <v>0</v>
      </c>
      <c r="S72" s="29">
        <f>IF(S68=0,0,VLOOKUP(S68,FAC_TOTALS_APTA!$A$4:$BH$126,$L72,FALSE))</f>
        <v>0</v>
      </c>
      <c r="T72" s="29">
        <f>IF(T68=0,0,VLOOKUP(T68,FAC_TOTALS_APTA!$A$4:$BH$126,$L72,FALSE))</f>
        <v>0</v>
      </c>
      <c r="U72" s="29">
        <f>IF(U68=0,0,VLOOKUP(U68,FAC_TOTALS_APTA!$A$4:$BH$126,$L72,FALSE))</f>
        <v>0</v>
      </c>
      <c r="V72" s="29">
        <f>IF(V68=0,0,VLOOKUP(V68,FAC_TOTALS_APTA!$A$4:$BH$126,$L72,FALSE))</f>
        <v>0</v>
      </c>
      <c r="W72" s="29">
        <f>IF(W68=0,0,VLOOKUP(W68,FAC_TOTALS_APTA!$A$4:$BH$126,$L72,FALSE))</f>
        <v>0</v>
      </c>
      <c r="X72" s="29">
        <f>IF(X68=0,0,VLOOKUP(X68,FAC_TOTALS_APTA!$A$4:$BH$126,$L72,FALSE))</f>
        <v>0</v>
      </c>
      <c r="Y72" s="29">
        <f>IF(Y68=0,0,VLOOKUP(Y68,FAC_TOTALS_APTA!$A$4:$BH$126,$L72,FALSE))</f>
        <v>0</v>
      </c>
      <c r="Z72" s="29">
        <f>IF(Z68=0,0,VLOOKUP(Z68,FAC_TOTALS_APTA!$A$4:$BH$126,$L72,FALSE))</f>
        <v>0</v>
      </c>
      <c r="AA72" s="29">
        <f>IF(AA68=0,0,VLOOKUP(AA68,FAC_TOTALS_APTA!$A$4:$BH$126,$L72,FALSE))</f>
        <v>0</v>
      </c>
      <c r="AB72" s="29">
        <f>IF(AB68=0,0,VLOOKUP(AB68,FAC_TOTALS_APTA!$A$4:$BH$126,$L72,FALSE))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47</v>
      </c>
      <c r="C73" s="116" t="s">
        <v>21</v>
      </c>
      <c r="D73" s="104" t="s">
        <v>8</v>
      </c>
      <c r="E73" s="88"/>
      <c r="F73" s="76">
        <f>MATCH($D73,FAC_TOTALS_APTA!$A$2:$BH$2,)</f>
        <v>14</v>
      </c>
      <c r="G73" s="87" t="e">
        <f>VLOOKUP(G67,FAC_TOTALS_APTA!$A$4:$BH$126,$F73,FALSE)</f>
        <v>#N/A</v>
      </c>
      <c r="H73" s="87" t="e">
        <f>VLOOKUP(H67,FAC_TOTALS_APTA!$A$4:$BH$126,$F73,FALSE)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MATCH($K73,FAC_TOTALS_APTA!$A$2:$BF$2,)</f>
        <v>32</v>
      </c>
      <c r="M73" s="87" t="e">
        <f>IF(M67=0,0,VLOOKUP(M67,FAC_TOTALS_APTA!$A$4:$BH$126,$L73,FALSE))</f>
        <v>#N/A</v>
      </c>
      <c r="N73" s="87" t="e">
        <f>IF(N67=0,0,VLOOKUP(N67,FAC_TOTALS_APTA!$A$4:$BH$126,$L73,FALSE))</f>
        <v>#N/A</v>
      </c>
      <c r="O73" s="87" t="e">
        <f>IF(O67=0,0,VLOOKUP(O67,FAC_TOTALS_APTA!$A$4:$BH$126,$L73,FALSE))</f>
        <v>#N/A</v>
      </c>
      <c r="P73" s="87" t="e">
        <f>IF(P67=0,0,VLOOKUP(P67,FAC_TOTALS_APTA!$A$4:$BH$126,$L73,FALSE))</f>
        <v>#N/A</v>
      </c>
      <c r="Q73" s="87" t="e">
        <f>IF(Q67=0,0,VLOOKUP(Q67,FAC_TOTALS_APTA!$A$4:$BH$126,$L73,FALSE))</f>
        <v>#N/A</v>
      </c>
      <c r="R73" s="87" t="e">
        <f>IF(R67=0,0,VLOOKUP(R67,FAC_TOTALS_APTA!$A$4:$BH$126,$L73,FALSE))</f>
        <v>#N/A</v>
      </c>
      <c r="S73" s="87">
        <f>IF(S67=0,0,VLOOKUP(S67,FAC_TOTALS_APTA!$A$4:$BH$126,$L73,FALSE))</f>
        <v>0</v>
      </c>
      <c r="T73" s="87">
        <f>IF(T67=0,0,VLOOKUP(T67,FAC_TOTALS_APTA!$A$4:$BH$126,$L73,FALSE))</f>
        <v>0</v>
      </c>
      <c r="U73" s="87">
        <f>IF(U67=0,0,VLOOKUP(U67,FAC_TOTALS_APTA!$A$4:$BH$126,$L73,FALSE))</f>
        <v>0</v>
      </c>
      <c r="V73" s="87">
        <f>IF(V67=0,0,VLOOKUP(V67,FAC_TOTALS_APTA!$A$4:$BH$126,$L73,FALSE))</f>
        <v>0</v>
      </c>
      <c r="W73" s="87">
        <f>IF(W67=0,0,VLOOKUP(W67,FAC_TOTALS_APTA!$A$4:$BH$126,$L73,FALSE))</f>
        <v>0</v>
      </c>
      <c r="X73" s="87">
        <f>IF(X67=0,0,VLOOKUP(X67,FAC_TOTALS_APTA!$A$4:$BH$126,$L73,FALSE))</f>
        <v>0</v>
      </c>
      <c r="Y73" s="87">
        <f>IF(Y67=0,0,VLOOKUP(Y67,FAC_TOTALS_APTA!$A$4:$BH$126,$L73,FALSE))</f>
        <v>0</v>
      </c>
      <c r="Z73" s="87">
        <f>IF(Z67=0,0,VLOOKUP(Z67,FAC_TOTALS_APTA!$A$4:$BH$126,$L73,FALSE))</f>
        <v>0</v>
      </c>
      <c r="AA73" s="87">
        <f>IF(AA67=0,0,VLOOKUP(AA67,FAC_TOTALS_APTA!$A$4:$BH$126,$L73,FALSE))</f>
        <v>0</v>
      </c>
      <c r="AB73" s="87">
        <f>IF(AB67=0,0,VLOOKUP(AB67,FAC_TOTALS_APTA!$A$4:$BH$126,$L73,FALSE))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72</v>
      </c>
      <c r="C74" s="116"/>
      <c r="D74" s="104" t="s">
        <v>71</v>
      </c>
      <c r="E74" s="88"/>
      <c r="F74" s="76">
        <f>MATCH($D74,FAC_TOTALS_APTA!$A$2:$BH$2,)</f>
        <v>15</v>
      </c>
      <c r="G74" s="93" t="e">
        <f>VLOOKUP(G67,FAC_TOTALS_APTA!$A$4:$BH$126,$F74,FALSE)</f>
        <v>#N/A</v>
      </c>
      <c r="H74" s="93" t="e">
        <f>VLOOKUP(H67,FAC_TOTALS_APTA!$A$4:$BH$126,$F74,FALSE)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MATCH($K74,FAC_TOTALS_APTA!$A$2:$BF$2,)</f>
        <v>33</v>
      </c>
      <c r="M74" s="87" t="e">
        <f>IF(M67=0,0,VLOOKUP(M67,FAC_TOTALS_APTA!$A$4:$BH$126,$L74,FALSE))</f>
        <v>#N/A</v>
      </c>
      <c r="N74" s="87" t="e">
        <f>IF(N67=0,0,VLOOKUP(N67,FAC_TOTALS_APTA!$A$4:$BH$126,$L74,FALSE))</f>
        <v>#N/A</v>
      </c>
      <c r="O74" s="87" t="e">
        <f>IF(O67=0,0,VLOOKUP(O67,FAC_TOTALS_APTA!$A$4:$BH$126,$L74,FALSE))</f>
        <v>#N/A</v>
      </c>
      <c r="P74" s="87" t="e">
        <f>IF(P67=0,0,VLOOKUP(P67,FAC_TOTALS_APTA!$A$4:$BH$126,$L74,FALSE))</f>
        <v>#N/A</v>
      </c>
      <c r="Q74" s="87" t="e">
        <f>IF(Q67=0,0,VLOOKUP(Q67,FAC_TOTALS_APTA!$A$4:$BH$126,$L74,FALSE))</f>
        <v>#N/A</v>
      </c>
      <c r="R74" s="87" t="e">
        <f>IF(R67=0,0,VLOOKUP(R67,FAC_TOTALS_APTA!$A$4:$BH$126,$L74,FALSE))</f>
        <v>#N/A</v>
      </c>
      <c r="S74" s="87">
        <f>IF(S67=0,0,VLOOKUP(S67,FAC_TOTALS_APTA!$A$4:$BH$126,$L74,FALSE))</f>
        <v>0</v>
      </c>
      <c r="T74" s="87">
        <f>IF(T67=0,0,VLOOKUP(T67,FAC_TOTALS_APTA!$A$4:$BH$126,$L74,FALSE))</f>
        <v>0</v>
      </c>
      <c r="U74" s="87">
        <f>IF(U67=0,0,VLOOKUP(U67,FAC_TOTALS_APTA!$A$4:$BH$126,$L74,FALSE))</f>
        <v>0</v>
      </c>
      <c r="V74" s="87">
        <f>IF(V67=0,0,VLOOKUP(V67,FAC_TOTALS_APTA!$A$4:$BH$126,$L74,FALSE))</f>
        <v>0</v>
      </c>
      <c r="W74" s="87">
        <f>IF(W67=0,0,VLOOKUP(W67,FAC_TOTALS_APTA!$A$4:$BH$126,$L74,FALSE))</f>
        <v>0</v>
      </c>
      <c r="X74" s="87">
        <f>IF(X67=0,0,VLOOKUP(X67,FAC_TOTALS_APTA!$A$4:$BH$126,$L74,FALSE))</f>
        <v>0</v>
      </c>
      <c r="Y74" s="87">
        <f>IF(Y67=0,0,VLOOKUP(Y67,FAC_TOTALS_APTA!$A$4:$BH$126,$L74,FALSE))</f>
        <v>0</v>
      </c>
      <c r="Z74" s="87">
        <f>IF(Z67=0,0,VLOOKUP(Z67,FAC_TOTALS_APTA!$A$4:$BH$126,$L74,FALSE))</f>
        <v>0</v>
      </c>
      <c r="AA74" s="87">
        <f>IF(AA67=0,0,VLOOKUP(AA67,FAC_TOTALS_APTA!$A$4:$BH$126,$L74,FALSE))</f>
        <v>0</v>
      </c>
      <c r="AB74" s="87">
        <f>IF(AB67=0,0,VLOOKUP(AB67,FAC_TOTALS_APTA!$A$4:$BH$126,$L74,FALSE))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48</v>
      </c>
      <c r="C75" s="116" t="s">
        <v>21</v>
      </c>
      <c r="D75" s="124" t="s">
        <v>81</v>
      </c>
      <c r="E75" s="88"/>
      <c r="F75" s="76">
        <f>MATCH($D75,FAC_TOTALS_APTA!$A$2:$BH$2,)</f>
        <v>16</v>
      </c>
      <c r="G75" s="94" t="e">
        <f>VLOOKUP(G67,FAC_TOTALS_APTA!$A$4:$BH$126,$F75,FALSE)</f>
        <v>#N/A</v>
      </c>
      <c r="H75" s="94" t="e">
        <f>VLOOKUP(H67,FAC_TOTALS_APTA!$A$4:$BH$126,$F75,FALSE)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MATCH($K75,FAC_TOTALS_APTA!$A$2:$BF$2,)</f>
        <v>34</v>
      </c>
      <c r="M75" s="87" t="e">
        <f>IF(M67=0,0,VLOOKUP(M67,FAC_TOTALS_APTA!$A$4:$BH$126,$L75,FALSE))</f>
        <v>#N/A</v>
      </c>
      <c r="N75" s="87" t="e">
        <f>IF(N67=0,0,VLOOKUP(N67,FAC_TOTALS_APTA!$A$4:$BH$126,$L75,FALSE))</f>
        <v>#N/A</v>
      </c>
      <c r="O75" s="87" t="e">
        <f>IF(O67=0,0,VLOOKUP(O67,FAC_TOTALS_APTA!$A$4:$BH$126,$L75,FALSE))</f>
        <v>#N/A</v>
      </c>
      <c r="P75" s="87" t="e">
        <f>IF(P67=0,0,VLOOKUP(P67,FAC_TOTALS_APTA!$A$4:$BH$126,$L75,FALSE))</f>
        <v>#N/A</v>
      </c>
      <c r="Q75" s="87" t="e">
        <f>IF(Q67=0,0,VLOOKUP(Q67,FAC_TOTALS_APTA!$A$4:$BH$126,$L75,FALSE))</f>
        <v>#N/A</v>
      </c>
      <c r="R75" s="87" t="e">
        <f>IF(R67=0,0,VLOOKUP(R67,FAC_TOTALS_APTA!$A$4:$BH$126,$L75,FALSE))</f>
        <v>#N/A</v>
      </c>
      <c r="S75" s="87">
        <f>IF(S67=0,0,VLOOKUP(S67,FAC_TOTALS_APTA!$A$4:$BH$126,$L75,FALSE))</f>
        <v>0</v>
      </c>
      <c r="T75" s="87">
        <f>IF(T67=0,0,VLOOKUP(T67,FAC_TOTALS_APTA!$A$4:$BH$126,$L75,FALSE))</f>
        <v>0</v>
      </c>
      <c r="U75" s="87">
        <f>IF(U67=0,0,VLOOKUP(U67,FAC_TOTALS_APTA!$A$4:$BH$126,$L75,FALSE))</f>
        <v>0</v>
      </c>
      <c r="V75" s="87">
        <f>IF(V67=0,0,VLOOKUP(V67,FAC_TOTALS_APTA!$A$4:$BH$126,$L75,FALSE))</f>
        <v>0</v>
      </c>
      <c r="W75" s="87">
        <f>IF(W67=0,0,VLOOKUP(W67,FAC_TOTALS_APTA!$A$4:$BH$126,$L75,FALSE))</f>
        <v>0</v>
      </c>
      <c r="X75" s="87">
        <f>IF(X67=0,0,VLOOKUP(X67,FAC_TOTALS_APTA!$A$4:$BH$126,$L75,FALSE))</f>
        <v>0</v>
      </c>
      <c r="Y75" s="87">
        <f>IF(Y67=0,0,VLOOKUP(Y67,FAC_TOTALS_APTA!$A$4:$BH$126,$L75,FALSE))</f>
        <v>0</v>
      </c>
      <c r="Z75" s="87">
        <f>IF(Z67=0,0,VLOOKUP(Z67,FAC_TOTALS_APTA!$A$4:$BH$126,$L75,FALSE))</f>
        <v>0</v>
      </c>
      <c r="AA75" s="87">
        <f>IF(AA67=0,0,VLOOKUP(AA67,FAC_TOTALS_APTA!$A$4:$BH$126,$L75,FALSE))</f>
        <v>0</v>
      </c>
      <c r="AB75" s="87">
        <f>IF(AB67=0,0,VLOOKUP(AB67,FAC_TOTALS_APTA!$A$4:$BH$126,$L75,FALSE))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45</v>
      </c>
      <c r="C76" s="116" t="s">
        <v>21</v>
      </c>
      <c r="D76" s="104" t="s">
        <v>14</v>
      </c>
      <c r="E76" s="88"/>
      <c r="F76" s="76" t="e">
        <f>MATCH($D76,FAC_TOTALS_APTA!$A$2:$BH$2,)</f>
        <v>#N/A</v>
      </c>
      <c r="G76" s="93" t="e">
        <f>VLOOKUP(G67,FAC_TOTALS_APTA!$A$4:$BH$126,$F76,FALSE)</f>
        <v>#N/A</v>
      </c>
      <c r="H76" s="93" t="e">
        <f>VLOOKUP(H67,FAC_TOTALS_APTA!$A$4:$BH$126,$F76,FALSE)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 t="e">
        <f>MATCH($K76,FAC_TOTALS_APTA!$A$2:$BF$2,)</f>
        <v>#N/A</v>
      </c>
      <c r="M76" s="87" t="e">
        <f>IF(M67=0,0,VLOOKUP(M67,FAC_TOTALS_APTA!$A$4:$BH$126,$L76,FALSE))</f>
        <v>#N/A</v>
      </c>
      <c r="N76" s="87" t="e">
        <f>IF(N67=0,0,VLOOKUP(N67,FAC_TOTALS_APTA!$A$4:$BH$126,$L76,FALSE))</f>
        <v>#N/A</v>
      </c>
      <c r="O76" s="87" t="e">
        <f>IF(O67=0,0,VLOOKUP(O67,FAC_TOTALS_APTA!$A$4:$BH$126,$L76,FALSE))</f>
        <v>#N/A</v>
      </c>
      <c r="P76" s="87" t="e">
        <f>IF(P67=0,0,VLOOKUP(P67,FAC_TOTALS_APTA!$A$4:$BH$126,$L76,FALSE))</f>
        <v>#N/A</v>
      </c>
      <c r="Q76" s="87" t="e">
        <f>IF(Q67=0,0,VLOOKUP(Q67,FAC_TOTALS_APTA!$A$4:$BH$126,$L76,FALSE))</f>
        <v>#N/A</v>
      </c>
      <c r="R76" s="87" t="e">
        <f>IF(R67=0,0,VLOOKUP(R67,FAC_TOTALS_APTA!$A$4:$BH$126,$L76,FALSE))</f>
        <v>#N/A</v>
      </c>
      <c r="S76" s="87">
        <f>IF(S67=0,0,VLOOKUP(S67,FAC_TOTALS_APTA!$A$4:$BH$126,$L76,FALSE))</f>
        <v>0</v>
      </c>
      <c r="T76" s="87">
        <f>IF(T67=0,0,VLOOKUP(T67,FAC_TOTALS_APTA!$A$4:$BH$126,$L76,FALSE))</f>
        <v>0</v>
      </c>
      <c r="U76" s="87">
        <f>IF(U67=0,0,VLOOKUP(U67,FAC_TOTALS_APTA!$A$4:$BH$126,$L76,FALSE))</f>
        <v>0</v>
      </c>
      <c r="V76" s="87">
        <f>IF(V67=0,0,VLOOKUP(V67,FAC_TOTALS_APTA!$A$4:$BH$126,$L76,FALSE))</f>
        <v>0</v>
      </c>
      <c r="W76" s="87">
        <f>IF(W67=0,0,VLOOKUP(W67,FAC_TOTALS_APTA!$A$4:$BH$126,$L76,FALSE))</f>
        <v>0</v>
      </c>
      <c r="X76" s="87">
        <f>IF(X67=0,0,VLOOKUP(X67,FAC_TOTALS_APTA!$A$4:$BH$126,$L76,FALSE))</f>
        <v>0</v>
      </c>
      <c r="Y76" s="87">
        <f>IF(Y67=0,0,VLOOKUP(Y67,FAC_TOTALS_APTA!$A$4:$BH$126,$L76,FALSE))</f>
        <v>0</v>
      </c>
      <c r="Z76" s="87">
        <f>IF(Z67=0,0,VLOOKUP(Z67,FAC_TOTALS_APTA!$A$4:$BH$126,$L76,FALSE))</f>
        <v>0</v>
      </c>
      <c r="AA76" s="87">
        <f>IF(AA67=0,0,VLOOKUP(AA67,FAC_TOTALS_APTA!$A$4:$BH$126,$L76,FALSE))</f>
        <v>0</v>
      </c>
      <c r="AB76" s="87">
        <f>IF(AB67=0,0,VLOOKUP(AB67,FAC_TOTALS_APTA!$A$4:$BH$126,$L76,FALSE))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61</v>
      </c>
      <c r="C77" s="116"/>
      <c r="D77" s="104" t="s">
        <v>9</v>
      </c>
      <c r="E77" s="88"/>
      <c r="F77" s="76">
        <f>MATCH($D77,FAC_TOTALS_APTA!$A$2:$BH$2,)</f>
        <v>17</v>
      </c>
      <c r="G77" s="87" t="e">
        <f>VLOOKUP(G67,FAC_TOTALS_APTA!$A$4:$BH$126,$F77,FALSE)</f>
        <v>#N/A</v>
      </c>
      <c r="H77" s="87" t="e">
        <f>VLOOKUP(H67,FAC_TOTALS_APTA!$A$4:$BH$126,$F77,FALSE)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MATCH($K77,FAC_TOTALS_APTA!$A$2:$BF$2,)</f>
        <v>35</v>
      </c>
      <c r="M77" s="87" t="e">
        <f>IF(M67=0,0,VLOOKUP(M67,FAC_TOTALS_APTA!$A$4:$BH$126,$L77,FALSE))</f>
        <v>#N/A</v>
      </c>
      <c r="N77" s="87" t="e">
        <f>IF(N67=0,0,VLOOKUP(N67,FAC_TOTALS_APTA!$A$4:$BH$126,$L77,FALSE))</f>
        <v>#N/A</v>
      </c>
      <c r="O77" s="87" t="e">
        <f>IF(O67=0,0,VLOOKUP(O67,FAC_TOTALS_APTA!$A$4:$BH$126,$L77,FALSE))</f>
        <v>#N/A</v>
      </c>
      <c r="P77" s="87" t="e">
        <f>IF(P67=0,0,VLOOKUP(P67,FAC_TOTALS_APTA!$A$4:$BH$126,$L77,FALSE))</f>
        <v>#N/A</v>
      </c>
      <c r="Q77" s="87" t="e">
        <f>IF(Q67=0,0,VLOOKUP(Q67,FAC_TOTALS_APTA!$A$4:$BH$126,$L77,FALSE))</f>
        <v>#N/A</v>
      </c>
      <c r="R77" s="87" t="e">
        <f>IF(R67=0,0,VLOOKUP(R67,FAC_TOTALS_APTA!$A$4:$BH$126,$L77,FALSE))</f>
        <v>#N/A</v>
      </c>
      <c r="S77" s="87">
        <f>IF(S67=0,0,VLOOKUP(S67,FAC_TOTALS_APTA!$A$4:$BH$126,$L77,FALSE))</f>
        <v>0</v>
      </c>
      <c r="T77" s="87">
        <f>IF(T67=0,0,VLOOKUP(T67,FAC_TOTALS_APTA!$A$4:$BH$126,$L77,FALSE))</f>
        <v>0</v>
      </c>
      <c r="U77" s="87">
        <f>IF(U67=0,0,VLOOKUP(U67,FAC_TOTALS_APTA!$A$4:$BH$126,$L77,FALSE))</f>
        <v>0</v>
      </c>
      <c r="V77" s="87">
        <f>IF(V67=0,0,VLOOKUP(V67,FAC_TOTALS_APTA!$A$4:$BH$126,$L77,FALSE))</f>
        <v>0</v>
      </c>
      <c r="W77" s="87">
        <f>IF(W67=0,0,VLOOKUP(W67,FAC_TOTALS_APTA!$A$4:$BH$126,$L77,FALSE))</f>
        <v>0</v>
      </c>
      <c r="X77" s="87">
        <f>IF(X67=0,0,VLOOKUP(X67,FAC_TOTALS_APTA!$A$4:$BH$126,$L77,FALSE))</f>
        <v>0</v>
      </c>
      <c r="Y77" s="87">
        <f>IF(Y67=0,0,VLOOKUP(Y67,FAC_TOTALS_APTA!$A$4:$BH$126,$L77,FALSE))</f>
        <v>0</v>
      </c>
      <c r="Z77" s="87">
        <f>IF(Z67=0,0,VLOOKUP(Z67,FAC_TOTALS_APTA!$A$4:$BH$126,$L77,FALSE))</f>
        <v>0</v>
      </c>
      <c r="AA77" s="87">
        <f>IF(AA67=0,0,VLOOKUP(AA67,FAC_TOTALS_APTA!$A$4:$BH$126,$L77,FALSE))</f>
        <v>0</v>
      </c>
      <c r="AB77" s="87">
        <f>IF(AB67=0,0,VLOOKUP(AB67,FAC_TOTALS_APTA!$A$4:$BH$126,$L77,FALSE))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46</v>
      </c>
      <c r="C78" s="116"/>
      <c r="D78" s="104" t="s">
        <v>28</v>
      </c>
      <c r="E78" s="88"/>
      <c r="F78" s="76">
        <f>MATCH($D78,FAC_TOTALS_APTA!$A$2:$BH$2,)</f>
        <v>18</v>
      </c>
      <c r="G78" s="94" t="e">
        <f>VLOOKUP(G67,FAC_TOTALS_APTA!$A$4:$BH$126,$F78,FALSE)</f>
        <v>#N/A</v>
      </c>
      <c r="H78" s="94" t="e">
        <f>VLOOKUP(H67,FAC_TOTALS_APTA!$A$4:$BH$126,$F78,FALSE)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MATCH($K78,FAC_TOTALS_APTA!$A$2:$BF$2,)</f>
        <v>36</v>
      </c>
      <c r="M78" s="87" t="e">
        <f>IF(M67=0,0,VLOOKUP(M67,FAC_TOTALS_APTA!$A$4:$BH$126,$L78,FALSE))</f>
        <v>#N/A</v>
      </c>
      <c r="N78" s="87" t="e">
        <f>IF(N67=0,0,VLOOKUP(N67,FAC_TOTALS_APTA!$A$4:$BH$126,$L78,FALSE))</f>
        <v>#N/A</v>
      </c>
      <c r="O78" s="87" t="e">
        <f>IF(O67=0,0,VLOOKUP(O67,FAC_TOTALS_APTA!$A$4:$BH$126,$L78,FALSE))</f>
        <v>#N/A</v>
      </c>
      <c r="P78" s="87" t="e">
        <f>IF(P67=0,0,VLOOKUP(P67,FAC_TOTALS_APTA!$A$4:$BH$126,$L78,FALSE))</f>
        <v>#N/A</v>
      </c>
      <c r="Q78" s="87" t="e">
        <f>IF(Q67=0,0,VLOOKUP(Q67,FAC_TOTALS_APTA!$A$4:$BH$126,$L78,FALSE))</f>
        <v>#N/A</v>
      </c>
      <c r="R78" s="87" t="e">
        <f>IF(R67=0,0,VLOOKUP(R67,FAC_TOTALS_APTA!$A$4:$BH$126,$L78,FALSE))</f>
        <v>#N/A</v>
      </c>
      <c r="S78" s="87">
        <f>IF(S67=0,0,VLOOKUP(S67,FAC_TOTALS_APTA!$A$4:$BH$126,$L78,FALSE))</f>
        <v>0</v>
      </c>
      <c r="T78" s="87">
        <f>IF(T67=0,0,VLOOKUP(T67,FAC_TOTALS_APTA!$A$4:$BH$126,$L78,FALSE))</f>
        <v>0</v>
      </c>
      <c r="U78" s="87">
        <f>IF(U67=0,0,VLOOKUP(U67,FAC_TOTALS_APTA!$A$4:$BH$126,$L78,FALSE))</f>
        <v>0</v>
      </c>
      <c r="V78" s="87">
        <f>IF(V67=0,0,VLOOKUP(V67,FAC_TOTALS_APTA!$A$4:$BH$126,$L78,FALSE))</f>
        <v>0</v>
      </c>
      <c r="W78" s="87">
        <f>IF(W67=0,0,VLOOKUP(W67,FAC_TOTALS_APTA!$A$4:$BH$126,$L78,FALSE))</f>
        <v>0</v>
      </c>
      <c r="X78" s="87">
        <f>IF(X67=0,0,VLOOKUP(X67,FAC_TOTALS_APTA!$A$4:$BH$126,$L78,FALSE))</f>
        <v>0</v>
      </c>
      <c r="Y78" s="87">
        <f>IF(Y67=0,0,VLOOKUP(Y67,FAC_TOTALS_APTA!$A$4:$BH$126,$L78,FALSE))</f>
        <v>0</v>
      </c>
      <c r="Z78" s="87">
        <f>IF(Z67=0,0,VLOOKUP(Z67,FAC_TOTALS_APTA!$A$4:$BH$126,$L78,FALSE))</f>
        <v>0</v>
      </c>
      <c r="AA78" s="87">
        <f>IF(AA67=0,0,VLOOKUP(AA67,FAC_TOTALS_APTA!$A$4:$BH$126,$L78,FALSE))</f>
        <v>0</v>
      </c>
      <c r="AB78" s="87">
        <f>IF(AB67=0,0,VLOOKUP(AB67,FAC_TOTALS_APTA!$A$4:$BH$126,$L78,FALSE))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62</v>
      </c>
      <c r="C79" s="116"/>
      <c r="D79" s="126" t="s">
        <v>68</v>
      </c>
      <c r="E79" s="88"/>
      <c r="F79" s="76">
        <f>MATCH($D79,FAC_TOTALS_APTA!$A$2:$BH$2,)</f>
        <v>27</v>
      </c>
      <c r="G79" s="94" t="e">
        <f>VLOOKUP(G67,FAC_TOTALS_APTA!$A$4:$BH$126,$F79,FALSE)</f>
        <v>#N/A</v>
      </c>
      <c r="H79" s="94" t="e">
        <f>VLOOKUP(H67,FAC_TOTALS_APTA!$A$4:$BH$126,$F79,FALSE)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MATCH($K79,FAC_TOTALS_APTA!$A$2:$BF$2,)</f>
        <v>45</v>
      </c>
      <c r="M79" s="87" t="e">
        <f>IF(M67=0,0,VLOOKUP(M67,FAC_TOTALS_APTA!$A$4:$BH$126,$L79,FALSE))</f>
        <v>#N/A</v>
      </c>
      <c r="N79" s="87" t="e">
        <f>IF(N67=0,0,VLOOKUP(N67,FAC_TOTALS_APTA!$A$4:$BH$126,$L79,FALSE))</f>
        <v>#N/A</v>
      </c>
      <c r="O79" s="87" t="e">
        <f>IF(O67=0,0,VLOOKUP(O67,FAC_TOTALS_APTA!$A$4:$BH$126,$L79,FALSE))</f>
        <v>#N/A</v>
      </c>
      <c r="P79" s="87" t="e">
        <f>IF(P67=0,0,VLOOKUP(P67,FAC_TOTALS_APTA!$A$4:$BH$126,$L79,FALSE))</f>
        <v>#N/A</v>
      </c>
      <c r="Q79" s="87" t="e">
        <f>IF(Q67=0,0,VLOOKUP(Q67,FAC_TOTALS_APTA!$A$4:$BH$126,$L79,FALSE))</f>
        <v>#N/A</v>
      </c>
      <c r="R79" s="87" t="e">
        <f>IF(R67=0,0,VLOOKUP(R67,FAC_TOTALS_APTA!$A$4:$BH$126,$L79,FALSE))</f>
        <v>#N/A</v>
      </c>
      <c r="S79" s="87">
        <f>IF(S67=0,0,VLOOKUP(S67,FAC_TOTALS_APTA!$A$4:$BH$126,$L79,FALSE))</f>
        <v>0</v>
      </c>
      <c r="T79" s="87">
        <f>IF(T67=0,0,VLOOKUP(T67,FAC_TOTALS_APTA!$A$4:$BH$126,$L79,FALSE))</f>
        <v>0</v>
      </c>
      <c r="U79" s="87">
        <f>IF(U67=0,0,VLOOKUP(U67,FAC_TOTALS_APTA!$A$4:$BH$126,$L79,FALSE))</f>
        <v>0</v>
      </c>
      <c r="V79" s="87">
        <f>IF(V67=0,0,VLOOKUP(V67,FAC_TOTALS_APTA!$A$4:$BH$126,$L79,FALSE))</f>
        <v>0</v>
      </c>
      <c r="W79" s="87">
        <f>IF(W67=0,0,VLOOKUP(W67,FAC_TOTALS_APTA!$A$4:$BH$126,$L79,FALSE))</f>
        <v>0</v>
      </c>
      <c r="X79" s="87">
        <f>IF(X67=0,0,VLOOKUP(X67,FAC_TOTALS_APTA!$A$4:$BH$126,$L79,FALSE))</f>
        <v>0</v>
      </c>
      <c r="Y79" s="87">
        <f>IF(Y67=0,0,VLOOKUP(Y67,FAC_TOTALS_APTA!$A$4:$BH$126,$L79,FALSE))</f>
        <v>0</v>
      </c>
      <c r="Z79" s="87">
        <f>IF(Z67=0,0,VLOOKUP(Z67,FAC_TOTALS_APTA!$A$4:$BH$126,$L79,FALSE))</f>
        <v>0</v>
      </c>
      <c r="AA79" s="87">
        <f>IF(AA67=0,0,VLOOKUP(AA67,FAC_TOTALS_APTA!$A$4:$BH$126,$L79,FALSE))</f>
        <v>0</v>
      </c>
      <c r="AB79" s="87">
        <f>IF(AB67=0,0,VLOOKUP(AB67,FAC_TOTALS_APTA!$A$4:$BH$126,$L79,FALSE))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63</v>
      </c>
      <c r="C80" s="116"/>
      <c r="D80" s="104" t="s">
        <v>42</v>
      </c>
      <c r="E80" s="88"/>
      <c r="F80" s="76">
        <f>MATCH($D80,FAC_TOTALS_APTA!$A$2:$BH$2,)</f>
        <v>28</v>
      </c>
      <c r="G80" s="94" t="e">
        <f>VLOOKUP(G67,FAC_TOTALS_APTA!$A$4:$BH$126,$F80,FALSE)</f>
        <v>#N/A</v>
      </c>
      <c r="H80" s="94" t="e">
        <f>VLOOKUP(H67,FAC_TOTALS_APTA!$A$4:$BH$126,$F80,FALSE)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MATCH($K80,FAC_TOTALS_APTA!$A$2:$BF$2,)</f>
        <v>46</v>
      </c>
      <c r="M80" s="87" t="e">
        <f>IF(M67=0,0,VLOOKUP(M67,FAC_TOTALS_APTA!$A$4:$BH$126,$L80,FALSE))</f>
        <v>#N/A</v>
      </c>
      <c r="N80" s="87" t="e">
        <f>IF(N67=0,0,VLOOKUP(N67,FAC_TOTALS_APTA!$A$4:$BH$126,$L80,FALSE))</f>
        <v>#N/A</v>
      </c>
      <c r="O80" s="87" t="e">
        <f>IF(O67=0,0,VLOOKUP(O67,FAC_TOTALS_APTA!$A$4:$BH$126,$L80,FALSE))</f>
        <v>#N/A</v>
      </c>
      <c r="P80" s="87" t="e">
        <f>IF(P67=0,0,VLOOKUP(P67,FAC_TOTALS_APTA!$A$4:$BH$126,$L80,FALSE))</f>
        <v>#N/A</v>
      </c>
      <c r="Q80" s="87" t="e">
        <f>IF(Q67=0,0,VLOOKUP(Q67,FAC_TOTALS_APTA!$A$4:$BH$126,$L80,FALSE))</f>
        <v>#N/A</v>
      </c>
      <c r="R80" s="87" t="e">
        <f>IF(R67=0,0,VLOOKUP(R67,FAC_TOTALS_APTA!$A$4:$BH$126,$L80,FALSE))</f>
        <v>#N/A</v>
      </c>
      <c r="S80" s="87">
        <f>IF(S67=0,0,VLOOKUP(S67,FAC_TOTALS_APTA!$A$4:$BH$126,$L80,FALSE))</f>
        <v>0</v>
      </c>
      <c r="T80" s="87">
        <f>IF(T67=0,0,VLOOKUP(T67,FAC_TOTALS_APTA!$A$4:$BH$126,$L80,FALSE))</f>
        <v>0</v>
      </c>
      <c r="U80" s="87">
        <f>IF(U67=0,0,VLOOKUP(U67,FAC_TOTALS_APTA!$A$4:$BH$126,$L80,FALSE))</f>
        <v>0</v>
      </c>
      <c r="V80" s="87">
        <f>IF(V67=0,0,VLOOKUP(V67,FAC_TOTALS_APTA!$A$4:$BH$126,$L80,FALSE))</f>
        <v>0</v>
      </c>
      <c r="W80" s="87">
        <f>IF(W67=0,0,VLOOKUP(W67,FAC_TOTALS_APTA!$A$4:$BH$126,$L80,FALSE))</f>
        <v>0</v>
      </c>
      <c r="X80" s="87">
        <f>IF(X67=0,0,VLOOKUP(X67,FAC_TOTALS_APTA!$A$4:$BH$126,$L80,FALSE))</f>
        <v>0</v>
      </c>
      <c r="Y80" s="87">
        <f>IF(Y67=0,0,VLOOKUP(Y67,FAC_TOTALS_APTA!$A$4:$BH$126,$L80,FALSE))</f>
        <v>0</v>
      </c>
      <c r="Z80" s="87">
        <f>IF(Z67=0,0,VLOOKUP(Z67,FAC_TOTALS_APTA!$A$4:$BH$126,$L80,FALSE))</f>
        <v>0</v>
      </c>
      <c r="AA80" s="87">
        <f>IF(AA67=0,0,VLOOKUP(AA67,FAC_TOTALS_APTA!$A$4:$BH$126,$L80,FALSE))</f>
        <v>0</v>
      </c>
      <c r="AB80" s="87">
        <f>IF(AB67=0,0,VLOOKUP(AB67,FAC_TOTALS_APTA!$A$4:$BH$126,$L80,FALSE))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64</v>
      </c>
      <c r="C81" s="128"/>
      <c r="D81" s="129" t="s">
        <v>43</v>
      </c>
      <c r="E81" s="95"/>
      <c r="F81" s="86">
        <f>MATCH($D81,FAC_TOTALS_APTA!$A$2:$BH$2,)</f>
        <v>29</v>
      </c>
      <c r="G81" s="96" t="e">
        <f>VLOOKUP(G67,FAC_TOTALS_APTA!$A$4:$BH$126,$F81,FALSE)</f>
        <v>#N/A</v>
      </c>
      <c r="H81" s="96" t="e">
        <f>VLOOKUP(H67,FAC_TOTALS_APTA!$A$4:$BH$126,$F81,FALSE)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MATCH($K81,FAC_TOTALS_APTA!$A$2:$BF$2,)</f>
        <v>47</v>
      </c>
      <c r="M81" s="99" t="e">
        <f>IF(M67=0,0,VLOOKUP(M67,FAC_TOTALS_APTA!$A$4:$BH$126,$L81,FALSE))</f>
        <v>#N/A</v>
      </c>
      <c r="N81" s="99" t="e">
        <f>IF(N67=0,0,VLOOKUP(N67,FAC_TOTALS_APTA!$A$4:$BH$126,$L81,FALSE))</f>
        <v>#N/A</v>
      </c>
      <c r="O81" s="99" t="e">
        <f>IF(O67=0,0,VLOOKUP(O67,FAC_TOTALS_APTA!$A$4:$BH$126,$L81,FALSE))</f>
        <v>#N/A</v>
      </c>
      <c r="P81" s="99" t="e">
        <f>IF(P67=0,0,VLOOKUP(P67,FAC_TOTALS_APTA!$A$4:$BH$126,$L81,FALSE))</f>
        <v>#N/A</v>
      </c>
      <c r="Q81" s="99" t="e">
        <f>IF(Q67=0,0,VLOOKUP(Q67,FAC_TOTALS_APTA!$A$4:$BH$126,$L81,FALSE))</f>
        <v>#N/A</v>
      </c>
      <c r="R81" s="99" t="e">
        <f>IF(R67=0,0,VLOOKUP(R67,FAC_TOTALS_APTA!$A$4:$BH$126,$L81,FALSE))</f>
        <v>#N/A</v>
      </c>
      <c r="S81" s="99">
        <f>IF(S67=0,0,VLOOKUP(S67,FAC_TOTALS_APTA!$A$4:$BH$126,$L81,FALSE))</f>
        <v>0</v>
      </c>
      <c r="T81" s="99">
        <f>IF(T67=0,0,VLOOKUP(T67,FAC_TOTALS_APTA!$A$4:$BH$126,$L81,FALSE))</f>
        <v>0</v>
      </c>
      <c r="U81" s="99">
        <f>IF(U67=0,0,VLOOKUP(U67,FAC_TOTALS_APTA!$A$4:$BH$126,$L81,FALSE))</f>
        <v>0</v>
      </c>
      <c r="V81" s="99">
        <f>IF(V67=0,0,VLOOKUP(V67,FAC_TOTALS_APTA!$A$4:$BH$126,$L81,FALSE))</f>
        <v>0</v>
      </c>
      <c r="W81" s="99">
        <f>IF(W67=0,0,VLOOKUP(W67,FAC_TOTALS_APTA!$A$4:$BH$126,$L81,FALSE))</f>
        <v>0</v>
      </c>
      <c r="X81" s="99">
        <f>IF(X67=0,0,VLOOKUP(X67,FAC_TOTALS_APTA!$A$4:$BH$126,$L81,FALSE))</f>
        <v>0</v>
      </c>
      <c r="Y81" s="99">
        <f>IF(Y67=0,0,VLOOKUP(Y67,FAC_TOTALS_APTA!$A$4:$BH$126,$L81,FALSE))</f>
        <v>0</v>
      </c>
      <c r="Z81" s="99">
        <f>IF(Z67=0,0,VLOOKUP(Z67,FAC_TOTALS_APTA!$A$4:$BH$126,$L81,FALSE))</f>
        <v>0</v>
      </c>
      <c r="AA81" s="99">
        <f>IF(AA67=0,0,VLOOKUP(AA67,FAC_TOTALS_APTA!$A$4:$BH$126,$L81,FALSE))</f>
        <v>0</v>
      </c>
      <c r="AB81" s="99">
        <f>IF(AB67=0,0,VLOOKUP(AB67,FAC_TOTALS_APTA!$A$4:$BH$126,$L81,FALSE))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52</v>
      </c>
      <c r="C82" s="42"/>
      <c r="D82" s="41" t="s">
        <v>44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MATCH($K82,FAC_TOTALS_APTA!$A$2:$BF$2,)</f>
        <v>51</v>
      </c>
      <c r="M82" s="45" t="e">
        <f>IF(M67=0,0,VLOOKUP(M67,FAC_TOTALS_APTA!$A$4:$BH$126,$L82,FALSE))</f>
        <v>#N/A</v>
      </c>
      <c r="N82" s="45" t="e">
        <f>IF(N67=0,0,VLOOKUP(N67,FAC_TOTALS_APTA!$A$4:$BH$126,$L82,FALSE))</f>
        <v>#N/A</v>
      </c>
      <c r="O82" s="45" t="e">
        <f>IF(O67=0,0,VLOOKUP(O67,FAC_TOTALS_APTA!$A$4:$BH$126,$L82,FALSE))</f>
        <v>#N/A</v>
      </c>
      <c r="P82" s="45" t="e">
        <f>IF(P67=0,0,VLOOKUP(P67,FAC_TOTALS_APTA!$A$4:$BH$126,$L82,FALSE))</f>
        <v>#N/A</v>
      </c>
      <c r="Q82" s="45" t="e">
        <f>IF(Q67=0,0,VLOOKUP(Q67,FAC_TOTALS_APTA!$A$4:$BH$126,$L82,FALSE))</f>
        <v>#N/A</v>
      </c>
      <c r="R82" s="45" t="e">
        <f>IF(R67=0,0,VLOOKUP(R67,FAC_TOTALS_APTA!$A$4:$BH$126,$L82,FALSE))</f>
        <v>#N/A</v>
      </c>
      <c r="S82" s="45">
        <f>IF(S67=0,0,VLOOKUP(S67,FAC_TOTALS_APTA!$A$4:$BH$126,$L82,FALSE))</f>
        <v>0</v>
      </c>
      <c r="T82" s="45">
        <f>IF(T67=0,0,VLOOKUP(T67,FAC_TOTALS_APTA!$A$4:$BH$126,$L82,FALSE))</f>
        <v>0</v>
      </c>
      <c r="U82" s="45">
        <f>IF(U67=0,0,VLOOKUP(U67,FAC_TOTALS_APTA!$A$4:$BH$126,$L82,FALSE))</f>
        <v>0</v>
      </c>
      <c r="V82" s="45">
        <f>IF(V67=0,0,VLOOKUP(V67,FAC_TOTALS_APTA!$A$4:$BH$126,$L82,FALSE))</f>
        <v>0</v>
      </c>
      <c r="W82" s="45">
        <f>IF(W67=0,0,VLOOKUP(W67,FAC_TOTALS_APTA!$A$4:$BH$126,$L82,FALSE))</f>
        <v>0</v>
      </c>
      <c r="X82" s="45">
        <f>IF(X67=0,0,VLOOKUP(X67,FAC_TOTALS_APTA!$A$4:$BH$126,$L82,FALSE))</f>
        <v>0</v>
      </c>
      <c r="Y82" s="45">
        <f>IF(Y67=0,0,VLOOKUP(Y67,FAC_TOTALS_APTA!$A$4:$BH$126,$L82,FALSE))</f>
        <v>0</v>
      </c>
      <c r="Z82" s="45">
        <f>IF(Z67=0,0,VLOOKUP(Z67,FAC_TOTALS_APTA!$A$4:$BH$126,$L82,FALSE))</f>
        <v>0</v>
      </c>
      <c r="AA82" s="45">
        <f>IF(AA67=0,0,VLOOKUP(AA67,FAC_TOTALS_APTA!$A$4:$BH$126,$L82,FALSE))</f>
        <v>0</v>
      </c>
      <c r="AB82" s="45">
        <f>IF(AB67=0,0,VLOOKUP(AB67,FAC_TOTALS_APTA!$A$4:$BH$126,$L82,FALSE))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65</v>
      </c>
      <c r="C83" s="28"/>
      <c r="D83" s="6" t="s">
        <v>6</v>
      </c>
      <c r="E83" s="55"/>
      <c r="F83" s="6">
        <f>MATCH($D83,FAC_TOTALS_APTA!$A$2:$BF$2,)</f>
        <v>10</v>
      </c>
      <c r="G83" s="110" t="e">
        <f>VLOOKUP(G67,FAC_TOTALS_APTA!$A$4:$BH$126,$F83,FALSE)</f>
        <v>#N/A</v>
      </c>
      <c r="H83" s="110" t="e">
        <f>VLOOKUP(H67,FAC_TOTALS_APTA!$A$4:$BF$126,$F83,FALSE)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49</v>
      </c>
      <c r="C84" s="23"/>
      <c r="D84" s="23" t="s">
        <v>4</v>
      </c>
      <c r="E84" s="23"/>
      <c r="F84" s="23">
        <f>MATCH($D84,FAC_TOTALS_APTA!$A$2:$BF$2,)</f>
        <v>8</v>
      </c>
      <c r="G84" s="111" t="e">
        <f>VLOOKUP(G67,FAC_TOTALS_APTA!$A$4:$BF$126,$F84,FALSE)</f>
        <v>#N/A</v>
      </c>
      <c r="H84" s="111" t="e">
        <f>VLOOKUP(H67,FAC_TOTALS_APTA!$A$4:$BF$126,$F84,FALSE)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66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34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8" t="s">
        <v>50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54</v>
      </c>
      <c r="AD92" s="168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30</v>
      </c>
      <c r="C97" s="116" t="s">
        <v>21</v>
      </c>
      <c r="D97" s="104" t="s">
        <v>85</v>
      </c>
      <c r="E97" s="55"/>
      <c r="F97" s="6">
        <f>MATCH($D97,FAC_TOTALS_APTA!$A$2:$BH$2,)</f>
        <v>12</v>
      </c>
      <c r="G97" s="29">
        <f>VLOOKUP(G95,FAC_TOTALS_APTA!$A$4:$BH$126,$F97,FALSE)</f>
        <v>542311539</v>
      </c>
      <c r="H97" s="29">
        <f>VLOOKUP(H95,FAC_TOTALS_APTA!$A$4:$BH$126,$F97,FALSE)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VRM_ADJ_log_FAC</v>
      </c>
      <c r="L97" s="6">
        <f>MATCH($K97,FAC_TOTALS_APTA!$A$2:$BF$2,)</f>
        <v>30</v>
      </c>
      <c r="M97" s="29">
        <f>IF(M95=0,0,VLOOKUP(M95,FAC_TOTALS_APTA!$A$4:$BH$126,$L97,FALSE))</f>
        <v>35692053.656574398</v>
      </c>
      <c r="N97" s="29">
        <f>IF(N95=0,0,VLOOKUP(N95,FAC_TOTALS_APTA!$A$4:$BH$126,$L97,FALSE))</f>
        <v>20705525.449261699</v>
      </c>
      <c r="O97" s="29">
        <f>IF(O95=0,0,VLOOKUP(O95,FAC_TOTALS_APTA!$A$4:$BH$126,$L97,FALSE))</f>
        <v>3659756.6056359299</v>
      </c>
      <c r="P97" s="29">
        <f>IF(P95=0,0,VLOOKUP(P95,FAC_TOTALS_APTA!$A$4:$BH$126,$L97,FALSE))</f>
        <v>-1553393.2562965199</v>
      </c>
      <c r="Q97" s="29">
        <f>IF(Q95=0,0,VLOOKUP(Q95,FAC_TOTALS_APTA!$A$4:$BH$126,$L97,FALSE))</f>
        <v>9681934.1015076395</v>
      </c>
      <c r="R97" s="29">
        <f>IF(R95=0,0,VLOOKUP(R95,FAC_TOTALS_APTA!$A$4:$BH$126,$L97,FALSE))</f>
        <v>-13852176.964804601</v>
      </c>
      <c r="S97" s="29">
        <f>IF(S95=0,0,VLOOKUP(S95,FAC_TOTALS_APTA!$A$4:$BH$126,$L97,FALSE))</f>
        <v>0</v>
      </c>
      <c r="T97" s="29">
        <f>IF(T95=0,0,VLOOKUP(T95,FAC_TOTALS_APTA!$A$4:$BH$126,$L97,FALSE))</f>
        <v>0</v>
      </c>
      <c r="U97" s="29">
        <f>IF(U95=0,0,VLOOKUP(U95,FAC_TOTALS_APTA!$A$4:$BH$126,$L97,FALSE))</f>
        <v>0</v>
      </c>
      <c r="V97" s="29">
        <f>IF(V95=0,0,VLOOKUP(V95,FAC_TOTALS_APTA!$A$4:$BH$126,$L97,FALSE))</f>
        <v>0</v>
      </c>
      <c r="W97" s="29">
        <f>IF(W95=0,0,VLOOKUP(W95,FAC_TOTALS_APTA!$A$4:$BH$126,$L97,FALSE))</f>
        <v>0</v>
      </c>
      <c r="X97" s="29">
        <f>IF(X95=0,0,VLOOKUP(X95,FAC_TOTALS_APTA!$A$4:$BH$126,$L97,FALSE))</f>
        <v>0</v>
      </c>
      <c r="Y97" s="29">
        <f>IF(Y95=0,0,VLOOKUP(Y95,FAC_TOTALS_APTA!$A$4:$BH$126,$L97,FALSE))</f>
        <v>0</v>
      </c>
      <c r="Z97" s="29">
        <f>IF(Z95=0,0,VLOOKUP(Z95,FAC_TOTALS_APTA!$A$4:$BH$126,$L97,FALSE))</f>
        <v>0</v>
      </c>
      <c r="AA97" s="29">
        <f>IF(AA95=0,0,VLOOKUP(AA95,FAC_TOTALS_APTA!$A$4:$BH$126,$L97,FALSE))</f>
        <v>0</v>
      </c>
      <c r="AB97" s="29">
        <f>IF(AB95=0,0,VLOOKUP(AB95,FAC_TOTALS_APTA!$A$4:$BH$126,$L97,FALSE))</f>
        <v>0</v>
      </c>
      <c r="AC97" s="32">
        <f>SUM(M97:AB97)</f>
        <v>54333699.591878533</v>
      </c>
      <c r="AD97" s="33">
        <f>AC97/G111</f>
        <v>1.805395603100678E-2</v>
      </c>
    </row>
    <row r="98" spans="1:31" x14ac:dyDescent="0.25">
      <c r="B98" s="115" t="s">
        <v>51</v>
      </c>
      <c r="C98" s="116" t="s">
        <v>21</v>
      </c>
      <c r="D98" s="104" t="s">
        <v>86</v>
      </c>
      <c r="E98" s="55"/>
      <c r="F98" s="6">
        <f>MATCH($D98,FAC_TOTALS_APTA!$A$2:$BH$2,)</f>
        <v>13</v>
      </c>
      <c r="G98" s="54">
        <f>VLOOKUP(G95,FAC_TOTALS_APTA!$A$4:$BH$126,$F98,FALSE)</f>
        <v>1.6964752675200001</v>
      </c>
      <c r="H98" s="54">
        <f>VLOOKUP(H95,FAC_TOTALS_APTA!$A$4:$BH$126,$F98,FALSE)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FARE_per_UPT_cleaned_2018_log_FAC</v>
      </c>
      <c r="L98" s="6">
        <f>MATCH($K98,FAC_TOTALS_APTA!$A$2:$BF$2,)</f>
        <v>31</v>
      </c>
      <c r="M98" s="29">
        <f>IF(M95=0,0,VLOOKUP(M95,FAC_TOTALS_APTA!$A$4:$BH$126,$L98,FALSE))</f>
        <v>-28822989.384136502</v>
      </c>
      <c r="N98" s="29">
        <f>IF(N95=0,0,VLOOKUP(N95,FAC_TOTALS_APTA!$A$4:$BH$126,$L98,FALSE))</f>
        <v>4430221.9482649397</v>
      </c>
      <c r="O98" s="29">
        <f>IF(O95=0,0,VLOOKUP(O95,FAC_TOTALS_APTA!$A$4:$BH$126,$L98,FALSE))</f>
        <v>-65752615.950779401</v>
      </c>
      <c r="P98" s="29">
        <f>IF(P95=0,0,VLOOKUP(P95,FAC_TOTALS_APTA!$A$4:$BH$126,$L98,FALSE))</f>
        <v>-4563234.5317598097</v>
      </c>
      <c r="Q98" s="29">
        <f>IF(Q95=0,0,VLOOKUP(Q95,FAC_TOTALS_APTA!$A$4:$BH$126,$L98,FALSE))</f>
        <v>-1839227.54622923</v>
      </c>
      <c r="R98" s="29">
        <f>IF(R95=0,0,VLOOKUP(R95,FAC_TOTALS_APTA!$A$4:$BH$126,$L98,FALSE))</f>
        <v>-26738130.7404522</v>
      </c>
      <c r="S98" s="29">
        <f>IF(S95=0,0,VLOOKUP(S95,FAC_TOTALS_APTA!$A$4:$BH$126,$L98,FALSE))</f>
        <v>0</v>
      </c>
      <c r="T98" s="29">
        <f>IF(T95=0,0,VLOOKUP(T95,FAC_TOTALS_APTA!$A$4:$BH$126,$L98,FALSE))</f>
        <v>0</v>
      </c>
      <c r="U98" s="29">
        <f>IF(U95=0,0,VLOOKUP(U95,FAC_TOTALS_APTA!$A$4:$BH$126,$L98,FALSE))</f>
        <v>0</v>
      </c>
      <c r="V98" s="29">
        <f>IF(V95=0,0,VLOOKUP(V95,FAC_TOTALS_APTA!$A$4:$BH$126,$L98,FALSE))</f>
        <v>0</v>
      </c>
      <c r="W98" s="29">
        <f>IF(W95=0,0,VLOOKUP(W95,FAC_TOTALS_APTA!$A$4:$BH$126,$L98,FALSE))</f>
        <v>0</v>
      </c>
      <c r="X98" s="29">
        <f>IF(X95=0,0,VLOOKUP(X95,FAC_TOTALS_APTA!$A$4:$BH$126,$L98,FALSE))</f>
        <v>0</v>
      </c>
      <c r="Y98" s="29">
        <f>IF(Y95=0,0,VLOOKUP(Y95,FAC_TOTALS_APTA!$A$4:$BH$126,$L98,FALSE))</f>
        <v>0</v>
      </c>
      <c r="Z98" s="29">
        <f>IF(Z95=0,0,VLOOKUP(Z95,FAC_TOTALS_APTA!$A$4:$BH$126,$L98,FALSE))</f>
        <v>0</v>
      </c>
      <c r="AA98" s="29">
        <f>IF(AA95=0,0,VLOOKUP(AA95,FAC_TOTALS_APTA!$A$4:$BH$126,$L98,FALSE))</f>
        <v>0</v>
      </c>
      <c r="AB98" s="29">
        <f>IF(AB95=0,0,VLOOKUP(AB95,FAC_TOTALS_APTA!$A$4:$BH$126,$L98,FALSE))</f>
        <v>0</v>
      </c>
      <c r="AC98" s="32">
        <f t="shared" ref="AC98:AC109" si="35">SUM(M98:AB98)</f>
        <v>-123285976.20509221</v>
      </c>
      <c r="AD98" s="33">
        <f>AC98/G111</f>
        <v>-4.096536054723543E-2</v>
      </c>
    </row>
    <row r="99" spans="1:31" x14ac:dyDescent="0.25">
      <c r="B99" s="115" t="s">
        <v>79</v>
      </c>
      <c r="C99" s="116"/>
      <c r="D99" s="104" t="s">
        <v>77</v>
      </c>
      <c r="E99" s="118"/>
      <c r="F99" s="104">
        <f>MATCH($D99,FAC_TOTALS_APTA!$A$2:$BH$2,)</f>
        <v>20</v>
      </c>
      <c r="G99" s="117">
        <f>VLOOKUP(G95,FAC_TOTALS_APTA!$A$4:$BH$126,$F99,FALSE)</f>
        <v>0</v>
      </c>
      <c r="H99" s="117">
        <f>VLOOKUP(H95,FAC_TOTALS_APTA!$A$4:$BH$126,$F99,FALSE)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MATCH($K99,FAC_TOTALS_APTA!$A$2:$BF$2,)</f>
        <v>38</v>
      </c>
      <c r="M99" s="117">
        <f>IF(M95=0,0,VLOOKUP(M95,FAC_TOTALS_APTA!$A$4:$BH$126,$L99,FALSE))</f>
        <v>0</v>
      </c>
      <c r="N99" s="117">
        <f>IF(N95=0,0,VLOOKUP(N95,FAC_TOTALS_APTA!$A$4:$BH$126,$L99,FALSE))</f>
        <v>0</v>
      </c>
      <c r="O99" s="117">
        <f>IF(O95=0,0,VLOOKUP(O95,FAC_TOTALS_APTA!$A$4:$BH$126,$L99,FALSE))</f>
        <v>0</v>
      </c>
      <c r="P99" s="117">
        <f>IF(P95=0,0,VLOOKUP(P95,FAC_TOTALS_APTA!$A$4:$BH$126,$L99,FALSE))</f>
        <v>0</v>
      </c>
      <c r="Q99" s="117">
        <f>IF(Q95=0,0,VLOOKUP(Q95,FAC_TOTALS_APTA!$A$4:$BH$126,$L99,FALSE))</f>
        <v>0</v>
      </c>
      <c r="R99" s="117">
        <f>IF(R95=0,0,VLOOKUP(R95,FAC_TOTALS_APTA!$A$4:$BH$126,$L99,FALSE))</f>
        <v>0</v>
      </c>
      <c r="S99" s="117">
        <f>IF(S95=0,0,VLOOKUP(S95,FAC_TOTALS_APTA!$A$4:$BH$126,$L99,FALSE))</f>
        <v>0</v>
      </c>
      <c r="T99" s="117">
        <f>IF(T95=0,0,VLOOKUP(T95,FAC_TOTALS_APTA!$A$4:$BH$126,$L99,FALSE))</f>
        <v>0</v>
      </c>
      <c r="U99" s="117">
        <f>IF(U95=0,0,VLOOKUP(U95,FAC_TOTALS_APTA!$A$4:$BH$126,$L99,FALSE))</f>
        <v>0</v>
      </c>
      <c r="V99" s="117">
        <f>IF(V95=0,0,VLOOKUP(V95,FAC_TOTALS_APTA!$A$4:$BH$126,$L99,FALSE))</f>
        <v>0</v>
      </c>
      <c r="W99" s="117">
        <f>IF(W95=0,0,VLOOKUP(W95,FAC_TOTALS_APTA!$A$4:$BH$126,$L99,FALSE))</f>
        <v>0</v>
      </c>
      <c r="X99" s="117">
        <f>IF(X95=0,0,VLOOKUP(X95,FAC_TOTALS_APTA!$A$4:$BH$126,$L99,FALSE))</f>
        <v>0</v>
      </c>
      <c r="Y99" s="117">
        <f>IF(Y95=0,0,VLOOKUP(Y95,FAC_TOTALS_APTA!$A$4:$BH$126,$L99,FALSE))</f>
        <v>0</v>
      </c>
      <c r="Z99" s="117">
        <f>IF(Z95=0,0,VLOOKUP(Z95,FAC_TOTALS_APTA!$A$4:$BH$126,$L99,FALSE))</f>
        <v>0</v>
      </c>
      <c r="AA99" s="117">
        <f>IF(AA95=0,0,VLOOKUP(AA95,FAC_TOTALS_APTA!$A$4:$BH$126,$L99,FALSE))</f>
        <v>0</v>
      </c>
      <c r="AB99" s="117">
        <f>IF(AB95=0,0,VLOOKUP(AB95,FAC_TOTALS_APTA!$A$4:$BH$126,$L99,FALSE))</f>
        <v>0</v>
      </c>
      <c r="AC99" s="121">
        <f t="shared" si="35"/>
        <v>0</v>
      </c>
      <c r="AD99" s="122">
        <f>AC99/G112</f>
        <v>0</v>
      </c>
    </row>
    <row r="100" spans="1:31" x14ac:dyDescent="0.25">
      <c r="B100" s="115" t="s">
        <v>80</v>
      </c>
      <c r="C100" s="116"/>
      <c r="D100" s="104" t="s">
        <v>76</v>
      </c>
      <c r="E100" s="118"/>
      <c r="F100" s="104">
        <f>MATCH($D100,FAC_TOTALS_APTA!$A$2:$BH$2,)</f>
        <v>19</v>
      </c>
      <c r="G100" s="54">
        <f>VLOOKUP(G95,FAC_TOTALS_APTA!$A$4:$BH$126,$F100,FALSE)</f>
        <v>0</v>
      </c>
      <c r="H100" s="54">
        <f>VLOOKUP(H95,FAC_TOTALS_APTA!$A$4:$BH$126,$F100,FALSE)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MATCH($K100,FAC_TOTALS_APTA!$A$2:$BF$2,)</f>
        <v>37</v>
      </c>
      <c r="M100" s="29">
        <f>IF(M96=0,0,VLOOKUP(M96,FAC_TOTALS_APTA!$A$4:$BH$126,$L100,FALSE))</f>
        <v>0</v>
      </c>
      <c r="N100" s="29">
        <f>IF(N96=0,0,VLOOKUP(N96,FAC_TOTALS_APTA!$A$4:$BH$126,$L100,FALSE))</f>
        <v>0</v>
      </c>
      <c r="O100" s="29">
        <f>IF(O96=0,0,VLOOKUP(O96,FAC_TOTALS_APTA!$A$4:$BH$126,$L100,FALSE))</f>
        <v>0</v>
      </c>
      <c r="P100" s="29">
        <f>IF(P96=0,0,VLOOKUP(P96,FAC_TOTALS_APTA!$A$4:$BH$126,$L100,FALSE))</f>
        <v>0</v>
      </c>
      <c r="Q100" s="29">
        <f>IF(Q96=0,0,VLOOKUP(Q96,FAC_TOTALS_APTA!$A$4:$BH$126,$L100,FALSE))</f>
        <v>0</v>
      </c>
      <c r="R100" s="29">
        <f>IF(R96=0,0,VLOOKUP(R96,FAC_TOTALS_APTA!$A$4:$BH$126,$L100,FALSE))</f>
        <v>0</v>
      </c>
      <c r="S100" s="29">
        <f>IF(S96=0,0,VLOOKUP(S96,FAC_TOTALS_APTA!$A$4:$BH$126,$L100,FALSE))</f>
        <v>0</v>
      </c>
      <c r="T100" s="29">
        <f>IF(T96=0,0,VLOOKUP(T96,FAC_TOTALS_APTA!$A$4:$BH$126,$L100,FALSE))</f>
        <v>0</v>
      </c>
      <c r="U100" s="29">
        <f>IF(U96=0,0,VLOOKUP(U96,FAC_TOTALS_APTA!$A$4:$BH$126,$L100,FALSE))</f>
        <v>0</v>
      </c>
      <c r="V100" s="29">
        <f>IF(V96=0,0,VLOOKUP(V96,FAC_TOTALS_APTA!$A$4:$BH$126,$L100,FALSE))</f>
        <v>0</v>
      </c>
      <c r="W100" s="29">
        <f>IF(W96=0,0,VLOOKUP(W96,FAC_TOTALS_APTA!$A$4:$BH$126,$L100,FALSE))</f>
        <v>0</v>
      </c>
      <c r="X100" s="29">
        <f>IF(X96=0,0,VLOOKUP(X96,FAC_TOTALS_APTA!$A$4:$BH$126,$L100,FALSE))</f>
        <v>0</v>
      </c>
      <c r="Y100" s="29">
        <f>IF(Y96=0,0,VLOOKUP(Y96,FAC_TOTALS_APTA!$A$4:$BH$126,$L100,FALSE))</f>
        <v>0</v>
      </c>
      <c r="Z100" s="29">
        <f>IF(Z96=0,0,VLOOKUP(Z96,FAC_TOTALS_APTA!$A$4:$BH$126,$L100,FALSE))</f>
        <v>0</v>
      </c>
      <c r="AA100" s="29">
        <f>IF(AA96=0,0,VLOOKUP(AA96,FAC_TOTALS_APTA!$A$4:$BH$126,$L100,FALSE))</f>
        <v>0</v>
      </c>
      <c r="AB100" s="29">
        <f>IF(AB96=0,0,VLOOKUP(AB96,FAC_TOTALS_APTA!$A$4:$BH$126,$L100,FALSE))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47</v>
      </c>
      <c r="C101" s="116" t="s">
        <v>21</v>
      </c>
      <c r="D101" s="104" t="s">
        <v>8</v>
      </c>
      <c r="E101" s="55"/>
      <c r="F101" s="6">
        <f>MATCH($D101,FAC_TOTALS_APTA!$A$2:$BH$2,)</f>
        <v>14</v>
      </c>
      <c r="G101" s="29">
        <f>VLOOKUP(G95,FAC_TOTALS_APTA!$A$4:$BH$126,$F101,FALSE)</f>
        <v>27909105.420000002</v>
      </c>
      <c r="H101" s="29">
        <f>VLOOKUP(H95,FAC_TOTALS_APTA!$A$4:$BH$126,$F101,FALSE)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MATCH($K101,FAC_TOTALS_APTA!$A$2:$BF$2,)</f>
        <v>32</v>
      </c>
      <c r="M101" s="29">
        <f>IF(M95=0,0,VLOOKUP(M95,FAC_TOTALS_APTA!$A$4:$BH$126,$L101,FALSE))</f>
        <v>21715087.4126608</v>
      </c>
      <c r="N101" s="29">
        <f>IF(N95=0,0,VLOOKUP(N95,FAC_TOTALS_APTA!$A$4:$BH$126,$L101,FALSE))</f>
        <v>7057908.7520396598</v>
      </c>
      <c r="O101" s="29">
        <f>IF(O95=0,0,VLOOKUP(O95,FAC_TOTALS_APTA!$A$4:$BH$126,$L101,FALSE))</f>
        <v>6625108.8815416098</v>
      </c>
      <c r="P101" s="29">
        <f>IF(P95=0,0,VLOOKUP(P95,FAC_TOTALS_APTA!$A$4:$BH$126,$L101,FALSE))</f>
        <v>1419451.7709759199</v>
      </c>
      <c r="Q101" s="29">
        <f>IF(Q95=0,0,VLOOKUP(Q95,FAC_TOTALS_APTA!$A$4:$BH$126,$L101,FALSE))</f>
        <v>5531640.67173531</v>
      </c>
      <c r="R101" s="29">
        <f>IF(R95=0,0,VLOOKUP(R95,FAC_TOTALS_APTA!$A$4:$BH$126,$L101,FALSE))</f>
        <v>3340953.52640905</v>
      </c>
      <c r="S101" s="29">
        <f>IF(S95=0,0,VLOOKUP(S95,FAC_TOTALS_APTA!$A$4:$BH$126,$L101,FALSE))</f>
        <v>0</v>
      </c>
      <c r="T101" s="29">
        <f>IF(T95=0,0,VLOOKUP(T95,FAC_TOTALS_APTA!$A$4:$BH$126,$L101,FALSE))</f>
        <v>0</v>
      </c>
      <c r="U101" s="29">
        <f>IF(U95=0,0,VLOOKUP(U95,FAC_TOTALS_APTA!$A$4:$BH$126,$L101,FALSE))</f>
        <v>0</v>
      </c>
      <c r="V101" s="29">
        <f>IF(V95=0,0,VLOOKUP(V95,FAC_TOTALS_APTA!$A$4:$BH$126,$L101,FALSE))</f>
        <v>0</v>
      </c>
      <c r="W101" s="29">
        <f>IF(W95=0,0,VLOOKUP(W95,FAC_TOTALS_APTA!$A$4:$BH$126,$L101,FALSE))</f>
        <v>0</v>
      </c>
      <c r="X101" s="29">
        <f>IF(X95=0,0,VLOOKUP(X95,FAC_TOTALS_APTA!$A$4:$BH$126,$L101,FALSE))</f>
        <v>0</v>
      </c>
      <c r="Y101" s="29">
        <f>IF(Y95=0,0,VLOOKUP(Y95,FAC_TOTALS_APTA!$A$4:$BH$126,$L101,FALSE))</f>
        <v>0</v>
      </c>
      <c r="Z101" s="29">
        <f>IF(Z95=0,0,VLOOKUP(Z95,FAC_TOTALS_APTA!$A$4:$BH$126,$L101,FALSE))</f>
        <v>0</v>
      </c>
      <c r="AA101" s="29">
        <f>IF(AA95=0,0,VLOOKUP(AA95,FAC_TOTALS_APTA!$A$4:$BH$126,$L101,FALSE))</f>
        <v>0</v>
      </c>
      <c r="AB101" s="29">
        <f>IF(AB95=0,0,VLOOKUP(AB95,FAC_TOTALS_APTA!$A$4:$BH$126,$L101,FALSE))</f>
        <v>0</v>
      </c>
      <c r="AC101" s="32">
        <f t="shared" si="35"/>
        <v>45690151.015362352</v>
      </c>
      <c r="AD101" s="33">
        <f>AC101/G111</f>
        <v>1.5181884975208108E-2</v>
      </c>
    </row>
    <row r="102" spans="1:31" x14ac:dyDescent="0.25">
      <c r="B102" s="25" t="s">
        <v>72</v>
      </c>
      <c r="C102" s="116"/>
      <c r="D102" s="104" t="s">
        <v>71</v>
      </c>
      <c r="E102" s="55"/>
      <c r="F102" s="6">
        <f>MATCH($D102,FAC_TOTALS_APTA!$A$2:$BH$2,)</f>
        <v>15</v>
      </c>
      <c r="G102" s="54">
        <f>VLOOKUP(G95,FAC_TOTALS_APTA!$A$4:$BH$126,$F102,FALSE)</f>
        <v>0.70702565886186597</v>
      </c>
      <c r="H102" s="54">
        <f>VLOOKUP(H95,FAC_TOTALS_APTA!$A$4:$BH$126,$F102,FALSE)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MATCH($K102,FAC_TOTALS_APTA!$A$2:$BF$2,)</f>
        <v>33</v>
      </c>
      <c r="M102" s="29">
        <f>IF(M95=0,0,VLOOKUP(M95,FAC_TOTALS_APTA!$A$4:$BH$126,$L102,FALSE))</f>
        <v>4737170.7099078698</v>
      </c>
      <c r="N102" s="29">
        <f>IF(N95=0,0,VLOOKUP(N95,FAC_TOTALS_APTA!$A$4:$BH$126,$L102,FALSE))</f>
        <v>9035336.1860099193</v>
      </c>
      <c r="O102" s="29">
        <f>IF(O95=0,0,VLOOKUP(O95,FAC_TOTALS_APTA!$A$4:$BH$126,$L102,FALSE))</f>
        <v>13811236.4795065</v>
      </c>
      <c r="P102" s="29">
        <f>IF(P95=0,0,VLOOKUP(P95,FAC_TOTALS_APTA!$A$4:$BH$126,$L102,FALSE))</f>
        <v>3234656.19162049</v>
      </c>
      <c r="Q102" s="29">
        <f>IF(Q95=0,0,VLOOKUP(Q95,FAC_TOTALS_APTA!$A$4:$BH$126,$L102,FALSE))</f>
        <v>5487185.8338575196</v>
      </c>
      <c r="R102" s="29">
        <f>IF(R95=0,0,VLOOKUP(R95,FAC_TOTALS_APTA!$A$4:$BH$126,$L102,FALSE))</f>
        <v>-4915153.2937383596</v>
      </c>
      <c r="S102" s="29">
        <f>IF(S95=0,0,VLOOKUP(S95,FAC_TOTALS_APTA!$A$4:$BH$126,$L102,FALSE))</f>
        <v>0</v>
      </c>
      <c r="T102" s="29">
        <f>IF(T95=0,0,VLOOKUP(T95,FAC_TOTALS_APTA!$A$4:$BH$126,$L102,FALSE))</f>
        <v>0</v>
      </c>
      <c r="U102" s="29">
        <f>IF(U95=0,0,VLOOKUP(U95,FAC_TOTALS_APTA!$A$4:$BH$126,$L102,FALSE))</f>
        <v>0</v>
      </c>
      <c r="V102" s="29">
        <f>IF(V95=0,0,VLOOKUP(V95,FAC_TOTALS_APTA!$A$4:$BH$126,$L102,FALSE))</f>
        <v>0</v>
      </c>
      <c r="W102" s="29">
        <f>IF(W95=0,0,VLOOKUP(W95,FAC_TOTALS_APTA!$A$4:$BH$126,$L102,FALSE))</f>
        <v>0</v>
      </c>
      <c r="X102" s="29">
        <f>IF(X95=0,0,VLOOKUP(X95,FAC_TOTALS_APTA!$A$4:$BH$126,$L102,FALSE))</f>
        <v>0</v>
      </c>
      <c r="Y102" s="29">
        <f>IF(Y95=0,0,VLOOKUP(Y95,FAC_TOTALS_APTA!$A$4:$BH$126,$L102,FALSE))</f>
        <v>0</v>
      </c>
      <c r="Z102" s="29">
        <f>IF(Z95=0,0,VLOOKUP(Z95,FAC_TOTALS_APTA!$A$4:$BH$126,$L102,FALSE))</f>
        <v>0</v>
      </c>
      <c r="AA102" s="29">
        <f>IF(AA95=0,0,VLOOKUP(AA95,FAC_TOTALS_APTA!$A$4:$BH$126,$L102,FALSE))</f>
        <v>0</v>
      </c>
      <c r="AB102" s="29">
        <f>IF(AB95=0,0,VLOOKUP(AB95,FAC_TOTALS_APTA!$A$4:$BH$126,$L102,FALSE))</f>
        <v>0</v>
      </c>
      <c r="AC102" s="32">
        <f t="shared" si="35"/>
        <v>31390432.107163943</v>
      </c>
      <c r="AD102" s="33">
        <f>AC102/G111</f>
        <v>1.0430386395807867E-2</v>
      </c>
    </row>
    <row r="103" spans="1:31" x14ac:dyDescent="0.2">
      <c r="B103" s="115" t="s">
        <v>48</v>
      </c>
      <c r="C103" s="116" t="s">
        <v>21</v>
      </c>
      <c r="D103" s="124" t="s">
        <v>81</v>
      </c>
      <c r="E103" s="55"/>
      <c r="F103" s="6">
        <f>MATCH($D103,FAC_TOTALS_APTA!$A$2:$BH$2,)</f>
        <v>16</v>
      </c>
      <c r="G103" s="34">
        <f>VLOOKUP(G95,FAC_TOTALS_APTA!$A$4:$BH$126,$F103,FALSE)</f>
        <v>4.1093000000000002</v>
      </c>
      <c r="H103" s="34">
        <f>VLOOKUP(H95,FAC_TOTALS_APTA!$A$4:$BH$126,$F103,FALSE)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MATCH($K103,FAC_TOTALS_APTA!$A$2:$BF$2,)</f>
        <v>34</v>
      </c>
      <c r="M103" s="29">
        <f>IF(M95=0,0,VLOOKUP(M95,FAC_TOTALS_APTA!$A$4:$BH$126,$L103,FALSE))</f>
        <v>-3758189.98305025</v>
      </c>
      <c r="N103" s="29">
        <f>IF(N95=0,0,VLOOKUP(N95,FAC_TOTALS_APTA!$A$4:$BH$126,$L103,FALSE))</f>
        <v>-4565160.3271195795</v>
      </c>
      <c r="O103" s="29">
        <f>IF(O95=0,0,VLOOKUP(O95,FAC_TOTALS_APTA!$A$4:$BH$126,$L103,FALSE))</f>
        <v>-30038763.755325899</v>
      </c>
      <c r="P103" s="29">
        <f>IF(P95=0,0,VLOOKUP(P95,FAC_TOTALS_APTA!$A$4:$BH$126,$L103,FALSE))</f>
        <v>-9147015.9433367103</v>
      </c>
      <c r="Q103" s="29">
        <f>IF(Q95=0,0,VLOOKUP(Q95,FAC_TOTALS_APTA!$A$4:$BH$126,$L103,FALSE))</f>
        <v>8914092.0880162492</v>
      </c>
      <c r="R103" s="29">
        <f>IF(R95=0,0,VLOOKUP(R95,FAC_TOTALS_APTA!$A$4:$BH$126,$L103,FALSE))</f>
        <v>7129680.6992888097</v>
      </c>
      <c r="S103" s="29">
        <f>IF(S95=0,0,VLOOKUP(S95,FAC_TOTALS_APTA!$A$4:$BH$126,$L103,FALSE))</f>
        <v>0</v>
      </c>
      <c r="T103" s="29">
        <f>IF(T95=0,0,VLOOKUP(T95,FAC_TOTALS_APTA!$A$4:$BH$126,$L103,FALSE))</f>
        <v>0</v>
      </c>
      <c r="U103" s="29">
        <f>IF(U95=0,0,VLOOKUP(U95,FAC_TOTALS_APTA!$A$4:$BH$126,$L103,FALSE))</f>
        <v>0</v>
      </c>
      <c r="V103" s="29">
        <f>IF(V95=0,0,VLOOKUP(V95,FAC_TOTALS_APTA!$A$4:$BH$126,$L103,FALSE))</f>
        <v>0</v>
      </c>
      <c r="W103" s="29">
        <f>IF(W95=0,0,VLOOKUP(W95,FAC_TOTALS_APTA!$A$4:$BH$126,$L103,FALSE))</f>
        <v>0</v>
      </c>
      <c r="X103" s="29">
        <f>IF(X95=0,0,VLOOKUP(X95,FAC_TOTALS_APTA!$A$4:$BH$126,$L103,FALSE))</f>
        <v>0</v>
      </c>
      <c r="Y103" s="29">
        <f>IF(Y95=0,0,VLOOKUP(Y95,FAC_TOTALS_APTA!$A$4:$BH$126,$L103,FALSE))</f>
        <v>0</v>
      </c>
      <c r="Z103" s="29">
        <f>IF(Z95=0,0,VLOOKUP(Z95,FAC_TOTALS_APTA!$A$4:$BH$126,$L103,FALSE))</f>
        <v>0</v>
      </c>
      <c r="AA103" s="29">
        <f>IF(AA95=0,0,VLOOKUP(AA95,FAC_TOTALS_APTA!$A$4:$BH$126,$L103,FALSE))</f>
        <v>0</v>
      </c>
      <c r="AB103" s="29">
        <f>IF(AB95=0,0,VLOOKUP(AB95,FAC_TOTALS_APTA!$A$4:$BH$126,$L103,FALSE))</f>
        <v>0</v>
      </c>
      <c r="AC103" s="32">
        <f t="shared" si="35"/>
        <v>-31465357.221527383</v>
      </c>
      <c r="AD103" s="33">
        <f>AC103/G111</f>
        <v>-1.0455282449831361E-2</v>
      </c>
    </row>
    <row r="104" spans="1:31" x14ac:dyDescent="0.25">
      <c r="B104" s="115" t="s">
        <v>45</v>
      </c>
      <c r="C104" s="116" t="s">
        <v>21</v>
      </c>
      <c r="D104" s="104" t="s">
        <v>14</v>
      </c>
      <c r="E104" s="55"/>
      <c r="F104" s="6" t="e">
        <f>MATCH($D104,FAC_TOTALS_APTA!$A$2:$BH$2,)</f>
        <v>#N/A</v>
      </c>
      <c r="G104" s="54" t="e">
        <f>VLOOKUP(G95,FAC_TOTALS_APTA!$A$4:$BH$126,$F104,FALSE)</f>
        <v>#REF!</v>
      </c>
      <c r="H104" s="54" t="e">
        <f>VLOOKUP(H95,FAC_TOTALS_APTA!$A$4:$BH$126,$F104,FALSE)</f>
        <v>#REF!</v>
      </c>
      <c r="I104" s="30" t="str">
        <f t="shared" si="32"/>
        <v>-</v>
      </c>
      <c r="J104" s="31" t="str">
        <f t="shared" si="33"/>
        <v>_log</v>
      </c>
      <c r="K104" s="31" t="str">
        <f t="shared" si="34"/>
        <v>TOTAL_MED_INC_INDIV_2018_log_FAC</v>
      </c>
      <c r="L104" s="6" t="e">
        <f>MATCH($K104,FAC_TOTALS_APTA!$A$2:$BF$2,)</f>
        <v>#N/A</v>
      </c>
      <c r="M104" s="29" t="e">
        <f>IF(M95=0,0,VLOOKUP(M95,FAC_TOTALS_APTA!$A$4:$BH$126,$L104,FALSE))</f>
        <v>#REF!</v>
      </c>
      <c r="N104" s="29" t="e">
        <f>IF(N95=0,0,VLOOKUP(N95,FAC_TOTALS_APTA!$A$4:$BH$126,$L104,FALSE))</f>
        <v>#REF!</v>
      </c>
      <c r="O104" s="29" t="e">
        <f>IF(O95=0,0,VLOOKUP(O95,FAC_TOTALS_APTA!$A$4:$BH$126,$L104,FALSE))</f>
        <v>#REF!</v>
      </c>
      <c r="P104" s="29" t="e">
        <f>IF(P95=0,0,VLOOKUP(P95,FAC_TOTALS_APTA!$A$4:$BH$126,$L104,FALSE))</f>
        <v>#REF!</v>
      </c>
      <c r="Q104" s="29" t="e">
        <f>IF(Q95=0,0,VLOOKUP(Q95,FAC_TOTALS_APTA!$A$4:$BH$126,$L104,FALSE))</f>
        <v>#REF!</v>
      </c>
      <c r="R104" s="29" t="e">
        <f>IF(R95=0,0,VLOOKUP(R95,FAC_TOTALS_APTA!$A$4:$BH$126,$L104,FALSE))</f>
        <v>#REF!</v>
      </c>
      <c r="S104" s="29">
        <f>IF(S95=0,0,VLOOKUP(S95,FAC_TOTALS_APTA!$A$4:$BH$126,$L104,FALSE))</f>
        <v>0</v>
      </c>
      <c r="T104" s="29">
        <f>IF(T95=0,0,VLOOKUP(T95,FAC_TOTALS_APTA!$A$4:$BH$126,$L104,FALSE))</f>
        <v>0</v>
      </c>
      <c r="U104" s="29">
        <f>IF(U95=0,0,VLOOKUP(U95,FAC_TOTALS_APTA!$A$4:$BH$126,$L104,FALSE))</f>
        <v>0</v>
      </c>
      <c r="V104" s="29">
        <f>IF(V95=0,0,VLOOKUP(V95,FAC_TOTALS_APTA!$A$4:$BH$126,$L104,FALSE))</f>
        <v>0</v>
      </c>
      <c r="W104" s="29">
        <f>IF(W95=0,0,VLOOKUP(W95,FAC_TOTALS_APTA!$A$4:$BH$126,$L104,FALSE))</f>
        <v>0</v>
      </c>
      <c r="X104" s="29">
        <f>IF(X95=0,0,VLOOKUP(X95,FAC_TOTALS_APTA!$A$4:$BH$126,$L104,FALSE))</f>
        <v>0</v>
      </c>
      <c r="Y104" s="29">
        <f>IF(Y95=0,0,VLOOKUP(Y95,FAC_TOTALS_APTA!$A$4:$BH$126,$L104,FALSE))</f>
        <v>0</v>
      </c>
      <c r="Z104" s="29">
        <f>IF(Z95=0,0,VLOOKUP(Z95,FAC_TOTALS_APTA!$A$4:$BH$126,$L104,FALSE))</f>
        <v>0</v>
      </c>
      <c r="AA104" s="29">
        <f>IF(AA95=0,0,VLOOKUP(AA95,FAC_TOTALS_APTA!$A$4:$BH$126,$L104,FALSE))</f>
        <v>0</v>
      </c>
      <c r="AB104" s="29">
        <f>IF(AB95=0,0,VLOOKUP(AB95,FAC_TOTALS_APTA!$A$4:$BH$126,$L104,FALSE))</f>
        <v>0</v>
      </c>
      <c r="AC104" s="32" t="e">
        <f t="shared" si="35"/>
        <v>#REF!</v>
      </c>
      <c r="AD104" s="33" t="e">
        <f>AC104/G111</f>
        <v>#REF!</v>
      </c>
    </row>
    <row r="105" spans="1:31" x14ac:dyDescent="0.25">
      <c r="B105" s="115" t="s">
        <v>61</v>
      </c>
      <c r="C105" s="116"/>
      <c r="D105" s="104" t="s">
        <v>9</v>
      </c>
      <c r="E105" s="55"/>
      <c r="F105" s="6">
        <f>MATCH($D105,FAC_TOTALS_APTA!$A$2:$BH$2,)</f>
        <v>17</v>
      </c>
      <c r="G105" s="29">
        <f>VLOOKUP(G95,FAC_TOTALS_APTA!$A$4:$BH$126,$F105,FALSE)</f>
        <v>31.51</v>
      </c>
      <c r="H105" s="29">
        <f>VLOOKUP(H95,FAC_TOTALS_APTA!$A$4:$BH$126,$F105,FALSE)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MATCH($K105,FAC_TOTALS_APTA!$A$2:$BF$2,)</f>
        <v>35</v>
      </c>
      <c r="M105" s="29">
        <f>IF(M95=0,0,VLOOKUP(M95,FAC_TOTALS_APTA!$A$4:$BH$126,$L105,FALSE))</f>
        <v>-53497474.8420927</v>
      </c>
      <c r="N105" s="29">
        <f>IF(N95=0,0,VLOOKUP(N95,FAC_TOTALS_APTA!$A$4:$BH$126,$L105,FALSE))</f>
        <v>9554041.9564548507</v>
      </c>
      <c r="O105" s="29">
        <f>IF(O95=0,0,VLOOKUP(O95,FAC_TOTALS_APTA!$A$4:$BH$126,$L105,FALSE))</f>
        <v>-1097719.75434198</v>
      </c>
      <c r="P105" s="29">
        <f>IF(P95=0,0,VLOOKUP(P95,FAC_TOTALS_APTA!$A$4:$BH$126,$L105,FALSE))</f>
        <v>-10300049.2040585</v>
      </c>
      <c r="Q105" s="29">
        <f>IF(Q95=0,0,VLOOKUP(Q95,FAC_TOTALS_APTA!$A$4:$BH$126,$L105,FALSE))</f>
        <v>4303627.6773548201</v>
      </c>
      <c r="R105" s="29">
        <f>IF(R95=0,0,VLOOKUP(R95,FAC_TOTALS_APTA!$A$4:$BH$126,$L105,FALSE))</f>
        <v>360853.59177276201</v>
      </c>
      <c r="S105" s="29">
        <f>IF(S95=0,0,VLOOKUP(S95,FAC_TOTALS_APTA!$A$4:$BH$126,$L105,FALSE))</f>
        <v>0</v>
      </c>
      <c r="T105" s="29">
        <f>IF(T95=0,0,VLOOKUP(T95,FAC_TOTALS_APTA!$A$4:$BH$126,$L105,FALSE))</f>
        <v>0</v>
      </c>
      <c r="U105" s="29">
        <f>IF(U95=0,0,VLOOKUP(U95,FAC_TOTALS_APTA!$A$4:$BH$126,$L105,FALSE))</f>
        <v>0</v>
      </c>
      <c r="V105" s="29">
        <f>IF(V95=0,0,VLOOKUP(V95,FAC_TOTALS_APTA!$A$4:$BH$126,$L105,FALSE))</f>
        <v>0</v>
      </c>
      <c r="W105" s="29">
        <f>IF(W95=0,0,VLOOKUP(W95,FAC_TOTALS_APTA!$A$4:$BH$126,$L105,FALSE))</f>
        <v>0</v>
      </c>
      <c r="X105" s="29">
        <f>IF(X95=0,0,VLOOKUP(X95,FAC_TOTALS_APTA!$A$4:$BH$126,$L105,FALSE))</f>
        <v>0</v>
      </c>
      <c r="Y105" s="29">
        <f>IF(Y95=0,0,VLOOKUP(Y95,FAC_TOTALS_APTA!$A$4:$BH$126,$L105,FALSE))</f>
        <v>0</v>
      </c>
      <c r="Z105" s="29">
        <f>IF(Z95=0,0,VLOOKUP(Z95,FAC_TOTALS_APTA!$A$4:$BH$126,$L105,FALSE))</f>
        <v>0</v>
      </c>
      <c r="AA105" s="29">
        <f>IF(AA95=0,0,VLOOKUP(AA95,FAC_TOTALS_APTA!$A$4:$BH$126,$L105,FALSE))</f>
        <v>0</v>
      </c>
      <c r="AB105" s="29">
        <f>IF(AB95=0,0,VLOOKUP(AB95,FAC_TOTALS_APTA!$A$4:$BH$126,$L105,FALSE))</f>
        <v>0</v>
      </c>
      <c r="AC105" s="32">
        <f t="shared" si="35"/>
        <v>-50676720.574910745</v>
      </c>
      <c r="AD105" s="33">
        <f>AC105/G111</f>
        <v>-1.6838818117068013E-2</v>
      </c>
    </row>
    <row r="106" spans="1:31" x14ac:dyDescent="0.25">
      <c r="B106" s="115" t="s">
        <v>46</v>
      </c>
      <c r="C106" s="116"/>
      <c r="D106" s="104" t="s">
        <v>28</v>
      </c>
      <c r="E106" s="55"/>
      <c r="F106" s="6">
        <f>MATCH($D106,FAC_TOTALS_APTA!$A$2:$BH$2,)</f>
        <v>18</v>
      </c>
      <c r="G106" s="34">
        <f>VLOOKUP(G95,FAC_TOTALS_APTA!$A$4:$BH$126,$F106,FALSE)</f>
        <v>4.0999999999999996</v>
      </c>
      <c r="H106" s="34">
        <f>VLOOKUP(H95,FAC_TOTALS_APTA!$A$4:$BH$126,$F106,FALSE)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MATCH($K106,FAC_TOTALS_APTA!$A$2:$BF$2,)</f>
        <v>36</v>
      </c>
      <c r="M106" s="29">
        <f>IF(M95=0,0,VLOOKUP(M95,FAC_TOTALS_APTA!$A$4:$BH$126,$L106,FALSE))</f>
        <v>-3414499.5929740001</v>
      </c>
      <c r="N106" s="29">
        <f>IF(N95=0,0,VLOOKUP(N95,FAC_TOTALS_APTA!$A$4:$BH$126,$L106,FALSE))</f>
        <v>0</v>
      </c>
      <c r="O106" s="29">
        <f>IF(O95=0,0,VLOOKUP(O95,FAC_TOTALS_APTA!$A$4:$BH$126,$L106,FALSE))</f>
        <v>3661066.3514251499</v>
      </c>
      <c r="P106" s="29">
        <f>IF(P95=0,0,VLOOKUP(P95,FAC_TOTALS_APTA!$A$4:$BH$126,$L106,FALSE))</f>
        <v>-14194862.275872599</v>
      </c>
      <c r="Q106" s="29">
        <f>IF(Q95=0,0,VLOOKUP(Q95,FAC_TOTALS_APTA!$A$4:$BH$126,$L106,FALSE))</f>
        <v>0</v>
      </c>
      <c r="R106" s="29">
        <f>IF(R95=0,0,VLOOKUP(R95,FAC_TOTALS_APTA!$A$4:$BH$126,$L106,FALSE))</f>
        <v>-3605459.3190639899</v>
      </c>
      <c r="S106" s="29">
        <f>IF(S95=0,0,VLOOKUP(S95,FAC_TOTALS_APTA!$A$4:$BH$126,$L106,FALSE))</f>
        <v>0</v>
      </c>
      <c r="T106" s="29">
        <f>IF(T95=0,0,VLOOKUP(T95,FAC_TOTALS_APTA!$A$4:$BH$126,$L106,FALSE))</f>
        <v>0</v>
      </c>
      <c r="U106" s="29">
        <f>IF(U95=0,0,VLOOKUP(U95,FAC_TOTALS_APTA!$A$4:$BH$126,$L106,FALSE))</f>
        <v>0</v>
      </c>
      <c r="V106" s="29">
        <f>IF(V95=0,0,VLOOKUP(V95,FAC_TOTALS_APTA!$A$4:$BH$126,$L106,FALSE))</f>
        <v>0</v>
      </c>
      <c r="W106" s="29">
        <f>IF(W95=0,0,VLOOKUP(W95,FAC_TOTALS_APTA!$A$4:$BH$126,$L106,FALSE))</f>
        <v>0</v>
      </c>
      <c r="X106" s="29">
        <f>IF(X95=0,0,VLOOKUP(X95,FAC_TOTALS_APTA!$A$4:$BH$126,$L106,FALSE))</f>
        <v>0</v>
      </c>
      <c r="Y106" s="29">
        <f>IF(Y95=0,0,VLOOKUP(Y95,FAC_TOTALS_APTA!$A$4:$BH$126,$L106,FALSE))</f>
        <v>0</v>
      </c>
      <c r="Z106" s="29">
        <f>IF(Z95=0,0,VLOOKUP(Z95,FAC_TOTALS_APTA!$A$4:$BH$126,$L106,FALSE))</f>
        <v>0</v>
      </c>
      <c r="AA106" s="29">
        <f>IF(AA95=0,0,VLOOKUP(AA95,FAC_TOTALS_APTA!$A$4:$BH$126,$L106,FALSE))</f>
        <v>0</v>
      </c>
      <c r="AB106" s="29">
        <f>IF(AB95=0,0,VLOOKUP(AB95,FAC_TOTALS_APTA!$A$4:$BH$126,$L106,FALSE))</f>
        <v>0</v>
      </c>
      <c r="AC106" s="32">
        <f t="shared" si="35"/>
        <v>-17553754.836485442</v>
      </c>
      <c r="AD106" s="33">
        <f>AC106/G111</f>
        <v>-5.832746902519983E-3</v>
      </c>
    </row>
    <row r="107" spans="1:31" x14ac:dyDescent="0.25">
      <c r="B107" s="115" t="s">
        <v>62</v>
      </c>
      <c r="C107" s="116"/>
      <c r="D107" s="126" t="s">
        <v>91</v>
      </c>
      <c r="E107" s="55"/>
      <c r="F107" s="6">
        <f>MATCH($D107,FAC_TOTALS_APTA!$A$2:$BH$2,)</f>
        <v>25</v>
      </c>
      <c r="G107" s="34">
        <f>VLOOKUP(G95,FAC_TOTALS_APTA!$A$4:$BH$126,$F107,FALSE)</f>
        <v>1</v>
      </c>
      <c r="H107" s="34">
        <f>VLOOKUP(H95,FAC_TOTALS_APTA!$A$4:$BH$126,$F107,FALSE)</f>
        <v>7</v>
      </c>
      <c r="I107" s="30">
        <f t="shared" si="32"/>
        <v>6</v>
      </c>
      <c r="J107" s="31"/>
      <c r="K107" s="31" t="str">
        <f t="shared" si="34"/>
        <v>YEARS_SINCE_TNC_RAIL_NY_FAC</v>
      </c>
      <c r="L107" s="6">
        <f>MATCH($K107,FAC_TOTALS_APTA!$A$2:$BF$2,)</f>
        <v>43</v>
      </c>
      <c r="M107" s="29">
        <f>IF(M95=0,0,VLOOKUP(M95,FAC_TOTALS_APTA!$A$4:$BH$126,$L107,FALSE))</f>
        <v>27615788.7410459</v>
      </c>
      <c r="N107" s="29">
        <f>IF(N95=0,0,VLOOKUP(N95,FAC_TOTALS_APTA!$A$4:$BH$126,$L107,FALSE))</f>
        <v>28551213.922143102</v>
      </c>
      <c r="O107" s="29">
        <f>IF(O95=0,0,VLOOKUP(O95,FAC_TOTALS_APTA!$A$4:$BH$126,$L107,FALSE))</f>
        <v>29575459.191001099</v>
      </c>
      <c r="P107" s="29">
        <f>IF(P95=0,0,VLOOKUP(P95,FAC_TOTALS_APTA!$A$4:$BH$126,$L107,FALSE))</f>
        <v>28751528.9295852</v>
      </c>
      <c r="Q107" s="29">
        <f>IF(Q95=0,0,VLOOKUP(Q95,FAC_TOTALS_APTA!$A$4:$BH$126,$L107,FALSE))</f>
        <v>28962412.574733499</v>
      </c>
      <c r="R107" s="29">
        <f>IF(R95=0,0,VLOOKUP(R95,FAC_TOTALS_APTA!$A$4:$BH$126,$L107,FALSE))</f>
        <v>29160232.754042901</v>
      </c>
      <c r="S107" s="29">
        <f>IF(S95=0,0,VLOOKUP(S95,FAC_TOTALS_APTA!$A$4:$BH$126,$L107,FALSE))</f>
        <v>0</v>
      </c>
      <c r="T107" s="29">
        <f>IF(T95=0,0,VLOOKUP(T95,FAC_TOTALS_APTA!$A$4:$BH$126,$L107,FALSE))</f>
        <v>0</v>
      </c>
      <c r="U107" s="29">
        <f>IF(U95=0,0,VLOOKUP(U95,FAC_TOTALS_APTA!$A$4:$BH$126,$L107,FALSE))</f>
        <v>0</v>
      </c>
      <c r="V107" s="29">
        <f>IF(V95=0,0,VLOOKUP(V95,FAC_TOTALS_APTA!$A$4:$BH$126,$L107,FALSE))</f>
        <v>0</v>
      </c>
      <c r="W107" s="29">
        <f>IF(W95=0,0,VLOOKUP(W95,FAC_TOTALS_APTA!$A$4:$BH$126,$L107,FALSE))</f>
        <v>0</v>
      </c>
      <c r="X107" s="29">
        <f>IF(X95=0,0,VLOOKUP(X95,FAC_TOTALS_APTA!$A$4:$BH$126,$L107,FALSE))</f>
        <v>0</v>
      </c>
      <c r="Y107" s="29">
        <f>IF(Y95=0,0,VLOOKUP(Y95,FAC_TOTALS_APTA!$A$4:$BH$126,$L107,FALSE))</f>
        <v>0</v>
      </c>
      <c r="Z107" s="29">
        <f>IF(Z95=0,0,VLOOKUP(Z95,FAC_TOTALS_APTA!$A$4:$BH$126,$L107,FALSE))</f>
        <v>0</v>
      </c>
      <c r="AA107" s="29">
        <f>IF(AA95=0,0,VLOOKUP(AA95,FAC_TOTALS_APTA!$A$4:$BH$126,$L107,FALSE))</f>
        <v>0</v>
      </c>
      <c r="AB107" s="29">
        <f>IF(AB95=0,0,VLOOKUP(AB95,FAC_TOTALS_APTA!$A$4:$BH$126,$L107,FALSE))</f>
        <v>0</v>
      </c>
      <c r="AC107" s="32">
        <f t="shared" si="35"/>
        <v>172616636.11255169</v>
      </c>
      <c r="AD107" s="33">
        <f>AC107/G111</f>
        <v>5.7356910757134005E-2</v>
      </c>
    </row>
    <row r="108" spans="1:31" hidden="1" x14ac:dyDescent="0.25">
      <c r="B108" s="115" t="s">
        <v>63</v>
      </c>
      <c r="C108" s="116"/>
      <c r="D108" s="104" t="s">
        <v>42</v>
      </c>
      <c r="E108" s="55"/>
      <c r="F108" s="6">
        <f>MATCH($D108,FAC_TOTALS_APTA!$A$2:$BH$2,)</f>
        <v>28</v>
      </c>
      <c r="G108" s="34">
        <f>VLOOKUP(G95,FAC_TOTALS_APTA!$A$4:$BH$126,$F108,FALSE)</f>
        <v>0</v>
      </c>
      <c r="H108" s="34">
        <f>VLOOKUP(H95,FAC_TOTALS_APTA!$A$4:$BH$126,$F108,FALSE)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MATCH($K108,FAC_TOTALS_APTA!$A$2:$BF$2,)</f>
        <v>46</v>
      </c>
      <c r="M108" s="29">
        <f>IF(M95=0,0,VLOOKUP(M95,FAC_TOTALS_APTA!$A$4:$BH$126,$L108,FALSE))</f>
        <v>-4861377.5740392199</v>
      </c>
      <c r="N108" s="29">
        <f>IF(N95=0,0,VLOOKUP(N95,FAC_TOTALS_APTA!$A$4:$BH$126,$L108,FALSE))</f>
        <v>0</v>
      </c>
      <c r="O108" s="29">
        <f>IF(O95=0,0,VLOOKUP(O95,FAC_TOTALS_APTA!$A$4:$BH$126,$L108,FALSE))</f>
        <v>0</v>
      </c>
      <c r="P108" s="29">
        <f>IF(P95=0,0,VLOOKUP(P95,FAC_TOTALS_APTA!$A$4:$BH$126,$L108,FALSE))</f>
        <v>0</v>
      </c>
      <c r="Q108" s="29">
        <f>IF(Q95=0,0,VLOOKUP(Q95,FAC_TOTALS_APTA!$A$4:$BH$126,$L108,FALSE))</f>
        <v>0</v>
      </c>
      <c r="R108" s="29">
        <f>IF(R95=0,0,VLOOKUP(R95,FAC_TOTALS_APTA!$A$4:$BH$126,$L108,FALSE))</f>
        <v>0</v>
      </c>
      <c r="S108" s="29">
        <f>IF(S95=0,0,VLOOKUP(S95,FAC_TOTALS_APTA!$A$4:$BH$126,$L108,FALSE))</f>
        <v>0</v>
      </c>
      <c r="T108" s="29">
        <f>IF(T95=0,0,VLOOKUP(T95,FAC_TOTALS_APTA!$A$4:$BH$126,$L108,FALSE))</f>
        <v>0</v>
      </c>
      <c r="U108" s="29">
        <f>IF(U95=0,0,VLOOKUP(U95,FAC_TOTALS_APTA!$A$4:$BH$126,$L108,FALSE))</f>
        <v>0</v>
      </c>
      <c r="V108" s="29">
        <f>IF(V95=0,0,VLOOKUP(V95,FAC_TOTALS_APTA!$A$4:$BH$126,$L108,FALSE))</f>
        <v>0</v>
      </c>
      <c r="W108" s="29">
        <f>IF(W95=0,0,VLOOKUP(W95,FAC_TOTALS_APTA!$A$4:$BH$126,$L108,FALSE))</f>
        <v>0</v>
      </c>
      <c r="X108" s="29">
        <f>IF(X95=0,0,VLOOKUP(X95,FAC_TOTALS_APTA!$A$4:$BH$126,$L108,FALSE))</f>
        <v>0</v>
      </c>
      <c r="Y108" s="29">
        <f>IF(Y95=0,0,VLOOKUP(Y95,FAC_TOTALS_APTA!$A$4:$BH$126,$L108,FALSE))</f>
        <v>0</v>
      </c>
      <c r="Z108" s="29">
        <f>IF(Z95=0,0,VLOOKUP(Z95,FAC_TOTALS_APTA!$A$4:$BH$126,$L108,FALSE))</f>
        <v>0</v>
      </c>
      <c r="AA108" s="29">
        <f>IF(AA95=0,0,VLOOKUP(AA95,FAC_TOTALS_APTA!$A$4:$BH$126,$L108,FALSE))</f>
        <v>0</v>
      </c>
      <c r="AB108" s="29">
        <f>IF(AB95=0,0,VLOOKUP(AB95,FAC_TOTALS_APTA!$A$4:$BH$126,$L108,FALSE))</f>
        <v>0</v>
      </c>
      <c r="AC108" s="32">
        <f t="shared" si="35"/>
        <v>-4861377.5740392199</v>
      </c>
      <c r="AD108" s="33">
        <f>AC108/G111</f>
        <v>-1.6153344541431772E-3</v>
      </c>
    </row>
    <row r="109" spans="1:31" hidden="1" x14ac:dyDescent="0.25">
      <c r="B109" s="127" t="s">
        <v>64</v>
      </c>
      <c r="C109" s="128"/>
      <c r="D109" s="129" t="s">
        <v>43</v>
      </c>
      <c r="E109" s="56"/>
      <c r="F109" s="7">
        <f>MATCH($D109,FAC_TOTALS_APTA!$A$2:$BH$2,)</f>
        <v>29</v>
      </c>
      <c r="G109" s="35">
        <f>VLOOKUP(G95,FAC_TOTALS_APTA!$A$4:$BH$126,$F109,FALSE)</f>
        <v>0</v>
      </c>
      <c r="H109" s="35">
        <f>VLOOKUP(H95,FAC_TOTALS_APTA!$A$4:$BH$126,$F109,FALSE)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MATCH($K109,FAC_TOTALS_APTA!$A$2:$BF$2,)</f>
        <v>47</v>
      </c>
      <c r="M109" s="38">
        <f>IF(M95=0,0,VLOOKUP(M95,FAC_TOTALS_APTA!$A$4:$BH$126,$L109,FALSE))</f>
        <v>0</v>
      </c>
      <c r="N109" s="38">
        <f>IF(N95=0,0,VLOOKUP(N95,FAC_TOTALS_APTA!$A$4:$BH$126,$L109,FALSE))</f>
        <v>0</v>
      </c>
      <c r="O109" s="38">
        <f>IF(O95=0,0,VLOOKUP(O95,FAC_TOTALS_APTA!$A$4:$BH$126,$L109,FALSE))</f>
        <v>0</v>
      </c>
      <c r="P109" s="38">
        <f>IF(P95=0,0,VLOOKUP(P95,FAC_TOTALS_APTA!$A$4:$BH$126,$L109,FALSE))</f>
        <v>0</v>
      </c>
      <c r="Q109" s="38">
        <f>IF(Q95=0,0,VLOOKUP(Q95,FAC_TOTALS_APTA!$A$4:$BH$126,$L109,FALSE))</f>
        <v>0</v>
      </c>
      <c r="R109" s="38">
        <f>IF(R95=0,0,VLOOKUP(R95,FAC_TOTALS_APTA!$A$4:$BH$126,$L109,FALSE))</f>
        <v>0</v>
      </c>
      <c r="S109" s="38">
        <f>IF(S95=0,0,VLOOKUP(S95,FAC_TOTALS_APTA!$A$4:$BH$126,$L109,FALSE))</f>
        <v>0</v>
      </c>
      <c r="T109" s="38">
        <f>IF(T95=0,0,VLOOKUP(T95,FAC_TOTALS_APTA!$A$4:$BH$126,$L109,FALSE))</f>
        <v>0</v>
      </c>
      <c r="U109" s="38">
        <f>IF(U95=0,0,VLOOKUP(U95,FAC_TOTALS_APTA!$A$4:$BH$126,$L109,FALSE))</f>
        <v>0</v>
      </c>
      <c r="V109" s="38">
        <f>IF(V95=0,0,VLOOKUP(V95,FAC_TOTALS_APTA!$A$4:$BH$126,$L109,FALSE))</f>
        <v>0</v>
      </c>
      <c r="W109" s="38">
        <f>IF(W95=0,0,VLOOKUP(W95,FAC_TOTALS_APTA!$A$4:$BH$126,$L109,FALSE))</f>
        <v>0</v>
      </c>
      <c r="X109" s="38">
        <f>IF(X95=0,0,VLOOKUP(X95,FAC_TOTALS_APTA!$A$4:$BH$126,$L109,FALSE))</f>
        <v>0</v>
      </c>
      <c r="Y109" s="38">
        <f>IF(Y95=0,0,VLOOKUP(Y95,FAC_TOTALS_APTA!$A$4:$BH$126,$L109,FALSE))</f>
        <v>0</v>
      </c>
      <c r="Z109" s="38">
        <f>IF(Z95=0,0,VLOOKUP(Z95,FAC_TOTALS_APTA!$A$4:$BH$126,$L109,FALSE))</f>
        <v>0</v>
      </c>
      <c r="AA109" s="38">
        <f>IF(AA95=0,0,VLOOKUP(AA95,FAC_TOTALS_APTA!$A$4:$BH$126,$L109,FALSE))</f>
        <v>0</v>
      </c>
      <c r="AB109" s="38">
        <f>IF(AB95=0,0,VLOOKUP(AB95,FAC_TOTALS_APTA!$A$4:$BH$126,$L109,FALSE))</f>
        <v>0</v>
      </c>
      <c r="AC109" s="39">
        <f t="shared" si="35"/>
        <v>0</v>
      </c>
      <c r="AD109" s="40">
        <f>AC109/G111</f>
        <v>0</v>
      </c>
    </row>
    <row r="110" spans="1:31" x14ac:dyDescent="0.25">
      <c r="B110" s="41" t="s">
        <v>52</v>
      </c>
      <c r="C110" s="42"/>
      <c r="D110" s="41" t="s">
        <v>44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MATCH($K110,FAC_TOTALS_APTA!$A$2:$BF$2,)</f>
        <v>51</v>
      </c>
      <c r="M110" s="45">
        <f>IF(M95=0,0,VLOOKUP(M95,FAC_TOTALS_APTA!$A$4:$BH$126,$L110,FALSE))</f>
        <v>0</v>
      </c>
      <c r="N110" s="45">
        <f>IF(N95=0,0,VLOOKUP(N95,FAC_TOTALS_APTA!$A$4:$BH$126,$L110,FALSE))</f>
        <v>0</v>
      </c>
      <c r="O110" s="45">
        <f>IF(O95=0,0,VLOOKUP(O95,FAC_TOTALS_APTA!$A$4:$BH$126,$L110,FALSE))</f>
        <v>0</v>
      </c>
      <c r="P110" s="45">
        <f>IF(P95=0,0,VLOOKUP(P95,FAC_TOTALS_APTA!$A$4:$BH$126,$L110,FALSE))</f>
        <v>0</v>
      </c>
      <c r="Q110" s="45">
        <f>IF(Q95=0,0,VLOOKUP(Q95,FAC_TOTALS_APTA!$A$4:$BH$126,$L110,FALSE))</f>
        <v>0</v>
      </c>
      <c r="R110" s="45">
        <f>IF(R95=0,0,VLOOKUP(R95,FAC_TOTALS_APTA!$A$4:$BH$126,$L110,FALSE))</f>
        <v>0</v>
      </c>
      <c r="S110" s="45">
        <f>IF(S95=0,0,VLOOKUP(S95,FAC_TOTALS_APTA!$A$4:$BH$126,$L110,FALSE))</f>
        <v>0</v>
      </c>
      <c r="T110" s="45">
        <f>IF(T95=0,0,VLOOKUP(T95,FAC_TOTALS_APTA!$A$4:$BH$126,$L110,FALSE))</f>
        <v>0</v>
      </c>
      <c r="U110" s="45">
        <f>IF(U95=0,0,VLOOKUP(U95,FAC_TOTALS_APTA!$A$4:$BH$126,$L110,FALSE))</f>
        <v>0</v>
      </c>
      <c r="V110" s="45">
        <f>IF(V95=0,0,VLOOKUP(V95,FAC_TOTALS_APTA!$A$4:$BH$126,$L110,FALSE))</f>
        <v>0</v>
      </c>
      <c r="W110" s="45">
        <f>IF(W95=0,0,VLOOKUP(W95,FAC_TOTALS_APTA!$A$4:$BH$126,$L110,FALSE))</f>
        <v>0</v>
      </c>
      <c r="X110" s="45">
        <f>IF(X95=0,0,VLOOKUP(X95,FAC_TOTALS_APTA!$A$4:$BH$126,$L110,FALSE))</f>
        <v>0</v>
      </c>
      <c r="Y110" s="45">
        <f>IF(Y95=0,0,VLOOKUP(Y95,FAC_TOTALS_APTA!$A$4:$BH$126,$L110,FALSE))</f>
        <v>0</v>
      </c>
      <c r="Z110" s="45">
        <f>IF(Z95=0,0,VLOOKUP(Z95,FAC_TOTALS_APTA!$A$4:$BH$126,$L110,FALSE))</f>
        <v>0</v>
      </c>
      <c r="AA110" s="45">
        <f>IF(AA95=0,0,VLOOKUP(AA95,FAC_TOTALS_APTA!$A$4:$BH$126,$L110,FALSE))</f>
        <v>0</v>
      </c>
      <c r="AB110" s="45">
        <f>IF(AB95=0,0,VLOOKUP(AB95,FAC_TOTALS_APTA!$A$4:$BH$126,$L110,FALSE))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65</v>
      </c>
      <c r="C111" s="28"/>
      <c r="D111" s="6" t="s">
        <v>6</v>
      </c>
      <c r="E111" s="55"/>
      <c r="F111" s="6">
        <f>MATCH($D111,FAC_TOTALS_APTA!$A$2:$BF$2,)</f>
        <v>10</v>
      </c>
      <c r="G111" s="110">
        <f>VLOOKUP(G95,FAC_TOTALS_APTA!$A$4:$BH$126,$F111,FALSE)</f>
        <v>3009517664.6361098</v>
      </c>
      <c r="H111" s="110">
        <f>VLOOKUP(H95,FAC_TOTALS_APTA!$A$4:$BF$126,$F111,FALSE)</f>
        <v>3083700654.97545</v>
      </c>
      <c r="I111" s="112">
        <f t="shared" ref="I111" si="38">H111/G111-1</f>
        <v>2.4649461676547357E-2</v>
      </c>
      <c r="J111" s="31"/>
      <c r="K111" s="31"/>
      <c r="L111" s="6"/>
      <c r="M111" s="29" t="e">
        <f t="shared" ref="M111:AB111" si="39">SUM(M97:M104)</f>
        <v>#REF!</v>
      </c>
      <c r="N111" s="29" t="e">
        <f t="shared" si="39"/>
        <v>#REF!</v>
      </c>
      <c r="O111" s="29" t="e">
        <f t="shared" si="39"/>
        <v>#REF!</v>
      </c>
      <c r="P111" s="29" t="e">
        <f t="shared" si="39"/>
        <v>#REF!</v>
      </c>
      <c r="Q111" s="29" t="e">
        <f t="shared" si="39"/>
        <v>#REF!</v>
      </c>
      <c r="R111" s="29" t="e">
        <f t="shared" si="39"/>
        <v>#REF!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74182990.33934021</v>
      </c>
      <c r="AD111" s="33">
        <f>I111</f>
        <v>2.4649461676547357E-2</v>
      </c>
      <c r="AE111" s="106"/>
    </row>
    <row r="112" spans="1:31" ht="13.5" thickBot="1" x14ac:dyDescent="0.3">
      <c r="B112" s="9" t="s">
        <v>49</v>
      </c>
      <c r="C112" s="23"/>
      <c r="D112" s="23" t="s">
        <v>4</v>
      </c>
      <c r="E112" s="23"/>
      <c r="F112" s="23">
        <f>MATCH($D112,FAC_TOTALS_APTA!$A$2:$BF$2,)</f>
        <v>8</v>
      </c>
      <c r="G112" s="111">
        <f>VLOOKUP(G95,FAC_TOTALS_APTA!$A$4:$BF$126,$F112,FALSE)</f>
        <v>2929500930.99999</v>
      </c>
      <c r="H112" s="111">
        <f>VLOOKUP(H95,FAC_TOTALS_APTA!$A$4:$BF$126,$F112,FALSE)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66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9.2064176476331916E-3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6"/>
  <sheetViews>
    <sheetView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E76" sqref="E76:AZ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2" width="23" customWidth="1"/>
    <col min="53" max="53" width="15.375" style="2" bestFit="1" customWidth="1"/>
    <col min="54" max="57" width="25.125" style="2" customWidth="1"/>
    <col min="58" max="58" width="17.5" style="2" bestFit="1" customWidth="1"/>
  </cols>
  <sheetData>
    <row r="1" spans="1:78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A1" s="73"/>
      <c r="BB1" s="73"/>
      <c r="BC1" s="73"/>
      <c r="BD1" s="73"/>
      <c r="BE1" s="73"/>
      <c r="BF1" s="73"/>
    </row>
    <row r="2" spans="1:78" s="5" customFormat="1" x14ac:dyDescent="0.25">
      <c r="B2" s="5" t="s">
        <v>0</v>
      </c>
      <c r="C2" s="5" t="s">
        <v>2</v>
      </c>
      <c r="D2" s="161" t="s">
        <v>1</v>
      </c>
      <c r="E2" t="s">
        <v>53</v>
      </c>
      <c r="F2" t="s">
        <v>67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85</v>
      </c>
      <c r="M2" t="s">
        <v>86</v>
      </c>
      <c r="N2" t="s">
        <v>8</v>
      </c>
      <c r="O2" t="s">
        <v>71</v>
      </c>
      <c r="P2" t="s">
        <v>81</v>
      </c>
      <c r="Q2" t="s">
        <v>9</v>
      </c>
      <c r="R2" t="s">
        <v>28</v>
      </c>
      <c r="S2" t="s">
        <v>76</v>
      </c>
      <c r="T2" t="s">
        <v>77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A2" t="s">
        <v>68</v>
      </c>
      <c r="AB2" t="s">
        <v>42</v>
      </c>
      <c r="AC2" t="s">
        <v>43</v>
      </c>
      <c r="AD2" t="s">
        <v>93</v>
      </c>
      <c r="AE2" t="s">
        <v>94</v>
      </c>
      <c r="AF2" t="s">
        <v>10</v>
      </c>
      <c r="AG2" t="s">
        <v>73</v>
      </c>
      <c r="AH2" t="s">
        <v>82</v>
      </c>
      <c r="AI2" t="s">
        <v>11</v>
      </c>
      <c r="AJ2" t="s">
        <v>29</v>
      </c>
      <c r="AK2" t="s">
        <v>78</v>
      </c>
      <c r="AL2" t="s">
        <v>101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83</v>
      </c>
      <c r="AT2" t="s">
        <v>74</v>
      </c>
      <c r="AU2" t="s">
        <v>75</v>
      </c>
      <c r="AV2" t="s">
        <v>37</v>
      </c>
      <c r="AW2" t="s">
        <v>38</v>
      </c>
      <c r="AX2" t="s">
        <v>39</v>
      </c>
      <c r="AY2" t="s">
        <v>40</v>
      </c>
      <c r="AZ2" t="s">
        <v>41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</row>
    <row r="3" spans="1:78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78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2220218178.1350698</v>
      </c>
      <c r="K4">
        <v>0</v>
      </c>
      <c r="L4">
        <v>69431799.636510193</v>
      </c>
      <c r="M4">
        <v>0.91027864284140703</v>
      </c>
      <c r="N4">
        <v>9573567.1438265797</v>
      </c>
      <c r="O4">
        <v>0.56791506562331096</v>
      </c>
      <c r="P4">
        <v>1.99892297215457</v>
      </c>
      <c r="Q4">
        <v>9.9176880297119094</v>
      </c>
      <c r="R4">
        <v>3.9438940773070499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A4"/>
      <c r="BB4"/>
      <c r="BC4"/>
      <c r="BD4"/>
      <c r="BE4"/>
      <c r="BF4"/>
    </row>
    <row r="5" spans="1:78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2363313231.0831399</v>
      </c>
      <c r="K5">
        <v>493974.966324076</v>
      </c>
      <c r="L5">
        <v>69475683.838446796</v>
      </c>
      <c r="M5">
        <v>0.91687073440147104</v>
      </c>
      <c r="N5">
        <v>9715711.2025870793</v>
      </c>
      <c r="O5">
        <v>0.56633197127096302</v>
      </c>
      <c r="P5">
        <v>2.3077092528229799</v>
      </c>
      <c r="Q5">
        <v>9.8266441604857402</v>
      </c>
      <c r="R5">
        <v>3.9438940773070499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-1910704.18352005</v>
      </c>
      <c r="AE5">
        <v>-2726711.57105303</v>
      </c>
      <c r="AF5">
        <v>8832193.3853505198</v>
      </c>
      <c r="AG5">
        <v>-12694715.7198835</v>
      </c>
      <c r="AH5">
        <v>8321996.3923307098</v>
      </c>
      <c r="AI5">
        <v>-2347923.3127774899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22470.395058416201</v>
      </c>
      <c r="AW5">
        <v>212127.03450497301</v>
      </c>
      <c r="AX5">
        <v>-71747791.034504905</v>
      </c>
      <c r="AY5">
        <v>0</v>
      </c>
      <c r="AZ5">
        <v>-71535663.999999896</v>
      </c>
      <c r="BA5"/>
      <c r="BB5"/>
      <c r="BC5"/>
      <c r="BD5"/>
      <c r="BE5"/>
      <c r="BF5"/>
    </row>
    <row r="6" spans="1:78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2668885343.0666599</v>
      </c>
      <c r="K6">
        <v>55665113.983823702</v>
      </c>
      <c r="L6">
        <v>71765534.239041999</v>
      </c>
      <c r="M6">
        <v>0.88111629180226403</v>
      </c>
      <c r="N6">
        <v>9734314.7826844901</v>
      </c>
      <c r="O6">
        <v>0.56708000568482797</v>
      </c>
      <c r="P6">
        <v>2.60745949407365</v>
      </c>
      <c r="Q6">
        <v>9.7869676092694604</v>
      </c>
      <c r="R6">
        <v>3.9555663396720502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27964724.490979701</v>
      </c>
      <c r="AE6">
        <v>17903830.8142813</v>
      </c>
      <c r="AF6">
        <v>10486151.910522399</v>
      </c>
      <c r="AG6">
        <v>-6989788.4097015504</v>
      </c>
      <c r="AH6">
        <v>7519578.1426163102</v>
      </c>
      <c r="AI6">
        <v>-2239362.6543906801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47308666.6552779</v>
      </c>
      <c r="AW6">
        <v>48122861.498447299</v>
      </c>
      <c r="AX6">
        <v>22181504.501552802</v>
      </c>
      <c r="AY6">
        <v>179225222.99999899</v>
      </c>
      <c r="AZ6">
        <v>249529589</v>
      </c>
      <c r="BA6"/>
      <c r="BB6"/>
      <c r="BC6"/>
      <c r="BD6"/>
      <c r="BE6"/>
      <c r="BF6"/>
    </row>
    <row r="7" spans="1:78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2853631399.7895098</v>
      </c>
      <c r="K7">
        <v>-17290597.8430859</v>
      </c>
      <c r="L7">
        <v>70767074.604147598</v>
      </c>
      <c r="M7">
        <v>0.908709006019361</v>
      </c>
      <c r="N7">
        <v>9670224.8115459997</v>
      </c>
      <c r="O7">
        <v>0.56213257598667299</v>
      </c>
      <c r="P7">
        <v>3.0629169958820901</v>
      </c>
      <c r="Q7">
        <v>9.5820881245511096</v>
      </c>
      <c r="R7">
        <v>3.9826876644648799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-22319343.177638099</v>
      </c>
      <c r="AE7">
        <v>-8396567.7454556804</v>
      </c>
      <c r="AF7">
        <v>12101016.413635099</v>
      </c>
      <c r="AG7">
        <v>-5131984.0180607196</v>
      </c>
      <c r="AH7">
        <v>10950554.902028499</v>
      </c>
      <c r="AI7">
        <v>-3339249.7737259301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-16135573.3992167</v>
      </c>
      <c r="AW7">
        <v>-16323287.244650699</v>
      </c>
      <c r="AX7">
        <v>48439698.244649298</v>
      </c>
      <c r="AY7">
        <v>125667082.999999</v>
      </c>
      <c r="AZ7">
        <v>157783493.999998</v>
      </c>
      <c r="BA7"/>
      <c r="BB7"/>
      <c r="BC7"/>
      <c r="BD7"/>
      <c r="BE7"/>
      <c r="BF7"/>
    </row>
    <row r="8" spans="1:78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2859307236.1092701</v>
      </c>
      <c r="K8">
        <v>5675836.31975454</v>
      </c>
      <c r="L8">
        <v>70624705.906152099</v>
      </c>
      <c r="M8">
        <v>0.897836833845017</v>
      </c>
      <c r="N8">
        <v>9915449.72303918</v>
      </c>
      <c r="O8">
        <v>0.56167964854839703</v>
      </c>
      <c r="P8">
        <v>3.3556920653326898</v>
      </c>
      <c r="Q8">
        <v>9.4619485484100494</v>
      </c>
      <c r="R8">
        <v>4.3015517876788696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-5319571.6050033905</v>
      </c>
      <c r="AE8">
        <v>6007059.2973933201</v>
      </c>
      <c r="AF8">
        <v>16393407.7022973</v>
      </c>
      <c r="AG8">
        <v>-1526555.5375125399</v>
      </c>
      <c r="AH8">
        <v>6907612.2804731596</v>
      </c>
      <c r="AI8">
        <v>-3724016.7574250102</v>
      </c>
      <c r="AJ8">
        <v>-9370669.68533477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9367265.6948881391</v>
      </c>
      <c r="AW8">
        <v>9204100.9168458395</v>
      </c>
      <c r="AX8">
        <v>21151212.083156802</v>
      </c>
      <c r="AY8">
        <v>0</v>
      </c>
      <c r="AZ8">
        <v>30355313.0000026</v>
      </c>
      <c r="BA8"/>
      <c r="BB8"/>
      <c r="BC8"/>
      <c r="BD8"/>
      <c r="BE8"/>
      <c r="BF8"/>
    </row>
    <row r="9" spans="1:78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2840503847.7178001</v>
      </c>
      <c r="K9">
        <v>-18803388.3914713</v>
      </c>
      <c r="L9">
        <v>71582714.355237693</v>
      </c>
      <c r="M9">
        <v>0.92086023061058198</v>
      </c>
      <c r="N9">
        <v>9964969.7656980809</v>
      </c>
      <c r="O9">
        <v>0.55508678283873902</v>
      </c>
      <c r="P9">
        <v>3.5310062793786798</v>
      </c>
      <c r="Q9">
        <v>9.2945652359991193</v>
      </c>
      <c r="R9">
        <v>4.4274885399032797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23468630.971724998</v>
      </c>
      <c r="AE9">
        <v>-14839886.113445301</v>
      </c>
      <c r="AF9">
        <v>4518588.5005674604</v>
      </c>
      <c r="AG9">
        <v>-23521553.663127299</v>
      </c>
      <c r="AH9">
        <v>3952462.2182477298</v>
      </c>
      <c r="AI9">
        <v>-4946496.9237449402</v>
      </c>
      <c r="AJ9">
        <v>-4039643.1537003499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-15407898.1634776</v>
      </c>
      <c r="AW9">
        <v>-15789226.993547801</v>
      </c>
      <c r="AX9">
        <v>25544550.993545201</v>
      </c>
      <c r="AY9">
        <v>0</v>
      </c>
      <c r="AZ9">
        <v>9755323.9999974594</v>
      </c>
      <c r="BA9"/>
      <c r="BB9"/>
      <c r="BC9"/>
      <c r="BD9"/>
      <c r="BE9"/>
      <c r="BF9"/>
    </row>
    <row r="10" spans="1:78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2894708119.8755298</v>
      </c>
      <c r="K10">
        <v>54204272.157730997</v>
      </c>
      <c r="L10">
        <v>71889164.491291001</v>
      </c>
      <c r="M10">
        <v>0.90104162550678502</v>
      </c>
      <c r="N10">
        <v>9988399.3974122796</v>
      </c>
      <c r="O10">
        <v>0.55810480951068597</v>
      </c>
      <c r="P10">
        <v>3.9554554445044898</v>
      </c>
      <c r="Q10">
        <v>9.4554621860263008</v>
      </c>
      <c r="R10">
        <v>4.5087477278502996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11148592.315293601</v>
      </c>
      <c r="AE10">
        <v>11057403.7663473</v>
      </c>
      <c r="AF10">
        <v>2987963.1195453401</v>
      </c>
      <c r="AG10">
        <v>11008856.076326801</v>
      </c>
      <c r="AH10">
        <v>9031459.0169579294</v>
      </c>
      <c r="AI10">
        <v>4905161.88044634</v>
      </c>
      <c r="AJ10">
        <v>-2449610.0752230501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-300476.80342768301</v>
      </c>
      <c r="AU10">
        <v>0</v>
      </c>
      <c r="AV10">
        <v>47389349.2962666</v>
      </c>
      <c r="AW10">
        <v>47981909.392979898</v>
      </c>
      <c r="AX10">
        <v>35462298.607021101</v>
      </c>
      <c r="AY10">
        <v>0</v>
      </c>
      <c r="AZ10">
        <v>83444208.000000998</v>
      </c>
      <c r="BA10"/>
      <c r="BB10"/>
      <c r="BC10"/>
      <c r="BD10"/>
      <c r="BE10"/>
      <c r="BF10"/>
    </row>
    <row r="11" spans="1:78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2798522780.1034198</v>
      </c>
      <c r="K11">
        <v>-96185339.772112101</v>
      </c>
      <c r="L11">
        <v>70967398.250165403</v>
      </c>
      <c r="M11">
        <v>0.99318691376596602</v>
      </c>
      <c r="N11">
        <v>9910892.7921914905</v>
      </c>
      <c r="O11">
        <v>0.56058664875456199</v>
      </c>
      <c r="P11">
        <v>2.9101362046971899</v>
      </c>
      <c r="Q11">
        <v>9.5671246893685105</v>
      </c>
      <c r="R11">
        <v>4.7193406660422497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-15110955.363449501</v>
      </c>
      <c r="AE11">
        <v>-55380619.482683703</v>
      </c>
      <c r="AF11">
        <v>-2826426.2758856001</v>
      </c>
      <c r="AG11">
        <v>9851769.4739435706</v>
      </c>
      <c r="AH11">
        <v>-24521550.544323899</v>
      </c>
      <c r="AI11">
        <v>3487763.4212915101</v>
      </c>
      <c r="AJ11">
        <v>-6597287.0883861296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-91097305.859493807</v>
      </c>
      <c r="AW11">
        <v>-90266063.922472</v>
      </c>
      <c r="AX11">
        <v>-37931064.077527598</v>
      </c>
      <c r="AY11">
        <v>0</v>
      </c>
      <c r="AZ11">
        <v>-128197127.999999</v>
      </c>
      <c r="BA11"/>
      <c r="BB11"/>
      <c r="BC11"/>
      <c r="BD11"/>
      <c r="BE11"/>
      <c r="BF11"/>
    </row>
    <row r="12" spans="1:78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2738624139.1459198</v>
      </c>
      <c r="K12">
        <v>-59898640.957496502</v>
      </c>
      <c r="L12">
        <v>67087317.041166797</v>
      </c>
      <c r="M12">
        <v>1.0111597906565399</v>
      </c>
      <c r="N12">
        <v>9893600.1005124096</v>
      </c>
      <c r="O12">
        <v>0.56410963816295001</v>
      </c>
      <c r="P12">
        <v>3.3619635552803002</v>
      </c>
      <c r="Q12">
        <v>9.7777681153092697</v>
      </c>
      <c r="R12">
        <v>4.9479701995259902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-65972169.402479798</v>
      </c>
      <c r="AE12">
        <v>-9851896.7671162598</v>
      </c>
      <c r="AF12">
        <v>323677.80782809103</v>
      </c>
      <c r="AG12">
        <v>13135446.3865043</v>
      </c>
      <c r="AH12">
        <v>10858759.8872809</v>
      </c>
      <c r="AI12">
        <v>6502033.4088654099</v>
      </c>
      <c r="AJ12">
        <v>-6823144.4723836305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-256233.21524417101</v>
      </c>
      <c r="AU12">
        <v>0</v>
      </c>
      <c r="AV12">
        <v>-52083526.366745003</v>
      </c>
      <c r="AW12">
        <v>-51674853.409531698</v>
      </c>
      <c r="AX12">
        <v>-35066878.590466999</v>
      </c>
      <c r="AY12">
        <v>0</v>
      </c>
      <c r="AZ12">
        <v>-86741731.999998793</v>
      </c>
      <c r="BA12"/>
      <c r="BB12"/>
      <c r="BC12"/>
      <c r="BD12"/>
      <c r="BE12"/>
      <c r="BF12"/>
    </row>
    <row r="13" spans="1:78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2684352533.4305401</v>
      </c>
      <c r="K13">
        <v>-54271605.715382203</v>
      </c>
      <c r="L13">
        <v>64589050.378745601</v>
      </c>
      <c r="M13">
        <v>1.0324809727559301</v>
      </c>
      <c r="N13">
        <v>9986664.0981256608</v>
      </c>
      <c r="O13">
        <v>0.55971715621927998</v>
      </c>
      <c r="P13">
        <v>4.09287732495845</v>
      </c>
      <c r="Q13">
        <v>10.065434436475099</v>
      </c>
      <c r="R13">
        <v>4.8950368235540802</v>
      </c>
      <c r="S13">
        <v>0</v>
      </c>
      <c r="T13">
        <v>0</v>
      </c>
      <c r="U13">
        <v>0</v>
      </c>
      <c r="V13">
        <v>0.12496612797067699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-44031233.694778197</v>
      </c>
      <c r="AE13">
        <v>-10833707.7105607</v>
      </c>
      <c r="AF13">
        <v>5970913.2915081996</v>
      </c>
      <c r="AG13">
        <v>-15034340.766833</v>
      </c>
      <c r="AH13">
        <v>14874895.050975099</v>
      </c>
      <c r="AI13">
        <v>8452049.1626371704</v>
      </c>
      <c r="AJ13">
        <v>1621760.6007906499</v>
      </c>
      <c r="AK13">
        <v>0</v>
      </c>
      <c r="AL13">
        <v>0</v>
      </c>
      <c r="AM13">
        <v>0</v>
      </c>
      <c r="AN13">
        <v>-8748854.5712033492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-177406.11328636101</v>
      </c>
      <c r="AU13">
        <v>0</v>
      </c>
      <c r="AV13">
        <v>-47905924.750750497</v>
      </c>
      <c r="AW13">
        <v>-48204684.442548797</v>
      </c>
      <c r="AX13">
        <v>78746697.442548603</v>
      </c>
      <c r="AY13">
        <v>0</v>
      </c>
      <c r="AZ13">
        <v>30542012.999999698</v>
      </c>
      <c r="BA13"/>
      <c r="BB13"/>
      <c r="BC13"/>
      <c r="BD13"/>
      <c r="BE13"/>
      <c r="BF13"/>
    </row>
    <row r="14" spans="1:78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2620158000.34056</v>
      </c>
      <c r="K14">
        <v>-64194533.089976698</v>
      </c>
      <c r="L14">
        <v>63654979.010831997</v>
      </c>
      <c r="M14">
        <v>1.03319372827068</v>
      </c>
      <c r="N14">
        <v>10106162.1305601</v>
      </c>
      <c r="O14">
        <v>0.55566673939080602</v>
      </c>
      <c r="P14">
        <v>4.1402142572755398</v>
      </c>
      <c r="Q14">
        <v>9.9589405328228597</v>
      </c>
      <c r="R14">
        <v>4.9873568486467601</v>
      </c>
      <c r="S14">
        <v>0</v>
      </c>
      <c r="T14">
        <v>0</v>
      </c>
      <c r="U14">
        <v>0</v>
      </c>
      <c r="V14">
        <v>0.50499774940706799</v>
      </c>
      <c r="W14">
        <v>0</v>
      </c>
      <c r="X14">
        <v>0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-17001345.456252899</v>
      </c>
      <c r="AE14">
        <v>359889.02448572702</v>
      </c>
      <c r="AF14">
        <v>7542299.8410676299</v>
      </c>
      <c r="AG14">
        <v>-13555884.336410999</v>
      </c>
      <c r="AH14">
        <v>860687.71016237698</v>
      </c>
      <c r="AI14">
        <v>-3210667.1126793302</v>
      </c>
      <c r="AJ14">
        <v>-3009286.09198518</v>
      </c>
      <c r="AK14">
        <v>0</v>
      </c>
      <c r="AL14">
        <v>0</v>
      </c>
      <c r="AM14">
        <v>0</v>
      </c>
      <c r="AN14">
        <v>-30498383.3693453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-110966.617221872</v>
      </c>
      <c r="AU14">
        <v>0</v>
      </c>
      <c r="AV14">
        <v>-58623656.408179902</v>
      </c>
      <c r="AW14">
        <v>-58323805.9644541</v>
      </c>
      <c r="AX14">
        <v>91469334.964453205</v>
      </c>
      <c r="AY14">
        <v>0</v>
      </c>
      <c r="AZ14">
        <v>33145528.999999002</v>
      </c>
      <c r="BA14"/>
      <c r="BB14"/>
      <c r="BC14"/>
      <c r="BD14"/>
      <c r="BE14"/>
      <c r="BF14"/>
    </row>
    <row r="15" spans="1:78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2555207591.8577399</v>
      </c>
      <c r="K15">
        <v>-64950408.482820198</v>
      </c>
      <c r="L15">
        <v>64440490.501856402</v>
      </c>
      <c r="M15">
        <v>1.0525608051525199</v>
      </c>
      <c r="N15">
        <v>10218543.9397672</v>
      </c>
      <c r="O15">
        <v>0.55548457630107895</v>
      </c>
      <c r="P15">
        <v>3.9654549378235</v>
      </c>
      <c r="Q15">
        <v>9.6952007021101192</v>
      </c>
      <c r="R15">
        <v>4.99002797712998</v>
      </c>
      <c r="S15">
        <v>0</v>
      </c>
      <c r="T15">
        <v>0</v>
      </c>
      <c r="U15">
        <v>0</v>
      </c>
      <c r="V15">
        <v>1.3142978187952701</v>
      </c>
      <c r="W15">
        <v>0</v>
      </c>
      <c r="X15">
        <v>0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18709147.958657298</v>
      </c>
      <c r="AE15">
        <v>-9391571.8164977692</v>
      </c>
      <c r="AF15">
        <v>7057519.7336595198</v>
      </c>
      <c r="AG15">
        <v>-483819.624644569</v>
      </c>
      <c r="AH15">
        <v>-3351512.8492593798</v>
      </c>
      <c r="AI15">
        <v>-7522870.0468617696</v>
      </c>
      <c r="AJ15">
        <v>-42002.378870986999</v>
      </c>
      <c r="AK15">
        <v>0</v>
      </c>
      <c r="AL15">
        <v>0</v>
      </c>
      <c r="AM15">
        <v>0</v>
      </c>
      <c r="AN15">
        <v>-66669860.547643997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-61694969.5714617</v>
      </c>
      <c r="AW15">
        <v>-61842335.499724902</v>
      </c>
      <c r="AX15">
        <v>59352854.499725796</v>
      </c>
      <c r="AY15">
        <v>0</v>
      </c>
      <c r="AZ15">
        <v>-2489480.9999990901</v>
      </c>
      <c r="BA15"/>
      <c r="BB15"/>
      <c r="BC15"/>
      <c r="BD15"/>
      <c r="BE15"/>
      <c r="BF15"/>
    </row>
    <row r="16" spans="1:78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2479064107.08215</v>
      </c>
      <c r="K16">
        <v>-76143484.775590807</v>
      </c>
      <c r="L16">
        <v>64472290.625995196</v>
      </c>
      <c r="M16">
        <v>1.0552857020000399</v>
      </c>
      <c r="N16">
        <v>10358402.7220985</v>
      </c>
      <c r="O16">
        <v>0.55491771804149104</v>
      </c>
      <c r="P16">
        <v>3.7576320769069</v>
      </c>
      <c r="Q16">
        <v>9.6436540883721307</v>
      </c>
      <c r="R16">
        <v>5.14302810748379</v>
      </c>
      <c r="S16">
        <v>0</v>
      </c>
      <c r="T16">
        <v>0</v>
      </c>
      <c r="U16">
        <v>0</v>
      </c>
      <c r="V16">
        <v>2.1833497858733701</v>
      </c>
      <c r="W16">
        <v>0</v>
      </c>
      <c r="X16">
        <v>0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3429153.6879104599</v>
      </c>
      <c r="AE16">
        <v>-2704797.74668052</v>
      </c>
      <c r="AF16">
        <v>8376621.8752231495</v>
      </c>
      <c r="AG16">
        <v>-1867801.9635372199</v>
      </c>
      <c r="AH16">
        <v>-4179828.3347809599</v>
      </c>
      <c r="AI16">
        <v>-1848128.5117333599</v>
      </c>
      <c r="AJ16">
        <v>-4783136.50385065</v>
      </c>
      <c r="AK16">
        <v>0</v>
      </c>
      <c r="AL16">
        <v>0</v>
      </c>
      <c r="AM16">
        <v>0</v>
      </c>
      <c r="AN16">
        <v>-71362915.449081898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-1199651.5169792201</v>
      </c>
      <c r="AU16">
        <v>0</v>
      </c>
      <c r="AV16">
        <v>-76140484.4635102</v>
      </c>
      <c r="AW16">
        <v>-75942171.453379393</v>
      </c>
      <c r="AX16">
        <v>48298107.453377299</v>
      </c>
      <c r="AY16">
        <v>0</v>
      </c>
      <c r="AZ16">
        <v>-27644064.000002</v>
      </c>
      <c r="BA16"/>
      <c r="BB16"/>
      <c r="BC16"/>
      <c r="BD16"/>
      <c r="BE16"/>
      <c r="BF16"/>
    </row>
    <row r="17" spans="1:58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2386368008.4004998</v>
      </c>
      <c r="K17">
        <v>-92696098.681647301</v>
      </c>
      <c r="L17">
        <v>65239258.512049802</v>
      </c>
      <c r="M17">
        <v>1.0818127292498301</v>
      </c>
      <c r="N17">
        <v>10472818.6457387</v>
      </c>
      <c r="O17">
        <v>0.55561990692373497</v>
      </c>
      <c r="P17">
        <v>2.85766669283365</v>
      </c>
      <c r="Q17">
        <v>9.5105274519725995</v>
      </c>
      <c r="R17">
        <v>5.28422265336616</v>
      </c>
      <c r="S17">
        <v>0</v>
      </c>
      <c r="T17">
        <v>1.8557417611547999E-2</v>
      </c>
      <c r="U17">
        <v>0</v>
      </c>
      <c r="V17">
        <v>3.1833497858733701</v>
      </c>
      <c r="W17">
        <v>0</v>
      </c>
      <c r="X17">
        <v>0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19742130.698689301</v>
      </c>
      <c r="AE17">
        <v>-15306918.034283601</v>
      </c>
      <c r="AF17">
        <v>7230043.8178281896</v>
      </c>
      <c r="AG17">
        <v>2318453.7828696701</v>
      </c>
      <c r="AH17">
        <v>-20491583.663132198</v>
      </c>
      <c r="AI17">
        <v>-3706907.1654896899</v>
      </c>
      <c r="AJ17">
        <v>-3929194.7794160498</v>
      </c>
      <c r="AK17">
        <v>0</v>
      </c>
      <c r="AL17">
        <v>1518693.3279174</v>
      </c>
      <c r="AM17">
        <v>0</v>
      </c>
      <c r="AN17">
        <v>-80643373.689101905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-1026090.12734672</v>
      </c>
      <c r="AU17">
        <v>0</v>
      </c>
      <c r="AV17">
        <v>-94294745.831465602</v>
      </c>
      <c r="AW17">
        <v>-93961518.673071593</v>
      </c>
      <c r="AX17">
        <v>28726149.673073899</v>
      </c>
      <c r="AY17">
        <v>0</v>
      </c>
      <c r="AZ17">
        <v>-65235368.999997698</v>
      </c>
      <c r="BA17"/>
      <c r="BB17"/>
      <c r="BC17"/>
      <c r="BD17"/>
      <c r="BE17"/>
      <c r="BF17"/>
    </row>
    <row r="18" spans="1:58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2297070536.40135</v>
      </c>
      <c r="K18">
        <v>-89297471.999155894</v>
      </c>
      <c r="L18">
        <v>66113243.246801101</v>
      </c>
      <c r="M18">
        <v>1.1047173026228101</v>
      </c>
      <c r="N18">
        <v>10554924.899873899</v>
      </c>
      <c r="O18">
        <v>0.55504323849516102</v>
      </c>
      <c r="P18">
        <v>2.5185717610537002</v>
      </c>
      <c r="Q18">
        <v>9.3812591235224794</v>
      </c>
      <c r="R18">
        <v>5.7157851486528504</v>
      </c>
      <c r="S18">
        <v>0</v>
      </c>
      <c r="T18">
        <v>3.7114835223095999E-2</v>
      </c>
      <c r="U18">
        <v>0</v>
      </c>
      <c r="V18">
        <v>4.1833497858733697</v>
      </c>
      <c r="W18">
        <v>0</v>
      </c>
      <c r="X18">
        <v>0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18913425.125937201</v>
      </c>
      <c r="AE18">
        <v>-12163193.185643099</v>
      </c>
      <c r="AF18">
        <v>5450816.3202713998</v>
      </c>
      <c r="AG18">
        <v>-1821571.9245327199</v>
      </c>
      <c r="AH18">
        <v>-8544373.5225590803</v>
      </c>
      <c r="AI18">
        <v>-3743159.2807025202</v>
      </c>
      <c r="AJ18">
        <v>-12349717.9310883</v>
      </c>
      <c r="AK18">
        <v>0</v>
      </c>
      <c r="AL18">
        <v>1495068.2201094299</v>
      </c>
      <c r="AM18">
        <v>0</v>
      </c>
      <c r="AN18">
        <v>-78548208.197462797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-995376.35352383298</v>
      </c>
      <c r="AU18">
        <v>0</v>
      </c>
      <c r="AV18">
        <v>-92306290.729194403</v>
      </c>
      <c r="AW18">
        <v>-91804368.481925607</v>
      </c>
      <c r="AX18">
        <v>-30376865.518075</v>
      </c>
      <c r="AY18">
        <v>0</v>
      </c>
      <c r="AZ18">
        <v>-122181234</v>
      </c>
      <c r="BA18"/>
      <c r="BB18"/>
      <c r="BC18"/>
      <c r="BD18"/>
      <c r="BE18"/>
      <c r="BF18"/>
    </row>
    <row r="19" spans="1:58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2251184926.6983199</v>
      </c>
      <c r="K19">
        <v>-45885609.703020602</v>
      </c>
      <c r="L19">
        <v>66222639.767624497</v>
      </c>
      <c r="M19">
        <v>1.06543147344353</v>
      </c>
      <c r="N19">
        <v>10662889.4121828</v>
      </c>
      <c r="O19">
        <v>0.55380053594204004</v>
      </c>
      <c r="P19">
        <v>2.7392459466138002</v>
      </c>
      <c r="Q19">
        <v>9.2334461909402794</v>
      </c>
      <c r="R19">
        <v>5.8844236677877504</v>
      </c>
      <c r="S19">
        <v>0</v>
      </c>
      <c r="T19">
        <v>5.3187899018982701E-2</v>
      </c>
      <c r="U19">
        <v>0</v>
      </c>
      <c r="V19">
        <v>5.1833497858733697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9600882.5618225597</v>
      </c>
      <c r="AE19">
        <v>18501904.6790228</v>
      </c>
      <c r="AF19">
        <v>6328508.1087841</v>
      </c>
      <c r="AG19">
        <v>-3835805.7360559702</v>
      </c>
      <c r="AH19">
        <v>5474507.1980682705</v>
      </c>
      <c r="AI19">
        <v>-3903355.5726077901</v>
      </c>
      <c r="AJ19">
        <v>-4559704.0410561096</v>
      </c>
      <c r="AK19">
        <v>0</v>
      </c>
      <c r="AL19">
        <v>1651756.13698604</v>
      </c>
      <c r="AM19">
        <v>0</v>
      </c>
      <c r="AN19">
        <v>-74624111.359707698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-45365418.024743699</v>
      </c>
      <c r="AW19">
        <v>-46139805.422231197</v>
      </c>
      <c r="AX19">
        <v>-46564980.577769399</v>
      </c>
      <c r="AY19">
        <v>0</v>
      </c>
      <c r="AZ19">
        <v>-92704786.000000596</v>
      </c>
      <c r="BA19"/>
      <c r="BB19"/>
      <c r="BC19"/>
      <c r="BD19"/>
      <c r="BE19"/>
      <c r="BF19"/>
    </row>
    <row r="20" spans="1:58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2172740243.7772198</v>
      </c>
      <c r="K20">
        <v>-78444682.921100095</v>
      </c>
      <c r="L20">
        <v>66335689.749269299</v>
      </c>
      <c r="M20">
        <v>1.03280582691442</v>
      </c>
      <c r="N20">
        <v>10741812.069976499</v>
      </c>
      <c r="O20">
        <v>0.55478249392358903</v>
      </c>
      <c r="P20">
        <v>3.0460655824605101</v>
      </c>
      <c r="Q20">
        <v>9.0962859730607892</v>
      </c>
      <c r="R20">
        <v>6.1187931809606004</v>
      </c>
      <c r="S20">
        <v>0</v>
      </c>
      <c r="T20">
        <v>3.2146127591773301E-2</v>
      </c>
      <c r="U20">
        <v>0</v>
      </c>
      <c r="V20">
        <v>6.1833497858733697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7407915.3437570203</v>
      </c>
      <c r="AE20">
        <v>15198413.5983811</v>
      </c>
      <c r="AF20">
        <v>4899548.0792441703</v>
      </c>
      <c r="AG20">
        <v>2887421.37767686</v>
      </c>
      <c r="AH20">
        <v>6712615.6254153596</v>
      </c>
      <c r="AI20">
        <v>-3568592.72703559</v>
      </c>
      <c r="AJ20">
        <v>-6128037.89647849</v>
      </c>
      <c r="AK20">
        <v>0</v>
      </c>
      <c r="AL20">
        <v>-1374303.0396245699</v>
      </c>
      <c r="AM20">
        <v>0</v>
      </c>
      <c r="AN20">
        <v>-71646710.119944707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-47824.300702593398</v>
      </c>
      <c r="AU20">
        <v>-32163680.4016403</v>
      </c>
      <c r="AV20">
        <v>-77823234.460951805</v>
      </c>
      <c r="AW20">
        <v>-78077644.189959303</v>
      </c>
      <c r="AX20">
        <v>23662150.189959999</v>
      </c>
      <c r="AY20">
        <v>0</v>
      </c>
      <c r="AZ20">
        <v>-54415493.999999203</v>
      </c>
      <c r="BA20"/>
      <c r="BB20"/>
      <c r="BC20"/>
      <c r="BD20"/>
      <c r="BE20"/>
      <c r="BF20"/>
    </row>
    <row r="21" spans="1:58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780439061.58149302</v>
      </c>
      <c r="K21">
        <v>0</v>
      </c>
      <c r="L21">
        <v>13378352.2086371</v>
      </c>
      <c r="M21">
        <v>0.92425916812859699</v>
      </c>
      <c r="N21">
        <v>2412902.98573989</v>
      </c>
      <c r="O21">
        <v>0.357365417272761</v>
      </c>
      <c r="P21">
        <v>1.9468195567767399</v>
      </c>
      <c r="Q21">
        <v>7.8156462434034699</v>
      </c>
      <c r="R21">
        <v>3.29893510953965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A21"/>
      <c r="BB21"/>
      <c r="BC21"/>
      <c r="BD21"/>
      <c r="BE21"/>
      <c r="BF21"/>
    </row>
    <row r="22" spans="1:58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862892561.34358597</v>
      </c>
      <c r="K22">
        <v>4028578.8846510998</v>
      </c>
      <c r="L22">
        <v>13026932.796544701</v>
      </c>
      <c r="M22">
        <v>0.87267615679307897</v>
      </c>
      <c r="N22">
        <v>2374560.0640381798</v>
      </c>
      <c r="O22">
        <v>0.35480650509096501</v>
      </c>
      <c r="P22">
        <v>2.2027861871074199</v>
      </c>
      <c r="Q22">
        <v>7.6032487138457299</v>
      </c>
      <c r="R22">
        <v>3.3806762574596898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536186.15914833301</v>
      </c>
      <c r="AE22">
        <v>428841.54627390899</v>
      </c>
      <c r="AF22">
        <v>4034694.9715269702</v>
      </c>
      <c r="AG22">
        <v>-2453277.5881550401</v>
      </c>
      <c r="AH22">
        <v>2294447.4869899098</v>
      </c>
      <c r="AI22">
        <v>-299056.570117375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4393831.4386731004</v>
      </c>
      <c r="AW22">
        <v>4170360.6006499999</v>
      </c>
      <c r="AX22">
        <v>8658498.3993499707</v>
      </c>
      <c r="AY22">
        <v>64490437</v>
      </c>
      <c r="AZ22">
        <v>77319296</v>
      </c>
      <c r="BA22"/>
      <c r="BB22"/>
      <c r="BC22"/>
      <c r="BD22"/>
      <c r="BE22"/>
      <c r="BF22"/>
    </row>
    <row r="23" spans="1:58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916022483.84982097</v>
      </c>
      <c r="K23">
        <v>6294311.5796333803</v>
      </c>
      <c r="L23">
        <v>12498024.033456299</v>
      </c>
      <c r="M23">
        <v>0.857865434554824</v>
      </c>
      <c r="N23">
        <v>2380930.3377387198</v>
      </c>
      <c r="O23">
        <v>0.35769842507487198</v>
      </c>
      <c r="P23">
        <v>2.5257419598212101</v>
      </c>
      <c r="Q23">
        <v>7.5174288730388703</v>
      </c>
      <c r="R23">
        <v>3.4095997197652399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-1185958.6524733901</v>
      </c>
      <c r="AE23">
        <v>3258187.9997919202</v>
      </c>
      <c r="AF23">
        <v>5119402.73082384</v>
      </c>
      <c r="AG23">
        <v>-5005138.1866255002</v>
      </c>
      <c r="AH23">
        <v>2813029.9741118001</v>
      </c>
      <c r="AI23">
        <v>-320922.00171120203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4311068.6925372202</v>
      </c>
      <c r="AW23">
        <v>4329920.8123063603</v>
      </c>
      <c r="AX23">
        <v>8626775.1876934804</v>
      </c>
      <c r="AY23">
        <v>27575194</v>
      </c>
      <c r="AZ23">
        <v>40531889.999999799</v>
      </c>
      <c r="BA23"/>
      <c r="BB23"/>
      <c r="BC23"/>
      <c r="BD23"/>
      <c r="BE23"/>
      <c r="BF23"/>
    </row>
    <row r="24" spans="1:58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950836989.93192995</v>
      </c>
      <c r="K24">
        <v>8357676.0388560202</v>
      </c>
      <c r="L24">
        <v>12247363.8094016</v>
      </c>
      <c r="M24">
        <v>0.87014836008015595</v>
      </c>
      <c r="N24">
        <v>2431976.7748505399</v>
      </c>
      <c r="O24">
        <v>0.35138187466933302</v>
      </c>
      <c r="P24">
        <v>2.9854155094792598</v>
      </c>
      <c r="Q24">
        <v>7.4922899329385704</v>
      </c>
      <c r="R24">
        <v>3.4123453178573202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1453263.28819018</v>
      </c>
      <c r="AE24">
        <v>-1361845.5500604201</v>
      </c>
      <c r="AF24">
        <v>5306716.2153684702</v>
      </c>
      <c r="AG24">
        <v>-3281389.1146887001</v>
      </c>
      <c r="AH24">
        <v>3861686.4161465499</v>
      </c>
      <c r="AI24">
        <v>-252377.73789242699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5726053.5170636503</v>
      </c>
      <c r="AW24">
        <v>5741472.9251308898</v>
      </c>
      <c r="AX24">
        <v>14988326.0748695</v>
      </c>
      <c r="AY24">
        <v>22919974</v>
      </c>
      <c r="AZ24">
        <v>43649773.000000402</v>
      </c>
      <c r="BA24"/>
      <c r="BB24"/>
      <c r="BC24"/>
      <c r="BD24"/>
      <c r="BE24"/>
      <c r="BF24"/>
    </row>
    <row r="25" spans="1:58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977875072.16567194</v>
      </c>
      <c r="K25">
        <v>9049519.5178985205</v>
      </c>
      <c r="L25">
        <v>12189060.458303699</v>
      </c>
      <c r="M25">
        <v>0.87453611440325896</v>
      </c>
      <c r="N25">
        <v>2489143.47111732</v>
      </c>
      <c r="O25">
        <v>0.34989923840892501</v>
      </c>
      <c r="P25">
        <v>3.2678900407111202</v>
      </c>
      <c r="Q25">
        <v>7.5260429450324597</v>
      </c>
      <c r="R25">
        <v>3.5735851352236199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3167714.5738090202</v>
      </c>
      <c r="AE25">
        <v>-2856196.7758836099</v>
      </c>
      <c r="AF25">
        <v>6430033.7615252798</v>
      </c>
      <c r="AG25">
        <v>-299853.02344297199</v>
      </c>
      <c r="AH25">
        <v>2275009.2404578701</v>
      </c>
      <c r="AI25">
        <v>57089.104227306598</v>
      </c>
      <c r="AJ25">
        <v>-1848218.12019381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6925578.7604990797</v>
      </c>
      <c r="AW25">
        <v>6954740.7499194602</v>
      </c>
      <c r="AX25">
        <v>35788636.250080302</v>
      </c>
      <c r="AY25">
        <v>15747264</v>
      </c>
      <c r="AZ25">
        <v>58490640.999999903</v>
      </c>
      <c r="BA25"/>
      <c r="BB25"/>
      <c r="BC25"/>
      <c r="BD25"/>
      <c r="BE25"/>
      <c r="BF25"/>
    </row>
    <row r="26" spans="1:58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985143413.20007896</v>
      </c>
      <c r="K26">
        <v>-3111881.3086918201</v>
      </c>
      <c r="L26">
        <v>12139213.002662901</v>
      </c>
      <c r="M26">
        <v>0.89575729761823097</v>
      </c>
      <c r="N26">
        <v>2506046.0194194498</v>
      </c>
      <c r="O26">
        <v>0.34780737583798599</v>
      </c>
      <c r="P26">
        <v>3.4551355017601701</v>
      </c>
      <c r="Q26">
        <v>7.4289218051663397</v>
      </c>
      <c r="R26">
        <v>3.74734725518692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3984286.3416547501</v>
      </c>
      <c r="AE26">
        <v>-3680608.8520725602</v>
      </c>
      <c r="AF26">
        <v>2679294.2101876098</v>
      </c>
      <c r="AG26">
        <v>-4493534.0520512704</v>
      </c>
      <c r="AH26">
        <v>1513130.00591907</v>
      </c>
      <c r="AI26">
        <v>-919564.11194508604</v>
      </c>
      <c r="AJ26">
        <v>-1917173.05851171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-2834169.5168191898</v>
      </c>
      <c r="AW26">
        <v>-2968806.4320759699</v>
      </c>
      <c r="AX26">
        <v>5275528.4320758004</v>
      </c>
      <c r="AY26">
        <v>8688267.9999999907</v>
      </c>
      <c r="AZ26">
        <v>10994989.999999801</v>
      </c>
      <c r="BA26"/>
      <c r="BB26"/>
      <c r="BC26"/>
      <c r="BD26"/>
      <c r="BE26"/>
      <c r="BF26"/>
    </row>
    <row r="27" spans="1:58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1002733542.3135999</v>
      </c>
      <c r="K27">
        <v>17590129.113521099</v>
      </c>
      <c r="L27">
        <v>12290406.974323301</v>
      </c>
      <c r="M27">
        <v>0.89493191570186303</v>
      </c>
      <c r="N27">
        <v>2511974.24835356</v>
      </c>
      <c r="O27">
        <v>0.34768094753883899</v>
      </c>
      <c r="P27">
        <v>3.8651958319828799</v>
      </c>
      <c r="Q27">
        <v>7.6059558929172697</v>
      </c>
      <c r="R27">
        <v>3.8012413147221298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8768685.1948579103</v>
      </c>
      <c r="AE27">
        <v>1103475.32639371</v>
      </c>
      <c r="AF27">
        <v>1206078.72639675</v>
      </c>
      <c r="AG27">
        <v>-289792.12106239499</v>
      </c>
      <c r="AH27">
        <v>3170016.8179222601</v>
      </c>
      <c r="AI27">
        <v>1871676.01987304</v>
      </c>
      <c r="AJ27">
        <v>-417589.039288625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15412550.9250926</v>
      </c>
      <c r="AW27">
        <v>15734582.732824</v>
      </c>
      <c r="AX27">
        <v>47868265.267176099</v>
      </c>
      <c r="AY27">
        <v>0</v>
      </c>
      <c r="AZ27">
        <v>63602848.000000201</v>
      </c>
      <c r="BA27"/>
      <c r="BB27"/>
      <c r="BC27"/>
      <c r="BD27"/>
      <c r="BE27"/>
      <c r="BF27"/>
    </row>
    <row r="28" spans="1:58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963183512.967906</v>
      </c>
      <c r="K28">
        <v>-39550029.345694497</v>
      </c>
      <c r="L28">
        <v>11963645.855133699</v>
      </c>
      <c r="M28">
        <v>1.0103714186644599</v>
      </c>
      <c r="N28">
        <v>2493193.30275037</v>
      </c>
      <c r="O28">
        <v>0.35148787587781599</v>
      </c>
      <c r="P28">
        <v>2.8103374921298898</v>
      </c>
      <c r="Q28">
        <v>7.7096809882267996</v>
      </c>
      <c r="R28">
        <v>4.0092201872556501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-8355606.7461540103</v>
      </c>
      <c r="AE28">
        <v>-25733323.782539599</v>
      </c>
      <c r="AF28">
        <v>-1127550.8175953201</v>
      </c>
      <c r="AG28">
        <v>5427913.7340029599</v>
      </c>
      <c r="AH28">
        <v>-9272762.0084376503</v>
      </c>
      <c r="AI28">
        <v>1062648.6512406201</v>
      </c>
      <c r="AJ28">
        <v>-2480413.5569658098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-40479094.526448801</v>
      </c>
      <c r="AW28">
        <v>-39679833.939306699</v>
      </c>
      <c r="AX28">
        <v>-39969776.060693599</v>
      </c>
      <c r="AY28">
        <v>0</v>
      </c>
      <c r="AZ28">
        <v>-79649610.000000298</v>
      </c>
      <c r="BA28"/>
      <c r="BB28"/>
      <c r="BC28"/>
      <c r="BD28"/>
      <c r="BE28"/>
      <c r="BF28"/>
    </row>
    <row r="29" spans="1:58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967993916.92202401</v>
      </c>
      <c r="K29">
        <v>2352742.8165273499</v>
      </c>
      <c r="L29">
        <v>11662173.301157</v>
      </c>
      <c r="M29">
        <v>1.0147581535574</v>
      </c>
      <c r="N29">
        <v>2506860.1969974199</v>
      </c>
      <c r="O29">
        <v>0.351349882525408</v>
      </c>
      <c r="P29">
        <v>3.2698495335109898</v>
      </c>
      <c r="Q29">
        <v>7.9259908324617898</v>
      </c>
      <c r="R29">
        <v>4.0278793298481501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-7455811.5273065297</v>
      </c>
      <c r="AE29">
        <v>471042.71407197102</v>
      </c>
      <c r="AF29">
        <v>2006517.0058947301</v>
      </c>
      <c r="AG29">
        <v>939806.63008988905</v>
      </c>
      <c r="AH29">
        <v>3987009.5012708199</v>
      </c>
      <c r="AI29">
        <v>2699651.5063305101</v>
      </c>
      <c r="AJ29">
        <v>-6254.2003601371498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2641961.6299912599</v>
      </c>
      <c r="AW29">
        <v>2996383.8669811599</v>
      </c>
      <c r="AX29">
        <v>-15480551.866981</v>
      </c>
      <c r="AY29">
        <v>2308521.9999999902</v>
      </c>
      <c r="AZ29">
        <v>-10175645.999999801</v>
      </c>
      <c r="BA29"/>
      <c r="BB29"/>
      <c r="BC29"/>
      <c r="BD29"/>
      <c r="BE29"/>
      <c r="BF29"/>
    </row>
    <row r="30" spans="1:58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963845010.99526501</v>
      </c>
      <c r="K30">
        <v>-4148905.92675927</v>
      </c>
      <c r="L30">
        <v>11462779.6350004</v>
      </c>
      <c r="M30">
        <v>0.99742845238218503</v>
      </c>
      <c r="N30">
        <v>2526455.28324511</v>
      </c>
      <c r="O30">
        <v>0.34410319623580099</v>
      </c>
      <c r="P30">
        <v>4.0111020093806999</v>
      </c>
      <c r="Q30">
        <v>8.2132553545452698</v>
      </c>
      <c r="R30">
        <v>4.1277261650759902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-7133339.70674349</v>
      </c>
      <c r="AE30">
        <v>3037029.6176947802</v>
      </c>
      <c r="AF30">
        <v>1635016.6628539499</v>
      </c>
      <c r="AG30">
        <v>-8925607.9163393509</v>
      </c>
      <c r="AH30">
        <v>5558477.9753901204</v>
      </c>
      <c r="AI30">
        <v>2778801.7764534699</v>
      </c>
      <c r="AJ30">
        <v>-1245649.58976802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-22547.060363444001</v>
      </c>
      <c r="AU30">
        <v>0</v>
      </c>
      <c r="AV30">
        <v>-4317818.2408219902</v>
      </c>
      <c r="AW30">
        <v>-4387921.9426422399</v>
      </c>
      <c r="AX30">
        <v>41742125.942642197</v>
      </c>
      <c r="AY30">
        <v>0</v>
      </c>
      <c r="AZ30">
        <v>37354203.999999903</v>
      </c>
      <c r="BA30"/>
      <c r="BB30"/>
      <c r="BC30"/>
      <c r="BD30"/>
      <c r="BE30"/>
      <c r="BF30"/>
    </row>
    <row r="31" spans="1:58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945819462.065413</v>
      </c>
      <c r="K31">
        <v>-18025548.9298517</v>
      </c>
      <c r="L31">
        <v>11264859.978528</v>
      </c>
      <c r="M31">
        <v>0.99257439422925597</v>
      </c>
      <c r="N31">
        <v>2552570.2182420199</v>
      </c>
      <c r="O31">
        <v>0.33060451780988898</v>
      </c>
      <c r="P31">
        <v>4.0256358420234699</v>
      </c>
      <c r="Q31">
        <v>8.2569154106646199</v>
      </c>
      <c r="R31">
        <v>4.1251469761152801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-4125730.7326189899</v>
      </c>
      <c r="AE31">
        <v>-26542.175954288599</v>
      </c>
      <c r="AF31">
        <v>2208435.63084831</v>
      </c>
      <c r="AG31">
        <v>-16059595.294340899</v>
      </c>
      <c r="AH31">
        <v>107311.55762767101</v>
      </c>
      <c r="AI31">
        <v>316187.62594241003</v>
      </c>
      <c r="AJ31">
        <v>35956.671163408399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-64738.3911507964</v>
      </c>
      <c r="AU31">
        <v>0</v>
      </c>
      <c r="AV31">
        <v>-17608715.108483199</v>
      </c>
      <c r="AW31">
        <v>-17669733.995673399</v>
      </c>
      <c r="AX31">
        <v>42827900.995673001</v>
      </c>
      <c r="AY31">
        <v>0</v>
      </c>
      <c r="AZ31">
        <v>25158166.999999601</v>
      </c>
      <c r="BA31"/>
      <c r="BB31"/>
      <c r="BC31"/>
      <c r="BD31"/>
      <c r="BE31"/>
      <c r="BF31"/>
    </row>
    <row r="32" spans="1:58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942192499.92795396</v>
      </c>
      <c r="K32">
        <v>-3626962.1374585801</v>
      </c>
      <c r="L32">
        <v>11263611.059694201</v>
      </c>
      <c r="M32">
        <v>1.0208482016625799</v>
      </c>
      <c r="N32">
        <v>2586254.4538099999</v>
      </c>
      <c r="O32">
        <v>0.32980914648163001</v>
      </c>
      <c r="P32">
        <v>3.8688140678341698</v>
      </c>
      <c r="Q32">
        <v>8.0614106631504807</v>
      </c>
      <c r="R32">
        <v>4.2099835744081098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3516707.1378490399</v>
      </c>
      <c r="AE32">
        <v>-5957093.8099684203</v>
      </c>
      <c r="AF32">
        <v>3777777.9285902102</v>
      </c>
      <c r="AG32">
        <v>-1081480.17776484</v>
      </c>
      <c r="AH32">
        <v>-1176080.8241439899</v>
      </c>
      <c r="AI32">
        <v>-2002050.1535710699</v>
      </c>
      <c r="AJ32">
        <v>-740305.92418784497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-99897.958485933603</v>
      </c>
      <c r="AU32">
        <v>0</v>
      </c>
      <c r="AV32">
        <v>-3762423.7816828601</v>
      </c>
      <c r="AW32">
        <v>-3752863.88717817</v>
      </c>
      <c r="AX32">
        <v>-14033736.1128214</v>
      </c>
      <c r="AY32">
        <v>0</v>
      </c>
      <c r="AZ32">
        <v>-17786599.999999601</v>
      </c>
      <c r="BA32"/>
      <c r="BB32"/>
      <c r="BC32"/>
      <c r="BD32"/>
      <c r="BE32"/>
      <c r="BF32"/>
    </row>
    <row r="33" spans="1:58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944308068.90013897</v>
      </c>
      <c r="K33">
        <v>2115568.97218472</v>
      </c>
      <c r="L33">
        <v>11419119.683224799</v>
      </c>
      <c r="M33">
        <v>1.00169303980737</v>
      </c>
      <c r="N33">
        <v>2619700.4193235799</v>
      </c>
      <c r="O33">
        <v>0.32846012645969902</v>
      </c>
      <c r="P33">
        <v>3.64891258968906</v>
      </c>
      <c r="Q33">
        <v>8.1039332362453802</v>
      </c>
      <c r="R33">
        <v>4.2869099312537804</v>
      </c>
      <c r="S33">
        <v>0</v>
      </c>
      <c r="T33">
        <v>0</v>
      </c>
      <c r="U33">
        <v>0</v>
      </c>
      <c r="V33">
        <v>0</v>
      </c>
      <c r="W33">
        <v>0.161617672595357</v>
      </c>
      <c r="X33">
        <v>0</v>
      </c>
      <c r="Y33">
        <v>0</v>
      </c>
      <c r="Z33">
        <v>0</v>
      </c>
      <c r="AA33">
        <v>0</v>
      </c>
      <c r="AB33">
        <v>0.274270248635608</v>
      </c>
      <c r="AC33">
        <v>0</v>
      </c>
      <c r="AD33">
        <v>7962145.43247231</v>
      </c>
      <c r="AE33">
        <v>2615576.5851785801</v>
      </c>
      <c r="AF33">
        <v>2859888.1907593198</v>
      </c>
      <c r="AG33">
        <v>-1934824.1462924201</v>
      </c>
      <c r="AH33">
        <v>-1666074.3345568399</v>
      </c>
      <c r="AI33">
        <v>416080.28255302203</v>
      </c>
      <c r="AJ33">
        <v>-931591.78896023706</v>
      </c>
      <c r="AK33">
        <v>0</v>
      </c>
      <c r="AL33">
        <v>0</v>
      </c>
      <c r="AM33">
        <v>0</v>
      </c>
      <c r="AN33">
        <v>0</v>
      </c>
      <c r="AO33">
        <v>-6705330.7045720397</v>
      </c>
      <c r="AP33">
        <v>0</v>
      </c>
      <c r="AQ33">
        <v>0</v>
      </c>
      <c r="AR33">
        <v>0</v>
      </c>
      <c r="AS33">
        <v>0</v>
      </c>
      <c r="AT33">
        <v>-153235.25708076099</v>
      </c>
      <c r="AU33">
        <v>0</v>
      </c>
      <c r="AV33">
        <v>2462634.2595009301</v>
      </c>
      <c r="AW33">
        <v>2412184.9575260701</v>
      </c>
      <c r="AX33">
        <v>-6526368.95752584</v>
      </c>
      <c r="AY33">
        <v>0</v>
      </c>
      <c r="AZ33">
        <v>-4114183.9999997602</v>
      </c>
      <c r="BA33"/>
      <c r="BB33"/>
      <c r="BC33"/>
      <c r="BD33"/>
      <c r="BE33"/>
      <c r="BF33"/>
    </row>
    <row r="34" spans="1:58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913165704.51189005</v>
      </c>
      <c r="K34">
        <v>-31142364.388248499</v>
      </c>
      <c r="L34">
        <v>11782498.880544901</v>
      </c>
      <c r="M34">
        <v>1.0041721746130801</v>
      </c>
      <c r="N34">
        <v>2653957.9308234402</v>
      </c>
      <c r="O34">
        <v>0.32927560808973799</v>
      </c>
      <c r="P34">
        <v>2.6811130935646199</v>
      </c>
      <c r="Q34">
        <v>7.8985869256322099</v>
      </c>
      <c r="R34">
        <v>4.4359767146259097</v>
      </c>
      <c r="S34">
        <v>0</v>
      </c>
      <c r="T34">
        <v>9.6904988128316497E-3</v>
      </c>
      <c r="U34">
        <v>0</v>
      </c>
      <c r="V34">
        <v>0</v>
      </c>
      <c r="W34">
        <v>1.0007329349109699</v>
      </c>
      <c r="X34">
        <v>0</v>
      </c>
      <c r="Y34">
        <v>0</v>
      </c>
      <c r="Z34">
        <v>0</v>
      </c>
      <c r="AA34">
        <v>0</v>
      </c>
      <c r="AB34">
        <v>0.49431643972456502</v>
      </c>
      <c r="AC34">
        <v>0</v>
      </c>
      <c r="AD34">
        <v>15602030.938610399</v>
      </c>
      <c r="AE34">
        <v>-1509138.77772329</v>
      </c>
      <c r="AF34">
        <v>2802353.9733378701</v>
      </c>
      <c r="AG34">
        <v>1181957.7422801701</v>
      </c>
      <c r="AH34">
        <v>-8461929.3131574392</v>
      </c>
      <c r="AI34">
        <v>-2258277.0028125299</v>
      </c>
      <c r="AJ34">
        <v>-1617371.97768395</v>
      </c>
      <c r="AK34">
        <v>0</v>
      </c>
      <c r="AL34">
        <v>500624.25292203901</v>
      </c>
      <c r="AM34">
        <v>0</v>
      </c>
      <c r="AN34">
        <v>0</v>
      </c>
      <c r="AO34">
        <v>-36264442.4193689</v>
      </c>
      <c r="AP34">
        <v>0</v>
      </c>
      <c r="AQ34">
        <v>0</v>
      </c>
      <c r="AR34">
        <v>0</v>
      </c>
      <c r="AS34">
        <v>0</v>
      </c>
      <c r="AT34">
        <v>-334191.31657400797</v>
      </c>
      <c r="AU34">
        <v>0</v>
      </c>
      <c r="AV34">
        <v>-30358383.9001696</v>
      </c>
      <c r="AW34">
        <v>-30732544.569081999</v>
      </c>
      <c r="AX34">
        <v>5116319.5690818904</v>
      </c>
      <c r="AY34">
        <v>0</v>
      </c>
      <c r="AZ34">
        <v>-25616225.000000101</v>
      </c>
      <c r="BA34"/>
      <c r="BB34"/>
      <c r="BC34"/>
      <c r="BD34"/>
      <c r="BE34"/>
      <c r="BF34"/>
    </row>
    <row r="35" spans="1:58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873636725.07479894</v>
      </c>
      <c r="K35">
        <v>-39528979.437090799</v>
      </c>
      <c r="L35">
        <v>12159503.951854199</v>
      </c>
      <c r="M35">
        <v>1.01846091725655</v>
      </c>
      <c r="N35">
        <v>2686779.4906811798</v>
      </c>
      <c r="O35">
        <v>0.32603077162588501</v>
      </c>
      <c r="P35">
        <v>2.3755801694335101</v>
      </c>
      <c r="Q35">
        <v>7.72797644755798</v>
      </c>
      <c r="R35">
        <v>4.9466887498879997</v>
      </c>
      <c r="S35">
        <v>0</v>
      </c>
      <c r="T35">
        <v>9.6904988128316497E-3</v>
      </c>
      <c r="U35">
        <v>0</v>
      </c>
      <c r="V35">
        <v>0</v>
      </c>
      <c r="W35">
        <v>1.9321347378446301</v>
      </c>
      <c r="X35">
        <v>0</v>
      </c>
      <c r="Y35">
        <v>0</v>
      </c>
      <c r="Z35">
        <v>0</v>
      </c>
      <c r="AA35">
        <v>0</v>
      </c>
      <c r="AB35">
        <v>0.63630868723493395</v>
      </c>
      <c r="AC35">
        <v>0</v>
      </c>
      <c r="AD35">
        <v>15058323.7664844</v>
      </c>
      <c r="AE35">
        <v>-2759079.6835419699</v>
      </c>
      <c r="AF35">
        <v>2610309.1144612902</v>
      </c>
      <c r="AG35">
        <v>-4422595.8737917598</v>
      </c>
      <c r="AH35">
        <v>-3008943.7252845201</v>
      </c>
      <c r="AI35">
        <v>-1408205.0459140199</v>
      </c>
      <c r="AJ35">
        <v>-5386068.0208273698</v>
      </c>
      <c r="AK35">
        <v>0</v>
      </c>
      <c r="AL35">
        <v>0</v>
      </c>
      <c r="AM35">
        <v>0</v>
      </c>
      <c r="AN35">
        <v>0</v>
      </c>
      <c r="AO35">
        <v>-40048268.4080019</v>
      </c>
      <c r="AP35">
        <v>0</v>
      </c>
      <c r="AQ35">
        <v>0</v>
      </c>
      <c r="AR35">
        <v>0</v>
      </c>
      <c r="AS35">
        <v>0</v>
      </c>
      <c r="AT35">
        <v>-215773.579780384</v>
      </c>
      <c r="AU35">
        <v>0</v>
      </c>
      <c r="AV35">
        <v>-39580301.456196196</v>
      </c>
      <c r="AW35">
        <v>-39721463.540878303</v>
      </c>
      <c r="AX35">
        <v>-2620130.4591215998</v>
      </c>
      <c r="AY35">
        <v>0</v>
      </c>
      <c r="AZ35">
        <v>-42341593.999999903</v>
      </c>
      <c r="BA35"/>
      <c r="BB35"/>
      <c r="BC35"/>
      <c r="BD35"/>
      <c r="BE35"/>
      <c r="BF35"/>
    </row>
    <row r="36" spans="1:58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836064219.63457596</v>
      </c>
      <c r="K36">
        <v>-34036362.873509698</v>
      </c>
      <c r="L36">
        <v>12281198.976827201</v>
      </c>
      <c r="M36">
        <v>1.0133404202490499</v>
      </c>
      <c r="N36">
        <v>2723302.83405361</v>
      </c>
      <c r="O36">
        <v>0.32283668878671401</v>
      </c>
      <c r="P36">
        <v>2.58711112807655</v>
      </c>
      <c r="Q36">
        <v>7.4478462005949302</v>
      </c>
      <c r="R36">
        <v>5.1713650493599799</v>
      </c>
      <c r="S36">
        <v>0</v>
      </c>
      <c r="T36">
        <v>1.94402988602498E-2</v>
      </c>
      <c r="U36">
        <v>0</v>
      </c>
      <c r="V36">
        <v>0</v>
      </c>
      <c r="W36">
        <v>2.8696980053701102</v>
      </c>
      <c r="X36">
        <v>0</v>
      </c>
      <c r="Y36">
        <v>0</v>
      </c>
      <c r="Z36">
        <v>0</v>
      </c>
      <c r="AA36">
        <v>0</v>
      </c>
      <c r="AB36">
        <v>0.73091161422099005</v>
      </c>
      <c r="AC36">
        <v>0</v>
      </c>
      <c r="AD36">
        <v>4609992.4885933604</v>
      </c>
      <c r="AE36">
        <v>2096029.7560401999</v>
      </c>
      <c r="AF36">
        <v>2646652.0754070901</v>
      </c>
      <c r="AG36">
        <v>-1677344.8144267099</v>
      </c>
      <c r="AH36">
        <v>2043671.3144093801</v>
      </c>
      <c r="AI36">
        <v>-2944742.2420747201</v>
      </c>
      <c r="AJ36">
        <v>-2285501.9932801598</v>
      </c>
      <c r="AK36">
        <v>0</v>
      </c>
      <c r="AL36">
        <v>411097.90786823898</v>
      </c>
      <c r="AM36">
        <v>0</v>
      </c>
      <c r="AN36">
        <v>0</v>
      </c>
      <c r="AO36">
        <v>-38420530.747671597</v>
      </c>
      <c r="AP36">
        <v>0</v>
      </c>
      <c r="AQ36">
        <v>0</v>
      </c>
      <c r="AR36">
        <v>0</v>
      </c>
      <c r="AS36">
        <v>0</v>
      </c>
      <c r="AT36">
        <v>-155722.544157336</v>
      </c>
      <c r="AU36">
        <v>0</v>
      </c>
      <c r="AV36">
        <v>-33885670.921505503</v>
      </c>
      <c r="AW36">
        <v>-34117238.444311298</v>
      </c>
      <c r="AX36">
        <v>-5479680.5556886904</v>
      </c>
      <c r="AY36">
        <v>0</v>
      </c>
      <c r="AZ36">
        <v>-39596919</v>
      </c>
      <c r="BA36"/>
      <c r="BB36"/>
      <c r="BC36"/>
      <c r="BD36"/>
      <c r="BE36"/>
      <c r="BF36"/>
    </row>
    <row r="37" spans="1:58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805748162.49509299</v>
      </c>
      <c r="K37">
        <v>-34503547.324759804</v>
      </c>
      <c r="L37">
        <v>12605880.249967899</v>
      </c>
      <c r="M37">
        <v>1.0085579264681701</v>
      </c>
      <c r="N37">
        <v>2755043.8205972002</v>
      </c>
      <c r="O37">
        <v>0.32665160783327502</v>
      </c>
      <c r="P37">
        <v>2.86612689037909</v>
      </c>
      <c r="Q37">
        <v>7.1994298882696199</v>
      </c>
      <c r="R37">
        <v>5.4675502827794897</v>
      </c>
      <c r="S37">
        <v>0</v>
      </c>
      <c r="T37">
        <v>2.9190098907668102E-2</v>
      </c>
      <c r="U37">
        <v>0</v>
      </c>
      <c r="V37">
        <v>0</v>
      </c>
      <c r="W37">
        <v>3.85967537363417</v>
      </c>
      <c r="X37">
        <v>0</v>
      </c>
      <c r="Y37">
        <v>0</v>
      </c>
      <c r="Z37">
        <v>0</v>
      </c>
      <c r="AA37">
        <v>0</v>
      </c>
      <c r="AB37">
        <v>0.82475758674098198</v>
      </c>
      <c r="AC37">
        <v>0.41079761662414999</v>
      </c>
      <c r="AD37">
        <v>8528791.5632461403</v>
      </c>
      <c r="AE37">
        <v>2815145.10537798</v>
      </c>
      <c r="AF37">
        <v>2297975.19288116</v>
      </c>
      <c r="AG37">
        <v>2372119.8330893698</v>
      </c>
      <c r="AH37">
        <v>2371756.8465620298</v>
      </c>
      <c r="AI37">
        <v>-2390997.0389169198</v>
      </c>
      <c r="AJ37">
        <v>-2842805.39348291</v>
      </c>
      <c r="AK37">
        <v>0</v>
      </c>
      <c r="AL37">
        <v>407820.32737497601</v>
      </c>
      <c r="AM37">
        <v>0</v>
      </c>
      <c r="AN37">
        <v>0</v>
      </c>
      <c r="AO37">
        <v>-39067921.094367497</v>
      </c>
      <c r="AP37">
        <v>0</v>
      </c>
      <c r="AQ37">
        <v>0</v>
      </c>
      <c r="AR37">
        <v>0</v>
      </c>
      <c r="AS37">
        <v>0</v>
      </c>
      <c r="AT37">
        <v>-148958.651734304</v>
      </c>
      <c r="AU37">
        <v>-8146196.5552503001</v>
      </c>
      <c r="AV37">
        <v>-34028955.754973702</v>
      </c>
      <c r="AW37">
        <v>-34297803.925130099</v>
      </c>
      <c r="AX37">
        <v>12291351.9251302</v>
      </c>
      <c r="AY37">
        <v>0</v>
      </c>
      <c r="AZ37">
        <v>-22006451.999999899</v>
      </c>
      <c r="BA37"/>
      <c r="BB37"/>
      <c r="BC37"/>
      <c r="BD37"/>
      <c r="BE37"/>
      <c r="BF37"/>
    </row>
    <row r="38" spans="1:58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113631656.25826401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0.24101167174693</v>
      </c>
      <c r="P38">
        <v>1.9327110653241599</v>
      </c>
      <c r="Q38">
        <v>6.6866462964353799</v>
      </c>
      <c r="R38">
        <v>3.3043487636261699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A38"/>
      <c r="BB38"/>
      <c r="BC38"/>
      <c r="BD38"/>
      <c r="BE38"/>
      <c r="BF38"/>
    </row>
    <row r="39" spans="1:58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130651351.740234</v>
      </c>
      <c r="K39">
        <v>2046948.6844182899</v>
      </c>
      <c r="L39">
        <v>2233198.89111595</v>
      </c>
      <c r="M39">
        <v>0.85839124566602198</v>
      </c>
      <c r="N39">
        <v>606473.78608284402</v>
      </c>
      <c r="O39">
        <v>0.23853130071381301</v>
      </c>
      <c r="P39">
        <v>2.1754289026257698</v>
      </c>
      <c r="Q39">
        <v>6.8276570740113396</v>
      </c>
      <c r="R39">
        <v>3.1964995583905602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237227.864820891</v>
      </c>
      <c r="AE39">
        <v>552958.01706104598</v>
      </c>
      <c r="AF39">
        <v>638085.78833496897</v>
      </c>
      <c r="AG39">
        <v>-515902.10147860501</v>
      </c>
      <c r="AH39">
        <v>293227.44980717899</v>
      </c>
      <c r="AI39">
        <v>160618.66985545799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1423491.0362937299</v>
      </c>
      <c r="AW39">
        <v>1485828.0516816</v>
      </c>
      <c r="AX39">
        <v>-1793135.05168158</v>
      </c>
      <c r="AY39">
        <v>13655748</v>
      </c>
      <c r="AZ39">
        <v>13348441</v>
      </c>
      <c r="BA39"/>
      <c r="BB39"/>
      <c r="BC39"/>
      <c r="BD39"/>
      <c r="BE39"/>
      <c r="BF39"/>
    </row>
    <row r="40" spans="1:58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182155528.71326399</v>
      </c>
      <c r="K40">
        <v>3409778.8279484399</v>
      </c>
      <c r="L40">
        <v>2306245.5779373501</v>
      </c>
      <c r="M40">
        <v>0.85260774292212504</v>
      </c>
      <c r="N40">
        <v>611693.84004382696</v>
      </c>
      <c r="O40">
        <v>0.24408513500852499</v>
      </c>
      <c r="P40">
        <v>2.4979813251360601</v>
      </c>
      <c r="Q40">
        <v>7.0669842761828701</v>
      </c>
      <c r="R40">
        <v>3.1096136229761302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1362058.6014656699</v>
      </c>
      <c r="AE40">
        <v>193704.498454655</v>
      </c>
      <c r="AF40">
        <v>843941.443262588</v>
      </c>
      <c r="AG40">
        <v>-35301.931741374901</v>
      </c>
      <c r="AH40">
        <v>396566.23444473703</v>
      </c>
      <c r="AI40">
        <v>133095.439027074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2899050.6319851698</v>
      </c>
      <c r="AW40">
        <v>2969125.83886095</v>
      </c>
      <c r="AX40">
        <v>-2148339.83886097</v>
      </c>
      <c r="AY40">
        <v>44950739</v>
      </c>
      <c r="AZ40">
        <v>45771524.999999903</v>
      </c>
      <c r="BA40"/>
      <c r="BB40"/>
      <c r="BC40"/>
      <c r="BD40"/>
      <c r="BE40"/>
      <c r="BF40"/>
    </row>
    <row r="41" spans="1:58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212848412.13885301</v>
      </c>
      <c r="K41">
        <v>-242751.87083725401</v>
      </c>
      <c r="L41">
        <v>2099012.64537337</v>
      </c>
      <c r="M41">
        <v>0.83291999374987302</v>
      </c>
      <c r="N41">
        <v>623605.49709429301</v>
      </c>
      <c r="O41">
        <v>0.231065183520199</v>
      </c>
      <c r="P41">
        <v>2.9636798654038801</v>
      </c>
      <c r="Q41">
        <v>7.0451785115968599</v>
      </c>
      <c r="R41">
        <v>3.1541646759211899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-1708444.6210699601</v>
      </c>
      <c r="AE41">
        <v>362770.04550559702</v>
      </c>
      <c r="AF41">
        <v>1319093.49113679</v>
      </c>
      <c r="AG41">
        <v>-1276123.11924202</v>
      </c>
      <c r="AH41">
        <v>747674.05771408195</v>
      </c>
      <c r="AI41">
        <v>188175.31741082299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-409431.82547192101</v>
      </c>
      <c r="AW41">
        <v>-415279.62817694101</v>
      </c>
      <c r="AX41">
        <v>4245528.6281769304</v>
      </c>
      <c r="AY41">
        <v>27514218</v>
      </c>
      <c r="AZ41">
        <v>31344466.999999899</v>
      </c>
      <c r="BA41"/>
      <c r="BB41"/>
      <c r="BC41"/>
      <c r="BD41"/>
      <c r="BE41"/>
      <c r="BF41"/>
    </row>
    <row r="42" spans="1:58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250351167.30842999</v>
      </c>
      <c r="K42">
        <v>7239078.4586955803</v>
      </c>
      <c r="L42">
        <v>1996582.2992606501</v>
      </c>
      <c r="M42">
        <v>0.85874902196382197</v>
      </c>
      <c r="N42">
        <v>625346.50641073403</v>
      </c>
      <c r="O42">
        <v>0.22820859414647299</v>
      </c>
      <c r="P42">
        <v>3.2552741681692301</v>
      </c>
      <c r="Q42">
        <v>7.0247419658865402</v>
      </c>
      <c r="R42">
        <v>3.5884451611100401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3524841.5746158902</v>
      </c>
      <c r="AE42">
        <v>-244139.93659510699</v>
      </c>
      <c r="AF42">
        <v>1694697.7366644801</v>
      </c>
      <c r="AG42">
        <v>-112545.211541086</v>
      </c>
      <c r="AH42">
        <v>490550.33409790503</v>
      </c>
      <c r="AI42">
        <v>279386.50009419501</v>
      </c>
      <c r="AJ42">
        <v>-706179.79740222997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5005816.8020121604</v>
      </c>
      <c r="AW42">
        <v>5158072.3886917401</v>
      </c>
      <c r="AX42">
        <v>7630901.6113082897</v>
      </c>
      <c r="AY42">
        <v>26468097.999999899</v>
      </c>
      <c r="AZ42">
        <v>39257072</v>
      </c>
      <c r="BA42"/>
      <c r="BB42"/>
      <c r="BC42"/>
      <c r="BD42"/>
      <c r="BE42"/>
      <c r="BF42"/>
    </row>
    <row r="43" spans="1:58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268336468.71087101</v>
      </c>
      <c r="K43">
        <v>4308581.4589777002</v>
      </c>
      <c r="L43">
        <v>2003873.15211862</v>
      </c>
      <c r="M43">
        <v>0.85533074829581202</v>
      </c>
      <c r="N43">
        <v>623133.82390321395</v>
      </c>
      <c r="O43">
        <v>0.22073030793252599</v>
      </c>
      <c r="P43">
        <v>3.4334782548745499</v>
      </c>
      <c r="Q43">
        <v>7.17414649824536</v>
      </c>
      <c r="R43">
        <v>3.7197084420179301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3683356.5910455701</v>
      </c>
      <c r="AE43">
        <v>214488.76250801099</v>
      </c>
      <c r="AF43">
        <v>663007.28980564699</v>
      </c>
      <c r="AG43">
        <v>-1161196.1159884499</v>
      </c>
      <c r="AH43">
        <v>355730.42909275001</v>
      </c>
      <c r="AI43">
        <v>261897.68327161</v>
      </c>
      <c r="AJ43">
        <v>-364098.17451000703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3581838.1568390802</v>
      </c>
      <c r="AW43">
        <v>3558061.1914291899</v>
      </c>
      <c r="AX43">
        <v>5066675.8085707901</v>
      </c>
      <c r="AY43">
        <v>12183549</v>
      </c>
      <c r="AZ43">
        <v>20808285.999999899</v>
      </c>
      <c r="BA43"/>
      <c r="BB43"/>
      <c r="BC43"/>
      <c r="BD43"/>
      <c r="BE43"/>
      <c r="BF43"/>
    </row>
    <row r="44" spans="1:58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276750445.74232799</v>
      </c>
      <c r="K44">
        <v>3289154.2041327301</v>
      </c>
      <c r="L44">
        <v>2045451.35607338</v>
      </c>
      <c r="M44">
        <v>0.83675880989931595</v>
      </c>
      <c r="N44">
        <v>631406.76496574702</v>
      </c>
      <c r="O44">
        <v>0.21423325125085799</v>
      </c>
      <c r="P44">
        <v>3.8553356378928401</v>
      </c>
      <c r="Q44">
        <v>7.1357024164090896</v>
      </c>
      <c r="R44">
        <v>3.72182145453958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2028608.0114720401</v>
      </c>
      <c r="AE44">
        <v>860313.15297152603</v>
      </c>
      <c r="AF44">
        <v>237140.404985664</v>
      </c>
      <c r="AG44">
        <v>-1430285.5272121599</v>
      </c>
      <c r="AH44">
        <v>853639.17273901997</v>
      </c>
      <c r="AI44">
        <v>-62119.199623560598</v>
      </c>
      <c r="AJ44">
        <v>95458.326511014893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2566767.9432381298</v>
      </c>
      <c r="AW44">
        <v>2565943.0159702902</v>
      </c>
      <c r="AX44">
        <v>15341327.984029699</v>
      </c>
      <c r="AY44">
        <v>4015598.9999999902</v>
      </c>
      <c r="AZ44">
        <v>21922870</v>
      </c>
      <c r="BA44"/>
      <c r="BB44"/>
      <c r="BC44"/>
      <c r="BD44"/>
      <c r="BE44"/>
      <c r="BF44"/>
    </row>
    <row r="45" spans="1:58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288416377.44252998</v>
      </c>
      <c r="K45">
        <v>-1234820.1544123101</v>
      </c>
      <c r="L45">
        <v>2019529.28840738</v>
      </c>
      <c r="M45">
        <v>0.87880583809795099</v>
      </c>
      <c r="N45">
        <v>609605.28005366505</v>
      </c>
      <c r="O45">
        <v>0.22081464924976299</v>
      </c>
      <c r="P45">
        <v>2.7863624188910401</v>
      </c>
      <c r="Q45">
        <v>7.1784159489522601</v>
      </c>
      <c r="R45">
        <v>3.7187435167299299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1708927.7522461601</v>
      </c>
      <c r="AE45">
        <v>-3100793.1411661902</v>
      </c>
      <c r="AF45">
        <v>-235810.87011187</v>
      </c>
      <c r="AG45">
        <v>2504032.6731373798</v>
      </c>
      <c r="AH45">
        <v>-2533366.0170982601</v>
      </c>
      <c r="AI45">
        <v>289426.71695525799</v>
      </c>
      <c r="AJ45">
        <v>125379.31160097801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-1204052.9153561399</v>
      </c>
      <c r="AW45">
        <v>-1226323.65194456</v>
      </c>
      <c r="AX45">
        <v>-6753208.3480554596</v>
      </c>
      <c r="AY45">
        <v>13248340.999999899</v>
      </c>
      <c r="AZ45">
        <v>5268808.99999996</v>
      </c>
      <c r="BA45"/>
      <c r="BB45"/>
      <c r="BC45"/>
      <c r="BD45"/>
      <c r="BE45"/>
      <c r="BF45"/>
    </row>
    <row r="46" spans="1:58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295612867.26002699</v>
      </c>
      <c r="K46">
        <v>4681717.1633705301</v>
      </c>
      <c r="L46">
        <v>1978915.2493904701</v>
      </c>
      <c r="M46">
        <v>0.86119251401601804</v>
      </c>
      <c r="N46">
        <v>612874.20691296004</v>
      </c>
      <c r="O46">
        <v>0.223300400096271</v>
      </c>
      <c r="P46">
        <v>3.2463067363760798</v>
      </c>
      <c r="Q46">
        <v>7.4350733284934201</v>
      </c>
      <c r="R46">
        <v>4.0766241097197602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704320.34267282998</v>
      </c>
      <c r="AE46">
        <v>1072506.2402065799</v>
      </c>
      <c r="AF46">
        <v>513737.85116405098</v>
      </c>
      <c r="AG46">
        <v>1120826.4542811301</v>
      </c>
      <c r="AH46">
        <v>1197137.5249262799</v>
      </c>
      <c r="AI46">
        <v>868491.06178791099</v>
      </c>
      <c r="AJ46">
        <v>-940889.83994834498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-6989.7642831007897</v>
      </c>
      <c r="AU46">
        <v>0</v>
      </c>
      <c r="AV46">
        <v>4511749.6072871704</v>
      </c>
      <c r="AW46">
        <v>4742273.4304906204</v>
      </c>
      <c r="AX46">
        <v>-1637203.43049061</v>
      </c>
      <c r="AY46">
        <v>1770537</v>
      </c>
      <c r="AZ46">
        <v>4875607.0000000102</v>
      </c>
      <c r="BA46"/>
      <c r="BB46"/>
      <c r="BC46"/>
      <c r="BD46"/>
      <c r="BE46"/>
      <c r="BF46"/>
    </row>
    <row r="47" spans="1:58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298381082.40745199</v>
      </c>
      <c r="K47">
        <v>2033581.8880717901</v>
      </c>
      <c r="L47">
        <v>1946387.8468207</v>
      </c>
      <c r="M47">
        <v>0.82689773679198897</v>
      </c>
      <c r="N47">
        <v>614648.46434809605</v>
      </c>
      <c r="O47">
        <v>0.215608017051509</v>
      </c>
      <c r="P47">
        <v>3.9898887004223398</v>
      </c>
      <c r="Q47">
        <v>7.4899764906927802</v>
      </c>
      <c r="R47">
        <v>3.9427737757402199</v>
      </c>
      <c r="S47">
        <v>0</v>
      </c>
      <c r="T47">
        <v>9.2987181962922594E-3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-315753.13902686402</v>
      </c>
      <c r="AE47">
        <v>1896148.9346507301</v>
      </c>
      <c r="AF47">
        <v>391793.81294472702</v>
      </c>
      <c r="AG47">
        <v>-2515990.0764040202</v>
      </c>
      <c r="AH47">
        <v>1725076.2231546999</v>
      </c>
      <c r="AI47">
        <v>326831.559557467</v>
      </c>
      <c r="AJ47">
        <v>294968.64074806601</v>
      </c>
      <c r="AK47">
        <v>0</v>
      </c>
      <c r="AL47">
        <v>107869.763842745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1876139.5539436699</v>
      </c>
      <c r="AW47">
        <v>1850576.6990070799</v>
      </c>
      <c r="AX47">
        <v>14753653.300992901</v>
      </c>
      <c r="AY47">
        <v>1273013.99999999</v>
      </c>
      <c r="AZ47">
        <v>17877244</v>
      </c>
      <c r="BA47"/>
      <c r="BB47"/>
      <c r="BC47"/>
      <c r="BD47"/>
      <c r="BE47"/>
      <c r="BF47"/>
    </row>
    <row r="48" spans="1:58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301726738.90882701</v>
      </c>
      <c r="K48">
        <v>-3719568.4628730998</v>
      </c>
      <c r="L48">
        <v>1935564.7547657499</v>
      </c>
      <c r="M48">
        <v>0.82821757692531495</v>
      </c>
      <c r="N48">
        <v>608223.96752153302</v>
      </c>
      <c r="O48">
        <v>0.20287939749310699</v>
      </c>
      <c r="P48">
        <v>3.99676458590372</v>
      </c>
      <c r="Q48">
        <v>7.33093904795337</v>
      </c>
      <c r="R48">
        <v>3.7964745491418501</v>
      </c>
      <c r="S48">
        <v>0</v>
      </c>
      <c r="T48">
        <v>1.81254270699816E-2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543543.83379467705</v>
      </c>
      <c r="AE48">
        <v>-286714.37048766401</v>
      </c>
      <c r="AF48">
        <v>518134.92772936402</v>
      </c>
      <c r="AG48">
        <v>-4003610.57286302</v>
      </c>
      <c r="AH48">
        <v>18326.285604548499</v>
      </c>
      <c r="AI48">
        <v>-374855.98699505499</v>
      </c>
      <c r="AJ48">
        <v>413757.91919240903</v>
      </c>
      <c r="AK48">
        <v>0</v>
      </c>
      <c r="AL48">
        <v>104337.73814261801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-4538.0410056991504</v>
      </c>
      <c r="AU48">
        <v>0</v>
      </c>
      <c r="AV48">
        <v>-3039252.9505123501</v>
      </c>
      <c r="AW48">
        <v>-2875461.65780464</v>
      </c>
      <c r="AX48">
        <v>11239027.6578045</v>
      </c>
      <c r="AY48">
        <v>6209327.9999999898</v>
      </c>
      <c r="AZ48">
        <v>14572893.999999899</v>
      </c>
      <c r="BA48"/>
      <c r="BB48"/>
      <c r="BC48"/>
      <c r="BD48"/>
      <c r="BE48"/>
      <c r="BF48"/>
    </row>
    <row r="49" spans="1:58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298854884.43771303</v>
      </c>
      <c r="K49">
        <v>-2871854.4711143998</v>
      </c>
      <c r="L49">
        <v>1946060.67257579</v>
      </c>
      <c r="M49">
        <v>0.88674250938854704</v>
      </c>
      <c r="N49">
        <v>617901.40567327396</v>
      </c>
      <c r="O49">
        <v>0.20234804564720699</v>
      </c>
      <c r="P49">
        <v>3.8467504249086302</v>
      </c>
      <c r="Q49">
        <v>7.3388802978969201</v>
      </c>
      <c r="R49">
        <v>3.7100248896118599</v>
      </c>
      <c r="S49">
        <v>0</v>
      </c>
      <c r="T49">
        <v>1.81254270699816E-2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1274278.6783165201</v>
      </c>
      <c r="AE49">
        <v>-4770529.9635058297</v>
      </c>
      <c r="AF49">
        <v>899205.766215774</v>
      </c>
      <c r="AG49">
        <v>-170616.45082641</v>
      </c>
      <c r="AH49">
        <v>-361387.77104311303</v>
      </c>
      <c r="AI49">
        <v>118678.416504942</v>
      </c>
      <c r="AJ49">
        <v>349020.39683854702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-2639409.5638764501</v>
      </c>
      <c r="AW49">
        <v>-2642367.9012433798</v>
      </c>
      <c r="AX49">
        <v>-149352.09875648801</v>
      </c>
      <c r="AY49">
        <v>0</v>
      </c>
      <c r="AZ49">
        <v>-2791719.9999998701</v>
      </c>
      <c r="BA49"/>
      <c r="BB49"/>
      <c r="BC49"/>
      <c r="BD49"/>
      <c r="BE49"/>
      <c r="BF49"/>
    </row>
    <row r="50" spans="1:58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301355081.02976602</v>
      </c>
      <c r="K50">
        <v>2500196.5920525598</v>
      </c>
      <c r="L50">
        <v>1979471.6415816301</v>
      </c>
      <c r="M50">
        <v>0.87558638487103202</v>
      </c>
      <c r="N50">
        <v>622817.90920902696</v>
      </c>
      <c r="O50">
        <v>0.199736608861838</v>
      </c>
      <c r="P50">
        <v>3.63380642695265</v>
      </c>
      <c r="Q50">
        <v>7.44553066439346</v>
      </c>
      <c r="R50">
        <v>3.87627722590357</v>
      </c>
      <c r="S50">
        <v>0</v>
      </c>
      <c r="T50">
        <v>1.81254270699816E-2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3796745.4093623599</v>
      </c>
      <c r="AE50">
        <v>311368.89173957199</v>
      </c>
      <c r="AF50">
        <v>542843.622614322</v>
      </c>
      <c r="AG50">
        <v>-957728.31242105504</v>
      </c>
      <c r="AH50">
        <v>-531115.49135436397</v>
      </c>
      <c r="AI50">
        <v>145371.37482349601</v>
      </c>
      <c r="AJ50">
        <v>-590798.45696918201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-10475.7899085674</v>
      </c>
      <c r="AU50">
        <v>0</v>
      </c>
      <c r="AV50">
        <v>2718675.3057390298</v>
      </c>
      <c r="AW50">
        <v>2773216.1552762701</v>
      </c>
      <c r="AX50">
        <v>-2941967.1552763199</v>
      </c>
      <c r="AY50">
        <v>0</v>
      </c>
      <c r="AZ50">
        <v>-168751.000000053</v>
      </c>
      <c r="BA50"/>
      <c r="BB50"/>
      <c r="BC50"/>
      <c r="BD50"/>
      <c r="BE50"/>
      <c r="BF50"/>
    </row>
    <row r="51" spans="1:58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290805954.20881301</v>
      </c>
      <c r="K51">
        <v>-10549126.820952</v>
      </c>
      <c r="L51">
        <v>2031768.2667340201</v>
      </c>
      <c r="M51">
        <v>0.92610744089206498</v>
      </c>
      <c r="N51">
        <v>628390.24457361503</v>
      </c>
      <c r="O51">
        <v>0.19673814729922501</v>
      </c>
      <c r="P51">
        <v>2.6341108998418701</v>
      </c>
      <c r="Q51">
        <v>7.2637074674622797</v>
      </c>
      <c r="R51">
        <v>3.8998559605686198</v>
      </c>
      <c r="S51">
        <v>0</v>
      </c>
      <c r="T51">
        <v>1.81254270699816E-2</v>
      </c>
      <c r="U51">
        <v>0</v>
      </c>
      <c r="V51">
        <v>0</v>
      </c>
      <c r="W51">
        <v>0</v>
      </c>
      <c r="X51">
        <v>0.58852490250573697</v>
      </c>
      <c r="Y51">
        <v>0</v>
      </c>
      <c r="Z51">
        <v>0</v>
      </c>
      <c r="AA51">
        <v>0</v>
      </c>
      <c r="AB51">
        <v>0.116648771724323</v>
      </c>
      <c r="AC51">
        <v>0</v>
      </c>
      <c r="AD51">
        <v>3676814.2228688798</v>
      </c>
      <c r="AE51">
        <v>-2955327.2762168502</v>
      </c>
      <c r="AF51">
        <v>622465.16959303897</v>
      </c>
      <c r="AG51">
        <v>-1227251.0768015201</v>
      </c>
      <c r="AH51">
        <v>-2862483.7624051501</v>
      </c>
      <c r="AI51">
        <v>-537171.47983364004</v>
      </c>
      <c r="AJ51">
        <v>52103.094870508503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-7433834.3679937897</v>
      </c>
      <c r="AQ51">
        <v>0</v>
      </c>
      <c r="AR51">
        <v>0</v>
      </c>
      <c r="AS51">
        <v>0</v>
      </c>
      <c r="AT51">
        <v>-26146.294069710901</v>
      </c>
      <c r="AU51">
        <v>0</v>
      </c>
      <c r="AV51">
        <v>-10639264.237651501</v>
      </c>
      <c r="AW51">
        <v>-10555256.0608912</v>
      </c>
      <c r="AX51">
        <v>-980444.93910872098</v>
      </c>
      <c r="AY51">
        <v>0</v>
      </c>
      <c r="AZ51">
        <v>-11535701</v>
      </c>
      <c r="BA51"/>
      <c r="BB51"/>
      <c r="BC51"/>
      <c r="BD51"/>
      <c r="BE51"/>
      <c r="BF51"/>
    </row>
    <row r="52" spans="1:58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279088577.22381097</v>
      </c>
      <c r="K52">
        <v>-11717376.985001899</v>
      </c>
      <c r="L52">
        <v>2070163.5346603</v>
      </c>
      <c r="M52">
        <v>0.98231499881384798</v>
      </c>
      <c r="N52">
        <v>633203.89148553996</v>
      </c>
      <c r="O52">
        <v>0.20067080188470501</v>
      </c>
      <c r="P52">
        <v>2.3486757765466901</v>
      </c>
      <c r="Q52">
        <v>7.0910426864023099</v>
      </c>
      <c r="R52">
        <v>4.4601404866979797</v>
      </c>
      <c r="S52">
        <v>0</v>
      </c>
      <c r="T52">
        <v>1.81254270699816E-2</v>
      </c>
      <c r="U52">
        <v>0</v>
      </c>
      <c r="V52">
        <v>0</v>
      </c>
      <c r="W52">
        <v>0</v>
      </c>
      <c r="X52">
        <v>1.3895032207564899</v>
      </c>
      <c r="Y52">
        <v>0</v>
      </c>
      <c r="Z52">
        <v>0</v>
      </c>
      <c r="AA52">
        <v>0</v>
      </c>
      <c r="AB52">
        <v>0.19620894514568199</v>
      </c>
      <c r="AC52">
        <v>0</v>
      </c>
      <c r="AD52">
        <v>2455476.71614249</v>
      </c>
      <c r="AE52">
        <v>-3274131.4273671</v>
      </c>
      <c r="AF52">
        <v>572456.98552659701</v>
      </c>
      <c r="AG52">
        <v>1849083.31370075</v>
      </c>
      <c r="AH52">
        <v>-920909.623908696</v>
      </c>
      <c r="AI52">
        <v>-412417.43678003101</v>
      </c>
      <c r="AJ52">
        <v>-1929434.24264573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-10029790.260985799</v>
      </c>
      <c r="AQ52">
        <v>0</v>
      </c>
      <c r="AR52">
        <v>0</v>
      </c>
      <c r="AS52">
        <v>0</v>
      </c>
      <c r="AT52">
        <v>-41417.735597393897</v>
      </c>
      <c r="AU52">
        <v>0</v>
      </c>
      <c r="AV52">
        <v>-11693626.1531782</v>
      </c>
      <c r="AW52">
        <v>-11597381.9112016</v>
      </c>
      <c r="AX52">
        <v>-6890549.0887983497</v>
      </c>
      <c r="AY52">
        <v>0</v>
      </c>
      <c r="AZ52">
        <v>-18487930.999999899</v>
      </c>
      <c r="BA52"/>
      <c r="BB52"/>
      <c r="BC52"/>
      <c r="BD52"/>
      <c r="BE52"/>
      <c r="BF52"/>
    </row>
    <row r="53" spans="1:58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269107824.69777203</v>
      </c>
      <c r="K53">
        <v>-9070111.8867956996</v>
      </c>
      <c r="L53">
        <v>2092519.58216083</v>
      </c>
      <c r="M53">
        <v>0.97553444358584496</v>
      </c>
      <c r="N53">
        <v>637940.464880354</v>
      </c>
      <c r="O53">
        <v>0.19912958800177799</v>
      </c>
      <c r="P53">
        <v>2.5615476818083498</v>
      </c>
      <c r="Q53">
        <v>7.0528773145489101</v>
      </c>
      <c r="R53">
        <v>4.7619152118705497</v>
      </c>
      <c r="S53">
        <v>0</v>
      </c>
      <c r="T53">
        <v>1.81254270699816E-2</v>
      </c>
      <c r="U53">
        <v>0</v>
      </c>
      <c r="V53">
        <v>0</v>
      </c>
      <c r="W53">
        <v>0</v>
      </c>
      <c r="X53">
        <v>2.2760238037469702</v>
      </c>
      <c r="Y53">
        <v>0</v>
      </c>
      <c r="Z53">
        <v>0</v>
      </c>
      <c r="AA53">
        <v>0</v>
      </c>
      <c r="AB53">
        <v>0.42140254669565802</v>
      </c>
      <c r="AC53">
        <v>0</v>
      </c>
      <c r="AD53">
        <v>1933355.19399713</v>
      </c>
      <c r="AE53">
        <v>349530.87961984798</v>
      </c>
      <c r="AF53">
        <v>485996.499473673</v>
      </c>
      <c r="AG53">
        <v>-252161.310582081</v>
      </c>
      <c r="AH53">
        <v>655740.41794243304</v>
      </c>
      <c r="AI53">
        <v>-123378.62357679701</v>
      </c>
      <c r="AJ53">
        <v>-932663.42750397697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-10668553.347864799</v>
      </c>
      <c r="AQ53">
        <v>0</v>
      </c>
      <c r="AR53">
        <v>0</v>
      </c>
      <c r="AS53">
        <v>0</v>
      </c>
      <c r="AT53">
        <v>-97234.170021466402</v>
      </c>
      <c r="AU53">
        <v>0</v>
      </c>
      <c r="AV53">
        <v>-8684448.8586662505</v>
      </c>
      <c r="AW53">
        <v>-8797588.7080682199</v>
      </c>
      <c r="AX53">
        <v>403874.708068226</v>
      </c>
      <c r="AY53">
        <v>0</v>
      </c>
      <c r="AZ53">
        <v>-8393713.9999999907</v>
      </c>
      <c r="BA53"/>
      <c r="BB53"/>
      <c r="BC53"/>
      <c r="BD53"/>
      <c r="BE53"/>
      <c r="BF53"/>
    </row>
    <row r="54" spans="1:58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260042149.526427</v>
      </c>
      <c r="K54">
        <v>-9996776.1672624703</v>
      </c>
      <c r="L54">
        <v>2110597.3381989901</v>
      </c>
      <c r="M54">
        <v>0.97569250120411</v>
      </c>
      <c r="N54">
        <v>643261.456961027</v>
      </c>
      <c r="O54">
        <v>0.199048693555371</v>
      </c>
      <c r="P54">
        <v>2.8183435351760502</v>
      </c>
      <c r="Q54">
        <v>6.9794359227421401</v>
      </c>
      <c r="R54">
        <v>5.1283173872823102</v>
      </c>
      <c r="S54">
        <v>0</v>
      </c>
      <c r="T54">
        <v>1.81254270699816E-2</v>
      </c>
      <c r="U54">
        <v>0</v>
      </c>
      <c r="V54">
        <v>0</v>
      </c>
      <c r="W54">
        <v>0</v>
      </c>
      <c r="X54">
        <v>3.2621241012143001</v>
      </c>
      <c r="Y54">
        <v>0</v>
      </c>
      <c r="Z54">
        <v>0</v>
      </c>
      <c r="AA54">
        <v>0</v>
      </c>
      <c r="AB54">
        <v>0.57605336462404799</v>
      </c>
      <c r="AC54">
        <v>6.7187175884046699E-2</v>
      </c>
      <c r="AD54">
        <v>2044021.15821035</v>
      </c>
      <c r="AE54">
        <v>642594.55349249905</v>
      </c>
      <c r="AF54">
        <v>511543.22322361398</v>
      </c>
      <c r="AG54">
        <v>-371089.22907244402</v>
      </c>
      <c r="AH54">
        <v>718578.29919907602</v>
      </c>
      <c r="AI54">
        <v>-170297.36359015401</v>
      </c>
      <c r="AJ54">
        <v>-1156472.13292776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-11530477.6425675</v>
      </c>
      <c r="AQ54">
        <v>0</v>
      </c>
      <c r="AR54">
        <v>0</v>
      </c>
      <c r="AS54">
        <v>0</v>
      </c>
      <c r="AT54">
        <v>-66786.213770864197</v>
      </c>
      <c r="AU54">
        <v>-504442.92687677598</v>
      </c>
      <c r="AV54">
        <v>-9855167.6491979808</v>
      </c>
      <c r="AW54">
        <v>-9900318.9684333503</v>
      </c>
      <c r="AX54">
        <v>6669037.9684333298</v>
      </c>
      <c r="AY54">
        <v>0</v>
      </c>
      <c r="AZ54">
        <v>-3231281.00000002</v>
      </c>
      <c r="BA54"/>
      <c r="BB54"/>
      <c r="BC54"/>
      <c r="BD54"/>
      <c r="BE54"/>
      <c r="BF54"/>
    </row>
    <row r="55" spans="1:58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1198464900.7013099</v>
      </c>
      <c r="K55">
        <v>0</v>
      </c>
      <c r="L55">
        <v>253905652</v>
      </c>
      <c r="M55">
        <v>0.97956348559999995</v>
      </c>
      <c r="N55">
        <v>25697520.3899999</v>
      </c>
      <c r="O55">
        <v>0.70319922136740198</v>
      </c>
      <c r="P55">
        <v>1.974</v>
      </c>
      <c r="Q55">
        <v>31.709999999999901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A55"/>
      <c r="BB55"/>
      <c r="BC55"/>
      <c r="BD55"/>
      <c r="BE55"/>
      <c r="BF55"/>
    </row>
    <row r="56" spans="1:58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1101739418.4054401</v>
      </c>
      <c r="K56">
        <v>-96725482.295868799</v>
      </c>
      <c r="L56">
        <v>232535028.99999899</v>
      </c>
      <c r="M56">
        <v>1.1512130358199999</v>
      </c>
      <c r="N56">
        <v>26042245.269999899</v>
      </c>
      <c r="O56">
        <v>0.70198121073034003</v>
      </c>
      <c r="P56">
        <v>2.2467999999999901</v>
      </c>
      <c r="Q56">
        <v>31.36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-56547332.680756003</v>
      </c>
      <c r="AE56">
        <v>-43168139.939443298</v>
      </c>
      <c r="AF56">
        <v>3693580.7161216298</v>
      </c>
      <c r="AG56">
        <v>-2028461.0532913499</v>
      </c>
      <c r="AH56">
        <v>4071061.6080411701</v>
      </c>
      <c r="AI56">
        <v>-4893349.39532803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-98872640.744655907</v>
      </c>
      <c r="AW56">
        <v>-96930729.796813294</v>
      </c>
      <c r="AX56">
        <v>23613888.796811402</v>
      </c>
      <c r="AY56">
        <v>0</v>
      </c>
      <c r="AZ56">
        <v>-73316841.000001907</v>
      </c>
      <c r="BA56"/>
      <c r="BB56"/>
      <c r="BC56"/>
      <c r="BD56"/>
      <c r="BE56"/>
      <c r="BF56"/>
    </row>
    <row r="57" spans="1:58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1115418071.9284401</v>
      </c>
      <c r="K57">
        <v>13678653.522996901</v>
      </c>
      <c r="L57">
        <v>243107286.99999899</v>
      </c>
      <c r="M57">
        <v>1.20597552096</v>
      </c>
      <c r="N57">
        <v>26563773.749999899</v>
      </c>
      <c r="O57">
        <v>0.69839341816490697</v>
      </c>
      <c r="P57">
        <v>2.5669</v>
      </c>
      <c r="Q57">
        <v>31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27841036.194679402</v>
      </c>
      <c r="AE57">
        <v>-12409946.9456807</v>
      </c>
      <c r="AF57">
        <v>5164397.8459868198</v>
      </c>
      <c r="AG57">
        <v>-5601101.2562760403</v>
      </c>
      <c r="AH57">
        <v>4095907.6220471798</v>
      </c>
      <c r="AI57">
        <v>-4725629.2460684599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14364664.2146881</v>
      </c>
      <c r="AW57">
        <v>14000857.4669687</v>
      </c>
      <c r="AX57">
        <v>-32454976.466966599</v>
      </c>
      <c r="AY57">
        <v>0</v>
      </c>
      <c r="AZ57">
        <v>-18454118.999997798</v>
      </c>
      <c r="BA57"/>
      <c r="BB57"/>
      <c r="BC57"/>
      <c r="BD57"/>
      <c r="BE57"/>
      <c r="BF57"/>
    </row>
    <row r="58" spans="1:58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1153530388.3357201</v>
      </c>
      <c r="K58">
        <v>38112316.4072785</v>
      </c>
      <c r="L58">
        <v>254087770.99999899</v>
      </c>
      <c r="M58">
        <v>1.1702642381999999</v>
      </c>
      <c r="N58">
        <v>27081157.499999899</v>
      </c>
      <c r="O58">
        <v>0.69604989521012905</v>
      </c>
      <c r="P58">
        <v>3.0314999999999901</v>
      </c>
      <c r="Q58">
        <v>30.68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27207709.854283601</v>
      </c>
      <c r="AE58">
        <v>7997976.6797432601</v>
      </c>
      <c r="AF58">
        <v>4941600.6626018602</v>
      </c>
      <c r="AG58">
        <v>-3601838.35301283</v>
      </c>
      <c r="AH58">
        <v>5249272.3322174698</v>
      </c>
      <c r="AI58">
        <v>-4132782.6276474898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37661938.548185803</v>
      </c>
      <c r="AW58">
        <v>37901118.7593446</v>
      </c>
      <c r="AX58">
        <v>38275816.240652896</v>
      </c>
      <c r="AY58">
        <v>0</v>
      </c>
      <c r="AZ58">
        <v>76176934.999997601</v>
      </c>
      <c r="BA58"/>
      <c r="BB58"/>
      <c r="BC58"/>
      <c r="BD58"/>
      <c r="BE58"/>
      <c r="BF58"/>
    </row>
    <row r="59" spans="1:58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1148596152.21894</v>
      </c>
      <c r="K59">
        <v>-4934236.1167788496</v>
      </c>
      <c r="L59">
        <v>252268421</v>
      </c>
      <c r="M59">
        <v>1.202828105</v>
      </c>
      <c r="N59">
        <v>27655014.75</v>
      </c>
      <c r="O59">
        <v>0.70081421238459896</v>
      </c>
      <c r="P59">
        <v>3.3499999999999899</v>
      </c>
      <c r="Q59">
        <v>30.18</v>
      </c>
      <c r="R59">
        <v>3.7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-4663436.7591208303</v>
      </c>
      <c r="AE59">
        <v>-7746104.0564894499</v>
      </c>
      <c r="AF59">
        <v>5741762.37885621</v>
      </c>
      <c r="AG59">
        <v>7864008.9185383599</v>
      </c>
      <c r="AH59">
        <v>3480596.7126514101</v>
      </c>
      <c r="AI59">
        <v>-6893705.0015670098</v>
      </c>
      <c r="AJ59">
        <v>-2761724.1016766098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-4978601.9088079203</v>
      </c>
      <c r="AW59">
        <v>-5070618.40617208</v>
      </c>
      <c r="AX59">
        <v>-20802681.5938274</v>
      </c>
      <c r="AY59">
        <v>0</v>
      </c>
      <c r="AZ59">
        <v>-25873299.999999501</v>
      </c>
      <c r="BA59"/>
      <c r="BB59"/>
      <c r="BC59"/>
      <c r="BD59"/>
      <c r="BE59"/>
      <c r="BF59"/>
    </row>
    <row r="60" spans="1:58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1156412986.8504801</v>
      </c>
      <c r="K60">
        <v>7816834.6315414896</v>
      </c>
      <c r="L60">
        <v>256261700.99999899</v>
      </c>
      <c r="M60">
        <v>1.2309854982699999</v>
      </c>
      <c r="N60">
        <v>27714120</v>
      </c>
      <c r="O60">
        <v>0.69978105660465495</v>
      </c>
      <c r="P60">
        <v>3.4605999999999901</v>
      </c>
      <c r="Q60">
        <v>30.4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10032513.6665232</v>
      </c>
      <c r="AE60">
        <v>-6465082.4534672396</v>
      </c>
      <c r="AF60">
        <v>570599.576337551</v>
      </c>
      <c r="AG60">
        <v>-1661411.39030272</v>
      </c>
      <c r="AH60">
        <v>1123100.6422345601</v>
      </c>
      <c r="AI60">
        <v>2979508.09654515</v>
      </c>
      <c r="AJ60">
        <v>1353087.5574421801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7932315.6953127496</v>
      </c>
      <c r="AW60">
        <v>7891318.1457291897</v>
      </c>
      <c r="AX60">
        <v>-66720020.145729601</v>
      </c>
      <c r="AY60">
        <v>0</v>
      </c>
      <c r="AZ60">
        <v>-58828702.000000402</v>
      </c>
      <c r="BA60"/>
      <c r="BB60"/>
      <c r="BC60"/>
      <c r="BD60"/>
      <c r="BE60"/>
      <c r="BF60"/>
    </row>
    <row r="61" spans="1:58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1169162427.72579</v>
      </c>
      <c r="K61">
        <v>12749440.8753116</v>
      </c>
      <c r="L61">
        <v>260943221</v>
      </c>
      <c r="M61">
        <v>1.24213280256</v>
      </c>
      <c r="N61">
        <v>27956797.669999901</v>
      </c>
      <c r="O61">
        <v>0.69861119861852705</v>
      </c>
      <c r="P61">
        <v>3.91949999999999</v>
      </c>
      <c r="Q61">
        <v>30.42</v>
      </c>
      <c r="R61">
        <v>3.7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10984938.714514101</v>
      </c>
      <c r="AE61">
        <v>-2412339.8329154798</v>
      </c>
      <c r="AF61">
        <v>2213575.5039823502</v>
      </c>
      <c r="AG61">
        <v>-1785628.1925785299</v>
      </c>
      <c r="AH61">
        <v>4163909.4637929201</v>
      </c>
      <c r="AI61">
        <v>256822.38340818201</v>
      </c>
      <c r="AJ61">
        <v>-1282942.2662173901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12138335.773986099</v>
      </c>
      <c r="AW61">
        <v>12135337.724141899</v>
      </c>
      <c r="AX61">
        <v>-280130.72414148902</v>
      </c>
      <c r="AY61">
        <v>0</v>
      </c>
      <c r="AZ61">
        <v>11855207.0000004</v>
      </c>
      <c r="BA61"/>
      <c r="BB61"/>
      <c r="BC61"/>
      <c r="BD61"/>
      <c r="BE61"/>
      <c r="BF61"/>
    </row>
    <row r="62" spans="1:58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1157376305.1126201</v>
      </c>
      <c r="K62">
        <v>-11786122.6131751</v>
      </c>
      <c r="L62">
        <v>261208990.99999899</v>
      </c>
      <c r="M62">
        <v>1.2984894877499999</v>
      </c>
      <c r="N62">
        <v>27734538</v>
      </c>
      <c r="O62">
        <v>0.70705174720515196</v>
      </c>
      <c r="P62">
        <v>2.84309999999999</v>
      </c>
      <c r="Q62">
        <v>30.61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621421.23380321299</v>
      </c>
      <c r="AE62">
        <v>-12091734.2294669</v>
      </c>
      <c r="AF62">
        <v>-2044477.6970202699</v>
      </c>
      <c r="AG62">
        <v>13109308.4368925</v>
      </c>
      <c r="AH62">
        <v>-10542654.338713501</v>
      </c>
      <c r="AI62">
        <v>2468537.4872679398</v>
      </c>
      <c r="AJ62">
        <v>-2592008.9180002199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-11071608.025237201</v>
      </c>
      <c r="AW62">
        <v>-11215595.726647001</v>
      </c>
      <c r="AX62">
        <v>-22340304.2733544</v>
      </c>
      <c r="AY62">
        <v>0</v>
      </c>
      <c r="AZ62">
        <v>-33555900.000001401</v>
      </c>
      <c r="BA62"/>
      <c r="BB62"/>
      <c r="BC62"/>
      <c r="BD62"/>
      <c r="BE62"/>
      <c r="BF62"/>
    </row>
    <row r="63" spans="1:58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1098136824.59412</v>
      </c>
      <c r="K63">
        <v>-59239480.518502697</v>
      </c>
      <c r="L63">
        <v>234440206.99999899</v>
      </c>
      <c r="M63">
        <v>1.3328625246499901</v>
      </c>
      <c r="N63">
        <v>27553600.749999899</v>
      </c>
      <c r="O63">
        <v>0.71198282361478205</v>
      </c>
      <c r="P63">
        <v>3.2889999999999899</v>
      </c>
      <c r="Q63">
        <v>30.93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-62132380.396117501</v>
      </c>
      <c r="AE63">
        <v>-7027594.6776566599</v>
      </c>
      <c r="AF63">
        <v>-1626208.4459067699</v>
      </c>
      <c r="AG63">
        <v>7409541.1927842898</v>
      </c>
      <c r="AH63">
        <v>4576842.8649279298</v>
      </c>
      <c r="AI63">
        <v>4035202.1473858501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-54764597.314582802</v>
      </c>
      <c r="AW63">
        <v>-55228422.305697501</v>
      </c>
      <c r="AX63">
        <v>32021211.3056974</v>
      </c>
      <c r="AY63">
        <v>0</v>
      </c>
      <c r="AZ63">
        <v>-23207211.000000101</v>
      </c>
      <c r="BA63"/>
      <c r="BB63"/>
      <c r="BC63"/>
      <c r="BD63"/>
      <c r="BE63"/>
      <c r="BF63"/>
    </row>
    <row r="64" spans="1:58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1079836773.4456501</v>
      </c>
      <c r="K64">
        <v>-18300051.148462199</v>
      </c>
      <c r="L64">
        <v>228510747.99999899</v>
      </c>
      <c r="M64">
        <v>1.4103132355200001</v>
      </c>
      <c r="N64">
        <v>27682634.670000002</v>
      </c>
      <c r="O64">
        <v>0.71184921256512901</v>
      </c>
      <c r="P64">
        <v>4.0655999999999999</v>
      </c>
      <c r="Q64">
        <v>31.299999999999901</v>
      </c>
      <c r="R64">
        <v>3.8999999999999901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-14732251.7939367</v>
      </c>
      <c r="AE64">
        <v>-15070950.810902201</v>
      </c>
      <c r="AF64">
        <v>1137307.44387331</v>
      </c>
      <c r="AG64">
        <v>-195759.184372116</v>
      </c>
      <c r="AH64">
        <v>6796735.1712232204</v>
      </c>
      <c r="AI64">
        <v>4566685.7002831204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-17498233.4738313</v>
      </c>
      <c r="AW64">
        <v>-17594591.0590836</v>
      </c>
      <c r="AX64">
        <v>-14141738.9409151</v>
      </c>
      <c r="AY64">
        <v>0</v>
      </c>
      <c r="AZ64">
        <v>-31736329.9999988</v>
      </c>
      <c r="BA64"/>
      <c r="BB64"/>
      <c r="BC64"/>
      <c r="BD64"/>
      <c r="BE64"/>
      <c r="BF64"/>
    </row>
    <row r="65" spans="1:78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1072083698.26179</v>
      </c>
      <c r="K65">
        <v>-7753075.1838592198</v>
      </c>
      <c r="L65">
        <v>227959423.99999899</v>
      </c>
      <c r="M65">
        <v>1.36910030643</v>
      </c>
      <c r="N65">
        <v>27909105.420000002</v>
      </c>
      <c r="O65">
        <v>0.70702565886186597</v>
      </c>
      <c r="P65">
        <v>4.1093000000000002</v>
      </c>
      <c r="Q65">
        <v>31.51</v>
      </c>
      <c r="R65">
        <v>4.0999999999999996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-1356017.86166982</v>
      </c>
      <c r="AE65">
        <v>7804205.36679463</v>
      </c>
      <c r="AF65">
        <v>1924512.93932185</v>
      </c>
      <c r="AG65">
        <v>-6832500.5305317901</v>
      </c>
      <c r="AH65">
        <v>339238.05116253201</v>
      </c>
      <c r="AI65">
        <v>2511646.6469229399</v>
      </c>
      <c r="AJ65">
        <v>-2385826.9043018399</v>
      </c>
      <c r="AK65">
        <v>0</v>
      </c>
      <c r="AL65">
        <v>0</v>
      </c>
      <c r="AM65">
        <v>-9281028.1270615794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-7275770.4193630796</v>
      </c>
      <c r="AW65">
        <v>-7352661.3674940001</v>
      </c>
      <c r="AX65">
        <v>15946227.3674955</v>
      </c>
      <c r="AY65">
        <v>0</v>
      </c>
      <c r="AZ65">
        <v>8593566.0000015497</v>
      </c>
      <c r="BA65"/>
      <c r="BB65"/>
      <c r="BC65"/>
      <c r="BD65"/>
      <c r="BE65"/>
      <c r="BF65"/>
    </row>
    <row r="66" spans="1:78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1010472893.5015</v>
      </c>
      <c r="K66">
        <v>-61610804.760290101</v>
      </c>
      <c r="L66">
        <v>232024740.99999899</v>
      </c>
      <c r="M66">
        <v>1.6314814637999999</v>
      </c>
      <c r="N66">
        <v>28818049.079999998</v>
      </c>
      <c r="O66">
        <v>0.70818988617793599</v>
      </c>
      <c r="P66">
        <v>3.9420000000000002</v>
      </c>
      <c r="Q66">
        <v>29.93</v>
      </c>
      <c r="R66">
        <v>4.2</v>
      </c>
      <c r="S66">
        <v>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10061381.5955627</v>
      </c>
      <c r="AE66">
        <v>-46660372.942494601</v>
      </c>
      <c r="AF66">
        <v>7654658.9004845703</v>
      </c>
      <c r="AG66">
        <v>1669872.4370121099</v>
      </c>
      <c r="AH66">
        <v>-1324777.6468398999</v>
      </c>
      <c r="AI66">
        <v>-18858083.054029699</v>
      </c>
      <c r="AJ66">
        <v>-1203625.35058553</v>
      </c>
      <c r="AK66">
        <v>0</v>
      </c>
      <c r="AL66">
        <v>0</v>
      </c>
      <c r="AM66">
        <v>-9358910.7955488805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-1713655.8747647</v>
      </c>
      <c r="AU66">
        <v>0</v>
      </c>
      <c r="AV66">
        <v>-59733512.731203899</v>
      </c>
      <c r="AW66">
        <v>-59345267.3325326</v>
      </c>
      <c r="AX66">
        <v>58195780.332532696</v>
      </c>
      <c r="AY66">
        <v>0</v>
      </c>
      <c r="AZ66">
        <v>-1149486.9999998801</v>
      </c>
      <c r="BA66"/>
      <c r="BB66"/>
      <c r="BC66"/>
      <c r="BD66"/>
      <c r="BE66"/>
      <c r="BF66"/>
    </row>
    <row r="67" spans="1:78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1008895778.50253</v>
      </c>
      <c r="K67">
        <v>-1577114.99897611</v>
      </c>
      <c r="L67">
        <v>232003465</v>
      </c>
      <c r="M67">
        <v>1.62762807398</v>
      </c>
      <c r="N67">
        <v>29110612.079999998</v>
      </c>
      <c r="O67">
        <v>0.71033623275977098</v>
      </c>
      <c r="P67">
        <v>3.75239999999999</v>
      </c>
      <c r="Q67">
        <v>30.2</v>
      </c>
      <c r="R67">
        <v>4.2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-51884.615295497999</v>
      </c>
      <c r="AE67">
        <v>665619.23585463699</v>
      </c>
      <c r="AF67">
        <v>2403751.0012193699</v>
      </c>
      <c r="AG67">
        <v>3077214.3940226599</v>
      </c>
      <c r="AH67">
        <v>-1554781.8897303501</v>
      </c>
      <c r="AI67">
        <v>3253872.8857727698</v>
      </c>
      <c r="AJ67">
        <v>0</v>
      </c>
      <c r="AK67">
        <v>0</v>
      </c>
      <c r="AL67">
        <v>0</v>
      </c>
      <c r="AM67">
        <v>-9348493.1045750193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-1554702.09273142</v>
      </c>
      <c r="AW67">
        <v>-1609951.8955812999</v>
      </c>
      <c r="AX67">
        <v>-8952134.1044213101</v>
      </c>
      <c r="AY67">
        <v>0</v>
      </c>
      <c r="AZ67">
        <v>-10562086.0000026</v>
      </c>
      <c r="BA67"/>
      <c r="BB67"/>
      <c r="BC67"/>
      <c r="BD67"/>
      <c r="BE67"/>
      <c r="BF67"/>
    </row>
    <row r="68" spans="1:78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990407116.36963606</v>
      </c>
      <c r="K68">
        <v>-18488662.132895399</v>
      </c>
      <c r="L68">
        <v>232760765</v>
      </c>
      <c r="M68">
        <v>1.6811518782799999</v>
      </c>
      <c r="N68">
        <v>29378317.829999901</v>
      </c>
      <c r="O68">
        <v>0.71350123486694395</v>
      </c>
      <c r="P68">
        <v>2.7029999999999998</v>
      </c>
      <c r="Q68">
        <v>30.169999999999899</v>
      </c>
      <c r="R68">
        <v>4.0999999999999996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1826660.94857974</v>
      </c>
      <c r="AE68">
        <v>-9022481.1205585003</v>
      </c>
      <c r="AF68">
        <v>2155905.3596598902</v>
      </c>
      <c r="AG68">
        <v>4494374.2483474202</v>
      </c>
      <c r="AH68">
        <v>-9775044.1442699898</v>
      </c>
      <c r="AI68">
        <v>-357213.73702762998</v>
      </c>
      <c r="AJ68">
        <v>1191363.44930098</v>
      </c>
      <c r="AK68">
        <v>0</v>
      </c>
      <c r="AL68">
        <v>0</v>
      </c>
      <c r="AM68">
        <v>-9252769.9272034392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-18739204.923171502</v>
      </c>
      <c r="AW68">
        <v>-18709558.450827401</v>
      </c>
      <c r="AX68">
        <v>-4909001.54917135</v>
      </c>
      <c r="AY68">
        <v>0</v>
      </c>
      <c r="AZ68">
        <v>-23618559.9999988</v>
      </c>
      <c r="BA68"/>
      <c r="BB68"/>
      <c r="BC68"/>
      <c r="BD68"/>
      <c r="BE68"/>
      <c r="BF68"/>
    </row>
    <row r="69" spans="1:78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969608789.17621899</v>
      </c>
      <c r="K69">
        <v>-20798327.1934174</v>
      </c>
      <c r="L69">
        <v>232107588.99999899</v>
      </c>
      <c r="M69">
        <v>1.6875652615500001</v>
      </c>
      <c r="N69">
        <v>29437697.499999899</v>
      </c>
      <c r="O69">
        <v>0.71426500750022204</v>
      </c>
      <c r="P69">
        <v>2.4255</v>
      </c>
      <c r="Q69">
        <v>29.8799999999999</v>
      </c>
      <c r="R69">
        <v>4.5</v>
      </c>
      <c r="S69">
        <v>0</v>
      </c>
      <c r="T69">
        <v>0</v>
      </c>
      <c r="U69">
        <v>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-1536154.6850284201</v>
      </c>
      <c r="AE69">
        <v>-1048355.74525555</v>
      </c>
      <c r="AF69">
        <v>464154.85639984801</v>
      </c>
      <c r="AG69">
        <v>1057719.19189071</v>
      </c>
      <c r="AH69">
        <v>-2991036.36944815</v>
      </c>
      <c r="AI69">
        <v>-3368073.4752503801</v>
      </c>
      <c r="AJ69">
        <v>-4641661.235692</v>
      </c>
      <c r="AK69">
        <v>0</v>
      </c>
      <c r="AL69">
        <v>0</v>
      </c>
      <c r="AM69">
        <v>-9038717.1720809694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-21102124.634464901</v>
      </c>
      <c r="AW69">
        <v>-20943730.681877401</v>
      </c>
      <c r="AX69">
        <v>22868134.681879099</v>
      </c>
      <c r="AY69">
        <v>0</v>
      </c>
      <c r="AZ69">
        <v>1924404.0000016601</v>
      </c>
      <c r="BA69"/>
      <c r="BB69"/>
      <c r="BC69"/>
      <c r="BD69"/>
      <c r="BE69"/>
      <c r="BF69"/>
    </row>
    <row r="70" spans="1:78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958513856.34507704</v>
      </c>
      <c r="K70">
        <v>-11094932.831142301</v>
      </c>
      <c r="L70">
        <v>230935446.99999899</v>
      </c>
      <c r="M70">
        <v>1.7337943710599999</v>
      </c>
      <c r="N70">
        <v>29668394.669999901</v>
      </c>
      <c r="O70">
        <v>0.71555075149007497</v>
      </c>
      <c r="P70">
        <v>2.6928000000000001</v>
      </c>
      <c r="Q70">
        <v>30</v>
      </c>
      <c r="R70">
        <v>4.5</v>
      </c>
      <c r="S70">
        <v>0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-2771170.16787434</v>
      </c>
      <c r="AE70">
        <v>-7473877.1840625703</v>
      </c>
      <c r="AF70">
        <v>1799117.85816768</v>
      </c>
      <c r="AG70">
        <v>1784659.3100706299</v>
      </c>
      <c r="AH70">
        <v>2899230.66529739</v>
      </c>
      <c r="AI70">
        <v>1399717.3476571401</v>
      </c>
      <c r="AJ70">
        <v>0</v>
      </c>
      <c r="AK70">
        <v>0</v>
      </c>
      <c r="AL70">
        <v>0</v>
      </c>
      <c r="AM70">
        <v>-9056157.8618676905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-11418480.0326117</v>
      </c>
      <c r="AW70">
        <v>-11434171.754686801</v>
      </c>
      <c r="AX70">
        <v>-45159812.245315403</v>
      </c>
      <c r="AY70">
        <v>0</v>
      </c>
      <c r="AZ70">
        <v>-56593984.000002198</v>
      </c>
      <c r="BA70"/>
      <c r="BB70"/>
      <c r="BC70"/>
      <c r="BD70"/>
      <c r="BE70"/>
      <c r="BF70"/>
    </row>
    <row r="71" spans="1:78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951534027.08879602</v>
      </c>
      <c r="K71">
        <v>-6979829.2562810099</v>
      </c>
      <c r="L71">
        <v>230662402</v>
      </c>
      <c r="M71">
        <v>1.7232403279999999</v>
      </c>
      <c r="N71">
        <v>29807700.839999899</v>
      </c>
      <c r="O71">
        <v>0.71440492607780803</v>
      </c>
      <c r="P71">
        <v>2.9199999999999902</v>
      </c>
      <c r="Q71">
        <v>30.01</v>
      </c>
      <c r="R71">
        <v>4.5999999999999996</v>
      </c>
      <c r="S71">
        <v>0</v>
      </c>
      <c r="T71">
        <v>0</v>
      </c>
      <c r="U71">
        <v>7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-611526.27490899595</v>
      </c>
      <c r="AE71">
        <v>1606456.82788911</v>
      </c>
      <c r="AF71">
        <v>1018120.23581449</v>
      </c>
      <c r="AG71">
        <v>-1497840.9579566801</v>
      </c>
      <c r="AH71">
        <v>2172694.7524002302</v>
      </c>
      <c r="AI71">
        <v>109966.31382211301</v>
      </c>
      <c r="AJ71">
        <v>-1098725.57733255</v>
      </c>
      <c r="AK71">
        <v>0</v>
      </c>
      <c r="AL71">
        <v>0</v>
      </c>
      <c r="AM71">
        <v>-8543251.9862106405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-6844106.6664829198</v>
      </c>
      <c r="AW71">
        <v>-6864394.1589158</v>
      </c>
      <c r="AX71">
        <v>10871.158916045901</v>
      </c>
      <c r="AY71">
        <v>0</v>
      </c>
      <c r="AZ71">
        <v>-6853522.9999997597</v>
      </c>
      <c r="BA71"/>
      <c r="BB71"/>
      <c r="BC71"/>
      <c r="BD71"/>
      <c r="BE71"/>
      <c r="BF71"/>
    </row>
    <row r="72" spans="1:78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A72"/>
      <c r="BB72"/>
      <c r="BC72"/>
      <c r="BD72"/>
      <c r="BE72"/>
      <c r="BF72"/>
    </row>
    <row r="73" spans="1:78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A73"/>
      <c r="BB73"/>
      <c r="BC73"/>
      <c r="BD73"/>
      <c r="BE73"/>
    </row>
    <row r="74" spans="1:78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A74"/>
      <c r="BB74"/>
      <c r="BC74"/>
      <c r="BD74"/>
      <c r="BE74"/>
    </row>
    <row r="75" spans="1:78" s="5" customFormat="1" x14ac:dyDescent="0.25">
      <c r="B75" s="5" t="s">
        <v>0</v>
      </c>
      <c r="C75" s="5" t="s">
        <v>2</v>
      </c>
      <c r="D75" s="161" t="s">
        <v>1</v>
      </c>
      <c r="E75" t="s">
        <v>53</v>
      </c>
      <c r="F75" t="s">
        <v>67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85</v>
      </c>
      <c r="M75" t="s">
        <v>86</v>
      </c>
      <c r="N75" t="s">
        <v>8</v>
      </c>
      <c r="O75" t="s">
        <v>71</v>
      </c>
      <c r="P75" t="s">
        <v>81</v>
      </c>
      <c r="Q75" t="s">
        <v>9</v>
      </c>
      <c r="R75" t="s">
        <v>28</v>
      </c>
      <c r="S75" t="s">
        <v>76</v>
      </c>
      <c r="T75" t="s">
        <v>77</v>
      </c>
      <c r="U75" t="s">
        <v>87</v>
      </c>
      <c r="V75" t="s">
        <v>88</v>
      </c>
      <c r="W75" t="s">
        <v>89</v>
      </c>
      <c r="X75" t="s">
        <v>90</v>
      </c>
      <c r="Y75" t="s">
        <v>91</v>
      </c>
      <c r="Z75" t="s">
        <v>92</v>
      </c>
      <c r="AA75" t="s">
        <v>68</v>
      </c>
      <c r="AB75" t="s">
        <v>42</v>
      </c>
      <c r="AC75" t="s">
        <v>43</v>
      </c>
      <c r="AD75" t="s">
        <v>93</v>
      </c>
      <c r="AE75" t="s">
        <v>94</v>
      </c>
      <c r="AF75" t="s">
        <v>10</v>
      </c>
      <c r="AG75" t="s">
        <v>73</v>
      </c>
      <c r="AH75" t="s">
        <v>82</v>
      </c>
      <c r="AI75" t="s">
        <v>11</v>
      </c>
      <c r="AJ75" t="s">
        <v>29</v>
      </c>
      <c r="AK75" t="s">
        <v>78</v>
      </c>
      <c r="AL75" t="s">
        <v>101</v>
      </c>
      <c r="AM75" t="s">
        <v>95</v>
      </c>
      <c r="AN75" t="s">
        <v>96</v>
      </c>
      <c r="AO75" t="s">
        <v>97</v>
      </c>
      <c r="AP75" t="s">
        <v>98</v>
      </c>
      <c r="AQ75" t="s">
        <v>99</v>
      </c>
      <c r="AR75" t="s">
        <v>100</v>
      </c>
      <c r="AS75" t="s">
        <v>83</v>
      </c>
      <c r="AT75" t="s">
        <v>74</v>
      </c>
      <c r="AU75" t="s">
        <v>75</v>
      </c>
      <c r="AV75" t="s">
        <v>37</v>
      </c>
      <c r="AW75" t="s">
        <v>38</v>
      </c>
      <c r="AX75" t="s">
        <v>39</v>
      </c>
      <c r="AY75" t="s">
        <v>40</v>
      </c>
      <c r="AZ75" t="s">
        <v>41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</row>
    <row r="76" spans="1:78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1172616959.64399</v>
      </c>
      <c r="K76">
        <v>0</v>
      </c>
      <c r="L76">
        <v>49814785.827601902</v>
      </c>
      <c r="M76">
        <v>1.6449755572275599</v>
      </c>
      <c r="N76">
        <v>8445944.2099834904</v>
      </c>
      <c r="O76">
        <v>0.44361978439460098</v>
      </c>
      <c r="P76">
        <v>1.9566243795576801</v>
      </c>
      <c r="Q76">
        <v>11.080959921196699</v>
      </c>
      <c r="R76">
        <v>3.9039838032305898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1292016171.99999</v>
      </c>
      <c r="AZ76">
        <v>1292016171.99999</v>
      </c>
      <c r="BA76"/>
      <c r="BB76"/>
      <c r="BC76"/>
      <c r="BD76"/>
      <c r="BE76"/>
      <c r="BF76"/>
    </row>
    <row r="77" spans="1:78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1476187940.3624699</v>
      </c>
      <c r="K77">
        <v>41280391.256431498</v>
      </c>
      <c r="L77">
        <v>53476957.519653298</v>
      </c>
      <c r="M77">
        <v>1.63477406438543</v>
      </c>
      <c r="N77">
        <v>8588747.4397300407</v>
      </c>
      <c r="O77">
        <v>0.44763182550222702</v>
      </c>
      <c r="P77">
        <v>2.2347407564421702</v>
      </c>
      <c r="Q77">
        <v>10.9928921766545</v>
      </c>
      <c r="R77">
        <v>3.9039838032305898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43924184.013791703</v>
      </c>
      <c r="AE77">
        <v>1340092.88554718</v>
      </c>
      <c r="AF77">
        <v>5425089.5489144996</v>
      </c>
      <c r="AG77">
        <v>-9693700.4286033995</v>
      </c>
      <c r="AH77">
        <v>4454800.3292886904</v>
      </c>
      <c r="AI77">
        <v>-1322165.9151725101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40073988.499619402</v>
      </c>
      <c r="AW77">
        <v>39737809.707886897</v>
      </c>
      <c r="AX77">
        <v>-49569947.7078868</v>
      </c>
      <c r="AY77">
        <v>0</v>
      </c>
      <c r="AZ77">
        <v>-9832137.9999998696</v>
      </c>
      <c r="BA77"/>
      <c r="BB77"/>
      <c r="BC77"/>
      <c r="BD77"/>
      <c r="BE77"/>
      <c r="BF77"/>
    </row>
    <row r="78" spans="1:78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1520718409.7616999</v>
      </c>
      <c r="K78">
        <v>35792984.839075603</v>
      </c>
      <c r="L78">
        <v>53624570.0609565</v>
      </c>
      <c r="M78">
        <v>1.6039997652573901</v>
      </c>
      <c r="N78">
        <v>8759934.6714768</v>
      </c>
      <c r="O78">
        <v>0.44616962027495799</v>
      </c>
      <c r="P78">
        <v>2.55672892248112</v>
      </c>
      <c r="Q78">
        <v>10.8848475131367</v>
      </c>
      <c r="R78">
        <v>3.89803898964978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16446527.7083632</v>
      </c>
      <c r="AE78">
        <v>8313530.7410375196</v>
      </c>
      <c r="AF78">
        <v>6505171.0973776402</v>
      </c>
      <c r="AG78">
        <v>-2654087.1379957199</v>
      </c>
      <c r="AH78">
        <v>4720097.2951967604</v>
      </c>
      <c r="AI78">
        <v>-1306865.3802181301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32024374.323761299</v>
      </c>
      <c r="AW78">
        <v>32767185.299370799</v>
      </c>
      <c r="AX78">
        <v>38624075.700629897</v>
      </c>
      <c r="AY78">
        <v>7695887</v>
      </c>
      <c r="AZ78">
        <v>79087148.000000805</v>
      </c>
      <c r="BA78"/>
      <c r="BB78"/>
      <c r="BC78"/>
      <c r="BD78"/>
      <c r="BE78"/>
      <c r="BF78"/>
    </row>
    <row r="79" spans="1:78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1546164198.5035999</v>
      </c>
      <c r="K79">
        <v>14889065.470915001</v>
      </c>
      <c r="L79">
        <v>53761949.449261203</v>
      </c>
      <c r="M79">
        <v>1.6174486989549699</v>
      </c>
      <c r="N79">
        <v>8923104.8121413607</v>
      </c>
      <c r="O79">
        <v>0.444593895191704</v>
      </c>
      <c r="P79">
        <v>3.0157989098701101</v>
      </c>
      <c r="Q79">
        <v>10.7637173728522</v>
      </c>
      <c r="R79">
        <v>3.8998636842086301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6802424.6597345797</v>
      </c>
      <c r="AE79">
        <v>-3882155.9197841198</v>
      </c>
      <c r="AF79">
        <v>7059820.3958311202</v>
      </c>
      <c r="AG79">
        <v>-1899276.7843839901</v>
      </c>
      <c r="AH79">
        <v>6384542.3483446399</v>
      </c>
      <c r="AI79">
        <v>-1456461.7917825701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13008892.907959601</v>
      </c>
      <c r="AW79">
        <v>12886691.0019683</v>
      </c>
      <c r="AX79">
        <v>30105913.998030201</v>
      </c>
      <c r="AY79">
        <v>7901667.9999999898</v>
      </c>
      <c r="AZ79">
        <v>50894272.999998502</v>
      </c>
      <c r="BA79"/>
      <c r="BB79"/>
      <c r="BC79"/>
      <c r="BD79"/>
      <c r="BE79"/>
      <c r="BF79"/>
    </row>
    <row r="80" spans="1:78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1576478478.5219901</v>
      </c>
      <c r="K80">
        <v>30314280.018391199</v>
      </c>
      <c r="L80">
        <v>55473498.633775398</v>
      </c>
      <c r="M80">
        <v>1.65989734756735</v>
      </c>
      <c r="N80">
        <v>9174149.7475559302</v>
      </c>
      <c r="O80">
        <v>0.44452868037432802</v>
      </c>
      <c r="P80">
        <v>3.30744520275673</v>
      </c>
      <c r="Q80">
        <v>10.6937486709559</v>
      </c>
      <c r="R80">
        <v>4.1667720405477198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31206227.543837</v>
      </c>
      <c r="AE80">
        <v>-8761267.0943676699</v>
      </c>
      <c r="AF80">
        <v>9317728.7166570202</v>
      </c>
      <c r="AG80">
        <v>-11803.380011474201</v>
      </c>
      <c r="AH80">
        <v>3815411.57680084</v>
      </c>
      <c r="AI80">
        <v>-1176647.1370761599</v>
      </c>
      <c r="AJ80">
        <v>-4411174.7773901597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29978475.448449399</v>
      </c>
      <c r="AW80">
        <v>29646899.878676102</v>
      </c>
      <c r="AX80">
        <v>31080019.121325701</v>
      </c>
      <c r="AY80">
        <v>0</v>
      </c>
      <c r="AZ80">
        <v>60726919.000001803</v>
      </c>
      <c r="BA80"/>
      <c r="BB80"/>
      <c r="BC80"/>
      <c r="BD80"/>
      <c r="BE80"/>
      <c r="BF80"/>
    </row>
    <row r="81" spans="1:58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1609093022.4001901</v>
      </c>
      <c r="K81">
        <v>32614543.878199201</v>
      </c>
      <c r="L81">
        <v>59233535.894104697</v>
      </c>
      <c r="M81">
        <v>1.6705105768762201</v>
      </c>
      <c r="N81">
        <v>9238295.0831263307</v>
      </c>
      <c r="O81">
        <v>0.43660698405144799</v>
      </c>
      <c r="P81">
        <v>3.4721448447248502</v>
      </c>
      <c r="Q81">
        <v>10.5528566382356</v>
      </c>
      <c r="R81">
        <v>4.3817532843932803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54786605.029626101</v>
      </c>
      <c r="AE81">
        <v>-3262101.36336313</v>
      </c>
      <c r="AF81">
        <v>2674234.3268268802</v>
      </c>
      <c r="AG81">
        <v>-15733150.059263701</v>
      </c>
      <c r="AH81">
        <v>2118672.5785935102</v>
      </c>
      <c r="AI81">
        <v>-2329143.3219169602</v>
      </c>
      <c r="AJ81">
        <v>-3688154.4354245001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34566962.7550781</v>
      </c>
      <c r="AW81">
        <v>33296655.733309899</v>
      </c>
      <c r="AX81">
        <v>-7374241.7333105197</v>
      </c>
      <c r="AY81">
        <v>0</v>
      </c>
      <c r="AZ81">
        <v>25922413.9999994</v>
      </c>
      <c r="BA81"/>
      <c r="BB81"/>
      <c r="BC81"/>
      <c r="BD81"/>
      <c r="BE81"/>
      <c r="BF81"/>
    </row>
    <row r="82" spans="1:58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1637258609.6412101</v>
      </c>
      <c r="K82">
        <v>28165587.241023201</v>
      </c>
      <c r="L82">
        <v>60581042.589064397</v>
      </c>
      <c r="M82">
        <v>1.72393728577326</v>
      </c>
      <c r="N82">
        <v>9282061.6386980992</v>
      </c>
      <c r="O82">
        <v>0.44021721953809001</v>
      </c>
      <c r="P82">
        <v>3.9052019498353698</v>
      </c>
      <c r="Q82">
        <v>10.697540509767</v>
      </c>
      <c r="R82">
        <v>4.4775093495175504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0.18901792394536401</v>
      </c>
      <c r="AC82">
        <v>0</v>
      </c>
      <c r="AD82">
        <v>24559815.611260001</v>
      </c>
      <c r="AE82">
        <v>-14010901.2527995</v>
      </c>
      <c r="AF82">
        <v>2264453.8620086401</v>
      </c>
      <c r="AG82">
        <v>7083965.9813464303</v>
      </c>
      <c r="AH82">
        <v>5344065.0186871598</v>
      </c>
      <c r="AI82">
        <v>2525887.4463014202</v>
      </c>
      <c r="AJ82">
        <v>-1564389.32755888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-471692.14061492798</v>
      </c>
      <c r="AU82">
        <v>0</v>
      </c>
      <c r="AV82">
        <v>25731205.198630299</v>
      </c>
      <c r="AW82">
        <v>25414521.265437499</v>
      </c>
      <c r="AX82">
        <v>48736010.734563097</v>
      </c>
      <c r="AY82">
        <v>0</v>
      </c>
      <c r="AZ82">
        <v>74150532.000000596</v>
      </c>
      <c r="BA82"/>
      <c r="BB82"/>
      <c r="BC82"/>
      <c r="BD82"/>
      <c r="BE82"/>
      <c r="BF82"/>
    </row>
    <row r="83" spans="1:58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1618493352.6733799</v>
      </c>
      <c r="K83">
        <v>-37272624.319812097</v>
      </c>
      <c r="L83">
        <v>60094979.920444697</v>
      </c>
      <c r="M83">
        <v>1.8300204332162899</v>
      </c>
      <c r="N83">
        <v>9213955.7715363298</v>
      </c>
      <c r="O83">
        <v>0.44168584296614399</v>
      </c>
      <c r="P83">
        <v>2.8468452607200301</v>
      </c>
      <c r="Q83">
        <v>10.7946765710247</v>
      </c>
      <c r="R83">
        <v>4.6405117032524004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0.18739161496492701</v>
      </c>
      <c r="AC83">
        <v>0</v>
      </c>
      <c r="AD83">
        <v>5919408.8034373801</v>
      </c>
      <c r="AE83">
        <v>-29717793.614640601</v>
      </c>
      <c r="AF83">
        <v>-733393.49744657695</v>
      </c>
      <c r="AG83">
        <v>2663841.4140127599</v>
      </c>
      <c r="AH83">
        <v>-14673877.9532154</v>
      </c>
      <c r="AI83">
        <v>2236719.5501564401</v>
      </c>
      <c r="AJ83">
        <v>-3034027.4995581899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-37339122.797254197</v>
      </c>
      <c r="AW83">
        <v>-37204298.620816998</v>
      </c>
      <c r="AX83">
        <v>6877544.6208154596</v>
      </c>
      <c r="AY83">
        <v>11348341</v>
      </c>
      <c r="AZ83">
        <v>-18978413.000001501</v>
      </c>
      <c r="BA83"/>
      <c r="BB83"/>
      <c r="BC83"/>
      <c r="BD83"/>
      <c r="BE83"/>
      <c r="BF83"/>
    </row>
    <row r="84" spans="1:58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1685054914.68361</v>
      </c>
      <c r="K84">
        <v>37458490.013914801</v>
      </c>
      <c r="L84">
        <v>58921440.617594697</v>
      </c>
      <c r="M84">
        <v>1.8402475882898399</v>
      </c>
      <c r="N84">
        <v>9102911.0181594603</v>
      </c>
      <c r="O84">
        <v>0.45513338431330602</v>
      </c>
      <c r="P84">
        <v>3.3032801750955398</v>
      </c>
      <c r="Q84">
        <v>11.0848252453225</v>
      </c>
      <c r="R84">
        <v>4.8605585541437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0.196881693882452</v>
      </c>
      <c r="AC84">
        <v>0</v>
      </c>
      <c r="AD84">
        <v>-1024541.88147163</v>
      </c>
      <c r="AE84">
        <v>-503213.91562713298</v>
      </c>
      <c r="AF84">
        <v>981628.84891493199</v>
      </c>
      <c r="AG84">
        <v>32426613.5207843</v>
      </c>
      <c r="AH84">
        <v>6719731.1112906504</v>
      </c>
      <c r="AI84">
        <v>5184461.59818919</v>
      </c>
      <c r="AJ84">
        <v>-4180372.7665775502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-49273.9880922507</v>
      </c>
      <c r="AU84">
        <v>0</v>
      </c>
      <c r="AV84">
        <v>39555032.5274105</v>
      </c>
      <c r="AW84">
        <v>38502902.587827399</v>
      </c>
      <c r="AX84">
        <v>-33963910.587826803</v>
      </c>
      <c r="AY84">
        <v>29499578</v>
      </c>
      <c r="AZ84">
        <v>34038570.000000603</v>
      </c>
      <c r="BA84"/>
      <c r="BB84"/>
      <c r="BC84"/>
      <c r="BD84"/>
      <c r="BE84"/>
      <c r="BF84"/>
    </row>
    <row r="85" spans="1:58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1695327589.6665201</v>
      </c>
      <c r="K85">
        <v>10272674.982908299</v>
      </c>
      <c r="L85">
        <v>59029313.630040102</v>
      </c>
      <c r="M85">
        <v>1.85648633936772</v>
      </c>
      <c r="N85">
        <v>9187108.4648355693</v>
      </c>
      <c r="O85">
        <v>0.45042543885263497</v>
      </c>
      <c r="P85">
        <v>4.05484602852931</v>
      </c>
      <c r="Q85">
        <v>11.381459884458501</v>
      </c>
      <c r="R85">
        <v>4.8247493441129699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0.121694376318953</v>
      </c>
      <c r="AA85">
        <v>0</v>
      </c>
      <c r="AB85">
        <v>0.361489874366067</v>
      </c>
      <c r="AC85">
        <v>0</v>
      </c>
      <c r="AD85">
        <v>4069641.7483256399</v>
      </c>
      <c r="AE85">
        <v>-4027936.4563313602</v>
      </c>
      <c r="AF85">
        <v>3764528.25153476</v>
      </c>
      <c r="AG85">
        <v>-10175496.347203899</v>
      </c>
      <c r="AH85">
        <v>9834396.4669900108</v>
      </c>
      <c r="AI85">
        <v>5536128.7506849701</v>
      </c>
      <c r="AJ85">
        <v>723597.30492592196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-581160.07944568002</v>
      </c>
      <c r="AS85">
        <v>0</v>
      </c>
      <c r="AT85">
        <v>-393845.390434751</v>
      </c>
      <c r="AU85">
        <v>0</v>
      </c>
      <c r="AV85">
        <v>8749854.2490455303</v>
      </c>
      <c r="AW85">
        <v>8624956.5013210401</v>
      </c>
      <c r="AX85">
        <v>57077925.498678803</v>
      </c>
      <c r="AY85">
        <v>0</v>
      </c>
      <c r="AZ85">
        <v>65702881.999999799</v>
      </c>
      <c r="BA85"/>
      <c r="BB85"/>
      <c r="BC85"/>
      <c r="BD85"/>
      <c r="BE85"/>
      <c r="BF85"/>
    </row>
    <row r="86" spans="1:58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1708965207.92102</v>
      </c>
      <c r="K86">
        <v>13637618.254505601</v>
      </c>
      <c r="L86">
        <v>60620023.984365799</v>
      </c>
      <c r="M86">
        <v>1.8698545848518999</v>
      </c>
      <c r="N86">
        <v>9293102.7426205203</v>
      </c>
      <c r="O86">
        <v>0.44631449946228402</v>
      </c>
      <c r="P86">
        <v>4.08321637315274</v>
      </c>
      <c r="Q86">
        <v>11.2691753249984</v>
      </c>
      <c r="R86">
        <v>4.8815823185081504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0.617326143067772</v>
      </c>
      <c r="AA86">
        <v>0</v>
      </c>
      <c r="AB86">
        <v>0.367197034835056</v>
      </c>
      <c r="AC86">
        <v>0</v>
      </c>
      <c r="AD86">
        <v>27286642.158028599</v>
      </c>
      <c r="AE86">
        <v>-2503304.9937135102</v>
      </c>
      <c r="AF86">
        <v>4775412.8016777197</v>
      </c>
      <c r="AG86">
        <v>-9199766.4254668392</v>
      </c>
      <c r="AH86">
        <v>367781.49386281002</v>
      </c>
      <c r="AI86">
        <v>-2169731.2363206702</v>
      </c>
      <c r="AJ86">
        <v>-1151384.0224438801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-2511366.2531609898</v>
      </c>
      <c r="AS86">
        <v>0</v>
      </c>
      <c r="AT86">
        <v>-17902.037555443101</v>
      </c>
      <c r="AU86">
        <v>0</v>
      </c>
      <c r="AV86">
        <v>14876381.4849078</v>
      </c>
      <c r="AW86">
        <v>14934785.8959573</v>
      </c>
      <c r="AX86">
        <v>19409270.1040425</v>
      </c>
      <c r="AY86">
        <v>0</v>
      </c>
      <c r="AZ86">
        <v>34344055.999999903</v>
      </c>
      <c r="BA86"/>
      <c r="BB86"/>
      <c r="BC86"/>
      <c r="BD86"/>
      <c r="BE86"/>
      <c r="BF86"/>
    </row>
    <row r="87" spans="1:58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1692859880.2509899</v>
      </c>
      <c r="K87">
        <v>-16105327.670027999</v>
      </c>
      <c r="L87">
        <v>61912327.9651917</v>
      </c>
      <c r="M87">
        <v>2.0023978015123198</v>
      </c>
      <c r="N87">
        <v>9387755.4966509305</v>
      </c>
      <c r="O87">
        <v>0.44664992778050999</v>
      </c>
      <c r="P87">
        <v>3.9249606180582401</v>
      </c>
      <c r="Q87">
        <v>10.9305916687006</v>
      </c>
      <c r="R87">
        <v>4.8838862169610398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1.54039834070297</v>
      </c>
      <c r="AA87">
        <v>0</v>
      </c>
      <c r="AB87">
        <v>0.367197034835056</v>
      </c>
      <c r="AC87">
        <v>0</v>
      </c>
      <c r="AD87">
        <v>25511373.312700398</v>
      </c>
      <c r="AE87">
        <v>-32204366.6679307</v>
      </c>
      <c r="AF87">
        <v>4326756.6226862296</v>
      </c>
      <c r="AG87">
        <v>635648.96099040704</v>
      </c>
      <c r="AH87">
        <v>-2071602.13873937</v>
      </c>
      <c r="AI87">
        <v>-6540917.1489559701</v>
      </c>
      <c r="AJ87">
        <v>-56114.034804903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-4822060.8571732696</v>
      </c>
      <c r="AS87">
        <v>0</v>
      </c>
      <c r="AT87">
        <v>0</v>
      </c>
      <c r="AU87">
        <v>0</v>
      </c>
      <c r="AV87">
        <v>-15221281.951227101</v>
      </c>
      <c r="AW87">
        <v>-15559997.9941241</v>
      </c>
      <c r="AX87">
        <v>24172954.994124498</v>
      </c>
      <c r="AY87">
        <v>0</v>
      </c>
      <c r="AZ87">
        <v>8612957.0000004098</v>
      </c>
      <c r="BA87"/>
      <c r="BB87"/>
      <c r="BC87"/>
      <c r="BD87"/>
      <c r="BE87"/>
      <c r="BF87"/>
    </row>
    <row r="88" spans="1:58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1724854655.5750501</v>
      </c>
      <c r="K88">
        <v>31994775.324054901</v>
      </c>
      <c r="L88">
        <v>63808073.878680401</v>
      </c>
      <c r="M88">
        <v>1.97437898713241</v>
      </c>
      <c r="N88">
        <v>9499424.7345857695</v>
      </c>
      <c r="O88">
        <v>0.44625592959895699</v>
      </c>
      <c r="P88">
        <v>3.7144731767193302</v>
      </c>
      <c r="Q88">
        <v>10.899748533767299</v>
      </c>
      <c r="R88">
        <v>5.1363096295287498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2.4930767871465198</v>
      </c>
      <c r="AA88">
        <v>0</v>
      </c>
      <c r="AB88">
        <v>0.59594222452211998</v>
      </c>
      <c r="AC88">
        <v>0</v>
      </c>
      <c r="AD88">
        <v>34888491.060998499</v>
      </c>
      <c r="AE88">
        <v>6086650.0072223404</v>
      </c>
      <c r="AF88">
        <v>5105635.4745422602</v>
      </c>
      <c r="AG88">
        <v>-851321.43808130198</v>
      </c>
      <c r="AH88">
        <v>-2844188.9680184498</v>
      </c>
      <c r="AI88">
        <v>-735833.70803146099</v>
      </c>
      <c r="AJ88">
        <v>-4789565.1981252404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-5013198.3731822502</v>
      </c>
      <c r="AS88">
        <v>0</v>
      </c>
      <c r="AT88">
        <v>-670466.270855051</v>
      </c>
      <c r="AU88">
        <v>0</v>
      </c>
      <c r="AV88">
        <v>31176202.5864693</v>
      </c>
      <c r="AW88">
        <v>31476406.265762299</v>
      </c>
      <c r="AX88">
        <v>16656718.734237</v>
      </c>
      <c r="AY88">
        <v>0</v>
      </c>
      <c r="AZ88">
        <v>48133124.999999397</v>
      </c>
      <c r="BA88"/>
      <c r="BB88"/>
      <c r="BC88"/>
      <c r="BD88"/>
      <c r="BE88"/>
      <c r="BF88"/>
    </row>
    <row r="89" spans="1:58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1677681695.9662001</v>
      </c>
      <c r="K89">
        <v>-47172959.608847797</v>
      </c>
      <c r="L89">
        <v>64475637.401056699</v>
      </c>
      <c r="M89">
        <v>2.1168833723129099</v>
      </c>
      <c r="N89">
        <v>9597316.0393252391</v>
      </c>
      <c r="O89">
        <v>0.44720697187630298</v>
      </c>
      <c r="P89">
        <v>2.73275402862396</v>
      </c>
      <c r="Q89">
        <v>10.9063403568839</v>
      </c>
      <c r="R89">
        <v>5.1597966592073101</v>
      </c>
      <c r="S89">
        <v>9.1646074151670906E-2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3.4930767871465198</v>
      </c>
      <c r="AA89">
        <v>0</v>
      </c>
      <c r="AB89">
        <v>0.90019945142733404</v>
      </c>
      <c r="AC89">
        <v>0</v>
      </c>
      <c r="AD89">
        <v>17451114.082888201</v>
      </c>
      <c r="AE89">
        <v>-31426662.539344899</v>
      </c>
      <c r="AF89">
        <v>4728353.2073526196</v>
      </c>
      <c r="AG89">
        <v>1969187.0385891199</v>
      </c>
      <c r="AH89">
        <v>-15417366.4684655</v>
      </c>
      <c r="AI89">
        <v>-238992.60180827801</v>
      </c>
      <c r="AJ89">
        <v>-629625.45859681105</v>
      </c>
      <c r="AK89">
        <v>-18146422.213808801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-5474465.0780914901</v>
      </c>
      <c r="AS89">
        <v>0</v>
      </c>
      <c r="AT89">
        <v>-858162.61369238503</v>
      </c>
      <c r="AU89">
        <v>0</v>
      </c>
      <c r="AV89">
        <v>-48043042.644978203</v>
      </c>
      <c r="AW89">
        <v>-47581857.341900103</v>
      </c>
      <c r="AX89">
        <v>29496368.3418997</v>
      </c>
      <c r="AY89">
        <v>0</v>
      </c>
      <c r="AZ89">
        <v>-18085489.000000302</v>
      </c>
      <c r="BA89"/>
      <c r="BB89"/>
      <c r="BC89"/>
      <c r="BD89"/>
      <c r="BE89"/>
      <c r="BF89"/>
    </row>
    <row r="90" spans="1:58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1654616471.72651</v>
      </c>
      <c r="K90">
        <v>-23065224.239686798</v>
      </c>
      <c r="L90">
        <v>64972951.721614502</v>
      </c>
      <c r="M90">
        <v>2.1667661301475198</v>
      </c>
      <c r="N90">
        <v>9670646.8315011896</v>
      </c>
      <c r="O90">
        <v>0.44695859518805098</v>
      </c>
      <c r="P90">
        <v>2.4309537042598199</v>
      </c>
      <c r="Q90">
        <v>10.821973808181999</v>
      </c>
      <c r="R90">
        <v>5.6674323375601503</v>
      </c>
      <c r="S90">
        <v>0.18329214830334101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4.4930767871465198</v>
      </c>
      <c r="AA90">
        <v>0</v>
      </c>
      <c r="AB90">
        <v>0.99489204826816402</v>
      </c>
      <c r="AC90">
        <v>0</v>
      </c>
      <c r="AD90">
        <v>22234936.769405499</v>
      </c>
      <c r="AE90">
        <v>-9715916.0347454101</v>
      </c>
      <c r="AF90">
        <v>3561916.6055831099</v>
      </c>
      <c r="AG90">
        <v>-528612.76705467806</v>
      </c>
      <c r="AH90">
        <v>-5659319.5973435799</v>
      </c>
      <c r="AI90">
        <v>-1990264.7070899601</v>
      </c>
      <c r="AJ90">
        <v>-10000132.190785401</v>
      </c>
      <c r="AK90">
        <v>-17443764.974805798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-5417598.2418131903</v>
      </c>
      <c r="AS90">
        <v>0</v>
      </c>
      <c r="AT90">
        <v>-309201.240098215</v>
      </c>
      <c r="AU90">
        <v>0</v>
      </c>
      <c r="AV90">
        <v>-25267956.378747601</v>
      </c>
      <c r="AW90">
        <v>-24709197.760249902</v>
      </c>
      <c r="AX90">
        <v>-182916.23975074</v>
      </c>
      <c r="AY90">
        <v>0</v>
      </c>
      <c r="AZ90">
        <v>-24892114.0000007</v>
      </c>
      <c r="BA90"/>
      <c r="BB90"/>
      <c r="BC90"/>
      <c r="BD90"/>
      <c r="BE90"/>
      <c r="BF90"/>
    </row>
    <row r="91" spans="1:58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1683490142.75545</v>
      </c>
      <c r="K91">
        <v>28873671.028938498</v>
      </c>
      <c r="L91">
        <v>66908995.533109598</v>
      </c>
      <c r="M91">
        <v>2.1247639014318298</v>
      </c>
      <c r="N91">
        <v>9766946.3240716998</v>
      </c>
      <c r="O91">
        <v>0.44589046285177097</v>
      </c>
      <c r="P91">
        <v>2.6448248546655302</v>
      </c>
      <c r="Q91">
        <v>10.630065689936499</v>
      </c>
      <c r="R91">
        <v>5.8191674142728997</v>
      </c>
      <c r="S91">
        <v>0.18329214830334101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5.4930767871465198</v>
      </c>
      <c r="AA91">
        <v>0</v>
      </c>
      <c r="AB91">
        <v>0.99489204826816402</v>
      </c>
      <c r="AC91">
        <v>0</v>
      </c>
      <c r="AD91">
        <v>28471984.7343865</v>
      </c>
      <c r="AE91">
        <v>7824419.1640979098</v>
      </c>
      <c r="AF91">
        <v>4358186.9312724303</v>
      </c>
      <c r="AG91">
        <v>-2633989.0911066402</v>
      </c>
      <c r="AH91">
        <v>3970508.7823134898</v>
      </c>
      <c r="AI91">
        <v>-3293444.4057878698</v>
      </c>
      <c r="AJ91">
        <v>-2963028.6950626499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-5339329.0962314103</v>
      </c>
      <c r="AS91">
        <v>0</v>
      </c>
      <c r="AT91">
        <v>0</v>
      </c>
      <c r="AU91">
        <v>0</v>
      </c>
      <c r="AV91">
        <v>30395308.323881801</v>
      </c>
      <c r="AW91">
        <v>30389788.5382061</v>
      </c>
      <c r="AX91">
        <v>-61835640.538204402</v>
      </c>
      <c r="AY91">
        <v>0</v>
      </c>
      <c r="AZ91">
        <v>-31445851.999998201</v>
      </c>
      <c r="BA91"/>
      <c r="BB91"/>
      <c r="BC91"/>
      <c r="BD91"/>
      <c r="BE91"/>
      <c r="BF91"/>
    </row>
    <row r="92" spans="1:58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1684004511.5941999</v>
      </c>
      <c r="K92">
        <v>514368.838745024</v>
      </c>
      <c r="L92">
        <v>67730287.340106294</v>
      </c>
      <c r="M92">
        <v>2.1117986924347298</v>
      </c>
      <c r="N92">
        <v>9850048.8443497792</v>
      </c>
      <c r="O92">
        <v>0.44665465359601803</v>
      </c>
      <c r="P92">
        <v>2.9166976773397901</v>
      </c>
      <c r="Q92">
        <v>10.470464082965799</v>
      </c>
      <c r="R92">
        <v>6.0598776413956603</v>
      </c>
      <c r="S92">
        <v>9.1646074151670906E-2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6.4930767871465296</v>
      </c>
      <c r="AA92">
        <v>0</v>
      </c>
      <c r="AB92">
        <v>1</v>
      </c>
      <c r="AC92">
        <v>0.64134854155132504</v>
      </c>
      <c r="AD92">
        <v>10663767.3902022</v>
      </c>
      <c r="AE92">
        <v>1914075.7044573601</v>
      </c>
      <c r="AF92">
        <v>3802920.7038698499</v>
      </c>
      <c r="AG92">
        <v>1838065.9620674499</v>
      </c>
      <c r="AH92">
        <v>4746180.7578406297</v>
      </c>
      <c r="AI92">
        <v>-2829547.2493412001</v>
      </c>
      <c r="AJ92">
        <v>-4603632.78298588</v>
      </c>
      <c r="AK92">
        <v>16653765.6322778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-5240452.8027944202</v>
      </c>
      <c r="AS92">
        <v>0</v>
      </c>
      <c r="AT92">
        <v>-14364.801121218001</v>
      </c>
      <c r="AU92">
        <v>-26698600.905263498</v>
      </c>
      <c r="AV92">
        <v>232177.60920912001</v>
      </c>
      <c r="AW92">
        <v>485867.39605635399</v>
      </c>
      <c r="AX92">
        <v>-30934332.396056999</v>
      </c>
      <c r="AY92">
        <v>0</v>
      </c>
      <c r="AZ92">
        <v>-30448465.0000006</v>
      </c>
      <c r="BA92"/>
      <c r="BB92"/>
      <c r="BC92"/>
      <c r="BD92"/>
      <c r="BE92"/>
      <c r="BF92"/>
    </row>
    <row r="93" spans="1:58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47001396.969354004</v>
      </c>
      <c r="K93">
        <v>0</v>
      </c>
      <c r="L93">
        <v>2988066.6864974699</v>
      </c>
      <c r="M93">
        <v>1.22446132506114</v>
      </c>
      <c r="N93">
        <v>2748238.4134659702</v>
      </c>
      <c r="O93">
        <v>0.38666408222786403</v>
      </c>
      <c r="P93">
        <v>1.95863721745606</v>
      </c>
      <c r="Q93">
        <v>7.6754355225931601</v>
      </c>
      <c r="R93">
        <v>3.5501668442365699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A93"/>
      <c r="BB93"/>
      <c r="BC93"/>
      <c r="BD93"/>
      <c r="BE93"/>
      <c r="BF93"/>
    </row>
    <row r="94" spans="1:58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50183930.458616301</v>
      </c>
      <c r="K94">
        <v>2775224.9830950201</v>
      </c>
      <c r="L94">
        <v>3067152.0049922299</v>
      </c>
      <c r="M94">
        <v>0.95425670327989498</v>
      </c>
      <c r="N94">
        <v>2800412.0870693899</v>
      </c>
      <c r="O94">
        <v>0.383466594956062</v>
      </c>
      <c r="P94">
        <v>2.2248293383059701</v>
      </c>
      <c r="Q94">
        <v>7.72117924132505</v>
      </c>
      <c r="R94">
        <v>3.5583851803607498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569567.83828162495</v>
      </c>
      <c r="AE94">
        <v>2517175.2941505401</v>
      </c>
      <c r="AF94">
        <v>198471.24929811599</v>
      </c>
      <c r="AG94">
        <v>-187189.41663200801</v>
      </c>
      <c r="AH94">
        <v>156406.810734889</v>
      </c>
      <c r="AI94">
        <v>24594.983118583899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3279026.7589517399</v>
      </c>
      <c r="AW94">
        <v>3424677.49962328</v>
      </c>
      <c r="AX94">
        <v>-3390448.4996232898</v>
      </c>
      <c r="AY94">
        <v>459964</v>
      </c>
      <c r="AZ94">
        <v>494192.99999998801</v>
      </c>
      <c r="BA94"/>
      <c r="BB94"/>
      <c r="BC94"/>
      <c r="BD94"/>
      <c r="BE94"/>
      <c r="BF94"/>
    </row>
    <row r="95" spans="1:58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51910612.830498502</v>
      </c>
      <c r="K95">
        <v>1726682.37188218</v>
      </c>
      <c r="L95">
        <v>2963269.7546655</v>
      </c>
      <c r="M95">
        <v>0.88758600432110801</v>
      </c>
      <c r="N95">
        <v>2846929.32774525</v>
      </c>
      <c r="O95">
        <v>0.380213079512498</v>
      </c>
      <c r="P95">
        <v>2.5316819613867998</v>
      </c>
      <c r="Q95">
        <v>7.7640478477194597</v>
      </c>
      <c r="R95">
        <v>3.5583851803607498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736887.20269863796</v>
      </c>
      <c r="AE95">
        <v>747088.54879501602</v>
      </c>
      <c r="AF95">
        <v>215648.48123537499</v>
      </c>
      <c r="AG95">
        <v>-210568.92234107401</v>
      </c>
      <c r="AH95">
        <v>166962.41721407199</v>
      </c>
      <c r="AI95">
        <v>25725.102329069701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1681742.8299310899</v>
      </c>
      <c r="AW95">
        <v>1703799.1663087199</v>
      </c>
      <c r="AX95">
        <v>2975151.8336912999</v>
      </c>
      <c r="AY95">
        <v>0</v>
      </c>
      <c r="AZ95">
        <v>4678951.0000000298</v>
      </c>
      <c r="BA95"/>
      <c r="BB95"/>
      <c r="BC95"/>
      <c r="BD95"/>
      <c r="BE95"/>
      <c r="BF95"/>
    </row>
    <row r="96" spans="1:58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54310566.976646699</v>
      </c>
      <c r="K96">
        <v>2399954.1461481401</v>
      </c>
      <c r="L96">
        <v>3111608.7239264101</v>
      </c>
      <c r="M96">
        <v>0.84445403853827095</v>
      </c>
      <c r="N96">
        <v>2900400.9844958899</v>
      </c>
      <c r="O96">
        <v>0.37600376212261699</v>
      </c>
      <c r="P96">
        <v>2.98787226562842</v>
      </c>
      <c r="Q96">
        <v>7.7825434993937197</v>
      </c>
      <c r="R96">
        <v>3.5583851803607498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1707539.12937319</v>
      </c>
      <c r="AE96">
        <v>456392.79508356203</v>
      </c>
      <c r="AF96">
        <v>271634.97124250798</v>
      </c>
      <c r="AG96">
        <v>-300895.95684954303</v>
      </c>
      <c r="AH96">
        <v>243626.07313677599</v>
      </c>
      <c r="AI96">
        <v>13116.6302559995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2391413.6422424898</v>
      </c>
      <c r="AW96">
        <v>2417948.7087201201</v>
      </c>
      <c r="AX96">
        <v>3995505.2912798701</v>
      </c>
      <c r="AY96">
        <v>0</v>
      </c>
      <c r="AZ96">
        <v>6413453.9999999898</v>
      </c>
      <c r="BA96"/>
      <c r="BB96"/>
      <c r="BC96"/>
      <c r="BD96"/>
      <c r="BE96"/>
      <c r="BF96"/>
    </row>
    <row r="97" spans="1:58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57070113.737824902</v>
      </c>
      <c r="K97">
        <v>2759546.7611782202</v>
      </c>
      <c r="L97">
        <v>3372635.91564218</v>
      </c>
      <c r="M97">
        <v>0.82515410950917401</v>
      </c>
      <c r="N97">
        <v>2968493.4504525298</v>
      </c>
      <c r="O97">
        <v>0.375386769583476</v>
      </c>
      <c r="P97">
        <v>3.27363007287587</v>
      </c>
      <c r="Q97">
        <v>7.8729895351010697</v>
      </c>
      <c r="R97">
        <v>3.6039527806618099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2162223.3933984302</v>
      </c>
      <c r="AE97">
        <v>342443.87210543198</v>
      </c>
      <c r="AF97">
        <v>353576.53392405203</v>
      </c>
      <c r="AG97">
        <v>-27813.432174964601</v>
      </c>
      <c r="AH97">
        <v>156440.89366098799</v>
      </c>
      <c r="AI97">
        <v>75968.822036087498</v>
      </c>
      <c r="AJ97">
        <v>-45753.8478860736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3017086.2350639501</v>
      </c>
      <c r="AW97">
        <v>3033037.2669897801</v>
      </c>
      <c r="AX97">
        <v>2701794.73301017</v>
      </c>
      <c r="AY97">
        <v>0</v>
      </c>
      <c r="AZ97">
        <v>5734831.9999999497</v>
      </c>
      <c r="BA97"/>
      <c r="BB97"/>
      <c r="BC97"/>
      <c r="BD97"/>
      <c r="BE97"/>
      <c r="BF97"/>
    </row>
    <row r="98" spans="1:58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61265473.698728301</v>
      </c>
      <c r="K98">
        <v>806362.65998405602</v>
      </c>
      <c r="L98">
        <v>3742531.7688472499</v>
      </c>
      <c r="M98">
        <v>0.99802413345686802</v>
      </c>
      <c r="N98">
        <v>2929215.4723490099</v>
      </c>
      <c r="O98">
        <v>0.37154202438963502</v>
      </c>
      <c r="P98">
        <v>3.4715382637713801</v>
      </c>
      <c r="Q98">
        <v>7.6807238155797899</v>
      </c>
      <c r="R98">
        <v>3.9632681860798602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2987488.85112262</v>
      </c>
      <c r="AE98">
        <v>-1082983.8689466</v>
      </c>
      <c r="AF98">
        <v>112749.80210868199</v>
      </c>
      <c r="AG98">
        <v>-562226.32149284903</v>
      </c>
      <c r="AH98">
        <v>116792.781178423</v>
      </c>
      <c r="AI98">
        <v>-193746.07463597201</v>
      </c>
      <c r="AJ98">
        <v>-271225.64101621398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1106849.5283180899</v>
      </c>
      <c r="AW98">
        <v>1084195.59209524</v>
      </c>
      <c r="AX98">
        <v>2830297.4079048098</v>
      </c>
      <c r="AY98">
        <v>1675486</v>
      </c>
      <c r="AZ98">
        <v>5589979.0000000503</v>
      </c>
      <c r="BA98"/>
      <c r="BB98"/>
      <c r="BC98"/>
      <c r="BD98"/>
      <c r="BE98"/>
      <c r="BF98"/>
    </row>
    <row r="99" spans="1:58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72996406.305011705</v>
      </c>
      <c r="K99">
        <v>7806148.3127334202</v>
      </c>
      <c r="L99">
        <v>3896924.8286649799</v>
      </c>
      <c r="M99">
        <v>0.93977045666623504</v>
      </c>
      <c r="N99">
        <v>2895500.65182896</v>
      </c>
      <c r="O99">
        <v>0.35047201012238199</v>
      </c>
      <c r="P99">
        <v>3.8638884750685998</v>
      </c>
      <c r="Q99">
        <v>7.6301552176128098</v>
      </c>
      <c r="R99">
        <v>3.9876521555718498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6063281.2471032599</v>
      </c>
      <c r="AE99">
        <v>-442238.294804045</v>
      </c>
      <c r="AF99">
        <v>32308.671115764399</v>
      </c>
      <c r="AG99">
        <v>68672.390435932495</v>
      </c>
      <c r="AH99">
        <v>225485.238979038</v>
      </c>
      <c r="AI99">
        <v>106618.534896539</v>
      </c>
      <c r="AJ99">
        <v>26770.7517821826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6080898.5395086799</v>
      </c>
      <c r="AW99">
        <v>6056730.36625556</v>
      </c>
      <c r="AX99">
        <v>2995767.6337443599</v>
      </c>
      <c r="AY99">
        <v>4486638.9999999898</v>
      </c>
      <c r="AZ99">
        <v>13539136.999999899</v>
      </c>
      <c r="BA99"/>
      <c r="BB99"/>
      <c r="BC99"/>
      <c r="BD99"/>
      <c r="BE99"/>
      <c r="BF99"/>
    </row>
    <row r="100" spans="1:58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70882451.420216501</v>
      </c>
      <c r="K100">
        <v>-2113954.8847951801</v>
      </c>
      <c r="L100">
        <v>3862212.9981239801</v>
      </c>
      <c r="M100">
        <v>1.13503110809188</v>
      </c>
      <c r="N100">
        <v>2873615.5909563601</v>
      </c>
      <c r="O100">
        <v>0.35306818515556199</v>
      </c>
      <c r="P100">
        <v>2.8005855881024599</v>
      </c>
      <c r="Q100">
        <v>7.9748244602331502</v>
      </c>
      <c r="R100">
        <v>4.0581987556621897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343651.64444943098</v>
      </c>
      <c r="AE100">
        <v>-3256423.1972592198</v>
      </c>
      <c r="AF100">
        <v>-110859.375577154</v>
      </c>
      <c r="AG100">
        <v>291955.90398420102</v>
      </c>
      <c r="AH100">
        <v>-789071.9926152</v>
      </c>
      <c r="AI100">
        <v>342109.64025619399</v>
      </c>
      <c r="AJ100">
        <v>-74439.494206295902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-3253076.8709680401</v>
      </c>
      <c r="AW100">
        <v>-3130221.6855928102</v>
      </c>
      <c r="AX100">
        <v>-6750960.3144071298</v>
      </c>
      <c r="AY100">
        <v>0</v>
      </c>
      <c r="AZ100">
        <v>-9881181.9999999404</v>
      </c>
      <c r="BA100"/>
      <c r="BB100"/>
      <c r="BC100"/>
      <c r="BD100"/>
      <c r="BE100"/>
      <c r="BF100"/>
    </row>
    <row r="101" spans="1:58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71556510.669738695</v>
      </c>
      <c r="K101">
        <v>-355871.03460913198</v>
      </c>
      <c r="L101">
        <v>3651703.6604625802</v>
      </c>
      <c r="M101">
        <v>1.16794143281466</v>
      </c>
      <c r="N101">
        <v>2852151.6969436901</v>
      </c>
      <c r="O101">
        <v>0.35513308630724999</v>
      </c>
      <c r="P101">
        <v>3.2660852247490402</v>
      </c>
      <c r="Q101">
        <v>7.9301054327543499</v>
      </c>
      <c r="R101">
        <v>4.0089942719692999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-742065.37578256195</v>
      </c>
      <c r="AE101">
        <v>-345172.43071436102</v>
      </c>
      <c r="AF101">
        <v>41195.259020699101</v>
      </c>
      <c r="AG101">
        <v>197133.62691002601</v>
      </c>
      <c r="AH101">
        <v>330296.15551499202</v>
      </c>
      <c r="AI101">
        <v>37285.135827566497</v>
      </c>
      <c r="AJ101">
        <v>75502.310675351197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-405825.31854828802</v>
      </c>
      <c r="AW101">
        <v>-389284.22695137002</v>
      </c>
      <c r="AX101">
        <v>-3555114.77304865</v>
      </c>
      <c r="AY101">
        <v>1165687</v>
      </c>
      <c r="AZ101">
        <v>-2778712.00000002</v>
      </c>
      <c r="BA101"/>
      <c r="BB101"/>
      <c r="BC101"/>
      <c r="BD101"/>
      <c r="BE101"/>
      <c r="BF101"/>
    </row>
    <row r="102" spans="1:58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74754363.349315301</v>
      </c>
      <c r="K102">
        <v>3197852.67957664</v>
      </c>
      <c r="L102">
        <v>3875937.0241875299</v>
      </c>
      <c r="M102">
        <v>1.1975799237850999</v>
      </c>
      <c r="N102">
        <v>2865273.642831</v>
      </c>
      <c r="O102">
        <v>0.35320188584372902</v>
      </c>
      <c r="P102">
        <v>3.9927704960379802</v>
      </c>
      <c r="Q102">
        <v>8.3502916569628596</v>
      </c>
      <c r="R102">
        <v>4.0791861611951896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2773450.8368812702</v>
      </c>
      <c r="AE102">
        <v>-237814.09277583999</v>
      </c>
      <c r="AF102">
        <v>106773.372525884</v>
      </c>
      <c r="AG102">
        <v>-254570.13059054999</v>
      </c>
      <c r="AH102">
        <v>427831.132429694</v>
      </c>
      <c r="AI102">
        <v>396701.59891160298</v>
      </c>
      <c r="AJ102">
        <v>-85869.506425498897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3126503.21095656</v>
      </c>
      <c r="AW102">
        <v>3092463.0430283602</v>
      </c>
      <c r="AX102">
        <v>817446.95697161497</v>
      </c>
      <c r="AY102">
        <v>469328</v>
      </c>
      <c r="AZ102">
        <v>4379237.9999999804</v>
      </c>
      <c r="BA102"/>
      <c r="BB102"/>
      <c r="BC102"/>
      <c r="BD102"/>
      <c r="BE102"/>
      <c r="BF102"/>
    </row>
    <row r="103" spans="1:58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79207805.4330284</v>
      </c>
      <c r="K103">
        <v>2738712.4225052502</v>
      </c>
      <c r="L103">
        <v>4140949.1879227501</v>
      </c>
      <c r="M103">
        <v>1.16958096107573</v>
      </c>
      <c r="N103">
        <v>2873847.8133243402</v>
      </c>
      <c r="O103">
        <v>0.34747122969710198</v>
      </c>
      <c r="P103">
        <v>4.0037531914838302</v>
      </c>
      <c r="Q103">
        <v>8.3624406793883406</v>
      </c>
      <c r="R103">
        <v>4.4248857901299896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3319989.2728912001</v>
      </c>
      <c r="AE103">
        <v>296435.57559661201</v>
      </c>
      <c r="AF103">
        <v>167797.32954297101</v>
      </c>
      <c r="AG103">
        <v>-734834.23901912302</v>
      </c>
      <c r="AH103">
        <v>7412.2211881691201</v>
      </c>
      <c r="AI103">
        <v>-8239.9641740446204</v>
      </c>
      <c r="AJ103">
        <v>-259574.25445226999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-7167.1567988056004</v>
      </c>
      <c r="AU103">
        <v>0</v>
      </c>
      <c r="AV103">
        <v>2799639.10496782</v>
      </c>
      <c r="AW103">
        <v>2690671.5476339199</v>
      </c>
      <c r="AX103">
        <v>1925874.45236613</v>
      </c>
      <c r="AY103">
        <v>1651310</v>
      </c>
      <c r="AZ103">
        <v>6267856.0000000596</v>
      </c>
      <c r="BA103"/>
      <c r="BB103"/>
      <c r="BC103"/>
      <c r="BD103"/>
      <c r="BE103"/>
      <c r="BF103"/>
    </row>
    <row r="104" spans="1:58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83736550.129143</v>
      </c>
      <c r="K104">
        <v>4528744.6961145997</v>
      </c>
      <c r="L104">
        <v>4862612.5704346197</v>
      </c>
      <c r="M104">
        <v>1.2500587038933799</v>
      </c>
      <c r="N104">
        <v>2917601.6226869798</v>
      </c>
      <c r="O104">
        <v>0.34637836707024799</v>
      </c>
      <c r="P104">
        <v>3.8547261390716998</v>
      </c>
      <c r="Q104">
        <v>8.19951098392057</v>
      </c>
      <c r="R104">
        <v>4.38035455702612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5927510.0339496601</v>
      </c>
      <c r="AE104">
        <v>-1173846.05877378</v>
      </c>
      <c r="AF104">
        <v>251406.988367257</v>
      </c>
      <c r="AG104">
        <v>-172471.16175144</v>
      </c>
      <c r="AH104">
        <v>-95646.212737633599</v>
      </c>
      <c r="AI104">
        <v>-142933.713316487</v>
      </c>
      <c r="AJ104">
        <v>-8367.6563965695295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-32200.296154937201</v>
      </c>
      <c r="AU104">
        <v>0</v>
      </c>
      <c r="AV104">
        <v>4546753.3649196299</v>
      </c>
      <c r="AW104">
        <v>4350513.1182662798</v>
      </c>
      <c r="AX104">
        <v>-469311.11826634803</v>
      </c>
      <c r="AY104">
        <v>0</v>
      </c>
      <c r="AZ104">
        <v>3881201.9999999399</v>
      </c>
      <c r="BA104"/>
      <c r="BB104"/>
      <c r="BC104"/>
      <c r="BD104"/>
      <c r="BE104"/>
      <c r="BF104"/>
    </row>
    <row r="105" spans="1:58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84327556.928597704</v>
      </c>
      <c r="K105">
        <v>591006.799454725</v>
      </c>
      <c r="L105">
        <v>4904447.6096593002</v>
      </c>
      <c r="M105">
        <v>1.2614354281215301</v>
      </c>
      <c r="N105">
        <v>2945078.2567917299</v>
      </c>
      <c r="O105">
        <v>0.34415309570934399</v>
      </c>
      <c r="P105">
        <v>3.64570479311794</v>
      </c>
      <c r="Q105">
        <v>8.2014029165720697</v>
      </c>
      <c r="R105">
        <v>4.4475435079560199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1321494.81323065</v>
      </c>
      <c r="AE105">
        <v>74567.621184902498</v>
      </c>
      <c r="AF105">
        <v>211950.56472136901</v>
      </c>
      <c r="AG105">
        <v>-258875.317591192</v>
      </c>
      <c r="AH105">
        <v>-142327.03088653201</v>
      </c>
      <c r="AI105">
        <v>-11269.927219289601</v>
      </c>
      <c r="AJ105">
        <v>-86169.469947600999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-425588.98162885598</v>
      </c>
      <c r="AT105">
        <v>-492.41034617191701</v>
      </c>
      <c r="AU105">
        <v>0</v>
      </c>
      <c r="AV105">
        <v>674576.71964914002</v>
      </c>
      <c r="AW105">
        <v>656829.64346813795</v>
      </c>
      <c r="AX105">
        <v>-2269872.6434681099</v>
      </c>
      <c r="AY105">
        <v>0</v>
      </c>
      <c r="AZ105">
        <v>-1613042.99999997</v>
      </c>
      <c r="BA105"/>
      <c r="BB105"/>
      <c r="BC105"/>
      <c r="BD105"/>
      <c r="BE105"/>
      <c r="BF105"/>
    </row>
    <row r="106" spans="1:58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81602617.167689398</v>
      </c>
      <c r="K106">
        <v>-2724939.76090828</v>
      </c>
      <c r="L106">
        <v>4977211.7846739898</v>
      </c>
      <c r="M106">
        <v>1.2778337219458</v>
      </c>
      <c r="N106">
        <v>2976106.3369197599</v>
      </c>
      <c r="O106">
        <v>0.34353704348631398</v>
      </c>
      <c r="P106">
        <v>2.6703047462224898</v>
      </c>
      <c r="Q106">
        <v>7.9518519189203296</v>
      </c>
      <c r="R106">
        <v>4.5844473443443698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643938.36774188699</v>
      </c>
      <c r="AE106">
        <v>-532091.88161714503</v>
      </c>
      <c r="AF106">
        <v>231133.29595456101</v>
      </c>
      <c r="AG106">
        <v>-27815.250336717101</v>
      </c>
      <c r="AH106">
        <v>-765139.33528662205</v>
      </c>
      <c r="AI106">
        <v>-226998.71158081901</v>
      </c>
      <c r="AJ106">
        <v>-169838.95526975201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-1828099.31523113</v>
      </c>
      <c r="AT106">
        <v>-17055.7864082628</v>
      </c>
      <c r="AU106">
        <v>0</v>
      </c>
      <c r="AV106">
        <v>-2776233.1070670998</v>
      </c>
      <c r="AW106">
        <v>-2744202.4194336599</v>
      </c>
      <c r="AX106">
        <v>1327338.4194336899</v>
      </c>
      <c r="AY106">
        <v>0</v>
      </c>
      <c r="AZ106">
        <v>-1416863.99999997</v>
      </c>
      <c r="BA106"/>
      <c r="BB106"/>
      <c r="BC106"/>
      <c r="BD106"/>
      <c r="BE106"/>
      <c r="BF106"/>
    </row>
    <row r="107" spans="1:58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80734345.068796501</v>
      </c>
      <c r="K107">
        <v>-868272.09889291902</v>
      </c>
      <c r="L107">
        <v>5050092.6804625196</v>
      </c>
      <c r="M107">
        <v>1.22505851890976</v>
      </c>
      <c r="N107">
        <v>2998380.81170859</v>
      </c>
      <c r="O107">
        <v>0.34039172880135199</v>
      </c>
      <c r="P107">
        <v>2.3684573009887102</v>
      </c>
      <c r="Q107">
        <v>7.4829568673250799</v>
      </c>
      <c r="R107">
        <v>5.2694076883453604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1595872.42337642</v>
      </c>
      <c r="AE107">
        <v>951173.95964182005</v>
      </c>
      <c r="AF107">
        <v>189885.17313711101</v>
      </c>
      <c r="AG107">
        <v>-410707.13731159997</v>
      </c>
      <c r="AH107">
        <v>-272934.20684492198</v>
      </c>
      <c r="AI107">
        <v>-288845.42087195301</v>
      </c>
      <c r="AJ107">
        <v>-652117.52202166698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-1973531.3078874201</v>
      </c>
      <c r="AT107">
        <v>-8659.8456689345694</v>
      </c>
      <c r="AU107">
        <v>0</v>
      </c>
      <c r="AV107">
        <v>-877219.56813673605</v>
      </c>
      <c r="AW107">
        <v>-899206.42820464901</v>
      </c>
      <c r="AX107">
        <v>-182431.57179535</v>
      </c>
      <c r="AY107">
        <v>0</v>
      </c>
      <c r="AZ107">
        <v>-1081638</v>
      </c>
      <c r="BA107"/>
      <c r="BB107"/>
      <c r="BC107"/>
      <c r="BD107"/>
      <c r="BE107"/>
      <c r="BF107"/>
    </row>
    <row r="108" spans="1:58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78136069.762402594</v>
      </c>
      <c r="K108">
        <v>-2598275.30639392</v>
      </c>
      <c r="L108">
        <v>5041073.9419531897</v>
      </c>
      <c r="M108">
        <v>1.25779698339497</v>
      </c>
      <c r="N108">
        <v>3021319.5660561202</v>
      </c>
      <c r="O108">
        <v>0.33817861116871001</v>
      </c>
      <c r="P108">
        <v>2.5841557617845199</v>
      </c>
      <c r="Q108">
        <v>7.4049369301291303</v>
      </c>
      <c r="R108">
        <v>5.5099380587525797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150064.29839168</v>
      </c>
      <c r="AE108">
        <v>-341583.57833948999</v>
      </c>
      <c r="AF108">
        <v>196229.68346367599</v>
      </c>
      <c r="AG108">
        <v>-312449.00102030602</v>
      </c>
      <c r="AH108">
        <v>198381.46158003199</v>
      </c>
      <c r="AI108">
        <v>-210447.457114066</v>
      </c>
      <c r="AJ108">
        <v>-322959.80958453799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-1947090.2113207199</v>
      </c>
      <c r="AT108">
        <v>-13397.384802246101</v>
      </c>
      <c r="AU108">
        <v>0</v>
      </c>
      <c r="AV108">
        <v>-2616086.57708599</v>
      </c>
      <c r="AW108">
        <v>-2594846.28085477</v>
      </c>
      <c r="AX108">
        <v>-568186.71914526902</v>
      </c>
      <c r="AY108">
        <v>0</v>
      </c>
      <c r="AZ108">
        <v>-3163033.00000004</v>
      </c>
      <c r="BA108"/>
      <c r="BB108"/>
      <c r="BC108"/>
      <c r="BD108"/>
      <c r="BE108"/>
      <c r="BF108"/>
    </row>
    <row r="109" spans="1:58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77250419.938544706</v>
      </c>
      <c r="K109">
        <v>-885649.82385790604</v>
      </c>
      <c r="L109">
        <v>5087908.4121240098</v>
      </c>
      <c r="M109">
        <v>1.2557276465082501</v>
      </c>
      <c r="N109">
        <v>3045539.4790095701</v>
      </c>
      <c r="O109">
        <v>0.34064764087298799</v>
      </c>
      <c r="P109">
        <v>2.8674048087374802</v>
      </c>
      <c r="Q109">
        <v>7.2343779632504601</v>
      </c>
      <c r="R109">
        <v>5.8615759225582398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1764330.16898652</v>
      </c>
      <c r="AE109">
        <v>199520.77546800699</v>
      </c>
      <c r="AF109">
        <v>174521.50510574999</v>
      </c>
      <c r="AG109">
        <v>325803.30136388901</v>
      </c>
      <c r="AH109">
        <v>238087.90053576001</v>
      </c>
      <c r="AI109">
        <v>-214552.98774115799</v>
      </c>
      <c r="AJ109">
        <v>-394865.43186128698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-1872020.9092289</v>
      </c>
      <c r="AT109">
        <v>-3604.6534892028899</v>
      </c>
      <c r="AU109">
        <v>-1137190.80733216</v>
      </c>
      <c r="AV109">
        <v>-943990.86038047797</v>
      </c>
      <c r="AW109">
        <v>-855781.75037596899</v>
      </c>
      <c r="AX109">
        <v>-779447.24962397397</v>
      </c>
      <c r="AY109">
        <v>0</v>
      </c>
      <c r="AZ109">
        <v>-1635228.9999999399</v>
      </c>
      <c r="BA109"/>
      <c r="BB109"/>
      <c r="BC109"/>
      <c r="BD109"/>
      <c r="BE109"/>
      <c r="BF109"/>
    </row>
    <row r="110" spans="1:58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2645674838.4330602</v>
      </c>
      <c r="K110">
        <v>0</v>
      </c>
      <c r="L110">
        <v>474570591.99999899</v>
      </c>
      <c r="M110">
        <v>1.7610024585999999</v>
      </c>
      <c r="N110">
        <v>25697520.3899999</v>
      </c>
      <c r="O110">
        <v>0.70319922136740198</v>
      </c>
      <c r="P110">
        <v>1.974</v>
      </c>
      <c r="Q110">
        <v>31.71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A110"/>
      <c r="BB110"/>
      <c r="BC110"/>
      <c r="BD110"/>
      <c r="BE110"/>
      <c r="BF110"/>
    </row>
    <row r="111" spans="1:58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2664695387.2632599</v>
      </c>
      <c r="K111">
        <v>19020548.8301939</v>
      </c>
      <c r="L111">
        <v>503552796.99999899</v>
      </c>
      <c r="M111">
        <v>1.92921531457</v>
      </c>
      <c r="N111">
        <v>26042245.269999899</v>
      </c>
      <c r="O111">
        <v>0.70198121073034003</v>
      </c>
      <c r="P111">
        <v>2.2467999999999901</v>
      </c>
      <c r="Q111">
        <v>31.36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67041019.6514422</v>
      </c>
      <c r="AE111">
        <v>-52127012.285158902</v>
      </c>
      <c r="AF111">
        <v>6238322.3493185099</v>
      </c>
      <c r="AG111">
        <v>-3425996.3152387501</v>
      </c>
      <c r="AH111">
        <v>6875873.7298052004</v>
      </c>
      <c r="AI111">
        <v>-8264687.6410900801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16337519.489078101</v>
      </c>
      <c r="AW111">
        <v>14583195.341599399</v>
      </c>
      <c r="AX111">
        <v>-43190914.341601297</v>
      </c>
      <c r="AY111">
        <v>0</v>
      </c>
      <c r="AZ111">
        <v>-28607719.0000019</v>
      </c>
      <c r="BA111"/>
      <c r="BB111"/>
      <c r="BC111"/>
      <c r="BD111"/>
      <c r="BE111"/>
      <c r="BF111"/>
    </row>
    <row r="112" spans="1:58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2725917393.2122502</v>
      </c>
      <c r="K112">
        <v>61222005.948998898</v>
      </c>
      <c r="L112">
        <v>521860484</v>
      </c>
      <c r="M112">
        <v>1.9019918870399899</v>
      </c>
      <c r="N112">
        <v>26563773.749999899</v>
      </c>
      <c r="O112">
        <v>0.69839341816490697</v>
      </c>
      <c r="P112">
        <v>2.5669</v>
      </c>
      <c r="Q112">
        <v>31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39561123.242503598</v>
      </c>
      <c r="AE112">
        <v>8236802.8067497704</v>
      </c>
      <c r="AF112">
        <v>9158557.9747003391</v>
      </c>
      <c r="AG112">
        <v>-9933009.0569288693</v>
      </c>
      <c r="AH112">
        <v>7263694.3423494501</v>
      </c>
      <c r="AI112">
        <v>-8380444.4792512897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45906724.830123</v>
      </c>
      <c r="AW112">
        <v>45947042.905686602</v>
      </c>
      <c r="AX112">
        <v>69355679.094313502</v>
      </c>
      <c r="AY112">
        <v>0</v>
      </c>
      <c r="AZ112">
        <v>115302722</v>
      </c>
      <c r="BA112"/>
      <c r="BB112"/>
      <c r="BC112"/>
      <c r="BD112"/>
      <c r="BE112"/>
      <c r="BF112"/>
    </row>
    <row r="113" spans="1:58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2881474082.2068901</v>
      </c>
      <c r="K113">
        <v>155556688.994638</v>
      </c>
      <c r="L113">
        <v>527998936.99999899</v>
      </c>
      <c r="M113">
        <v>1.60869959421</v>
      </c>
      <c r="N113">
        <v>27081157.499999899</v>
      </c>
      <c r="O113">
        <v>0.69604989521012905</v>
      </c>
      <c r="P113">
        <v>3.0314999999999901</v>
      </c>
      <c r="Q113">
        <v>30.68</v>
      </c>
      <c r="R113">
        <v>3.5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13611248.6036851</v>
      </c>
      <c r="AE113">
        <v>101566874.063446</v>
      </c>
      <c r="AF113">
        <v>9422912.6683736406</v>
      </c>
      <c r="AG113">
        <v>-6868181.0942142401</v>
      </c>
      <c r="AH113">
        <v>10009597.7267721</v>
      </c>
      <c r="AI113">
        <v>-7880614.4884216003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119861837.47964101</v>
      </c>
      <c r="AW113">
        <v>120702948.859712</v>
      </c>
      <c r="AX113">
        <v>271356122.14028299</v>
      </c>
      <c r="AY113">
        <v>0</v>
      </c>
      <c r="AZ113">
        <v>392059070.99999601</v>
      </c>
      <c r="BA113"/>
      <c r="BB113"/>
      <c r="BC113"/>
      <c r="BD113"/>
      <c r="BE113"/>
      <c r="BF113"/>
    </row>
    <row r="114" spans="1:58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2945769637.1756401</v>
      </c>
      <c r="K114">
        <v>64295554.968750902</v>
      </c>
      <c r="L114">
        <v>539962610</v>
      </c>
      <c r="M114">
        <v>1.5876467787499999</v>
      </c>
      <c r="N114">
        <v>27655014.75</v>
      </c>
      <c r="O114">
        <v>0.70081421238459896</v>
      </c>
      <c r="P114">
        <v>3.3499999999999899</v>
      </c>
      <c r="Q114">
        <v>30.18</v>
      </c>
      <c r="R114">
        <v>3.7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31004123.261724502</v>
      </c>
      <c r="AE114">
        <v>8959033.5717430897</v>
      </c>
      <c r="AF114">
        <v>12144127.635430699</v>
      </c>
      <c r="AG114">
        <v>16632790.027078699</v>
      </c>
      <c r="AH114">
        <v>7361644.0278950697</v>
      </c>
      <c r="AI114">
        <v>-14580546.511002401</v>
      </c>
      <c r="AJ114">
        <v>-5841190.8699167101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55679981.142953001</v>
      </c>
      <c r="AW114">
        <v>55944497.847929202</v>
      </c>
      <c r="AX114">
        <v>40490754.152073503</v>
      </c>
      <c r="AY114">
        <v>0</v>
      </c>
      <c r="AZ114">
        <v>96435252.000002801</v>
      </c>
      <c r="BA114"/>
      <c r="BB114"/>
      <c r="BC114"/>
      <c r="BD114"/>
      <c r="BE114"/>
      <c r="BF114"/>
    </row>
    <row r="115" spans="1:58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2999027948.8162098</v>
      </c>
      <c r="K115">
        <v>53258311.640569597</v>
      </c>
      <c r="L115">
        <v>543107373</v>
      </c>
      <c r="M115">
        <v>1.5239354946199899</v>
      </c>
      <c r="N115">
        <v>27714120</v>
      </c>
      <c r="O115">
        <v>0.69978105660465495</v>
      </c>
      <c r="P115">
        <v>3.4605999999999901</v>
      </c>
      <c r="Q115">
        <v>30.4</v>
      </c>
      <c r="R115">
        <v>3.6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8306851.6176749198</v>
      </c>
      <c r="AE115">
        <v>28729736.525557701</v>
      </c>
      <c r="AF115">
        <v>1281231.7472473299</v>
      </c>
      <c r="AG115">
        <v>-3730554.8527693199</v>
      </c>
      <c r="AH115">
        <v>2521824.86257848</v>
      </c>
      <c r="AI115">
        <v>6690226.4263438899</v>
      </c>
      <c r="AJ115">
        <v>3038240.4882381302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46837556.814871103</v>
      </c>
      <c r="AW115">
        <v>47072888.135331497</v>
      </c>
      <c r="AX115">
        <v>100305396.864673</v>
      </c>
      <c r="AY115">
        <v>0</v>
      </c>
      <c r="AZ115">
        <v>147378285.00000399</v>
      </c>
      <c r="BA115"/>
      <c r="BB115"/>
      <c r="BC115"/>
      <c r="BD115"/>
      <c r="BE115"/>
      <c r="BF115"/>
    </row>
    <row r="116" spans="1:58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3041704961.85746</v>
      </c>
      <c r="K116">
        <v>42677013.0412459</v>
      </c>
      <c r="L116">
        <v>558408347</v>
      </c>
      <c r="M116">
        <v>1.5489328795199999</v>
      </c>
      <c r="N116">
        <v>27956797.669999901</v>
      </c>
      <c r="O116">
        <v>0.69861119861852705</v>
      </c>
      <c r="P116">
        <v>3.9195000000000002</v>
      </c>
      <c r="Q116">
        <v>30.42</v>
      </c>
      <c r="R116">
        <v>3.7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42246843.872512199</v>
      </c>
      <c r="AE116">
        <v>-11909080.9976747</v>
      </c>
      <c r="AF116">
        <v>5532422.7225677902</v>
      </c>
      <c r="AG116">
        <v>-4462847.5373469302</v>
      </c>
      <c r="AH116">
        <v>10406921.874026399</v>
      </c>
      <c r="AI116">
        <v>641880.06556598295</v>
      </c>
      <c r="AJ116">
        <v>-3206477.0018435898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39249662.997807197</v>
      </c>
      <c r="AW116">
        <v>39147876.259629302</v>
      </c>
      <c r="AX116">
        <v>28485302.740365401</v>
      </c>
      <c r="AY116">
        <v>0</v>
      </c>
      <c r="AZ116">
        <v>67633178.999994695</v>
      </c>
      <c r="BA116"/>
      <c r="BB116"/>
      <c r="BC116"/>
      <c r="BD116"/>
      <c r="BE116"/>
      <c r="BF116"/>
    </row>
    <row r="117" spans="1:58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3010618061.30896</v>
      </c>
      <c r="K117">
        <v>-31086900.548501</v>
      </c>
      <c r="L117">
        <v>562176551</v>
      </c>
      <c r="M117">
        <v>1.63249305102</v>
      </c>
      <c r="N117">
        <v>27734538</v>
      </c>
      <c r="O117">
        <v>0.70705174720515196</v>
      </c>
      <c r="P117">
        <v>2.84309999999999</v>
      </c>
      <c r="Q117">
        <v>30.61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10417533.25677</v>
      </c>
      <c r="AE117">
        <v>-39740316.727237701</v>
      </c>
      <c r="AF117">
        <v>-5179629.6747791898</v>
      </c>
      <c r="AG117">
        <v>33212083.0149065</v>
      </c>
      <c r="AH117">
        <v>-26709533.365576498</v>
      </c>
      <c r="AI117">
        <v>6253973.8344874298</v>
      </c>
      <c r="AJ117">
        <v>-6566785.4085830897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-28312675.070012599</v>
      </c>
      <c r="AW117">
        <v>-28807323.702229802</v>
      </c>
      <c r="AX117">
        <v>-72582515.297769606</v>
      </c>
      <c r="AY117">
        <v>0</v>
      </c>
      <c r="AZ117">
        <v>-101389838.999999</v>
      </c>
      <c r="BA117"/>
      <c r="BB117"/>
      <c r="BC117"/>
      <c r="BD117"/>
      <c r="BE117"/>
      <c r="BF117"/>
    </row>
    <row r="118" spans="1:58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3021132855.5531702</v>
      </c>
      <c r="K118">
        <v>10514794.244209699</v>
      </c>
      <c r="L118">
        <v>552453533.99999905</v>
      </c>
      <c r="M118">
        <v>1.6339541181999999</v>
      </c>
      <c r="N118">
        <v>27553600.749999899</v>
      </c>
      <c r="O118">
        <v>0.71198282361478205</v>
      </c>
      <c r="P118">
        <v>3.2889999999999899</v>
      </c>
      <c r="Q118">
        <v>30.93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-25880179.1254084</v>
      </c>
      <c r="AE118">
        <v>-663609.95626580599</v>
      </c>
      <c r="AF118">
        <v>-4095273.6589145502</v>
      </c>
      <c r="AG118">
        <v>18659415.370661099</v>
      </c>
      <c r="AH118">
        <v>11525843.4875973</v>
      </c>
      <c r="AI118">
        <v>10161832.023551101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9708028.1412208099</v>
      </c>
      <c r="AW118">
        <v>9490253.5177990198</v>
      </c>
      <c r="AX118">
        <v>86022404.482203797</v>
      </c>
      <c r="AY118">
        <v>0</v>
      </c>
      <c r="AZ118">
        <v>95512658.000002801</v>
      </c>
      <c r="BA118"/>
      <c r="BB118"/>
      <c r="BC118"/>
      <c r="BD118"/>
      <c r="BE118"/>
      <c r="BF118"/>
    </row>
    <row r="119" spans="1:58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2975188896.49721</v>
      </c>
      <c r="K119">
        <v>-45943959.055954397</v>
      </c>
      <c r="L119">
        <v>542784231</v>
      </c>
      <c r="M119">
        <v>1.73929841568</v>
      </c>
      <c r="N119">
        <v>27682634.670000002</v>
      </c>
      <c r="O119">
        <v>0.71184921256512901</v>
      </c>
      <c r="P119">
        <v>4.0655999999999999</v>
      </c>
      <c r="Q119">
        <v>31.299999999999901</v>
      </c>
      <c r="R119">
        <v>3.9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-27112048.556558501</v>
      </c>
      <c r="AE119">
        <v>-48139670.591464698</v>
      </c>
      <c r="AF119">
        <v>3029916.3307507699</v>
      </c>
      <c r="AG119">
        <v>-521524.72299266403</v>
      </c>
      <c r="AH119">
        <v>18107275.215698998</v>
      </c>
      <c r="AI119">
        <v>12166169.8912041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-42469882.433361903</v>
      </c>
      <c r="AW119">
        <v>-42775458.705344699</v>
      </c>
      <c r="AX119">
        <v>105471847.705339</v>
      </c>
      <c r="AY119">
        <v>0</v>
      </c>
      <c r="AZ119">
        <v>62696388.999994203</v>
      </c>
      <c r="BA119"/>
      <c r="BB119"/>
      <c r="BC119"/>
      <c r="BD119"/>
      <c r="BE119"/>
      <c r="BF119"/>
    </row>
    <row r="120" spans="1:58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3009517664.6361098</v>
      </c>
      <c r="K120">
        <v>34328768.138893597</v>
      </c>
      <c r="L120">
        <v>542311539</v>
      </c>
      <c r="M120">
        <v>1.6964752675200001</v>
      </c>
      <c r="N120">
        <v>27909105.420000002</v>
      </c>
      <c r="O120">
        <v>0.70702565886186597</v>
      </c>
      <c r="P120">
        <v>4.1093000000000002</v>
      </c>
      <c r="Q120">
        <v>31.51</v>
      </c>
      <c r="R120">
        <v>4.0999999999999996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-1373871.99793513</v>
      </c>
      <c r="AE120">
        <v>20013548.144825801</v>
      </c>
      <c r="AF120">
        <v>5403837.36316064</v>
      </c>
      <c r="AG120">
        <v>-19184969.2960301</v>
      </c>
      <c r="AH120">
        <v>952546.07980128995</v>
      </c>
      <c r="AI120">
        <v>7052449.3321837103</v>
      </c>
      <c r="AJ120">
        <v>-6699160.2415742604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27106530.153815702</v>
      </c>
      <c r="AR120">
        <v>0</v>
      </c>
      <c r="AS120">
        <v>0</v>
      </c>
      <c r="AT120">
        <v>0</v>
      </c>
      <c r="AU120">
        <v>0</v>
      </c>
      <c r="AV120">
        <v>33270909.5382476</v>
      </c>
      <c r="AW120">
        <v>33178274.163252302</v>
      </c>
      <c r="AX120">
        <v>20844209.836747099</v>
      </c>
      <c r="AY120">
        <v>0</v>
      </c>
      <c r="AZ120">
        <v>54022483.999999501</v>
      </c>
      <c r="BA120"/>
      <c r="BB120"/>
      <c r="BC120"/>
      <c r="BD120"/>
      <c r="BE120"/>
      <c r="BF120"/>
    </row>
    <row r="121" spans="1:58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3003699398.36415</v>
      </c>
      <c r="K121">
        <v>-5818266.2719554901</v>
      </c>
      <c r="L121">
        <v>554417452</v>
      </c>
      <c r="M121">
        <v>1.75772764368</v>
      </c>
      <c r="N121">
        <v>28818049.079999998</v>
      </c>
      <c r="O121">
        <v>0.70818988617793599</v>
      </c>
      <c r="P121">
        <v>3.9420000000000002</v>
      </c>
      <c r="Q121">
        <v>29.93</v>
      </c>
      <c r="R121">
        <v>4.2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1</v>
      </c>
      <c r="AC121">
        <v>0</v>
      </c>
      <c r="AD121">
        <v>35692053.656574398</v>
      </c>
      <c r="AE121">
        <v>-28822989.384136502</v>
      </c>
      <c r="AF121">
        <v>21715087.4126608</v>
      </c>
      <c r="AG121">
        <v>4737170.7099078698</v>
      </c>
      <c r="AH121">
        <v>-3758189.98305025</v>
      </c>
      <c r="AI121">
        <v>-53497474.8420927</v>
      </c>
      <c r="AJ121">
        <v>-3414499.5929740001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27615788.7410459</v>
      </c>
      <c r="AR121">
        <v>0</v>
      </c>
      <c r="AS121">
        <v>0</v>
      </c>
      <c r="AT121">
        <v>-4861377.5740392199</v>
      </c>
      <c r="AU121">
        <v>0</v>
      </c>
      <c r="AV121">
        <v>-4594430.8561036503</v>
      </c>
      <c r="AW121">
        <v>-5663570.8308959203</v>
      </c>
      <c r="AX121">
        <v>104894085.830899</v>
      </c>
      <c r="AY121">
        <v>0</v>
      </c>
      <c r="AZ121">
        <v>99230515.0000038</v>
      </c>
      <c r="BA121"/>
      <c r="BB121"/>
      <c r="BC121"/>
      <c r="BD121"/>
      <c r="BE121"/>
      <c r="BF121"/>
    </row>
    <row r="122" spans="1:58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3078521730.8030701</v>
      </c>
      <c r="K122">
        <v>74822332.4389171</v>
      </c>
      <c r="L122">
        <v>561346638.99999905</v>
      </c>
      <c r="M122">
        <v>1.74858594174</v>
      </c>
      <c r="N122">
        <v>29110612.079999998</v>
      </c>
      <c r="O122">
        <v>0.71033623275977098</v>
      </c>
      <c r="P122">
        <v>3.75239999999999</v>
      </c>
      <c r="Q122">
        <v>30.2</v>
      </c>
      <c r="R122">
        <v>4.2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3</v>
      </c>
      <c r="Z122">
        <v>0</v>
      </c>
      <c r="AA122">
        <v>0</v>
      </c>
      <c r="AB122">
        <v>1</v>
      </c>
      <c r="AC122">
        <v>0</v>
      </c>
      <c r="AD122">
        <v>20705525.449261699</v>
      </c>
      <c r="AE122">
        <v>4430221.9482649397</v>
      </c>
      <c r="AF122">
        <v>7057908.7520396598</v>
      </c>
      <c r="AG122">
        <v>9035336.1860099193</v>
      </c>
      <c r="AH122">
        <v>-4565160.3271195795</v>
      </c>
      <c r="AI122">
        <v>9554041.9564548507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28551213.922143102</v>
      </c>
      <c r="AR122">
        <v>0</v>
      </c>
      <c r="AS122">
        <v>0</v>
      </c>
      <c r="AT122">
        <v>0</v>
      </c>
      <c r="AU122">
        <v>0</v>
      </c>
      <c r="AV122">
        <v>74769087.887054697</v>
      </c>
      <c r="AW122">
        <v>75445882.249146596</v>
      </c>
      <c r="AX122">
        <v>33206725.750851799</v>
      </c>
      <c r="AY122">
        <v>0</v>
      </c>
      <c r="AZ122">
        <v>108652607.999998</v>
      </c>
      <c r="BA122"/>
      <c r="BB122"/>
      <c r="BC122"/>
      <c r="BD122"/>
      <c r="BE122"/>
      <c r="BF122"/>
    </row>
    <row r="123" spans="1:58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3038959212.06356</v>
      </c>
      <c r="K123">
        <v>-39562518.739507198</v>
      </c>
      <c r="L123">
        <v>562540969</v>
      </c>
      <c r="M123">
        <v>1.88406904356</v>
      </c>
      <c r="N123">
        <v>29378317.829999901</v>
      </c>
      <c r="O123">
        <v>0.71350123486694395</v>
      </c>
      <c r="P123">
        <v>2.7029999999999998</v>
      </c>
      <c r="Q123">
        <v>30.17</v>
      </c>
      <c r="R123">
        <v>4.0999999999999996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</v>
      </c>
      <c r="Z123">
        <v>0</v>
      </c>
      <c r="AA123">
        <v>0</v>
      </c>
      <c r="AB123">
        <v>1</v>
      </c>
      <c r="AC123">
        <v>0</v>
      </c>
      <c r="AD123">
        <v>3659756.6056359299</v>
      </c>
      <c r="AE123">
        <v>-65752615.950779401</v>
      </c>
      <c r="AF123">
        <v>6625108.8815416098</v>
      </c>
      <c r="AG123">
        <v>13811236.4795065</v>
      </c>
      <c r="AH123">
        <v>-30038763.755325899</v>
      </c>
      <c r="AI123">
        <v>-1097719.75434198</v>
      </c>
      <c r="AJ123">
        <v>3661066.3514251499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29575459.191001099</v>
      </c>
      <c r="AR123">
        <v>0</v>
      </c>
      <c r="AS123">
        <v>0</v>
      </c>
      <c r="AT123">
        <v>0</v>
      </c>
      <c r="AU123">
        <v>0</v>
      </c>
      <c r="AV123">
        <v>-39556471.951337002</v>
      </c>
      <c r="AW123">
        <v>-40318966.790930003</v>
      </c>
      <c r="AX123">
        <v>-47084094.209071301</v>
      </c>
      <c r="AY123">
        <v>0</v>
      </c>
      <c r="AZ123">
        <v>-87403061.000001401</v>
      </c>
      <c r="BA123"/>
      <c r="BB123"/>
      <c r="BC123"/>
      <c r="BD123"/>
      <c r="BE123"/>
      <c r="BF123"/>
    </row>
    <row r="124" spans="1:58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3032432172.5802498</v>
      </c>
      <c r="K124">
        <v>-6527039.4833116503</v>
      </c>
      <c r="L124">
        <v>562018755.99999905</v>
      </c>
      <c r="M124">
        <v>1.8938954432999999</v>
      </c>
      <c r="N124">
        <v>29437697.499999899</v>
      </c>
      <c r="O124">
        <v>0.71426500750022204</v>
      </c>
      <c r="P124">
        <v>2.4255</v>
      </c>
      <c r="Q124">
        <v>29.88</v>
      </c>
      <c r="R124">
        <v>4.5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</v>
      </c>
      <c r="Z124">
        <v>0</v>
      </c>
      <c r="AA124">
        <v>0</v>
      </c>
      <c r="AB124">
        <v>1</v>
      </c>
      <c r="AC124">
        <v>0</v>
      </c>
      <c r="AD124">
        <v>-1553393.2562965199</v>
      </c>
      <c r="AE124">
        <v>-4563234.5317598097</v>
      </c>
      <c r="AF124">
        <v>1419451.7709759199</v>
      </c>
      <c r="AG124">
        <v>3234656.19162049</v>
      </c>
      <c r="AH124">
        <v>-9147015.9433367103</v>
      </c>
      <c r="AI124">
        <v>-10300049.2040585</v>
      </c>
      <c r="AJ124">
        <v>-14194862.275872599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28751528.9295852</v>
      </c>
      <c r="AR124">
        <v>0</v>
      </c>
      <c r="AS124">
        <v>0</v>
      </c>
      <c r="AT124">
        <v>0</v>
      </c>
      <c r="AU124">
        <v>0</v>
      </c>
      <c r="AV124">
        <v>-6352918.3191425903</v>
      </c>
      <c r="AW124">
        <v>-6550711.9298068201</v>
      </c>
      <c r="AX124">
        <v>28921386.9298096</v>
      </c>
      <c r="AY124">
        <v>0</v>
      </c>
      <c r="AZ124">
        <v>22370675.000002801</v>
      </c>
      <c r="BA124"/>
      <c r="BB124"/>
      <c r="BC124"/>
      <c r="BD124"/>
      <c r="BE124"/>
      <c r="BF124"/>
    </row>
    <row r="125" spans="1:58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3093104787.6354799</v>
      </c>
      <c r="K125">
        <v>60672615.055226803</v>
      </c>
      <c r="L125">
        <v>565251751</v>
      </c>
      <c r="M125">
        <v>1.89783477048</v>
      </c>
      <c r="N125">
        <v>29668394.669999901</v>
      </c>
      <c r="O125">
        <v>0.71555075149007497</v>
      </c>
      <c r="P125">
        <v>2.6928000000000001</v>
      </c>
      <c r="Q125">
        <v>30</v>
      </c>
      <c r="R125">
        <v>4.5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6</v>
      </c>
      <c r="Z125">
        <v>0</v>
      </c>
      <c r="AA125">
        <v>0</v>
      </c>
      <c r="AB125">
        <v>1</v>
      </c>
      <c r="AC125">
        <v>0</v>
      </c>
      <c r="AD125">
        <v>9681934.1015076395</v>
      </c>
      <c r="AE125">
        <v>-1839227.54622923</v>
      </c>
      <c r="AF125">
        <v>5531640.67173531</v>
      </c>
      <c r="AG125">
        <v>5487185.8338575196</v>
      </c>
      <c r="AH125">
        <v>8914092.0880162492</v>
      </c>
      <c r="AI125">
        <v>4303627.6773548201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28962412.574733499</v>
      </c>
      <c r="AR125">
        <v>0</v>
      </c>
      <c r="AS125">
        <v>0</v>
      </c>
      <c r="AT125">
        <v>0</v>
      </c>
      <c r="AU125">
        <v>0</v>
      </c>
      <c r="AV125">
        <v>61041665.400975898</v>
      </c>
      <c r="AW125">
        <v>61471320.530225202</v>
      </c>
      <c r="AX125">
        <v>-40486426.530223802</v>
      </c>
      <c r="AY125">
        <v>0</v>
      </c>
      <c r="AZ125">
        <v>20984894.000001401</v>
      </c>
      <c r="BA125"/>
      <c r="BB125"/>
      <c r="BC125"/>
      <c r="BD125"/>
      <c r="BE125"/>
      <c r="BF125"/>
    </row>
    <row r="126" spans="1:58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3083700654.97545</v>
      </c>
      <c r="K126">
        <v>-9404132.6600284502</v>
      </c>
      <c r="L126">
        <v>560645668</v>
      </c>
      <c r="M126">
        <v>1.9555512669999999</v>
      </c>
      <c r="N126">
        <v>29807700.839999899</v>
      </c>
      <c r="O126">
        <v>0.71440492607780803</v>
      </c>
      <c r="P126">
        <v>2.9199999999999902</v>
      </c>
      <c r="Q126">
        <v>30.01</v>
      </c>
      <c r="R126">
        <v>4.5999999999999996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7</v>
      </c>
      <c r="Z126">
        <v>0</v>
      </c>
      <c r="AA126">
        <v>0</v>
      </c>
      <c r="AB126">
        <v>1</v>
      </c>
      <c r="AC126">
        <v>0</v>
      </c>
      <c r="AD126">
        <v>-13852176.964804601</v>
      </c>
      <c r="AE126">
        <v>-26738130.7404522</v>
      </c>
      <c r="AF126">
        <v>3340953.52640905</v>
      </c>
      <c r="AG126">
        <v>-4915153.2937383596</v>
      </c>
      <c r="AH126">
        <v>7129680.6992888097</v>
      </c>
      <c r="AI126">
        <v>360853.59177276201</v>
      </c>
      <c r="AJ126">
        <v>-3605459.3190639899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29160232.754042901</v>
      </c>
      <c r="AR126">
        <v>0</v>
      </c>
      <c r="AS126">
        <v>0</v>
      </c>
      <c r="AT126">
        <v>0</v>
      </c>
      <c r="AU126">
        <v>0</v>
      </c>
      <c r="AV126">
        <v>-9119199.7465456203</v>
      </c>
      <c r="AW126">
        <v>-9404837.3360808901</v>
      </c>
      <c r="AX126">
        <v>-55249963.6639181</v>
      </c>
      <c r="AY126">
        <v>0</v>
      </c>
      <c r="AZ126">
        <v>-64654800.999999002</v>
      </c>
      <c r="BA126"/>
      <c r="BB126"/>
      <c r="BC126"/>
      <c r="BD126"/>
      <c r="BE126"/>
      <c r="BF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2021-01-07T05:05:39Z</dcterms:modified>
</cp:coreProperties>
</file>