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6825" tabRatio="818" activeTab="1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FAC_TOTALS_APTA!$C$2:$AX$126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K43" i="26"/>
  <c r="L43" i="26" s="1"/>
  <c r="J43" i="26"/>
  <c r="F43" i="26"/>
  <c r="F16" i="26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W71" i="26" s="1"/>
  <c r="U67" i="26"/>
  <c r="P67" i="26"/>
  <c r="AB67" i="26"/>
  <c r="AB71" i="26" s="1"/>
  <c r="O67" i="26"/>
  <c r="Y67" i="26"/>
  <c r="Y71" i="26" s="1"/>
  <c r="N67" i="26"/>
  <c r="X67" i="26"/>
  <c r="X71" i="26" s="1"/>
  <c r="M67" i="26"/>
  <c r="T67" i="26"/>
  <c r="H67" i="26"/>
  <c r="R67" i="26"/>
  <c r="AA67" i="26"/>
  <c r="AA71" i="26" s="1"/>
  <c r="S67" i="26"/>
  <c r="G67" i="26"/>
  <c r="Z67" i="26"/>
  <c r="Z71" i="26" s="1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AA43" i="26" s="1"/>
  <c r="X11" i="26"/>
  <c r="X15" i="26" s="1"/>
  <c r="Y11" i="26"/>
  <c r="Y15" i="26" s="1"/>
  <c r="Y39" i="26"/>
  <c r="Y43" i="26" s="1"/>
  <c r="R67" i="20"/>
  <c r="Z67" i="25"/>
  <c r="Z71" i="25" s="1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Z15" i="26" s="1"/>
  <c r="O39" i="26"/>
  <c r="W95" i="26"/>
  <c r="W99" i="26" s="1"/>
  <c r="P39" i="26"/>
  <c r="G95" i="26"/>
  <c r="AA95" i="26"/>
  <c r="AA99" i="26" s="1"/>
  <c r="V39" i="26"/>
  <c r="AB95" i="26"/>
  <c r="AB99" i="26" s="1"/>
  <c r="W39" i="26"/>
  <c r="W43" i="26" s="1"/>
  <c r="M95" i="26"/>
  <c r="X39" i="26"/>
  <c r="X43" i="26" s="1"/>
  <c r="O95" i="26"/>
  <c r="U95" i="26"/>
  <c r="S95" i="26"/>
  <c r="W11" i="26"/>
  <c r="W15" i="26" s="1"/>
  <c r="O11" i="26"/>
  <c r="V11" i="26"/>
  <c r="N11" i="26"/>
  <c r="U11" i="26"/>
  <c r="M11" i="26"/>
  <c r="AB11" i="26"/>
  <c r="AB15" i="26" s="1"/>
  <c r="T11" i="26"/>
  <c r="AA11" i="26"/>
  <c r="AA15" i="26" s="1"/>
  <c r="S11" i="26"/>
  <c r="G11" i="26"/>
  <c r="P11" i="26"/>
  <c r="Q11" i="26"/>
  <c r="AB39" i="26"/>
  <c r="AB43" i="26" s="1"/>
  <c r="T39" i="26"/>
  <c r="Z39" i="26"/>
  <c r="Z43" i="26" s="1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Z43" i="25" s="1"/>
  <c r="R39" i="25"/>
  <c r="X39" i="25"/>
  <c r="X43" i="25" s="1"/>
  <c r="P39" i="25"/>
  <c r="S39" i="25"/>
  <c r="Q39" i="25"/>
  <c r="AB39" i="25"/>
  <c r="AB43" i="25" s="1"/>
  <c r="O39" i="25"/>
  <c r="AA39" i="25"/>
  <c r="AA43" i="25" s="1"/>
  <c r="M39" i="25"/>
  <c r="Y39" i="25"/>
  <c r="Y43" i="25" s="1"/>
  <c r="W39" i="25"/>
  <c r="W43" i="25" s="1"/>
  <c r="G39" i="25"/>
  <c r="U39" i="25"/>
  <c r="Q11" i="25"/>
  <c r="Y11" i="25"/>
  <c r="Y15" i="25" s="1"/>
  <c r="R11" i="25"/>
  <c r="W67" i="25"/>
  <c r="W71" i="25" s="1"/>
  <c r="O67" i="25"/>
  <c r="V67" i="25"/>
  <c r="N67" i="25"/>
  <c r="U67" i="25"/>
  <c r="M67" i="25"/>
  <c r="Y67" i="25"/>
  <c r="Y71" i="25" s="1"/>
  <c r="G67" i="25"/>
  <c r="X67" i="25"/>
  <c r="X71" i="25" s="1"/>
  <c r="S67" i="25"/>
  <c r="R67" i="25"/>
  <c r="AB67" i="25"/>
  <c r="AB71" i="25" s="1"/>
  <c r="Q67" i="25"/>
  <c r="AA67" i="25"/>
  <c r="AA71" i="25" s="1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O70" i="26"/>
  <c r="S75" i="26"/>
  <c r="AA75" i="26"/>
  <c r="V82" i="26"/>
  <c r="AA70" i="26"/>
  <c r="G75" i="26"/>
  <c r="Y69" i="26"/>
  <c r="V69" i="26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I109" i="20" s="1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V83" i="26" l="1"/>
  <c r="U83" i="26"/>
  <c r="T83" i="26"/>
  <c r="S83" i="26"/>
  <c r="AC99" i="20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3" i="26"/>
  <c r="H8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<sst xmlns="http://schemas.openxmlformats.org/spreadsheetml/2006/main" count="1068" uniqueCount="101">
  <si>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</si>
  <si>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</si>
  <si>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</si>
  <si>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</si>
  <si>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</si>
  <si>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</si>
  <si>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</si>
  <si>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</si>
  <si>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</si>
  <si>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</si>
  <si>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</si>
  <si>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</si>
  <si>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</si>
  <si>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</si>
  <si>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</si>
  <si>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</si>
  <si>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</si>
  <si>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</si>
  <si>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</si>
  <si>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</si>
  <si>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</si>
  <si>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</si>
  <si>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</si>
  <si>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</si>
  <si>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</si>
  <si>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</si>
  <si>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</si>
  <si>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</si>
  <si>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</si>
  <si>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</si>
  <si>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</si>
  <si>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</si>
  <si>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</si>
  <si>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</si>
  <si>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</si>
  <si>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</si>
  <si>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</si>
  <si>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</si>
  <si>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</si>
  <si>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</si>
  <si>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</si>
  <si>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</si>
  <si>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</si>
  <si>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</si>
  <si>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</si>
  <si>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</si>
  <si>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</si>
  <si>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</si>
  <si>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</si>
  <si>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</si>
  <si>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</si>
  <si>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</si>
  <si>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</si>
  <si>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</si>
  <si>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</si>
  <si>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</si>
  <si>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</si>
  <si>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</si>
  <si>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</si>
  <si>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</si>
  <si>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</si>
  <si>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</si>
  <si>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</si>
  <si>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</si>
  <si>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</si>
  <si>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</si>
  <si>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</si>
  <si>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</si>
  <si>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</si>
  <si>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</si>
  <si>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</si>
  <si>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</si>
  <si>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</si>
  <si>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</si>
  <si>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BIKE_SHARE_FAC</t>
  </si>
  <si>
    <t>scooter_flag_FAC</t>
  </si>
  <si>
    <t>MAINTENANCE_WMATA</t>
  </si>
  <si>
    <t>RESTRUCTURE</t>
  </si>
  <si>
    <t>MAINTENANCE_WMATA_FAC</t>
  </si>
  <si>
    <t>Network Restructure</t>
  </si>
  <si>
    <t>Major Maintenance Event</t>
  </si>
  <si>
    <t>GAS_PRICE_2018</t>
  </si>
  <si>
    <t>GAS_PRICE_2018_log_FAC</t>
  </si>
  <si>
    <t>YEARS_SINCE_TNC_RAIL_MID_FAC</t>
  </si>
  <si>
    <t>Years Since Ride-Hail Start</t>
  </si>
  <si>
    <t>YEARS_SINCE_TNC_BUS_HI</t>
  </si>
  <si>
    <t>YEARS_SINCE_TNC_BUS_MID</t>
  </si>
  <si>
    <t>YEARS_SINCE_TNC_BUS_LOW</t>
  </si>
  <si>
    <t>YEARS_SINCE_TNC_BUS_NY</t>
  </si>
  <si>
    <t>YEARS_SINCE_TNC_RAIL_HI</t>
  </si>
  <si>
    <t>YEARS_SINCE_TNC_RAIL_NY</t>
  </si>
  <si>
    <t>YEARS_SINCE_TNC_BUS_HI_FAC</t>
  </si>
  <si>
    <t>YEARS_SINCE_TNC_BUS_MID_FAC</t>
  </si>
  <si>
    <t>YEARS_SINCE_TNC_BUS_LOW_FAC</t>
  </si>
  <si>
    <t>YEARS_SINCE_TNC_RAIL_HI_FAC</t>
  </si>
  <si>
    <t>VRM_ADJ</t>
  </si>
  <si>
    <t>FARE_per_UPT_cleaned_2018_BUS</t>
  </si>
  <si>
    <t>FARE_per_UPT_cleaned_2018_RAIL</t>
  </si>
  <si>
    <t>VRM_ADJ_log_FAC</t>
  </si>
  <si>
    <t>FARE_per_UPT_cleaned_2018_BUS_log_FAC</t>
  </si>
  <si>
    <t>FARE_per_UPT_cleaned_2018_RAIL_log_FAC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</si>
</sst>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8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4" borderId="0" xfId="0" applyNumberFormat="1" applyFill="1"/>
    <xf numFmtId="2" fontId="0" fillId="4" borderId="0" xfId="1" applyNumberFormat="1" applyFont="1" applyFill="1"/>
    <xf numFmtId="2" fontId="0" fillId="0" borderId="0" xfId="2" applyNumberFormat="1" applyFont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opLeftCell="E4" workbookViewId="0">
      <selection activeCell="P16" sqref="P16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7" t="s">
        <v>70</v>
      </c>
      <c r="L1" s="67" t="s">
        <v>59</v>
      </c>
    </row>
    <row r="2" spans="2:20" ht="16.5" thickBot="1" x14ac:dyDescent="0.3"/>
    <row r="3" spans="2:20" ht="16.5" thickTop="1" x14ac:dyDescent="0.25">
      <c r="B3" s="60"/>
      <c r="C3" s="166" t="s">
        <v>60</v>
      </c>
      <c r="D3" s="166"/>
      <c r="E3" s="166"/>
      <c r="F3" s="166"/>
      <c r="G3" s="166" t="s">
        <v>55</v>
      </c>
      <c r="H3" s="166"/>
      <c r="I3" s="166"/>
      <c r="J3" s="166"/>
      <c r="L3" s="60"/>
      <c r="M3" s="166" t="s">
        <v>60</v>
      </c>
      <c r="N3" s="166"/>
      <c r="O3" s="166"/>
      <c r="P3" s="166"/>
      <c r="Q3" s="166" t="s">
        <v>55</v>
      </c>
      <c r="R3" s="166"/>
      <c r="S3" s="166"/>
      <c r="T3" s="166"/>
    </row>
    <row r="4" spans="2:20" x14ac:dyDescent="0.25">
      <c r="B4" s="7" t="s">
        <v>18</v>
      </c>
      <c r="C4" s="26" t="s">
        <v>56</v>
      </c>
      <c r="D4" s="26" t="s">
        <v>57</v>
      </c>
      <c r="E4" s="26" t="s">
        <v>58</v>
      </c>
      <c r="F4" s="26" t="s">
        <v>27</v>
      </c>
      <c r="G4" s="26" t="s">
        <v>56</v>
      </c>
      <c r="H4" s="26" t="s">
        <v>57</v>
      </c>
      <c r="I4" s="26" t="s">
        <v>58</v>
      </c>
      <c r="J4" s="26" t="s">
        <v>27</v>
      </c>
      <c r="L4" s="7" t="s">
        <v>18</v>
      </c>
      <c r="M4" s="26" t="s">
        <v>56</v>
      </c>
      <c r="N4" s="26" t="s">
        <v>57</v>
      </c>
      <c r="O4" s="26" t="s">
        <v>58</v>
      </c>
      <c r="P4" s="26" t="s">
        <v>27</v>
      </c>
      <c r="Q4" s="26" t="s">
        <v>56</v>
      </c>
      <c r="R4" s="26" t="s">
        <v>57</v>
      </c>
      <c r="S4" s="26" t="s">
        <v>58</v>
      </c>
      <c r="T4" s="26" t="s">
        <v>27</v>
      </c>
    </row>
    <row r="5" spans="2:20" x14ac:dyDescent="0.25">
      <c r="B5" s="24" t="s">
        <v>31</v>
      </c>
      <c r="C5" s="62">
        <f>'FAC 2002-2012 BUS'!I13</f>
        <v>-8.3201366750120909E-2</v>
      </c>
      <c r="D5" s="62">
        <f>'FAC 2002-2012 BUS'!I41</f>
        <v>-0.15797851612432678</v>
      </c>
      <c r="E5" s="62">
        <f>'FAC 2002-2012 BUS'!I69</f>
        <v>-0.20562671932512044</v>
      </c>
      <c r="F5" s="62">
        <f>'FAC 2002-2012 BUS'!I97</f>
        <v>-0.10218846172042284</v>
      </c>
      <c r="G5" s="62">
        <f>'FAC 2002-2012 BUS'!AD13</f>
        <v>-4.8848925518464467E-2</v>
      </c>
      <c r="H5" s="62">
        <f>'FAC 2002-2012 BUS'!AD41</f>
        <v>-1.4772999458477166E-2</v>
      </c>
      <c r="I5" s="62">
        <f>'FAC 2002-2012 BUS'!AD69</f>
        <v>0.1251971642440915</v>
      </c>
      <c r="J5" s="62">
        <f>'FAC 2002-2012 BUS'!AD97</f>
        <v>-0.37612446319155907</v>
      </c>
      <c r="L5" s="24" t="s">
        <v>31</v>
      </c>
      <c r="M5" s="62">
        <f>'FAC 2012-2018 BUS'!I13</f>
        <v>4.2113135218866837E-2</v>
      </c>
      <c r="N5" s="62">
        <f>'FAC 2012-2018 BUS'!I41</f>
        <v>0.11904455749969589</v>
      </c>
      <c r="O5" s="62">
        <f>'FAC 2012-2018 BUS'!I69</f>
        <v>9.0429722385817701E-2</v>
      </c>
      <c r="P5" s="62">
        <f>'FAC 2012-2018 BUS'!I97</f>
        <v>1.1857276845904874E-2</v>
      </c>
      <c r="Q5" s="62">
        <f>'FAC 2012-2018 BUS'!AD13</f>
        <v>3.0469944354308307E-2</v>
      </c>
      <c r="R5" s="62">
        <f>'FAC 2012-2018 BUS'!AD41</f>
        <v>5.8579097756532389E-2</v>
      </c>
      <c r="S5" s="62">
        <f>'FAC 2012-2018 BUS'!AD69</f>
        <v>5.1348532049941581E-2</v>
      </c>
      <c r="T5" s="62">
        <f>'FAC 2012-2018 BUS'!AD97</f>
        <v>4.3138987004343231E-2</v>
      </c>
    </row>
    <row r="6" spans="2:20" s="158" customFormat="1" x14ac:dyDescent="0.25">
      <c r="B6" s="24" t="s">
        <v>52</v>
      </c>
      <c r="C6" s="157">
        <f>'FAC 2002-2012 BUS'!I14</f>
        <v>0.13503017608498125</v>
      </c>
      <c r="D6" s="157">
        <f>'FAC 2002-2012 BUS'!I42</f>
        <v>7.3913495755720593E-2</v>
      </c>
      <c r="E6" s="157">
        <f>'FAC 2002-2012 BUS'!I70</f>
        <v>-8.3097923331791668E-2</v>
      </c>
      <c r="F6" s="157">
        <f>'FAC 2002-2012 BUS'!I98</f>
        <v>0.39766368036003485</v>
      </c>
      <c r="G6" s="157">
        <f>'FAC 2002-2012 BUS'!AD14</f>
        <v>-3.1601586545317299E-2</v>
      </c>
      <c r="H6" s="157">
        <f>'FAC 2002-2012 BUS'!AD42</f>
        <v>-3.808815790542476E-2</v>
      </c>
      <c r="I6" s="157">
        <f>'FAC 2002-2012 BUS'!AD70</f>
        <v>1.7674588056334647E-2</v>
      </c>
      <c r="J6" s="157">
        <f>'FAC 2002-2012 BUS'!AD98</f>
        <v>-0.57599635183681741</v>
      </c>
      <c r="L6" s="24" t="s">
        <v>52</v>
      </c>
      <c r="M6" s="157">
        <f>'FAC 2012-2018 BUS'!I14</f>
        <v>-3.75439131738875E-4</v>
      </c>
      <c r="N6" s="157">
        <f>'FAC 2012-2018 BUS'!I42</f>
        <v>1.6103107567393415E-2</v>
      </c>
      <c r="O6" s="157">
        <f>'FAC 2012-2018 BUS'!I70</f>
        <v>0.17806302158701182</v>
      </c>
      <c r="P6" s="157">
        <f>'FAC 2012-2018 BUS'!I98</f>
        <v>0.25866623497692309</v>
      </c>
      <c r="Q6" s="157">
        <f>'FAC 2012-2018 BUS'!AD14</f>
        <v>-2.4121230686281023E-3</v>
      </c>
      <c r="R6" s="157">
        <f>'FAC 2012-2018 BUS'!AD42</f>
        <v>-2.9990346065375409E-3</v>
      </c>
      <c r="S6" s="157">
        <f>'FAC 2012-2018 BUS'!AD70</f>
        <v>-3.4680296063042876E-2</v>
      </c>
      <c r="T6" s="157">
        <f>'FAC 2012-2018 BUS'!AD98</f>
        <v>-0.40976445480794133</v>
      </c>
    </row>
    <row r="7" spans="2:20" s="158" customFormat="1" x14ac:dyDescent="0.25">
      <c r="B7" s="114" t="s">
        <v>79</v>
      </c>
      <c r="C7" s="157" t="str">
        <f>'FAC 2002-2012 BUS'!I15</f>
        <v>-</v>
      </c>
      <c r="D7" s="157" t="str">
        <f>'FAC 2002-2012 BUS'!I43</f>
        <v>-</v>
      </c>
      <c r="E7" s="157" t="str">
        <f>'FAC 2002-2012 BUS'!I71</f>
        <v>-</v>
      </c>
      <c r="F7" s="157" t="str">
        <f>'FAC 2002-2012 BUS'!I99</f>
        <v>-</v>
      </c>
      <c r="G7" s="157" t="e">
        <f>'FAC 2002-2012 BUS'!AD15</f>
        <v>#REF!</v>
      </c>
      <c r="H7" s="157" t="e">
        <f>'FAC 2002-2012 BUS'!AD43</f>
        <v>#REF!</v>
      </c>
      <c r="I7" s="157" t="e">
        <f>'FAC 2002-2012 BUS'!AD71</f>
        <v>#REF!</v>
      </c>
      <c r="J7" s="157" t="e">
        <f>'FAC 2002-2012 BUS'!AD99</f>
        <v>#REF!</v>
      </c>
      <c r="L7" s="114" t="s">
        <v>79</v>
      </c>
      <c r="M7" s="157" t="str">
        <f>'FAC 2012-2018 BUS'!I15</f>
        <v>-</v>
      </c>
      <c r="N7" s="157" t="str">
        <f>'FAC 2012-2018 BUS'!I43</f>
        <v>-</v>
      </c>
      <c r="O7" s="157" t="str">
        <f>'FAC 2012-2018 BUS'!I71</f>
        <v>-</v>
      </c>
      <c r="P7" s="157" t="str">
        <f>'FAC 2012-2018 BUS'!I99</f>
        <v>-</v>
      </c>
      <c r="Q7" s="157" t="e">
        <f>'FAC 2012-2018 BUS'!AD15</f>
        <v>#REF!</v>
      </c>
      <c r="R7" s="157" t="e">
        <f>'FAC 2012-2018 BUS'!AD43</f>
        <v>#REF!</v>
      </c>
      <c r="S7" s="157" t="e">
        <f>'FAC 2012-2018 BUS'!AD71</f>
        <v>#REF!</v>
      </c>
      <c r="T7" s="157" t="e">
        <f>'FAC 2012-2018 BUS'!AD99</f>
        <v>#REF!</v>
      </c>
    </row>
    <row r="8" spans="2:20" s="158" customFormat="1" x14ac:dyDescent="0.25">
      <c r="B8" s="114" t="s">
        <v>80</v>
      </c>
      <c r="C8" s="157" t="str">
        <f>'FAC 2002-2012 BUS'!I16</f>
        <v>-</v>
      </c>
      <c r="D8" s="157" t="str">
        <f>'FAC 2002-2012 BUS'!I44</f>
        <v>-</v>
      </c>
      <c r="E8" s="157" t="str">
        <f>'FAC 2002-2012 BUS'!I72</f>
        <v>-</v>
      </c>
      <c r="F8" s="157" t="str">
        <f>'FAC 2002-2012 BUS'!I100</f>
        <v>-</v>
      </c>
      <c r="G8" s="157">
        <f>'FAC 2002-2012 BUS'!AD16</f>
        <v>0</v>
      </c>
      <c r="H8" s="157">
        <f>'FAC 2002-2012 BUS'!AD44</f>
        <v>0</v>
      </c>
      <c r="I8" s="157">
        <f>'FAC 2002-2012 BUS'!AD72</f>
        <v>0</v>
      </c>
      <c r="J8" s="157">
        <f>'FAC 2002-2012 BUS'!AD100</f>
        <v>0</v>
      </c>
      <c r="L8" s="114" t="s">
        <v>80</v>
      </c>
      <c r="M8" s="157" t="str">
        <f>'FAC 2012-2018 BUS'!I16</f>
        <v>-</v>
      </c>
      <c r="N8" s="157" t="str">
        <f>'FAC 2012-2018 BUS'!I44</f>
        <v>-</v>
      </c>
      <c r="O8" s="157" t="str">
        <f>'FAC 2012-2018 BUS'!I72</f>
        <v>-</v>
      </c>
      <c r="P8" s="157" t="str">
        <f>'FAC 2012-2018 BUS'!I100</f>
        <v>-</v>
      </c>
      <c r="Q8" s="157">
        <f>'FAC 2012-2018 BUS'!AD16</f>
        <v>0</v>
      </c>
      <c r="R8" s="157">
        <f>'FAC 2012-2018 BUS'!AD44</f>
        <v>0</v>
      </c>
      <c r="S8" s="157">
        <f>'FAC 2012-2018 BUS'!AD72</f>
        <v>0</v>
      </c>
      <c r="T8" s="157">
        <f>'FAC 2012-2018 BUS'!AD100</f>
        <v>0</v>
      </c>
    </row>
    <row r="9" spans="2:20" s="158" customFormat="1" x14ac:dyDescent="0.25">
      <c r="B9" s="24" t="s">
        <v>48</v>
      </c>
      <c r="C9" s="157">
        <f>'FAC 2002-2012 BUS'!I17</f>
        <v>5.5631822363825911E-2</v>
      </c>
      <c r="D9" s="157">
        <f>'FAC 2002-2012 BUS'!I45</f>
        <v>5.7883484469767321E-2</v>
      </c>
      <c r="E9" s="157">
        <f>'FAC 2002-2012 BUS'!I73</f>
        <v>-2.750761277613889E-2</v>
      </c>
      <c r="F9" s="157">
        <f>'FAC 2002-2012 BUS'!I101</f>
        <v>8.606219574635432E-2</v>
      </c>
      <c r="G9" s="157">
        <f>'FAC 2002-2012 BUS'!AD17</f>
        <v>4.9300744940181787E-2</v>
      </c>
      <c r="H9" s="157">
        <f>'FAC 2002-2012 BUS'!AD45</f>
        <v>6.9781561255690766E-2</v>
      </c>
      <c r="I9" s="157">
        <f>'FAC 2002-2012 BUS'!AD73</f>
        <v>0.11663203946584794</v>
      </c>
      <c r="J9" s="157">
        <f>'FAC 2002-2012 BUS'!AD101</f>
        <v>0.21596589377523107</v>
      </c>
      <c r="L9" s="24" t="s">
        <v>48</v>
      </c>
      <c r="M9" s="157">
        <f>'FAC 2012-2018 BUS'!I17</f>
        <v>6.2897263194922726E-2</v>
      </c>
      <c r="N9" s="157">
        <f>'FAC 2012-2018 BUS'!I45</f>
        <v>7.9321462308145962E-2</v>
      </c>
      <c r="O9" s="157">
        <f>'FAC 2012-2018 BUS'!I73</f>
        <v>5.7606229465552161E-2</v>
      </c>
      <c r="P9" s="157">
        <f>'FAC 2012-2018 BUS'!I101</f>
        <v>6.8027813555046501E-2</v>
      </c>
      <c r="Q9" s="157">
        <f>'FAC 2012-2018 BUS'!AD17</f>
        <v>2.5567369273152455E-2</v>
      </c>
      <c r="R9" s="157">
        <f>'FAC 2012-2018 BUS'!AD45</f>
        <v>2.9931758887889778E-2</v>
      </c>
      <c r="S9" s="157">
        <f>'FAC 2012-2018 BUS'!AD73</f>
        <v>2.0479257897460551E-2</v>
      </c>
      <c r="T9" s="157">
        <f>'FAC 2012-2018 BUS'!AD101</f>
        <v>0.160400111448326</v>
      </c>
    </row>
    <row r="10" spans="2:20" x14ac:dyDescent="0.25">
      <c r="B10" s="24" t="s">
        <v>73</v>
      </c>
      <c r="C10" s="62" t="str">
        <f>'FAC 2002-2012 BUS'!I18</f>
        <v>-</v>
      </c>
      <c r="D10" s="62" t="str">
        <f>'FAC 2002-2012 BUS'!I46</f>
        <v>-</v>
      </c>
      <c r="E10" s="62" t="str">
        <f>'FAC 2002-2012 BUS'!I74</f>
        <v>-</v>
      </c>
      <c r="F10" s="62" t="str">
        <f>'FAC 2002-2012 BUS'!I102</f>
        <v>-</v>
      </c>
      <c r="G10" s="62" t="e">
        <f>'FAC 2002-2012 BUS'!AD18</f>
        <v>#REF!</v>
      </c>
      <c r="H10" s="62" t="e">
        <f>'FAC 2002-2012 BUS'!AD46</f>
        <v>#REF!</v>
      </c>
      <c r="I10" s="62" t="e">
        <f>'FAC 2002-2012 BUS'!AD74</f>
        <v>#REF!</v>
      </c>
      <c r="J10" s="62" t="e">
        <f>'FAC 2002-2012 BUS'!AD102</f>
        <v>#REF!</v>
      </c>
      <c r="L10" s="24" t="s">
        <v>73</v>
      </c>
      <c r="M10" s="62" t="str">
        <f>'FAC 2012-2018 BUS'!I18</f>
        <v>-</v>
      </c>
      <c r="N10" s="62" t="str">
        <f>'FAC 2012-2018 BUS'!I46</f>
        <v>-</v>
      </c>
      <c r="O10" s="62" t="str">
        <f>'FAC 2012-2018 BUS'!I74</f>
        <v>-</v>
      </c>
      <c r="P10" s="62" t="str">
        <f>'FAC 2012-2018 BUS'!I102</f>
        <v>-</v>
      </c>
      <c r="Q10" s="62" t="e">
        <f>'FAC 2012-2018 BUS'!AD18</f>
        <v>#REF!</v>
      </c>
      <c r="R10" s="62" t="e">
        <f>'FAC 2012-2018 BUS'!AD46</f>
        <v>#REF!</v>
      </c>
      <c r="S10" s="62" t="e">
        <f>'FAC 2012-2018 BUS'!AD74</f>
        <v>#REF!</v>
      </c>
      <c r="T10" s="62" t="e">
        <f>'FAC 2012-2018 BUS'!AD102</f>
        <v>#REF!</v>
      </c>
    </row>
    <row r="11" spans="2:20" x14ac:dyDescent="0.25">
      <c r="B11" s="24" t="s">
        <v>49</v>
      </c>
      <c r="C11" s="62">
        <f>'FAC 2002-2012 BUS'!I19</f>
        <v>1.0712225107968747</v>
      </c>
      <c r="D11" s="62">
        <f>'FAC 2002-2012 BUS'!I47</f>
        <v>1.0678012135282486</v>
      </c>
      <c r="E11" s="62">
        <f>'FAC 2002-2012 BUS'!I75</f>
        <v>1.0679576257475252</v>
      </c>
      <c r="F11" s="62">
        <f>'FAC 2002-2012 BUS'!I103</f>
        <v>1.0817122593718338</v>
      </c>
      <c r="G11" s="62">
        <f>'FAC 2002-2012 BUS'!AD19</f>
        <v>5.7363127038863884E-2</v>
      </c>
      <c r="H11" s="62">
        <f>'FAC 2002-2012 BUS'!AD47</f>
        <v>6.1074798184892608E-2</v>
      </c>
      <c r="I11" s="62">
        <f>'FAC 2002-2012 BUS'!AD75</f>
        <v>9.9560492676999152E-2</v>
      </c>
      <c r="J11" s="62">
        <f>'FAC 2002-2012 BUS'!AD103</f>
        <v>0.36770724168716634</v>
      </c>
      <c r="L11" s="24" t="s">
        <v>49</v>
      </c>
      <c r="M11" s="62">
        <f>'FAC 2012-2018 BUS'!I19</f>
        <v>-0.26427344258628593</v>
      </c>
      <c r="N11" s="62">
        <f>'FAC 2012-2018 BUS'!I47</f>
        <v>-0.28803125696077803</v>
      </c>
      <c r="O11" s="62">
        <f>'FAC 2012-2018 BUS'!I75</f>
        <v>-0.29484374808660729</v>
      </c>
      <c r="P11" s="62">
        <f>'FAC 2012-2018 BUS'!I103</f>
        <v>-0.28941668897379358</v>
      </c>
      <c r="Q11" s="62">
        <f>'FAC 2012-2018 BUS'!AD19</f>
        <v>-2.4682347896140204E-2</v>
      </c>
      <c r="R11" s="62">
        <f>'FAC 2012-2018 BUS'!AD47</f>
        <v>-2.7111044833441473E-2</v>
      </c>
      <c r="S11" s="62">
        <f>'FAC 2012-2018 BUS'!AD75</f>
        <v>-2.8872031048160655E-2</v>
      </c>
      <c r="T11" s="62">
        <f>'FAC 2012-2018 BUS'!AD103</f>
        <v>-0.17032064993518026</v>
      </c>
    </row>
    <row r="12" spans="2:20" x14ac:dyDescent="0.25">
      <c r="B12" s="24" t="s">
        <v>46</v>
      </c>
      <c r="C12" s="62">
        <f>'FAC 2002-2012 BUS'!I20</f>
        <v>-0.16494461462244669</v>
      </c>
      <c r="D12" s="62">
        <f>'FAC 2002-2012 BUS'!I48</f>
        <v>-0.19154572575705331</v>
      </c>
      <c r="E12" s="62">
        <f>'FAC 2002-2012 BUS'!I76</f>
        <v>-0.24217564677153114</v>
      </c>
      <c r="F12" s="62">
        <f>'FAC 2002-2012 BUS'!I104</f>
        <v>-0.19971606355699134</v>
      </c>
      <c r="G12" s="62">
        <f>'FAC 2002-2012 BUS'!AD20</f>
        <v>2.5390743955766536E-2</v>
      </c>
      <c r="H12" s="62">
        <f>'FAC 2002-2012 BUS'!AD48</f>
        <v>2.940691510722877E-2</v>
      </c>
      <c r="I12" s="62">
        <f>'FAC 2002-2012 BUS'!AD76</f>
        <v>4.8112676900907189E-2</v>
      </c>
      <c r="J12" s="62">
        <f>'FAC 2002-2012 BUS'!AD104</f>
        <v>0.16700461432573707</v>
      </c>
      <c r="L12" s="24" t="s">
        <v>46</v>
      </c>
      <c r="M12" s="62">
        <f>'FAC 2012-2018 BUS'!I20</f>
        <v>0.12479563574969244</v>
      </c>
      <c r="N12" s="62">
        <f>'FAC 2012-2018 BUS'!I48</f>
        <v>9.5252733490610808E-2</v>
      </c>
      <c r="O12" s="62">
        <f>'FAC 2012-2018 BUS'!I76</f>
        <v>8.3969333643664212E-2</v>
      </c>
      <c r="P12" s="62">
        <f>'FAC 2012-2018 BUS'!I104</f>
        <v>8.3566354398319831E-2</v>
      </c>
      <c r="Q12" s="62">
        <f>'FAC 2012-2018 BUS'!AD20</f>
        <v>-1.2193511429288574E-2</v>
      </c>
      <c r="R12" s="62">
        <f>'FAC 2012-2018 BUS'!AD48</f>
        <v>-9.4975563475969572E-3</v>
      </c>
      <c r="S12" s="62">
        <f>'FAC 2012-2018 BUS'!AD76</f>
        <v>-9.1102545982182283E-3</v>
      </c>
      <c r="T12" s="62">
        <f>'FAC 2012-2018 BUS'!AD104</f>
        <v>-5.4170105592576651E-2</v>
      </c>
    </row>
    <row r="13" spans="2:20" x14ac:dyDescent="0.25">
      <c r="B13" s="24" t="s">
        <v>62</v>
      </c>
      <c r="C13" s="62">
        <f>'FAC 2002-2012 BUS'!I21</f>
        <v>4.1594878753359321E-3</v>
      </c>
      <c r="D13" s="62">
        <f>'FAC 2002-2012 BUS'!I49</f>
        <v>5.6459716000271554E-2</v>
      </c>
      <c r="E13" s="62">
        <f>'FAC 2002-2012 BUS'!I77</f>
        <v>9.6355141719019821E-2</v>
      </c>
      <c r="F13" s="62">
        <f>'FAC 2002-2012 BUS'!I105</f>
        <v>-6.3071586250362799E-3</v>
      </c>
      <c r="G13" s="62">
        <f>'FAC 2002-2012 BUS'!AD21</f>
        <v>3.7221524955622864E-3</v>
      </c>
      <c r="H13" s="62">
        <f>'FAC 2002-2012 BUS'!AD49</f>
        <v>2.2777574300276719E-2</v>
      </c>
      <c r="I13" s="62">
        <f>'FAC 2002-2012 BUS'!AD77</f>
        <v>5.2987323102858884E-2</v>
      </c>
      <c r="J13" s="62">
        <f>'FAC 2002-2012 BUS'!AD105</f>
        <v>-4.9458501645404968E-2</v>
      </c>
      <c r="L13" s="24" t="s">
        <v>62</v>
      </c>
      <c r="M13" s="62">
        <f>'FAC 2012-2018 BUS'!I21</f>
        <v>-8.6621117669988812E-2</v>
      </c>
      <c r="N13" s="62">
        <f>'FAC 2012-2018 BUS'!I49</f>
        <v>-0.12807270872960053</v>
      </c>
      <c r="O13" s="62">
        <f>'FAC 2012-2018 BUS'!I77</f>
        <v>-4.7947899022480867E-2</v>
      </c>
      <c r="P13" s="62">
        <f>'FAC 2012-2018 BUS'!I105</f>
        <v>-4.7603935258648034E-2</v>
      </c>
      <c r="Q13" s="62">
        <f>'FAC 2012-2018 BUS'!AD21</f>
        <v>-2.0881396360764665E-2</v>
      </c>
      <c r="R13" s="62">
        <f>'FAC 2012-2018 BUS'!AD49</f>
        <v>-2.4368418925360662E-2</v>
      </c>
      <c r="S13" s="62">
        <f>'FAC 2012-2018 BUS'!AD77</f>
        <v>-5.986784152040534E-3</v>
      </c>
      <c r="T13" s="62">
        <f>'FAC 2012-2018 BUS'!AD105</f>
        <v>-0.24240012280737372</v>
      </c>
    </row>
    <row r="14" spans="2:20" x14ac:dyDescent="0.25">
      <c r="B14" s="24" t="s">
        <v>47</v>
      </c>
      <c r="C14" s="62">
        <f>'FAC 2002-2012 BUS'!I22</f>
        <v>0.26457677383977884</v>
      </c>
      <c r="D14" s="62">
        <f>'FAC 2002-2012 BUS'!I50</f>
        <v>0.25044805039857976</v>
      </c>
      <c r="E14" s="62">
        <f>'FAC 2002-2012 BUS'!I78</f>
        <v>0.14893276125478505</v>
      </c>
      <c r="F14" s="62">
        <f>'FAC 2002-2012 BUS'!I106</f>
        <v>0.17142857142857126</v>
      </c>
      <c r="G14" s="62">
        <f>'FAC 2002-2012 BUS'!AD22</f>
        <v>-5.1593679988117189E-3</v>
      </c>
      <c r="H14" s="62">
        <f>'FAC 2002-2012 BUS'!AD50</f>
        <v>-4.253565482549247E-3</v>
      </c>
      <c r="I14" s="62">
        <f>'FAC 2002-2012 BUS'!AD78</f>
        <v>-4.6415777407532938E-3</v>
      </c>
      <c r="J14" s="62">
        <f>'FAC 2002-2012 BUS'!AD106</f>
        <v>-1.7238248295070577E-2</v>
      </c>
      <c r="L14" s="24" t="s">
        <v>47</v>
      </c>
      <c r="M14" s="62">
        <f>'FAC 2012-2018 BUS'!I22</f>
        <v>0.22686091383672236</v>
      </c>
      <c r="N14" s="62">
        <f>'FAC 2012-2018 BUS'!I50</f>
        <v>0.32541950976214018</v>
      </c>
      <c r="O14" s="62">
        <f>'FAC 2012-2018 BUS'!I78</f>
        <v>0.35081042185348199</v>
      </c>
      <c r="P14" s="62">
        <f>'FAC 2012-2018 BUS'!I106</f>
        <v>0.12195121951219523</v>
      </c>
      <c r="Q14" s="62">
        <f>'FAC 2012-2018 BUS'!AD22</f>
        <v>-4.6761196476838105E-3</v>
      </c>
      <c r="R14" s="62">
        <f>'FAC 2012-2018 BUS'!AD50</f>
        <v>-5.5095704286238726E-3</v>
      </c>
      <c r="S14" s="62">
        <f>'FAC 2012-2018 BUS'!AD78</f>
        <v>-5.4349321328799839E-3</v>
      </c>
      <c r="T14" s="62">
        <f>'FAC 2012-2018 BUS'!AD106</f>
        <v>-1.3465950517447917E-2</v>
      </c>
    </row>
    <row r="15" spans="2:20" x14ac:dyDescent="0.25">
      <c r="B15" s="24" t="s">
        <v>84</v>
      </c>
      <c r="C15" s="107"/>
      <c r="D15" s="107"/>
      <c r="E15" s="107"/>
      <c r="F15" s="107"/>
      <c r="G15" s="62">
        <f>'FAC 2002-2012 BUS'!AD23</f>
        <v>-8.4355998741304158E-3</v>
      </c>
      <c r="H15" s="62">
        <f>'FAC 2002-2012 BUS'!AD51</f>
        <v>0</v>
      </c>
      <c r="I15" s="62">
        <f>'FAC 2002-2012 BUS'!AD79</f>
        <v>0</v>
      </c>
      <c r="J15" s="62" t="e">
        <f>'FAC 2002-2012 BUS'!AD107</f>
        <v>#REF!</v>
      </c>
      <c r="L15" s="24" t="s">
        <v>84</v>
      </c>
      <c r="M15" s="62"/>
      <c r="N15" s="107"/>
      <c r="O15" s="107"/>
      <c r="P15" s="62"/>
      <c r="Q15" s="62">
        <f>'FAC 2012-2018 BUS'!AD23</f>
        <v>-8.3412287879481253E-2</v>
      </c>
      <c r="R15" s="62">
        <f>'FAC 2012-2018 BUS'!AD51</f>
        <v>-0.13208413159135091</v>
      </c>
      <c r="S15" s="62">
        <f>'FAC 2012-2018 BUS'!AD79</f>
        <v>-7.8824205629857286E-2</v>
      </c>
      <c r="T15" s="62" t="e">
        <f>'FAC 2012-2018 BUS'!AD107</f>
        <v>#REF!</v>
      </c>
    </row>
    <row r="16" spans="2:20" x14ac:dyDescent="0.25">
      <c r="B16" s="24" t="s">
        <v>64</v>
      </c>
      <c r="C16" s="107"/>
      <c r="D16" s="62"/>
      <c r="E16" s="62"/>
      <c r="F16" s="107"/>
      <c r="G16" s="62">
        <f>'FAC 2002-2012 BUS'!AD24</f>
        <v>-1.7104426956214907E-3</v>
      </c>
      <c r="H16" s="62">
        <f>'FAC 2002-2012 BUS'!AD52</f>
        <v>-5.618443618761273E-4</v>
      </c>
      <c r="I16" s="62">
        <f>'FAC 2002-2012 BUS'!AD80</f>
        <v>-5.5542364449240387E-4</v>
      </c>
      <c r="J16" s="62">
        <f>'FAC 2002-2012 BUS'!AD108</f>
        <v>0</v>
      </c>
      <c r="L16" s="24" t="s">
        <v>64</v>
      </c>
      <c r="M16" s="62"/>
      <c r="N16" s="62"/>
      <c r="O16" s="62"/>
      <c r="P16" s="107"/>
      <c r="Q16" s="62">
        <f>'FAC 2012-2018 BUS'!AD24</f>
        <v>-5.7896299135669843E-3</v>
      </c>
      <c r="R16" s="62">
        <f>'FAC 2012-2018 BUS'!AD52</f>
        <v>-5.309516091105154E-3</v>
      </c>
      <c r="S16" s="62">
        <f>'FAC 2012-2018 BUS'!AD80</f>
        <v>-3.7034178261976681E-3</v>
      </c>
      <c r="T16" s="62">
        <f>'FAC 2012-2018 BUS'!AD108</f>
        <v>-4.8328763172024156E-2</v>
      </c>
    </row>
    <row r="17" spans="2:20" x14ac:dyDescent="0.25">
      <c r="B17" s="7" t="s">
        <v>65</v>
      </c>
      <c r="C17" s="108"/>
      <c r="D17" s="108"/>
      <c r="E17" s="108"/>
      <c r="F17" s="108"/>
      <c r="G17" s="63">
        <f>'FAC 2002-2012 BUS'!AD25</f>
        <v>0</v>
      </c>
      <c r="H17" s="63">
        <f>'FAC 2002-2012 BUS'!AD53</f>
        <v>0</v>
      </c>
      <c r="I17" s="63">
        <f>'FAC 2002-2012 BUS'!AD81</f>
        <v>0</v>
      </c>
      <c r="J17" s="63">
        <f>'FAC 2002-2012 BUS'!AD109</f>
        <v>0</v>
      </c>
      <c r="L17" s="7" t="s">
        <v>65</v>
      </c>
      <c r="M17" s="108"/>
      <c r="N17" s="108"/>
      <c r="O17" s="108"/>
      <c r="P17" s="108"/>
      <c r="Q17" s="63">
        <f>'FAC 2012-2018 BUS'!AD25</f>
        <v>-2.5793586433267495E-2</v>
      </c>
      <c r="R17" s="63">
        <f>'FAC 2012-2018 BUS'!AD53</f>
        <v>-1.767905401544995E-2</v>
      </c>
      <c r="S17" s="63">
        <f>'FAC 2012-2018 BUS'!AD81</f>
        <v>-3.4951706559291965E-3</v>
      </c>
      <c r="T17" s="63">
        <f>'FAC 2012-2018 BUS'!AD109</f>
        <v>0</v>
      </c>
    </row>
    <row r="18" spans="2:20" x14ac:dyDescent="0.25">
      <c r="B18" s="40" t="s">
        <v>53</v>
      </c>
      <c r="C18" s="64"/>
      <c r="D18" s="64"/>
      <c r="E18" s="64"/>
      <c r="F18" s="64"/>
      <c r="G18" s="64">
        <f>'FAC 2002-2012 BUS'!AD26</f>
        <v>0.13747823851466651</v>
      </c>
      <c r="H18" s="64">
        <f>'FAC 2002-2012 BUS'!AD54</f>
        <v>0.20455094104988761</v>
      </c>
      <c r="I18" s="64">
        <f>'FAC 2002-2012 BUS'!AD82</f>
        <v>1.6204595660936241</v>
      </c>
      <c r="J18" s="64">
        <f>'FAC 2002-2012 BUS'!AD110</f>
        <v>0</v>
      </c>
      <c r="L18" s="40" t="s">
        <v>53</v>
      </c>
      <c r="M18" s="64"/>
      <c r="N18" s="64"/>
      <c r="O18" s="64"/>
      <c r="P18" s="64"/>
      <c r="Q18" s="64">
        <f>'FAC 2012-2018 BUS'!AD26</f>
        <v>0</v>
      </c>
      <c r="R18" s="64">
        <f>'FAC 2012-2018 BUS'!AD54</f>
        <v>0</v>
      </c>
      <c r="S18" s="64">
        <f>'FAC 2012-2018 BUS'!AD82</f>
        <v>0</v>
      </c>
      <c r="T18" s="64">
        <f>'FAC 2012-2018 BUS'!AD110</f>
        <v>0</v>
      </c>
    </row>
    <row r="19" spans="2:20" x14ac:dyDescent="0.25">
      <c r="B19" s="24" t="s">
        <v>66</v>
      </c>
      <c r="C19" s="68"/>
      <c r="D19" s="68"/>
      <c r="E19" s="68"/>
      <c r="F19" s="68"/>
      <c r="G19" s="68">
        <f>'FAC 2002-2012 BUS'!AD27</f>
        <v>0.20700307969532417</v>
      </c>
      <c r="H19" s="68">
        <f>'FAC 2002-2012 BUS'!AD55</f>
        <v>0.3429890499313093</v>
      </c>
      <c r="I19" s="68">
        <f>'FAC 2002-2012 BUS'!AD83</f>
        <v>2.1486459432727538</v>
      </c>
      <c r="J19" s="68">
        <f>'FAC 2002-2012 BUS'!AD111</f>
        <v>-3.9282334432847343E-2</v>
      </c>
      <c r="L19" s="24" t="s">
        <v>66</v>
      </c>
      <c r="M19" s="68"/>
      <c r="N19" s="68"/>
      <c r="O19" s="68"/>
      <c r="P19" s="68"/>
      <c r="Q19" s="68">
        <f>'FAC 2012-2018 BUS'!AD27</f>
        <v>-0.1210796748754861</v>
      </c>
      <c r="R19" s="68">
        <f>'FAC 2012-2018 BUS'!AD55</f>
        <v>-0.13650535176620171</v>
      </c>
      <c r="S19" s="68">
        <f>'FAC 2012-2018 BUS'!AD83</f>
        <v>-9.5827097013745921E-2</v>
      </c>
      <c r="T19" s="68">
        <f>'FAC 2012-2018 BUS'!AD111</f>
        <v>-0.10997184938191173</v>
      </c>
    </row>
    <row r="20" spans="2:20" ht="16.5" thickBot="1" x14ac:dyDescent="0.3">
      <c r="B20" s="8" t="s">
        <v>50</v>
      </c>
      <c r="C20" s="65"/>
      <c r="D20" s="65"/>
      <c r="E20" s="65"/>
      <c r="F20" s="65"/>
      <c r="G20" s="65">
        <f>'FAC 2002-2012 BUS'!AD28</f>
        <v>0.14578176527415976</v>
      </c>
      <c r="H20" s="65">
        <f>'FAC 2002-2012 BUS'!AD56</f>
        <v>0.38727309934186782</v>
      </c>
      <c r="I20" s="65">
        <f>'FAC 2002-2012 BUS'!AD84</f>
        <v>2.3049493041550506</v>
      </c>
      <c r="J20" s="65">
        <f>'FAC 2002-2012 BUS'!AD112</f>
        <v>-0.14017116941854424</v>
      </c>
      <c r="L20" s="8" t="s">
        <v>50</v>
      </c>
      <c r="M20" s="65"/>
      <c r="N20" s="65"/>
      <c r="O20" s="65"/>
      <c r="P20" s="65"/>
      <c r="Q20" s="65">
        <f>'FAC 2012-2018 BUS'!AD28</f>
        <v>-0.14351131184823507</v>
      </c>
      <c r="R20" s="65">
        <f>'FAC 2012-2018 BUS'!AD56</f>
        <v>-0.15780496085898432</v>
      </c>
      <c r="S20" s="65">
        <f>'FAC 2012-2018 BUS'!AD84</f>
        <v>-0.14612239671512528</v>
      </c>
      <c r="T20" s="65">
        <f>'FAC 2012-2018 BUS'!AD112</f>
        <v>-9.3789934893261595E-2</v>
      </c>
    </row>
    <row r="21" spans="2:20" ht="17.25" thickTop="1" thickBot="1" x14ac:dyDescent="0.3">
      <c r="B21" s="56" t="s">
        <v>67</v>
      </c>
      <c r="C21" s="66"/>
      <c r="D21" s="66"/>
      <c r="E21" s="66"/>
      <c r="F21" s="66"/>
      <c r="G21" s="66">
        <f>'FAC 2002-2012 BUS'!AD29</f>
        <v>-6.1221314421164408E-2</v>
      </c>
      <c r="H21" s="66">
        <f>'FAC 2002-2012 BUS'!AD57</f>
        <v>4.4284049410558524E-2</v>
      </c>
      <c r="I21" s="66">
        <f>'FAC 2002-2012 BUS'!AD85</f>
        <v>0.15630336088229679</v>
      </c>
      <c r="J21" s="66">
        <f>'FAC 2002-2012 BUS'!AD113</f>
        <v>-0.1008888349856969</v>
      </c>
      <c r="L21" s="56" t="s">
        <v>67</v>
      </c>
      <c r="M21" s="66"/>
      <c r="N21" s="66"/>
      <c r="O21" s="66"/>
      <c r="P21" s="66"/>
      <c r="Q21" s="66">
        <f>'FAC 2012-2018 BUS'!AD29</f>
        <v>-2.243163697274897E-2</v>
      </c>
      <c r="R21" s="66">
        <f>'FAC 2012-2018 BUS'!AD57</f>
        <v>-2.1299609092782612E-2</v>
      </c>
      <c r="S21" s="66">
        <f>'FAC 2012-2018 BUS'!AD85</f>
        <v>-5.0295299701379359E-2</v>
      </c>
      <c r="T21" s="66">
        <f>'FAC 2012-2018 BUS'!AD113</f>
        <v>1.618191448865014E-2</v>
      </c>
    </row>
    <row r="22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abSelected="1" topLeftCell="D4" workbookViewId="0">
      <selection activeCell="U16" sqref="U16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7" t="s">
        <v>71</v>
      </c>
      <c r="L2" s="67" t="s">
        <v>61</v>
      </c>
    </row>
    <row r="3" spans="2:21" ht="16.5" thickBot="1" x14ac:dyDescent="0.3"/>
    <row r="4" spans="2:21" ht="16.5" thickTop="1" x14ac:dyDescent="0.25">
      <c r="B4" s="60"/>
      <c r="C4" s="166" t="s">
        <v>60</v>
      </c>
      <c r="D4" s="166"/>
      <c r="E4" s="166"/>
      <c r="F4" s="166"/>
      <c r="G4" s="166" t="s">
        <v>55</v>
      </c>
      <c r="H4" s="166"/>
      <c r="I4" s="166"/>
      <c r="J4" s="166"/>
      <c r="L4" s="60"/>
      <c r="M4" s="166" t="s">
        <v>60</v>
      </c>
      <c r="N4" s="166"/>
      <c r="O4" s="166"/>
      <c r="P4" s="166"/>
      <c r="Q4" s="166" t="s">
        <v>55</v>
      </c>
      <c r="R4" s="166"/>
      <c r="S4" s="166"/>
      <c r="T4" s="166"/>
    </row>
    <row r="5" spans="2:21" x14ac:dyDescent="0.25">
      <c r="B5" s="7" t="s">
        <v>18</v>
      </c>
      <c r="C5" s="26" t="s">
        <v>56</v>
      </c>
      <c r="D5" s="26" t="s">
        <v>57</v>
      </c>
      <c r="E5" s="26" t="s">
        <v>58</v>
      </c>
      <c r="F5" s="26" t="s">
        <v>27</v>
      </c>
      <c r="G5" s="26" t="s">
        <v>56</v>
      </c>
      <c r="H5" s="26" t="s">
        <v>57</v>
      </c>
      <c r="I5" s="26" t="s">
        <v>58</v>
      </c>
      <c r="J5" s="26" t="s">
        <v>27</v>
      </c>
      <c r="L5" s="7" t="s">
        <v>18</v>
      </c>
      <c r="M5" s="26" t="s">
        <v>56</v>
      </c>
      <c r="N5" s="26" t="s">
        <v>57</v>
      </c>
      <c r="O5" s="26" t="s">
        <v>58</v>
      </c>
      <c r="P5" s="26" t="s">
        <v>27</v>
      </c>
      <c r="Q5" s="26" t="s">
        <v>56</v>
      </c>
      <c r="R5" s="26" t="s">
        <v>57</v>
      </c>
      <c r="S5" s="26" t="s">
        <v>58</v>
      </c>
      <c r="T5" s="26" t="s">
        <v>27</v>
      </c>
    </row>
    <row r="6" spans="2:21" x14ac:dyDescent="0.25">
      <c r="B6" s="24" t="s">
        <v>31</v>
      </c>
      <c r="C6" s="62">
        <f>'FAC 2002-2012 RAIL'!I13</f>
        <v>0.20620096807639721</v>
      </c>
      <c r="D6" s="62">
        <f>'FAC 2002-2012 BUS'!I41</f>
        <v>-0.15797851612432678</v>
      </c>
      <c r="E6" s="62" t="str">
        <f>'FAC 2002-2012 RAIL'!I69</f>
        <v>-</v>
      </c>
      <c r="F6" s="62">
        <f>'FAC 2002-2012 RAIL'!I97</f>
        <v>0.14274156077501154</v>
      </c>
      <c r="G6" s="62">
        <f>'FAC 2002-2012 RAIL'!AD13</f>
        <v>0.16436947920037262</v>
      </c>
      <c r="H6" s="62">
        <f>'FAC 2002-2012 RAIL'!AD41</f>
        <v>0.43001227401155473</v>
      </c>
      <c r="I6" s="62" t="e">
        <f>'FAC 2002-2012 RAIL'!AD69</f>
        <v>#N/A</v>
      </c>
      <c r="J6" s="62">
        <f>'FAC 2002-2012 RAIL'!AD97</f>
        <v>0.66699613306461658</v>
      </c>
      <c r="L6" s="24" t="s">
        <v>31</v>
      </c>
      <c r="M6" s="62">
        <f>'FAC 2012-2018 RAIL'!I13</f>
        <v>0.11766443769046075</v>
      </c>
      <c r="N6" s="62">
        <f>'FAC 2012-2018 RAIL'!I41</f>
        <v>0.22868168171758918</v>
      </c>
      <c r="O6" s="62" t="str">
        <f>'FAC 2012-2018 RAIL'!I69</f>
        <v>-</v>
      </c>
      <c r="P6" s="62">
        <f>'FAC 2012-2018 RAIL'!I97</f>
        <v>3.3807373956687981E-2</v>
      </c>
      <c r="Q6" s="62">
        <f>'FAC 2012-2018 RAIL'!AD13</f>
        <v>8.2113921621188801E-2</v>
      </c>
      <c r="R6" s="62">
        <f>'FAC 2012-2018 RAIL'!AD41</f>
        <v>0.13195019790012252</v>
      </c>
      <c r="S6" s="62" t="e">
        <f>'FAC 2012-2018 RAIL'!AD69</f>
        <v>#N/A</v>
      </c>
      <c r="T6" s="62">
        <f>'FAC 2012-2018 RAIL'!AD97</f>
        <v>0.19146623163269</v>
      </c>
    </row>
    <row r="7" spans="2:21" s="158" customFormat="1" x14ac:dyDescent="0.25">
      <c r="B7" s="24" t="s">
        <v>52</v>
      </c>
      <c r="C7" s="157">
        <f>'FAC 2002-2012 RAIL'!I14</f>
        <v>0.14188021826970187</v>
      </c>
      <c r="D7" s="157">
        <f>'FAC 2002-2012 BUS'!I42</f>
        <v>7.3913495755720593E-2</v>
      </c>
      <c r="E7" s="157" t="str">
        <f>'FAC 2002-2012 RAIL'!I70</f>
        <v>-</v>
      </c>
      <c r="F7" s="157">
        <f>'FAC 2002-2012 RAIL'!I98</f>
        <v>-3.6642306071110853E-2</v>
      </c>
      <c r="G7" s="157">
        <f>'FAC 2002-2012 RAIL'!AD14</f>
        <v>-3.1724097072025115E-2</v>
      </c>
      <c r="H7" s="157">
        <f>'FAC 2002-2012 RAIL'!AD42</f>
        <v>-1.7833248763807215E-2</v>
      </c>
      <c r="I7" s="157" t="e">
        <f>'FAC 2002-2012 RAIL'!AD70</f>
        <v>#N/A</v>
      </c>
      <c r="J7" s="157">
        <f>'FAC 2002-2012 RAIL'!AD98</f>
        <v>4.016313350062254E-2</v>
      </c>
      <c r="L7" s="24" t="s">
        <v>52</v>
      </c>
      <c r="M7" s="157">
        <f>'FAC 2012-2018 RAIL'!I14</f>
        <v>0.1271374429428298</v>
      </c>
      <c r="N7" s="157">
        <f>'FAC 2012-2018 RAIL'!I42</f>
        <v>7.3656025790028279E-2</v>
      </c>
      <c r="O7" s="157" t="str">
        <f>'FAC 2012-2018 RAIL'!I70</f>
        <v>-</v>
      </c>
      <c r="P7" s="157">
        <f>'FAC 2012-2018 RAIL'!I98</f>
        <v>0.15271428027284539</v>
      </c>
      <c r="Q7" s="157">
        <f>'FAC 2012-2018 RAIL'!AD14</f>
        <v>-2.3859216567238287E-2</v>
      </c>
      <c r="R7" s="157">
        <f>'FAC 2012-2018 RAIL'!AD42</f>
        <v>-7.0002304105769436E-3</v>
      </c>
      <c r="S7" s="157" t="e">
        <f>'FAC 2012-2018 RAIL'!AD70</f>
        <v>#N/A</v>
      </c>
      <c r="T7" s="157">
        <f>'FAC 2012-2018 RAIL'!AD98</f>
        <v>-0.30271448849819549</v>
      </c>
      <c r="U7" s="159"/>
    </row>
    <row r="8" spans="2:21" s="158" customFormat="1" x14ac:dyDescent="0.25">
      <c r="B8" s="114" t="s">
        <v>79</v>
      </c>
      <c r="C8" s="157" t="str">
        <f>'FAC 2002-2012 RAIL'!I15</f>
        <v>-</v>
      </c>
      <c r="D8" s="157" t="str">
        <f>'FAC 2002-2012 BUS'!I43</f>
        <v>-</v>
      </c>
      <c r="E8" s="157" t="str">
        <f>'FAC 2002-2012 RAIL'!I71</f>
        <v>-</v>
      </c>
      <c r="F8" s="157" t="str">
        <f>'FAC 2002-2012 RAIL'!I99</f>
        <v>-</v>
      </c>
      <c r="G8" s="157" t="e">
        <f>'FAC 2002-2012 RAIL'!AD15</f>
        <v>#REF!</v>
      </c>
      <c r="H8" s="157" t="e">
        <f>'FAC 2002-2012 RAIL'!AD43</f>
        <v>#REF!</v>
      </c>
      <c r="I8" s="157" t="e">
        <f>'FAC 2002-2012 RAIL'!AD71</f>
        <v>#N/A</v>
      </c>
      <c r="J8" s="157" t="e">
        <f>'FAC 2002-2012 RAIL'!AD99</f>
        <v>#REF!</v>
      </c>
      <c r="L8" s="114" t="s">
        <v>79</v>
      </c>
      <c r="M8" s="157" t="str">
        <f>'FAC 2012-2018 RAIL'!I15</f>
        <v>-</v>
      </c>
      <c r="N8" s="157" t="str">
        <f>'FAC 2012-2018 RAIL'!I43</f>
        <v>-</v>
      </c>
      <c r="O8" s="157" t="str">
        <f>'FAC 2012-2018 RAIL'!I71</f>
        <v>-</v>
      </c>
      <c r="P8" s="157" t="str">
        <f>'FAC 2012-2018 RAIL'!I99</f>
        <v>-</v>
      </c>
      <c r="Q8" s="157" t="e">
        <f>'FAC 2012-2018 RAIL'!AD15</f>
        <v>#REF!</v>
      </c>
      <c r="R8" s="157" t="e">
        <f>'FAC 2012-2018 RAIL'!AD43</f>
        <v>#REF!</v>
      </c>
      <c r="S8" s="157" t="e">
        <f>'FAC 2012-2018 RAIL'!AD71</f>
        <v>#N/A</v>
      </c>
      <c r="T8" s="157" t="e">
        <f>'FAC 2012-2018 RAIL'!AD99</f>
        <v>#REF!</v>
      </c>
      <c r="U8" s="159"/>
    </row>
    <row r="9" spans="2:21" s="158" customFormat="1" x14ac:dyDescent="0.25">
      <c r="B9" s="114" t="s">
        <v>80</v>
      </c>
      <c r="C9" s="157" t="str">
        <f>'FAC 2002-2012 RAIL'!I16</f>
        <v>-</v>
      </c>
      <c r="D9" s="157" t="str">
        <f>'FAC 2002-2012 BUS'!I44</f>
        <v>-</v>
      </c>
      <c r="E9" s="157" t="str">
        <f>'FAC 2002-2012 RAIL'!I72</f>
        <v>-</v>
      </c>
      <c r="F9" s="157" t="str">
        <f>'FAC 2002-2012 RAIL'!I100</f>
        <v>-</v>
      </c>
      <c r="G9" s="157">
        <f>'FAC 2002-2012 RAIL'!AD16</f>
        <v>0</v>
      </c>
      <c r="H9" s="157">
        <f>'FAC 2002-2012 RAIL'!AD44</f>
        <v>0</v>
      </c>
      <c r="I9" s="157" t="e">
        <f>'FAC 2002-2012 RAIL'!AD72</f>
        <v>#N/A</v>
      </c>
      <c r="J9" s="157">
        <f>'FAC 2002-2012 RAIL'!AD100</f>
        <v>0</v>
      </c>
      <c r="L9" s="114" t="s">
        <v>80</v>
      </c>
      <c r="M9" s="157" t="str">
        <f>'FAC 2012-2018 RAIL'!I16</f>
        <v>-</v>
      </c>
      <c r="N9" s="157" t="str">
        <f>'FAC 2012-2018 RAIL'!I44</f>
        <v>-</v>
      </c>
      <c r="O9" s="157" t="str">
        <f>'FAC 2012-2018 RAIL'!I72</f>
        <v>-</v>
      </c>
      <c r="P9" s="157" t="str">
        <f>'FAC 2012-2018 RAIL'!I100</f>
        <v>-</v>
      </c>
      <c r="Q9" s="157">
        <f>'FAC 2012-2018 RAIL'!AD16</f>
        <v>0</v>
      </c>
      <c r="R9" s="157">
        <f>'FAC 2012-2018 RAIL'!AD44</f>
        <v>0</v>
      </c>
      <c r="S9" s="157" t="e">
        <f>'FAC 2012-2018 RAIL'!AD72</f>
        <v>#N/A</v>
      </c>
      <c r="T9" s="157">
        <f>'FAC 2012-2018 RAIL'!AD100</f>
        <v>0</v>
      </c>
      <c r="U9" s="159"/>
    </row>
    <row r="10" spans="2:21" s="158" customFormat="1" x14ac:dyDescent="0.25">
      <c r="B10" s="24" t="s">
        <v>48</v>
      </c>
      <c r="C10" s="157">
        <f>'FAC 2002-2012 RAIL'!I17</f>
        <v>9.5749972457961574E-2</v>
      </c>
      <c r="D10" s="157">
        <f>'FAC 2002-2012 BUS'!I45</f>
        <v>5.7883484469767321E-2</v>
      </c>
      <c r="E10" s="157" t="str">
        <f>'FAC 2002-2012 RAIL'!I73</f>
        <v>-</v>
      </c>
      <c r="F10" s="157">
        <f>'FAC 2002-2012 RAIL'!I101</f>
        <v>8.606219574635432E-2</v>
      </c>
      <c r="G10" s="157">
        <f>'FAC 2002-2012 RAIL'!AD17</f>
        <v>5.5215855398450371E-2</v>
      </c>
      <c r="H10" s="157">
        <f>'FAC 2002-2012 RAIL'!AD45</f>
        <v>4.9855270752362547E-2</v>
      </c>
      <c r="I10" s="157" t="e">
        <f>'FAC 2002-2012 RAIL'!AD73</f>
        <v>#N/A</v>
      </c>
      <c r="J10" s="157">
        <f>'FAC 2002-2012 RAIL'!AD101</f>
        <v>0.30121562565536975</v>
      </c>
      <c r="L10" s="24" t="s">
        <v>48</v>
      </c>
      <c r="M10" s="157">
        <f>'FAC 2012-2018 RAIL'!I17</f>
        <v>6.0182671436025181E-2</v>
      </c>
      <c r="N10" s="157">
        <f>'FAC 2012-2018 RAIL'!I45</f>
        <v>5.974278279079237E-2</v>
      </c>
      <c r="O10" s="157" t="str">
        <f>'FAC 2012-2018 RAIL'!I73</f>
        <v>-</v>
      </c>
      <c r="P10" s="157">
        <f>'FAC 2012-2018 RAIL'!I101</f>
        <v>6.8027813555046501E-2</v>
      </c>
      <c r="Q10" s="157">
        <f>'FAC 2012-2018 RAIL'!AD17</f>
        <v>2.5333960827486419E-2</v>
      </c>
      <c r="R10" s="157">
        <f>'FAC 2012-2018 RAIL'!AD45</f>
        <v>2.4163071227712361E-2</v>
      </c>
      <c r="S10" s="157" t="e">
        <f>'FAC 2012-2018 RAIL'!AD73</f>
        <v>#N/A</v>
      </c>
      <c r="T10" s="157">
        <f>'FAC 2012-2018 RAIL'!AD101</f>
        <v>0.26722952769638858</v>
      </c>
      <c r="U10" s="159"/>
    </row>
    <row r="11" spans="2:21" x14ac:dyDescent="0.25">
      <c r="B11" s="24" t="s">
        <v>73</v>
      </c>
      <c r="C11" s="62" t="str">
        <f>'FAC 2002-2012 RAIL'!I18</f>
        <v>-</v>
      </c>
      <c r="D11" s="62" t="str">
        <f>'FAC 2002-2012 BUS'!I46</f>
        <v>-</v>
      </c>
      <c r="E11" s="62" t="str">
        <f>'FAC 2002-2012 RAIL'!I74</f>
        <v>-</v>
      </c>
      <c r="F11" s="62" t="str">
        <f>'FAC 2002-2012 RAIL'!I102</f>
        <v>-</v>
      </c>
      <c r="G11" s="62" t="e">
        <f>'FAC 2002-2012 RAIL'!AD18</f>
        <v>#REF!</v>
      </c>
      <c r="H11" s="62" t="e">
        <f>'FAC 2002-2012 RAIL'!AD46</f>
        <v>#REF!</v>
      </c>
      <c r="I11" s="62" t="e">
        <f>'FAC 2002-2012 RAIL'!AD74</f>
        <v>#N/A</v>
      </c>
      <c r="J11" s="62" t="e">
        <f>'FAC 2002-2012 RAIL'!AD102</f>
        <v>#REF!</v>
      </c>
      <c r="L11" s="24" t="s">
        <v>73</v>
      </c>
      <c r="M11" s="62" t="str">
        <f>'FAC 2012-2018 RAIL'!I18</f>
        <v>-</v>
      </c>
      <c r="N11" s="62" t="str">
        <f>'FAC 2012-2018 RAIL'!I46</f>
        <v>-</v>
      </c>
      <c r="O11" s="62" t="str">
        <f>'FAC 2012-2018 RAIL'!I74</f>
        <v>-</v>
      </c>
      <c r="P11" s="62" t="str">
        <f>'FAC 2012-2018 RAIL'!I102</f>
        <v>-</v>
      </c>
      <c r="Q11" s="62" t="e">
        <f>'FAC 2012-2018 RAIL'!AD18</f>
        <v>#REF!</v>
      </c>
      <c r="R11" s="62" t="e">
        <f>'FAC 2012-2018 RAIL'!AD46</f>
        <v>#REF!</v>
      </c>
      <c r="S11" s="62" t="e">
        <f>'FAC 2012-2018 RAIL'!AD74</f>
        <v>#N/A</v>
      </c>
      <c r="T11" s="62" t="e">
        <f>'FAC 2012-2018 RAIL'!AD102</f>
        <v>#REF!</v>
      </c>
      <c r="U11" s="69"/>
    </row>
    <row r="12" spans="2:21" x14ac:dyDescent="0.25">
      <c r="B12" s="24" t="s">
        <v>49</v>
      </c>
      <c r="C12" s="62">
        <f>'FAC 2002-2012 RAIL'!I19</f>
        <v>1.0881796349382373</v>
      </c>
      <c r="D12" s="62">
        <f>'FAC 2002-2012 BUS'!I47</f>
        <v>1.0678012135282486</v>
      </c>
      <c r="E12" s="62" t="str">
        <f>'FAC 2002-2012 RAIL'!I75</f>
        <v>-</v>
      </c>
      <c r="F12" s="62">
        <f>'FAC 2002-2012 RAIL'!I103</f>
        <v>1.0817122593718338</v>
      </c>
      <c r="G12" s="62">
        <f>'FAC 2002-2012 RAIL'!AD19</f>
        <v>6.0600905523699539E-2</v>
      </c>
      <c r="H12" s="62">
        <f>'FAC 2002-2012 RAIL'!AD47</f>
        <v>5.9355487821877946E-2</v>
      </c>
      <c r="I12" s="62" t="e">
        <f>'FAC 2002-2012 RAIL'!AD75</f>
        <v>#N/A</v>
      </c>
      <c r="J12" s="62">
        <f>'FAC 2002-2012 RAIL'!AD103</f>
        <v>0.53728642229002421</v>
      </c>
      <c r="L12" s="24" t="s">
        <v>49</v>
      </c>
      <c r="M12" s="62">
        <f>'FAC 2012-2018 RAIL'!I19</f>
        <v>-0.28518597268060852</v>
      </c>
      <c r="N12" s="62">
        <f>'FAC 2012-2018 RAIL'!I47</f>
        <v>-0.28382078724618098</v>
      </c>
      <c r="O12" s="62" t="str">
        <f>'FAC 2012-2018 RAIL'!I75</f>
        <v>-</v>
      </c>
      <c r="P12" s="62">
        <f>'FAC 2012-2018 RAIL'!I103</f>
        <v>-0.28941668897379358</v>
      </c>
      <c r="Q12" s="62">
        <f>'FAC 2012-2018 RAIL'!AD19</f>
        <v>-2.6328231450556041E-2</v>
      </c>
      <c r="R12" s="62">
        <f>'FAC 2012-2018 RAIL'!AD47</f>
        <v>-2.5109433083243256E-2</v>
      </c>
      <c r="S12" s="62" t="e">
        <f>'FAC 2012-2018 RAIL'!AD75</f>
        <v>#N/A</v>
      </c>
      <c r="T12" s="62">
        <f>'FAC 2012-2018 RAIL'!AD103</f>
        <v>-0.28630268374622486</v>
      </c>
      <c r="U12" s="69"/>
    </row>
    <row r="13" spans="2:21" x14ac:dyDescent="0.25">
      <c r="B13" s="24" t="s">
        <v>46</v>
      </c>
      <c r="C13" s="62">
        <f>'FAC 2002-2012 RAIL'!I20</f>
        <v>-0.19118814742885837</v>
      </c>
      <c r="D13" s="62">
        <f>'FAC 2002-2012 BUS'!I48</f>
        <v>-0.19154572575705331</v>
      </c>
      <c r="E13" s="62" t="str">
        <f>'FAC 2002-2012 RAIL'!I76</f>
        <v>-</v>
      </c>
      <c r="F13" s="62">
        <f>'FAC 2002-2012 RAIL'!I104</f>
        <v>-0.19971606355699134</v>
      </c>
      <c r="G13" s="62">
        <f>'FAC 2002-2012 RAIL'!AD20</f>
        <v>2.6983653003575806E-2</v>
      </c>
      <c r="H13" s="62">
        <f>'FAC 2002-2012 RAIL'!AD48</f>
        <v>3.0818532049048743E-2</v>
      </c>
      <c r="I13" s="62" t="e">
        <f>'FAC 2002-2012 RAIL'!AD76</f>
        <v>#N/A</v>
      </c>
      <c r="J13" s="62">
        <f>'FAC 2002-2012 RAIL'!AD104</f>
        <v>0.24820126476672788</v>
      </c>
      <c r="L13" s="24" t="s">
        <v>46</v>
      </c>
      <c r="M13" s="62">
        <f>'FAC 2012-2018 RAIL'!I20</f>
        <v>0.11491506650650107</v>
      </c>
      <c r="N13" s="62">
        <f>'FAC 2012-2018 RAIL'!I48</f>
        <v>9.3653113703249025E-2</v>
      </c>
      <c r="O13" s="62" t="str">
        <f>'FAC 2012-2018 RAIL'!I76</f>
        <v>-</v>
      </c>
      <c r="P13" s="62">
        <f>'FAC 2012-2018 RAIL'!I104</f>
        <v>8.3566354398319831E-2</v>
      </c>
      <c r="Q13" s="62">
        <f>'FAC 2012-2018 RAIL'!AD20</f>
        <v>-1.2301415626444226E-2</v>
      </c>
      <c r="R13" s="62">
        <f>'FAC 2012-2018 RAIL'!AD48</f>
        <v>-9.7443844181411051E-3</v>
      </c>
      <c r="S13" s="62" t="e">
        <f>'FAC 2012-2018 RAIL'!AD76</f>
        <v>#N/A</v>
      </c>
      <c r="T13" s="62">
        <f>'FAC 2012-2018 RAIL'!AD104</f>
        <v>-9.6614006426456317E-2</v>
      </c>
      <c r="U13" s="69"/>
    </row>
    <row r="14" spans="2:21" x14ac:dyDescent="0.25">
      <c r="B14" s="24" t="s">
        <v>62</v>
      </c>
      <c r="C14" s="62">
        <f>'FAC 2002-2012 RAIL'!I21</f>
        <v>1.4420347053799576E-2</v>
      </c>
      <c r="D14" s="62">
        <f>'FAC 2002-2012 BUS'!I49</f>
        <v>5.6459716000271554E-2</v>
      </c>
      <c r="E14" s="62" t="str">
        <f>'FAC 2002-2012 RAIL'!I77</f>
        <v>-</v>
      </c>
      <c r="F14" s="62">
        <f>'FAC 2002-2012 RAIL'!I105</f>
        <v>-6.3071586250393885E-3</v>
      </c>
      <c r="G14" s="62">
        <f>'FAC 2002-2012 RAIL'!AD21</f>
        <v>1.0372733036800284E-2</v>
      </c>
      <c r="H14" s="62">
        <f>'FAC 2002-2012 RAIL'!AD49</f>
        <v>3.958645460046236E-2</v>
      </c>
      <c r="I14" s="62" t="e">
        <f>'FAC 2002-2012 RAIL'!AD77</f>
        <v>#N/A</v>
      </c>
      <c r="J14" s="62">
        <f>'FAC 2002-2012 RAIL'!AD105</f>
        <v>3.7821270099753869E-2</v>
      </c>
      <c r="L14" s="24" t="s">
        <v>62</v>
      </c>
      <c r="M14" s="62">
        <f>'FAC 2012-2018 RAIL'!I21</f>
        <v>-7.0667759977819267E-2</v>
      </c>
      <c r="N14" s="62">
        <f>'FAC 2012-2018 RAIL'!I49</f>
        <v>-0.13489634897121816</v>
      </c>
      <c r="O14" s="62" t="str">
        <f>'FAC 2012-2018 RAIL'!I77</f>
        <v>-</v>
      </c>
      <c r="P14" s="62">
        <f>'FAC 2012-2018 RAIL'!I105</f>
        <v>-4.7603935258648034E-2</v>
      </c>
      <c r="Q14" s="62">
        <f>'FAC 2012-2018 RAIL'!AD21</f>
        <v>-2.0229954740344926E-2</v>
      </c>
      <c r="R14" s="62">
        <f>'FAC 2012-2018 RAIL'!AD49</f>
        <v>-2.7715672357761255E-2</v>
      </c>
      <c r="S14" s="62" t="e">
        <f>'FAC 2012-2018 RAIL'!AD77</f>
        <v>#N/A</v>
      </c>
      <c r="T14" s="62">
        <f>'FAC 2012-2018 RAIL'!AD105</f>
        <v>-0.38950643540420632</v>
      </c>
      <c r="U14" s="69"/>
    </row>
    <row r="15" spans="2:21" x14ac:dyDescent="0.25">
      <c r="B15" s="24" t="s">
        <v>47</v>
      </c>
      <c r="C15" s="62">
        <f>'FAC 2002-2012 RAIL'!I22</f>
        <v>0.25197020974141826</v>
      </c>
      <c r="D15" s="62">
        <f>'FAC 2002-2012 BUS'!I50</f>
        <v>0.25044805039857976</v>
      </c>
      <c r="E15" s="62" t="str">
        <f>'FAC 2002-2012 RAIL'!I78</f>
        <v>-</v>
      </c>
      <c r="F15" s="62">
        <f>'FAC 2002-2012 RAIL'!I106</f>
        <v>0.17142857142857126</v>
      </c>
      <c r="G15" s="62">
        <f>'FAC 2002-2012 RAIL'!AD22</f>
        <v>-5.1424949890992921E-3</v>
      </c>
      <c r="H15" s="62">
        <f>'FAC 2002-2012 RAIL'!AD50</f>
        <v>-5.1635187999255674E-3</v>
      </c>
      <c r="I15" s="62" t="e">
        <f>'FAC 2002-2012 RAIL'!AD78</f>
        <v>#N/A</v>
      </c>
      <c r="J15" s="62">
        <f>'FAC 2002-2012 RAIL'!AD106</f>
        <v>-3.0561284157921233E-2</v>
      </c>
      <c r="L15" s="24" t="s">
        <v>47</v>
      </c>
      <c r="M15" s="62">
        <f>'FAC 2012-2018 RAIL'!I22</f>
        <v>0.24094433150687622</v>
      </c>
      <c r="N15" s="62">
        <f>'FAC 2012-2018 RAIL'!I50</f>
        <v>0.32468411628451199</v>
      </c>
      <c r="O15" s="62" t="str">
        <f>'FAC 2012-2018 RAIL'!I78</f>
        <v>-</v>
      </c>
      <c r="P15" s="62">
        <f>'FAC 2012-2018 RAIL'!I106</f>
        <v>0.12195121951219523</v>
      </c>
      <c r="Q15" s="62">
        <f>'FAC 2012-2018 RAIL'!AD22</f>
        <v>-5.1047896664774819E-3</v>
      </c>
      <c r="R15" s="62">
        <f>'FAC 2012-2018 RAIL'!AD50</f>
        <v>-7.1132908243845784E-3</v>
      </c>
      <c r="S15" s="62" t="e">
        <f>'FAC 2012-2018 RAIL'!AD78</f>
        <v>#N/A</v>
      </c>
      <c r="T15" s="62">
        <f>'FAC 2012-2018 RAIL'!AD106</f>
        <v>-2.321798571558847E-2</v>
      </c>
      <c r="U15" s="69"/>
    </row>
    <row r="16" spans="2:21" x14ac:dyDescent="0.25">
      <c r="B16" s="24" t="s">
        <v>84</v>
      </c>
      <c r="C16" s="62"/>
      <c r="D16" s="62"/>
      <c r="E16" s="62"/>
      <c r="F16" s="62"/>
      <c r="G16" s="62">
        <f>'FAC 2002-2012 RAIL'!AD23</f>
        <v>7.2815021063292453E-3</v>
      </c>
      <c r="H16" s="62">
        <f>'FAC 2002-2012 RAIL'!AD51</f>
        <v>0</v>
      </c>
      <c r="I16" s="62" t="e">
        <f>'FAC 2002-2012 RAIL'!AD79</f>
        <v>#N/A</v>
      </c>
      <c r="J16" s="62" t="e">
        <f>'FAC 2002-2012 RAIL'!AD107</f>
        <v>#REF!</v>
      </c>
      <c r="L16" s="24" t="s">
        <v>84</v>
      </c>
      <c r="M16" s="62"/>
      <c r="N16" s="62"/>
      <c r="O16" s="62"/>
      <c r="P16" s="62"/>
      <c r="Q16" s="62">
        <f>'FAC 2012-2018 RAIL'!AD23</f>
        <v>5.4780110599813268E-2</v>
      </c>
      <c r="R16" s="62">
        <f>'FAC 2012-2018 RAIL'!AD51</f>
        <v>-0.1838295822083752</v>
      </c>
      <c r="S16" s="62" t="e">
        <f>'FAC 2012-2018 RAIL'!AD79</f>
        <v>#N/A</v>
      </c>
      <c r="T16" s="157" t="e">
        <f>'FAC 2012-2018 RAIL'!AD107</f>
        <v>#REF!</v>
      </c>
      <c r="U16" s="69"/>
    </row>
    <row r="17" spans="2:21" x14ac:dyDescent="0.25">
      <c r="B17" s="24" t="s">
        <v>64</v>
      </c>
      <c r="C17" s="62"/>
      <c r="D17" s="62"/>
      <c r="E17" s="62"/>
      <c r="F17" s="62"/>
      <c r="G17" s="62">
        <f>'FAC 2002-2012 RAIL'!AD24</f>
        <v>-3.3481993717973664E-3</v>
      </c>
      <c r="H17" s="62">
        <f>'FAC 2002-2012 RAIL'!AD52</f>
        <v>-7.0013852072331364E-4</v>
      </c>
      <c r="I17" s="62" t="e">
        <f>'FAC 2002-2012 RAIL'!AD80</f>
        <v>#N/A</v>
      </c>
      <c r="J17" s="62">
        <f>'FAC 2002-2012 RAIL'!AD108</f>
        <v>0</v>
      </c>
      <c r="L17" s="24" t="s">
        <v>64</v>
      </c>
      <c r="M17" s="62"/>
      <c r="N17" s="62"/>
      <c r="O17" s="62"/>
      <c r="P17" s="62"/>
      <c r="Q17" s="62">
        <f>'FAC 2012-2018 RAIL'!AD24</f>
        <v>-4.9410829056891602E-3</v>
      </c>
      <c r="R17" s="62">
        <f>'FAC 2012-2018 RAIL'!AD52</f>
        <v>-3.9489357787903384E-3</v>
      </c>
      <c r="S17" s="62" t="e">
        <f>'FAC 2012-2018 RAIL'!AD80</f>
        <v>#N/A</v>
      </c>
      <c r="T17" s="62">
        <f>'FAC 2012-2018 RAIL'!AD108</f>
        <v>-7.7468555708930228E-2</v>
      </c>
      <c r="U17" s="69"/>
    </row>
    <row r="18" spans="2:21" x14ac:dyDescent="0.25">
      <c r="B18" s="7" t="s">
        <v>65</v>
      </c>
      <c r="C18" s="62"/>
      <c r="D18" s="62"/>
      <c r="E18" s="62"/>
      <c r="F18" s="62"/>
      <c r="G18" s="62">
        <f>'FAC 2002-2012 RAIL'!AD25</f>
        <v>0</v>
      </c>
      <c r="H18" s="62">
        <f>'FAC 2002-2012 RAIL'!AD53</f>
        <v>0</v>
      </c>
      <c r="I18" s="62" t="e">
        <f>'FAC 2002-2012 RAIL'!AD81</f>
        <v>#N/A</v>
      </c>
      <c r="J18" s="62">
        <f>'FAC 2002-2012 RAIL'!AD109</f>
        <v>0</v>
      </c>
      <c r="L18" s="7" t="s">
        <v>65</v>
      </c>
      <c r="M18" s="62"/>
      <c r="N18" s="62"/>
      <c r="O18" s="62"/>
      <c r="P18" s="62"/>
      <c r="Q18" s="62">
        <f>'FAC 2012-2018 RAIL'!AD25</f>
        <v>-3.2249753518123751E-2</v>
      </c>
      <c r="R18" s="62">
        <f>'FAC 2012-2018 RAIL'!AD53</f>
        <v>-2.6964026507549411E-2</v>
      </c>
      <c r="S18" s="62" t="e">
        <f>'FAC 2012-2018 RAIL'!AD81</f>
        <v>#N/A</v>
      </c>
      <c r="T18" s="62">
        <f>'FAC 2012-2018 RAIL'!AD109</f>
        <v>0</v>
      </c>
      <c r="U18" s="69"/>
    </row>
    <row r="19" spans="2:21" x14ac:dyDescent="0.25">
      <c r="B19" s="40" t="s">
        <v>53</v>
      </c>
      <c r="C19" s="64"/>
      <c r="D19" s="64"/>
      <c r="E19" s="64"/>
      <c r="F19" s="64"/>
      <c r="G19" s="64">
        <f>'FAC 2002-2012 RAIL'!AD26</f>
        <v>5.3517991241650222E-2</v>
      </c>
      <c r="H19" s="64">
        <f>'FAC 2002-2012 RAIL'!AD54</f>
        <v>0.21035402559660377</v>
      </c>
      <c r="I19" s="64" t="e">
        <f>'FAC 2002-2012 RAIL'!AD82</f>
        <v>#N/A</v>
      </c>
      <c r="J19" s="64">
        <f>'FAC 2002-2012 RAIL'!AD110</f>
        <v>0</v>
      </c>
      <c r="L19" s="40" t="s">
        <v>53</v>
      </c>
      <c r="M19" s="64"/>
      <c r="N19" s="64"/>
      <c r="O19" s="64"/>
      <c r="P19" s="64"/>
      <c r="Q19" s="64">
        <f>'FAC 2012-2018 RAIL'!AD26</f>
        <v>0</v>
      </c>
      <c r="R19" s="64">
        <f>'FAC 2012-2018 RAIL'!AD54</f>
        <v>0</v>
      </c>
      <c r="S19" s="64" t="e">
        <f>'FAC 2012-2018 RAIL'!AD82</f>
        <v>#N/A</v>
      </c>
      <c r="T19" s="64">
        <f>'FAC 2012-2018 RAIL'!AD110</f>
        <v>0</v>
      </c>
    </row>
    <row r="20" spans="2:21" x14ac:dyDescent="0.25">
      <c r="B20" s="24" t="s">
        <v>66</v>
      </c>
      <c r="C20" s="68"/>
      <c r="D20" s="68"/>
      <c r="E20" s="68"/>
      <c r="F20" s="68"/>
      <c r="G20" s="68">
        <f>'FAC 2002-2012 RAIL'!AD27</f>
        <v>0.34563591713104413</v>
      </c>
      <c r="H20" s="68">
        <f>'FAC 2002-2012 RAIL'!AD55</f>
        <v>0.86546930379630038</v>
      </c>
      <c r="I20" s="68" t="e">
        <f>'FAC 2002-2012 RAIL'!AD83</f>
        <v>#N/A</v>
      </c>
      <c r="J20" s="68">
        <f>'FAC 2002-2012 RAIL'!AD111</f>
        <v>0.19938453910732989</v>
      </c>
      <c r="L20" s="24" t="s">
        <v>66</v>
      </c>
      <c r="M20" s="68"/>
      <c r="N20" s="68"/>
      <c r="O20" s="68"/>
      <c r="P20" s="68"/>
      <c r="Q20" s="68">
        <f>'FAC 2012-2018 RAIL'!AD27</f>
        <v>9.3528561407820732E-3</v>
      </c>
      <c r="R20" s="68">
        <f>'FAC 2012-2018 RAIL'!AD55</f>
        <v>-0.1416625250868222</v>
      </c>
      <c r="S20" s="68" t="e">
        <f>'FAC 2012-2018 RAIL'!AD83</f>
        <v>#N/A</v>
      </c>
      <c r="T20" s="68">
        <f>'FAC 2012-2018 RAIL'!AD111</f>
        <v>-6.5773851819217133E-2</v>
      </c>
    </row>
    <row r="21" spans="2:21" ht="16.5" thickBot="1" x14ac:dyDescent="0.3">
      <c r="B21" s="8" t="s">
        <v>50</v>
      </c>
      <c r="C21" s="65"/>
      <c r="D21" s="65"/>
      <c r="E21" s="65"/>
      <c r="F21" s="65"/>
      <c r="G21" s="65">
        <f>'FAC 2002-2012 RAIL'!AD28</f>
        <v>0.30674169007100205</v>
      </c>
      <c r="H21" s="65">
        <f>'FAC 2002-2012 RAIL'!AD56</f>
        <v>0.73391915656400952</v>
      </c>
      <c r="I21" s="65" t="e">
        <f>'FAC 2002-2012 RAIL'!AD84</f>
        <v>#N/A</v>
      </c>
      <c r="J21" s="65">
        <f>'FAC 2002-2012 RAIL'!AD112</f>
        <v>0.44420061078608275</v>
      </c>
      <c r="L21" s="8" t="s">
        <v>50</v>
      </c>
      <c r="M21" s="65"/>
      <c r="N21" s="65"/>
      <c r="O21" s="65"/>
      <c r="P21" s="65"/>
      <c r="Q21" s="65">
        <f>'FAC 2012-2018 RAIL'!AD28</f>
        <v>-2.85730207278454E-2</v>
      </c>
      <c r="R21" s="65">
        <f>'FAC 2012-2018 RAIL'!AD56</f>
        <v>-5.9045822187505759E-2</v>
      </c>
      <c r="S21" s="65" t="e">
        <f>'FAC 2012-2018 RAIL'!AD84</f>
        <v>#N/A</v>
      </c>
      <c r="T21" s="65">
        <f>'FAC 2012-2018 RAIL'!AD112</f>
        <v>3.3855879324180549E-2</v>
      </c>
    </row>
    <row r="22" spans="2:21" ht="17.25" thickTop="1" thickBot="1" x14ac:dyDescent="0.3">
      <c r="B22" s="56" t="s">
        <v>67</v>
      </c>
      <c r="C22" s="66"/>
      <c r="D22" s="66"/>
      <c r="E22" s="66"/>
      <c r="F22" s="66"/>
      <c r="G22" s="66">
        <f>'FAC 2002-2012 RAIL'!AD29</f>
        <v>-3.8894227060042086E-2</v>
      </c>
      <c r="H22" s="66">
        <f>'FAC 2002-2012 RAIL'!AD57</f>
        <v>-0.13155014723229086</v>
      </c>
      <c r="I22" s="66" t="e">
        <f>'FAC 2002-2012 RAIL'!AD85</f>
        <v>#N/A</v>
      </c>
      <c r="J22" s="66">
        <f>'FAC 2002-2012 RAIL'!AD113</f>
        <v>0.24481607167875286</v>
      </c>
      <c r="L22" s="56" t="s">
        <v>67</v>
      </c>
      <c r="M22" s="66"/>
      <c r="N22" s="66"/>
      <c r="O22" s="66"/>
      <c r="P22" s="66"/>
      <c r="Q22" s="66">
        <f>'FAC 2012-2018 RAIL'!AD29</f>
        <v>-3.7925876868627473E-2</v>
      </c>
      <c r="R22" s="66">
        <f>'FAC 2012-2018 RAIL'!AD57</f>
        <v>8.2616702899316441E-2</v>
      </c>
      <c r="S22" s="66" t="e">
        <f>'FAC 2012-2018 RAIL'!AD85</f>
        <v>#N/A</v>
      </c>
      <c r="T22" s="66">
        <f>'FAC 2012-2018 RAIL'!AD113</f>
        <v>9.9629731143397682E-2</v>
      </c>
    </row>
    <row r="23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9"/>
    <col min="2" max="2" width="32.625" style="10" bestFit="1" customWidth="1"/>
    <col min="3" max="3" width="5.375" style="11" customWidth="1"/>
    <col min="4" max="4" width="25.375" style="11" customWidth="1"/>
    <col min="5" max="5" width="5.25" style="12" bestFit="1" customWidth="1"/>
    <col min="6" max="6" width="11" style="11" customWidth="1"/>
    <col min="7" max="8" width="11.75" style="106" bestFit="1" customWidth="1"/>
    <col min="9" max="9" width="6.75" style="13" bestFit="1" customWidth="1"/>
    <col min="10" max="10" width="11" style="11" hidden="1" customWidth="1"/>
    <col min="11" max="11" width="24.625" style="11" hidden="1" customWidth="1"/>
    <col min="12" max="12" width="12.625" style="11" hidden="1" customWidth="1"/>
    <col min="13" max="13" width="11" style="11" hidden="1" customWidth="1"/>
    <col min="14" max="15" width="10.125" style="11" hidden="1" customWidth="1"/>
    <col min="16" max="16" width="11" style="11" hidden="1" customWidth="1"/>
    <col min="17" max="17" width="10.5" style="11" hidden="1" customWidth="1"/>
    <col min="18" max="18" width="10.25" style="11" hidden="1" customWidth="1"/>
    <col min="19" max="20" width="11" style="11" hidden="1" customWidth="1"/>
    <col min="21" max="22" width="10.125" style="11" hidden="1" customWidth="1"/>
    <col min="23" max="23" width="10.5" style="11" hidden="1" customWidth="1"/>
    <col min="24" max="28" width="10.125" style="11" hidden="1" customWidth="1"/>
    <col min="29" max="29" width="10" style="11" bestFit="1" customWidth="1"/>
    <col min="30" max="30" width="12.125" style="11" customWidth="1"/>
    <col min="31" max="31" width="17.5" style="9" bestFit="1" customWidth="1"/>
    <col min="32" max="16384" width="11" style="11"/>
  </cols>
  <sheetData>
    <row r="1" spans="1:31" x14ac:dyDescent="0.25">
      <c r="B1" s="10" t="s">
        <v>36</v>
      </c>
      <c r="C1" s="11">
        <v>2002</v>
      </c>
    </row>
    <row r="2" spans="1:31" s="9" customFormat="1" x14ac:dyDescent="0.25">
      <c r="B2" s="14" t="s">
        <v>37</v>
      </c>
      <c r="C2" s="9">
        <v>2012</v>
      </c>
      <c r="E2" s="5"/>
      <c r="G2" s="105"/>
      <c r="H2" s="105"/>
      <c r="I2" s="16"/>
    </row>
    <row r="3" spans="1:31" x14ac:dyDescent="0.25">
      <c r="B3" s="17" t="s">
        <v>25</v>
      </c>
      <c r="C3" s="9"/>
      <c r="D3" s="9"/>
      <c r="E3" s="5"/>
      <c r="F3" s="9"/>
      <c r="G3" s="105"/>
      <c r="H3" s="105"/>
      <c r="I3" s="1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1" x14ac:dyDescent="0.25">
      <c r="B4" s="14" t="s">
        <v>16</v>
      </c>
      <c r="C4" s="15" t="s">
        <v>17</v>
      </c>
      <c r="D4" s="9"/>
      <c r="E4" s="5"/>
      <c r="F4" s="9"/>
      <c r="G4" s="105"/>
      <c r="H4" s="105"/>
      <c r="I4" s="1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1" x14ac:dyDescent="0.25">
      <c r="B5" s="14"/>
      <c r="C5" s="15"/>
      <c r="D5" s="9"/>
      <c r="E5" s="5"/>
      <c r="F5" s="9"/>
      <c r="G5" s="105"/>
      <c r="H5" s="105"/>
      <c r="I5" s="1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1" x14ac:dyDescent="0.25">
      <c r="B6" s="17" t="s">
        <v>26</v>
      </c>
      <c r="C6" s="18">
        <v>0</v>
      </c>
      <c r="D6" s="9"/>
      <c r="E6" s="5"/>
      <c r="F6" s="9"/>
      <c r="G6" s="105"/>
      <c r="H6" s="105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1" ht="13.5" thickBot="1" x14ac:dyDescent="0.3">
      <c r="B7" s="19" t="s">
        <v>32</v>
      </c>
      <c r="C7" s="20">
        <v>1</v>
      </c>
      <c r="D7" s="21"/>
      <c r="E7" s="22"/>
      <c r="F7" s="21"/>
      <c r="G7" s="156"/>
      <c r="H7" s="156"/>
      <c r="I7" s="23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1" ht="13.5" thickTop="1" x14ac:dyDescent="0.25">
      <c r="B8" s="60"/>
      <c r="C8" s="61"/>
      <c r="D8" s="61"/>
      <c r="E8" s="61"/>
      <c r="F8" s="61"/>
      <c r="G8" s="166" t="s">
        <v>51</v>
      </c>
      <c r="H8" s="166"/>
      <c r="I8" s="166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166" t="s">
        <v>55</v>
      </c>
      <c r="AD8" s="166"/>
    </row>
    <row r="9" spans="1:31" x14ac:dyDescent="0.25">
      <c r="B9" s="7" t="s">
        <v>18</v>
      </c>
      <c r="C9" s="26" t="s">
        <v>19</v>
      </c>
      <c r="D9" s="6" t="s">
        <v>20</v>
      </c>
      <c r="E9" s="6"/>
      <c r="F9" s="6"/>
      <c r="G9" s="127">
        <f>$C$1</f>
        <v>2002</v>
      </c>
      <c r="H9" s="127">
        <f>$C$2</f>
        <v>2012</v>
      </c>
      <c r="I9" s="26" t="s">
        <v>22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 t="s">
        <v>24</v>
      </c>
      <c r="AD9" s="26" t="s">
        <v>22</v>
      </c>
    </row>
    <row r="10" spans="1:31" s="12" customFormat="1" hidden="1" x14ac:dyDescent="0.25">
      <c r="A10" s="5"/>
      <c r="B10" s="24"/>
      <c r="C10" s="27"/>
      <c r="D10" s="5"/>
      <c r="E10" s="5"/>
      <c r="F10" s="5"/>
      <c r="G10" s="103"/>
      <c r="H10" s="103"/>
      <c r="I10" s="27"/>
      <c r="J10" s="5"/>
      <c r="K10" s="5"/>
      <c r="L10" s="5"/>
      <c r="M10" s="5">
        <v>1</v>
      </c>
      <c r="N10" s="5">
        <v>2</v>
      </c>
      <c r="O10" s="5">
        <v>3</v>
      </c>
      <c r="P10" s="5">
        <v>4</v>
      </c>
      <c r="Q10" s="5">
        <v>5</v>
      </c>
      <c r="R10" s="5">
        <v>6</v>
      </c>
      <c r="S10" s="5">
        <v>7</v>
      </c>
      <c r="T10" s="5">
        <v>8</v>
      </c>
      <c r="U10" s="5">
        <v>9</v>
      </c>
      <c r="V10" s="5">
        <v>10</v>
      </c>
      <c r="W10" s="5">
        <v>11</v>
      </c>
      <c r="X10" s="5">
        <v>12</v>
      </c>
      <c r="Y10" s="5">
        <v>13</v>
      </c>
      <c r="Z10" s="5">
        <v>14</v>
      </c>
      <c r="AA10" s="5">
        <v>15</v>
      </c>
      <c r="AB10" s="5">
        <v>16</v>
      </c>
      <c r="AC10" s="5"/>
      <c r="AD10" s="5"/>
      <c r="AE10" s="5"/>
    </row>
    <row r="11" spans="1:31" hidden="1" x14ac:dyDescent="0.25">
      <c r="B11" s="114"/>
      <c r="C11" s="115"/>
      <c r="D11" s="103"/>
      <c r="E11" s="103"/>
      <c r="F11" s="103"/>
      <c r="G11" s="103" t="str">
        <f>CONCATENATE($C6,"_",$C7,"_",G9)</f>
        <v>0_1_2002</v>
      </c>
      <c r="H11" s="103" t="str">
        <f>CONCATENATE($C6,"_",$C7,"_",H9)</f>
        <v>0_1_2012</v>
      </c>
      <c r="I11" s="115"/>
      <c r="J11" s="103"/>
      <c r="K11" s="103"/>
      <c r="L11" s="103"/>
      <c r="M11" s="103" t="str">
        <f>IF($G9+M10&gt;$H9,0,CONCATENATE($C6,"_",$C7,"_",$G9+M10))</f>
        <v>0_1_2003</v>
      </c>
      <c r="N11" s="103" t="str">
        <f t="shared" ref="N11:AB11" si="0">IF($G9+N10&gt;$H9,0,CONCATENATE($C6,"_",$C7,"_",$G9+N10))</f>
        <v>0_1_2004</v>
      </c>
      <c r="O11" s="103" t="str">
        <f t="shared" si="0"/>
        <v>0_1_2005</v>
      </c>
      <c r="P11" s="103" t="str">
        <f t="shared" si="0"/>
        <v>0_1_2006</v>
      </c>
      <c r="Q11" s="103" t="str">
        <f t="shared" si="0"/>
        <v>0_1_2007</v>
      </c>
      <c r="R11" s="103" t="str">
        <f t="shared" si="0"/>
        <v>0_1_2008</v>
      </c>
      <c r="S11" s="103" t="str">
        <f t="shared" si="0"/>
        <v>0_1_2009</v>
      </c>
      <c r="T11" s="103" t="str">
        <f t="shared" si="0"/>
        <v>0_1_2010</v>
      </c>
      <c r="U11" s="103" t="str">
        <f t="shared" si="0"/>
        <v>0_1_2011</v>
      </c>
      <c r="V11" s="103" t="str">
        <f t="shared" si="0"/>
        <v>0_1_2012</v>
      </c>
      <c r="W11" s="103">
        <f t="shared" si="0"/>
        <v>0</v>
      </c>
      <c r="X11" s="103">
        <f t="shared" si="0"/>
        <v>0</v>
      </c>
      <c r="Y11" s="103">
        <f t="shared" si="0"/>
        <v>0</v>
      </c>
      <c r="Z11" s="103">
        <f t="shared" si="0"/>
        <v>0</v>
      </c>
      <c r="AA11" s="103">
        <f t="shared" si="0"/>
        <v>0</v>
      </c>
      <c r="AB11" s="103">
        <f t="shared" si="0"/>
        <v>0</v>
      </c>
      <c r="AC11" s="103"/>
      <c r="AD11" s="103"/>
    </row>
    <row r="12" spans="1:31" hidden="1" x14ac:dyDescent="0.25">
      <c r="B12" s="114"/>
      <c r="C12" s="115"/>
      <c r="D12" s="103"/>
      <c r="E12" s="103"/>
      <c r="F12" s="103" t="s">
        <v>23</v>
      </c>
      <c r="G12" s="116"/>
      <c r="H12" s="116"/>
      <c r="I12" s="115"/>
      <c r="J12" s="103"/>
      <c r="K12" s="103"/>
      <c r="L12" s="103" t="s">
        <v>23</v>
      </c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</row>
    <row r="13" spans="1:31" s="12" customFormat="1" x14ac:dyDescent="0.25">
      <c r="A13" s="5"/>
      <c r="B13" s="114" t="s">
        <v>31</v>
      </c>
      <c r="C13" s="115" t="s">
        <v>21</v>
      </c>
      <c r="D13" s="103" t="s">
        <v>95</v>
      </c>
      <c r="E13" s="117"/>
      <c r="F13" s="103">
        <f>MATCH($D13,FAC_TOTALS_APTA!$A$2:$AZ$2,)</f>
        <v>12</v>
      </c>
      <c r="G13" s="116">
        <f>VLOOKUP(G11,FAC_TOTALS_APTA!$A$4:$AZ$126,$F13,FALSE)</f>
        <v>69431799.636510193</v>
      </c>
      <c r="H13" s="116">
        <f>VLOOKUP(H11,FAC_TOTALS_APTA!$A$4:$AZ$126,$F13,FALSE)</f>
        <v>63654979.010831997</v>
      </c>
      <c r="I13" s="118">
        <f>IFERROR(H13/G13-1,"-")</f>
        <v>-8.3201366750120909E-2</v>
      </c>
      <c r="J13" s="119" t="str">
        <f>IF(C13="Log","_log","")</f>
        <v>_log</v>
      </c>
      <c r="K13" s="119" t="str">
        <f>CONCATENATE(D13,J13,"_FAC")</f>
        <v>VRM_ADJ_log_FAC</v>
      </c>
      <c r="L13" s="103">
        <f>MATCH($K13,FAC_TOTALS_APTA!$A$2:$AX$2,)</f>
        <v>28</v>
      </c>
      <c r="M13" s="116">
        <f>IF(M11=0,0,VLOOKUP(M11,FAC_TOTALS_APTA!$A$4:$AZ$126,$L13,FALSE))</f>
        <v>-1900966.1940395599</v>
      </c>
      <c r="N13" s="116">
        <f>IF(N11=0,0,VLOOKUP(N11,FAC_TOTALS_APTA!$A$4:$AZ$126,$L13,FALSE))</f>
        <v>27752612.757451002</v>
      </c>
      <c r="O13" s="116">
        <f>IF(O11=0,0,VLOOKUP(O11,FAC_TOTALS_APTA!$A$4:$AZ$126,$L13,FALSE))</f>
        <v>-22161708.804803401</v>
      </c>
      <c r="P13" s="116">
        <f>IF(P11=0,0,VLOOKUP(P11,FAC_TOTALS_APTA!$A$4:$AZ$126,$L13,FALSE))</f>
        <v>-5283802.5433588596</v>
      </c>
      <c r="Q13" s="116">
        <f>IF(Q11=0,0,VLOOKUP(Q11,FAC_TOTALS_APTA!$A$4:$AZ$126,$L13,FALSE))</f>
        <v>23293111.360297401</v>
      </c>
      <c r="R13" s="116">
        <f>IF(R11=0,0,VLOOKUP(R11,FAC_TOTALS_APTA!$A$4:$AZ$126,$L13,FALSE))</f>
        <v>11064077.917661</v>
      </c>
      <c r="S13" s="116">
        <f>IF(S11=0,0,VLOOKUP(S11,FAC_TOTALS_APTA!$A$4:$AZ$126,$L13,FALSE))</f>
        <v>-15003488.316536101</v>
      </c>
      <c r="T13" s="116">
        <f>IF(T11=0,0,VLOOKUP(T11,FAC_TOTALS_APTA!$A$4:$AZ$126,$L13,FALSE))</f>
        <v>-65501743.256753497</v>
      </c>
      <c r="U13" s="116">
        <f>IF(U11=0,0,VLOOKUP(U11,FAC_TOTALS_APTA!$A$4:$AZ$126,$L13,FALSE))</f>
        <v>-43714420.932117298</v>
      </c>
      <c r="V13" s="116">
        <f>IF(V11=0,0,VLOOKUP(V11,FAC_TOTALS_APTA!$A$4:$AZ$126,$L13,FALSE))</f>
        <v>-16878356.1375244</v>
      </c>
      <c r="W13" s="116">
        <f>IF(W11=0,0,VLOOKUP(W11,FAC_TOTALS_APTA!$A$4:$AZ$126,$L13,FALSE))</f>
        <v>0</v>
      </c>
      <c r="X13" s="116">
        <f>IF(X11=0,0,VLOOKUP(X11,FAC_TOTALS_APTA!$A$4:$AZ$126,$L13,FALSE))</f>
        <v>0</v>
      </c>
      <c r="Y13" s="116">
        <f>IF(Y11=0,0,VLOOKUP(Y11,FAC_TOTALS_APTA!$A$4:$AZ$126,$L13,FALSE))</f>
        <v>0</v>
      </c>
      <c r="Z13" s="116">
        <f>IF(Z11=0,0,VLOOKUP(Z11,FAC_TOTALS_APTA!$A$4:$AZ$126,$L13,FALSE))</f>
        <v>0</v>
      </c>
      <c r="AA13" s="116">
        <f>IF(AA11=0,0,VLOOKUP(AA11,FAC_TOTALS_APTA!$A$4:$AZ$126,$L13,FALSE))</f>
        <v>0</v>
      </c>
      <c r="AB13" s="116">
        <f>IF(AB11=0,0,VLOOKUP(AB11,FAC_TOTALS_APTA!$A$4:$AZ$126,$L13,FALSE))</f>
        <v>0</v>
      </c>
      <c r="AC13" s="120">
        <f>SUM(M13:AB13)</f>
        <v>-108334684.14972371</v>
      </c>
      <c r="AD13" s="121">
        <f>AC13/G28</f>
        <v>-4.8848925518464467E-2</v>
      </c>
      <c r="AE13" s="5"/>
    </row>
    <row r="14" spans="1:31" s="12" customFormat="1" x14ac:dyDescent="0.25">
      <c r="A14" s="5"/>
      <c r="B14" s="114" t="s">
        <v>52</v>
      </c>
      <c r="C14" s="115" t="s">
        <v>21</v>
      </c>
      <c r="D14" s="103" t="s">
        <v>96</v>
      </c>
      <c r="E14" s="117"/>
      <c r="F14" s="103">
        <f>MATCH($D14,FAC_TOTALS_APTA!$A$2:$AZ$2,)</f>
        <v>13</v>
      </c>
      <c r="G14" s="122">
        <f>VLOOKUP(G11,FAC_TOTALS_APTA!$A$4:$AZ$126,$F14,FALSE)</f>
        <v>0.91027864284140703</v>
      </c>
      <c r="H14" s="122">
        <f>VLOOKUP(H11,FAC_TOTALS_APTA!$A$4:$AZ$126,$F14,FALSE)</f>
        <v>1.03319372827068</v>
      </c>
      <c r="I14" s="118">
        <f t="shared" ref="I14:I25" si="1">IFERROR(H14/G14-1,"-")</f>
        <v>0.13503017608498125</v>
      </c>
      <c r="J14" s="119" t="str">
        <f t="shared" ref="J14:J25" si="2">IF(C14="Log","_log","")</f>
        <v>_log</v>
      </c>
      <c r="K14" s="119" t="str">
        <f t="shared" ref="K14:K26" si="3">CONCATENATE(D14,J14,"_FAC")</f>
        <v>FARE_per_UPT_cleaned_2018_BUS_log_FAC</v>
      </c>
      <c r="L14" s="103">
        <f>MATCH($K14,FAC_TOTALS_APTA!$A$2:$AX$2,)</f>
        <v>29</v>
      </c>
      <c r="M14" s="116">
        <f>IF(M11=0,0,VLOOKUP(M11,FAC_TOTALS_APTA!$A$4:$AZ$126,$L14,FALSE))</f>
        <v>-2851567.97198825</v>
      </c>
      <c r="N14" s="116">
        <f>IF(N11=0,0,VLOOKUP(N11,FAC_TOTALS_APTA!$A$4:$AZ$126,$L14,FALSE))</f>
        <v>18915503.171659101</v>
      </c>
      <c r="O14" s="116">
        <f>IF(O11=0,0,VLOOKUP(O11,FAC_TOTALS_APTA!$A$4:$AZ$126,$L14,FALSE))</f>
        <v>-8835567.8154595103</v>
      </c>
      <c r="P14" s="116">
        <f>IF(P11=0,0,VLOOKUP(P11,FAC_TOTALS_APTA!$A$4:$AZ$126,$L14,FALSE))</f>
        <v>6348870.6794875804</v>
      </c>
      <c r="Q14" s="116">
        <f>IF(Q11=0,0,VLOOKUP(Q11,FAC_TOTALS_APTA!$A$4:$AZ$126,$L14,FALSE))</f>
        <v>-15627188.917933101</v>
      </c>
      <c r="R14" s="116">
        <f>IF(R11=0,0,VLOOKUP(R11,FAC_TOTALS_APTA!$A$4:$AZ$126,$L14,FALSE))</f>
        <v>11668691.575631101</v>
      </c>
      <c r="S14" s="116">
        <f>IF(S11=0,0,VLOOKUP(S11,FAC_TOTALS_APTA!$A$4:$AZ$126,$L14,FALSE))</f>
        <v>-58319453.461939298</v>
      </c>
      <c r="T14" s="116">
        <f>IF(T11=0,0,VLOOKUP(T11,FAC_TOTALS_APTA!$A$4:$AZ$126,$L14,FALSE))</f>
        <v>-10363039.7845787</v>
      </c>
      <c r="U14" s="116">
        <f>IF(U11=0,0,VLOOKUP(U11,FAC_TOTALS_APTA!$A$4:$AZ$126,$L14,FALSE))</f>
        <v>-11408853.8222697</v>
      </c>
      <c r="V14" s="116">
        <f>IF(V11=0,0,VLOOKUP(V11,FAC_TOTALS_APTA!$A$4:$AZ$126,$L14,FALSE))</f>
        <v>388200.995976504</v>
      </c>
      <c r="W14" s="116">
        <f>IF(W11=0,0,VLOOKUP(W11,FAC_TOTALS_APTA!$A$4:$AZ$126,$L14,FALSE))</f>
        <v>0</v>
      </c>
      <c r="X14" s="116">
        <f>IF(X11=0,0,VLOOKUP(X11,FAC_TOTALS_APTA!$A$4:$AZ$126,$L14,FALSE))</f>
        <v>0</v>
      </c>
      <c r="Y14" s="116">
        <f>IF(Y11=0,0,VLOOKUP(Y11,FAC_TOTALS_APTA!$A$4:$AZ$126,$L14,FALSE))</f>
        <v>0</v>
      </c>
      <c r="Z14" s="116">
        <f>IF(Z11=0,0,VLOOKUP(Z11,FAC_TOTALS_APTA!$A$4:$AZ$126,$L14,FALSE))</f>
        <v>0</v>
      </c>
      <c r="AA14" s="116">
        <f>IF(AA11=0,0,VLOOKUP(AA11,FAC_TOTALS_APTA!$A$4:$AZ$126,$L14,FALSE))</f>
        <v>0</v>
      </c>
      <c r="AB14" s="116">
        <f>IF(AB11=0,0,VLOOKUP(AB11,FAC_TOTALS_APTA!$A$4:$AZ$126,$L14,FALSE))</f>
        <v>0</v>
      </c>
      <c r="AC14" s="120">
        <f t="shared" ref="AC14:AC25" si="4">SUM(M14:AB14)</f>
        <v>-70084405.351414263</v>
      </c>
      <c r="AD14" s="121">
        <f>AC14/G28</f>
        <v>-3.1601586545317299E-2</v>
      </c>
      <c r="AE14" s="5"/>
    </row>
    <row r="15" spans="1:31" s="12" customFormat="1" x14ac:dyDescent="0.25">
      <c r="A15" s="5"/>
      <c r="B15" s="114" t="s">
        <v>79</v>
      </c>
      <c r="C15" s="115"/>
      <c r="D15" s="103" t="s">
        <v>77</v>
      </c>
      <c r="E15" s="117"/>
      <c r="F15" s="103" t="e">
        <f>MATCH($D15,FAC_TOTALS_APTA!$A$2:$AZ$2,)</f>
        <v>#N/A</v>
      </c>
      <c r="G15" s="116" t="e">
        <f>VLOOKUP(G11,FAC_TOTALS_APTA!$A$4:$AZ$126,$F15,FALSE)</f>
        <v>#REF!</v>
      </c>
      <c r="H15" s="116" t="e">
        <f>VLOOKUP(H11,FAC_TOTALS_APTA!$A$4:$AZ$126,$F15,FALSE)</f>
        <v>#REF!</v>
      </c>
      <c r="I15" s="118" t="str">
        <f>IFERROR(H15/G15-1,"-")</f>
        <v>-</v>
      </c>
      <c r="J15" s="119" t="str">
        <f t="shared" ref="J15" si="5">IF(C15="Log","_log","")</f>
        <v/>
      </c>
      <c r="K15" s="119" t="str">
        <f t="shared" ref="K15" si="6">CONCATENATE(D15,J15,"_FAC")</f>
        <v>RESTRUCTURE_FAC</v>
      </c>
      <c r="L15" s="103" t="e">
        <f>MATCH($K15,FAC_TOTALS_APTA!$A$2:$AX$2,)</f>
        <v>#N/A</v>
      </c>
      <c r="M15" s="116" t="e">
        <f>IF(M11=0,0,VLOOKUP(M11,FAC_TOTALS_APTA!$A$4:$AZ$126,$L15,FALSE))</f>
        <v>#REF!</v>
      </c>
      <c r="N15" s="116" t="e">
        <f>IF(N11=0,0,VLOOKUP(N11,FAC_TOTALS_APTA!$A$4:$AZ$126,$L15,FALSE))</f>
        <v>#REF!</v>
      </c>
      <c r="O15" s="116" t="e">
        <f>IF(O11=0,0,VLOOKUP(O11,FAC_TOTALS_APTA!$A$4:$AZ$126,$L15,FALSE))</f>
        <v>#REF!</v>
      </c>
      <c r="P15" s="116" t="e">
        <f>IF(P11=0,0,VLOOKUP(P11,FAC_TOTALS_APTA!$A$4:$AZ$126,$L15,FALSE))</f>
        <v>#REF!</v>
      </c>
      <c r="Q15" s="116" t="e">
        <f>IF(Q11=0,0,VLOOKUP(Q11,FAC_TOTALS_APTA!$A$4:$AZ$126,$L15,FALSE))</f>
        <v>#REF!</v>
      </c>
      <c r="R15" s="116" t="e">
        <f>IF(R11=0,0,VLOOKUP(R11,FAC_TOTALS_APTA!$A$4:$AZ$126,$L15,FALSE))</f>
        <v>#REF!</v>
      </c>
      <c r="S15" s="116" t="e">
        <f>IF(S11=0,0,VLOOKUP(S11,FAC_TOTALS_APTA!$A$4:$AZ$126,$L15,FALSE))</f>
        <v>#REF!</v>
      </c>
      <c r="T15" s="116" t="e">
        <f>IF(T11=0,0,VLOOKUP(T11,FAC_TOTALS_APTA!$A$4:$AZ$126,$L15,FALSE))</f>
        <v>#REF!</v>
      </c>
      <c r="U15" s="116" t="e">
        <f>IF(U11=0,0,VLOOKUP(U11,FAC_TOTALS_APTA!$A$4:$AZ$126,$L15,FALSE))</f>
        <v>#REF!</v>
      </c>
      <c r="V15" s="116" t="e">
        <f>IF(V11=0,0,VLOOKUP(V11,FAC_TOTALS_APTA!$A$4:$AZ$126,$L15,FALSE))</f>
        <v>#REF!</v>
      </c>
      <c r="W15" s="116">
        <f>IF(W11=0,0,VLOOKUP(W11,FAC_TOTALS_APTA!$A$4:$AZ$126,$L15,FALSE))</f>
        <v>0</v>
      </c>
      <c r="X15" s="116">
        <f>IF(X11=0,0,VLOOKUP(X11,FAC_TOTALS_APTA!$A$4:$AZ$126,$L15,FALSE))</f>
        <v>0</v>
      </c>
      <c r="Y15" s="116">
        <f>IF(Y11=0,0,VLOOKUP(Y11,FAC_TOTALS_APTA!$A$4:$AZ$126,$L15,FALSE))</f>
        <v>0</v>
      </c>
      <c r="Z15" s="116">
        <f>IF(Z11=0,0,VLOOKUP(Z11,FAC_TOTALS_APTA!$A$4:$AZ$126,$L15,FALSE))</f>
        <v>0</v>
      </c>
      <c r="AA15" s="116">
        <f>IF(AA11=0,0,VLOOKUP(AA11,FAC_TOTALS_APTA!$A$4:$AZ$126,$L15,FALSE))</f>
        <v>0</v>
      </c>
      <c r="AB15" s="116">
        <f>IF(AB11=0,0,VLOOKUP(AB11,FAC_TOTALS_APTA!$A$4:$AZ$126,$L15,FALSE))</f>
        <v>0</v>
      </c>
      <c r="AC15" s="120" t="e">
        <f t="shared" ref="AC15" si="7">SUM(M15:AB15)</f>
        <v>#REF!</v>
      </c>
      <c r="AD15" s="121" t="e">
        <f>AC15/G28</f>
        <v>#REF!</v>
      </c>
      <c r="AE15" s="5"/>
    </row>
    <row r="16" spans="1:31" s="12" customFormat="1" x14ac:dyDescent="0.25">
      <c r="A16" s="5"/>
      <c r="B16" s="114" t="s">
        <v>80</v>
      </c>
      <c r="C16" s="115"/>
      <c r="D16" s="103" t="s">
        <v>76</v>
      </c>
      <c r="E16" s="117"/>
      <c r="F16" s="103">
        <f>MATCH($D16,FAC_TOTALS_APTA!$A$2:$AZ$2,)</f>
        <v>20</v>
      </c>
      <c r="G16" s="116">
        <f>VLOOKUP(G11,FAC_TOTALS_APTA!$A$4:$AZ$126,$F16,FALSE)</f>
        <v>0</v>
      </c>
      <c r="H16" s="116">
        <f>VLOOKUP(H11,FAC_TOTALS_APTA!$A$4:$AZ$126,$F16,FALSE)</f>
        <v>0</v>
      </c>
      <c r="I16" s="118" t="str">
        <f>IFERROR(H16/G16-1,"-")</f>
        <v>-</v>
      </c>
      <c r="J16" s="119" t="str">
        <f t="shared" ref="J16" si="8">IF(C16="Log","_log","")</f>
        <v/>
      </c>
      <c r="K16" s="119" t="str">
        <f t="shared" ref="K16" si="9">CONCATENATE(D16,J16,"_FAC")</f>
        <v>MAINTENANCE_WMATA_FAC</v>
      </c>
      <c r="L16" s="103">
        <f>MATCH($K16,FAC_TOTALS_APTA!$A$2:$AX$2,)</f>
        <v>36</v>
      </c>
      <c r="M16" s="116">
        <f>IF(M12=0,0,VLOOKUP(M12,FAC_TOTALS_APTA!$A$4:$AZ$126,$L16,FALSE))</f>
        <v>0</v>
      </c>
      <c r="N16" s="116">
        <f>IF(N12=0,0,VLOOKUP(N12,FAC_TOTALS_APTA!$A$4:$AZ$126,$L16,FALSE))</f>
        <v>0</v>
      </c>
      <c r="O16" s="116">
        <f>IF(O12=0,0,VLOOKUP(O12,FAC_TOTALS_APTA!$A$4:$AZ$126,$L16,FALSE))</f>
        <v>0</v>
      </c>
      <c r="P16" s="116">
        <f>IF(P12=0,0,VLOOKUP(P12,FAC_TOTALS_APTA!$A$4:$AZ$126,$L16,FALSE))</f>
        <v>0</v>
      </c>
      <c r="Q16" s="116">
        <f>IF(Q12=0,0,VLOOKUP(Q12,FAC_TOTALS_APTA!$A$4:$AZ$126,$L16,FALSE))</f>
        <v>0</v>
      </c>
      <c r="R16" s="116">
        <f>IF(R12=0,0,VLOOKUP(R12,FAC_TOTALS_APTA!$A$4:$AZ$126,$L16,FALSE))</f>
        <v>0</v>
      </c>
      <c r="S16" s="116">
        <f>IF(S12=0,0,VLOOKUP(S12,FAC_TOTALS_APTA!$A$4:$AZ$126,$L16,FALSE))</f>
        <v>0</v>
      </c>
      <c r="T16" s="116">
        <f>IF(T12=0,0,VLOOKUP(T12,FAC_TOTALS_APTA!$A$4:$AZ$126,$L16,FALSE))</f>
        <v>0</v>
      </c>
      <c r="U16" s="116">
        <f>IF(U12=0,0,VLOOKUP(U12,FAC_TOTALS_APTA!$A$4:$AZ$126,$L16,FALSE))</f>
        <v>0</v>
      </c>
      <c r="V16" s="116">
        <f>IF(V12=0,0,VLOOKUP(V12,FAC_TOTALS_APTA!$A$4:$AZ$126,$L16,FALSE))</f>
        <v>0</v>
      </c>
      <c r="W16" s="116">
        <f>IF(W12=0,0,VLOOKUP(W12,FAC_TOTALS_APTA!$A$4:$AZ$126,$L16,FALSE))</f>
        <v>0</v>
      </c>
      <c r="X16" s="116">
        <f>IF(X12=0,0,VLOOKUP(X12,FAC_TOTALS_APTA!$A$4:$AZ$126,$L16,FALSE))</f>
        <v>0</v>
      </c>
      <c r="Y16" s="116">
        <f>IF(Y12=0,0,VLOOKUP(Y12,FAC_TOTALS_APTA!$A$4:$AZ$126,$L16,FALSE))</f>
        <v>0</v>
      </c>
      <c r="Z16" s="116">
        <f>IF(Z12=0,0,VLOOKUP(Z12,FAC_TOTALS_APTA!$A$4:$AZ$126,$L16,FALSE))</f>
        <v>0</v>
      </c>
      <c r="AA16" s="116">
        <f>IF(AA12=0,0,VLOOKUP(AA12,FAC_TOTALS_APTA!$A$4:$AZ$126,$L16,FALSE))</f>
        <v>0</v>
      </c>
      <c r="AB16" s="116">
        <f>IF(AB12=0,0,VLOOKUP(AB12,FAC_TOTALS_APTA!$A$4:$AZ$126,$L16,FALSE))</f>
        <v>0</v>
      </c>
      <c r="AC16" s="120">
        <f t="shared" ref="AC16" si="10">SUM(M16:AB16)</f>
        <v>0</v>
      </c>
      <c r="AD16" s="121">
        <f>AC16/G28</f>
        <v>0</v>
      </c>
      <c r="AE16" s="5"/>
    </row>
    <row r="17" spans="1:31" s="12" customFormat="1" x14ac:dyDescent="0.25">
      <c r="A17" s="5"/>
      <c r="B17" s="114" t="s">
        <v>48</v>
      </c>
      <c r="C17" s="115" t="s">
        <v>21</v>
      </c>
      <c r="D17" s="103" t="s">
        <v>8</v>
      </c>
      <c r="E17" s="117"/>
      <c r="F17" s="103">
        <f>MATCH($D17,FAC_TOTALS_APTA!$A$2:$AZ$2,)</f>
        <v>15</v>
      </c>
      <c r="G17" s="116">
        <f>VLOOKUP(G11,FAC_TOTALS_APTA!$A$4:$AZ$126,$F17,FALSE)</f>
        <v>9573567.1438265797</v>
      </c>
      <c r="H17" s="116">
        <f>VLOOKUP(H11,FAC_TOTALS_APTA!$A$4:$AZ$126,$F17,FALSE)</f>
        <v>10106162.1305601</v>
      </c>
      <c r="I17" s="118">
        <f t="shared" si="1"/>
        <v>5.5631822363825911E-2</v>
      </c>
      <c r="J17" s="119" t="str">
        <f t="shared" si="2"/>
        <v>_log</v>
      </c>
      <c r="K17" s="119" t="str">
        <f t="shared" si="3"/>
        <v>POP_EMP_log_FAC</v>
      </c>
      <c r="L17" s="103">
        <f>MATCH($K17,FAC_TOTALS_APTA!$A$2:$AX$2,)</f>
        <v>31</v>
      </c>
      <c r="M17" s="116">
        <f>IF(M11=0,0,VLOOKUP(M11,FAC_TOTALS_APTA!$A$4:$AZ$126,$L17,FALSE))</f>
        <v>14556846.824460501</v>
      </c>
      <c r="N17" s="116">
        <f>IF(N11=0,0,VLOOKUP(N11,FAC_TOTALS_APTA!$A$4:$AZ$126,$L17,FALSE))</f>
        <v>17283866.4935463</v>
      </c>
      <c r="O17" s="116">
        <f>IF(O11=0,0,VLOOKUP(O11,FAC_TOTALS_APTA!$A$4:$AZ$126,$L17,FALSE))</f>
        <v>19945350.6443648</v>
      </c>
      <c r="P17" s="116">
        <f>IF(P11=0,0,VLOOKUP(P11,FAC_TOTALS_APTA!$A$4:$AZ$126,$L17,FALSE))</f>
        <v>27031424.428469699</v>
      </c>
      <c r="Q17" s="116">
        <f>IF(Q11=0,0,VLOOKUP(Q11,FAC_TOTALS_APTA!$A$4:$AZ$126,$L17,FALSE))</f>
        <v>7443053.74507068</v>
      </c>
      <c r="R17" s="116">
        <f>IF(R11=0,0,VLOOKUP(R11,FAC_TOTALS_APTA!$A$4:$AZ$126,$L17,FALSE))</f>
        <v>4921480.8360545598</v>
      </c>
      <c r="S17" s="116">
        <f>IF(S11=0,0,VLOOKUP(S11,FAC_TOTALS_APTA!$A$4:$AZ$126,$L17,FALSE))</f>
        <v>-4642235.0639039204</v>
      </c>
      <c r="T17" s="116">
        <f>IF(T11=0,0,VLOOKUP(T11,FAC_TOTALS_APTA!$A$4:$AZ$126,$L17,FALSE))</f>
        <v>542449.30301724502</v>
      </c>
      <c r="U17" s="116">
        <f>IF(U11=0,0,VLOOKUP(U11,FAC_TOTALS_APTA!$A$4:$AZ$126,$L17,FALSE))</f>
        <v>9832319.9143432807</v>
      </c>
      <c r="V17" s="116">
        <f>IF(V11=0,0,VLOOKUP(V11,FAC_TOTALS_APTA!$A$4:$AZ$126,$L17,FALSE))</f>
        <v>12422149.357953601</v>
      </c>
      <c r="W17" s="116">
        <f>IF(W11=0,0,VLOOKUP(W11,FAC_TOTALS_APTA!$A$4:$AZ$126,$L17,FALSE))</f>
        <v>0</v>
      </c>
      <c r="X17" s="116">
        <f>IF(X11=0,0,VLOOKUP(X11,FAC_TOTALS_APTA!$A$4:$AZ$126,$L17,FALSE))</f>
        <v>0</v>
      </c>
      <c r="Y17" s="116">
        <f>IF(Y11=0,0,VLOOKUP(Y11,FAC_TOTALS_APTA!$A$4:$AZ$126,$L17,FALSE))</f>
        <v>0</v>
      </c>
      <c r="Z17" s="116">
        <f>IF(Z11=0,0,VLOOKUP(Z11,FAC_TOTALS_APTA!$A$4:$AZ$126,$L17,FALSE))</f>
        <v>0</v>
      </c>
      <c r="AA17" s="116">
        <f>IF(AA11=0,0,VLOOKUP(AA11,FAC_TOTALS_APTA!$A$4:$AZ$126,$L17,FALSE))</f>
        <v>0</v>
      </c>
      <c r="AB17" s="116">
        <f>IF(AB11=0,0,VLOOKUP(AB11,FAC_TOTALS_APTA!$A$4:$AZ$126,$L17,FALSE))</f>
        <v>0</v>
      </c>
      <c r="AC17" s="120">
        <f t="shared" si="4"/>
        <v>109336706.48337677</v>
      </c>
      <c r="AD17" s="121">
        <f>AC17/G28</f>
        <v>4.9300744940181787E-2</v>
      </c>
      <c r="AE17" s="5"/>
    </row>
    <row r="18" spans="1:31" s="12" customFormat="1" x14ac:dyDescent="0.25">
      <c r="A18" s="5"/>
      <c r="B18" s="24" t="s">
        <v>73</v>
      </c>
      <c r="C18" s="115"/>
      <c r="D18" s="103" t="s">
        <v>72</v>
      </c>
      <c r="E18" s="117"/>
      <c r="F18" s="103" t="e">
        <f>MATCH($D18,FAC_TOTALS_APTA!$A$2:$AZ$2,)</f>
        <v>#N/A</v>
      </c>
      <c r="G18" s="122" t="e">
        <f>VLOOKUP(G11,FAC_TOTALS_APTA!$A$4:$AZ$126,$F18,FALSE)</f>
        <v>#REF!</v>
      </c>
      <c r="H18" s="122" t="e">
        <f>VLOOKUP(H11,FAC_TOTALS_APTA!$A$4:$AZ$126,$F18,FALSE)</f>
        <v>#REF!</v>
      </c>
      <c r="I18" s="118" t="str">
        <f t="shared" si="1"/>
        <v>-</v>
      </c>
      <c r="J18" s="119" t="str">
        <f t="shared" si="2"/>
        <v/>
      </c>
      <c r="K18" s="119" t="str">
        <f t="shared" si="3"/>
        <v>TSD_POP_EMP_PCT_FAC</v>
      </c>
      <c r="L18" s="103" t="e">
        <f>MATCH($K18,FAC_TOTALS_APTA!$A$2:$AX$2,)</f>
        <v>#N/A</v>
      </c>
      <c r="M18" s="116" t="e">
        <f>IF(M11=0,0,VLOOKUP(M11,FAC_TOTALS_APTA!$A$4:$AZ$126,$L18,FALSE))</f>
        <v>#REF!</v>
      </c>
      <c r="N18" s="116" t="e">
        <f>IF(N11=0,0,VLOOKUP(N11,FAC_TOTALS_APTA!$A$4:$AZ$126,$L18,FALSE))</f>
        <v>#REF!</v>
      </c>
      <c r="O18" s="116" t="e">
        <f>IF(O11=0,0,VLOOKUP(O11,FAC_TOTALS_APTA!$A$4:$AZ$126,$L18,FALSE))</f>
        <v>#REF!</v>
      </c>
      <c r="P18" s="116" t="e">
        <f>IF(P11=0,0,VLOOKUP(P11,FAC_TOTALS_APTA!$A$4:$AZ$126,$L18,FALSE))</f>
        <v>#REF!</v>
      </c>
      <c r="Q18" s="116" t="e">
        <f>IF(Q11=0,0,VLOOKUP(Q11,FAC_TOTALS_APTA!$A$4:$AZ$126,$L18,FALSE))</f>
        <v>#REF!</v>
      </c>
      <c r="R18" s="116" t="e">
        <f>IF(R11=0,0,VLOOKUP(R11,FAC_TOTALS_APTA!$A$4:$AZ$126,$L18,FALSE))</f>
        <v>#REF!</v>
      </c>
      <c r="S18" s="116" t="e">
        <f>IF(S11=0,0,VLOOKUP(S11,FAC_TOTALS_APTA!$A$4:$AZ$126,$L18,FALSE))</f>
        <v>#REF!</v>
      </c>
      <c r="T18" s="116" t="e">
        <f>IF(T11=0,0,VLOOKUP(T11,FAC_TOTALS_APTA!$A$4:$AZ$126,$L18,FALSE))</f>
        <v>#REF!</v>
      </c>
      <c r="U18" s="116" t="e">
        <f>IF(U11=0,0,VLOOKUP(U11,FAC_TOTALS_APTA!$A$4:$AZ$126,$L18,FALSE))</f>
        <v>#REF!</v>
      </c>
      <c r="V18" s="116" t="e">
        <f>IF(V11=0,0,VLOOKUP(V11,FAC_TOTALS_APTA!$A$4:$AZ$126,$L18,FALSE))</f>
        <v>#REF!</v>
      </c>
      <c r="W18" s="116">
        <f>IF(W11=0,0,VLOOKUP(W11,FAC_TOTALS_APTA!$A$4:$AZ$126,$L18,FALSE))</f>
        <v>0</v>
      </c>
      <c r="X18" s="116">
        <f>IF(X11=0,0,VLOOKUP(X11,FAC_TOTALS_APTA!$A$4:$AZ$126,$L18,FALSE))</f>
        <v>0</v>
      </c>
      <c r="Y18" s="116">
        <f>IF(Y11=0,0,VLOOKUP(Y11,FAC_TOTALS_APTA!$A$4:$AZ$126,$L18,FALSE))</f>
        <v>0</v>
      </c>
      <c r="Z18" s="116">
        <f>IF(Z11=0,0,VLOOKUP(Z11,FAC_TOTALS_APTA!$A$4:$AZ$126,$L18,FALSE))</f>
        <v>0</v>
      </c>
      <c r="AA18" s="116">
        <f>IF(AA11=0,0,VLOOKUP(AA11,FAC_TOTALS_APTA!$A$4:$AZ$126,$L18,FALSE))</f>
        <v>0</v>
      </c>
      <c r="AB18" s="116">
        <f>IF(AB11=0,0,VLOOKUP(AB11,FAC_TOTALS_APTA!$A$4:$AZ$126,$L18,FALSE))</f>
        <v>0</v>
      </c>
      <c r="AC18" s="120" t="e">
        <f t="shared" si="4"/>
        <v>#REF!</v>
      </c>
      <c r="AD18" s="121" t="e">
        <f>AC18/G28</f>
        <v>#REF!</v>
      </c>
      <c r="AE18" s="5"/>
    </row>
    <row r="19" spans="1:31" s="12" customFormat="1" x14ac:dyDescent="0.2">
      <c r="A19" s="5"/>
      <c r="B19" s="114" t="s">
        <v>49</v>
      </c>
      <c r="C19" s="115" t="s">
        <v>21</v>
      </c>
      <c r="D19" s="123" t="s">
        <v>81</v>
      </c>
      <c r="E19" s="117"/>
      <c r="F19" s="103">
        <f>MATCH($D19,FAC_TOTALS_APTA!$A$2:$AZ$2,)</f>
        <v>16</v>
      </c>
      <c r="G19" s="124">
        <f>VLOOKUP(G11,FAC_TOTALS_APTA!$A$4:$AZ$126,$F19,FALSE)</f>
        <v>1.99892297215457</v>
      </c>
      <c r="H19" s="124">
        <f>VLOOKUP(H11,FAC_TOTALS_APTA!$A$4:$AZ$126,$F19,FALSE)</f>
        <v>4.1402142572755398</v>
      </c>
      <c r="I19" s="118">
        <f t="shared" si="1"/>
        <v>1.0712225107968747</v>
      </c>
      <c r="J19" s="119" t="str">
        <f t="shared" si="2"/>
        <v>_log</v>
      </c>
      <c r="K19" s="119" t="str">
        <f t="shared" si="3"/>
        <v>GAS_PRICE_2018_log_FAC</v>
      </c>
      <c r="L19" s="103">
        <f>MATCH($K19,FAC_TOTALS_APTA!$A$2:$AX$2,)</f>
        <v>32</v>
      </c>
      <c r="M19" s="116">
        <f>IF(M11=0,0,VLOOKUP(M11,FAC_TOTALS_APTA!$A$4:$AZ$126,$L19,FALSE))</f>
        <v>21596439.064902902</v>
      </c>
      <c r="N19" s="116">
        <f>IF(N11=0,0,VLOOKUP(N11,FAC_TOTALS_APTA!$A$4:$AZ$126,$L19,FALSE))</f>
        <v>19507986.669349302</v>
      </c>
      <c r="O19" s="116">
        <f>IF(O11=0,0,VLOOKUP(O11,FAC_TOTALS_APTA!$A$4:$AZ$126,$L19,FALSE))</f>
        <v>28433223.445513502</v>
      </c>
      <c r="P19" s="116">
        <f>IF(P11=0,0,VLOOKUP(P11,FAC_TOTALS_APTA!$A$4:$AZ$126,$L19,FALSE))</f>
        <v>17908511.707516599</v>
      </c>
      <c r="Q19" s="116">
        <f>IF(Q11=0,0,VLOOKUP(Q11,FAC_TOTALS_APTA!$A$4:$AZ$126,$L19,FALSE))</f>
        <v>10238178.264714601</v>
      </c>
      <c r="R19" s="116">
        <f>IF(R11=0,0,VLOOKUP(R11,FAC_TOTALS_APTA!$A$4:$AZ$126,$L19,FALSE))</f>
        <v>23429579.789468002</v>
      </c>
      <c r="S19" s="116">
        <f>IF(S11=0,0,VLOOKUP(S11,FAC_TOTALS_APTA!$A$4:$AZ$126,$L19,FALSE))</f>
        <v>-62978378.866074897</v>
      </c>
      <c r="T19" s="116">
        <f>IF(T11=0,0,VLOOKUP(T11,FAC_TOTALS_APTA!$A$4:$AZ$126,$L19,FALSE))</f>
        <v>28186997.537430901</v>
      </c>
      <c r="U19" s="116">
        <f>IF(U11=0,0,VLOOKUP(U11,FAC_TOTALS_APTA!$A$4:$AZ$126,$L19,FALSE))</f>
        <v>38666461.507578999</v>
      </c>
      <c r="V19" s="116">
        <f>IF(V11=0,0,VLOOKUP(V11,FAC_TOTALS_APTA!$A$4:$AZ$126,$L19,FALSE))</f>
        <v>2228051.89225337</v>
      </c>
      <c r="W19" s="116">
        <f>IF(W11=0,0,VLOOKUP(W11,FAC_TOTALS_APTA!$A$4:$AZ$126,$L19,FALSE))</f>
        <v>0</v>
      </c>
      <c r="X19" s="116">
        <f>IF(X11=0,0,VLOOKUP(X11,FAC_TOTALS_APTA!$A$4:$AZ$126,$L19,FALSE))</f>
        <v>0</v>
      </c>
      <c r="Y19" s="116">
        <f>IF(Y11=0,0,VLOOKUP(Y11,FAC_TOTALS_APTA!$A$4:$AZ$126,$L19,FALSE))</f>
        <v>0</v>
      </c>
      <c r="Z19" s="116">
        <f>IF(Z11=0,0,VLOOKUP(Z11,FAC_TOTALS_APTA!$A$4:$AZ$126,$L19,FALSE))</f>
        <v>0</v>
      </c>
      <c r="AA19" s="116">
        <f>IF(AA11=0,0,VLOOKUP(AA11,FAC_TOTALS_APTA!$A$4:$AZ$126,$L19,FALSE))</f>
        <v>0</v>
      </c>
      <c r="AB19" s="116">
        <f>IF(AB11=0,0,VLOOKUP(AB11,FAC_TOTALS_APTA!$A$4:$AZ$126,$L19,FALSE))</f>
        <v>0</v>
      </c>
      <c r="AC19" s="120">
        <f t="shared" si="4"/>
        <v>127217051.01265328</v>
      </c>
      <c r="AD19" s="121">
        <f>AC19/G28</f>
        <v>5.7363127038863884E-2</v>
      </c>
      <c r="AE19" s="5"/>
    </row>
    <row r="20" spans="1:31" s="12" customFormat="1" x14ac:dyDescent="0.25">
      <c r="A20" s="5"/>
      <c r="B20" s="114" t="s">
        <v>46</v>
      </c>
      <c r="C20" s="115" t="s">
        <v>21</v>
      </c>
      <c r="D20" s="103" t="s">
        <v>14</v>
      </c>
      <c r="E20" s="117"/>
      <c r="F20" s="103">
        <f>MATCH($D20,FAC_TOTALS_APTA!$A$2:$AZ$2,)</f>
        <v>17</v>
      </c>
      <c r="G20" s="122">
        <f>VLOOKUP(G11,FAC_TOTALS_APTA!$A$4:$AZ$126,$F20,FALSE)</f>
        <v>39381.469965213502</v>
      </c>
      <c r="H20" s="122">
        <f>VLOOKUP(H11,FAC_TOTALS_APTA!$A$4:$AZ$126,$F20,FALSE)</f>
        <v>32885.708578535901</v>
      </c>
      <c r="I20" s="118">
        <f t="shared" si="1"/>
        <v>-0.16494461462244669</v>
      </c>
      <c r="J20" s="119" t="str">
        <f t="shared" si="2"/>
        <v>_log</v>
      </c>
      <c r="K20" s="119" t="str">
        <f t="shared" si="3"/>
        <v>TOTAL_MED_INC_INDIV_2018_log_FAC</v>
      </c>
      <c r="L20" s="103">
        <f>MATCH($K20,FAC_TOTALS_APTA!$A$2:$AX$2,)</f>
        <v>33</v>
      </c>
      <c r="M20" s="116">
        <f>IF(M11=0,0,VLOOKUP(M11,FAC_TOTALS_APTA!$A$4:$AZ$126,$L20,FALSE))</f>
        <v>5363182.4808914196</v>
      </c>
      <c r="N20" s="116">
        <f>IF(N11=0,0,VLOOKUP(N11,FAC_TOTALS_APTA!$A$4:$AZ$126,$L20,FALSE))</f>
        <v>7313651.0552129503</v>
      </c>
      <c r="O20" s="116">
        <f>IF(O11=0,0,VLOOKUP(O11,FAC_TOTALS_APTA!$A$4:$AZ$126,$L20,FALSE))</f>
        <v>7063959.0897329096</v>
      </c>
      <c r="P20" s="116">
        <f>IF(P11=0,0,VLOOKUP(P11,FAC_TOTALS_APTA!$A$4:$AZ$126,$L20,FALSE))</f>
        <v>11429256.3797957</v>
      </c>
      <c r="Q20" s="116">
        <f>IF(Q11=0,0,VLOOKUP(Q11,FAC_TOTALS_APTA!$A$4:$AZ$126,$L20,FALSE))</f>
        <v>-3965155.0978800501</v>
      </c>
      <c r="R20" s="116">
        <f>IF(R11=0,0,VLOOKUP(R11,FAC_TOTALS_APTA!$A$4:$AZ$126,$L20,FALSE))</f>
        <v>367488.56437337201</v>
      </c>
      <c r="S20" s="116">
        <f>IF(S11=0,0,VLOOKUP(S11,FAC_TOTALS_APTA!$A$4:$AZ$126,$L20,FALSE))</f>
        <v>14666957.1741609</v>
      </c>
      <c r="T20" s="116">
        <f>IF(T11=0,0,VLOOKUP(T11,FAC_TOTALS_APTA!$A$4:$AZ$126,$L20,FALSE))</f>
        <v>6988999.2963076299</v>
      </c>
      <c r="U20" s="116">
        <f>IF(U11=0,0,VLOOKUP(U11,FAC_TOTALS_APTA!$A$4:$AZ$126,$L20,FALSE))</f>
        <v>5443561.25285934</v>
      </c>
      <c r="V20" s="116">
        <f>IF(V11=0,0,VLOOKUP(V11,FAC_TOTALS_APTA!$A$4:$AZ$126,$L20,FALSE))</f>
        <v>1638411.59911609</v>
      </c>
      <c r="W20" s="116">
        <f>IF(W11=0,0,VLOOKUP(W11,FAC_TOTALS_APTA!$A$4:$AZ$126,$L20,FALSE))</f>
        <v>0</v>
      </c>
      <c r="X20" s="116">
        <f>IF(X11=0,0,VLOOKUP(X11,FAC_TOTALS_APTA!$A$4:$AZ$126,$L20,FALSE))</f>
        <v>0</v>
      </c>
      <c r="Y20" s="116">
        <f>IF(Y11=0,0,VLOOKUP(Y11,FAC_TOTALS_APTA!$A$4:$AZ$126,$L20,FALSE))</f>
        <v>0</v>
      </c>
      <c r="Z20" s="116">
        <f>IF(Z11=0,0,VLOOKUP(Z11,FAC_TOTALS_APTA!$A$4:$AZ$126,$L20,FALSE))</f>
        <v>0</v>
      </c>
      <c r="AA20" s="116">
        <f>IF(AA11=0,0,VLOOKUP(AA11,FAC_TOTALS_APTA!$A$4:$AZ$126,$L20,FALSE))</f>
        <v>0</v>
      </c>
      <c r="AB20" s="116">
        <f>IF(AB11=0,0,VLOOKUP(AB11,FAC_TOTALS_APTA!$A$4:$AZ$126,$L20,FALSE))</f>
        <v>0</v>
      </c>
      <c r="AC20" s="120">
        <f t="shared" si="4"/>
        <v>56310311.79457026</v>
      </c>
      <c r="AD20" s="121">
        <f>AC20/G28</f>
        <v>2.5390743955766536E-2</v>
      </c>
      <c r="AE20" s="5"/>
    </row>
    <row r="21" spans="1:31" s="12" customFormat="1" x14ac:dyDescent="0.25">
      <c r="A21" s="5"/>
      <c r="B21" s="114" t="s">
        <v>62</v>
      </c>
      <c r="C21" s="115"/>
      <c r="D21" s="103" t="s">
        <v>9</v>
      </c>
      <c r="E21" s="117"/>
      <c r="F21" s="103">
        <f>MATCH($D21,FAC_TOTALS_APTA!$A$2:$AZ$2,)</f>
        <v>18</v>
      </c>
      <c r="G21" s="116">
        <f>VLOOKUP(G11,FAC_TOTALS_APTA!$A$4:$AZ$126,$F21,FALSE)</f>
        <v>9.9176880297119094</v>
      </c>
      <c r="H21" s="116">
        <f>VLOOKUP(H11,FAC_TOTALS_APTA!$A$4:$AZ$126,$F21,FALSE)</f>
        <v>9.9589405328228597</v>
      </c>
      <c r="I21" s="118">
        <f t="shared" si="1"/>
        <v>4.1594878753359321E-3</v>
      </c>
      <c r="J21" s="119" t="str">
        <f t="shared" si="2"/>
        <v/>
      </c>
      <c r="K21" s="119" t="str">
        <f t="shared" si="3"/>
        <v>PCT_HH_NO_VEH_FAC</v>
      </c>
      <c r="L21" s="103">
        <f>MATCH($K21,FAC_TOTALS_APTA!$A$2:$AX$2,)</f>
        <v>34</v>
      </c>
      <c r="M21" s="116">
        <f>IF(M11=0,0,VLOOKUP(M11,FAC_TOTALS_APTA!$A$4:$AZ$126,$L21,FALSE))</f>
        <v>-5127485.5014474401</v>
      </c>
      <c r="N21" s="116">
        <f>IF(N11=0,0,VLOOKUP(N11,FAC_TOTALS_APTA!$A$4:$AZ$126,$L21,FALSE))</f>
        <v>-4889719.1315573202</v>
      </c>
      <c r="O21" s="116">
        <f>IF(O11=0,0,VLOOKUP(O11,FAC_TOTALS_APTA!$A$4:$AZ$126,$L21,FALSE))</f>
        <v>-7299182.8589628004</v>
      </c>
      <c r="P21" s="116">
        <f>IF(P11=0,0,VLOOKUP(P11,FAC_TOTALS_APTA!$A$4:$AZ$126,$L21,FALSE))</f>
        <v>-8117200.9351587296</v>
      </c>
      <c r="Q21" s="116">
        <f>IF(Q11=0,0,VLOOKUP(Q11,FAC_TOTALS_APTA!$A$4:$AZ$126,$L21,FALSE))</f>
        <v>-10772152.784461601</v>
      </c>
      <c r="R21" s="116">
        <f>IF(R11=0,0,VLOOKUP(R11,FAC_TOTALS_APTA!$A$4:$AZ$126,$L21,FALSE))</f>
        <v>10810091.905345101</v>
      </c>
      <c r="S21" s="116">
        <f>IF(S11=0,0,VLOOKUP(S11,FAC_TOTALS_APTA!$A$4:$AZ$126,$L21,FALSE))</f>
        <v>7700886.6594529804</v>
      </c>
      <c r="T21" s="116">
        <f>IF(T11=0,0,VLOOKUP(T11,FAC_TOTALS_APTA!$A$4:$AZ$126,$L21,FALSE))</f>
        <v>14342228.3503931</v>
      </c>
      <c r="U21" s="116">
        <f>IF(U11=0,0,VLOOKUP(U11,FAC_TOTALS_APTA!$A$4:$AZ$126,$L21,FALSE))</f>
        <v>18608822.8415218</v>
      </c>
      <c r="V21" s="116">
        <f>IF(V11=0,0,VLOOKUP(V11,FAC_TOTALS_APTA!$A$4:$AZ$126,$L21,FALSE))</f>
        <v>-7001486.4039515704</v>
      </c>
      <c r="W21" s="116">
        <f>IF(W11=0,0,VLOOKUP(W11,FAC_TOTALS_APTA!$A$4:$AZ$126,$L21,FALSE))</f>
        <v>0</v>
      </c>
      <c r="X21" s="116">
        <f>IF(X11=0,0,VLOOKUP(X11,FAC_TOTALS_APTA!$A$4:$AZ$126,$L21,FALSE))</f>
        <v>0</v>
      </c>
      <c r="Y21" s="116">
        <f>IF(Y11=0,0,VLOOKUP(Y11,FAC_TOTALS_APTA!$A$4:$AZ$126,$L21,FALSE))</f>
        <v>0</v>
      </c>
      <c r="Z21" s="116">
        <f>IF(Z11=0,0,VLOOKUP(Z11,FAC_TOTALS_APTA!$A$4:$AZ$126,$L21,FALSE))</f>
        <v>0</v>
      </c>
      <c r="AA21" s="116">
        <f>IF(AA11=0,0,VLOOKUP(AA11,FAC_TOTALS_APTA!$A$4:$AZ$126,$L21,FALSE))</f>
        <v>0</v>
      </c>
      <c r="AB21" s="116">
        <f>IF(AB11=0,0,VLOOKUP(AB11,FAC_TOTALS_APTA!$A$4:$AZ$126,$L21,FALSE))</f>
        <v>0</v>
      </c>
      <c r="AC21" s="120">
        <f t="shared" si="4"/>
        <v>8254802.1411735173</v>
      </c>
      <c r="AD21" s="121">
        <f>AC21/G28</f>
        <v>3.7221524955622864E-3</v>
      </c>
      <c r="AE21" s="5"/>
    </row>
    <row r="22" spans="1:31" s="12" customFormat="1" x14ac:dyDescent="0.25">
      <c r="A22" s="5"/>
      <c r="B22" s="114" t="s">
        <v>47</v>
      </c>
      <c r="C22" s="115"/>
      <c r="D22" s="103" t="s">
        <v>28</v>
      </c>
      <c r="E22" s="117"/>
      <c r="F22" s="103">
        <f>MATCH($D22,FAC_TOTALS_APTA!$A$2:$AZ$2,)</f>
        <v>19</v>
      </c>
      <c r="G22" s="124">
        <f>VLOOKUP(G11,FAC_TOTALS_APTA!$A$4:$AZ$126,$F22,FALSE)</f>
        <v>3.9438940773070499</v>
      </c>
      <c r="H22" s="124">
        <f>VLOOKUP(H11,FAC_TOTALS_APTA!$A$4:$AZ$126,$F22,FALSE)</f>
        <v>4.9873568486467601</v>
      </c>
      <c r="I22" s="118">
        <f t="shared" si="1"/>
        <v>0.26457677383977884</v>
      </c>
      <c r="J22" s="119" t="str">
        <f t="shared" si="2"/>
        <v/>
      </c>
      <c r="K22" s="119" t="str">
        <f t="shared" si="3"/>
        <v>JTW_HOME_PCT_FAC</v>
      </c>
      <c r="L22" s="103">
        <f>MATCH($K22,FAC_TOTALS_APTA!$A$2:$AX$2,)</f>
        <v>35</v>
      </c>
      <c r="M22" s="116">
        <f>IF(M11=0,0,VLOOKUP(M11,FAC_TOTALS_APTA!$A$4:$AZ$126,$L22,FALSE))</f>
        <v>0</v>
      </c>
      <c r="N22" s="116">
        <f>IF(N11=0,0,VLOOKUP(N11,FAC_TOTALS_APTA!$A$4:$AZ$126,$L22,FALSE))</f>
        <v>0</v>
      </c>
      <c r="O22" s="116">
        <f>IF(O11=0,0,VLOOKUP(O11,FAC_TOTALS_APTA!$A$4:$AZ$126,$L22,FALSE))</f>
        <v>0</v>
      </c>
      <c r="P22" s="116">
        <f>IF(P11=0,0,VLOOKUP(P11,FAC_TOTALS_APTA!$A$4:$AZ$126,$L22,FALSE))</f>
        <v>-3497515.6568152201</v>
      </c>
      <c r="Q22" s="116">
        <f>IF(Q11=0,0,VLOOKUP(Q11,FAC_TOTALS_APTA!$A$4:$AZ$126,$L22,FALSE))</f>
        <v>-1506860.0422874901</v>
      </c>
      <c r="R22" s="116">
        <f>IF(R11=0,0,VLOOKUP(R11,FAC_TOTALS_APTA!$A$4:$AZ$126,$L22,FALSE))</f>
        <v>-914556.41460848402</v>
      </c>
      <c r="S22" s="116">
        <f>IF(S11=0,0,VLOOKUP(S11,FAC_TOTALS_APTA!$A$4:$AZ$126,$L22,FALSE))</f>
        <v>-2459281.15149807</v>
      </c>
      <c r="T22" s="116">
        <f>IF(T11=0,0,VLOOKUP(T11,FAC_TOTALS_APTA!$A$4:$AZ$126,$L22,FALSE))</f>
        <v>-2543107.5265992498</v>
      </c>
      <c r="U22" s="116">
        <f>IF(U11=0,0,VLOOKUP(U11,FAC_TOTALS_APTA!$A$4:$AZ$126,$L22,FALSE))</f>
        <v>601374.90645148803</v>
      </c>
      <c r="V22" s="116">
        <f>IF(V11=0,0,VLOOKUP(V11,FAC_TOTALS_APTA!$A$4:$AZ$126,$L22,FALSE))</f>
        <v>-1122240.3373918401</v>
      </c>
      <c r="W22" s="116">
        <f>IF(W11=0,0,VLOOKUP(W11,FAC_TOTALS_APTA!$A$4:$AZ$126,$L22,FALSE))</f>
        <v>0</v>
      </c>
      <c r="X22" s="116">
        <f>IF(X11=0,0,VLOOKUP(X11,FAC_TOTALS_APTA!$A$4:$AZ$126,$L22,FALSE))</f>
        <v>0</v>
      </c>
      <c r="Y22" s="116">
        <f>IF(Y11=0,0,VLOOKUP(Y11,FAC_TOTALS_APTA!$A$4:$AZ$126,$L22,FALSE))</f>
        <v>0</v>
      </c>
      <c r="Z22" s="116">
        <f>IF(Z11=0,0,VLOOKUP(Z11,FAC_TOTALS_APTA!$A$4:$AZ$126,$L22,FALSE))</f>
        <v>0</v>
      </c>
      <c r="AA22" s="116">
        <f>IF(AA11=0,0,VLOOKUP(AA11,FAC_TOTALS_APTA!$A$4:$AZ$126,$L22,FALSE))</f>
        <v>0</v>
      </c>
      <c r="AB22" s="116">
        <f>IF(AB11=0,0,VLOOKUP(AB11,FAC_TOTALS_APTA!$A$4:$AZ$126,$L22,FALSE))</f>
        <v>0</v>
      </c>
      <c r="AC22" s="120">
        <f t="shared" si="4"/>
        <v>-11442186.222748866</v>
      </c>
      <c r="AD22" s="121">
        <f>AC22/G28</f>
        <v>-5.1593679988117189E-3</v>
      </c>
      <c r="AE22" s="5"/>
    </row>
    <row r="23" spans="1:31" s="12" customFormat="1" x14ac:dyDescent="0.25">
      <c r="A23" s="5"/>
      <c r="B23" s="114" t="s">
        <v>63</v>
      </c>
      <c r="C23" s="115"/>
      <c r="D23" s="125" t="s">
        <v>85</v>
      </c>
      <c r="E23" s="117"/>
      <c r="F23" s="103">
        <f>MATCH($D23,FAC_TOTALS_APTA!$A$2:$AZ$2,)</f>
        <v>21</v>
      </c>
      <c r="G23" s="124">
        <f>VLOOKUP(G11,FAC_TOTALS_APTA!$A$4:$AZ$126,$F23,FALSE)</f>
        <v>0</v>
      </c>
      <c r="H23" s="124">
        <f>VLOOKUP(H11,FAC_TOTALS_APTA!$A$4:$AZ$126,$F23,FALSE)</f>
        <v>0.50499774940706799</v>
      </c>
      <c r="I23" s="118" t="str">
        <f t="shared" si="1"/>
        <v>-</v>
      </c>
      <c r="J23" s="119" t="str">
        <f t="shared" si="2"/>
        <v/>
      </c>
      <c r="K23" s="119" t="str">
        <f t="shared" si="3"/>
        <v>YEARS_SINCE_TNC_BUS_HI_FAC</v>
      </c>
      <c r="L23" s="103">
        <f>MATCH($K23,FAC_TOTALS_APTA!$A$2:$AX$2,)</f>
        <v>37</v>
      </c>
      <c r="M23" s="116">
        <f>IF(M11=0,0,VLOOKUP(M11,FAC_TOTALS_APTA!$A$4:$AZ$126,$L23,FALSE))</f>
        <v>0</v>
      </c>
      <c r="N23" s="116">
        <f>IF(N11=0,0,VLOOKUP(N11,FAC_TOTALS_APTA!$A$4:$AZ$126,$L23,FALSE))</f>
        <v>0</v>
      </c>
      <c r="O23" s="116">
        <f>IF(O11=0,0,VLOOKUP(O11,FAC_TOTALS_APTA!$A$4:$AZ$126,$L23,FALSE))</f>
        <v>0</v>
      </c>
      <c r="P23" s="116">
        <f>IF(P11=0,0,VLOOKUP(P11,FAC_TOTALS_APTA!$A$4:$AZ$126,$L23,FALSE))</f>
        <v>0</v>
      </c>
      <c r="Q23" s="116">
        <f>IF(Q11=0,0,VLOOKUP(Q11,FAC_TOTALS_APTA!$A$4:$AZ$126,$L23,FALSE))</f>
        <v>0</v>
      </c>
      <c r="R23" s="116">
        <f>IF(R11=0,0,VLOOKUP(R11,FAC_TOTALS_APTA!$A$4:$AZ$126,$L23,FALSE))</f>
        <v>0</v>
      </c>
      <c r="S23" s="116">
        <f>IF(S11=0,0,VLOOKUP(S11,FAC_TOTALS_APTA!$A$4:$AZ$126,$L23,FALSE))</f>
        <v>0</v>
      </c>
      <c r="T23" s="116">
        <f>IF(T11=0,0,VLOOKUP(T11,FAC_TOTALS_APTA!$A$4:$AZ$126,$L23,FALSE))</f>
        <v>0</v>
      </c>
      <c r="U23" s="116">
        <f>IF(U11=0,0,VLOOKUP(U11,FAC_TOTALS_APTA!$A$4:$AZ$126,$L23,FALSE))</f>
        <v>-4170331.4852415798</v>
      </c>
      <c r="V23" s="116">
        <f>IF(V11=0,0,VLOOKUP(V11,FAC_TOTALS_APTA!$A$4:$AZ$126,$L23,FALSE))</f>
        <v>-14537716.6095304</v>
      </c>
      <c r="W23" s="116">
        <f>IF(W11=0,0,VLOOKUP(W11,FAC_TOTALS_APTA!$A$4:$AZ$126,$L23,FALSE))</f>
        <v>0</v>
      </c>
      <c r="X23" s="116">
        <f>IF(X11=0,0,VLOOKUP(X11,FAC_TOTALS_APTA!$A$4:$AZ$126,$L23,FALSE))</f>
        <v>0</v>
      </c>
      <c r="Y23" s="116">
        <f>IF(Y11=0,0,VLOOKUP(Y11,FAC_TOTALS_APTA!$A$4:$AZ$126,$L23,FALSE))</f>
        <v>0</v>
      </c>
      <c r="Z23" s="116">
        <f>IF(Z11=0,0,VLOOKUP(Z11,FAC_TOTALS_APTA!$A$4:$AZ$126,$L23,FALSE))</f>
        <v>0</v>
      </c>
      <c r="AA23" s="116">
        <f>IF(AA11=0,0,VLOOKUP(AA11,FAC_TOTALS_APTA!$A$4:$AZ$126,$L23,FALSE))</f>
        <v>0</v>
      </c>
      <c r="AB23" s="116">
        <f>IF(AB11=0,0,VLOOKUP(AB11,FAC_TOTALS_APTA!$A$4:$AZ$126,$L23,FALSE))</f>
        <v>0</v>
      </c>
      <c r="AC23" s="120">
        <f t="shared" si="4"/>
        <v>-18708048.094771981</v>
      </c>
      <c r="AD23" s="121">
        <f>AC23/G28</f>
        <v>-8.4355998741304158E-3</v>
      </c>
      <c r="AE23" s="5"/>
    </row>
    <row r="24" spans="1:31" s="12" customFormat="1" x14ac:dyDescent="0.25">
      <c r="A24" s="5"/>
      <c r="B24" s="114" t="s">
        <v>64</v>
      </c>
      <c r="C24" s="115"/>
      <c r="D24" s="103" t="s">
        <v>43</v>
      </c>
      <c r="E24" s="117"/>
      <c r="F24" s="103">
        <f>MATCH($D24,FAC_TOTALS_APTA!$A$2:$AZ$2,)</f>
        <v>26</v>
      </c>
      <c r="G24" s="124">
        <f>VLOOKUP(G11,FAC_TOTALS_APTA!$A$4:$AZ$126,$F24,FALSE)</f>
        <v>0</v>
      </c>
      <c r="H24" s="124">
        <f>VLOOKUP(H11,FAC_TOTALS_APTA!$A$4:$AZ$126,$F24,FALSE)</f>
        <v>0.20578687227443601</v>
      </c>
      <c r="I24" s="118" t="str">
        <f t="shared" si="1"/>
        <v>-</v>
      </c>
      <c r="J24" s="119" t="str">
        <f t="shared" si="2"/>
        <v/>
      </c>
      <c r="K24" s="119" t="str">
        <f t="shared" si="3"/>
        <v>BIKE_SHARE_FAC</v>
      </c>
      <c r="L24" s="103">
        <f>MATCH($K24,FAC_TOTALS_APTA!$A$2:$AX$2,)</f>
        <v>42</v>
      </c>
      <c r="M24" s="116">
        <f>IF(M11=0,0,VLOOKUP(M11,FAC_TOTALS_APTA!$A$4:$AZ$126,$L24,FALSE))</f>
        <v>0</v>
      </c>
      <c r="N24" s="116">
        <f>IF(N11=0,0,VLOOKUP(N11,FAC_TOTALS_APTA!$A$4:$AZ$126,$L24,FALSE))</f>
        <v>0</v>
      </c>
      <c r="O24" s="116">
        <f>IF(O11=0,0,VLOOKUP(O11,FAC_TOTALS_APTA!$A$4:$AZ$126,$L24,FALSE))</f>
        <v>0</v>
      </c>
      <c r="P24" s="116">
        <f>IF(P11=0,0,VLOOKUP(P11,FAC_TOTALS_APTA!$A$4:$AZ$126,$L24,FALSE))</f>
        <v>0</v>
      </c>
      <c r="Q24" s="116">
        <f>IF(Q11=0,0,VLOOKUP(Q11,FAC_TOTALS_APTA!$A$4:$AZ$126,$L24,FALSE))</f>
        <v>0</v>
      </c>
      <c r="R24" s="116">
        <f>IF(R11=0,0,VLOOKUP(R11,FAC_TOTALS_APTA!$A$4:$AZ$126,$L24,FALSE))</f>
        <v>-1348754.00962898</v>
      </c>
      <c r="S24" s="116">
        <f>IF(S11=0,0,VLOOKUP(S11,FAC_TOTALS_APTA!$A$4:$AZ$126,$L24,FALSE))</f>
        <v>0</v>
      </c>
      <c r="T24" s="116">
        <f>IF(T11=0,0,VLOOKUP(T11,FAC_TOTALS_APTA!$A$4:$AZ$126,$L24,FALSE))</f>
        <v>-1150157.25845831</v>
      </c>
      <c r="U24" s="116">
        <f>IF(U11=0,0,VLOOKUP(U11,FAC_TOTALS_APTA!$A$4:$AZ$126,$L24,FALSE))</f>
        <v>-796325.05370838498</v>
      </c>
      <c r="V24" s="116">
        <f>IF(V11=0,0,VLOOKUP(V11,FAC_TOTALS_APTA!$A$4:$AZ$126,$L24,FALSE))</f>
        <v>-498097.25145383901</v>
      </c>
      <c r="W24" s="116">
        <f>IF(W11=0,0,VLOOKUP(W11,FAC_TOTALS_APTA!$A$4:$AZ$126,$L24,FALSE))</f>
        <v>0</v>
      </c>
      <c r="X24" s="116">
        <f>IF(X11=0,0,VLOOKUP(X11,FAC_TOTALS_APTA!$A$4:$AZ$126,$L24,FALSE))</f>
        <v>0</v>
      </c>
      <c r="Y24" s="116">
        <f>IF(Y11=0,0,VLOOKUP(Y11,FAC_TOTALS_APTA!$A$4:$AZ$126,$L24,FALSE))</f>
        <v>0</v>
      </c>
      <c r="Z24" s="116">
        <f>IF(Z11=0,0,VLOOKUP(Z11,FAC_TOTALS_APTA!$A$4:$AZ$126,$L24,FALSE))</f>
        <v>0</v>
      </c>
      <c r="AA24" s="116">
        <f>IF(AA11=0,0,VLOOKUP(AA11,FAC_TOTALS_APTA!$A$4:$AZ$126,$L24,FALSE))</f>
        <v>0</v>
      </c>
      <c r="AB24" s="116">
        <f>IF(AB11=0,0,VLOOKUP(AB11,FAC_TOTALS_APTA!$A$4:$AZ$126,$L24,FALSE))</f>
        <v>0</v>
      </c>
      <c r="AC24" s="120">
        <f t="shared" si="4"/>
        <v>-3793333.5732495142</v>
      </c>
      <c r="AD24" s="121">
        <f>AC24/G28</f>
        <v>-1.7104426956214907E-3</v>
      </c>
      <c r="AE24" s="5"/>
    </row>
    <row r="25" spans="1:31" s="12" customFormat="1" x14ac:dyDescent="0.25">
      <c r="A25" s="5"/>
      <c r="B25" s="126" t="s">
        <v>65</v>
      </c>
      <c r="C25" s="127"/>
      <c r="D25" s="128" t="s">
        <v>44</v>
      </c>
      <c r="E25" s="129"/>
      <c r="F25" s="128">
        <f>MATCH($D25,FAC_TOTALS_APTA!$A$2:$AZ$2,)</f>
        <v>27</v>
      </c>
      <c r="G25" s="130">
        <f>VLOOKUP(G11,FAC_TOTALS_APTA!$A$4:$AZ$126,$F25,FALSE)</f>
        <v>0</v>
      </c>
      <c r="H25" s="130">
        <f>VLOOKUP(H11,FAC_TOTALS_APTA!$A$4:$AZ$126,$F25,FALSE)</f>
        <v>0</v>
      </c>
      <c r="I25" s="131" t="str">
        <f t="shared" si="1"/>
        <v>-</v>
      </c>
      <c r="J25" s="132" t="str">
        <f t="shared" si="2"/>
        <v/>
      </c>
      <c r="K25" s="132" t="str">
        <f t="shared" si="3"/>
        <v>scooter_flag_FAC</v>
      </c>
      <c r="L25" s="128">
        <f>MATCH($K25,FAC_TOTALS_APTA!$A$2:$AX$2,)</f>
        <v>43</v>
      </c>
      <c r="M25" s="133">
        <f>IF(M11=0,0,VLOOKUP(M11,FAC_TOTALS_APTA!$A$4:$AZ$126,$L25,FALSE))</f>
        <v>0</v>
      </c>
      <c r="N25" s="133">
        <f>IF(N11=0,0,VLOOKUP(N11,FAC_TOTALS_APTA!$A$4:$AZ$126,$L25,FALSE))</f>
        <v>0</v>
      </c>
      <c r="O25" s="133">
        <f>IF(O11=0,0,VLOOKUP(O11,FAC_TOTALS_APTA!$A$4:$AZ$126,$L25,FALSE))</f>
        <v>0</v>
      </c>
      <c r="P25" s="133">
        <f>IF(P11=0,0,VLOOKUP(P11,FAC_TOTALS_APTA!$A$4:$AZ$126,$L25,FALSE))</f>
        <v>0</v>
      </c>
      <c r="Q25" s="133">
        <f>IF(Q11=0,0,VLOOKUP(Q11,FAC_TOTALS_APTA!$A$4:$AZ$126,$L25,FALSE))</f>
        <v>0</v>
      </c>
      <c r="R25" s="133">
        <f>IF(R11=0,0,VLOOKUP(R11,FAC_TOTALS_APTA!$A$4:$AZ$126,$L25,FALSE))</f>
        <v>0</v>
      </c>
      <c r="S25" s="133">
        <f>IF(S11=0,0,VLOOKUP(S11,FAC_TOTALS_APTA!$A$4:$AZ$126,$L25,FALSE))</f>
        <v>0</v>
      </c>
      <c r="T25" s="133">
        <f>IF(T11=0,0,VLOOKUP(T11,FAC_TOTALS_APTA!$A$4:$AZ$126,$L25,FALSE))</f>
        <v>0</v>
      </c>
      <c r="U25" s="133">
        <f>IF(U11=0,0,VLOOKUP(U11,FAC_TOTALS_APTA!$A$4:$AZ$126,$L25,FALSE))</f>
        <v>0</v>
      </c>
      <c r="V25" s="133">
        <f>IF(V11=0,0,VLOOKUP(V11,FAC_TOTALS_APTA!$A$4:$AZ$126,$L25,FALSE))</f>
        <v>0</v>
      </c>
      <c r="W25" s="133">
        <f>IF(W11=0,0,VLOOKUP(W11,FAC_TOTALS_APTA!$A$4:$AZ$126,$L25,FALSE))</f>
        <v>0</v>
      </c>
      <c r="X25" s="133">
        <f>IF(X11=0,0,VLOOKUP(X11,FAC_TOTALS_APTA!$A$4:$AZ$126,$L25,FALSE))</f>
        <v>0</v>
      </c>
      <c r="Y25" s="133">
        <f>IF(Y11=0,0,VLOOKUP(Y11,FAC_TOTALS_APTA!$A$4:$AZ$126,$L25,FALSE))</f>
        <v>0</v>
      </c>
      <c r="Z25" s="133">
        <f>IF(Z11=0,0,VLOOKUP(Z11,FAC_TOTALS_APTA!$A$4:$AZ$126,$L25,FALSE))</f>
        <v>0</v>
      </c>
      <c r="AA25" s="133">
        <f>IF(AA11=0,0,VLOOKUP(AA11,FAC_TOTALS_APTA!$A$4:$AZ$126,$L25,FALSE))</f>
        <v>0</v>
      </c>
      <c r="AB25" s="133">
        <f>IF(AB11=0,0,VLOOKUP(AB11,FAC_TOTALS_APTA!$A$4:$AZ$126,$L25,FALSE))</f>
        <v>0</v>
      </c>
      <c r="AC25" s="134">
        <f t="shared" si="4"/>
        <v>0</v>
      </c>
      <c r="AD25" s="135">
        <f>AC25/G28</f>
        <v>0</v>
      </c>
      <c r="AE25" s="5"/>
    </row>
    <row r="26" spans="1:31" s="12" customFormat="1" x14ac:dyDescent="0.25">
      <c r="A26" s="5"/>
      <c r="B26" s="136" t="s">
        <v>53</v>
      </c>
      <c r="C26" s="137"/>
      <c r="D26" s="136" t="s">
        <v>45</v>
      </c>
      <c r="E26" s="138"/>
      <c r="F26" s="139"/>
      <c r="G26" s="140"/>
      <c r="H26" s="140"/>
      <c r="I26" s="141"/>
      <c r="J26" s="142"/>
      <c r="K26" s="142" t="str">
        <f t="shared" si="3"/>
        <v>New_Reporter_FAC</v>
      </c>
      <c r="L26" s="139">
        <f>MATCH($K26,FAC_TOTALS_APTA!$A$2:$AX$2,)</f>
        <v>47</v>
      </c>
      <c r="M26" s="140">
        <f>IF(M11=0,0,VLOOKUP(M11,FAC_TOTALS_APTA!$A$4:$AZ$126,$L26,FALSE))</f>
        <v>0</v>
      </c>
      <c r="N26" s="140">
        <f>IF(N11=0,0,VLOOKUP(N11,FAC_TOTALS_APTA!$A$4:$AZ$126,$L26,FALSE))</f>
        <v>179225222.99999899</v>
      </c>
      <c r="O26" s="140">
        <f>IF(O11=0,0,VLOOKUP(O11,FAC_TOTALS_APTA!$A$4:$AZ$126,$L26,FALSE))</f>
        <v>125667082.999999</v>
      </c>
      <c r="P26" s="140">
        <f>IF(P11=0,0,VLOOKUP(P11,FAC_TOTALS_APTA!$A$4:$AZ$126,$L26,FALSE))</f>
        <v>0</v>
      </c>
      <c r="Q26" s="140">
        <f>IF(Q11=0,0,VLOOKUP(Q11,FAC_TOTALS_APTA!$A$4:$AZ$126,$L26,FALSE))</f>
        <v>0</v>
      </c>
      <c r="R26" s="140">
        <f>IF(R11=0,0,VLOOKUP(R11,FAC_TOTALS_APTA!$A$4:$AZ$126,$L26,FALSE))</f>
        <v>0</v>
      </c>
      <c r="S26" s="140">
        <f>IF(S11=0,0,VLOOKUP(S11,FAC_TOTALS_APTA!$A$4:$AZ$126,$L26,FALSE))</f>
        <v>0</v>
      </c>
      <c r="T26" s="140">
        <f>IF(T11=0,0,VLOOKUP(T11,FAC_TOTALS_APTA!$A$4:$AZ$126,$L26,FALSE))</f>
        <v>0</v>
      </c>
      <c r="U26" s="140">
        <f>IF(U11=0,0,VLOOKUP(U11,FAC_TOTALS_APTA!$A$4:$AZ$126,$L26,FALSE))</f>
        <v>0</v>
      </c>
      <c r="V26" s="140">
        <f>IF(V11=0,0,VLOOKUP(V11,FAC_TOTALS_APTA!$A$4:$AZ$126,$L26,FALSE))</f>
        <v>0</v>
      </c>
      <c r="W26" s="140">
        <f>IF(W11=0,0,VLOOKUP(W11,FAC_TOTALS_APTA!$A$4:$AZ$126,$L26,FALSE))</f>
        <v>0</v>
      </c>
      <c r="X26" s="140">
        <f>IF(X11=0,0,VLOOKUP(X11,FAC_TOTALS_APTA!$A$4:$AZ$126,$L26,FALSE))</f>
        <v>0</v>
      </c>
      <c r="Y26" s="140">
        <f>IF(Y11=0,0,VLOOKUP(Y11,FAC_TOTALS_APTA!$A$4:$AZ$126,$L26,FALSE))</f>
        <v>0</v>
      </c>
      <c r="Z26" s="140">
        <f>IF(Z11=0,0,VLOOKUP(Z11,FAC_TOTALS_APTA!$A$4:$AZ$126,$L26,FALSE))</f>
        <v>0</v>
      </c>
      <c r="AA26" s="140">
        <f>IF(AA11=0,0,VLOOKUP(AA11,FAC_TOTALS_APTA!$A$4:$AZ$126,$L26,FALSE))</f>
        <v>0</v>
      </c>
      <c r="AB26" s="140">
        <f>IF(AB11=0,0,VLOOKUP(AB11,FAC_TOTALS_APTA!$A$4:$AZ$126,$L26,FALSE))</f>
        <v>0</v>
      </c>
      <c r="AC26" s="143">
        <f>SUM(M26:AB26)</f>
        <v>304892305.99999797</v>
      </c>
      <c r="AD26" s="144">
        <f>AC26/G28</f>
        <v>0.13747823851466651</v>
      </c>
      <c r="AE26" s="5"/>
    </row>
    <row r="27" spans="1:31" s="104" customFormat="1" x14ac:dyDescent="0.25">
      <c r="A27" s="103"/>
      <c r="B27" s="114" t="s">
        <v>66</v>
      </c>
      <c r="C27" s="115"/>
      <c r="D27" s="103" t="s">
        <v>6</v>
      </c>
      <c r="E27" s="117"/>
      <c r="F27" s="103">
        <f>MATCH($D27,FAC_TOTALS_APTA!$A$2:$AX$2,)</f>
        <v>10</v>
      </c>
      <c r="G27" s="116">
        <f>VLOOKUP(G11,FAC_TOTALS_APTA!$A$4:$AZ$126,$F27,FALSE)</f>
        <v>2099761030.35446</v>
      </c>
      <c r="H27" s="116">
        <f>VLOOKUP(H11,FAC_TOTALS_APTA!$A$4:$AX$126,$F27,FALSE)</f>
        <v>2534418030.2620602</v>
      </c>
      <c r="I27" s="145">
        <f t="shared" ref="I27:I28" si="11">H27/G27-1</f>
        <v>0.20700307969532417</v>
      </c>
      <c r="J27" s="119"/>
      <c r="K27" s="119"/>
      <c r="L27" s="103"/>
      <c r="M27" s="116" t="e">
        <f t="shared" ref="M27:AB27" si="12">SUM(M13:M20)</f>
        <v>#REF!</v>
      </c>
      <c r="N27" s="116" t="e">
        <f t="shared" si="12"/>
        <v>#REF!</v>
      </c>
      <c r="O27" s="116" t="e">
        <f t="shared" si="12"/>
        <v>#REF!</v>
      </c>
      <c r="P27" s="116" t="e">
        <f t="shared" si="12"/>
        <v>#REF!</v>
      </c>
      <c r="Q27" s="116" t="e">
        <f t="shared" si="12"/>
        <v>#REF!</v>
      </c>
      <c r="R27" s="116" t="e">
        <f t="shared" si="12"/>
        <v>#REF!</v>
      </c>
      <c r="S27" s="116" t="e">
        <f t="shared" si="12"/>
        <v>#REF!</v>
      </c>
      <c r="T27" s="116" t="e">
        <f t="shared" si="12"/>
        <v>#REF!</v>
      </c>
      <c r="U27" s="116" t="e">
        <f t="shared" si="12"/>
        <v>#REF!</v>
      </c>
      <c r="V27" s="116" t="e">
        <f t="shared" si="12"/>
        <v>#REF!</v>
      </c>
      <c r="W27" s="116">
        <f t="shared" si="12"/>
        <v>0</v>
      </c>
      <c r="X27" s="116">
        <f t="shared" si="12"/>
        <v>0</v>
      </c>
      <c r="Y27" s="116">
        <f t="shared" si="12"/>
        <v>0</v>
      </c>
      <c r="Z27" s="116">
        <f t="shared" si="12"/>
        <v>0</v>
      </c>
      <c r="AA27" s="116">
        <f t="shared" si="12"/>
        <v>0</v>
      </c>
      <c r="AB27" s="116">
        <f t="shared" si="12"/>
        <v>0</v>
      </c>
      <c r="AC27" s="120">
        <f>H27-G27</f>
        <v>434656999.90760016</v>
      </c>
      <c r="AD27" s="121">
        <f>I27</f>
        <v>0.20700307969532417</v>
      </c>
      <c r="AE27" s="103"/>
    </row>
    <row r="28" spans="1:31" ht="13.5" thickBot="1" x14ac:dyDescent="0.3">
      <c r="B28" s="146" t="s">
        <v>50</v>
      </c>
      <c r="C28" s="147"/>
      <c r="D28" s="147" t="s">
        <v>4</v>
      </c>
      <c r="E28" s="147"/>
      <c r="F28" s="147">
        <f>MATCH($D28,FAC_TOTALS_APTA!$A$2:$AX$2,)</f>
        <v>8</v>
      </c>
      <c r="G28" s="113">
        <f>VLOOKUP(G11,FAC_TOTALS_APTA!$A$4:$AX$126,$F28,FALSE)</f>
        <v>2217749582</v>
      </c>
      <c r="H28" s="113">
        <f>VLOOKUP(H11,FAC_TOTALS_APTA!$A$4:$AX$126,$F28,FALSE)</f>
        <v>2541057030.99999</v>
      </c>
      <c r="I28" s="148">
        <f t="shared" si="11"/>
        <v>0.14578176527415976</v>
      </c>
      <c r="J28" s="149"/>
      <c r="K28" s="149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50">
        <f>H28-G28</f>
        <v>323307448.99998999</v>
      </c>
      <c r="AD28" s="151">
        <f>I28</f>
        <v>0.14578176527415976</v>
      </c>
    </row>
    <row r="29" spans="1:31" ht="14.25" thickTop="1" thickBot="1" x14ac:dyDescent="0.3">
      <c r="B29" s="152" t="s">
        <v>67</v>
      </c>
      <c r="C29" s="153"/>
      <c r="D29" s="153"/>
      <c r="E29" s="154"/>
      <c r="F29" s="153"/>
      <c r="G29" s="153"/>
      <c r="H29" s="153"/>
      <c r="I29" s="155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1">
        <f>AD28-AD27</f>
        <v>-6.1221314421164408E-2</v>
      </c>
    </row>
    <row r="30" spans="1:31" ht="13.5" thickTop="1" x14ac:dyDescent="0.25"/>
    <row r="31" spans="1:31" s="9" customFormat="1" x14ac:dyDescent="0.25">
      <c r="B31" s="17" t="s">
        <v>25</v>
      </c>
      <c r="E31" s="5"/>
      <c r="G31" s="105"/>
      <c r="H31" s="105"/>
      <c r="I31" s="16"/>
    </row>
    <row r="32" spans="1:31" x14ac:dyDescent="0.25">
      <c r="B32" s="14" t="s">
        <v>16</v>
      </c>
      <c r="C32" s="15" t="s">
        <v>17</v>
      </c>
      <c r="D32" s="9"/>
      <c r="E32" s="5"/>
      <c r="F32" s="9"/>
      <c r="G32" s="105"/>
      <c r="H32" s="105"/>
      <c r="I32" s="1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1" x14ac:dyDescent="0.25">
      <c r="B33" s="14"/>
      <c r="C33" s="15"/>
      <c r="D33" s="9"/>
      <c r="E33" s="5"/>
      <c r="F33" s="9"/>
      <c r="G33" s="105"/>
      <c r="H33" s="105"/>
      <c r="I33" s="1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1" x14ac:dyDescent="0.25">
      <c r="B34" s="17" t="s">
        <v>26</v>
      </c>
      <c r="C34" s="18">
        <v>0</v>
      </c>
      <c r="D34" s="9"/>
      <c r="E34" s="5"/>
      <c r="F34" s="9"/>
      <c r="G34" s="105"/>
      <c r="H34" s="105"/>
      <c r="I34" s="1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1" ht="13.5" thickBot="1" x14ac:dyDescent="0.3">
      <c r="B35" s="19" t="s">
        <v>33</v>
      </c>
      <c r="C35" s="20">
        <v>2</v>
      </c>
      <c r="D35" s="21"/>
      <c r="E35" s="22"/>
      <c r="F35" s="21"/>
      <c r="G35" s="156"/>
      <c r="H35" s="156"/>
      <c r="I35" s="2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1" ht="13.5" thickTop="1" x14ac:dyDescent="0.25">
      <c r="B36" s="60"/>
      <c r="C36" s="61"/>
      <c r="D36" s="61"/>
      <c r="E36" s="61"/>
      <c r="F36" s="61"/>
      <c r="G36" s="166" t="s">
        <v>51</v>
      </c>
      <c r="H36" s="166"/>
      <c r="I36" s="166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166" t="s">
        <v>55</v>
      </c>
      <c r="AD36" s="166"/>
    </row>
    <row r="37" spans="1:31" x14ac:dyDescent="0.25">
      <c r="B37" s="7" t="s">
        <v>18</v>
      </c>
      <c r="C37" s="26" t="s">
        <v>19</v>
      </c>
      <c r="D37" s="6" t="s">
        <v>20</v>
      </c>
      <c r="E37" s="6"/>
      <c r="F37" s="6"/>
      <c r="G37" s="127">
        <f>$C$1</f>
        <v>2002</v>
      </c>
      <c r="H37" s="127">
        <f>$C$2</f>
        <v>2012</v>
      </c>
      <c r="I37" s="26" t="s">
        <v>22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 t="s">
        <v>24</v>
      </c>
      <c r="AD37" s="26" t="s">
        <v>22</v>
      </c>
    </row>
    <row r="38" spans="1:31" ht="12.95" hidden="1" customHeight="1" x14ac:dyDescent="0.25">
      <c r="B38" s="24"/>
      <c r="C38" s="27"/>
      <c r="D38" s="5"/>
      <c r="E38" s="5"/>
      <c r="F38" s="5"/>
      <c r="G38" s="103"/>
      <c r="H38" s="103"/>
      <c r="I38" s="27"/>
      <c r="J38" s="5"/>
      <c r="K38" s="5"/>
      <c r="L38" s="5"/>
      <c r="M38" s="5">
        <v>1</v>
      </c>
      <c r="N38" s="5">
        <v>2</v>
      </c>
      <c r="O38" s="5">
        <v>3</v>
      </c>
      <c r="P38" s="5">
        <v>4</v>
      </c>
      <c r="Q38" s="5">
        <v>5</v>
      </c>
      <c r="R38" s="5">
        <v>6</v>
      </c>
      <c r="S38" s="5">
        <v>7</v>
      </c>
      <c r="T38" s="5">
        <v>8</v>
      </c>
      <c r="U38" s="5">
        <v>9</v>
      </c>
      <c r="V38" s="5">
        <v>10</v>
      </c>
      <c r="W38" s="5">
        <v>11</v>
      </c>
      <c r="X38" s="5">
        <v>12</v>
      </c>
      <c r="Y38" s="5">
        <v>13</v>
      </c>
      <c r="Z38" s="5">
        <v>14</v>
      </c>
      <c r="AA38" s="5">
        <v>15</v>
      </c>
      <c r="AB38" s="5">
        <v>16</v>
      </c>
      <c r="AC38" s="5"/>
      <c r="AD38" s="5"/>
    </row>
    <row r="39" spans="1:31" ht="12.95" hidden="1" customHeight="1" x14ac:dyDescent="0.25">
      <c r="B39" s="24"/>
      <c r="C39" s="27"/>
      <c r="D39" s="5"/>
      <c r="E39" s="5"/>
      <c r="F39" s="5"/>
      <c r="G39" s="103" t="str">
        <f>CONCATENATE($C34,"_",$C35,"_",G37)</f>
        <v>0_2_2002</v>
      </c>
      <c r="H39" s="103" t="str">
        <f>CONCATENATE($C34,"_",$C35,"_",H37)</f>
        <v>0_2_2012</v>
      </c>
      <c r="I39" s="27"/>
      <c r="J39" s="5"/>
      <c r="K39" s="5"/>
      <c r="L39" s="5"/>
      <c r="M39" s="5" t="str">
        <f>IF($G37+M38&gt;$H37,0,CONCATENATE($C34,"_",$C35,"_",$G37+M38))</f>
        <v>0_2_2003</v>
      </c>
      <c r="N39" s="5" t="str">
        <f t="shared" ref="N39:AB39" si="13">IF($G37+N38&gt;$H37,0,CONCATENATE($C34,"_",$C35,"_",$G37+N38))</f>
        <v>0_2_2004</v>
      </c>
      <c r="O39" s="5" t="str">
        <f t="shared" si="13"/>
        <v>0_2_2005</v>
      </c>
      <c r="P39" s="5" t="str">
        <f t="shared" si="13"/>
        <v>0_2_2006</v>
      </c>
      <c r="Q39" s="5" t="str">
        <f t="shared" si="13"/>
        <v>0_2_2007</v>
      </c>
      <c r="R39" s="5" t="str">
        <f t="shared" si="13"/>
        <v>0_2_2008</v>
      </c>
      <c r="S39" s="5" t="str">
        <f t="shared" si="13"/>
        <v>0_2_2009</v>
      </c>
      <c r="T39" s="5" t="str">
        <f t="shared" si="13"/>
        <v>0_2_2010</v>
      </c>
      <c r="U39" s="5" t="str">
        <f t="shared" si="13"/>
        <v>0_2_2011</v>
      </c>
      <c r="V39" s="5" t="str">
        <f t="shared" si="13"/>
        <v>0_2_2012</v>
      </c>
      <c r="W39" s="5">
        <f t="shared" si="13"/>
        <v>0</v>
      </c>
      <c r="X39" s="5">
        <f t="shared" si="13"/>
        <v>0</v>
      </c>
      <c r="Y39" s="5">
        <f t="shared" si="13"/>
        <v>0</v>
      </c>
      <c r="Z39" s="5">
        <f t="shared" si="13"/>
        <v>0</v>
      </c>
      <c r="AA39" s="5">
        <f t="shared" si="13"/>
        <v>0</v>
      </c>
      <c r="AB39" s="5">
        <f t="shared" si="13"/>
        <v>0</v>
      </c>
      <c r="AC39" s="5"/>
      <c r="AD39" s="5"/>
    </row>
    <row r="40" spans="1:31" ht="12.95" hidden="1" customHeight="1" x14ac:dyDescent="0.25">
      <c r="B40" s="24"/>
      <c r="C40" s="27"/>
      <c r="D40" s="5"/>
      <c r="E40" s="5"/>
      <c r="F40" s="5" t="s">
        <v>23</v>
      </c>
      <c r="G40" s="116"/>
      <c r="H40" s="116"/>
      <c r="I40" s="27"/>
      <c r="J40" s="5"/>
      <c r="K40" s="5"/>
      <c r="L40" s="5" t="s">
        <v>23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1" x14ac:dyDescent="0.25">
      <c r="B41" s="24" t="s">
        <v>31</v>
      </c>
      <c r="C41" s="27" t="s">
        <v>21</v>
      </c>
      <c r="D41" s="103" t="s">
        <v>95</v>
      </c>
      <c r="E41" s="54"/>
      <c r="F41" s="5">
        <f>MATCH($D41,FAC_TOTALS_APTA!$A$2:$AZ$2,)</f>
        <v>12</v>
      </c>
      <c r="G41" s="116">
        <f>VLOOKUP(G39,FAC_TOTALS_APTA!$A$4:$AZ$126,$F41,FALSE)</f>
        <v>13378352.2086371</v>
      </c>
      <c r="H41" s="116">
        <f>VLOOKUP(H39,FAC_TOTALS_APTA!$A$4:$AZ$126,$F41,FALSE)</f>
        <v>11264859.978528</v>
      </c>
      <c r="I41" s="29">
        <f>IFERROR(H41/G41-1,"-")</f>
        <v>-0.15797851612432678</v>
      </c>
      <c r="J41" s="30" t="str">
        <f>IF(C41="Log","_log","")</f>
        <v>_log</v>
      </c>
      <c r="K41" s="30" t="str">
        <f>CONCATENATE(D41,J41,"_FAC")</f>
        <v>VRM_ADJ_log_FAC</v>
      </c>
      <c r="L41" s="5">
        <f>MATCH($K41,FAC_TOTALS_APTA!$A$2:$AX$2,)</f>
        <v>28</v>
      </c>
      <c r="M41" s="28">
        <f>IF(M39=0,0,VLOOKUP(M39,FAC_TOTALS_APTA!$A$4:$AZ$126,$L41,FALSE))</f>
        <v>526941.67842345301</v>
      </c>
      <c r="N41" s="28">
        <f>IF(N39=0,0,VLOOKUP(N39,FAC_TOTALS_APTA!$A$4:$AZ$126,$L41,FALSE))</f>
        <v>-1179815.16165601</v>
      </c>
      <c r="O41" s="28">
        <f>IF(O39=0,0,VLOOKUP(O39,FAC_TOTALS_APTA!$A$4:$AZ$126,$L41,FALSE))</f>
        <v>1439530.8504586699</v>
      </c>
      <c r="P41" s="28">
        <f>IF(P39=0,0,VLOOKUP(P39,FAC_TOTALS_APTA!$A$4:$AZ$126,$L41,FALSE))</f>
        <v>3142807.3912457698</v>
      </c>
      <c r="Q41" s="28">
        <f>IF(Q39=0,0,VLOOKUP(Q39,FAC_TOTALS_APTA!$A$4:$AZ$126,$L41,FALSE))</f>
        <v>3951859.0655924501</v>
      </c>
      <c r="R41" s="28">
        <f>IF(R39=0,0,VLOOKUP(R39,FAC_TOTALS_APTA!$A$4:$AZ$126,$L41,FALSE))</f>
        <v>8700812.1033114791</v>
      </c>
      <c r="S41" s="28">
        <f>IF(S39=0,0,VLOOKUP(S39,FAC_TOTALS_APTA!$A$4:$AZ$126,$L41,FALSE))</f>
        <v>-8297505.4217598196</v>
      </c>
      <c r="T41" s="28">
        <f>IF(T39=0,0,VLOOKUP(T39,FAC_TOTALS_APTA!$A$4:$AZ$126,$L41,FALSE))</f>
        <v>-7405574.9949526303</v>
      </c>
      <c r="U41" s="28">
        <f>IF(U39=0,0,VLOOKUP(U39,FAC_TOTALS_APTA!$A$4:$AZ$126,$L41,FALSE))</f>
        <v>-7082890.58988945</v>
      </c>
      <c r="V41" s="28">
        <f>IF(V39=0,0,VLOOKUP(V39,FAC_TOTALS_APTA!$A$4:$AZ$126,$L41,FALSE))</f>
        <v>-4098040.86970761</v>
      </c>
      <c r="W41" s="28">
        <f>IF(W39=0,0,VLOOKUP(W39,FAC_TOTALS_APTA!$A$4:$AZ$126,$L41,FALSE))</f>
        <v>0</v>
      </c>
      <c r="X41" s="28">
        <f>IF(X39=0,0,VLOOKUP(X39,FAC_TOTALS_APTA!$A$4:$AZ$126,$L41,FALSE))</f>
        <v>0</v>
      </c>
      <c r="Y41" s="28">
        <f>IF(Y39=0,0,VLOOKUP(Y39,FAC_TOTALS_APTA!$A$4:$AZ$126,$L41,FALSE))</f>
        <v>0</v>
      </c>
      <c r="Z41" s="28">
        <f>IF(Z39=0,0,VLOOKUP(Z39,FAC_TOTALS_APTA!$A$4:$AZ$126,$L41,FALSE))</f>
        <v>0</v>
      </c>
      <c r="AA41" s="28">
        <f>IF(AA39=0,0,VLOOKUP(AA39,FAC_TOTALS_APTA!$A$4:$AZ$126,$L41,FALSE))</f>
        <v>0</v>
      </c>
      <c r="AB41" s="28">
        <f>IF(AB39=0,0,VLOOKUP(AB39,FAC_TOTALS_APTA!$A$4:$AZ$126,$L41,FALSE))</f>
        <v>0</v>
      </c>
      <c r="AC41" s="31">
        <f>SUM(M41:AB41)</f>
        <v>-10301875.948933698</v>
      </c>
      <c r="AD41" s="32">
        <f>AC41/G55</f>
        <v>-1.4772999458477166E-2</v>
      </c>
    </row>
    <row r="42" spans="1:31" x14ac:dyDescent="0.25">
      <c r="B42" s="24" t="s">
        <v>52</v>
      </c>
      <c r="C42" s="27" t="s">
        <v>21</v>
      </c>
      <c r="D42" s="103" t="s">
        <v>96</v>
      </c>
      <c r="E42" s="54"/>
      <c r="F42" s="5">
        <f>MATCH($D42,FAC_TOTALS_APTA!$A$2:$AZ$2,)</f>
        <v>13</v>
      </c>
      <c r="G42" s="122">
        <f>VLOOKUP(G39,FAC_TOTALS_APTA!$A$4:$AZ$126,$F42,FALSE)</f>
        <v>0.92425916812859699</v>
      </c>
      <c r="H42" s="122">
        <f>VLOOKUP(H39,FAC_TOTALS_APTA!$A$4:$AZ$126,$F42,FALSE)</f>
        <v>0.99257439422925597</v>
      </c>
      <c r="I42" s="29">
        <f t="shared" ref="I42:I53" si="14">IFERROR(H42/G42-1,"-")</f>
        <v>7.3913495755720593E-2</v>
      </c>
      <c r="J42" s="30" t="str">
        <f t="shared" ref="J42:J53" si="15">IF(C42="Log","_log","")</f>
        <v>_log</v>
      </c>
      <c r="K42" s="30" t="str">
        <f t="shared" ref="K42:K54" si="16">CONCATENATE(D42,J42,"_FAC")</f>
        <v>FARE_per_UPT_cleaned_2018_BUS_log_FAC</v>
      </c>
      <c r="L42" s="5">
        <f>MATCH($K42,FAC_TOTALS_APTA!$A$2:$AX$2,)</f>
        <v>29</v>
      </c>
      <c r="M42" s="28">
        <f>IF(M39=0,0,VLOOKUP(M39,FAC_TOTALS_APTA!$A$4:$AZ$126,$L42,FALSE))</f>
        <v>470163.13257901301</v>
      </c>
      <c r="N42" s="28">
        <f>IF(N39=0,0,VLOOKUP(N39,FAC_TOTALS_APTA!$A$4:$AZ$126,$L42,FALSE))</f>
        <v>3448730.1160398899</v>
      </c>
      <c r="O42" s="28">
        <f>IF(O39=0,0,VLOOKUP(O39,FAC_TOTALS_APTA!$A$4:$AZ$126,$L42,FALSE))</f>
        <v>-1413310.6954956299</v>
      </c>
      <c r="P42" s="28">
        <f>IF(P39=0,0,VLOOKUP(P39,FAC_TOTALS_APTA!$A$4:$AZ$126,$L42,FALSE))</f>
        <v>-2996798.8990605399</v>
      </c>
      <c r="Q42" s="28">
        <f>IF(Q39=0,0,VLOOKUP(Q39,FAC_TOTALS_APTA!$A$4:$AZ$126,$L42,FALSE))</f>
        <v>-3868886.5872737798</v>
      </c>
      <c r="R42" s="28">
        <f>IF(R39=0,0,VLOOKUP(R39,FAC_TOTALS_APTA!$A$4:$AZ$126,$L42,FALSE))</f>
        <v>1180141.95807483</v>
      </c>
      <c r="S42" s="28">
        <f>IF(S39=0,0,VLOOKUP(S39,FAC_TOTALS_APTA!$A$4:$AZ$126,$L42,FALSE))</f>
        <v>-27086663.996790599</v>
      </c>
      <c r="T42" s="28">
        <f>IF(T39=0,0,VLOOKUP(T39,FAC_TOTALS_APTA!$A$4:$AZ$126,$L42,FALSE))</f>
        <v>516592.71471383801</v>
      </c>
      <c r="U42" s="28">
        <f>IF(U39=0,0,VLOOKUP(U39,FAC_TOTALS_APTA!$A$4:$AZ$126,$L42,FALSE))</f>
        <v>3208292.4374401201</v>
      </c>
      <c r="V42" s="28">
        <f>IF(V39=0,0,VLOOKUP(V39,FAC_TOTALS_APTA!$A$4:$AZ$126,$L42,FALSE))</f>
        <v>-18843.152422797699</v>
      </c>
      <c r="W42" s="28">
        <f>IF(W39=0,0,VLOOKUP(W39,FAC_TOTALS_APTA!$A$4:$AZ$126,$L42,FALSE))</f>
        <v>0</v>
      </c>
      <c r="X42" s="28">
        <f>IF(X39=0,0,VLOOKUP(X39,FAC_TOTALS_APTA!$A$4:$AZ$126,$L42,FALSE))</f>
        <v>0</v>
      </c>
      <c r="Y42" s="28">
        <f>IF(Y39=0,0,VLOOKUP(Y39,FAC_TOTALS_APTA!$A$4:$AZ$126,$L42,FALSE))</f>
        <v>0</v>
      </c>
      <c r="Z42" s="28">
        <f>IF(Z39=0,0,VLOOKUP(Z39,FAC_TOTALS_APTA!$A$4:$AZ$126,$L42,FALSE))</f>
        <v>0</v>
      </c>
      <c r="AA42" s="28">
        <f>IF(AA39=0,0,VLOOKUP(AA39,FAC_TOTALS_APTA!$A$4:$AZ$126,$L42,FALSE))</f>
        <v>0</v>
      </c>
      <c r="AB42" s="28">
        <f>IF(AB39=0,0,VLOOKUP(AB39,FAC_TOTALS_APTA!$A$4:$AZ$126,$L42,FALSE))</f>
        <v>0</v>
      </c>
      <c r="AC42" s="31">
        <f t="shared" ref="AC42:AC53" si="17">SUM(M42:AB42)</f>
        <v>-26560582.972195655</v>
      </c>
      <c r="AD42" s="32">
        <f>AC42/G55</f>
        <v>-3.808815790542476E-2</v>
      </c>
    </row>
    <row r="43" spans="1:31" s="12" customFormat="1" x14ac:dyDescent="0.25">
      <c r="A43" s="5"/>
      <c r="B43" s="114" t="s">
        <v>79</v>
      </c>
      <c r="C43" s="115"/>
      <c r="D43" s="103" t="s">
        <v>77</v>
      </c>
      <c r="E43" s="117"/>
      <c r="F43" s="103" t="e">
        <f>MATCH($D43,FAC_TOTALS_APTA!$A$2:$AZ$2,)</f>
        <v>#N/A</v>
      </c>
      <c r="G43" s="116" t="e">
        <f>VLOOKUP(G39,FAC_TOTALS_APTA!$A$4:$AZ$126,$F43,FALSE)</f>
        <v>#REF!</v>
      </c>
      <c r="H43" s="116" t="e">
        <f>VLOOKUP(H39,FAC_TOTALS_APTA!$A$4:$AZ$126,$F43,FALSE)</f>
        <v>#REF!</v>
      </c>
      <c r="I43" s="118" t="str">
        <f>IFERROR(H43/G43-1,"-")</f>
        <v>-</v>
      </c>
      <c r="J43" s="119" t="str">
        <f t="shared" si="15"/>
        <v/>
      </c>
      <c r="K43" s="119" t="str">
        <f t="shared" si="16"/>
        <v>RESTRUCTURE_FAC</v>
      </c>
      <c r="L43" s="103" t="e">
        <f>MATCH($K43,FAC_TOTALS_APTA!$A$2:$AX$2,)</f>
        <v>#N/A</v>
      </c>
      <c r="M43" s="116" t="e">
        <f>IF(M39=0,0,VLOOKUP(M39,FAC_TOTALS_APTA!$A$4:$AZ$126,$L43,FALSE))</f>
        <v>#REF!</v>
      </c>
      <c r="N43" s="116" t="e">
        <f>IF(N39=0,0,VLOOKUP(N39,FAC_TOTALS_APTA!$A$4:$AZ$126,$L43,FALSE))</f>
        <v>#REF!</v>
      </c>
      <c r="O43" s="116" t="e">
        <f>IF(O39=0,0,VLOOKUP(O39,FAC_TOTALS_APTA!$A$4:$AZ$126,$L43,FALSE))</f>
        <v>#REF!</v>
      </c>
      <c r="P43" s="116" t="e">
        <f>IF(P39=0,0,VLOOKUP(P39,FAC_TOTALS_APTA!$A$4:$AZ$126,$L43,FALSE))</f>
        <v>#REF!</v>
      </c>
      <c r="Q43" s="116" t="e">
        <f>IF(Q39=0,0,VLOOKUP(Q39,FAC_TOTALS_APTA!$A$4:$AZ$126,$L43,FALSE))</f>
        <v>#REF!</v>
      </c>
      <c r="R43" s="116" t="e">
        <f>IF(R39=0,0,VLOOKUP(R39,FAC_TOTALS_APTA!$A$4:$AZ$126,$L43,FALSE))</f>
        <v>#REF!</v>
      </c>
      <c r="S43" s="116" t="e">
        <f>IF(S39=0,0,VLOOKUP(S39,FAC_TOTALS_APTA!$A$4:$AZ$126,$L43,FALSE))</f>
        <v>#REF!</v>
      </c>
      <c r="T43" s="116" t="e">
        <f>IF(T39=0,0,VLOOKUP(T39,FAC_TOTALS_APTA!$A$4:$AZ$126,$L43,FALSE))</f>
        <v>#REF!</v>
      </c>
      <c r="U43" s="116" t="e">
        <f>IF(U39=0,0,VLOOKUP(U39,FAC_TOTALS_APTA!$A$4:$AZ$126,$L43,FALSE))</f>
        <v>#REF!</v>
      </c>
      <c r="V43" s="116" t="e">
        <f>IF(V39=0,0,VLOOKUP(V39,FAC_TOTALS_APTA!$A$4:$AZ$126,$L43,FALSE))</f>
        <v>#REF!</v>
      </c>
      <c r="W43" s="116">
        <f>IF(W39=0,0,VLOOKUP(W39,FAC_TOTALS_APTA!$A$4:$AZ$126,$L43,FALSE))</f>
        <v>0</v>
      </c>
      <c r="X43" s="116">
        <f>IF(X39=0,0,VLOOKUP(X39,FAC_TOTALS_APTA!$A$4:$AZ$126,$L43,FALSE))</f>
        <v>0</v>
      </c>
      <c r="Y43" s="116">
        <f>IF(Y39=0,0,VLOOKUP(Y39,FAC_TOTALS_APTA!$A$4:$AZ$126,$L43,FALSE))</f>
        <v>0</v>
      </c>
      <c r="Z43" s="116">
        <f>IF(Z39=0,0,VLOOKUP(Z39,FAC_TOTALS_APTA!$A$4:$AZ$126,$L43,FALSE))</f>
        <v>0</v>
      </c>
      <c r="AA43" s="116">
        <f>IF(AA39=0,0,VLOOKUP(AA39,FAC_TOTALS_APTA!$A$4:$AZ$126,$L43,FALSE))</f>
        <v>0</v>
      </c>
      <c r="AB43" s="116">
        <f>IF(AB39=0,0,VLOOKUP(AB39,FAC_TOTALS_APTA!$A$4:$AZ$126,$L43,FALSE))</f>
        <v>0</v>
      </c>
      <c r="AC43" s="120" t="e">
        <f t="shared" si="17"/>
        <v>#REF!</v>
      </c>
      <c r="AD43" s="121" t="e">
        <f>AC43/G56</f>
        <v>#REF!</v>
      </c>
      <c r="AE43" s="5"/>
    </row>
    <row r="44" spans="1:31" s="12" customFormat="1" x14ac:dyDescent="0.25">
      <c r="A44" s="5"/>
      <c r="B44" s="114" t="s">
        <v>80</v>
      </c>
      <c r="C44" s="115"/>
      <c r="D44" s="103" t="s">
        <v>76</v>
      </c>
      <c r="E44" s="117"/>
      <c r="F44" s="103">
        <f>MATCH($D44,FAC_TOTALS_APTA!$A$2:$AZ$2,)</f>
        <v>20</v>
      </c>
      <c r="G44" s="116">
        <f>VLOOKUP(G39,FAC_TOTALS_APTA!$A$4:$AZ$126,$F44,FALSE)</f>
        <v>0</v>
      </c>
      <c r="H44" s="116">
        <f>VLOOKUP(H39,FAC_TOTALS_APTA!$A$4:$AZ$126,$F44,FALSE)</f>
        <v>0</v>
      </c>
      <c r="I44" s="118" t="str">
        <f>IFERROR(H44/G44-1,"-")</f>
        <v>-</v>
      </c>
      <c r="J44" s="119" t="str">
        <f t="shared" si="15"/>
        <v/>
      </c>
      <c r="K44" s="119" t="str">
        <f t="shared" si="16"/>
        <v>MAINTENANCE_WMATA_FAC</v>
      </c>
      <c r="L44" s="103">
        <f>MATCH($K44,FAC_TOTALS_APTA!$A$2:$AX$2,)</f>
        <v>36</v>
      </c>
      <c r="M44" s="116">
        <f>IF(M40=0,0,VLOOKUP(M40,FAC_TOTALS_APTA!$A$4:$AZ$126,$L44,FALSE))</f>
        <v>0</v>
      </c>
      <c r="N44" s="116">
        <f>IF(N40=0,0,VLOOKUP(N40,FAC_TOTALS_APTA!$A$4:$AZ$126,$L44,FALSE))</f>
        <v>0</v>
      </c>
      <c r="O44" s="116">
        <f>IF(O40=0,0,VLOOKUP(O40,FAC_TOTALS_APTA!$A$4:$AZ$126,$L44,FALSE))</f>
        <v>0</v>
      </c>
      <c r="P44" s="116">
        <f>IF(P40=0,0,VLOOKUP(P40,FAC_TOTALS_APTA!$A$4:$AZ$126,$L44,FALSE))</f>
        <v>0</v>
      </c>
      <c r="Q44" s="116">
        <f>IF(Q40=0,0,VLOOKUP(Q40,FAC_TOTALS_APTA!$A$4:$AZ$126,$L44,FALSE))</f>
        <v>0</v>
      </c>
      <c r="R44" s="116">
        <f>IF(R40=0,0,VLOOKUP(R40,FAC_TOTALS_APTA!$A$4:$AZ$126,$L44,FALSE))</f>
        <v>0</v>
      </c>
      <c r="S44" s="116">
        <f>IF(S40=0,0,VLOOKUP(S40,FAC_TOTALS_APTA!$A$4:$AZ$126,$L44,FALSE))</f>
        <v>0</v>
      </c>
      <c r="T44" s="116">
        <f>IF(T40=0,0,VLOOKUP(T40,FAC_TOTALS_APTA!$A$4:$AZ$126,$L44,FALSE))</f>
        <v>0</v>
      </c>
      <c r="U44" s="116">
        <f>IF(U40=0,0,VLOOKUP(U40,FAC_TOTALS_APTA!$A$4:$AZ$126,$L44,FALSE))</f>
        <v>0</v>
      </c>
      <c r="V44" s="116">
        <f>IF(V40=0,0,VLOOKUP(V40,FAC_TOTALS_APTA!$A$4:$AZ$126,$L44,FALSE))</f>
        <v>0</v>
      </c>
      <c r="W44" s="116">
        <f>IF(W40=0,0,VLOOKUP(W40,FAC_TOTALS_APTA!$A$4:$AZ$126,$L44,FALSE))</f>
        <v>0</v>
      </c>
      <c r="X44" s="116">
        <f>IF(X40=0,0,VLOOKUP(X40,FAC_TOTALS_APTA!$A$4:$AZ$126,$L44,FALSE))</f>
        <v>0</v>
      </c>
      <c r="Y44" s="116">
        <f>IF(Y40=0,0,VLOOKUP(Y40,FAC_TOTALS_APTA!$A$4:$AZ$126,$L44,FALSE))</f>
        <v>0</v>
      </c>
      <c r="Z44" s="116">
        <f>IF(Z40=0,0,VLOOKUP(Z40,FAC_TOTALS_APTA!$A$4:$AZ$126,$L44,FALSE))</f>
        <v>0</v>
      </c>
      <c r="AA44" s="116">
        <f>IF(AA40=0,0,VLOOKUP(AA40,FAC_TOTALS_APTA!$A$4:$AZ$126,$L44,FALSE))</f>
        <v>0</v>
      </c>
      <c r="AB44" s="116">
        <f>IF(AB40=0,0,VLOOKUP(AB40,FAC_TOTALS_APTA!$A$4:$AZ$126,$L44,FALSE))</f>
        <v>0</v>
      </c>
      <c r="AC44" s="120">
        <f t="shared" si="17"/>
        <v>0</v>
      </c>
      <c r="AD44" s="121">
        <f>AC44/G56</f>
        <v>0</v>
      </c>
      <c r="AE44" s="5"/>
    </row>
    <row r="45" spans="1:31" x14ac:dyDescent="0.25">
      <c r="B45" s="24" t="s">
        <v>48</v>
      </c>
      <c r="C45" s="27" t="s">
        <v>21</v>
      </c>
      <c r="D45" s="103" t="s">
        <v>8</v>
      </c>
      <c r="E45" s="54"/>
      <c r="F45" s="5">
        <f>MATCH($D45,FAC_TOTALS_APTA!$A$2:$AZ$2,)</f>
        <v>15</v>
      </c>
      <c r="G45" s="116">
        <f>VLOOKUP(G39,FAC_TOTALS_APTA!$A$4:$AZ$126,$F45,FALSE)</f>
        <v>2412902.98573989</v>
      </c>
      <c r="H45" s="116">
        <f>VLOOKUP(H39,FAC_TOTALS_APTA!$A$4:$AZ$126,$F45,FALSE)</f>
        <v>2552570.2182420199</v>
      </c>
      <c r="I45" s="29">
        <f t="shared" si="14"/>
        <v>5.7883484469767321E-2</v>
      </c>
      <c r="J45" s="30" t="str">
        <f t="shared" si="15"/>
        <v>_log</v>
      </c>
      <c r="K45" s="30" t="str">
        <f t="shared" si="16"/>
        <v>POP_EMP_log_FAC</v>
      </c>
      <c r="L45" s="5">
        <f>MATCH($K45,FAC_TOTALS_APTA!$A$2:$AX$2,)</f>
        <v>31</v>
      </c>
      <c r="M45" s="28">
        <f>IF(M39=0,0,VLOOKUP(M39,FAC_TOTALS_APTA!$A$4:$AZ$126,$L45,FALSE))</f>
        <v>6653829.7520012399</v>
      </c>
      <c r="N45" s="28">
        <f>IF(N39=0,0,VLOOKUP(N39,FAC_TOTALS_APTA!$A$4:$AZ$126,$L45,FALSE))</f>
        <v>8445531.5286721699</v>
      </c>
      <c r="O45" s="28">
        <f>IF(O39=0,0,VLOOKUP(O39,FAC_TOTALS_APTA!$A$4:$AZ$126,$L45,FALSE))</f>
        <v>8753854.5278598797</v>
      </c>
      <c r="P45" s="28">
        <f>IF(P39=0,0,VLOOKUP(P39,FAC_TOTALS_APTA!$A$4:$AZ$126,$L45,FALSE))</f>
        <v>10609032.784140401</v>
      </c>
      <c r="Q45" s="28">
        <f>IF(Q39=0,0,VLOOKUP(Q39,FAC_TOTALS_APTA!$A$4:$AZ$126,$L45,FALSE))</f>
        <v>4416995.8169000102</v>
      </c>
      <c r="R45" s="28">
        <f>IF(R39=0,0,VLOOKUP(R39,FAC_TOTALS_APTA!$A$4:$AZ$126,$L45,FALSE))</f>
        <v>1989588.9328040599</v>
      </c>
      <c r="S45" s="28">
        <f>IF(S39=0,0,VLOOKUP(S39,FAC_TOTALS_APTA!$A$4:$AZ$126,$L45,FALSE))</f>
        <v>-1850709.9370122601</v>
      </c>
      <c r="T45" s="28">
        <f>IF(T39=0,0,VLOOKUP(T39,FAC_TOTALS_APTA!$A$4:$AZ$126,$L45,FALSE))</f>
        <v>3312538.7184220599</v>
      </c>
      <c r="U45" s="28">
        <f>IF(U39=0,0,VLOOKUP(U39,FAC_TOTALS_APTA!$A$4:$AZ$126,$L45,FALSE))</f>
        <v>2693313.4928779202</v>
      </c>
      <c r="V45" s="28">
        <f>IF(V39=0,0,VLOOKUP(V39,FAC_TOTALS_APTA!$A$4:$AZ$126,$L45,FALSE))</f>
        <v>3637840.80048262</v>
      </c>
      <c r="W45" s="28">
        <f>IF(W39=0,0,VLOOKUP(W39,FAC_TOTALS_APTA!$A$4:$AZ$126,$L45,FALSE))</f>
        <v>0</v>
      </c>
      <c r="X45" s="28">
        <f>IF(X39=0,0,VLOOKUP(X39,FAC_TOTALS_APTA!$A$4:$AZ$126,$L45,FALSE))</f>
        <v>0</v>
      </c>
      <c r="Y45" s="28">
        <f>IF(Y39=0,0,VLOOKUP(Y39,FAC_TOTALS_APTA!$A$4:$AZ$126,$L45,FALSE))</f>
        <v>0</v>
      </c>
      <c r="Z45" s="28">
        <f>IF(Z39=0,0,VLOOKUP(Z39,FAC_TOTALS_APTA!$A$4:$AZ$126,$L45,FALSE))</f>
        <v>0</v>
      </c>
      <c r="AA45" s="28">
        <f>IF(AA39=0,0,VLOOKUP(AA39,FAC_TOTALS_APTA!$A$4:$AZ$126,$L45,FALSE))</f>
        <v>0</v>
      </c>
      <c r="AB45" s="28">
        <f>IF(AB39=0,0,VLOOKUP(AB39,FAC_TOTALS_APTA!$A$4:$AZ$126,$L45,FALSE))</f>
        <v>0</v>
      </c>
      <c r="AC45" s="31">
        <f t="shared" si="17"/>
        <v>48661816.417148106</v>
      </c>
      <c r="AD45" s="32">
        <f>AC45/G55</f>
        <v>6.9781561255690766E-2</v>
      </c>
    </row>
    <row r="46" spans="1:31" x14ac:dyDescent="0.25">
      <c r="B46" s="24" t="s">
        <v>73</v>
      </c>
      <c r="C46" s="27"/>
      <c r="D46" s="103" t="s">
        <v>72</v>
      </c>
      <c r="E46" s="54"/>
      <c r="F46" s="5" t="e">
        <f>MATCH($D46,FAC_TOTALS_APTA!$A$2:$AZ$2,)</f>
        <v>#N/A</v>
      </c>
      <c r="G46" s="122" t="e">
        <f>VLOOKUP(G39,FAC_TOTALS_APTA!$A$4:$AZ$126,$F46,FALSE)</f>
        <v>#REF!</v>
      </c>
      <c r="H46" s="122" t="e">
        <f>VLOOKUP(H39,FAC_TOTALS_APTA!$A$4:$AZ$126,$F46,FALSE)</f>
        <v>#REF!</v>
      </c>
      <c r="I46" s="29" t="str">
        <f t="shared" si="14"/>
        <v>-</v>
      </c>
      <c r="J46" s="30" t="str">
        <f t="shared" si="15"/>
        <v/>
      </c>
      <c r="K46" s="30" t="str">
        <f t="shared" si="16"/>
        <v>TSD_POP_EMP_PCT_FAC</v>
      </c>
      <c r="L46" s="5" t="e">
        <f>MATCH($K46,FAC_TOTALS_APTA!$A$2:$AX$2,)</f>
        <v>#N/A</v>
      </c>
      <c r="M46" s="28" t="e">
        <f>IF(M39=0,0,VLOOKUP(M39,FAC_TOTALS_APTA!$A$4:$AZ$126,$L46,FALSE))</f>
        <v>#REF!</v>
      </c>
      <c r="N46" s="28" t="e">
        <f>IF(N39=0,0,VLOOKUP(N39,FAC_TOTALS_APTA!$A$4:$AZ$126,$L46,FALSE))</f>
        <v>#REF!</v>
      </c>
      <c r="O46" s="28" t="e">
        <f>IF(O39=0,0,VLOOKUP(O39,FAC_TOTALS_APTA!$A$4:$AZ$126,$L46,FALSE))</f>
        <v>#REF!</v>
      </c>
      <c r="P46" s="28" t="e">
        <f>IF(P39=0,0,VLOOKUP(P39,FAC_TOTALS_APTA!$A$4:$AZ$126,$L46,FALSE))</f>
        <v>#REF!</v>
      </c>
      <c r="Q46" s="28" t="e">
        <f>IF(Q39=0,0,VLOOKUP(Q39,FAC_TOTALS_APTA!$A$4:$AZ$126,$L46,FALSE))</f>
        <v>#REF!</v>
      </c>
      <c r="R46" s="28" t="e">
        <f>IF(R39=0,0,VLOOKUP(R39,FAC_TOTALS_APTA!$A$4:$AZ$126,$L46,FALSE))</f>
        <v>#REF!</v>
      </c>
      <c r="S46" s="28" t="e">
        <f>IF(S39=0,0,VLOOKUP(S39,FAC_TOTALS_APTA!$A$4:$AZ$126,$L46,FALSE))</f>
        <v>#REF!</v>
      </c>
      <c r="T46" s="28" t="e">
        <f>IF(T39=0,0,VLOOKUP(T39,FAC_TOTALS_APTA!$A$4:$AZ$126,$L46,FALSE))</f>
        <v>#REF!</v>
      </c>
      <c r="U46" s="28" t="e">
        <f>IF(U39=0,0,VLOOKUP(U39,FAC_TOTALS_APTA!$A$4:$AZ$126,$L46,FALSE))</f>
        <v>#REF!</v>
      </c>
      <c r="V46" s="28" t="e">
        <f>IF(V39=0,0,VLOOKUP(V39,FAC_TOTALS_APTA!$A$4:$AZ$126,$L46,FALSE))</f>
        <v>#REF!</v>
      </c>
      <c r="W46" s="28">
        <f>IF(W39=0,0,VLOOKUP(W39,FAC_TOTALS_APTA!$A$4:$AZ$126,$L46,FALSE))</f>
        <v>0</v>
      </c>
      <c r="X46" s="28">
        <f>IF(X39=0,0,VLOOKUP(X39,FAC_TOTALS_APTA!$A$4:$AZ$126,$L46,FALSE))</f>
        <v>0</v>
      </c>
      <c r="Y46" s="28">
        <f>IF(Y39=0,0,VLOOKUP(Y39,FAC_TOTALS_APTA!$A$4:$AZ$126,$L46,FALSE))</f>
        <v>0</v>
      </c>
      <c r="Z46" s="28">
        <f>IF(Z39=0,0,VLOOKUP(Z39,FAC_TOTALS_APTA!$A$4:$AZ$126,$L46,FALSE))</f>
        <v>0</v>
      </c>
      <c r="AA46" s="28">
        <f>IF(AA39=0,0,VLOOKUP(AA39,FAC_TOTALS_APTA!$A$4:$AZ$126,$L46,FALSE))</f>
        <v>0</v>
      </c>
      <c r="AB46" s="28">
        <f>IF(AB39=0,0,VLOOKUP(AB39,FAC_TOTALS_APTA!$A$4:$AZ$126,$L46,FALSE))</f>
        <v>0</v>
      </c>
      <c r="AC46" s="31" t="e">
        <f t="shared" si="17"/>
        <v>#REF!</v>
      </c>
      <c r="AD46" s="32" t="e">
        <f>AC46/G55</f>
        <v>#REF!</v>
      </c>
    </row>
    <row r="47" spans="1:31" x14ac:dyDescent="0.2">
      <c r="B47" s="24" t="s">
        <v>49</v>
      </c>
      <c r="C47" s="27" t="s">
        <v>21</v>
      </c>
      <c r="D47" s="123" t="s">
        <v>81</v>
      </c>
      <c r="E47" s="54"/>
      <c r="F47" s="5">
        <f>MATCH($D47,FAC_TOTALS_APTA!$A$2:$AZ$2,)</f>
        <v>16</v>
      </c>
      <c r="G47" s="124">
        <f>VLOOKUP(G39,FAC_TOTALS_APTA!$A$4:$AZ$126,$F47,FALSE)</f>
        <v>1.9468195567767399</v>
      </c>
      <c r="H47" s="124">
        <f>VLOOKUP(H39,FAC_TOTALS_APTA!$A$4:$AZ$126,$F47,FALSE)</f>
        <v>4.0256358420234699</v>
      </c>
      <c r="I47" s="29">
        <f t="shared" si="14"/>
        <v>1.0678012135282486</v>
      </c>
      <c r="J47" s="30" t="str">
        <f t="shared" si="15"/>
        <v>_log</v>
      </c>
      <c r="K47" s="30" t="str">
        <f t="shared" si="16"/>
        <v>GAS_PRICE_2018_log_FAC</v>
      </c>
      <c r="L47" s="5">
        <f>MATCH($K47,FAC_TOTALS_APTA!$A$2:$AX$2,)</f>
        <v>32</v>
      </c>
      <c r="M47" s="28">
        <f>IF(M39=0,0,VLOOKUP(M39,FAC_TOTALS_APTA!$A$4:$AZ$126,$L47,FALSE))</f>
        <v>5952194.9336641496</v>
      </c>
      <c r="N47" s="28">
        <f>IF(N39=0,0,VLOOKUP(N39,FAC_TOTALS_APTA!$A$4:$AZ$126,$L47,FALSE))</f>
        <v>7298690.1076313499</v>
      </c>
      <c r="O47" s="28">
        <f>IF(O39=0,0,VLOOKUP(O39,FAC_TOTALS_APTA!$A$4:$AZ$126,$L47,FALSE))</f>
        <v>10028503.8817578</v>
      </c>
      <c r="P47" s="28">
        <f>IF(P39=0,0,VLOOKUP(P39,FAC_TOTALS_APTA!$A$4:$AZ$126,$L47,FALSE))</f>
        <v>5897992.0960448803</v>
      </c>
      <c r="Q47" s="28">
        <f>IF(Q39=0,0,VLOOKUP(Q39,FAC_TOTALS_APTA!$A$4:$AZ$126,$L47,FALSE))</f>
        <v>3919995.3887767098</v>
      </c>
      <c r="R47" s="28">
        <f>IF(R39=0,0,VLOOKUP(R39,FAC_TOTALS_APTA!$A$4:$AZ$126,$L47,FALSE))</f>
        <v>8223526.06355948</v>
      </c>
      <c r="S47" s="28">
        <f>IF(S39=0,0,VLOOKUP(S39,FAC_TOTALS_APTA!$A$4:$AZ$126,$L47,FALSE))</f>
        <v>-23810178.1976135</v>
      </c>
      <c r="T47" s="28">
        <f>IF(T39=0,0,VLOOKUP(T39,FAC_TOTALS_APTA!$A$4:$AZ$126,$L47,FALSE))</f>
        <v>10350633.066073099</v>
      </c>
      <c r="U47" s="28">
        <f>IF(U39=0,0,VLOOKUP(U39,FAC_TOTALS_APTA!$A$4:$AZ$126,$L47,FALSE))</f>
        <v>14450932.129651399</v>
      </c>
      <c r="V47" s="28">
        <f>IF(V39=0,0,VLOOKUP(V39,FAC_TOTALS_APTA!$A$4:$AZ$126,$L47,FALSE))</f>
        <v>277910.05461967801</v>
      </c>
      <c r="W47" s="28">
        <f>IF(W39=0,0,VLOOKUP(W39,FAC_TOTALS_APTA!$A$4:$AZ$126,$L47,FALSE))</f>
        <v>0</v>
      </c>
      <c r="X47" s="28">
        <f>IF(X39=0,0,VLOOKUP(X39,FAC_TOTALS_APTA!$A$4:$AZ$126,$L47,FALSE))</f>
        <v>0</v>
      </c>
      <c r="Y47" s="28">
        <f>IF(Y39=0,0,VLOOKUP(Y39,FAC_TOTALS_APTA!$A$4:$AZ$126,$L47,FALSE))</f>
        <v>0</v>
      </c>
      <c r="Z47" s="28">
        <f>IF(Z39=0,0,VLOOKUP(Z39,FAC_TOTALS_APTA!$A$4:$AZ$126,$L47,FALSE))</f>
        <v>0</v>
      </c>
      <c r="AA47" s="28">
        <f>IF(AA39=0,0,VLOOKUP(AA39,FAC_TOTALS_APTA!$A$4:$AZ$126,$L47,FALSE))</f>
        <v>0</v>
      </c>
      <c r="AB47" s="28">
        <f>IF(AB39=0,0,VLOOKUP(AB39,FAC_TOTALS_APTA!$A$4:$AZ$126,$L47,FALSE))</f>
        <v>0</v>
      </c>
      <c r="AC47" s="31">
        <f t="shared" si="17"/>
        <v>42590199.524165042</v>
      </c>
      <c r="AD47" s="32">
        <f>AC47/G55</f>
        <v>6.1074798184892608E-2</v>
      </c>
    </row>
    <row r="48" spans="1:31" x14ac:dyDescent="0.25">
      <c r="B48" s="24" t="s">
        <v>46</v>
      </c>
      <c r="C48" s="27" t="s">
        <v>21</v>
      </c>
      <c r="D48" s="103" t="s">
        <v>14</v>
      </c>
      <c r="E48" s="54"/>
      <c r="F48" s="5">
        <f>MATCH($D48,FAC_TOTALS_APTA!$A$2:$AZ$2,)</f>
        <v>17</v>
      </c>
      <c r="G48" s="122">
        <f>VLOOKUP(G39,FAC_TOTALS_APTA!$A$4:$AZ$126,$F48,FALSE)</f>
        <v>35715.451599492502</v>
      </c>
      <c r="H48" s="122">
        <f>VLOOKUP(H39,FAC_TOTALS_APTA!$A$4:$AZ$126,$F48,FALSE)</f>
        <v>28874.309502126802</v>
      </c>
      <c r="I48" s="29">
        <f t="shared" si="14"/>
        <v>-0.19154572575705331</v>
      </c>
      <c r="J48" s="30" t="str">
        <f t="shared" si="15"/>
        <v>_log</v>
      </c>
      <c r="K48" s="30" t="str">
        <f t="shared" si="16"/>
        <v>TOTAL_MED_INC_INDIV_2018_log_FAC</v>
      </c>
      <c r="L48" s="5">
        <f>MATCH($K48,FAC_TOTALS_APTA!$A$2:$AX$2,)</f>
        <v>33</v>
      </c>
      <c r="M48" s="28">
        <f>IF(M39=0,0,VLOOKUP(M39,FAC_TOTALS_APTA!$A$4:$AZ$126,$L48,FALSE))</f>
        <v>1525303.5048764299</v>
      </c>
      <c r="N48" s="28">
        <f>IF(N39=0,0,VLOOKUP(N39,FAC_TOTALS_APTA!$A$4:$AZ$126,$L48,FALSE))</f>
        <v>2575631.7184749702</v>
      </c>
      <c r="O48" s="28">
        <f>IF(O39=0,0,VLOOKUP(O39,FAC_TOTALS_APTA!$A$4:$AZ$126,$L48,FALSE))</f>
        <v>2503086.2396259899</v>
      </c>
      <c r="P48" s="28">
        <f>IF(P39=0,0,VLOOKUP(P39,FAC_TOTALS_APTA!$A$4:$AZ$126,$L48,FALSE))</f>
        <v>4138159.4954011398</v>
      </c>
      <c r="Q48" s="28">
        <f>IF(Q39=0,0,VLOOKUP(Q39,FAC_TOTALS_APTA!$A$4:$AZ$126,$L48,FALSE))</f>
        <v>-1118560.0034312501</v>
      </c>
      <c r="R48" s="28">
        <f>IF(R39=0,0,VLOOKUP(R39,FAC_TOTALS_APTA!$A$4:$AZ$126,$L48,FALSE))</f>
        <v>693687.95591106697</v>
      </c>
      <c r="S48" s="28">
        <f>IF(S39=0,0,VLOOKUP(S39,FAC_TOTALS_APTA!$A$4:$AZ$126,$L48,FALSE))</f>
        <v>5616780.0104489503</v>
      </c>
      <c r="T48" s="28">
        <f>IF(T39=0,0,VLOOKUP(T39,FAC_TOTALS_APTA!$A$4:$AZ$126,$L48,FALSE))</f>
        <v>1610295.88258399</v>
      </c>
      <c r="U48" s="28">
        <f>IF(U39=0,0,VLOOKUP(U39,FAC_TOTALS_APTA!$A$4:$AZ$126,$L48,FALSE))</f>
        <v>1972056.16028304</v>
      </c>
      <c r="V48" s="28">
        <f>IF(V39=0,0,VLOOKUP(V39,FAC_TOTALS_APTA!$A$4:$AZ$126,$L48,FALSE))</f>
        <v>990321.54718932195</v>
      </c>
      <c r="W48" s="28">
        <f>IF(W39=0,0,VLOOKUP(W39,FAC_TOTALS_APTA!$A$4:$AZ$126,$L48,FALSE))</f>
        <v>0</v>
      </c>
      <c r="X48" s="28">
        <f>IF(X39=0,0,VLOOKUP(X39,FAC_TOTALS_APTA!$A$4:$AZ$126,$L48,FALSE))</f>
        <v>0</v>
      </c>
      <c r="Y48" s="28">
        <f>IF(Y39=0,0,VLOOKUP(Y39,FAC_TOTALS_APTA!$A$4:$AZ$126,$L48,FALSE))</f>
        <v>0</v>
      </c>
      <c r="Z48" s="28">
        <f>IF(Z39=0,0,VLOOKUP(Z39,FAC_TOTALS_APTA!$A$4:$AZ$126,$L48,FALSE))</f>
        <v>0</v>
      </c>
      <c r="AA48" s="28">
        <f>IF(AA39=0,0,VLOOKUP(AA39,FAC_TOTALS_APTA!$A$4:$AZ$126,$L48,FALSE))</f>
        <v>0</v>
      </c>
      <c r="AB48" s="28">
        <f>IF(AB39=0,0,VLOOKUP(AB39,FAC_TOTALS_APTA!$A$4:$AZ$126,$L48,FALSE))</f>
        <v>0</v>
      </c>
      <c r="AC48" s="31">
        <f t="shared" si="17"/>
        <v>20506762.511363652</v>
      </c>
      <c r="AD48" s="32">
        <f>AC48/G55</f>
        <v>2.940691510722877E-2</v>
      </c>
    </row>
    <row r="49" spans="1:31" x14ac:dyDescent="0.25">
      <c r="B49" s="24" t="s">
        <v>62</v>
      </c>
      <c r="C49" s="27"/>
      <c r="D49" s="103" t="s">
        <v>9</v>
      </c>
      <c r="E49" s="54"/>
      <c r="F49" s="5">
        <f>MATCH($D49,FAC_TOTALS_APTA!$A$2:$AZ$2,)</f>
        <v>18</v>
      </c>
      <c r="G49" s="116">
        <f>VLOOKUP(G39,FAC_TOTALS_APTA!$A$4:$AZ$126,$F49,FALSE)</f>
        <v>7.8156462434034699</v>
      </c>
      <c r="H49" s="116">
        <f>VLOOKUP(H39,FAC_TOTALS_APTA!$A$4:$AZ$126,$F49,FALSE)</f>
        <v>8.2569154106646199</v>
      </c>
      <c r="I49" s="29">
        <f t="shared" si="14"/>
        <v>5.6459716000271554E-2</v>
      </c>
      <c r="J49" s="30" t="str">
        <f t="shared" si="15"/>
        <v/>
      </c>
      <c r="K49" s="30" t="str">
        <f t="shared" si="16"/>
        <v>PCT_HH_NO_VEH_FAC</v>
      </c>
      <c r="L49" s="5">
        <f>MATCH($K49,FAC_TOTALS_APTA!$A$2:$AX$2,)</f>
        <v>34</v>
      </c>
      <c r="M49" s="28">
        <f>IF(M39=0,0,VLOOKUP(M39,FAC_TOTALS_APTA!$A$4:$AZ$126,$L49,FALSE))</f>
        <v>-633944.57894235803</v>
      </c>
      <c r="N49" s="28">
        <f>IF(N39=0,0,VLOOKUP(N39,FAC_TOTALS_APTA!$A$4:$AZ$126,$L49,FALSE))</f>
        <v>-674126.61013141403</v>
      </c>
      <c r="O49" s="28">
        <f>IF(O39=0,0,VLOOKUP(O39,FAC_TOTALS_APTA!$A$4:$AZ$126,$L49,FALSE))</f>
        <v>-526093.21374546504</v>
      </c>
      <c r="P49" s="28">
        <f>IF(P39=0,0,VLOOKUP(P39,FAC_TOTALS_APTA!$A$4:$AZ$126,$L49,FALSE))</f>
        <v>175706.20127358899</v>
      </c>
      <c r="Q49" s="28">
        <f>IF(Q39=0,0,VLOOKUP(Q39,FAC_TOTALS_APTA!$A$4:$AZ$126,$L49,FALSE))</f>
        <v>-1971330.4020290801</v>
      </c>
      <c r="R49" s="28">
        <f>IF(R39=0,0,VLOOKUP(R39,FAC_TOTALS_APTA!$A$4:$AZ$126,$L49,FALSE))</f>
        <v>4187096.2768124901</v>
      </c>
      <c r="S49" s="28">
        <f>IF(S39=0,0,VLOOKUP(S39,FAC_TOTALS_APTA!$A$4:$AZ$126,$L49,FALSE))</f>
        <v>2418362.1145299901</v>
      </c>
      <c r="T49" s="28">
        <f>IF(T39=0,0,VLOOKUP(T39,FAC_TOTALS_APTA!$A$4:$AZ$126,$L49,FALSE))</f>
        <v>5994858.43400048</v>
      </c>
      <c r="U49" s="28">
        <f>IF(U39=0,0,VLOOKUP(U39,FAC_TOTALS_APTA!$A$4:$AZ$126,$L49,FALSE))</f>
        <v>6161411.3000989603</v>
      </c>
      <c r="V49" s="28">
        <f>IF(V39=0,0,VLOOKUP(V39,FAC_TOTALS_APTA!$A$4:$AZ$126,$L49,FALSE))</f>
        <v>751885.93406763498</v>
      </c>
      <c r="W49" s="28">
        <f>IF(W39=0,0,VLOOKUP(W39,FAC_TOTALS_APTA!$A$4:$AZ$126,$L49,FALSE))</f>
        <v>0</v>
      </c>
      <c r="X49" s="28">
        <f>IF(X39=0,0,VLOOKUP(X39,FAC_TOTALS_APTA!$A$4:$AZ$126,$L49,FALSE))</f>
        <v>0</v>
      </c>
      <c r="Y49" s="28">
        <f>IF(Y39=0,0,VLOOKUP(Y39,FAC_TOTALS_APTA!$A$4:$AZ$126,$L49,FALSE))</f>
        <v>0</v>
      </c>
      <c r="Z49" s="28">
        <f>IF(Z39=0,0,VLOOKUP(Z39,FAC_TOTALS_APTA!$A$4:$AZ$126,$L49,FALSE))</f>
        <v>0</v>
      </c>
      <c r="AA49" s="28">
        <f>IF(AA39=0,0,VLOOKUP(AA39,FAC_TOTALS_APTA!$A$4:$AZ$126,$L49,FALSE))</f>
        <v>0</v>
      </c>
      <c r="AB49" s="28">
        <f>IF(AB39=0,0,VLOOKUP(AB39,FAC_TOTALS_APTA!$A$4:$AZ$126,$L49,FALSE))</f>
        <v>0</v>
      </c>
      <c r="AC49" s="31">
        <f t="shared" si="17"/>
        <v>15883825.455934828</v>
      </c>
      <c r="AD49" s="32">
        <f>AC49/G55</f>
        <v>2.2777574300276719E-2</v>
      </c>
    </row>
    <row r="50" spans="1:31" x14ac:dyDescent="0.25">
      <c r="B50" s="24" t="s">
        <v>47</v>
      </c>
      <c r="C50" s="27"/>
      <c r="D50" s="103" t="s">
        <v>28</v>
      </c>
      <c r="E50" s="54"/>
      <c r="F50" s="5">
        <f>MATCH($D50,FAC_TOTALS_APTA!$A$2:$AZ$2,)</f>
        <v>19</v>
      </c>
      <c r="G50" s="124">
        <f>VLOOKUP(G39,FAC_TOTALS_APTA!$A$4:$AZ$126,$F50,FALSE)</f>
        <v>3.29893510953965</v>
      </c>
      <c r="H50" s="124">
        <f>VLOOKUP(H39,FAC_TOTALS_APTA!$A$4:$AZ$126,$F50,FALSE)</f>
        <v>4.1251469761152801</v>
      </c>
      <c r="I50" s="29">
        <f t="shared" si="14"/>
        <v>0.25044805039857976</v>
      </c>
      <c r="J50" s="30" t="str">
        <f t="shared" si="15"/>
        <v/>
      </c>
      <c r="K50" s="30" t="str">
        <f t="shared" si="16"/>
        <v>JTW_HOME_PCT_FAC</v>
      </c>
      <c r="L50" s="5">
        <f>MATCH($K50,FAC_TOTALS_APTA!$A$2:$AX$2,)</f>
        <v>35</v>
      </c>
      <c r="M50" s="28">
        <f>IF(M39=0,0,VLOOKUP(M39,FAC_TOTALS_APTA!$A$4:$AZ$126,$L50,FALSE))</f>
        <v>0</v>
      </c>
      <c r="N50" s="28">
        <f>IF(N39=0,0,VLOOKUP(N39,FAC_TOTALS_APTA!$A$4:$AZ$126,$L50,FALSE))</f>
        <v>0</v>
      </c>
      <c r="O50" s="28">
        <f>IF(O39=0,0,VLOOKUP(O39,FAC_TOTALS_APTA!$A$4:$AZ$126,$L50,FALSE))</f>
        <v>0</v>
      </c>
      <c r="P50" s="28">
        <f>IF(P39=0,0,VLOOKUP(P39,FAC_TOTALS_APTA!$A$4:$AZ$126,$L50,FALSE))</f>
        <v>-692650.922109009</v>
      </c>
      <c r="Q50" s="28">
        <f>IF(Q39=0,0,VLOOKUP(Q39,FAC_TOTALS_APTA!$A$4:$AZ$126,$L50,FALSE))</f>
        <v>-716992.22929519205</v>
      </c>
      <c r="R50" s="28">
        <f>IF(R39=0,0,VLOOKUP(R39,FAC_TOTALS_APTA!$A$4:$AZ$126,$L50,FALSE))</f>
        <v>-159416.872364321</v>
      </c>
      <c r="S50" s="28">
        <f>IF(S39=0,0,VLOOKUP(S39,FAC_TOTALS_APTA!$A$4:$AZ$126,$L50,FALSE))</f>
        <v>-927021.85082747298</v>
      </c>
      <c r="T50" s="28">
        <f>IF(T39=0,0,VLOOKUP(T39,FAC_TOTALS_APTA!$A$4:$AZ$126,$L50,FALSE))</f>
        <v>-6110.0709947612804</v>
      </c>
      <c r="U50" s="28">
        <f>IF(U39=0,0,VLOOKUP(U39,FAC_TOTALS_APTA!$A$4:$AZ$126,$L50,FALSE))</f>
        <v>-472162.07212795201</v>
      </c>
      <c r="V50" s="28">
        <f>IF(V39=0,0,VLOOKUP(V39,FAC_TOTALS_APTA!$A$4:$AZ$126,$L50,FALSE))</f>
        <v>8151.7874232446702</v>
      </c>
      <c r="W50" s="28">
        <f>IF(W39=0,0,VLOOKUP(W39,FAC_TOTALS_APTA!$A$4:$AZ$126,$L50,FALSE))</f>
        <v>0</v>
      </c>
      <c r="X50" s="28">
        <f>IF(X39=0,0,VLOOKUP(X39,FAC_TOTALS_APTA!$A$4:$AZ$126,$L50,FALSE))</f>
        <v>0</v>
      </c>
      <c r="Y50" s="28">
        <f>IF(Y39=0,0,VLOOKUP(Y39,FAC_TOTALS_APTA!$A$4:$AZ$126,$L50,FALSE))</f>
        <v>0</v>
      </c>
      <c r="Z50" s="28">
        <f>IF(Z39=0,0,VLOOKUP(Z39,FAC_TOTALS_APTA!$A$4:$AZ$126,$L50,FALSE))</f>
        <v>0</v>
      </c>
      <c r="AA50" s="28">
        <f>IF(AA39=0,0,VLOOKUP(AA39,FAC_TOTALS_APTA!$A$4:$AZ$126,$L50,FALSE))</f>
        <v>0</v>
      </c>
      <c r="AB50" s="28">
        <f>IF(AB39=0,0,VLOOKUP(AB39,FAC_TOTALS_APTA!$A$4:$AZ$126,$L50,FALSE))</f>
        <v>0</v>
      </c>
      <c r="AC50" s="31">
        <f t="shared" si="17"/>
        <v>-2966202.2302954635</v>
      </c>
      <c r="AD50" s="32">
        <f>AC50/G55</f>
        <v>-4.253565482549247E-3</v>
      </c>
    </row>
    <row r="51" spans="1:31" x14ac:dyDescent="0.25">
      <c r="B51" s="24" t="s">
        <v>63</v>
      </c>
      <c r="C51" s="27"/>
      <c r="D51" s="125" t="s">
        <v>86</v>
      </c>
      <c r="E51" s="54"/>
      <c r="F51" s="5">
        <f>MATCH($D51,FAC_TOTALS_APTA!$A$2:$AZ$2,)</f>
        <v>22</v>
      </c>
      <c r="G51" s="124">
        <f>VLOOKUP(G39,FAC_TOTALS_APTA!$A$4:$AZ$126,$F51,FALSE)</f>
        <v>0</v>
      </c>
      <c r="H51" s="124">
        <f>VLOOKUP(H39,FAC_TOTALS_APTA!$A$4:$AZ$126,$F51,FALSE)</f>
        <v>0</v>
      </c>
      <c r="I51" s="29" t="str">
        <f t="shared" si="14"/>
        <v>-</v>
      </c>
      <c r="J51" s="30" t="str">
        <f t="shared" si="15"/>
        <v/>
      </c>
      <c r="K51" s="30" t="str">
        <f t="shared" si="16"/>
        <v>YEARS_SINCE_TNC_BUS_MID_FAC</v>
      </c>
      <c r="L51" s="5">
        <f>MATCH($K51,FAC_TOTALS_APTA!$A$2:$AX$2,)</f>
        <v>38</v>
      </c>
      <c r="M51" s="28">
        <f>IF(M39=0,0,VLOOKUP(M39,FAC_TOTALS_APTA!$A$4:$AZ$126,$L51,FALSE))</f>
        <v>0</v>
      </c>
      <c r="N51" s="28">
        <f>IF(N39=0,0,VLOOKUP(N39,FAC_TOTALS_APTA!$A$4:$AZ$126,$L51,FALSE))</f>
        <v>0</v>
      </c>
      <c r="O51" s="28">
        <f>IF(O39=0,0,VLOOKUP(O39,FAC_TOTALS_APTA!$A$4:$AZ$126,$L51,FALSE))</f>
        <v>0</v>
      </c>
      <c r="P51" s="28">
        <f>IF(P39=0,0,VLOOKUP(P39,FAC_TOTALS_APTA!$A$4:$AZ$126,$L51,FALSE))</f>
        <v>0</v>
      </c>
      <c r="Q51" s="28">
        <f>IF(Q39=0,0,VLOOKUP(Q39,FAC_TOTALS_APTA!$A$4:$AZ$126,$L51,FALSE))</f>
        <v>0</v>
      </c>
      <c r="R51" s="28">
        <f>IF(R39=0,0,VLOOKUP(R39,FAC_TOTALS_APTA!$A$4:$AZ$126,$L51,FALSE))</f>
        <v>0</v>
      </c>
      <c r="S51" s="28">
        <f>IF(S39=0,0,VLOOKUP(S39,FAC_TOTALS_APTA!$A$4:$AZ$126,$L51,FALSE))</f>
        <v>0</v>
      </c>
      <c r="T51" s="28">
        <f>IF(T39=0,0,VLOOKUP(T39,FAC_TOTALS_APTA!$A$4:$AZ$126,$L51,FALSE))</f>
        <v>0</v>
      </c>
      <c r="U51" s="28">
        <f>IF(U39=0,0,VLOOKUP(U39,FAC_TOTALS_APTA!$A$4:$AZ$126,$L51,FALSE))</f>
        <v>0</v>
      </c>
      <c r="V51" s="28">
        <f>IF(V39=0,0,VLOOKUP(V39,FAC_TOTALS_APTA!$A$4:$AZ$126,$L51,FALSE))</f>
        <v>0</v>
      </c>
      <c r="W51" s="28">
        <f>IF(W39=0,0,VLOOKUP(W39,FAC_TOTALS_APTA!$A$4:$AZ$126,$L51,FALSE))</f>
        <v>0</v>
      </c>
      <c r="X51" s="28">
        <f>IF(X39=0,0,VLOOKUP(X39,FAC_TOTALS_APTA!$A$4:$AZ$126,$L51,FALSE))</f>
        <v>0</v>
      </c>
      <c r="Y51" s="28">
        <f>IF(Y39=0,0,VLOOKUP(Y39,FAC_TOTALS_APTA!$A$4:$AZ$126,$L51,FALSE))</f>
        <v>0</v>
      </c>
      <c r="Z51" s="28">
        <f>IF(Z39=0,0,VLOOKUP(Z39,FAC_TOTALS_APTA!$A$4:$AZ$126,$L51,FALSE))</f>
        <v>0</v>
      </c>
      <c r="AA51" s="28">
        <f>IF(AA39=0,0,VLOOKUP(AA39,FAC_TOTALS_APTA!$A$4:$AZ$126,$L51,FALSE))</f>
        <v>0</v>
      </c>
      <c r="AB51" s="28">
        <f>IF(AB39=0,0,VLOOKUP(AB39,FAC_TOTALS_APTA!$A$4:$AZ$126,$L51,FALSE))</f>
        <v>0</v>
      </c>
      <c r="AC51" s="31">
        <f t="shared" si="17"/>
        <v>0</v>
      </c>
      <c r="AD51" s="32">
        <f>AC51/G55</f>
        <v>0</v>
      </c>
    </row>
    <row r="52" spans="1:31" x14ac:dyDescent="0.25">
      <c r="B52" s="24" t="s">
        <v>64</v>
      </c>
      <c r="C52" s="27"/>
      <c r="D52" s="103" t="s">
        <v>43</v>
      </c>
      <c r="E52" s="54"/>
      <c r="F52" s="5">
        <f>MATCH($D52,FAC_TOTALS_APTA!$A$2:$AZ$2,)</f>
        <v>26</v>
      </c>
      <c r="G52" s="124">
        <f>VLOOKUP(G39,FAC_TOTALS_APTA!$A$4:$AZ$126,$F52,FALSE)</f>
        <v>4.7394709953269498E-2</v>
      </c>
      <c r="H52" s="124">
        <f>VLOOKUP(H39,FAC_TOTALS_APTA!$A$4:$AZ$126,$F52,FALSE)</f>
        <v>8.9326402136675601E-2</v>
      </c>
      <c r="I52" s="29">
        <f t="shared" si="14"/>
        <v>0.88473359631803095</v>
      </c>
      <c r="J52" s="30" t="str">
        <f t="shared" si="15"/>
        <v/>
      </c>
      <c r="K52" s="30" t="str">
        <f t="shared" si="16"/>
        <v>BIKE_SHARE_FAC</v>
      </c>
      <c r="L52" s="5">
        <f>MATCH($K52,FAC_TOTALS_APTA!$A$2:$AX$2,)</f>
        <v>42</v>
      </c>
      <c r="M52" s="28">
        <f>IF(M39=0,0,VLOOKUP(M39,FAC_TOTALS_APTA!$A$4:$AZ$126,$L52,FALSE))</f>
        <v>0</v>
      </c>
      <c r="N52" s="28">
        <f>IF(N39=0,0,VLOOKUP(N39,FAC_TOTALS_APTA!$A$4:$AZ$126,$L52,FALSE))</f>
        <v>0</v>
      </c>
      <c r="O52" s="28">
        <f>IF(O39=0,0,VLOOKUP(O39,FAC_TOTALS_APTA!$A$4:$AZ$126,$L52,FALSE))</f>
        <v>0</v>
      </c>
      <c r="P52" s="28">
        <f>IF(P39=0,0,VLOOKUP(P39,FAC_TOTALS_APTA!$A$4:$AZ$126,$L52,FALSE))</f>
        <v>0</v>
      </c>
      <c r="Q52" s="28">
        <f>IF(Q39=0,0,VLOOKUP(Q39,FAC_TOTALS_APTA!$A$4:$AZ$126,$L52,FALSE))</f>
        <v>0</v>
      </c>
      <c r="R52" s="28">
        <f>IF(R39=0,0,VLOOKUP(R39,FAC_TOTALS_APTA!$A$4:$AZ$126,$L52,FALSE))</f>
        <v>0</v>
      </c>
      <c r="S52" s="28">
        <f>IF(S39=0,0,VLOOKUP(S39,FAC_TOTALS_APTA!$A$4:$AZ$126,$L52,FALSE))</f>
        <v>0</v>
      </c>
      <c r="T52" s="28">
        <f>IF(T39=0,0,VLOOKUP(T39,FAC_TOTALS_APTA!$A$4:$AZ$126,$L52,FALSE))</f>
        <v>0</v>
      </c>
      <c r="U52" s="28">
        <f>IF(U39=0,0,VLOOKUP(U39,FAC_TOTALS_APTA!$A$4:$AZ$126,$L52,FALSE))</f>
        <v>-101207.27365186</v>
      </c>
      <c r="V52" s="28">
        <f>IF(V39=0,0,VLOOKUP(V39,FAC_TOTALS_APTA!$A$4:$AZ$126,$L52,FALSE))</f>
        <v>-290592.031216748</v>
      </c>
      <c r="W52" s="28">
        <f>IF(W39=0,0,VLOOKUP(W39,FAC_TOTALS_APTA!$A$4:$AZ$126,$L52,FALSE))</f>
        <v>0</v>
      </c>
      <c r="X52" s="28">
        <f>IF(X39=0,0,VLOOKUP(X39,FAC_TOTALS_APTA!$A$4:$AZ$126,$L52,FALSE))</f>
        <v>0</v>
      </c>
      <c r="Y52" s="28">
        <f>IF(Y39=0,0,VLOOKUP(Y39,FAC_TOTALS_APTA!$A$4:$AZ$126,$L52,FALSE))</f>
        <v>0</v>
      </c>
      <c r="Z52" s="28">
        <f>IF(Z39=0,0,VLOOKUP(Z39,FAC_TOTALS_APTA!$A$4:$AZ$126,$L52,FALSE))</f>
        <v>0</v>
      </c>
      <c r="AA52" s="28">
        <f>IF(AA39=0,0,VLOOKUP(AA39,FAC_TOTALS_APTA!$A$4:$AZ$126,$L52,FALSE))</f>
        <v>0</v>
      </c>
      <c r="AB52" s="28">
        <f>IF(AB39=0,0,VLOOKUP(AB39,FAC_TOTALS_APTA!$A$4:$AZ$126,$L52,FALSE))</f>
        <v>0</v>
      </c>
      <c r="AC52" s="31">
        <f t="shared" si="17"/>
        <v>-391799.30486860801</v>
      </c>
      <c r="AD52" s="32">
        <f>AC52/G55</f>
        <v>-5.618443618761273E-4</v>
      </c>
    </row>
    <row r="53" spans="1:31" x14ac:dyDescent="0.25">
      <c r="B53" s="7" t="s">
        <v>65</v>
      </c>
      <c r="C53" s="26"/>
      <c r="D53" s="128" t="s">
        <v>44</v>
      </c>
      <c r="E53" s="55"/>
      <c r="F53" s="6">
        <f>MATCH($D53,FAC_TOTALS_APTA!$A$2:$AZ$2,)</f>
        <v>27</v>
      </c>
      <c r="G53" s="130">
        <f>VLOOKUP(G39,FAC_TOTALS_APTA!$A$4:$AZ$126,$F53,FALSE)</f>
        <v>0</v>
      </c>
      <c r="H53" s="130">
        <f>VLOOKUP(H39,FAC_TOTALS_APTA!$A$4:$AZ$126,$F53,FALSE)</f>
        <v>0</v>
      </c>
      <c r="I53" s="35" t="str">
        <f t="shared" si="14"/>
        <v>-</v>
      </c>
      <c r="J53" s="36" t="str">
        <f t="shared" si="15"/>
        <v/>
      </c>
      <c r="K53" s="36" t="str">
        <f t="shared" si="16"/>
        <v>scooter_flag_FAC</v>
      </c>
      <c r="L53" s="6">
        <f>MATCH($K53,FAC_TOTALS_APTA!$A$2:$AX$2,)</f>
        <v>43</v>
      </c>
      <c r="M53" s="37">
        <f>IF(M39=0,0,VLOOKUP(M39,FAC_TOTALS_APTA!$A$4:$AZ$126,$L53,FALSE))</f>
        <v>0</v>
      </c>
      <c r="N53" s="37">
        <f>IF(N39=0,0,VLOOKUP(N39,FAC_TOTALS_APTA!$A$4:$AZ$126,$L53,FALSE))</f>
        <v>0</v>
      </c>
      <c r="O53" s="37">
        <f>IF(O39=0,0,VLOOKUP(O39,FAC_TOTALS_APTA!$A$4:$AZ$126,$L53,FALSE))</f>
        <v>0</v>
      </c>
      <c r="P53" s="37">
        <f>IF(P39=0,0,VLOOKUP(P39,FAC_TOTALS_APTA!$A$4:$AZ$126,$L53,FALSE))</f>
        <v>0</v>
      </c>
      <c r="Q53" s="37">
        <f>IF(Q39=0,0,VLOOKUP(Q39,FAC_TOTALS_APTA!$A$4:$AZ$126,$L53,FALSE))</f>
        <v>0</v>
      </c>
      <c r="R53" s="37">
        <f>IF(R39=0,0,VLOOKUP(R39,FAC_TOTALS_APTA!$A$4:$AZ$126,$L53,FALSE))</f>
        <v>0</v>
      </c>
      <c r="S53" s="37">
        <f>IF(S39=0,0,VLOOKUP(S39,FAC_TOTALS_APTA!$A$4:$AZ$126,$L53,FALSE))</f>
        <v>0</v>
      </c>
      <c r="T53" s="37">
        <f>IF(T39=0,0,VLOOKUP(T39,FAC_TOTALS_APTA!$A$4:$AZ$126,$L53,FALSE))</f>
        <v>0</v>
      </c>
      <c r="U53" s="37">
        <f>IF(U39=0,0,VLOOKUP(U39,FAC_TOTALS_APTA!$A$4:$AZ$126,$L53,FALSE))</f>
        <v>0</v>
      </c>
      <c r="V53" s="37">
        <f>IF(V39=0,0,VLOOKUP(V39,FAC_TOTALS_APTA!$A$4:$AZ$126,$L53,FALSE))</f>
        <v>0</v>
      </c>
      <c r="W53" s="37">
        <f>IF(W39=0,0,VLOOKUP(W39,FAC_TOTALS_APTA!$A$4:$AZ$126,$L53,FALSE))</f>
        <v>0</v>
      </c>
      <c r="X53" s="37">
        <f>IF(X39=0,0,VLOOKUP(X39,FAC_TOTALS_APTA!$A$4:$AZ$126,$L53,FALSE))</f>
        <v>0</v>
      </c>
      <c r="Y53" s="37">
        <f>IF(Y39=0,0,VLOOKUP(Y39,FAC_TOTALS_APTA!$A$4:$AZ$126,$L53,FALSE))</f>
        <v>0</v>
      </c>
      <c r="Z53" s="37">
        <f>IF(Z39=0,0,VLOOKUP(Z39,FAC_TOTALS_APTA!$A$4:$AZ$126,$L53,FALSE))</f>
        <v>0</v>
      </c>
      <c r="AA53" s="37">
        <f>IF(AA39=0,0,VLOOKUP(AA39,FAC_TOTALS_APTA!$A$4:$AZ$126,$L53,FALSE))</f>
        <v>0</v>
      </c>
      <c r="AB53" s="37">
        <f>IF(AB39=0,0,VLOOKUP(AB39,FAC_TOTALS_APTA!$A$4:$AZ$126,$L53,FALSE))</f>
        <v>0</v>
      </c>
      <c r="AC53" s="38">
        <f t="shared" si="17"/>
        <v>0</v>
      </c>
      <c r="AD53" s="39">
        <f>AC53/G55</f>
        <v>0</v>
      </c>
    </row>
    <row r="54" spans="1:31" x14ac:dyDescent="0.25">
      <c r="B54" s="40" t="s">
        <v>53</v>
      </c>
      <c r="C54" s="41"/>
      <c r="D54" s="40" t="s">
        <v>45</v>
      </c>
      <c r="E54" s="42"/>
      <c r="F54" s="43"/>
      <c r="G54" s="140"/>
      <c r="H54" s="140"/>
      <c r="I54" s="45"/>
      <c r="J54" s="46"/>
      <c r="K54" s="46" t="str">
        <f t="shared" si="16"/>
        <v>New_Reporter_FAC</v>
      </c>
      <c r="L54" s="43">
        <f>MATCH($K54,FAC_TOTALS_APTA!$A$2:$AX$2,)</f>
        <v>47</v>
      </c>
      <c r="M54" s="44">
        <f>IF(M39=0,0,VLOOKUP(M39,FAC_TOTALS_APTA!$A$4:$AZ$126,$L54,FALSE))</f>
        <v>64490437</v>
      </c>
      <c r="N54" s="44">
        <f>IF(N39=0,0,VLOOKUP(N39,FAC_TOTALS_APTA!$A$4:$AZ$126,$L54,FALSE))</f>
        <v>27575194</v>
      </c>
      <c r="O54" s="44">
        <f>IF(O39=0,0,VLOOKUP(O39,FAC_TOTALS_APTA!$A$4:$AZ$126,$L54,FALSE))</f>
        <v>22919974</v>
      </c>
      <c r="P54" s="44">
        <f>IF(P39=0,0,VLOOKUP(P39,FAC_TOTALS_APTA!$A$4:$AZ$126,$L54,FALSE))</f>
        <v>15747264</v>
      </c>
      <c r="Q54" s="44">
        <f>IF(Q39=0,0,VLOOKUP(Q39,FAC_TOTALS_APTA!$A$4:$AZ$126,$L54,FALSE))</f>
        <v>8688267.9999999907</v>
      </c>
      <c r="R54" s="44">
        <f>IF(R39=0,0,VLOOKUP(R39,FAC_TOTALS_APTA!$A$4:$AZ$126,$L54,FALSE))</f>
        <v>0</v>
      </c>
      <c r="S54" s="44">
        <f>IF(S39=0,0,VLOOKUP(S39,FAC_TOTALS_APTA!$A$4:$AZ$126,$L54,FALSE))</f>
        <v>0</v>
      </c>
      <c r="T54" s="44">
        <f>IF(T39=0,0,VLOOKUP(T39,FAC_TOTALS_APTA!$A$4:$AZ$126,$L54,FALSE))</f>
        <v>2308521.9999999902</v>
      </c>
      <c r="U54" s="44">
        <f>IF(U39=0,0,VLOOKUP(U39,FAC_TOTALS_APTA!$A$4:$AZ$126,$L54,FALSE))</f>
        <v>0</v>
      </c>
      <c r="V54" s="44">
        <f>IF(V39=0,0,VLOOKUP(V39,FAC_TOTALS_APTA!$A$4:$AZ$126,$L54,FALSE))</f>
        <v>0</v>
      </c>
      <c r="W54" s="44">
        <f>IF(W39=0,0,VLOOKUP(W39,FAC_TOTALS_APTA!$A$4:$AZ$126,$L54,FALSE))</f>
        <v>0</v>
      </c>
      <c r="X54" s="44">
        <f>IF(X39=0,0,VLOOKUP(X39,FAC_TOTALS_APTA!$A$4:$AZ$126,$L54,FALSE))</f>
        <v>0</v>
      </c>
      <c r="Y54" s="44">
        <f>IF(Y39=0,0,VLOOKUP(Y39,FAC_TOTALS_APTA!$A$4:$AZ$126,$L54,FALSE))</f>
        <v>0</v>
      </c>
      <c r="Z54" s="44">
        <f>IF(Z39=0,0,VLOOKUP(Z39,FAC_TOTALS_APTA!$A$4:$AZ$126,$L54,FALSE))</f>
        <v>0</v>
      </c>
      <c r="AA54" s="44">
        <f>IF(AA39=0,0,VLOOKUP(AA39,FAC_TOTALS_APTA!$A$4:$AZ$126,$L54,FALSE))</f>
        <v>0</v>
      </c>
      <c r="AB54" s="44">
        <f>IF(AB39=0,0,VLOOKUP(AB39,FAC_TOTALS_APTA!$A$4:$AZ$126,$L54,FALSE))</f>
        <v>0</v>
      </c>
      <c r="AC54" s="47">
        <f>SUM(M54:AB54)</f>
        <v>141729659</v>
      </c>
      <c r="AD54" s="48">
        <f>AC54/G56</f>
        <v>0.20455094104988761</v>
      </c>
    </row>
    <row r="55" spans="1:31" s="106" customFormat="1" ht="15.75" customHeight="1" x14ac:dyDescent="0.25">
      <c r="A55" s="105"/>
      <c r="B55" s="24" t="s">
        <v>66</v>
      </c>
      <c r="C55" s="27"/>
      <c r="D55" s="5" t="s">
        <v>6</v>
      </c>
      <c r="E55" s="54"/>
      <c r="F55" s="5">
        <f>MATCH($D55,FAC_TOTALS_APTA!$A$2:$AX$2,)</f>
        <v>10</v>
      </c>
      <c r="G55" s="116">
        <f>VLOOKUP(G39,FAC_TOTALS_APTA!$A$4:$AZ$126,$F55,FALSE)</f>
        <v>697344908.04588699</v>
      </c>
      <c r="H55" s="116">
        <f>VLOOKUP(H39,FAC_TOTALS_APTA!$A$4:$AX$126,$F55,FALSE)</f>
        <v>936526575.53098202</v>
      </c>
      <c r="I55" s="111">
        <f t="shared" ref="I55" si="18">H55/G55-1</f>
        <v>0.3429890499313093</v>
      </c>
      <c r="J55" s="30"/>
      <c r="K55" s="30"/>
      <c r="L55" s="5"/>
      <c r="M55" s="28" t="e">
        <f t="shared" ref="M55:AB55" si="19">SUM(M41:M48)</f>
        <v>#REF!</v>
      </c>
      <c r="N55" s="28" t="e">
        <f t="shared" si="19"/>
        <v>#REF!</v>
      </c>
      <c r="O55" s="28" t="e">
        <f t="shared" si="19"/>
        <v>#REF!</v>
      </c>
      <c r="P55" s="28" t="e">
        <f t="shared" si="19"/>
        <v>#REF!</v>
      </c>
      <c r="Q55" s="28" t="e">
        <f t="shared" si="19"/>
        <v>#REF!</v>
      </c>
      <c r="R55" s="28" t="e">
        <f t="shared" si="19"/>
        <v>#REF!</v>
      </c>
      <c r="S55" s="28" t="e">
        <f t="shared" si="19"/>
        <v>#REF!</v>
      </c>
      <c r="T55" s="28" t="e">
        <f t="shared" si="19"/>
        <v>#REF!</v>
      </c>
      <c r="U55" s="28" t="e">
        <f t="shared" si="19"/>
        <v>#REF!</v>
      </c>
      <c r="V55" s="28" t="e">
        <f t="shared" si="19"/>
        <v>#REF!</v>
      </c>
      <c r="W55" s="28">
        <f t="shared" si="19"/>
        <v>0</v>
      </c>
      <c r="X55" s="28">
        <f t="shared" si="19"/>
        <v>0</v>
      </c>
      <c r="Y55" s="28">
        <f t="shared" si="19"/>
        <v>0</v>
      </c>
      <c r="Z55" s="28">
        <f t="shared" si="19"/>
        <v>0</v>
      </c>
      <c r="AA55" s="28">
        <f t="shared" si="19"/>
        <v>0</v>
      </c>
      <c r="AB55" s="28">
        <f t="shared" si="19"/>
        <v>0</v>
      </c>
      <c r="AC55" s="31">
        <f>H55-G55</f>
        <v>239181667.48509502</v>
      </c>
      <c r="AD55" s="32">
        <f>I55</f>
        <v>0.3429890499313093</v>
      </c>
      <c r="AE55" s="105"/>
    </row>
    <row r="56" spans="1:31" ht="13.5" customHeight="1" thickBot="1" x14ac:dyDescent="0.3">
      <c r="B56" s="8" t="s">
        <v>50</v>
      </c>
      <c r="C56" s="22"/>
      <c r="D56" s="22" t="s">
        <v>4</v>
      </c>
      <c r="E56" s="22"/>
      <c r="F56" s="22">
        <f>MATCH($D56,FAC_TOTALS_APTA!$A$2:$AX$2,)</f>
        <v>8</v>
      </c>
      <c r="G56" s="113">
        <f>VLOOKUP(G39,FAC_TOTALS_APTA!$A$4:$AX$126,$F56,FALSE)</f>
        <v>692881970</v>
      </c>
      <c r="H56" s="113">
        <f>VLOOKUP(H39,FAC_TOTALS_APTA!$A$4:$AX$126,$F56,FALSE)</f>
        <v>961216517.99999905</v>
      </c>
      <c r="I56" s="112">
        <f t="shared" ref="I56" si="20">H56/G56-1</f>
        <v>0.38727309934186782</v>
      </c>
      <c r="J56" s="49"/>
      <c r="K56" s="49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50">
        <f>H56-G56</f>
        <v>268334547.99999905</v>
      </c>
      <c r="AD56" s="51">
        <f>I56</f>
        <v>0.38727309934186782</v>
      </c>
    </row>
    <row r="57" spans="1:31" ht="14.25" thickTop="1" thickBot="1" x14ac:dyDescent="0.3">
      <c r="B57" s="56" t="s">
        <v>67</v>
      </c>
      <c r="C57" s="57"/>
      <c r="D57" s="57"/>
      <c r="E57" s="58"/>
      <c r="F57" s="57"/>
      <c r="G57" s="153"/>
      <c r="H57" s="153"/>
      <c r="I57" s="59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1">
        <f>AD56-AD55</f>
        <v>4.4284049410558524E-2</v>
      </c>
    </row>
    <row r="58" spans="1:31" ht="13.5" thickTop="1" x14ac:dyDescent="0.25"/>
    <row r="59" spans="1:31" s="9" customFormat="1" x14ac:dyDescent="0.25">
      <c r="B59" s="17" t="s">
        <v>25</v>
      </c>
      <c r="E59" s="5"/>
      <c r="G59" s="105"/>
      <c r="H59" s="105"/>
      <c r="I59" s="16"/>
    </row>
    <row r="60" spans="1:31" x14ac:dyDescent="0.25">
      <c r="B60" s="14" t="s">
        <v>16</v>
      </c>
      <c r="C60" s="15" t="s">
        <v>17</v>
      </c>
      <c r="D60" s="9"/>
      <c r="E60" s="5"/>
      <c r="F60" s="9"/>
      <c r="G60" s="105"/>
      <c r="H60" s="105"/>
      <c r="I60" s="16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1" x14ac:dyDescent="0.25">
      <c r="B61" s="14"/>
      <c r="C61" s="15"/>
      <c r="D61" s="9"/>
      <c r="E61" s="5"/>
      <c r="F61" s="9"/>
      <c r="G61" s="105"/>
      <c r="H61" s="105"/>
      <c r="I61" s="1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1" x14ac:dyDescent="0.25">
      <c r="B62" s="17" t="s">
        <v>26</v>
      </c>
      <c r="C62" s="18">
        <v>0</v>
      </c>
      <c r="D62" s="9"/>
      <c r="E62" s="5"/>
      <c r="F62" s="9"/>
      <c r="G62" s="105"/>
      <c r="H62" s="105"/>
      <c r="I62" s="16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1" ht="13.5" thickBot="1" x14ac:dyDescent="0.3">
      <c r="B63" s="19" t="s">
        <v>34</v>
      </c>
      <c r="C63" s="20">
        <v>3</v>
      </c>
      <c r="D63" s="21"/>
      <c r="E63" s="22"/>
      <c r="F63" s="21"/>
      <c r="G63" s="156"/>
      <c r="H63" s="156"/>
      <c r="I63" s="23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1" ht="13.5" thickTop="1" x14ac:dyDescent="0.25">
      <c r="B64" s="60"/>
      <c r="C64" s="61"/>
      <c r="D64" s="61"/>
      <c r="E64" s="61"/>
      <c r="F64" s="61"/>
      <c r="G64" s="166" t="s">
        <v>51</v>
      </c>
      <c r="H64" s="166"/>
      <c r="I64" s="166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166" t="s">
        <v>55</v>
      </c>
      <c r="AD64" s="166"/>
    </row>
    <row r="65" spans="1:33" x14ac:dyDescent="0.25">
      <c r="B65" s="7" t="s">
        <v>18</v>
      </c>
      <c r="C65" s="26" t="s">
        <v>19</v>
      </c>
      <c r="D65" s="6" t="s">
        <v>20</v>
      </c>
      <c r="E65" s="6"/>
      <c r="F65" s="6"/>
      <c r="G65" s="127">
        <f>$C$1</f>
        <v>2002</v>
      </c>
      <c r="H65" s="127">
        <f>$C$2</f>
        <v>2012</v>
      </c>
      <c r="I65" s="26" t="s">
        <v>22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 t="s">
        <v>24</v>
      </c>
      <c r="AD65" s="26" t="s">
        <v>22</v>
      </c>
    </row>
    <row r="66" spans="1:33" ht="12.95" hidden="1" customHeight="1" x14ac:dyDescent="0.25">
      <c r="B66" s="24"/>
      <c r="C66" s="27"/>
      <c r="D66" s="5"/>
      <c r="E66" s="5"/>
      <c r="F66" s="5"/>
      <c r="G66" s="103"/>
      <c r="H66" s="103"/>
      <c r="I66" s="27"/>
      <c r="J66" s="5"/>
      <c r="K66" s="5"/>
      <c r="L66" s="5"/>
      <c r="M66" s="5">
        <v>1</v>
      </c>
      <c r="N66" s="5">
        <v>2</v>
      </c>
      <c r="O66" s="5">
        <v>3</v>
      </c>
      <c r="P66" s="5">
        <v>4</v>
      </c>
      <c r="Q66" s="5">
        <v>5</v>
      </c>
      <c r="R66" s="5">
        <v>6</v>
      </c>
      <c r="S66" s="5">
        <v>7</v>
      </c>
      <c r="T66" s="5">
        <v>8</v>
      </c>
      <c r="U66" s="5">
        <v>9</v>
      </c>
      <c r="V66" s="5">
        <v>10</v>
      </c>
      <c r="W66" s="5">
        <v>11</v>
      </c>
      <c r="X66" s="5">
        <v>12</v>
      </c>
      <c r="Y66" s="5">
        <v>13</v>
      </c>
      <c r="Z66" s="5">
        <v>14</v>
      </c>
      <c r="AA66" s="5">
        <v>15</v>
      </c>
      <c r="AB66" s="5">
        <v>16</v>
      </c>
      <c r="AC66" s="5"/>
      <c r="AD66" s="5"/>
    </row>
    <row r="67" spans="1:33" ht="12.95" hidden="1" customHeight="1" x14ac:dyDescent="0.25">
      <c r="B67" s="24"/>
      <c r="C67" s="27"/>
      <c r="D67" s="5"/>
      <c r="E67" s="5"/>
      <c r="F67" s="5"/>
      <c r="G67" s="103" t="str">
        <f>CONCATENATE($C62,"_",$C63,"_",G65)</f>
        <v>0_3_2002</v>
      </c>
      <c r="H67" s="103" t="str">
        <f>CONCATENATE($C62,"_",$C63,"_",H65)</f>
        <v>0_3_2012</v>
      </c>
      <c r="I67" s="27"/>
      <c r="J67" s="5"/>
      <c r="K67" s="5"/>
      <c r="L67" s="5"/>
      <c r="M67" s="5" t="str">
        <f>IF($G65+M66&gt;$H65,0,CONCATENATE($C62,"_",$C63,"_",$G65+M66))</f>
        <v>0_3_2003</v>
      </c>
      <c r="N67" s="5" t="str">
        <f t="shared" ref="N67:AB67" si="21">IF($G65+N66&gt;$H65,0,CONCATENATE($C62,"_",$C63,"_",$G65+N66))</f>
        <v>0_3_2004</v>
      </c>
      <c r="O67" s="5" t="str">
        <f t="shared" si="21"/>
        <v>0_3_2005</v>
      </c>
      <c r="P67" s="5" t="str">
        <f t="shared" si="21"/>
        <v>0_3_2006</v>
      </c>
      <c r="Q67" s="5" t="str">
        <f t="shared" si="21"/>
        <v>0_3_2007</v>
      </c>
      <c r="R67" s="5" t="str">
        <f t="shared" si="21"/>
        <v>0_3_2008</v>
      </c>
      <c r="S67" s="5" t="str">
        <f t="shared" si="21"/>
        <v>0_3_2009</v>
      </c>
      <c r="T67" s="5" t="str">
        <f t="shared" si="21"/>
        <v>0_3_2010</v>
      </c>
      <c r="U67" s="5" t="str">
        <f t="shared" si="21"/>
        <v>0_3_2011</v>
      </c>
      <c r="V67" s="5" t="str">
        <f t="shared" si="21"/>
        <v>0_3_2012</v>
      </c>
      <c r="W67" s="5">
        <f t="shared" si="21"/>
        <v>0</v>
      </c>
      <c r="X67" s="5">
        <f t="shared" si="21"/>
        <v>0</v>
      </c>
      <c r="Y67" s="5">
        <f t="shared" si="21"/>
        <v>0</v>
      </c>
      <c r="Z67" s="5">
        <f t="shared" si="21"/>
        <v>0</v>
      </c>
      <c r="AA67" s="5">
        <f t="shared" si="21"/>
        <v>0</v>
      </c>
      <c r="AB67" s="5">
        <f t="shared" si="21"/>
        <v>0</v>
      </c>
      <c r="AC67" s="5"/>
      <c r="AD67" s="5"/>
    </row>
    <row r="68" spans="1:33" ht="12.95" hidden="1" customHeight="1" x14ac:dyDescent="0.25">
      <c r="B68" s="24"/>
      <c r="C68" s="27"/>
      <c r="D68" s="5"/>
      <c r="E68" s="5"/>
      <c r="F68" s="5" t="s">
        <v>23</v>
      </c>
      <c r="G68" s="116"/>
      <c r="H68" s="116"/>
      <c r="I68" s="27"/>
      <c r="J68" s="5"/>
      <c r="K68" s="5"/>
      <c r="L68" s="5" t="s">
        <v>23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3" x14ac:dyDescent="0.25">
      <c r="B69" s="24" t="s">
        <v>31</v>
      </c>
      <c r="C69" s="27" t="s">
        <v>21</v>
      </c>
      <c r="D69" s="103" t="s">
        <v>95</v>
      </c>
      <c r="E69" s="54"/>
      <c r="F69" s="5">
        <f>MATCH($D69,FAC_TOTALS_APTA!$A$2:$AZ$2,)</f>
        <v>12</v>
      </c>
      <c r="G69" s="116">
        <f>VLOOKUP(G67,FAC_TOTALS_APTA!$A$4:$AZ$126,$F69,FALSE)</f>
        <v>2436593.4779696302</v>
      </c>
      <c r="H69" s="116">
        <f>VLOOKUP(H67,FAC_TOTALS_APTA!$A$4:$AZ$126,$F69,FALSE)</f>
        <v>1935564.7547657499</v>
      </c>
      <c r="I69" s="29">
        <f>IFERROR(H69/G69-1,"-")</f>
        <v>-0.20562671932512044</v>
      </c>
      <c r="J69" s="30" t="str">
        <f>IF(C69="Log","_log","")</f>
        <v>_log</v>
      </c>
      <c r="K69" s="30" t="str">
        <f>CONCATENATE(D69,J69,"_FAC")</f>
        <v>VRM_ADJ_log_FAC</v>
      </c>
      <c r="L69" s="5">
        <f>MATCH($K69,FAC_TOTALS_APTA!$A$2:$AX$2,)</f>
        <v>28</v>
      </c>
      <c r="M69" s="28">
        <f>IF(M67=0,0,VLOOKUP(M67,FAC_TOTALS_APTA!$A$4:$AZ$126,$L69,FALSE))</f>
        <v>232912.94418601901</v>
      </c>
      <c r="N69" s="28">
        <f>IF(N67=0,0,VLOOKUP(N67,FAC_TOTALS_APTA!$A$4:$AZ$126,$L69,FALSE))</f>
        <v>1350532.6625111799</v>
      </c>
      <c r="O69" s="28">
        <f>IF(O67=0,0,VLOOKUP(O67,FAC_TOTALS_APTA!$A$4:$AZ$126,$L69,FALSE))</f>
        <v>-1696919.09885702</v>
      </c>
      <c r="P69" s="28">
        <f>IF(P67=0,0,VLOOKUP(P67,FAC_TOTALS_APTA!$A$4:$AZ$126,$L69,FALSE))</f>
        <v>3494447.42244086</v>
      </c>
      <c r="Q69" s="28">
        <f>IF(Q67=0,0,VLOOKUP(Q67,FAC_TOTALS_APTA!$A$4:$AZ$126,$L69,FALSE))</f>
        <v>3654635.4908020501</v>
      </c>
      <c r="R69" s="28">
        <f>IF(R67=0,0,VLOOKUP(R67,FAC_TOTALS_APTA!$A$4:$AZ$126,$L69,FALSE))</f>
        <v>2012525.9235781101</v>
      </c>
      <c r="S69" s="28">
        <f>IF(S67=0,0,VLOOKUP(S67,FAC_TOTALS_APTA!$A$4:$AZ$126,$L69,FALSE))</f>
        <v>1695489.2966672501</v>
      </c>
      <c r="T69" s="28">
        <f>IF(T67=0,0,VLOOKUP(T67,FAC_TOTALS_APTA!$A$4:$AZ$126,$L69,FALSE))</f>
        <v>696534.61151574703</v>
      </c>
      <c r="U69" s="28">
        <f>IF(U67=0,0,VLOOKUP(U67,FAC_TOTALS_APTA!$A$4:$AZ$126,$L69,FALSE))</f>
        <v>-314587.09688149899</v>
      </c>
      <c r="V69" s="28">
        <f>IF(V67=0,0,VLOOKUP(V67,FAC_TOTALS_APTA!$A$4:$AZ$126,$L69,FALSE))</f>
        <v>538187.42004455498</v>
      </c>
      <c r="W69" s="28">
        <f>IF(W67=0,0,VLOOKUP(W67,FAC_TOTALS_APTA!$A$4:$AZ$126,$L69,FALSE))</f>
        <v>0</v>
      </c>
      <c r="X69" s="28">
        <f>IF(X67=0,0,VLOOKUP(X67,FAC_TOTALS_APTA!$A$4:$AZ$126,$L69,FALSE))</f>
        <v>0</v>
      </c>
      <c r="Y69" s="28">
        <f>IF(Y67=0,0,VLOOKUP(Y67,FAC_TOTALS_APTA!$A$4:$AZ$126,$L69,FALSE))</f>
        <v>0</v>
      </c>
      <c r="Z69" s="28">
        <f>IF(Z67=0,0,VLOOKUP(Z67,FAC_TOTALS_APTA!$A$4:$AZ$126,$L69,FALSE))</f>
        <v>0</v>
      </c>
      <c r="AA69" s="28">
        <f>IF(AA67=0,0,VLOOKUP(AA67,FAC_TOTALS_APTA!$A$4:$AZ$126,$L69,FALSE))</f>
        <v>0</v>
      </c>
      <c r="AB69" s="28">
        <f>IF(AB67=0,0,VLOOKUP(AB67,FAC_TOTALS_APTA!$A$4:$AZ$126,$L69,FALSE))</f>
        <v>0</v>
      </c>
      <c r="AC69" s="31">
        <f>SUM(M69:AB69)</f>
        <v>11663759.576007251</v>
      </c>
      <c r="AD69" s="32">
        <f>AC69/G83</f>
        <v>0.1251971642440915</v>
      </c>
    </row>
    <row r="70" spans="1:33" x14ac:dyDescent="0.25">
      <c r="B70" s="24" t="s">
        <v>52</v>
      </c>
      <c r="C70" s="27" t="s">
        <v>21</v>
      </c>
      <c r="D70" s="103" t="s">
        <v>96</v>
      </c>
      <c r="E70" s="54"/>
      <c r="F70" s="5">
        <f>MATCH($D70,FAC_TOTALS_APTA!$A$2:$AZ$2,)</f>
        <v>13</v>
      </c>
      <c r="G70" s="122">
        <f>VLOOKUP(G67,FAC_TOTALS_APTA!$A$4:$AZ$126,$F70,FALSE)</f>
        <v>0.90327811224383903</v>
      </c>
      <c r="H70" s="122">
        <f>VLOOKUP(H67,FAC_TOTALS_APTA!$A$4:$AZ$126,$F70,FALSE)</f>
        <v>0.82821757692531495</v>
      </c>
      <c r="I70" s="29">
        <f t="shared" ref="I70:I81" si="22">IFERROR(H70/G70-1,"-")</f>
        <v>-8.3097923331791668E-2</v>
      </c>
      <c r="J70" s="30" t="str">
        <f t="shared" ref="J70:J79" si="23">IF(C70="Log","_log","")</f>
        <v>_log</v>
      </c>
      <c r="K70" s="30" t="str">
        <f t="shared" ref="K70:K82" si="24">CONCATENATE(D70,J70,"_FAC")</f>
        <v>FARE_per_UPT_cleaned_2018_BUS_log_FAC</v>
      </c>
      <c r="L70" s="5">
        <f>MATCH($K70,FAC_TOTALS_APTA!$A$2:$AX$2,)</f>
        <v>29</v>
      </c>
      <c r="M70" s="28">
        <f>IF(M67=0,0,VLOOKUP(M67,FAC_TOTALS_APTA!$A$4:$AZ$126,$L70,FALSE))</f>
        <v>587622.20009974902</v>
      </c>
      <c r="N70" s="28">
        <f>IF(N67=0,0,VLOOKUP(N67,FAC_TOTALS_APTA!$A$4:$AZ$126,$L70,FALSE))</f>
        <v>205398.59044936599</v>
      </c>
      <c r="O70" s="28">
        <f>IF(O67=0,0,VLOOKUP(O67,FAC_TOTALS_APTA!$A$4:$AZ$126,$L70,FALSE))</f>
        <v>384444.01441075897</v>
      </c>
      <c r="P70" s="28">
        <f>IF(P67=0,0,VLOOKUP(P67,FAC_TOTALS_APTA!$A$4:$AZ$126,$L70,FALSE))</f>
        <v>-250503.87448874299</v>
      </c>
      <c r="Q70" s="28">
        <f>IF(Q67=0,0,VLOOKUP(Q67,FAC_TOTALS_APTA!$A$4:$AZ$126,$L70,FALSE))</f>
        <v>230242.047453406</v>
      </c>
      <c r="R70" s="28">
        <f>IF(R67=0,0,VLOOKUP(R67,FAC_TOTALS_APTA!$A$4:$AZ$126,$L70,FALSE))</f>
        <v>910218.31466367003</v>
      </c>
      <c r="S70" s="28">
        <f>IF(S67=0,0,VLOOKUP(S67,FAC_TOTALS_APTA!$A$4:$AZ$126,$L70,FALSE))</f>
        <v>-3262890.8477528798</v>
      </c>
      <c r="T70" s="28">
        <f>IF(T67=0,0,VLOOKUP(T67,FAC_TOTALS_APTA!$A$4:$AZ$126,$L70,FALSE))</f>
        <v>1134383.02261586</v>
      </c>
      <c r="U70" s="28">
        <f>IF(U67=0,0,VLOOKUP(U67,FAC_TOTALS_APTA!$A$4:$AZ$126,$L70,FALSE))</f>
        <v>2003622.989086</v>
      </c>
      <c r="V70" s="28">
        <f>IF(V67=0,0,VLOOKUP(V67,FAC_TOTALS_APTA!$A$4:$AZ$126,$L70,FALSE))</f>
        <v>-295916.52757353499</v>
      </c>
      <c r="W70" s="28">
        <f>IF(W67=0,0,VLOOKUP(W67,FAC_TOTALS_APTA!$A$4:$AZ$126,$L70,FALSE))</f>
        <v>0</v>
      </c>
      <c r="X70" s="28">
        <f>IF(X67=0,0,VLOOKUP(X67,FAC_TOTALS_APTA!$A$4:$AZ$126,$L70,FALSE))</f>
        <v>0</v>
      </c>
      <c r="Y70" s="28">
        <f>IF(Y67=0,0,VLOOKUP(Y67,FAC_TOTALS_APTA!$A$4:$AZ$126,$L70,FALSE))</f>
        <v>0</v>
      </c>
      <c r="Z70" s="28">
        <f>IF(Z67=0,0,VLOOKUP(Z67,FAC_TOTALS_APTA!$A$4:$AZ$126,$L70,FALSE))</f>
        <v>0</v>
      </c>
      <c r="AA70" s="28">
        <f>IF(AA67=0,0,VLOOKUP(AA67,FAC_TOTALS_APTA!$A$4:$AZ$126,$L70,FALSE))</f>
        <v>0</v>
      </c>
      <c r="AB70" s="28">
        <f>IF(AB67=0,0,VLOOKUP(AB67,FAC_TOTALS_APTA!$A$4:$AZ$126,$L70,FALSE))</f>
        <v>0</v>
      </c>
      <c r="AC70" s="31">
        <f t="shared" ref="AC70:AC81" si="25">SUM(M70:AB70)</f>
        <v>1646619.9289636523</v>
      </c>
      <c r="AD70" s="32">
        <f>AC70/G83</f>
        <v>1.7674588056334647E-2</v>
      </c>
    </row>
    <row r="71" spans="1:33" s="12" customFormat="1" x14ac:dyDescent="0.25">
      <c r="A71" s="5"/>
      <c r="B71" s="114" t="s">
        <v>79</v>
      </c>
      <c r="C71" s="115"/>
      <c r="D71" s="103" t="s">
        <v>77</v>
      </c>
      <c r="E71" s="117"/>
      <c r="F71" s="103" t="e">
        <f>MATCH($D71,FAC_TOTALS_APTA!$A$2:$AZ$2,)</f>
        <v>#N/A</v>
      </c>
      <c r="G71" s="116" t="e">
        <f>VLOOKUP(G67,FAC_TOTALS_APTA!$A$4:$AZ$126,$F71,FALSE)</f>
        <v>#REF!</v>
      </c>
      <c r="H71" s="116" t="e">
        <f>VLOOKUP(H67,FAC_TOTALS_APTA!$A$4:$AZ$126,$F71,FALSE)</f>
        <v>#REF!</v>
      </c>
      <c r="I71" s="118" t="str">
        <f>IFERROR(H71/G71-1,"-")</f>
        <v>-</v>
      </c>
      <c r="J71" s="119" t="str">
        <f t="shared" si="23"/>
        <v/>
      </c>
      <c r="K71" s="119" t="str">
        <f t="shared" si="24"/>
        <v>RESTRUCTURE_FAC</v>
      </c>
      <c r="L71" s="103" t="e">
        <f>MATCH($K71,FAC_TOTALS_APTA!$A$2:$AX$2,)</f>
        <v>#N/A</v>
      </c>
      <c r="M71" s="116" t="e">
        <f>IF(M67=0,0,VLOOKUP(M67,FAC_TOTALS_APTA!$A$4:$AZ$126,$L71,FALSE))</f>
        <v>#REF!</v>
      </c>
      <c r="N71" s="116" t="e">
        <f>IF(N67=0,0,VLOOKUP(N67,FAC_TOTALS_APTA!$A$4:$AZ$126,$L71,FALSE))</f>
        <v>#REF!</v>
      </c>
      <c r="O71" s="116" t="e">
        <f>IF(O67=0,0,VLOOKUP(O67,FAC_TOTALS_APTA!$A$4:$AZ$126,$L71,FALSE))</f>
        <v>#REF!</v>
      </c>
      <c r="P71" s="116" t="e">
        <f>IF(P67=0,0,VLOOKUP(P67,FAC_TOTALS_APTA!$A$4:$AZ$126,$L71,FALSE))</f>
        <v>#REF!</v>
      </c>
      <c r="Q71" s="116" t="e">
        <f>IF(Q67=0,0,VLOOKUP(Q67,FAC_TOTALS_APTA!$A$4:$AZ$126,$L71,FALSE))</f>
        <v>#REF!</v>
      </c>
      <c r="R71" s="116" t="e">
        <f>IF(R67=0,0,VLOOKUP(R67,FAC_TOTALS_APTA!$A$4:$AZ$126,$L71,FALSE))</f>
        <v>#REF!</v>
      </c>
      <c r="S71" s="116" t="e">
        <f>IF(S67=0,0,VLOOKUP(S67,FAC_TOTALS_APTA!$A$4:$AZ$126,$L71,FALSE))</f>
        <v>#REF!</v>
      </c>
      <c r="T71" s="116" t="e">
        <f>IF(T67=0,0,VLOOKUP(T67,FAC_TOTALS_APTA!$A$4:$AZ$126,$L71,FALSE))</f>
        <v>#REF!</v>
      </c>
      <c r="U71" s="116" t="e">
        <f>IF(U67=0,0,VLOOKUP(U67,FAC_TOTALS_APTA!$A$4:$AZ$126,$L71,FALSE))</f>
        <v>#REF!</v>
      </c>
      <c r="V71" s="116" t="e">
        <f>IF(V67=0,0,VLOOKUP(V67,FAC_TOTALS_APTA!$A$4:$AZ$126,$L71,FALSE))</f>
        <v>#REF!</v>
      </c>
      <c r="W71" s="116">
        <f>IF(W67=0,0,VLOOKUP(W67,FAC_TOTALS_APTA!$A$4:$AZ$126,$L71,FALSE))</f>
        <v>0</v>
      </c>
      <c r="X71" s="116">
        <f>IF(X67=0,0,VLOOKUP(X67,FAC_TOTALS_APTA!$A$4:$AZ$126,$L71,FALSE))</f>
        <v>0</v>
      </c>
      <c r="Y71" s="116">
        <f>IF(Y67=0,0,VLOOKUP(Y67,FAC_TOTALS_APTA!$A$4:$AZ$126,$L71,FALSE))</f>
        <v>0</v>
      </c>
      <c r="Z71" s="116">
        <f>IF(Z67=0,0,VLOOKUP(Z67,FAC_TOTALS_APTA!$A$4:$AZ$126,$L71,FALSE))</f>
        <v>0</v>
      </c>
      <c r="AA71" s="116">
        <f>IF(AA67=0,0,VLOOKUP(AA67,FAC_TOTALS_APTA!$A$4:$AZ$126,$L71,FALSE))</f>
        <v>0</v>
      </c>
      <c r="AB71" s="116">
        <f>IF(AB67=0,0,VLOOKUP(AB67,FAC_TOTALS_APTA!$A$4:$AZ$126,$L71,FALSE))</f>
        <v>0</v>
      </c>
      <c r="AC71" s="120" t="e">
        <f t="shared" si="25"/>
        <v>#REF!</v>
      </c>
      <c r="AD71" s="121" t="e">
        <f>AC71/G84</f>
        <v>#REF!</v>
      </c>
      <c r="AE71" s="5"/>
    </row>
    <row r="72" spans="1:33" s="12" customFormat="1" x14ac:dyDescent="0.25">
      <c r="A72" s="5"/>
      <c r="B72" s="114" t="s">
        <v>80</v>
      </c>
      <c r="C72" s="115"/>
      <c r="D72" s="103" t="s">
        <v>76</v>
      </c>
      <c r="E72" s="117"/>
      <c r="F72" s="103">
        <f>MATCH($D72,FAC_TOTALS_APTA!$A$2:$AZ$2,)</f>
        <v>20</v>
      </c>
      <c r="G72" s="116">
        <f>VLOOKUP(G67,FAC_TOTALS_APTA!$A$4:$AZ$126,$F72,FALSE)</f>
        <v>0</v>
      </c>
      <c r="H72" s="116">
        <f>VLOOKUP(H67,FAC_TOTALS_APTA!$A$4:$AZ$126,$F72,FALSE)</f>
        <v>0</v>
      </c>
      <c r="I72" s="118" t="str">
        <f>IFERROR(H72/G72-1,"-")</f>
        <v>-</v>
      </c>
      <c r="J72" s="119" t="str">
        <f t="shared" si="23"/>
        <v/>
      </c>
      <c r="K72" s="119" t="str">
        <f t="shared" si="24"/>
        <v>MAINTENANCE_WMATA_FAC</v>
      </c>
      <c r="L72" s="103">
        <f>MATCH($K72,FAC_TOTALS_APTA!$A$2:$AX$2,)</f>
        <v>36</v>
      </c>
      <c r="M72" s="116">
        <f>IF(M68=0,0,VLOOKUP(M68,FAC_TOTALS_APTA!$A$4:$AZ$126,$L72,FALSE))</f>
        <v>0</v>
      </c>
      <c r="N72" s="116">
        <f>IF(N68=0,0,VLOOKUP(N68,FAC_TOTALS_APTA!$A$4:$AZ$126,$L72,FALSE))</f>
        <v>0</v>
      </c>
      <c r="O72" s="116">
        <f>IF(O68=0,0,VLOOKUP(O68,FAC_TOTALS_APTA!$A$4:$AZ$126,$L72,FALSE))</f>
        <v>0</v>
      </c>
      <c r="P72" s="116">
        <f>IF(P68=0,0,VLOOKUP(P68,FAC_TOTALS_APTA!$A$4:$AZ$126,$L72,FALSE))</f>
        <v>0</v>
      </c>
      <c r="Q72" s="116">
        <f>IF(Q68=0,0,VLOOKUP(Q68,FAC_TOTALS_APTA!$A$4:$AZ$126,$L72,FALSE))</f>
        <v>0</v>
      </c>
      <c r="R72" s="116">
        <f>IF(R68=0,0,VLOOKUP(R68,FAC_TOTALS_APTA!$A$4:$AZ$126,$L72,FALSE))</f>
        <v>0</v>
      </c>
      <c r="S72" s="116">
        <f>IF(S68=0,0,VLOOKUP(S68,FAC_TOTALS_APTA!$A$4:$AZ$126,$L72,FALSE))</f>
        <v>0</v>
      </c>
      <c r="T72" s="116">
        <f>IF(T68=0,0,VLOOKUP(T68,FAC_TOTALS_APTA!$A$4:$AZ$126,$L72,FALSE))</f>
        <v>0</v>
      </c>
      <c r="U72" s="116">
        <f>IF(U68=0,0,VLOOKUP(U68,FAC_TOTALS_APTA!$A$4:$AZ$126,$L72,FALSE))</f>
        <v>0</v>
      </c>
      <c r="V72" s="116">
        <f>IF(V68=0,0,VLOOKUP(V68,FAC_TOTALS_APTA!$A$4:$AZ$126,$L72,FALSE))</f>
        <v>0</v>
      </c>
      <c r="W72" s="116">
        <f>IF(W68=0,0,VLOOKUP(W68,FAC_TOTALS_APTA!$A$4:$AZ$126,$L72,FALSE))</f>
        <v>0</v>
      </c>
      <c r="X72" s="116">
        <f>IF(X68=0,0,VLOOKUP(X68,FAC_TOTALS_APTA!$A$4:$AZ$126,$L72,FALSE))</f>
        <v>0</v>
      </c>
      <c r="Y72" s="116">
        <f>IF(Y68=0,0,VLOOKUP(Y68,FAC_TOTALS_APTA!$A$4:$AZ$126,$L72,FALSE))</f>
        <v>0</v>
      </c>
      <c r="Z72" s="116">
        <f>IF(Z68=0,0,VLOOKUP(Z68,FAC_TOTALS_APTA!$A$4:$AZ$126,$L72,FALSE))</f>
        <v>0</v>
      </c>
      <c r="AA72" s="116">
        <f>IF(AA68=0,0,VLOOKUP(AA68,FAC_TOTALS_APTA!$A$4:$AZ$126,$L72,FALSE))</f>
        <v>0</v>
      </c>
      <c r="AB72" s="116">
        <f>IF(AB68=0,0,VLOOKUP(AB68,FAC_TOTALS_APTA!$A$4:$AZ$126,$L72,FALSE))</f>
        <v>0</v>
      </c>
      <c r="AC72" s="120">
        <f t="shared" si="25"/>
        <v>0</v>
      </c>
      <c r="AD72" s="121">
        <f>AC72/G84</f>
        <v>0</v>
      </c>
      <c r="AE72" s="5"/>
    </row>
    <row r="73" spans="1:33" x14ac:dyDescent="0.25">
      <c r="B73" s="24" t="s">
        <v>48</v>
      </c>
      <c r="C73" s="27" t="s">
        <v>21</v>
      </c>
      <c r="D73" s="103" t="s">
        <v>8</v>
      </c>
      <c r="E73" s="54"/>
      <c r="F73" s="5">
        <f>MATCH($D73,FAC_TOTALS_APTA!$A$2:$AZ$2,)</f>
        <v>15</v>
      </c>
      <c r="G73" s="116">
        <f>VLOOKUP(G67,FAC_TOTALS_APTA!$A$4:$AZ$126,$F73,FALSE)</f>
        <v>625427.99872995203</v>
      </c>
      <c r="H73" s="116">
        <f>VLOOKUP(H67,FAC_TOTALS_APTA!$A$4:$AZ$126,$F73,FALSE)</f>
        <v>608223.96752153302</v>
      </c>
      <c r="I73" s="29">
        <f t="shared" si="22"/>
        <v>-2.750761277613889E-2</v>
      </c>
      <c r="J73" s="30" t="str">
        <f t="shared" si="23"/>
        <v>_log</v>
      </c>
      <c r="K73" s="30" t="str">
        <f t="shared" si="24"/>
        <v>POP_EMP_log_FAC</v>
      </c>
      <c r="L73" s="5">
        <f>MATCH($K73,FAC_TOTALS_APTA!$A$2:$AX$2,)</f>
        <v>31</v>
      </c>
      <c r="M73" s="28">
        <f>IF(M67=0,0,VLOOKUP(M67,FAC_TOTALS_APTA!$A$4:$AZ$126,$L73,FALSE))</f>
        <v>1053054.1743683701</v>
      </c>
      <c r="N73" s="28">
        <f>IF(N67=0,0,VLOOKUP(N67,FAC_TOTALS_APTA!$A$4:$AZ$126,$L73,FALSE))</f>
        <v>1392958.35049683</v>
      </c>
      <c r="O73" s="28">
        <f>IF(O67=0,0,VLOOKUP(O67,FAC_TOTALS_APTA!$A$4:$AZ$126,$L73,FALSE))</f>
        <v>2177551.2932684901</v>
      </c>
      <c r="P73" s="28">
        <f>IF(P67=0,0,VLOOKUP(P67,FAC_TOTALS_APTA!$A$4:$AZ$126,$L73,FALSE))</f>
        <v>2797805.2021949398</v>
      </c>
      <c r="Q73" s="28">
        <f>IF(Q67=0,0,VLOOKUP(Q67,FAC_TOTALS_APTA!$A$4:$AZ$126,$L73,FALSE))</f>
        <v>1093233.8459685999</v>
      </c>
      <c r="R73" s="28">
        <f>IF(R67=0,0,VLOOKUP(R67,FAC_TOTALS_APTA!$A$4:$AZ$126,$L73,FALSE))</f>
        <v>390791.84309080901</v>
      </c>
      <c r="S73" s="28">
        <f>IF(S67=0,0,VLOOKUP(S67,FAC_TOTALS_APTA!$A$4:$AZ$126,$L73,FALSE))</f>
        <v>-387077.185369963</v>
      </c>
      <c r="T73" s="28">
        <f>IF(T67=0,0,VLOOKUP(T67,FAC_TOTALS_APTA!$A$4:$AZ$126,$L73,FALSE))</f>
        <v>848857.31445754704</v>
      </c>
      <c r="U73" s="28">
        <f>IF(U67=0,0,VLOOKUP(U67,FAC_TOTALS_APTA!$A$4:$AZ$126,$L73,FALSE))</f>
        <v>645247.92476131103</v>
      </c>
      <c r="V73" s="28">
        <f>IF(V67=0,0,VLOOKUP(V67,FAC_TOTALS_APTA!$A$4:$AZ$126,$L73,FALSE))</f>
        <v>853382.98725745198</v>
      </c>
      <c r="W73" s="28">
        <f>IF(W67=0,0,VLOOKUP(W67,FAC_TOTALS_APTA!$A$4:$AZ$126,$L73,FALSE))</f>
        <v>0</v>
      </c>
      <c r="X73" s="28">
        <f>IF(X67=0,0,VLOOKUP(X67,FAC_TOTALS_APTA!$A$4:$AZ$126,$L73,FALSE))</f>
        <v>0</v>
      </c>
      <c r="Y73" s="28">
        <f>IF(Y67=0,0,VLOOKUP(Y67,FAC_TOTALS_APTA!$A$4:$AZ$126,$L73,FALSE))</f>
        <v>0</v>
      </c>
      <c r="Z73" s="28">
        <f>IF(Z67=0,0,VLOOKUP(Z67,FAC_TOTALS_APTA!$A$4:$AZ$126,$L73,FALSE))</f>
        <v>0</v>
      </c>
      <c r="AA73" s="28">
        <f>IF(AA67=0,0,VLOOKUP(AA67,FAC_TOTALS_APTA!$A$4:$AZ$126,$L73,FALSE))</f>
        <v>0</v>
      </c>
      <c r="AB73" s="28">
        <f>IF(AB67=0,0,VLOOKUP(AB67,FAC_TOTALS_APTA!$A$4:$AZ$126,$L73,FALSE))</f>
        <v>0</v>
      </c>
      <c r="AC73" s="31">
        <f t="shared" si="25"/>
        <v>10865805.750494387</v>
      </c>
      <c r="AD73" s="32">
        <f>AC73/G83</f>
        <v>0.11663203946584794</v>
      </c>
    </row>
    <row r="74" spans="1:33" x14ac:dyDescent="0.25">
      <c r="B74" s="24" t="s">
        <v>73</v>
      </c>
      <c r="C74" s="27"/>
      <c r="D74" s="103" t="s">
        <v>72</v>
      </c>
      <c r="E74" s="54"/>
      <c r="F74" s="5" t="e">
        <f>MATCH($D74,FAC_TOTALS_APTA!$A$2:$AZ$2,)</f>
        <v>#N/A</v>
      </c>
      <c r="G74" s="122" t="e">
        <f>VLOOKUP(G67,FAC_TOTALS_APTA!$A$4:$AZ$126,$F74,FALSE)</f>
        <v>#REF!</v>
      </c>
      <c r="H74" s="122" t="e">
        <f>VLOOKUP(H67,FAC_TOTALS_APTA!$A$4:$AZ$126,$F74,FALSE)</f>
        <v>#REF!</v>
      </c>
      <c r="I74" s="29" t="str">
        <f t="shared" si="22"/>
        <v>-</v>
      </c>
      <c r="J74" s="30" t="str">
        <f t="shared" si="23"/>
        <v/>
      </c>
      <c r="K74" s="30" t="str">
        <f t="shared" si="24"/>
        <v>TSD_POP_EMP_PCT_FAC</v>
      </c>
      <c r="L74" s="5" t="e">
        <f>MATCH($K74,FAC_TOTALS_APTA!$A$2:$AX$2,)</f>
        <v>#N/A</v>
      </c>
      <c r="M74" s="28" t="e">
        <f>IF(M67=0,0,VLOOKUP(M67,FAC_TOTALS_APTA!$A$4:$AZ$126,$L74,FALSE))</f>
        <v>#REF!</v>
      </c>
      <c r="N74" s="28" t="e">
        <f>IF(N67=0,0,VLOOKUP(N67,FAC_TOTALS_APTA!$A$4:$AZ$126,$L74,FALSE))</f>
        <v>#REF!</v>
      </c>
      <c r="O74" s="28" t="e">
        <f>IF(O67=0,0,VLOOKUP(O67,FAC_TOTALS_APTA!$A$4:$AZ$126,$L74,FALSE))</f>
        <v>#REF!</v>
      </c>
      <c r="P74" s="28" t="e">
        <f>IF(P67=0,0,VLOOKUP(P67,FAC_TOTALS_APTA!$A$4:$AZ$126,$L74,FALSE))</f>
        <v>#REF!</v>
      </c>
      <c r="Q74" s="28" t="e">
        <f>IF(Q67=0,0,VLOOKUP(Q67,FAC_TOTALS_APTA!$A$4:$AZ$126,$L74,FALSE))</f>
        <v>#REF!</v>
      </c>
      <c r="R74" s="28" t="e">
        <f>IF(R67=0,0,VLOOKUP(R67,FAC_TOTALS_APTA!$A$4:$AZ$126,$L74,FALSE))</f>
        <v>#REF!</v>
      </c>
      <c r="S74" s="28" t="e">
        <f>IF(S67=0,0,VLOOKUP(S67,FAC_TOTALS_APTA!$A$4:$AZ$126,$L74,FALSE))</f>
        <v>#REF!</v>
      </c>
      <c r="T74" s="28" t="e">
        <f>IF(T67=0,0,VLOOKUP(T67,FAC_TOTALS_APTA!$A$4:$AZ$126,$L74,FALSE))</f>
        <v>#REF!</v>
      </c>
      <c r="U74" s="28" t="e">
        <f>IF(U67=0,0,VLOOKUP(U67,FAC_TOTALS_APTA!$A$4:$AZ$126,$L74,FALSE))</f>
        <v>#REF!</v>
      </c>
      <c r="V74" s="28" t="e">
        <f>IF(V67=0,0,VLOOKUP(V67,FAC_TOTALS_APTA!$A$4:$AZ$126,$L74,FALSE))</f>
        <v>#REF!</v>
      </c>
      <c r="W74" s="28">
        <f>IF(W67=0,0,VLOOKUP(W67,FAC_TOTALS_APTA!$A$4:$AZ$126,$L74,FALSE))</f>
        <v>0</v>
      </c>
      <c r="X74" s="28">
        <f>IF(X67=0,0,VLOOKUP(X67,FAC_TOTALS_APTA!$A$4:$AZ$126,$L74,FALSE))</f>
        <v>0</v>
      </c>
      <c r="Y74" s="28">
        <f>IF(Y67=0,0,VLOOKUP(Y67,FAC_TOTALS_APTA!$A$4:$AZ$126,$L74,FALSE))</f>
        <v>0</v>
      </c>
      <c r="Z74" s="28">
        <f>IF(Z67=0,0,VLOOKUP(Z67,FAC_TOTALS_APTA!$A$4:$AZ$126,$L74,FALSE))</f>
        <v>0</v>
      </c>
      <c r="AA74" s="28">
        <f>IF(AA67=0,0,VLOOKUP(AA67,FAC_TOTALS_APTA!$A$4:$AZ$126,$L74,FALSE))</f>
        <v>0</v>
      </c>
      <c r="AB74" s="28">
        <f>IF(AB67=0,0,VLOOKUP(AB67,FAC_TOTALS_APTA!$A$4:$AZ$126,$L74,FALSE))</f>
        <v>0</v>
      </c>
      <c r="AC74" s="31" t="e">
        <f t="shared" si="25"/>
        <v>#REF!</v>
      </c>
      <c r="AD74" s="32" t="e">
        <f>AC74/G83</f>
        <v>#REF!</v>
      </c>
    </row>
    <row r="75" spans="1:33" x14ac:dyDescent="0.2">
      <c r="B75" s="24" t="s">
        <v>49</v>
      </c>
      <c r="C75" s="27" t="s">
        <v>21</v>
      </c>
      <c r="D75" s="123" t="s">
        <v>81</v>
      </c>
      <c r="E75" s="54"/>
      <c r="F75" s="5">
        <f>MATCH($D75,FAC_TOTALS_APTA!$A$2:$AZ$2,)</f>
        <v>16</v>
      </c>
      <c r="G75" s="124">
        <f>VLOOKUP(G67,FAC_TOTALS_APTA!$A$4:$AZ$126,$F75,FALSE)</f>
        <v>1.9327110653241599</v>
      </c>
      <c r="H75" s="124">
        <f>VLOOKUP(H67,FAC_TOTALS_APTA!$A$4:$AZ$126,$F75,FALSE)</f>
        <v>3.99676458590372</v>
      </c>
      <c r="I75" s="29">
        <f t="shared" si="22"/>
        <v>1.0679576257475252</v>
      </c>
      <c r="J75" s="30" t="str">
        <f t="shared" si="23"/>
        <v>_log</v>
      </c>
      <c r="K75" s="30" t="str">
        <f t="shared" si="24"/>
        <v>GAS_PRICE_2018_log_FAC</v>
      </c>
      <c r="L75" s="5">
        <f>MATCH($K75,FAC_TOTALS_APTA!$A$2:$AX$2,)</f>
        <v>32</v>
      </c>
      <c r="M75" s="28">
        <f>IF(M67=0,0,VLOOKUP(M67,FAC_TOTALS_APTA!$A$4:$AZ$126,$L75,FALSE))</f>
        <v>760519.51526052202</v>
      </c>
      <c r="N75" s="28">
        <f>IF(N67=0,0,VLOOKUP(N67,FAC_TOTALS_APTA!$A$4:$AZ$126,$L75,FALSE))</f>
        <v>1028978.81757447</v>
      </c>
      <c r="O75" s="28">
        <f>IF(O67=0,0,VLOOKUP(O67,FAC_TOTALS_APTA!$A$4:$AZ$126,$L75,FALSE))</f>
        <v>1941840.90993427</v>
      </c>
      <c r="P75" s="28">
        <f>IF(P67=0,0,VLOOKUP(P67,FAC_TOTALS_APTA!$A$4:$AZ$126,$L75,FALSE))</f>
        <v>1271768.2880185801</v>
      </c>
      <c r="Q75" s="28">
        <f>IF(Q67=0,0,VLOOKUP(Q67,FAC_TOTALS_APTA!$A$4:$AZ$126,$L75,FALSE))</f>
        <v>921547.98516882304</v>
      </c>
      <c r="R75" s="28">
        <f>IF(R67=0,0,VLOOKUP(R67,FAC_TOTALS_APTA!$A$4:$AZ$126,$L75,FALSE))</f>
        <v>2214613.85695741</v>
      </c>
      <c r="S75" s="28">
        <f>IF(S67=0,0,VLOOKUP(S67,FAC_TOTALS_APTA!$A$4:$AZ$126,$L75,FALSE))</f>
        <v>-6504365.0239813104</v>
      </c>
      <c r="T75" s="28">
        <f>IF(T67=0,0,VLOOKUP(T67,FAC_TOTALS_APTA!$A$4:$AZ$126,$L75,FALSE))</f>
        <v>3107935.6843074001</v>
      </c>
      <c r="U75" s="28">
        <f>IF(U67=0,0,VLOOKUP(U67,FAC_TOTALS_APTA!$A$4:$AZ$126,$L75,FALSE))</f>
        <v>4485057.6263845405</v>
      </c>
      <c r="V75" s="28">
        <f>IF(V67=0,0,VLOOKUP(V67,FAC_TOTALS_APTA!$A$4:$AZ$126,$L75,FALSE))</f>
        <v>47469.373364239596</v>
      </c>
      <c r="W75" s="28">
        <f>IF(W67=0,0,VLOOKUP(W67,FAC_TOTALS_APTA!$A$4:$AZ$126,$L75,FALSE))</f>
        <v>0</v>
      </c>
      <c r="X75" s="28">
        <f>IF(X67=0,0,VLOOKUP(X67,FAC_TOTALS_APTA!$A$4:$AZ$126,$L75,FALSE))</f>
        <v>0</v>
      </c>
      <c r="Y75" s="28">
        <f>IF(Y67=0,0,VLOOKUP(Y67,FAC_TOTALS_APTA!$A$4:$AZ$126,$L75,FALSE))</f>
        <v>0</v>
      </c>
      <c r="Z75" s="28">
        <f>IF(Z67=0,0,VLOOKUP(Z67,FAC_TOTALS_APTA!$A$4:$AZ$126,$L75,FALSE))</f>
        <v>0</v>
      </c>
      <c r="AA75" s="28">
        <f>IF(AA67=0,0,VLOOKUP(AA67,FAC_TOTALS_APTA!$A$4:$AZ$126,$L75,FALSE))</f>
        <v>0</v>
      </c>
      <c r="AB75" s="28">
        <f>IF(AB67=0,0,VLOOKUP(AB67,FAC_TOTALS_APTA!$A$4:$AZ$126,$L75,FALSE))</f>
        <v>0</v>
      </c>
      <c r="AC75" s="31">
        <f t="shared" si="25"/>
        <v>9275367.0329889469</v>
      </c>
      <c r="AD75" s="32">
        <f>AC75/G83</f>
        <v>9.9560492676999152E-2</v>
      </c>
    </row>
    <row r="76" spans="1:33" x14ac:dyDescent="0.25">
      <c r="B76" s="24" t="s">
        <v>46</v>
      </c>
      <c r="C76" s="27" t="s">
        <v>21</v>
      </c>
      <c r="D76" s="103" t="s">
        <v>14</v>
      </c>
      <c r="E76" s="54"/>
      <c r="F76" s="5">
        <f>MATCH($D76,FAC_TOTALS_APTA!$A$2:$AZ$2,)</f>
        <v>17</v>
      </c>
      <c r="G76" s="122">
        <f>VLOOKUP(G67,FAC_TOTALS_APTA!$A$4:$AZ$126,$F76,FALSE)</f>
        <v>34213.9259747588</v>
      </c>
      <c r="H76" s="122">
        <f>VLOOKUP(H67,FAC_TOTALS_APTA!$A$4:$AZ$126,$F76,FALSE)</f>
        <v>25928.146323228299</v>
      </c>
      <c r="I76" s="29">
        <f t="shared" si="22"/>
        <v>-0.24217564677153114</v>
      </c>
      <c r="J76" s="30" t="str">
        <f t="shared" si="23"/>
        <v>_log</v>
      </c>
      <c r="K76" s="30" t="str">
        <f t="shared" si="24"/>
        <v>TOTAL_MED_INC_INDIV_2018_log_FAC</v>
      </c>
      <c r="L76" s="5">
        <f>MATCH($K76,FAC_TOTALS_APTA!$A$2:$AX$2,)</f>
        <v>33</v>
      </c>
      <c r="M76" s="28">
        <f>IF(M67=0,0,VLOOKUP(M67,FAC_TOTALS_APTA!$A$4:$AZ$126,$L76,FALSE))</f>
        <v>368860.63267706102</v>
      </c>
      <c r="N76" s="28">
        <f>IF(N67=0,0,VLOOKUP(N67,FAC_TOTALS_APTA!$A$4:$AZ$126,$L76,FALSE))</f>
        <v>565027.30269978498</v>
      </c>
      <c r="O76" s="28">
        <f>IF(O67=0,0,VLOOKUP(O67,FAC_TOTALS_APTA!$A$4:$AZ$126,$L76,FALSE))</f>
        <v>708203.60982242203</v>
      </c>
      <c r="P76" s="28">
        <f>IF(P67=0,0,VLOOKUP(P67,FAC_TOTALS_APTA!$A$4:$AZ$126,$L76,FALSE))</f>
        <v>1187658.7781105901</v>
      </c>
      <c r="Q76" s="28">
        <f>IF(Q67=0,0,VLOOKUP(Q67,FAC_TOTALS_APTA!$A$4:$AZ$126,$L76,FALSE))</f>
        <v>-288186.93579346902</v>
      </c>
      <c r="R76" s="28">
        <f>IF(R67=0,0,VLOOKUP(R67,FAC_TOTALS_APTA!$A$4:$AZ$126,$L76,FALSE))</f>
        <v>-186600.84213165799</v>
      </c>
      <c r="S76" s="28">
        <f>IF(S67=0,0,VLOOKUP(S67,FAC_TOTALS_APTA!$A$4:$AZ$126,$L76,FALSE))</f>
        <v>1512257.7541219001</v>
      </c>
      <c r="T76" s="28">
        <f>IF(T67=0,0,VLOOKUP(T67,FAC_TOTALS_APTA!$A$4:$AZ$126,$L76,FALSE))</f>
        <v>-92157.418758633095</v>
      </c>
      <c r="U76" s="28">
        <f>IF(U67=0,0,VLOOKUP(U67,FAC_TOTALS_APTA!$A$4:$AZ$126,$L76,FALSE))</f>
        <v>177513.090110249</v>
      </c>
      <c r="V76" s="28">
        <f>IF(V67=0,0,VLOOKUP(V67,FAC_TOTALS_APTA!$A$4:$AZ$126,$L76,FALSE))</f>
        <v>529751.55883085297</v>
      </c>
      <c r="W76" s="28">
        <f>IF(W67=0,0,VLOOKUP(W67,FAC_TOTALS_APTA!$A$4:$AZ$126,$L76,FALSE))</f>
        <v>0</v>
      </c>
      <c r="X76" s="28">
        <f>IF(X67=0,0,VLOOKUP(X67,FAC_TOTALS_APTA!$A$4:$AZ$126,$L76,FALSE))</f>
        <v>0</v>
      </c>
      <c r="Y76" s="28">
        <f>IF(Y67=0,0,VLOOKUP(Y67,FAC_TOTALS_APTA!$A$4:$AZ$126,$L76,FALSE))</f>
        <v>0</v>
      </c>
      <c r="Z76" s="28">
        <f>IF(Z67=0,0,VLOOKUP(Z67,FAC_TOTALS_APTA!$A$4:$AZ$126,$L76,FALSE))</f>
        <v>0</v>
      </c>
      <c r="AA76" s="28">
        <f>IF(AA67=0,0,VLOOKUP(AA67,FAC_TOTALS_APTA!$A$4:$AZ$126,$L76,FALSE))</f>
        <v>0</v>
      </c>
      <c r="AB76" s="28">
        <f>IF(AB67=0,0,VLOOKUP(AB67,FAC_TOTALS_APTA!$A$4:$AZ$126,$L76,FALSE))</f>
        <v>0</v>
      </c>
      <c r="AC76" s="31">
        <f t="shared" si="25"/>
        <v>4482327.5296890996</v>
      </c>
      <c r="AD76" s="32">
        <f>AC76/G83</f>
        <v>4.8112676900907189E-2</v>
      </c>
    </row>
    <row r="77" spans="1:33" x14ac:dyDescent="0.25">
      <c r="B77" s="24" t="s">
        <v>62</v>
      </c>
      <c r="C77" s="27"/>
      <c r="D77" s="103" t="s">
        <v>9</v>
      </c>
      <c r="E77" s="54"/>
      <c r="F77" s="5">
        <f>MATCH($D77,FAC_TOTALS_APTA!$A$2:$AZ$2,)</f>
        <v>18</v>
      </c>
      <c r="G77" s="116">
        <f>VLOOKUP(G67,FAC_TOTALS_APTA!$A$4:$AZ$126,$F77,FALSE)</f>
        <v>6.6866462964353799</v>
      </c>
      <c r="H77" s="116">
        <f>VLOOKUP(H67,FAC_TOTALS_APTA!$A$4:$AZ$126,$F77,FALSE)</f>
        <v>7.33093904795337</v>
      </c>
      <c r="I77" s="29">
        <f t="shared" si="22"/>
        <v>9.6355141719019821E-2</v>
      </c>
      <c r="J77" s="30" t="str">
        <f t="shared" si="23"/>
        <v/>
      </c>
      <c r="K77" s="30" t="str">
        <f t="shared" si="24"/>
        <v>PCT_HH_NO_VEH_FAC</v>
      </c>
      <c r="L77" s="5">
        <f>MATCH($K77,FAC_TOTALS_APTA!$A$2:$AX$2,)</f>
        <v>34</v>
      </c>
      <c r="M77" s="28">
        <f>IF(M67=0,0,VLOOKUP(M67,FAC_TOTALS_APTA!$A$4:$AZ$126,$L77,FALSE))</f>
        <v>358670.78161547799</v>
      </c>
      <c r="N77" s="28">
        <f>IF(N67=0,0,VLOOKUP(N67,FAC_TOTALS_APTA!$A$4:$AZ$126,$L77,FALSE))</f>
        <v>299849.29047754401</v>
      </c>
      <c r="O77" s="28">
        <f>IF(O67=0,0,VLOOKUP(O67,FAC_TOTALS_APTA!$A$4:$AZ$126,$L77,FALSE))</f>
        <v>424843.41837490298</v>
      </c>
      <c r="P77" s="28">
        <f>IF(P67=0,0,VLOOKUP(P67,FAC_TOTALS_APTA!$A$4:$AZ$126,$L77,FALSE))</f>
        <v>652239.96144305402</v>
      </c>
      <c r="Q77" s="28">
        <f>IF(Q67=0,0,VLOOKUP(Q67,FAC_TOTALS_APTA!$A$4:$AZ$126,$L77,FALSE))</f>
        <v>625330.12164334499</v>
      </c>
      <c r="R77" s="28">
        <f>IF(R67=0,0,VLOOKUP(R67,FAC_TOTALS_APTA!$A$4:$AZ$126,$L77,FALSE))</f>
        <v>-92135.056723378497</v>
      </c>
      <c r="S77" s="28">
        <f>IF(S67=0,0,VLOOKUP(S67,FAC_TOTALS_APTA!$A$4:$AZ$126,$L77,FALSE))</f>
        <v>684300.20122274803</v>
      </c>
      <c r="T77" s="28">
        <f>IF(T67=0,0,VLOOKUP(T67,FAC_TOTALS_APTA!$A$4:$AZ$126,$L77,FALSE))</f>
        <v>1960864.1991640599</v>
      </c>
      <c r="U77" s="28">
        <f>IF(U67=0,0,VLOOKUP(U67,FAC_TOTALS_APTA!$A$4:$AZ$126,$L77,FALSE))</f>
        <v>780454.645239337</v>
      </c>
      <c r="V77" s="28">
        <f>IF(V67=0,0,VLOOKUP(V67,FAC_TOTALS_APTA!$A$4:$AZ$126,$L77,FALSE))</f>
        <v>-757952.73931611702</v>
      </c>
      <c r="W77" s="28">
        <f>IF(W67=0,0,VLOOKUP(W67,FAC_TOTALS_APTA!$A$4:$AZ$126,$L77,FALSE))</f>
        <v>0</v>
      </c>
      <c r="X77" s="28">
        <f>IF(X67=0,0,VLOOKUP(X67,FAC_TOTALS_APTA!$A$4:$AZ$126,$L77,FALSE))</f>
        <v>0</v>
      </c>
      <c r="Y77" s="28">
        <f>IF(Y67=0,0,VLOOKUP(Y67,FAC_TOTALS_APTA!$A$4:$AZ$126,$L77,FALSE))</f>
        <v>0</v>
      </c>
      <c r="Z77" s="28">
        <f>IF(Z67=0,0,VLOOKUP(Z67,FAC_TOTALS_APTA!$A$4:$AZ$126,$L77,FALSE))</f>
        <v>0</v>
      </c>
      <c r="AA77" s="28">
        <f>IF(AA67=0,0,VLOOKUP(AA67,FAC_TOTALS_APTA!$A$4:$AZ$126,$L77,FALSE))</f>
        <v>0</v>
      </c>
      <c r="AB77" s="28">
        <f>IF(AB67=0,0,VLOOKUP(AB67,FAC_TOTALS_APTA!$A$4:$AZ$126,$L77,FALSE))</f>
        <v>0</v>
      </c>
      <c r="AC77" s="31">
        <f t="shared" si="25"/>
        <v>4936464.8231409742</v>
      </c>
      <c r="AD77" s="32">
        <f>AC77/G83</f>
        <v>5.2987323102858884E-2</v>
      </c>
    </row>
    <row r="78" spans="1:33" x14ac:dyDescent="0.25">
      <c r="B78" s="24" t="s">
        <v>47</v>
      </c>
      <c r="C78" s="27"/>
      <c r="D78" s="103" t="s">
        <v>28</v>
      </c>
      <c r="E78" s="54"/>
      <c r="F78" s="5">
        <f>MATCH($D78,FAC_TOTALS_APTA!$A$2:$AZ$2,)</f>
        <v>19</v>
      </c>
      <c r="G78" s="124">
        <f>VLOOKUP(G67,FAC_TOTALS_APTA!$A$4:$AZ$126,$F78,FALSE)</f>
        <v>3.3043487636261699</v>
      </c>
      <c r="H78" s="124">
        <f>VLOOKUP(H67,FAC_TOTALS_APTA!$A$4:$AZ$126,$F78,FALSE)</f>
        <v>3.7964745491418501</v>
      </c>
      <c r="I78" s="29">
        <f t="shared" si="22"/>
        <v>0.14893276125478505</v>
      </c>
      <c r="J78" s="30" t="str">
        <f t="shared" si="23"/>
        <v/>
      </c>
      <c r="K78" s="30" t="str">
        <f t="shared" si="24"/>
        <v>JTW_HOME_PCT_FAC</v>
      </c>
      <c r="L78" s="5">
        <f>MATCH($K78,FAC_TOTALS_APTA!$A$2:$AX$2,)</f>
        <v>35</v>
      </c>
      <c r="M78" s="28">
        <f>IF(M67=0,0,VLOOKUP(M67,FAC_TOTALS_APTA!$A$4:$AZ$126,$L78,FALSE))</f>
        <v>0</v>
      </c>
      <c r="N78" s="28">
        <f>IF(N67=0,0,VLOOKUP(N67,FAC_TOTALS_APTA!$A$4:$AZ$126,$L78,FALSE))</f>
        <v>0</v>
      </c>
      <c r="O78" s="28">
        <f>IF(O67=0,0,VLOOKUP(O67,FAC_TOTALS_APTA!$A$4:$AZ$126,$L78,FALSE))</f>
        <v>0</v>
      </c>
      <c r="P78" s="28">
        <f>IF(P67=0,0,VLOOKUP(P67,FAC_TOTALS_APTA!$A$4:$AZ$126,$L78,FALSE))</f>
        <v>-265626.33725110698</v>
      </c>
      <c r="Q78" s="28">
        <f>IF(Q67=0,0,VLOOKUP(Q67,FAC_TOTALS_APTA!$A$4:$AZ$126,$L78,FALSE))</f>
        <v>-138798.63776216199</v>
      </c>
      <c r="R78" s="28">
        <f>IF(R67=0,0,VLOOKUP(R67,FAC_TOTALS_APTA!$A$4:$AZ$126,$L78,FALSE))</f>
        <v>29968.6324200421</v>
      </c>
      <c r="S78" s="28">
        <f>IF(S67=0,0,VLOOKUP(S67,FAC_TOTALS_APTA!$A$4:$AZ$126,$L78,FALSE))</f>
        <v>42649.108488754398</v>
      </c>
      <c r="T78" s="28">
        <f>IF(T67=0,0,VLOOKUP(T67,FAC_TOTALS_APTA!$A$4:$AZ$126,$L78,FALSE))</f>
        <v>-354919.312059241</v>
      </c>
      <c r="U78" s="28">
        <f>IF(U67=0,0,VLOOKUP(U67,FAC_TOTALS_APTA!$A$4:$AZ$126,$L78,FALSE))</f>
        <v>104861.625261842</v>
      </c>
      <c r="V78" s="28">
        <f>IF(V67=0,0,VLOOKUP(V67,FAC_TOTALS_APTA!$A$4:$AZ$126,$L78,FALSE))</f>
        <v>149441.01459084399</v>
      </c>
      <c r="W78" s="28">
        <f>IF(W67=0,0,VLOOKUP(W67,FAC_TOTALS_APTA!$A$4:$AZ$126,$L78,FALSE))</f>
        <v>0</v>
      </c>
      <c r="X78" s="28">
        <f>IF(X67=0,0,VLOOKUP(X67,FAC_TOTALS_APTA!$A$4:$AZ$126,$L78,FALSE))</f>
        <v>0</v>
      </c>
      <c r="Y78" s="28">
        <f>IF(Y67=0,0,VLOOKUP(Y67,FAC_TOTALS_APTA!$A$4:$AZ$126,$L78,FALSE))</f>
        <v>0</v>
      </c>
      <c r="Z78" s="28">
        <f>IF(Z67=0,0,VLOOKUP(Z67,FAC_TOTALS_APTA!$A$4:$AZ$126,$L78,FALSE))</f>
        <v>0</v>
      </c>
      <c r="AA78" s="28">
        <f>IF(AA67=0,0,VLOOKUP(AA67,FAC_TOTALS_APTA!$A$4:$AZ$126,$L78,FALSE))</f>
        <v>0</v>
      </c>
      <c r="AB78" s="28">
        <f>IF(AB67=0,0,VLOOKUP(AB67,FAC_TOTALS_APTA!$A$4:$AZ$126,$L78,FALSE))</f>
        <v>0</v>
      </c>
      <c r="AC78" s="31">
        <f t="shared" si="25"/>
        <v>-432423.90631102741</v>
      </c>
      <c r="AD78" s="32">
        <f>AC78/G83</f>
        <v>-4.6415777407532938E-3</v>
      </c>
    </row>
    <row r="79" spans="1:33" x14ac:dyDescent="0.25">
      <c r="B79" s="24" t="s">
        <v>63</v>
      </c>
      <c r="C79" s="27"/>
      <c r="D79" s="125" t="s">
        <v>87</v>
      </c>
      <c r="E79" s="54"/>
      <c r="F79" s="5">
        <f>MATCH($D79,FAC_TOTALS_APTA!$A$2:$AZ$2,)</f>
        <v>23</v>
      </c>
      <c r="G79" s="124">
        <f>VLOOKUP(G67,FAC_TOTALS_APTA!$A$4:$AZ$126,$F79,FALSE)</f>
        <v>0</v>
      </c>
      <c r="H79" s="124">
        <f>VLOOKUP(H67,FAC_TOTALS_APTA!$A$4:$AZ$126,$F79,FALSE)</f>
        <v>0</v>
      </c>
      <c r="I79" s="29" t="str">
        <f t="shared" si="22"/>
        <v>-</v>
      </c>
      <c r="J79" s="30" t="str">
        <f t="shared" si="23"/>
        <v/>
      </c>
      <c r="K79" s="30" t="str">
        <f t="shared" si="24"/>
        <v>YEARS_SINCE_TNC_BUS_LOW_FAC</v>
      </c>
      <c r="L79" s="5">
        <f>MATCH($K79,FAC_TOTALS_APTA!$A$2:$AX$2,)</f>
        <v>39</v>
      </c>
      <c r="M79" s="28">
        <f>IF(M67=0,0,VLOOKUP(M67,FAC_TOTALS_APTA!$A$4:$AZ$126,$L79,FALSE))</f>
        <v>0</v>
      </c>
      <c r="N79" s="28">
        <f>IF(N67=0,0,VLOOKUP(N67,FAC_TOTALS_APTA!$A$4:$AZ$126,$L79,FALSE))</f>
        <v>0</v>
      </c>
      <c r="O79" s="28">
        <f>IF(O67=0,0,VLOOKUP(O67,FAC_TOTALS_APTA!$A$4:$AZ$126,$L79,FALSE))</f>
        <v>0</v>
      </c>
      <c r="P79" s="28">
        <f>IF(P67=0,0,VLOOKUP(P67,FAC_TOTALS_APTA!$A$4:$AZ$126,$L79,FALSE))</f>
        <v>0</v>
      </c>
      <c r="Q79" s="28">
        <f>IF(Q67=0,0,VLOOKUP(Q67,FAC_TOTALS_APTA!$A$4:$AZ$126,$L79,FALSE))</f>
        <v>0</v>
      </c>
      <c r="R79" s="28">
        <f>IF(R67=0,0,VLOOKUP(R67,FAC_TOTALS_APTA!$A$4:$AZ$126,$L79,FALSE))</f>
        <v>0</v>
      </c>
      <c r="S79" s="28">
        <f>IF(S67=0,0,VLOOKUP(S67,FAC_TOTALS_APTA!$A$4:$AZ$126,$L79,FALSE))</f>
        <v>0</v>
      </c>
      <c r="T79" s="28">
        <f>IF(T67=0,0,VLOOKUP(T67,FAC_TOTALS_APTA!$A$4:$AZ$126,$L79,FALSE))</f>
        <v>0</v>
      </c>
      <c r="U79" s="28">
        <f>IF(U67=0,0,VLOOKUP(U67,FAC_TOTALS_APTA!$A$4:$AZ$126,$L79,FALSE))</f>
        <v>0</v>
      </c>
      <c r="V79" s="28">
        <f>IF(V67=0,0,VLOOKUP(V67,FAC_TOTALS_APTA!$A$4:$AZ$126,$L79,FALSE))</f>
        <v>0</v>
      </c>
      <c r="W79" s="28">
        <f>IF(W67=0,0,VLOOKUP(W67,FAC_TOTALS_APTA!$A$4:$AZ$126,$L79,FALSE))</f>
        <v>0</v>
      </c>
      <c r="X79" s="28">
        <f>IF(X67=0,0,VLOOKUP(X67,FAC_TOTALS_APTA!$A$4:$AZ$126,$L79,FALSE))</f>
        <v>0</v>
      </c>
      <c r="Y79" s="28">
        <f>IF(Y67=0,0,VLOOKUP(Y67,FAC_TOTALS_APTA!$A$4:$AZ$126,$L79,FALSE))</f>
        <v>0</v>
      </c>
      <c r="Z79" s="28">
        <f>IF(Z67=0,0,VLOOKUP(Z67,FAC_TOTALS_APTA!$A$4:$AZ$126,$L79,FALSE))</f>
        <v>0</v>
      </c>
      <c r="AA79" s="28">
        <f>IF(AA67=0,0,VLOOKUP(AA67,FAC_TOTALS_APTA!$A$4:$AZ$126,$L79,FALSE))</f>
        <v>0</v>
      </c>
      <c r="AB79" s="28">
        <f>IF(AB67=0,0,VLOOKUP(AB67,FAC_TOTALS_APTA!$A$4:$AZ$126,$L79,FALSE))</f>
        <v>0</v>
      </c>
      <c r="AC79" s="31">
        <f t="shared" si="25"/>
        <v>0</v>
      </c>
      <c r="AD79" s="32">
        <f>AC79/G83</f>
        <v>0</v>
      </c>
    </row>
    <row r="80" spans="1:33" x14ac:dyDescent="0.25">
      <c r="B80" s="24" t="s">
        <v>64</v>
      </c>
      <c r="C80" s="27"/>
      <c r="D80" s="103" t="s">
        <v>43</v>
      </c>
      <c r="E80" s="54"/>
      <c r="F80" s="5">
        <f>MATCH($D80,FAC_TOTALS_APTA!$A$2:$AZ$2,)</f>
        <v>26</v>
      </c>
      <c r="G80" s="124">
        <f>VLOOKUP(G67,FAC_TOTALS_APTA!$A$4:$AZ$126,$F80,FALSE)</f>
        <v>3.0372520728264501E-2</v>
      </c>
      <c r="H80" s="124">
        <f>VLOOKUP(H67,FAC_TOTALS_APTA!$A$4:$AZ$126,$F80,FALSE)</f>
        <v>3.8681875663871497E-2</v>
      </c>
      <c r="I80" s="29">
        <f t="shared" si="22"/>
        <v>0.27358134051331318</v>
      </c>
      <c r="J80" s="30" t="str">
        <f t="shared" ref="J80:J81" si="26">IF(C80="Log","_log","")</f>
        <v/>
      </c>
      <c r="K80" s="30" t="str">
        <f t="shared" si="24"/>
        <v>BIKE_SHARE_FAC</v>
      </c>
      <c r="L80" s="5">
        <f>MATCH($K80,FAC_TOTALS_APTA!$A$2:$AX$2,)</f>
        <v>42</v>
      </c>
      <c r="M80" s="28">
        <f>IF(M67=0,0,VLOOKUP(M67,FAC_TOTALS_APTA!$A$4:$AZ$126,$L80,FALSE))</f>
        <v>0</v>
      </c>
      <c r="N80" s="28">
        <f>IF(N67=0,0,VLOOKUP(N67,FAC_TOTALS_APTA!$A$4:$AZ$126,$L80,FALSE))</f>
        <v>0</v>
      </c>
      <c r="O80" s="28">
        <f>IF(O67=0,0,VLOOKUP(O67,FAC_TOTALS_APTA!$A$4:$AZ$126,$L80,FALSE))</f>
        <v>0</v>
      </c>
      <c r="P80" s="28">
        <f>IF(P67=0,0,VLOOKUP(P67,FAC_TOTALS_APTA!$A$4:$AZ$126,$L80,FALSE))</f>
        <v>0</v>
      </c>
      <c r="Q80" s="28">
        <f>IF(Q67=0,0,VLOOKUP(Q67,FAC_TOTALS_APTA!$A$4:$AZ$126,$L80,FALSE))</f>
        <v>0</v>
      </c>
      <c r="R80" s="28">
        <f>IF(R67=0,0,VLOOKUP(R67,FAC_TOTALS_APTA!$A$4:$AZ$126,$L80,FALSE))</f>
        <v>0</v>
      </c>
      <c r="S80" s="28">
        <f>IF(S67=0,0,VLOOKUP(S67,FAC_TOTALS_APTA!$A$4:$AZ$126,$L80,FALSE))</f>
        <v>0</v>
      </c>
      <c r="T80" s="28">
        <f>IF(T67=0,0,VLOOKUP(T67,FAC_TOTALS_APTA!$A$4:$AZ$126,$L80,FALSE))</f>
        <v>-31375.042917289898</v>
      </c>
      <c r="U80" s="28">
        <f>IF(U67=0,0,VLOOKUP(U67,FAC_TOTALS_APTA!$A$4:$AZ$126,$L80,FALSE))</f>
        <v>0</v>
      </c>
      <c r="V80" s="28">
        <f>IF(V67=0,0,VLOOKUP(V67,FAC_TOTALS_APTA!$A$4:$AZ$126,$L80,FALSE))</f>
        <v>-20369.961782326202</v>
      </c>
      <c r="W80" s="28">
        <f>IF(W67=0,0,VLOOKUP(W67,FAC_TOTALS_APTA!$A$4:$AZ$126,$L80,FALSE))</f>
        <v>0</v>
      </c>
      <c r="X80" s="28">
        <f>IF(X67=0,0,VLOOKUP(X67,FAC_TOTALS_APTA!$A$4:$AZ$126,$L80,FALSE))</f>
        <v>0</v>
      </c>
      <c r="Y80" s="28">
        <f>IF(Y67=0,0,VLOOKUP(Y67,FAC_TOTALS_APTA!$A$4:$AZ$126,$L80,FALSE))</f>
        <v>0</v>
      </c>
      <c r="Z80" s="28">
        <f>IF(Z67=0,0,VLOOKUP(Z67,FAC_TOTALS_APTA!$A$4:$AZ$126,$L80,FALSE))</f>
        <v>0</v>
      </c>
      <c r="AA80" s="28">
        <f>IF(AA67=0,0,VLOOKUP(AA67,FAC_TOTALS_APTA!$A$4:$AZ$126,$L80,FALSE))</f>
        <v>0</v>
      </c>
      <c r="AB80" s="28">
        <f>IF(AB67=0,0,VLOOKUP(AB67,FAC_TOTALS_APTA!$A$4:$AZ$126,$L80,FALSE))</f>
        <v>0</v>
      </c>
      <c r="AC80" s="31">
        <f t="shared" si="25"/>
        <v>-51745.004699616096</v>
      </c>
      <c r="AD80" s="32">
        <f>AC80/G83</f>
        <v>-5.5542364449240387E-4</v>
      </c>
      <c r="AG80" s="52"/>
    </row>
    <row r="81" spans="1:31" x14ac:dyDescent="0.25">
      <c r="B81" s="7" t="s">
        <v>65</v>
      </c>
      <c r="C81" s="26"/>
      <c r="D81" s="128" t="s">
        <v>44</v>
      </c>
      <c r="E81" s="55"/>
      <c r="F81" s="6">
        <f>MATCH($D81,FAC_TOTALS_APTA!$A$2:$AZ$2,)</f>
        <v>27</v>
      </c>
      <c r="G81" s="130">
        <f>VLOOKUP(G67,FAC_TOTALS_APTA!$A$4:$AZ$126,$F81,FALSE)</f>
        <v>0</v>
      </c>
      <c r="H81" s="130">
        <f>VLOOKUP(H67,FAC_TOTALS_APTA!$A$4:$AZ$126,$F81,FALSE)</f>
        <v>0</v>
      </c>
      <c r="I81" s="35" t="str">
        <f t="shared" si="22"/>
        <v>-</v>
      </c>
      <c r="J81" s="36" t="str">
        <f t="shared" si="26"/>
        <v/>
      </c>
      <c r="K81" s="36" t="str">
        <f t="shared" si="24"/>
        <v>scooter_flag_FAC</v>
      </c>
      <c r="L81" s="6">
        <f>MATCH($K81,FAC_TOTALS_APTA!$A$2:$AX$2,)</f>
        <v>43</v>
      </c>
      <c r="M81" s="37">
        <f>IF(M67=0,0,VLOOKUP(M67,FAC_TOTALS_APTA!$A$4:$AZ$126,$L81,FALSE))</f>
        <v>0</v>
      </c>
      <c r="N81" s="37">
        <f>IF(N67=0,0,VLOOKUP(N67,FAC_TOTALS_APTA!$A$4:$AZ$126,$L81,FALSE))</f>
        <v>0</v>
      </c>
      <c r="O81" s="37">
        <f>IF(O67=0,0,VLOOKUP(O67,FAC_TOTALS_APTA!$A$4:$AZ$126,$L81,FALSE))</f>
        <v>0</v>
      </c>
      <c r="P81" s="37">
        <f>IF(P67=0,0,VLOOKUP(P67,FAC_TOTALS_APTA!$A$4:$AZ$126,$L81,FALSE))</f>
        <v>0</v>
      </c>
      <c r="Q81" s="37">
        <f>IF(Q67=0,0,VLOOKUP(Q67,FAC_TOTALS_APTA!$A$4:$AZ$126,$L81,FALSE))</f>
        <v>0</v>
      </c>
      <c r="R81" s="37">
        <f>IF(R67=0,0,VLOOKUP(R67,FAC_TOTALS_APTA!$A$4:$AZ$126,$L81,FALSE))</f>
        <v>0</v>
      </c>
      <c r="S81" s="37">
        <f>IF(S67=0,0,VLOOKUP(S67,FAC_TOTALS_APTA!$A$4:$AZ$126,$L81,FALSE))</f>
        <v>0</v>
      </c>
      <c r="T81" s="37">
        <f>IF(T67=0,0,VLOOKUP(T67,FAC_TOTALS_APTA!$A$4:$AZ$126,$L81,FALSE))</f>
        <v>0</v>
      </c>
      <c r="U81" s="37">
        <f>IF(U67=0,0,VLOOKUP(U67,FAC_TOTALS_APTA!$A$4:$AZ$126,$L81,FALSE))</f>
        <v>0</v>
      </c>
      <c r="V81" s="37">
        <f>IF(V67=0,0,VLOOKUP(V67,FAC_TOTALS_APTA!$A$4:$AZ$126,$L81,FALSE))</f>
        <v>0</v>
      </c>
      <c r="W81" s="37">
        <f>IF(W67=0,0,VLOOKUP(W67,FAC_TOTALS_APTA!$A$4:$AZ$126,$L81,FALSE))</f>
        <v>0</v>
      </c>
      <c r="X81" s="37">
        <f>IF(X67=0,0,VLOOKUP(X67,FAC_TOTALS_APTA!$A$4:$AZ$126,$L81,FALSE))</f>
        <v>0</v>
      </c>
      <c r="Y81" s="37">
        <f>IF(Y67=0,0,VLOOKUP(Y67,FAC_TOTALS_APTA!$A$4:$AZ$126,$L81,FALSE))</f>
        <v>0</v>
      </c>
      <c r="Z81" s="37">
        <f>IF(Z67=0,0,VLOOKUP(Z67,FAC_TOTALS_APTA!$A$4:$AZ$126,$L81,FALSE))</f>
        <v>0</v>
      </c>
      <c r="AA81" s="37">
        <f>IF(AA67=0,0,VLOOKUP(AA67,FAC_TOTALS_APTA!$A$4:$AZ$126,$L81,FALSE))</f>
        <v>0</v>
      </c>
      <c r="AB81" s="37">
        <f>IF(AB67=0,0,VLOOKUP(AB67,FAC_TOTALS_APTA!$A$4:$AZ$126,$L81,FALSE))</f>
        <v>0</v>
      </c>
      <c r="AC81" s="38">
        <f t="shared" si="25"/>
        <v>0</v>
      </c>
      <c r="AD81" s="39">
        <f>AC81/G83</f>
        <v>0</v>
      </c>
    </row>
    <row r="82" spans="1:31" x14ac:dyDescent="0.25">
      <c r="B82" s="40" t="s">
        <v>53</v>
      </c>
      <c r="C82" s="41"/>
      <c r="D82" s="40" t="s">
        <v>45</v>
      </c>
      <c r="E82" s="42"/>
      <c r="F82" s="43"/>
      <c r="G82" s="140"/>
      <c r="H82" s="140"/>
      <c r="I82" s="45"/>
      <c r="J82" s="46"/>
      <c r="K82" s="46" t="str">
        <f t="shared" si="24"/>
        <v>New_Reporter_FAC</v>
      </c>
      <c r="L82" s="43">
        <f>MATCH($K82,FAC_TOTALS_APTA!$A$2:$AX$2,)</f>
        <v>47</v>
      </c>
      <c r="M82" s="44">
        <f>IF(M67=0,0,VLOOKUP(M67,FAC_TOTALS_APTA!$A$4:$AZ$126,$L82,FALSE))</f>
        <v>13655748</v>
      </c>
      <c r="N82" s="44">
        <f>IF(N67=0,0,VLOOKUP(N67,FAC_TOTALS_APTA!$A$4:$AZ$126,$L82,FALSE))</f>
        <v>44950739</v>
      </c>
      <c r="O82" s="44">
        <f>IF(O67=0,0,VLOOKUP(O67,FAC_TOTALS_APTA!$A$4:$AZ$126,$L82,FALSE))</f>
        <v>27514218</v>
      </c>
      <c r="P82" s="44">
        <f>IF(P67=0,0,VLOOKUP(P67,FAC_TOTALS_APTA!$A$4:$AZ$126,$L82,FALSE))</f>
        <v>26468097.999999899</v>
      </c>
      <c r="Q82" s="44">
        <f>IF(Q67=0,0,VLOOKUP(Q67,FAC_TOTALS_APTA!$A$4:$AZ$126,$L82,FALSE))</f>
        <v>12183549</v>
      </c>
      <c r="R82" s="44">
        <f>IF(R67=0,0,VLOOKUP(R67,FAC_TOTALS_APTA!$A$4:$AZ$126,$L82,FALSE))</f>
        <v>4015598.9999999902</v>
      </c>
      <c r="S82" s="44">
        <f>IF(S67=0,0,VLOOKUP(S67,FAC_TOTALS_APTA!$A$4:$AZ$126,$L82,FALSE))</f>
        <v>13248340.999999899</v>
      </c>
      <c r="T82" s="44">
        <f>IF(T67=0,0,VLOOKUP(T67,FAC_TOTALS_APTA!$A$4:$AZ$126,$L82,FALSE))</f>
        <v>1770537</v>
      </c>
      <c r="U82" s="44">
        <f>IF(U67=0,0,VLOOKUP(U67,FAC_TOTALS_APTA!$A$4:$AZ$126,$L82,FALSE))</f>
        <v>1273013.99999999</v>
      </c>
      <c r="V82" s="44">
        <f>IF(V67=0,0,VLOOKUP(V67,FAC_TOTALS_APTA!$A$4:$AZ$126,$L82,FALSE))</f>
        <v>6209327.9999999898</v>
      </c>
      <c r="W82" s="44">
        <f>IF(W67=0,0,VLOOKUP(W67,FAC_TOTALS_APTA!$A$4:$AZ$126,$L82,FALSE))</f>
        <v>0</v>
      </c>
      <c r="X82" s="44">
        <f>IF(X67=0,0,VLOOKUP(X67,FAC_TOTALS_APTA!$A$4:$AZ$126,$L82,FALSE))</f>
        <v>0</v>
      </c>
      <c r="Y82" s="44">
        <f>IF(Y67=0,0,VLOOKUP(Y67,FAC_TOTALS_APTA!$A$4:$AZ$126,$L82,FALSE))</f>
        <v>0</v>
      </c>
      <c r="Z82" s="44">
        <f>IF(Z67=0,0,VLOOKUP(Z67,FAC_TOTALS_APTA!$A$4:$AZ$126,$L82,FALSE))</f>
        <v>0</v>
      </c>
      <c r="AA82" s="44">
        <f>IF(AA67=0,0,VLOOKUP(AA67,FAC_TOTALS_APTA!$A$4:$AZ$126,$L82,FALSE))</f>
        <v>0</v>
      </c>
      <c r="AB82" s="44">
        <f>IF(AB67=0,0,VLOOKUP(AB67,FAC_TOTALS_APTA!$A$4:$AZ$126,$L82,FALSE))</f>
        <v>0</v>
      </c>
      <c r="AC82" s="47">
        <f>SUM(M82:AB82)</f>
        <v>151289170.99999979</v>
      </c>
      <c r="AD82" s="48">
        <f>AC82/G84</f>
        <v>1.6204595660936241</v>
      </c>
    </row>
    <row r="83" spans="1:31" s="106" customFormat="1" ht="15.75" customHeight="1" x14ac:dyDescent="0.25">
      <c r="A83" s="105"/>
      <c r="B83" s="24" t="s">
        <v>66</v>
      </c>
      <c r="C83" s="27"/>
      <c r="D83" s="5" t="s">
        <v>6</v>
      </c>
      <c r="E83" s="54"/>
      <c r="F83" s="5">
        <f>MATCH($D83,FAC_TOTALS_APTA!$A$2:$AX$2,)</f>
        <v>10</v>
      </c>
      <c r="G83" s="116">
        <f>VLOOKUP(G67,FAC_TOTALS_APTA!$A$4:$AZ$126,$F83,FALSE)</f>
        <v>93163129.104641095</v>
      </c>
      <c r="H83" s="116">
        <f>VLOOKUP(H67,FAC_TOTALS_APTA!$A$4:$AX$126,$F83,FALSE)</f>
        <v>293337708.51792401</v>
      </c>
      <c r="I83" s="111">
        <f t="shared" ref="I83" si="27">H83/G83-1</f>
        <v>2.1486459432727538</v>
      </c>
      <c r="J83" s="30"/>
      <c r="K83" s="30"/>
      <c r="L83" s="5"/>
      <c r="M83" s="28" t="e">
        <f t="shared" ref="M83:AB83" si="28">SUM(M69:M76)</f>
        <v>#REF!</v>
      </c>
      <c r="N83" s="28" t="e">
        <f t="shared" si="28"/>
        <v>#REF!</v>
      </c>
      <c r="O83" s="28" t="e">
        <f t="shared" si="28"/>
        <v>#REF!</v>
      </c>
      <c r="P83" s="28" t="e">
        <f t="shared" si="28"/>
        <v>#REF!</v>
      </c>
      <c r="Q83" s="28" t="e">
        <f t="shared" si="28"/>
        <v>#REF!</v>
      </c>
      <c r="R83" s="28" t="e">
        <f t="shared" si="28"/>
        <v>#REF!</v>
      </c>
      <c r="S83" s="28" t="e">
        <f t="shared" si="28"/>
        <v>#REF!</v>
      </c>
      <c r="T83" s="28" t="e">
        <f t="shared" si="28"/>
        <v>#REF!</v>
      </c>
      <c r="U83" s="28" t="e">
        <f t="shared" si="28"/>
        <v>#REF!</v>
      </c>
      <c r="V83" s="28" t="e">
        <f t="shared" si="28"/>
        <v>#REF!</v>
      </c>
      <c r="W83" s="28">
        <f t="shared" si="28"/>
        <v>0</v>
      </c>
      <c r="X83" s="28">
        <f t="shared" si="28"/>
        <v>0</v>
      </c>
      <c r="Y83" s="28">
        <f t="shared" si="28"/>
        <v>0</v>
      </c>
      <c r="Z83" s="28">
        <f t="shared" si="28"/>
        <v>0</v>
      </c>
      <c r="AA83" s="28">
        <f t="shared" si="28"/>
        <v>0</v>
      </c>
      <c r="AB83" s="28">
        <f t="shared" si="28"/>
        <v>0</v>
      </c>
      <c r="AC83" s="31">
        <f>H83-G83</f>
        <v>200174579.41328293</v>
      </c>
      <c r="AD83" s="32">
        <f>I83</f>
        <v>2.1486459432727538</v>
      </c>
      <c r="AE83" s="105"/>
    </row>
    <row r="84" spans="1:31" ht="13.5" customHeight="1" thickBot="1" x14ac:dyDescent="0.3">
      <c r="B84" s="8" t="s">
        <v>50</v>
      </c>
      <c r="C84" s="22"/>
      <c r="D84" s="22" t="s">
        <v>4</v>
      </c>
      <c r="E84" s="22"/>
      <c r="F84" s="22">
        <f>MATCH($D84,FAC_TOTALS_APTA!$A$2:$AX$2,)</f>
        <v>8</v>
      </c>
      <c r="G84" s="113">
        <f>VLOOKUP(G67,FAC_TOTALS_APTA!$A$4:$AX$126,$F84,FALSE)</f>
        <v>93361892</v>
      </c>
      <c r="H84" s="113">
        <f>VLOOKUP(H67,FAC_TOTALS_APTA!$A$4:$AX$126,$F84,FALSE)</f>
        <v>308556319.99999899</v>
      </c>
      <c r="I84" s="112">
        <f t="shared" ref="I84" si="29">H84/G84-1</f>
        <v>2.3049493041550506</v>
      </c>
      <c r="J84" s="49"/>
      <c r="K84" s="49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50">
        <f>H84-G84</f>
        <v>215194427.99999899</v>
      </c>
      <c r="AD84" s="51">
        <f>I84</f>
        <v>2.3049493041550506</v>
      </c>
    </row>
    <row r="85" spans="1:31" ht="14.25" thickTop="1" thickBot="1" x14ac:dyDescent="0.3">
      <c r="B85" s="56" t="s">
        <v>67</v>
      </c>
      <c r="C85" s="57"/>
      <c r="D85" s="57"/>
      <c r="E85" s="58"/>
      <c r="F85" s="57"/>
      <c r="G85" s="153"/>
      <c r="H85" s="153"/>
      <c r="I85" s="59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1">
        <f>AD84-AD83</f>
        <v>0.15630336088229679</v>
      </c>
    </row>
    <row r="86" spans="1:31" ht="13.5" thickTop="1" x14ac:dyDescent="0.25"/>
    <row r="87" spans="1:31" s="9" customFormat="1" x14ac:dyDescent="0.25">
      <c r="B87" s="17" t="s">
        <v>25</v>
      </c>
      <c r="E87" s="5"/>
      <c r="G87" s="105"/>
      <c r="H87" s="105"/>
      <c r="I87" s="16"/>
    </row>
    <row r="88" spans="1:31" x14ac:dyDescent="0.25">
      <c r="B88" s="14" t="s">
        <v>16</v>
      </c>
      <c r="C88" s="15" t="s">
        <v>17</v>
      </c>
      <c r="D88" s="9"/>
      <c r="E88" s="5"/>
      <c r="F88" s="9"/>
      <c r="G88" s="105"/>
      <c r="H88" s="105"/>
      <c r="I88" s="16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1" x14ac:dyDescent="0.25">
      <c r="B89" s="14"/>
      <c r="C89" s="15"/>
      <c r="D89" s="9"/>
      <c r="E89" s="5"/>
      <c r="F89" s="9"/>
      <c r="G89" s="105"/>
      <c r="H89" s="105"/>
      <c r="I89" s="16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1" x14ac:dyDescent="0.25">
      <c r="B90" s="17" t="s">
        <v>26</v>
      </c>
      <c r="C90" s="18">
        <v>0</v>
      </c>
      <c r="D90" s="9"/>
      <c r="E90" s="5"/>
      <c r="F90" s="9"/>
      <c r="G90" s="105"/>
      <c r="H90" s="105"/>
      <c r="I90" s="16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1" ht="13.5" thickBot="1" x14ac:dyDescent="0.3">
      <c r="B91" s="19" t="s">
        <v>35</v>
      </c>
      <c r="C91" s="20">
        <v>10</v>
      </c>
      <c r="D91" s="21"/>
      <c r="E91" s="22"/>
      <c r="F91" s="21"/>
      <c r="G91" s="156"/>
      <c r="H91" s="156"/>
      <c r="I91" s="2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1" ht="13.5" thickTop="1" x14ac:dyDescent="0.25">
      <c r="B92" s="60"/>
      <c r="C92" s="61"/>
      <c r="D92" s="61"/>
      <c r="E92" s="61"/>
      <c r="F92" s="61"/>
      <c r="G92" s="166" t="s">
        <v>51</v>
      </c>
      <c r="H92" s="166"/>
      <c r="I92" s="166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166" t="s">
        <v>55</v>
      </c>
      <c r="AD92" s="166"/>
    </row>
    <row r="93" spans="1:31" x14ac:dyDescent="0.25">
      <c r="B93" s="7" t="s">
        <v>18</v>
      </c>
      <c r="C93" s="26" t="s">
        <v>19</v>
      </c>
      <c r="D93" s="6" t="s">
        <v>20</v>
      </c>
      <c r="E93" s="6"/>
      <c r="F93" s="6"/>
      <c r="G93" s="127">
        <f>$C$1</f>
        <v>2002</v>
      </c>
      <c r="H93" s="127">
        <f>$C$2</f>
        <v>2012</v>
      </c>
      <c r="I93" s="26" t="s">
        <v>22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 t="s">
        <v>24</v>
      </c>
      <c r="AD93" s="26" t="s">
        <v>22</v>
      </c>
    </row>
    <row r="94" spans="1:31" ht="12.95" hidden="1" customHeight="1" x14ac:dyDescent="0.25">
      <c r="B94" s="24"/>
      <c r="C94" s="27"/>
      <c r="D94" s="5"/>
      <c r="E94" s="5"/>
      <c r="F94" s="5"/>
      <c r="G94" s="103"/>
      <c r="H94" s="103"/>
      <c r="I94" s="27"/>
      <c r="J94" s="5"/>
      <c r="K94" s="5"/>
      <c r="L94" s="5"/>
      <c r="M94" s="5">
        <v>1</v>
      </c>
      <c r="N94" s="5">
        <v>2</v>
      </c>
      <c r="O94" s="5">
        <v>3</v>
      </c>
      <c r="P94" s="5">
        <v>4</v>
      </c>
      <c r="Q94" s="5">
        <v>5</v>
      </c>
      <c r="R94" s="5">
        <v>6</v>
      </c>
      <c r="S94" s="5">
        <v>7</v>
      </c>
      <c r="T94" s="5">
        <v>8</v>
      </c>
      <c r="U94" s="5">
        <v>9</v>
      </c>
      <c r="V94" s="5">
        <v>10</v>
      </c>
      <c r="W94" s="5">
        <v>11</v>
      </c>
      <c r="X94" s="5">
        <v>12</v>
      </c>
      <c r="Y94" s="5">
        <v>13</v>
      </c>
      <c r="Z94" s="5">
        <v>14</v>
      </c>
      <c r="AA94" s="5">
        <v>15</v>
      </c>
      <c r="AB94" s="5">
        <v>16</v>
      </c>
      <c r="AC94" s="5"/>
      <c r="AD94" s="5"/>
    </row>
    <row r="95" spans="1:31" ht="12.95" hidden="1" customHeight="1" x14ac:dyDescent="0.25">
      <c r="B95" s="24"/>
      <c r="C95" s="27"/>
      <c r="D95" s="5"/>
      <c r="E95" s="5"/>
      <c r="F95" s="5"/>
      <c r="G95" s="103" t="str">
        <f>CONCATENATE($C90,"_",$C91,"_",G93)</f>
        <v>0_10_2002</v>
      </c>
      <c r="H95" s="103" t="str">
        <f>CONCATENATE($C90,"_",$C91,"_",H93)</f>
        <v>0_10_2012</v>
      </c>
      <c r="I95" s="27"/>
      <c r="J95" s="5"/>
      <c r="K95" s="5"/>
      <c r="L95" s="5"/>
      <c r="M95" s="5" t="str">
        <f>IF($G93+M94&gt;$H93,0,CONCATENATE($C90,"_",$C91,"_",$G93+M94))</f>
        <v>0_10_2003</v>
      </c>
      <c r="N95" s="5" t="str">
        <f t="shared" ref="N95:AB95" si="30">IF($G93+N94&gt;$H93,0,CONCATENATE($C90,"_",$C91,"_",$G93+N94))</f>
        <v>0_10_2004</v>
      </c>
      <c r="O95" s="5" t="str">
        <f t="shared" si="30"/>
        <v>0_10_2005</v>
      </c>
      <c r="P95" s="5" t="str">
        <f t="shared" si="30"/>
        <v>0_10_2006</v>
      </c>
      <c r="Q95" s="5" t="str">
        <f t="shared" si="30"/>
        <v>0_10_2007</v>
      </c>
      <c r="R95" s="5" t="str">
        <f t="shared" si="30"/>
        <v>0_10_2008</v>
      </c>
      <c r="S95" s="5" t="str">
        <f t="shared" si="30"/>
        <v>0_10_2009</v>
      </c>
      <c r="T95" s="5" t="str">
        <f t="shared" si="30"/>
        <v>0_10_2010</v>
      </c>
      <c r="U95" s="5" t="str">
        <f t="shared" si="30"/>
        <v>0_10_2011</v>
      </c>
      <c r="V95" s="5" t="str">
        <f t="shared" si="30"/>
        <v>0_10_2012</v>
      </c>
      <c r="W95" s="5">
        <f t="shared" si="30"/>
        <v>0</v>
      </c>
      <c r="X95" s="5">
        <f t="shared" si="30"/>
        <v>0</v>
      </c>
      <c r="Y95" s="5">
        <f t="shared" si="30"/>
        <v>0</v>
      </c>
      <c r="Z95" s="5">
        <f t="shared" si="30"/>
        <v>0</v>
      </c>
      <c r="AA95" s="5">
        <f t="shared" si="30"/>
        <v>0</v>
      </c>
      <c r="AB95" s="5">
        <f t="shared" si="30"/>
        <v>0</v>
      </c>
      <c r="AC95" s="5"/>
      <c r="AD95" s="5"/>
    </row>
    <row r="96" spans="1:31" ht="12.95" hidden="1" customHeight="1" x14ac:dyDescent="0.25">
      <c r="B96" s="24"/>
      <c r="C96" s="27"/>
      <c r="D96" s="5"/>
      <c r="E96" s="5"/>
      <c r="F96" s="5" t="s">
        <v>23</v>
      </c>
      <c r="G96" s="116"/>
      <c r="H96" s="116"/>
      <c r="I96" s="27"/>
      <c r="J96" s="5"/>
      <c r="K96" s="5"/>
      <c r="L96" s="5" t="s">
        <v>23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1" x14ac:dyDescent="0.25">
      <c r="B97" s="24" t="s">
        <v>31</v>
      </c>
      <c r="C97" s="27" t="s">
        <v>21</v>
      </c>
      <c r="D97" s="103" t="s">
        <v>95</v>
      </c>
      <c r="E97" s="54"/>
      <c r="F97" s="5">
        <f>MATCH($D97,FAC_TOTALS_APTA!$A$2:$AZ$2,)</f>
        <v>12</v>
      </c>
      <c r="G97" s="116">
        <f>VLOOKUP(G95,FAC_TOTALS_APTA!$A$4:$AZ$126,$F97,FALSE)</f>
        <v>253905652</v>
      </c>
      <c r="H97" s="116">
        <f>VLOOKUP(H95,FAC_TOTALS_APTA!$A$4:$AZ$126,$F97,FALSE)</f>
        <v>227959423.99999899</v>
      </c>
      <c r="I97" s="29">
        <f>IFERROR(H97/G97-1,"-")</f>
        <v>-0.10218846172042284</v>
      </c>
      <c r="J97" s="30" t="str">
        <f>IF(C97="Log","_log","")</f>
        <v>_log</v>
      </c>
      <c r="K97" s="30" t="str">
        <f>CONCATENATE(D97,J97,"_FAC")</f>
        <v>VRM_ADJ_log_FAC</v>
      </c>
      <c r="L97" s="5">
        <f>MATCH($K97,FAC_TOTALS_APTA!$A$2:$AX$2,)</f>
        <v>28</v>
      </c>
      <c r="M97" s="28">
        <f>IF(M95=0,0,VLOOKUP(M95,FAC_TOTALS_APTA!$A$4:$AZ$126,$L97,FALSE))</f>
        <v>-56141855.230045803</v>
      </c>
      <c r="N97" s="28">
        <f>IF(N95=0,0,VLOOKUP(N95,FAC_TOTALS_APTA!$A$4:$AZ$126,$L97,FALSE))</f>
        <v>27634058.315134902</v>
      </c>
      <c r="O97" s="28">
        <f>IF(O95=0,0,VLOOKUP(O95,FAC_TOTALS_APTA!$A$4:$AZ$126,$L97,FALSE))</f>
        <v>27005455.9297584</v>
      </c>
      <c r="P97" s="28">
        <f>IF(P95=0,0,VLOOKUP(P95,FAC_TOTALS_APTA!$A$4:$AZ$126,$L97,FALSE))</f>
        <v>-4629250.7491700398</v>
      </c>
      <c r="Q97" s="28">
        <f>IF(Q95=0,0,VLOOKUP(Q95,FAC_TOTALS_APTA!$A$4:$AZ$126,$L97,FALSE))</f>
        <v>9958509.2485309709</v>
      </c>
      <c r="R97" s="28">
        <f>IF(R95=0,0,VLOOKUP(R95,FAC_TOTALS_APTA!$A$4:$AZ$126,$L97,FALSE))</f>
        <v>10903855.934144299</v>
      </c>
      <c r="S97" s="28">
        <f>IF(S95=0,0,VLOOKUP(S95,FAC_TOTALS_APTA!$A$4:$AZ$126,$L97,FALSE))</f>
        <v>616855.62487965403</v>
      </c>
      <c r="T97" s="28">
        <f>IF(T95=0,0,VLOOKUP(T95,FAC_TOTALS_APTA!$A$4:$AZ$126,$L97,FALSE))</f>
        <v>-61689320.1042393</v>
      </c>
      <c r="U97" s="28">
        <f>IF(U95=0,0,VLOOKUP(U95,FAC_TOTALS_APTA!$A$4:$AZ$126,$L97,FALSE))</f>
        <v>-14624796.2284851</v>
      </c>
      <c r="V97" s="28">
        <f>IF(V95=0,0,VLOOKUP(V95,FAC_TOTALS_APTA!$A$4:$AZ$126,$L97,FALSE))</f>
        <v>-1346064.4485822101</v>
      </c>
      <c r="W97" s="28">
        <f>IF(W95=0,0,VLOOKUP(W95,FAC_TOTALS_APTA!$A$4:$AZ$126,$L97,FALSE))</f>
        <v>0</v>
      </c>
      <c r="X97" s="28">
        <f>IF(X95=0,0,VLOOKUP(X95,FAC_TOTALS_APTA!$A$4:$AZ$126,$L97,FALSE))</f>
        <v>0</v>
      </c>
      <c r="Y97" s="28">
        <f>IF(Y95=0,0,VLOOKUP(Y95,FAC_TOTALS_APTA!$A$4:$AZ$126,$L97,FALSE))</f>
        <v>0</v>
      </c>
      <c r="Z97" s="28">
        <f>IF(Z95=0,0,VLOOKUP(Z95,FAC_TOTALS_APTA!$A$4:$AZ$126,$L97,FALSE))</f>
        <v>0</v>
      </c>
      <c r="AA97" s="28">
        <f>IF(AA95=0,0,VLOOKUP(AA95,FAC_TOTALS_APTA!$A$4:$AZ$126,$L97,FALSE))</f>
        <v>0</v>
      </c>
      <c r="AB97" s="28">
        <f>IF(AB95=0,0,VLOOKUP(AB95,FAC_TOTALS_APTA!$A$4:$AZ$126,$L97,FALSE))</f>
        <v>0</v>
      </c>
      <c r="AC97" s="31">
        <f>SUM(M97:AB97)</f>
        <v>-62312551.708074227</v>
      </c>
      <c r="AD97" s="32">
        <f>AC97/G111</f>
        <v>-0.37612446319155907</v>
      </c>
      <c r="AE97" s="102"/>
    </row>
    <row r="98" spans="1:31" x14ac:dyDescent="0.25">
      <c r="B98" s="24" t="s">
        <v>52</v>
      </c>
      <c r="C98" s="27" t="s">
        <v>21</v>
      </c>
      <c r="D98" s="103" t="s">
        <v>96</v>
      </c>
      <c r="E98" s="54"/>
      <c r="F98" s="5">
        <f>MATCH($D98,FAC_TOTALS_APTA!$A$2:$AZ$2,)</f>
        <v>13</v>
      </c>
      <c r="G98" s="122">
        <f>VLOOKUP(G95,FAC_TOTALS_APTA!$A$4:$AZ$126,$F98,FALSE)</f>
        <v>0.97956348559999995</v>
      </c>
      <c r="H98" s="122">
        <f>VLOOKUP(H95,FAC_TOTALS_APTA!$A$4:$AZ$126,$F98,FALSE)</f>
        <v>1.36910030643</v>
      </c>
      <c r="I98" s="29">
        <f t="shared" ref="I98:I109" si="31">IFERROR(H98/G98-1,"-")</f>
        <v>0.39766368036003485</v>
      </c>
      <c r="J98" s="30" t="str">
        <f t="shared" ref="J98:J107" si="32">IF(C98="Log","_log","")</f>
        <v>_log</v>
      </c>
      <c r="K98" s="30" t="str">
        <f t="shared" ref="K98:K110" si="33">CONCATENATE(D98,J98,"_FAC")</f>
        <v>FARE_per_UPT_cleaned_2018_BUS_log_FAC</v>
      </c>
      <c r="L98" s="5">
        <f>MATCH($K98,FAC_TOTALS_APTA!$A$2:$AX$2,)</f>
        <v>29</v>
      </c>
      <c r="M98" s="28">
        <f>IF(M95=0,0,VLOOKUP(M95,FAC_TOTALS_APTA!$A$4:$AZ$126,$L98,FALSE))</f>
        <v>-45459053.356034897</v>
      </c>
      <c r="N98" s="28">
        <f>IF(N95=0,0,VLOOKUP(N95,FAC_TOTALS_APTA!$A$4:$AZ$126,$L98,FALSE))</f>
        <v>-13077495.871715</v>
      </c>
      <c r="O98" s="28">
        <f>IF(O95=0,0,VLOOKUP(O95,FAC_TOTALS_APTA!$A$4:$AZ$126,$L98,FALSE))</f>
        <v>8432358.8526132293</v>
      </c>
      <c r="P98" s="28">
        <f>IF(P95=0,0,VLOOKUP(P95,FAC_TOTALS_APTA!$A$4:$AZ$126,$L98,FALSE))</f>
        <v>-8163771.1014473503</v>
      </c>
      <c r="Q98" s="28">
        <f>IF(Q95=0,0,VLOOKUP(Q95,FAC_TOTALS_APTA!$A$4:$AZ$126,$L98,FALSE))</f>
        <v>-6813854.7667187499</v>
      </c>
      <c r="R98" s="28">
        <f>IF(R95=0,0,VLOOKUP(R95,FAC_TOTALS_APTA!$A$4:$AZ$126,$L98,FALSE))</f>
        <v>-2542711.8816034398</v>
      </c>
      <c r="S98" s="28">
        <f>IF(S95=0,0,VLOOKUP(S95,FAC_TOTALS_APTA!$A$4:$AZ$126,$L98,FALSE))</f>
        <v>-12742213.402542399</v>
      </c>
      <c r="T98" s="28">
        <f>IF(T95=0,0,VLOOKUP(T95,FAC_TOTALS_APTA!$A$4:$AZ$126,$L98,FALSE))</f>
        <v>-7406524.2949802801</v>
      </c>
      <c r="U98" s="28">
        <f>IF(U95=0,0,VLOOKUP(U95,FAC_TOTALS_APTA!$A$4:$AZ$126,$L98,FALSE))</f>
        <v>-15880222.4454572</v>
      </c>
      <c r="V98" s="28">
        <f>IF(V95=0,0,VLOOKUP(V95,FAC_TOTALS_APTA!$A$4:$AZ$126,$L98,FALSE))</f>
        <v>8228154.4490267299</v>
      </c>
      <c r="W98" s="28">
        <f>IF(W95=0,0,VLOOKUP(W95,FAC_TOTALS_APTA!$A$4:$AZ$126,$L98,FALSE))</f>
        <v>0</v>
      </c>
      <c r="X98" s="28">
        <f>IF(X95=0,0,VLOOKUP(X95,FAC_TOTALS_APTA!$A$4:$AZ$126,$L98,FALSE))</f>
        <v>0</v>
      </c>
      <c r="Y98" s="28">
        <f>IF(Y95=0,0,VLOOKUP(Y95,FAC_TOTALS_APTA!$A$4:$AZ$126,$L98,FALSE))</f>
        <v>0</v>
      </c>
      <c r="Z98" s="28">
        <f>IF(Z95=0,0,VLOOKUP(Z95,FAC_TOTALS_APTA!$A$4:$AZ$126,$L98,FALSE))</f>
        <v>0</v>
      </c>
      <c r="AA98" s="28">
        <f>IF(AA95=0,0,VLOOKUP(AA95,FAC_TOTALS_APTA!$A$4:$AZ$126,$L98,FALSE))</f>
        <v>0</v>
      </c>
      <c r="AB98" s="28">
        <f>IF(AB95=0,0,VLOOKUP(AB95,FAC_TOTALS_APTA!$A$4:$AZ$126,$L98,FALSE))</f>
        <v>0</v>
      </c>
      <c r="AC98" s="31">
        <f t="shared" ref="AC98:AC109" si="34">SUM(M98:AB98)</f>
        <v>-95425333.818859354</v>
      </c>
      <c r="AD98" s="32">
        <f>AC98/G111</f>
        <v>-0.57599635183681741</v>
      </c>
      <c r="AE98" s="102"/>
    </row>
    <row r="99" spans="1:31" s="12" customFormat="1" x14ac:dyDescent="0.25">
      <c r="A99" s="5"/>
      <c r="B99" s="114" t="s">
        <v>79</v>
      </c>
      <c r="C99" s="115"/>
      <c r="D99" s="103" t="s">
        <v>77</v>
      </c>
      <c r="E99" s="117"/>
      <c r="F99" s="103" t="e">
        <f>MATCH($D99,FAC_TOTALS_APTA!$A$2:$AZ$2,)</f>
        <v>#N/A</v>
      </c>
      <c r="G99" s="116" t="e">
        <f>VLOOKUP(G95,FAC_TOTALS_APTA!$A$4:$AZ$126,$F99,FALSE)</f>
        <v>#REF!</v>
      </c>
      <c r="H99" s="116" t="e">
        <f>VLOOKUP(H95,FAC_TOTALS_APTA!$A$4:$AZ$126,$F99,FALSE)</f>
        <v>#REF!</v>
      </c>
      <c r="I99" s="118" t="str">
        <f>IFERROR(H99/G99-1,"-")</f>
        <v>-</v>
      </c>
      <c r="J99" s="119" t="str">
        <f t="shared" si="32"/>
        <v/>
      </c>
      <c r="K99" s="119" t="str">
        <f t="shared" si="33"/>
        <v>RESTRUCTURE_FAC</v>
      </c>
      <c r="L99" s="103" t="e">
        <f>MATCH($K99,FAC_TOTALS_APTA!$A$2:$AX$2,)</f>
        <v>#N/A</v>
      </c>
      <c r="M99" s="116" t="e">
        <f>IF(M95=0,0,VLOOKUP(M95,FAC_TOTALS_APTA!$A$4:$AZ$126,$L99,FALSE))</f>
        <v>#REF!</v>
      </c>
      <c r="N99" s="116" t="e">
        <f>IF(N95=0,0,VLOOKUP(N95,FAC_TOTALS_APTA!$A$4:$AZ$126,$L99,FALSE))</f>
        <v>#REF!</v>
      </c>
      <c r="O99" s="116" t="e">
        <f>IF(O95=0,0,VLOOKUP(O95,FAC_TOTALS_APTA!$A$4:$AZ$126,$L99,FALSE))</f>
        <v>#REF!</v>
      </c>
      <c r="P99" s="116" t="e">
        <f>IF(P95=0,0,VLOOKUP(P95,FAC_TOTALS_APTA!$A$4:$AZ$126,$L99,FALSE))</f>
        <v>#REF!</v>
      </c>
      <c r="Q99" s="116" t="e">
        <f>IF(Q95=0,0,VLOOKUP(Q95,FAC_TOTALS_APTA!$A$4:$AZ$126,$L99,FALSE))</f>
        <v>#REF!</v>
      </c>
      <c r="R99" s="116" t="e">
        <f>IF(R95=0,0,VLOOKUP(R95,FAC_TOTALS_APTA!$A$4:$AZ$126,$L99,FALSE))</f>
        <v>#REF!</v>
      </c>
      <c r="S99" s="116" t="e">
        <f>IF(S95=0,0,VLOOKUP(S95,FAC_TOTALS_APTA!$A$4:$AZ$126,$L99,FALSE))</f>
        <v>#REF!</v>
      </c>
      <c r="T99" s="116" t="e">
        <f>IF(T95=0,0,VLOOKUP(T95,FAC_TOTALS_APTA!$A$4:$AZ$126,$L99,FALSE))</f>
        <v>#REF!</v>
      </c>
      <c r="U99" s="116" t="e">
        <f>IF(U95=0,0,VLOOKUP(U95,FAC_TOTALS_APTA!$A$4:$AZ$126,$L99,FALSE))</f>
        <v>#REF!</v>
      </c>
      <c r="V99" s="116" t="e">
        <f>IF(V95=0,0,VLOOKUP(V95,FAC_TOTALS_APTA!$A$4:$AZ$126,$L99,FALSE))</f>
        <v>#REF!</v>
      </c>
      <c r="W99" s="116">
        <f>IF(W95=0,0,VLOOKUP(W95,FAC_TOTALS_APTA!$A$4:$AZ$126,$L99,FALSE))</f>
        <v>0</v>
      </c>
      <c r="X99" s="116">
        <f>IF(X95=0,0,VLOOKUP(X95,FAC_TOTALS_APTA!$A$4:$AZ$126,$L99,FALSE))</f>
        <v>0</v>
      </c>
      <c r="Y99" s="116">
        <f>IF(Y95=0,0,VLOOKUP(Y95,FAC_TOTALS_APTA!$A$4:$AZ$126,$L99,FALSE))</f>
        <v>0</v>
      </c>
      <c r="Z99" s="116">
        <f>IF(Z95=0,0,VLOOKUP(Z95,FAC_TOTALS_APTA!$A$4:$AZ$126,$L99,FALSE))</f>
        <v>0</v>
      </c>
      <c r="AA99" s="116">
        <f>IF(AA95=0,0,VLOOKUP(AA95,FAC_TOTALS_APTA!$A$4:$AZ$126,$L99,FALSE))</f>
        <v>0</v>
      </c>
      <c r="AB99" s="116">
        <f>IF(AB95=0,0,VLOOKUP(AB95,FAC_TOTALS_APTA!$A$4:$AZ$126,$L99,FALSE))</f>
        <v>0</v>
      </c>
      <c r="AC99" s="120" t="e">
        <f t="shared" si="34"/>
        <v>#REF!</v>
      </c>
      <c r="AD99" s="121" t="e">
        <f>AC99/G112</f>
        <v>#REF!</v>
      </c>
      <c r="AE99" s="5"/>
    </row>
    <row r="100" spans="1:31" s="12" customFormat="1" x14ac:dyDescent="0.25">
      <c r="A100" s="5"/>
      <c r="B100" s="114" t="s">
        <v>80</v>
      </c>
      <c r="C100" s="115"/>
      <c r="D100" s="103" t="s">
        <v>76</v>
      </c>
      <c r="E100" s="117"/>
      <c r="F100" s="103">
        <f>MATCH($D100,FAC_TOTALS_APTA!$A$2:$AZ$2,)</f>
        <v>20</v>
      </c>
      <c r="G100" s="116">
        <f>VLOOKUP(G95,FAC_TOTALS_APTA!$A$4:$AZ$126,$F100,FALSE)</f>
        <v>0</v>
      </c>
      <c r="H100" s="116">
        <f>VLOOKUP(H95,FAC_TOTALS_APTA!$A$4:$AZ$126,$F100,FALSE)</f>
        <v>0</v>
      </c>
      <c r="I100" s="118" t="str">
        <f>IFERROR(H100/G100-1,"-")</f>
        <v>-</v>
      </c>
      <c r="J100" s="119" t="str">
        <f t="shared" si="32"/>
        <v/>
      </c>
      <c r="K100" s="119" t="str">
        <f t="shared" si="33"/>
        <v>MAINTENANCE_WMATA_FAC</v>
      </c>
      <c r="L100" s="103">
        <f>MATCH($K100,FAC_TOTALS_APTA!$A$2:$AX$2,)</f>
        <v>36</v>
      </c>
      <c r="M100" s="116">
        <f>IF(M96=0,0,VLOOKUP(M96,FAC_TOTALS_APTA!$A$4:$AZ$126,$L100,FALSE))</f>
        <v>0</v>
      </c>
      <c r="N100" s="116">
        <f>IF(N96=0,0,VLOOKUP(N96,FAC_TOTALS_APTA!$A$4:$AZ$126,$L100,FALSE))</f>
        <v>0</v>
      </c>
      <c r="O100" s="116">
        <f>IF(O96=0,0,VLOOKUP(O96,FAC_TOTALS_APTA!$A$4:$AZ$126,$L100,FALSE))</f>
        <v>0</v>
      </c>
      <c r="P100" s="116">
        <f>IF(P96=0,0,VLOOKUP(P96,FAC_TOTALS_APTA!$A$4:$AZ$126,$L100,FALSE))</f>
        <v>0</v>
      </c>
      <c r="Q100" s="116">
        <f>IF(Q96=0,0,VLOOKUP(Q96,FAC_TOTALS_APTA!$A$4:$AZ$126,$L100,FALSE))</f>
        <v>0</v>
      </c>
      <c r="R100" s="116">
        <f>IF(R96=0,0,VLOOKUP(R96,FAC_TOTALS_APTA!$A$4:$AZ$126,$L100,FALSE))</f>
        <v>0</v>
      </c>
      <c r="S100" s="116">
        <f>IF(S96=0,0,VLOOKUP(S96,FAC_TOTALS_APTA!$A$4:$AZ$126,$L100,FALSE))</f>
        <v>0</v>
      </c>
      <c r="T100" s="116">
        <f>IF(T96=0,0,VLOOKUP(T96,FAC_TOTALS_APTA!$A$4:$AZ$126,$L100,FALSE))</f>
        <v>0</v>
      </c>
      <c r="U100" s="116">
        <f>IF(U96=0,0,VLOOKUP(U96,FAC_TOTALS_APTA!$A$4:$AZ$126,$L100,FALSE))</f>
        <v>0</v>
      </c>
      <c r="V100" s="116">
        <f>IF(V96=0,0,VLOOKUP(V96,FAC_TOTALS_APTA!$A$4:$AZ$126,$L100,FALSE))</f>
        <v>0</v>
      </c>
      <c r="W100" s="116">
        <f>IF(W96=0,0,VLOOKUP(W96,FAC_TOTALS_APTA!$A$4:$AZ$126,$L100,FALSE))</f>
        <v>0</v>
      </c>
      <c r="X100" s="116">
        <f>IF(X96=0,0,VLOOKUP(X96,FAC_TOTALS_APTA!$A$4:$AZ$126,$L100,FALSE))</f>
        <v>0</v>
      </c>
      <c r="Y100" s="116">
        <f>IF(Y96=0,0,VLOOKUP(Y96,FAC_TOTALS_APTA!$A$4:$AZ$126,$L100,FALSE))</f>
        <v>0</v>
      </c>
      <c r="Z100" s="116">
        <f>IF(Z96=0,0,VLOOKUP(Z96,FAC_TOTALS_APTA!$A$4:$AZ$126,$L100,FALSE))</f>
        <v>0</v>
      </c>
      <c r="AA100" s="116">
        <f>IF(AA96=0,0,VLOOKUP(AA96,FAC_TOTALS_APTA!$A$4:$AZ$126,$L100,FALSE))</f>
        <v>0</v>
      </c>
      <c r="AB100" s="116">
        <f>IF(AB96=0,0,VLOOKUP(AB96,FAC_TOTALS_APTA!$A$4:$AZ$126,$L100,FALSE))</f>
        <v>0</v>
      </c>
      <c r="AC100" s="120">
        <f t="shared" si="34"/>
        <v>0</v>
      </c>
      <c r="AD100" s="121">
        <f>AC100/G112</f>
        <v>0</v>
      </c>
      <c r="AE100" s="5"/>
    </row>
    <row r="101" spans="1:31" x14ac:dyDescent="0.25">
      <c r="B101" s="24" t="s">
        <v>48</v>
      </c>
      <c r="C101" s="27" t="s">
        <v>21</v>
      </c>
      <c r="D101" s="103" t="s">
        <v>8</v>
      </c>
      <c r="E101" s="54"/>
      <c r="F101" s="5">
        <f>MATCH($D101,FAC_TOTALS_APTA!$A$2:$AZ$2,)</f>
        <v>15</v>
      </c>
      <c r="G101" s="116">
        <f>VLOOKUP(G95,FAC_TOTALS_APTA!$A$4:$AZ$126,$F101,FALSE)</f>
        <v>25697520.3899999</v>
      </c>
      <c r="H101" s="116">
        <f>VLOOKUP(H95,FAC_TOTALS_APTA!$A$4:$AZ$126,$F101,FALSE)</f>
        <v>27909105.420000002</v>
      </c>
      <c r="I101" s="29">
        <f t="shared" si="31"/>
        <v>8.606219574635432E-2</v>
      </c>
      <c r="J101" s="30" t="str">
        <f t="shared" si="32"/>
        <v>_log</v>
      </c>
      <c r="K101" s="30" t="str">
        <f t="shared" si="33"/>
        <v>POP_EMP_log_FAC</v>
      </c>
      <c r="L101" s="5">
        <f>MATCH($K101,FAC_TOTALS_APTA!$A$2:$AX$2,)</f>
        <v>31</v>
      </c>
      <c r="M101" s="28">
        <f>IF(M95=0,0,VLOOKUP(M95,FAC_TOTALS_APTA!$A$4:$AZ$126,$L101,FALSE))</f>
        <v>6082275.0835129302</v>
      </c>
      <c r="N101" s="28">
        <f>IF(N95=0,0,VLOOKUP(N95,FAC_TOTALS_APTA!$A$4:$AZ$126,$L101,FALSE))</f>
        <v>8508410.0877081603</v>
      </c>
      <c r="O101" s="28">
        <f>IF(O95=0,0,VLOOKUP(O95,FAC_TOTALS_APTA!$A$4:$AZ$126,$L101,FALSE))</f>
        <v>8141022.4066275004</v>
      </c>
      <c r="P101" s="28">
        <f>IF(P95=0,0,VLOOKUP(P95,FAC_TOTALS_APTA!$A$4:$AZ$126,$L101,FALSE))</f>
        <v>9460428.9681035094</v>
      </c>
      <c r="Q101" s="28">
        <f>IF(Q95=0,0,VLOOKUP(Q95,FAC_TOTALS_APTA!$A$4:$AZ$126,$L101,FALSE))</f>
        <v>938833.12400520605</v>
      </c>
      <c r="R101" s="28">
        <f>IF(R95=0,0,VLOOKUP(R95,FAC_TOTALS_APTA!$A$4:$AZ$126,$L101,FALSE))</f>
        <v>3643878.7893115501</v>
      </c>
      <c r="S101" s="28">
        <f>IF(S95=0,0,VLOOKUP(S95,FAC_TOTALS_APTA!$A$4:$AZ$126,$L101,FALSE))</f>
        <v>-3361343.3124090498</v>
      </c>
      <c r="T101" s="28">
        <f>IF(T95=0,0,VLOOKUP(T95,FAC_TOTALS_APTA!$A$4:$AZ$126,$L101,FALSE))</f>
        <v>-2673948.5393006802</v>
      </c>
      <c r="U101" s="28">
        <f>IF(U95=0,0,VLOOKUP(U95,FAC_TOTALS_APTA!$A$4:$AZ$126,$L101,FALSE))</f>
        <v>1871616.06920751</v>
      </c>
      <c r="V101" s="28">
        <f>IF(V95=0,0,VLOOKUP(V95,FAC_TOTALS_APTA!$A$4:$AZ$126,$L101,FALSE))</f>
        <v>3167903.77271106</v>
      </c>
      <c r="W101" s="28">
        <f>IF(W95=0,0,VLOOKUP(W95,FAC_TOTALS_APTA!$A$4:$AZ$126,$L101,FALSE))</f>
        <v>0</v>
      </c>
      <c r="X101" s="28">
        <f>IF(X95=0,0,VLOOKUP(X95,FAC_TOTALS_APTA!$A$4:$AZ$126,$L101,FALSE))</f>
        <v>0</v>
      </c>
      <c r="Y101" s="28">
        <f>IF(Y95=0,0,VLOOKUP(Y95,FAC_TOTALS_APTA!$A$4:$AZ$126,$L101,FALSE))</f>
        <v>0</v>
      </c>
      <c r="Z101" s="28">
        <f>IF(Z95=0,0,VLOOKUP(Z95,FAC_TOTALS_APTA!$A$4:$AZ$126,$L101,FALSE))</f>
        <v>0</v>
      </c>
      <c r="AA101" s="28">
        <f>IF(AA95=0,0,VLOOKUP(AA95,FAC_TOTALS_APTA!$A$4:$AZ$126,$L101,FALSE))</f>
        <v>0</v>
      </c>
      <c r="AB101" s="28">
        <f>IF(AB95=0,0,VLOOKUP(AB95,FAC_TOTALS_APTA!$A$4:$AZ$126,$L101,FALSE))</f>
        <v>0</v>
      </c>
      <c r="AC101" s="31">
        <f t="shared" si="34"/>
        <v>35779076.449477695</v>
      </c>
      <c r="AD101" s="32">
        <f>AC101/G111</f>
        <v>0.21596589377523107</v>
      </c>
      <c r="AE101" s="102"/>
    </row>
    <row r="102" spans="1:31" x14ac:dyDescent="0.25">
      <c r="B102" s="24" t="s">
        <v>73</v>
      </c>
      <c r="C102" s="27"/>
      <c r="D102" s="103" t="s">
        <v>72</v>
      </c>
      <c r="E102" s="54"/>
      <c r="F102" s="5" t="e">
        <f>MATCH($D102,FAC_TOTALS_APTA!$A$2:$AZ$2,)</f>
        <v>#N/A</v>
      </c>
      <c r="G102" s="122" t="e">
        <f>VLOOKUP(G95,FAC_TOTALS_APTA!$A$4:$AZ$126,$F102,FALSE)</f>
        <v>#REF!</v>
      </c>
      <c r="H102" s="122" t="e">
        <f>VLOOKUP(H95,FAC_TOTALS_APTA!$A$4:$AZ$126,$F102,FALSE)</f>
        <v>#REF!</v>
      </c>
      <c r="I102" s="29" t="str">
        <f t="shared" si="31"/>
        <v>-</v>
      </c>
      <c r="J102" s="30" t="str">
        <f t="shared" si="32"/>
        <v/>
      </c>
      <c r="K102" s="30" t="str">
        <f t="shared" si="33"/>
        <v>TSD_POP_EMP_PCT_FAC</v>
      </c>
      <c r="L102" s="5" t="e">
        <f>MATCH($K102,FAC_TOTALS_APTA!$A$2:$AX$2,)</f>
        <v>#N/A</v>
      </c>
      <c r="M102" s="28" t="e">
        <f>IF(M95=0,0,VLOOKUP(M95,FAC_TOTALS_APTA!$A$4:$AZ$126,$L102,FALSE))</f>
        <v>#REF!</v>
      </c>
      <c r="N102" s="28" t="e">
        <f>IF(N95=0,0,VLOOKUP(N95,FAC_TOTALS_APTA!$A$4:$AZ$126,$L102,FALSE))</f>
        <v>#REF!</v>
      </c>
      <c r="O102" s="28" t="e">
        <f>IF(O95=0,0,VLOOKUP(O95,FAC_TOTALS_APTA!$A$4:$AZ$126,$L102,FALSE))</f>
        <v>#REF!</v>
      </c>
      <c r="P102" s="28" t="e">
        <f>IF(P95=0,0,VLOOKUP(P95,FAC_TOTALS_APTA!$A$4:$AZ$126,$L102,FALSE))</f>
        <v>#REF!</v>
      </c>
      <c r="Q102" s="28" t="e">
        <f>IF(Q95=0,0,VLOOKUP(Q95,FAC_TOTALS_APTA!$A$4:$AZ$126,$L102,FALSE))</f>
        <v>#REF!</v>
      </c>
      <c r="R102" s="28" t="e">
        <f>IF(R95=0,0,VLOOKUP(R95,FAC_TOTALS_APTA!$A$4:$AZ$126,$L102,FALSE))</f>
        <v>#REF!</v>
      </c>
      <c r="S102" s="28" t="e">
        <f>IF(S95=0,0,VLOOKUP(S95,FAC_TOTALS_APTA!$A$4:$AZ$126,$L102,FALSE))</f>
        <v>#REF!</v>
      </c>
      <c r="T102" s="28" t="e">
        <f>IF(T95=0,0,VLOOKUP(T95,FAC_TOTALS_APTA!$A$4:$AZ$126,$L102,FALSE))</f>
        <v>#REF!</v>
      </c>
      <c r="U102" s="28" t="e">
        <f>IF(U95=0,0,VLOOKUP(U95,FAC_TOTALS_APTA!$A$4:$AZ$126,$L102,FALSE))</f>
        <v>#REF!</v>
      </c>
      <c r="V102" s="28" t="e">
        <f>IF(V95=0,0,VLOOKUP(V95,FAC_TOTALS_APTA!$A$4:$AZ$126,$L102,FALSE))</f>
        <v>#REF!</v>
      </c>
      <c r="W102" s="28">
        <f>IF(W95=0,0,VLOOKUP(W95,FAC_TOTALS_APTA!$A$4:$AZ$126,$L102,FALSE))</f>
        <v>0</v>
      </c>
      <c r="X102" s="28">
        <f>IF(X95=0,0,VLOOKUP(X95,FAC_TOTALS_APTA!$A$4:$AZ$126,$L102,FALSE))</f>
        <v>0</v>
      </c>
      <c r="Y102" s="28">
        <f>IF(Y95=0,0,VLOOKUP(Y95,FAC_TOTALS_APTA!$A$4:$AZ$126,$L102,FALSE))</f>
        <v>0</v>
      </c>
      <c r="Z102" s="28">
        <f>IF(Z95=0,0,VLOOKUP(Z95,FAC_TOTALS_APTA!$A$4:$AZ$126,$L102,FALSE))</f>
        <v>0</v>
      </c>
      <c r="AA102" s="28">
        <f>IF(AA95=0,0,VLOOKUP(AA95,FAC_TOTALS_APTA!$A$4:$AZ$126,$L102,FALSE))</f>
        <v>0</v>
      </c>
      <c r="AB102" s="28">
        <f>IF(AB95=0,0,VLOOKUP(AB95,FAC_TOTALS_APTA!$A$4:$AZ$126,$L102,FALSE))</f>
        <v>0</v>
      </c>
      <c r="AC102" s="31" t="e">
        <f t="shared" si="34"/>
        <v>#REF!</v>
      </c>
      <c r="AD102" s="32" t="e">
        <f>AC102/G111</f>
        <v>#REF!</v>
      </c>
      <c r="AE102" s="102"/>
    </row>
    <row r="103" spans="1:31" x14ac:dyDescent="0.2">
      <c r="B103" s="24" t="s">
        <v>49</v>
      </c>
      <c r="C103" s="27" t="s">
        <v>21</v>
      </c>
      <c r="D103" s="123" t="s">
        <v>81</v>
      </c>
      <c r="E103" s="54"/>
      <c r="F103" s="5">
        <f>MATCH($D103,FAC_TOTALS_APTA!$A$2:$AZ$2,)</f>
        <v>16</v>
      </c>
      <c r="G103" s="124">
        <f>VLOOKUP(G95,FAC_TOTALS_APTA!$A$4:$AZ$126,$F103,FALSE)</f>
        <v>1.974</v>
      </c>
      <c r="H103" s="124">
        <f>VLOOKUP(H95,FAC_TOTALS_APTA!$A$4:$AZ$126,$F103,FALSE)</f>
        <v>4.1093000000000002</v>
      </c>
      <c r="I103" s="29">
        <f t="shared" si="31"/>
        <v>1.0817122593718338</v>
      </c>
      <c r="J103" s="30" t="str">
        <f t="shared" si="32"/>
        <v>_log</v>
      </c>
      <c r="K103" s="30" t="str">
        <f t="shared" si="33"/>
        <v>GAS_PRICE_2018_log_FAC</v>
      </c>
      <c r="L103" s="5">
        <f>MATCH($K103,FAC_TOTALS_APTA!$A$2:$AX$2,)</f>
        <v>32</v>
      </c>
      <c r="M103" s="28">
        <f>IF(M95=0,0,VLOOKUP(M95,FAC_TOTALS_APTA!$A$4:$AZ$126,$L103,FALSE))</f>
        <v>10560349.9922296</v>
      </c>
      <c r="N103" s="28">
        <f>IF(N95=0,0,VLOOKUP(N95,FAC_TOTALS_APTA!$A$4:$AZ$126,$L103,FALSE))</f>
        <v>10626841.757719699</v>
      </c>
      <c r="O103" s="28">
        <f>IF(O95=0,0,VLOOKUP(O95,FAC_TOTALS_APTA!$A$4:$AZ$126,$L103,FALSE))</f>
        <v>13631124.474410901</v>
      </c>
      <c r="P103" s="28">
        <f>IF(P95=0,0,VLOOKUP(P95,FAC_TOTALS_APTA!$A$4:$AZ$126,$L103,FALSE))</f>
        <v>9025437.2205335796</v>
      </c>
      <c r="Q103" s="28">
        <f>IF(Q95=0,0,VLOOKUP(Q95,FAC_TOTALS_APTA!$A$4:$AZ$126,$L103,FALSE))</f>
        <v>2907740.66375671</v>
      </c>
      <c r="R103" s="28">
        <f>IF(R95=0,0,VLOOKUP(R95,FAC_TOTALS_APTA!$A$4:$AZ$126,$L103,FALSE))</f>
        <v>10804563.6420264</v>
      </c>
      <c r="S103" s="28">
        <f>IF(S95=0,0,VLOOKUP(S95,FAC_TOTALS_APTA!$A$4:$AZ$126,$L103,FALSE))</f>
        <v>-27069571.402595501</v>
      </c>
      <c r="T103" s="28">
        <f>IF(T95=0,0,VLOOKUP(T95,FAC_TOTALS_APTA!$A$4:$AZ$126,$L103,FALSE))</f>
        <v>11880365.602124199</v>
      </c>
      <c r="U103" s="28">
        <f>IF(U95=0,0,VLOOKUP(U95,FAC_TOTALS_APTA!$A$4:$AZ$126,$L103,FALSE))</f>
        <v>17673365.034156699</v>
      </c>
      <c r="V103" s="28">
        <f>IF(V95=0,0,VLOOKUP(V95,FAC_TOTALS_APTA!$A$4:$AZ$126,$L103,FALSE))</f>
        <v>877853.37096977199</v>
      </c>
      <c r="W103" s="28">
        <f>IF(W95=0,0,VLOOKUP(W95,FAC_TOTALS_APTA!$A$4:$AZ$126,$L103,FALSE))</f>
        <v>0</v>
      </c>
      <c r="X103" s="28">
        <f>IF(X95=0,0,VLOOKUP(X95,FAC_TOTALS_APTA!$A$4:$AZ$126,$L103,FALSE))</f>
        <v>0</v>
      </c>
      <c r="Y103" s="28">
        <f>IF(Y95=0,0,VLOOKUP(Y95,FAC_TOTALS_APTA!$A$4:$AZ$126,$L103,FALSE))</f>
        <v>0</v>
      </c>
      <c r="Z103" s="28">
        <f>IF(Z95=0,0,VLOOKUP(Z95,FAC_TOTALS_APTA!$A$4:$AZ$126,$L103,FALSE))</f>
        <v>0</v>
      </c>
      <c r="AA103" s="28">
        <f>IF(AA95=0,0,VLOOKUP(AA95,FAC_TOTALS_APTA!$A$4:$AZ$126,$L103,FALSE))</f>
        <v>0</v>
      </c>
      <c r="AB103" s="28">
        <f>IF(AB95=0,0,VLOOKUP(AB95,FAC_TOTALS_APTA!$A$4:$AZ$126,$L103,FALSE))</f>
        <v>0</v>
      </c>
      <c r="AC103" s="31">
        <f t="shared" si="34"/>
        <v>60918070.355332062</v>
      </c>
      <c r="AD103" s="32">
        <f>AC103/G111</f>
        <v>0.36770724168716634</v>
      </c>
      <c r="AE103" s="102"/>
    </row>
    <row r="104" spans="1:31" x14ac:dyDescent="0.25">
      <c r="B104" s="24" t="s">
        <v>46</v>
      </c>
      <c r="C104" s="27" t="s">
        <v>21</v>
      </c>
      <c r="D104" s="103" t="s">
        <v>14</v>
      </c>
      <c r="E104" s="54"/>
      <c r="F104" s="5">
        <f>MATCH($D104,FAC_TOTALS_APTA!$A$2:$AZ$2,)</f>
        <v>17</v>
      </c>
      <c r="G104" s="122">
        <f>VLOOKUP(G95,FAC_TOTALS_APTA!$A$4:$AZ$126,$F104,FALSE)</f>
        <v>42439.074999999903</v>
      </c>
      <c r="H104" s="122">
        <f>VLOOKUP(H95,FAC_TOTALS_APTA!$A$4:$AZ$126,$F104,FALSE)</f>
        <v>33963.31</v>
      </c>
      <c r="I104" s="29">
        <f t="shared" si="31"/>
        <v>-0.19971606355699134</v>
      </c>
      <c r="J104" s="30" t="str">
        <f t="shared" si="32"/>
        <v>_log</v>
      </c>
      <c r="K104" s="30" t="str">
        <f t="shared" si="33"/>
        <v>TOTAL_MED_INC_INDIV_2018_log_FAC</v>
      </c>
      <c r="L104" s="5">
        <f>MATCH($K104,FAC_TOTALS_APTA!$A$2:$AX$2,)</f>
        <v>33</v>
      </c>
      <c r="M104" s="28">
        <f>IF(M95=0,0,VLOOKUP(M95,FAC_TOTALS_APTA!$A$4:$AZ$126,$L104,FALSE))</f>
        <v>4070575.2863548198</v>
      </c>
      <c r="N104" s="28">
        <f>IF(N95=0,0,VLOOKUP(N95,FAC_TOTALS_APTA!$A$4:$AZ$126,$L104,FALSE))</f>
        <v>4964806.1237438396</v>
      </c>
      <c r="O104" s="28">
        <f>IF(O95=0,0,VLOOKUP(O95,FAC_TOTALS_APTA!$A$4:$AZ$126,$L104,FALSE))</f>
        <v>4438192.0052615199</v>
      </c>
      <c r="P104" s="28">
        <f>IF(P95=0,0,VLOOKUP(P95,FAC_TOTALS_APTA!$A$4:$AZ$126,$L104,FALSE))</f>
        <v>7340911.0316109797</v>
      </c>
      <c r="Q104" s="28">
        <f>IF(Q95=0,0,VLOOKUP(Q95,FAC_TOTALS_APTA!$A$4:$AZ$126,$L104,FALSE))</f>
        <v>-2206766.6515255501</v>
      </c>
      <c r="R104" s="28">
        <f>IF(R95=0,0,VLOOKUP(R95,FAC_TOTALS_APTA!$A$4:$AZ$126,$L104,FALSE))</f>
        <v>-185263.04227470799</v>
      </c>
      <c r="S104" s="28">
        <f>IF(S95=0,0,VLOOKUP(S95,FAC_TOTALS_APTA!$A$4:$AZ$126,$L104,FALSE))</f>
        <v>4136324.9050005898</v>
      </c>
      <c r="T104" s="28">
        <f>IF(T95=0,0,VLOOKUP(T95,FAC_TOTALS_APTA!$A$4:$AZ$126,$L104,FALSE))</f>
        <v>941132.71851313103</v>
      </c>
      <c r="U104" s="28">
        <f>IF(U95=0,0,VLOOKUP(U95,FAC_TOTALS_APTA!$A$4:$AZ$126,$L104,FALSE))</f>
        <v>3560068.220032</v>
      </c>
      <c r="V104" s="28">
        <f>IF(V95=0,0,VLOOKUP(V95,FAC_TOTALS_APTA!$A$4:$AZ$126,$L104,FALSE))</f>
        <v>607679.13845858094</v>
      </c>
      <c r="W104" s="28">
        <f>IF(W95=0,0,VLOOKUP(W95,FAC_TOTALS_APTA!$A$4:$AZ$126,$L104,FALSE))</f>
        <v>0</v>
      </c>
      <c r="X104" s="28">
        <f>IF(X95=0,0,VLOOKUP(X95,FAC_TOTALS_APTA!$A$4:$AZ$126,$L104,FALSE))</f>
        <v>0</v>
      </c>
      <c r="Y104" s="28">
        <f>IF(Y95=0,0,VLOOKUP(Y95,FAC_TOTALS_APTA!$A$4:$AZ$126,$L104,FALSE))</f>
        <v>0</v>
      </c>
      <c r="Z104" s="28">
        <f>IF(Z95=0,0,VLOOKUP(Z95,FAC_TOTALS_APTA!$A$4:$AZ$126,$L104,FALSE))</f>
        <v>0</v>
      </c>
      <c r="AA104" s="28">
        <f>IF(AA95=0,0,VLOOKUP(AA95,FAC_TOTALS_APTA!$A$4:$AZ$126,$L104,FALSE))</f>
        <v>0</v>
      </c>
      <c r="AB104" s="28">
        <f>IF(AB95=0,0,VLOOKUP(AB95,FAC_TOTALS_APTA!$A$4:$AZ$126,$L104,FALSE))</f>
        <v>0</v>
      </c>
      <c r="AC104" s="31">
        <f t="shared" si="34"/>
        <v>27667659.7351752</v>
      </c>
      <c r="AD104" s="32">
        <f>AC104/G111</f>
        <v>0.16700461432573707</v>
      </c>
      <c r="AE104" s="102"/>
    </row>
    <row r="105" spans="1:31" x14ac:dyDescent="0.25">
      <c r="B105" s="24" t="s">
        <v>62</v>
      </c>
      <c r="C105" s="27"/>
      <c r="D105" s="103" t="s">
        <v>9</v>
      </c>
      <c r="E105" s="54"/>
      <c r="F105" s="5">
        <f>MATCH($D105,FAC_TOTALS_APTA!$A$2:$AZ$2,)</f>
        <v>18</v>
      </c>
      <c r="G105" s="116">
        <f>VLOOKUP(G95,FAC_TOTALS_APTA!$A$4:$AZ$126,$F105,FALSE)</f>
        <v>31.709999999999901</v>
      </c>
      <c r="H105" s="116">
        <f>VLOOKUP(H95,FAC_TOTALS_APTA!$A$4:$AZ$126,$F105,FALSE)</f>
        <v>31.51</v>
      </c>
      <c r="I105" s="29">
        <f t="shared" si="31"/>
        <v>-6.3071586250362799E-3</v>
      </c>
      <c r="J105" s="30" t="str">
        <f t="shared" si="32"/>
        <v/>
      </c>
      <c r="K105" s="30" t="str">
        <f t="shared" si="33"/>
        <v>PCT_HH_NO_VEH_FAC</v>
      </c>
      <c r="L105" s="5">
        <f>MATCH($K105,FAC_TOTALS_APTA!$A$2:$AX$2,)</f>
        <v>34</v>
      </c>
      <c r="M105" s="28">
        <f>IF(M95=0,0,VLOOKUP(M95,FAC_TOTALS_APTA!$A$4:$AZ$126,$L105,FALSE))</f>
        <v>-10700260.5403744</v>
      </c>
      <c r="N105" s="28">
        <f>IF(N95=0,0,VLOOKUP(N95,FAC_TOTALS_APTA!$A$4:$AZ$126,$L105,FALSE))</f>
        <v>-10332790.9886024</v>
      </c>
      <c r="O105" s="28">
        <f>IF(O95=0,0,VLOOKUP(O95,FAC_TOTALS_APTA!$A$4:$AZ$126,$L105,FALSE))</f>
        <v>-9039014.47372601</v>
      </c>
      <c r="P105" s="28">
        <f>IF(P95=0,0,VLOOKUP(P95,FAC_TOTALS_APTA!$A$4:$AZ$126,$L105,FALSE))</f>
        <v>-15058756.520302201</v>
      </c>
      <c r="Q105" s="28">
        <f>IF(Q95=0,0,VLOOKUP(Q95,FAC_TOTALS_APTA!$A$4:$AZ$126,$L105,FALSE))</f>
        <v>6541133.8682225598</v>
      </c>
      <c r="R105" s="28">
        <f>IF(R95=0,0,VLOOKUP(R95,FAC_TOTALS_APTA!$A$4:$AZ$126,$L105,FALSE))</f>
        <v>563037.10653759795</v>
      </c>
      <c r="S105" s="28">
        <f>IF(S95=0,0,VLOOKUP(S95,FAC_TOTALS_APTA!$A$4:$AZ$126,$L105,FALSE))</f>
        <v>5418230.7682569902</v>
      </c>
      <c r="T105" s="28">
        <f>IF(T95=0,0,VLOOKUP(T95,FAC_TOTALS_APTA!$A$4:$AZ$126,$L105,FALSE))</f>
        <v>8864948.2637672294</v>
      </c>
      <c r="U105" s="28">
        <f>IF(U95=0,0,VLOOKUP(U95,FAC_TOTALS_APTA!$A$4:$AZ$126,$L105,FALSE))</f>
        <v>10036061.7128049</v>
      </c>
      <c r="V105" s="28">
        <f>IF(V95=0,0,VLOOKUP(V95,FAC_TOTALS_APTA!$A$4:$AZ$126,$L105,FALSE))</f>
        <v>5513619.27219705</v>
      </c>
      <c r="W105" s="28">
        <f>IF(W95=0,0,VLOOKUP(W95,FAC_TOTALS_APTA!$A$4:$AZ$126,$L105,FALSE))</f>
        <v>0</v>
      </c>
      <c r="X105" s="28">
        <f>IF(X95=0,0,VLOOKUP(X95,FAC_TOTALS_APTA!$A$4:$AZ$126,$L105,FALSE))</f>
        <v>0</v>
      </c>
      <c r="Y105" s="28">
        <f>IF(Y95=0,0,VLOOKUP(Y95,FAC_TOTALS_APTA!$A$4:$AZ$126,$L105,FALSE))</f>
        <v>0</v>
      </c>
      <c r="Z105" s="28">
        <f>IF(Z95=0,0,VLOOKUP(Z95,FAC_TOTALS_APTA!$A$4:$AZ$126,$L105,FALSE))</f>
        <v>0</v>
      </c>
      <c r="AA105" s="28">
        <f>IF(AA95=0,0,VLOOKUP(AA95,FAC_TOTALS_APTA!$A$4:$AZ$126,$L105,FALSE))</f>
        <v>0</v>
      </c>
      <c r="AB105" s="28">
        <f>IF(AB95=0,0,VLOOKUP(AB95,FAC_TOTALS_APTA!$A$4:$AZ$126,$L105,FALSE))</f>
        <v>0</v>
      </c>
      <c r="AC105" s="31">
        <f t="shared" si="34"/>
        <v>-8193791.5312186861</v>
      </c>
      <c r="AD105" s="32">
        <f>AC105/G111</f>
        <v>-4.9458501645404968E-2</v>
      </c>
      <c r="AE105" s="102"/>
    </row>
    <row r="106" spans="1:31" x14ac:dyDescent="0.25">
      <c r="B106" s="24" t="s">
        <v>47</v>
      </c>
      <c r="C106" s="27"/>
      <c r="D106" s="103" t="s">
        <v>28</v>
      </c>
      <c r="E106" s="54"/>
      <c r="F106" s="5">
        <f>MATCH($D106,FAC_TOTALS_APTA!$A$2:$AZ$2,)</f>
        <v>19</v>
      </c>
      <c r="G106" s="124">
        <f>VLOOKUP(G95,FAC_TOTALS_APTA!$A$4:$AZ$126,$F106,FALSE)</f>
        <v>3.5</v>
      </c>
      <c r="H106" s="124">
        <f>VLOOKUP(H95,FAC_TOTALS_APTA!$A$4:$AZ$126,$F106,FALSE)</f>
        <v>4.0999999999999996</v>
      </c>
      <c r="I106" s="29">
        <f t="shared" si="31"/>
        <v>0.17142857142857126</v>
      </c>
      <c r="J106" s="30" t="str">
        <f t="shared" si="32"/>
        <v/>
      </c>
      <c r="K106" s="30" t="str">
        <f t="shared" si="33"/>
        <v>JTW_HOME_PCT_FAC</v>
      </c>
      <c r="L106" s="5">
        <f>MATCH($K106,FAC_TOTALS_APTA!$A$2:$AX$2,)</f>
        <v>35</v>
      </c>
      <c r="M106" s="28">
        <f>IF(M95=0,0,VLOOKUP(M95,FAC_TOTALS_APTA!$A$4:$AZ$126,$L106,FALSE))</f>
        <v>0</v>
      </c>
      <c r="N106" s="28">
        <f>IF(N95=0,0,VLOOKUP(N95,FAC_TOTALS_APTA!$A$4:$AZ$126,$L106,FALSE))</f>
        <v>0</v>
      </c>
      <c r="O106" s="28">
        <f>IF(O95=0,0,VLOOKUP(O95,FAC_TOTALS_APTA!$A$4:$AZ$126,$L106,FALSE))</f>
        <v>0</v>
      </c>
      <c r="P106" s="28">
        <f>IF(P95=0,0,VLOOKUP(P95,FAC_TOTALS_APTA!$A$4:$AZ$126,$L106,FALSE))</f>
        <v>-1028247.4423731701</v>
      </c>
      <c r="Q106" s="28">
        <f>IF(Q95=0,0,VLOOKUP(Q95,FAC_TOTALS_APTA!$A$4:$AZ$126,$L106,FALSE))</f>
        <v>503229.66553512297</v>
      </c>
      <c r="R106" s="28">
        <f>IF(R95=0,0,VLOOKUP(R95,FAC_TOTALS_APTA!$A$4:$AZ$126,$L106,FALSE))</f>
        <v>-477491.339457986</v>
      </c>
      <c r="S106" s="28">
        <f>IF(S95=0,0,VLOOKUP(S95,FAC_TOTALS_APTA!$A$4:$AZ$126,$L106,FALSE))</f>
        <v>-965058.94231946103</v>
      </c>
      <c r="T106" s="28">
        <f>IF(T95=0,0,VLOOKUP(T95,FAC_TOTALS_APTA!$A$4:$AZ$126,$L106,FALSE))</f>
        <v>0</v>
      </c>
      <c r="U106" s="28">
        <f>IF(U95=0,0,VLOOKUP(U95,FAC_TOTALS_APTA!$A$4:$AZ$126,$L106,FALSE))</f>
        <v>0</v>
      </c>
      <c r="V106" s="28">
        <f>IF(V95=0,0,VLOOKUP(V95,FAC_TOTALS_APTA!$A$4:$AZ$126,$L106,FALSE))</f>
        <v>-888293.08141394798</v>
      </c>
      <c r="W106" s="28">
        <f>IF(W95=0,0,VLOOKUP(W95,FAC_TOTALS_APTA!$A$4:$AZ$126,$L106,FALSE))</f>
        <v>0</v>
      </c>
      <c r="X106" s="28">
        <f>IF(X95=0,0,VLOOKUP(X95,FAC_TOTALS_APTA!$A$4:$AZ$126,$L106,FALSE))</f>
        <v>0</v>
      </c>
      <c r="Y106" s="28">
        <f>IF(Y95=0,0,VLOOKUP(Y95,FAC_TOTALS_APTA!$A$4:$AZ$126,$L106,FALSE))</f>
        <v>0</v>
      </c>
      <c r="Z106" s="28">
        <f>IF(Z95=0,0,VLOOKUP(Z95,FAC_TOTALS_APTA!$A$4:$AZ$126,$L106,FALSE))</f>
        <v>0</v>
      </c>
      <c r="AA106" s="28">
        <f>IF(AA95=0,0,VLOOKUP(AA95,FAC_TOTALS_APTA!$A$4:$AZ$126,$L106,FALSE))</f>
        <v>0</v>
      </c>
      <c r="AB106" s="28">
        <f>IF(AB95=0,0,VLOOKUP(AB95,FAC_TOTALS_APTA!$A$4:$AZ$126,$L106,FALSE))</f>
        <v>0</v>
      </c>
      <c r="AC106" s="31">
        <f t="shared" si="34"/>
        <v>-2855861.140029442</v>
      </c>
      <c r="AD106" s="32">
        <f>AC106/G111</f>
        <v>-1.7238248295070577E-2</v>
      </c>
      <c r="AE106" s="102"/>
    </row>
    <row r="107" spans="1:31" x14ac:dyDescent="0.25">
      <c r="B107" s="24" t="s">
        <v>63</v>
      </c>
      <c r="C107" s="27"/>
      <c r="D107" s="125" t="s">
        <v>88</v>
      </c>
      <c r="E107" s="54"/>
      <c r="F107" s="5" t="e">
        <f>MATCH($D107,FAC_TOTALS_APTA!$A$2:$AZ$2,)</f>
        <v>#N/A</v>
      </c>
      <c r="G107" s="124" t="e">
        <f>VLOOKUP(G95,FAC_TOTALS_APTA!$A$4:$AZ$126,$F107,FALSE)</f>
        <v>#REF!</v>
      </c>
      <c r="H107" s="124" t="e">
        <f>VLOOKUP(H95,FAC_TOTALS_APTA!$A$4:$AZ$126,$F107,FALSE)</f>
        <v>#REF!</v>
      </c>
      <c r="I107" s="29" t="str">
        <f t="shared" si="31"/>
        <v>-</v>
      </c>
      <c r="J107" s="30" t="str">
        <f t="shared" si="32"/>
        <v/>
      </c>
      <c r="K107" s="30" t="str">
        <f t="shared" si="33"/>
        <v>YEARS_SINCE_TNC_BUS_NY_FAC</v>
      </c>
      <c r="L107" s="5" t="e">
        <f>MATCH($K107,FAC_TOTALS_APTA!$A$2:$AX$2,)</f>
        <v>#N/A</v>
      </c>
      <c r="M107" s="28" t="e">
        <f>IF(M95=0,0,VLOOKUP(M95,FAC_TOTALS_APTA!$A$4:$AZ$126,$L107,FALSE))</f>
        <v>#REF!</v>
      </c>
      <c r="N107" s="28" t="e">
        <f>IF(N95=0,0,VLOOKUP(N95,FAC_TOTALS_APTA!$A$4:$AZ$126,$L107,FALSE))</f>
        <v>#REF!</v>
      </c>
      <c r="O107" s="28" t="e">
        <f>IF(O95=0,0,VLOOKUP(O95,FAC_TOTALS_APTA!$A$4:$AZ$126,$L107,FALSE))</f>
        <v>#REF!</v>
      </c>
      <c r="P107" s="28" t="e">
        <f>IF(P95=0,0,VLOOKUP(P95,FAC_TOTALS_APTA!$A$4:$AZ$126,$L107,FALSE))</f>
        <v>#REF!</v>
      </c>
      <c r="Q107" s="28" t="e">
        <f>IF(Q95=0,0,VLOOKUP(Q95,FAC_TOTALS_APTA!$A$4:$AZ$126,$L107,FALSE))</f>
        <v>#REF!</v>
      </c>
      <c r="R107" s="28" t="e">
        <f>IF(R95=0,0,VLOOKUP(R95,FAC_TOTALS_APTA!$A$4:$AZ$126,$L107,FALSE))</f>
        <v>#REF!</v>
      </c>
      <c r="S107" s="28" t="e">
        <f>IF(S95=0,0,VLOOKUP(S95,FAC_TOTALS_APTA!$A$4:$AZ$126,$L107,FALSE))</f>
        <v>#REF!</v>
      </c>
      <c r="T107" s="28" t="e">
        <f>IF(T95=0,0,VLOOKUP(T95,FAC_TOTALS_APTA!$A$4:$AZ$126,$L107,FALSE))</f>
        <v>#REF!</v>
      </c>
      <c r="U107" s="28" t="e">
        <f>IF(U95=0,0,VLOOKUP(U95,FAC_TOTALS_APTA!$A$4:$AZ$126,$L107,FALSE))</f>
        <v>#REF!</v>
      </c>
      <c r="V107" s="28" t="e">
        <f>IF(V95=0,0,VLOOKUP(V95,FAC_TOTALS_APTA!$A$4:$AZ$126,$L107,FALSE))</f>
        <v>#REF!</v>
      </c>
      <c r="W107" s="28">
        <f>IF(W95=0,0,VLOOKUP(W95,FAC_TOTALS_APTA!$A$4:$AZ$126,$L107,FALSE))</f>
        <v>0</v>
      </c>
      <c r="X107" s="28">
        <f>IF(X95=0,0,VLOOKUP(X95,FAC_TOTALS_APTA!$A$4:$AZ$126,$L107,FALSE))</f>
        <v>0</v>
      </c>
      <c r="Y107" s="28">
        <f>IF(Y95=0,0,VLOOKUP(Y95,FAC_TOTALS_APTA!$A$4:$AZ$126,$L107,FALSE))</f>
        <v>0</v>
      </c>
      <c r="Z107" s="28">
        <f>IF(Z95=0,0,VLOOKUP(Z95,FAC_TOTALS_APTA!$A$4:$AZ$126,$L107,FALSE))</f>
        <v>0</v>
      </c>
      <c r="AA107" s="28">
        <f>IF(AA95=0,0,VLOOKUP(AA95,FAC_TOTALS_APTA!$A$4:$AZ$126,$L107,FALSE))</f>
        <v>0</v>
      </c>
      <c r="AB107" s="28">
        <f>IF(AB95=0,0,VLOOKUP(AB95,FAC_TOTALS_APTA!$A$4:$AZ$126,$L107,FALSE))</f>
        <v>0</v>
      </c>
      <c r="AC107" s="31" t="e">
        <f t="shared" si="34"/>
        <v>#REF!</v>
      </c>
      <c r="AD107" s="32" t="e">
        <f>AC107/G111</f>
        <v>#REF!</v>
      </c>
      <c r="AE107" s="102"/>
    </row>
    <row r="108" spans="1:31" x14ac:dyDescent="0.25">
      <c r="B108" s="24" t="s">
        <v>64</v>
      </c>
      <c r="C108" s="27"/>
      <c r="D108" s="103" t="s">
        <v>43</v>
      </c>
      <c r="E108" s="54"/>
      <c r="F108" s="5">
        <f>MATCH($D108,FAC_TOTALS_APTA!$A$2:$AZ$2,)</f>
        <v>26</v>
      </c>
      <c r="G108" s="124">
        <f>VLOOKUP(G95,FAC_TOTALS_APTA!$A$4:$AZ$126,$F108,FALSE)</f>
        <v>0</v>
      </c>
      <c r="H108" s="124">
        <f>VLOOKUP(H95,FAC_TOTALS_APTA!$A$4:$AZ$126,$F108,FALSE)</f>
        <v>0</v>
      </c>
      <c r="I108" s="29" t="str">
        <f t="shared" si="31"/>
        <v>-</v>
      </c>
      <c r="J108" s="30" t="str">
        <f t="shared" ref="J108:J109" si="35">IF(C108="Log","_log","")</f>
        <v/>
      </c>
      <c r="K108" s="30" t="str">
        <f t="shared" si="33"/>
        <v>BIKE_SHARE_FAC</v>
      </c>
      <c r="L108" s="5">
        <f>MATCH($K108,FAC_TOTALS_APTA!$A$2:$AX$2,)</f>
        <v>42</v>
      </c>
      <c r="M108" s="28">
        <f>IF(M95=0,0,VLOOKUP(M95,FAC_TOTALS_APTA!$A$4:$AZ$126,$L108,FALSE))</f>
        <v>0</v>
      </c>
      <c r="N108" s="28">
        <f>IF(N95=0,0,VLOOKUP(N95,FAC_TOTALS_APTA!$A$4:$AZ$126,$L108,FALSE))</f>
        <v>0</v>
      </c>
      <c r="O108" s="28">
        <f>IF(O95=0,0,VLOOKUP(O95,FAC_TOTALS_APTA!$A$4:$AZ$126,$L108,FALSE))</f>
        <v>0</v>
      </c>
      <c r="P108" s="28">
        <f>IF(P95=0,0,VLOOKUP(P95,FAC_TOTALS_APTA!$A$4:$AZ$126,$L108,FALSE))</f>
        <v>0</v>
      </c>
      <c r="Q108" s="28">
        <f>IF(Q95=0,0,VLOOKUP(Q95,FAC_TOTALS_APTA!$A$4:$AZ$126,$L108,FALSE))</f>
        <v>0</v>
      </c>
      <c r="R108" s="28">
        <f>IF(R95=0,0,VLOOKUP(R95,FAC_TOTALS_APTA!$A$4:$AZ$126,$L108,FALSE))</f>
        <v>0</v>
      </c>
      <c r="S108" s="28">
        <f>IF(S95=0,0,VLOOKUP(S95,FAC_TOTALS_APTA!$A$4:$AZ$126,$L108,FALSE))</f>
        <v>0</v>
      </c>
      <c r="T108" s="28">
        <f>IF(T95=0,0,VLOOKUP(T95,FAC_TOTALS_APTA!$A$4:$AZ$126,$L108,FALSE))</f>
        <v>0</v>
      </c>
      <c r="U108" s="28">
        <f>IF(U95=0,0,VLOOKUP(U95,FAC_TOTALS_APTA!$A$4:$AZ$126,$L108,FALSE))</f>
        <v>0</v>
      </c>
      <c r="V108" s="28">
        <f>IF(V95=0,0,VLOOKUP(V95,FAC_TOTALS_APTA!$A$4:$AZ$126,$L108,FALSE))</f>
        <v>0</v>
      </c>
      <c r="W108" s="28">
        <f>IF(W95=0,0,VLOOKUP(W95,FAC_TOTALS_APTA!$A$4:$AZ$126,$L108,FALSE))</f>
        <v>0</v>
      </c>
      <c r="X108" s="28">
        <f>IF(X95=0,0,VLOOKUP(X95,FAC_TOTALS_APTA!$A$4:$AZ$126,$L108,FALSE))</f>
        <v>0</v>
      </c>
      <c r="Y108" s="28">
        <f>IF(Y95=0,0,VLOOKUP(Y95,FAC_TOTALS_APTA!$A$4:$AZ$126,$L108,FALSE))</f>
        <v>0</v>
      </c>
      <c r="Z108" s="28">
        <f>IF(Z95=0,0,VLOOKUP(Z95,FAC_TOTALS_APTA!$A$4:$AZ$126,$L108,FALSE))</f>
        <v>0</v>
      </c>
      <c r="AA108" s="28">
        <f>IF(AA95=0,0,VLOOKUP(AA95,FAC_TOTALS_APTA!$A$4:$AZ$126,$L108,FALSE))</f>
        <v>0</v>
      </c>
      <c r="AB108" s="28">
        <f>IF(AB95=0,0,VLOOKUP(AB95,FAC_TOTALS_APTA!$A$4:$AZ$126,$L108,FALSE))</f>
        <v>0</v>
      </c>
      <c r="AC108" s="31">
        <f t="shared" si="34"/>
        <v>0</v>
      </c>
      <c r="AD108" s="32">
        <f>AC108/G111</f>
        <v>0</v>
      </c>
      <c r="AE108" s="102"/>
    </row>
    <row r="109" spans="1:31" x14ac:dyDescent="0.25">
      <c r="B109" s="7" t="s">
        <v>65</v>
      </c>
      <c r="C109" s="26"/>
      <c r="D109" s="128" t="s">
        <v>44</v>
      </c>
      <c r="E109" s="55"/>
      <c r="F109" s="6">
        <f>MATCH($D109,FAC_TOTALS_APTA!$A$2:$AZ$2,)</f>
        <v>27</v>
      </c>
      <c r="G109" s="130">
        <f>VLOOKUP(G95,FAC_TOTALS_APTA!$A$4:$AZ$126,$F109,FALSE)</f>
        <v>0</v>
      </c>
      <c r="H109" s="130">
        <f>VLOOKUP(H95,FAC_TOTALS_APTA!$A$4:$AZ$126,$F109,FALSE)</f>
        <v>0</v>
      </c>
      <c r="I109" s="35" t="str">
        <f t="shared" si="31"/>
        <v>-</v>
      </c>
      <c r="J109" s="36" t="str">
        <f t="shared" si="35"/>
        <v/>
      </c>
      <c r="K109" s="36" t="str">
        <f t="shared" si="33"/>
        <v>scooter_flag_FAC</v>
      </c>
      <c r="L109" s="6">
        <f>MATCH($K109,FAC_TOTALS_APTA!$A$2:$AX$2,)</f>
        <v>43</v>
      </c>
      <c r="M109" s="37">
        <f>IF(M95=0,0,VLOOKUP(M95,FAC_TOTALS_APTA!$A$4:$AZ$126,$L109,FALSE))</f>
        <v>0</v>
      </c>
      <c r="N109" s="37">
        <f>IF(N95=0,0,VLOOKUP(N95,FAC_TOTALS_APTA!$A$4:$AZ$126,$L109,FALSE))</f>
        <v>0</v>
      </c>
      <c r="O109" s="37">
        <f>IF(O95=0,0,VLOOKUP(O95,FAC_TOTALS_APTA!$A$4:$AZ$126,$L109,FALSE))</f>
        <v>0</v>
      </c>
      <c r="P109" s="37">
        <f>IF(P95=0,0,VLOOKUP(P95,FAC_TOTALS_APTA!$A$4:$AZ$126,$L109,FALSE))</f>
        <v>0</v>
      </c>
      <c r="Q109" s="37">
        <f>IF(Q95=0,0,VLOOKUP(Q95,FAC_TOTALS_APTA!$A$4:$AZ$126,$L109,FALSE))</f>
        <v>0</v>
      </c>
      <c r="R109" s="37">
        <f>IF(R95=0,0,VLOOKUP(R95,FAC_TOTALS_APTA!$A$4:$AZ$126,$L109,FALSE))</f>
        <v>0</v>
      </c>
      <c r="S109" s="37">
        <f>IF(S95=0,0,VLOOKUP(S95,FAC_TOTALS_APTA!$A$4:$AZ$126,$L109,FALSE))</f>
        <v>0</v>
      </c>
      <c r="T109" s="37">
        <f>IF(T95=0,0,VLOOKUP(T95,FAC_TOTALS_APTA!$A$4:$AZ$126,$L109,FALSE))</f>
        <v>0</v>
      </c>
      <c r="U109" s="37">
        <f>IF(U95=0,0,VLOOKUP(U95,FAC_TOTALS_APTA!$A$4:$AZ$126,$L109,FALSE))</f>
        <v>0</v>
      </c>
      <c r="V109" s="37">
        <f>IF(V95=0,0,VLOOKUP(V95,FAC_TOTALS_APTA!$A$4:$AZ$126,$L109,FALSE))</f>
        <v>0</v>
      </c>
      <c r="W109" s="37">
        <f>IF(W95=0,0,VLOOKUP(W95,FAC_TOTALS_APTA!$A$4:$AZ$126,$L109,FALSE))</f>
        <v>0</v>
      </c>
      <c r="X109" s="37">
        <f>IF(X95=0,0,VLOOKUP(X95,FAC_TOTALS_APTA!$A$4:$AZ$126,$L109,FALSE))</f>
        <v>0</v>
      </c>
      <c r="Y109" s="37">
        <f>IF(Y95=0,0,VLOOKUP(Y95,FAC_TOTALS_APTA!$A$4:$AZ$126,$L109,FALSE))</f>
        <v>0</v>
      </c>
      <c r="Z109" s="37">
        <f>IF(Z95=0,0,VLOOKUP(Z95,FAC_TOTALS_APTA!$A$4:$AZ$126,$L109,FALSE))</f>
        <v>0</v>
      </c>
      <c r="AA109" s="37">
        <f>IF(AA95=0,0,VLOOKUP(AA95,FAC_TOTALS_APTA!$A$4:$AZ$126,$L109,FALSE))</f>
        <v>0</v>
      </c>
      <c r="AB109" s="37">
        <f>IF(AB95=0,0,VLOOKUP(AB95,FAC_TOTALS_APTA!$A$4:$AZ$126,$L109,FALSE))</f>
        <v>0</v>
      </c>
      <c r="AC109" s="38">
        <f t="shared" si="34"/>
        <v>0</v>
      </c>
      <c r="AD109" s="39">
        <f>AC109/G111</f>
        <v>0</v>
      </c>
      <c r="AE109" s="102"/>
    </row>
    <row r="110" spans="1:31" x14ac:dyDescent="0.25">
      <c r="B110" s="40" t="s">
        <v>53</v>
      </c>
      <c r="C110" s="41"/>
      <c r="D110" s="40" t="s">
        <v>45</v>
      </c>
      <c r="E110" s="42"/>
      <c r="F110" s="43"/>
      <c r="G110" s="140"/>
      <c r="H110" s="140"/>
      <c r="I110" s="45"/>
      <c r="J110" s="46"/>
      <c r="K110" s="46" t="str">
        <f t="shared" si="33"/>
        <v>New_Reporter_FAC</v>
      </c>
      <c r="L110" s="43">
        <f>MATCH($K110,FAC_TOTALS_APTA!$A$2:$AX$2,)</f>
        <v>47</v>
      </c>
      <c r="M110" s="44">
        <f>IF(M95=0,0,VLOOKUP(M95,FAC_TOTALS_APTA!$A$4:$AZ$126,$L110,FALSE))</f>
        <v>0</v>
      </c>
      <c r="N110" s="44">
        <f>IF(N95=0,0,VLOOKUP(N95,FAC_TOTALS_APTA!$A$4:$AZ$126,$L110,FALSE))</f>
        <v>0</v>
      </c>
      <c r="O110" s="44">
        <f>IF(O95=0,0,VLOOKUP(O95,FAC_TOTALS_APTA!$A$4:$AZ$126,$L110,FALSE))</f>
        <v>0</v>
      </c>
      <c r="P110" s="44">
        <f>IF(P95=0,0,VLOOKUP(P95,FAC_TOTALS_APTA!$A$4:$AZ$126,$L110,FALSE))</f>
        <v>0</v>
      </c>
      <c r="Q110" s="44">
        <f>IF(Q95=0,0,VLOOKUP(Q95,FAC_TOTALS_APTA!$A$4:$AZ$126,$L110,FALSE))</f>
        <v>0</v>
      </c>
      <c r="R110" s="44">
        <f>IF(R95=0,0,VLOOKUP(R95,FAC_TOTALS_APTA!$A$4:$AZ$126,$L110,FALSE))</f>
        <v>0</v>
      </c>
      <c r="S110" s="44">
        <f>IF(S95=0,0,VLOOKUP(S95,FAC_TOTALS_APTA!$A$4:$AZ$126,$L110,FALSE))</f>
        <v>0</v>
      </c>
      <c r="T110" s="44">
        <f>IF(T95=0,0,VLOOKUP(T95,FAC_TOTALS_APTA!$A$4:$AZ$126,$L110,FALSE))</f>
        <v>0</v>
      </c>
      <c r="U110" s="44">
        <f>IF(U95=0,0,VLOOKUP(U95,FAC_TOTALS_APTA!$A$4:$AZ$126,$L110,FALSE))</f>
        <v>0</v>
      </c>
      <c r="V110" s="44">
        <f>IF(V95=0,0,VLOOKUP(V95,FAC_TOTALS_APTA!$A$4:$AZ$126,$L110,FALSE))</f>
        <v>0</v>
      </c>
      <c r="W110" s="44">
        <f>IF(W95=0,0,VLOOKUP(W95,FAC_TOTALS_APTA!$A$4:$AZ$126,$L110,FALSE))</f>
        <v>0</v>
      </c>
      <c r="X110" s="44">
        <f>IF(X95=0,0,VLOOKUP(X95,FAC_TOTALS_APTA!$A$4:$AZ$126,$L110,FALSE))</f>
        <v>0</v>
      </c>
      <c r="Y110" s="44">
        <f>IF(Y95=0,0,VLOOKUP(Y95,FAC_TOTALS_APTA!$A$4:$AZ$126,$L110,FALSE))</f>
        <v>0</v>
      </c>
      <c r="Z110" s="44">
        <f>IF(Z95=0,0,VLOOKUP(Z95,FAC_TOTALS_APTA!$A$4:$AZ$126,$L110,FALSE))</f>
        <v>0</v>
      </c>
      <c r="AA110" s="44">
        <f>IF(AA95=0,0,VLOOKUP(AA95,FAC_TOTALS_APTA!$A$4:$AZ$126,$L110,FALSE))</f>
        <v>0</v>
      </c>
      <c r="AB110" s="44">
        <f>IF(AB95=0,0,VLOOKUP(AB95,FAC_TOTALS_APTA!$A$4:$AZ$126,$L110,FALSE))</f>
        <v>0</v>
      </c>
      <c r="AC110" s="47">
        <f>SUM(M110:AB110)</f>
        <v>0</v>
      </c>
      <c r="AD110" s="48">
        <f>AC110/G112</f>
        <v>0</v>
      </c>
    </row>
    <row r="111" spans="1:31" s="106" customFormat="1" ht="15.75" customHeight="1" x14ac:dyDescent="0.25">
      <c r="A111" s="105"/>
      <c r="B111" s="24" t="s">
        <v>66</v>
      </c>
      <c r="C111" s="27"/>
      <c r="D111" s="5" t="s">
        <v>6</v>
      </c>
      <c r="E111" s="54"/>
      <c r="F111" s="5">
        <f>MATCH($D111,FAC_TOTALS_APTA!$A$2:$AX$2,)</f>
        <v>10</v>
      </c>
      <c r="G111" s="116">
        <f>VLOOKUP(G95,FAC_TOTALS_APTA!$A$4:$AZ$126,$F111,FALSE)</f>
        <v>165670031.61487699</v>
      </c>
      <c r="H111" s="116">
        <f>VLOOKUP(H95,FAC_TOTALS_APTA!$A$4:$AX$126,$F111,FALSE)</f>
        <v>159162126.02748099</v>
      </c>
      <c r="I111" s="111">
        <f t="shared" ref="I111" si="36">H111/G111-1</f>
        <v>-3.9282334432847343E-2</v>
      </c>
      <c r="J111" s="30"/>
      <c r="K111" s="30"/>
      <c r="L111" s="5"/>
      <c r="M111" s="28" t="e">
        <f t="shared" ref="M111:AB111" si="37">SUM(M97:M104)</f>
        <v>#REF!</v>
      </c>
      <c r="N111" s="28" t="e">
        <f t="shared" si="37"/>
        <v>#REF!</v>
      </c>
      <c r="O111" s="28" t="e">
        <f t="shared" si="37"/>
        <v>#REF!</v>
      </c>
      <c r="P111" s="28" t="e">
        <f t="shared" si="37"/>
        <v>#REF!</v>
      </c>
      <c r="Q111" s="28" t="e">
        <f t="shared" si="37"/>
        <v>#REF!</v>
      </c>
      <c r="R111" s="28" t="e">
        <f t="shared" si="37"/>
        <v>#REF!</v>
      </c>
      <c r="S111" s="28" t="e">
        <f t="shared" si="37"/>
        <v>#REF!</v>
      </c>
      <c r="T111" s="28" t="e">
        <f t="shared" si="37"/>
        <v>#REF!</v>
      </c>
      <c r="U111" s="28" t="e">
        <f t="shared" si="37"/>
        <v>#REF!</v>
      </c>
      <c r="V111" s="28" t="e">
        <f t="shared" si="37"/>
        <v>#REF!</v>
      </c>
      <c r="W111" s="28">
        <f t="shared" si="37"/>
        <v>0</v>
      </c>
      <c r="X111" s="28">
        <f t="shared" si="37"/>
        <v>0</v>
      </c>
      <c r="Y111" s="28">
        <f t="shared" si="37"/>
        <v>0</v>
      </c>
      <c r="Z111" s="28">
        <f t="shared" si="37"/>
        <v>0</v>
      </c>
      <c r="AA111" s="28">
        <f t="shared" si="37"/>
        <v>0</v>
      </c>
      <c r="AB111" s="28">
        <f t="shared" si="37"/>
        <v>0</v>
      </c>
      <c r="AC111" s="31">
        <f>H111-G111</f>
        <v>-6507905.5873959959</v>
      </c>
      <c r="AD111" s="32">
        <f>I111</f>
        <v>-3.9282334432847343E-2</v>
      </c>
      <c r="AE111" s="105"/>
    </row>
    <row r="112" spans="1:31" ht="13.5" customHeight="1" thickBot="1" x14ac:dyDescent="0.3">
      <c r="B112" s="8" t="s">
        <v>50</v>
      </c>
      <c r="C112" s="22"/>
      <c r="D112" s="22" t="s">
        <v>4</v>
      </c>
      <c r="E112" s="22"/>
      <c r="F112" s="22">
        <f>MATCH($D112,FAC_TOTALS_APTA!$A$2:$AX$2,)</f>
        <v>8</v>
      </c>
      <c r="G112" s="113">
        <f>VLOOKUP(G95,FAC_TOTALS_APTA!$A$4:$AX$126,$F112,FALSE)</f>
        <v>1201007994</v>
      </c>
      <c r="H112" s="113">
        <f>VLOOKUP(H95,FAC_TOTALS_APTA!$A$4:$AX$126,$F112,FALSE)</f>
        <v>1032661299</v>
      </c>
      <c r="I112" s="112">
        <f t="shared" ref="I112" si="38">H112/G112-1</f>
        <v>-0.14017116941854424</v>
      </c>
      <c r="J112" s="49"/>
      <c r="K112" s="49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50">
        <f>H112-G112</f>
        <v>-168346695</v>
      </c>
      <c r="AD112" s="51">
        <f>I112</f>
        <v>-0.14017116941854424</v>
      </c>
    </row>
    <row r="113" spans="2:31" ht="14.25" thickTop="1" thickBot="1" x14ac:dyDescent="0.3">
      <c r="B113" s="56" t="s">
        <v>67</v>
      </c>
      <c r="C113" s="57"/>
      <c r="D113" s="57"/>
      <c r="E113" s="58"/>
      <c r="F113" s="57"/>
      <c r="G113" s="153"/>
      <c r="H113" s="153"/>
      <c r="I113" s="59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1">
        <f>AD112-AD111</f>
        <v>-0.1008888349856969</v>
      </c>
    </row>
    <row r="114" spans="2:31" ht="13.5" thickTop="1" x14ac:dyDescent="0.25">
      <c r="AE114" s="102"/>
    </row>
    <row r="115" spans="2:31" x14ac:dyDescent="0.25">
      <c r="AE115" s="102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69" workbookViewId="0">
      <selection activeCell="D69" sqref="D1:D1048576"/>
    </sheetView>
  </sheetViews>
  <sheetFormatPr defaultColWidth="11" defaultRowHeight="12.75" x14ac:dyDescent="0.25"/>
  <cols>
    <col min="1" max="1" width="11" style="9"/>
    <col min="2" max="2" width="32.625" style="10" bestFit="1" customWidth="1"/>
    <col min="3" max="3" width="5.375" style="11" customWidth="1"/>
    <col min="4" max="4" width="25.375" style="11" customWidth="1"/>
    <col min="5" max="5" width="5.25" style="12" bestFit="1" customWidth="1"/>
    <col min="6" max="6" width="11" style="11" hidden="1" customWidth="1"/>
    <col min="7" max="8" width="11.75" style="106" bestFit="1" customWidth="1"/>
    <col min="9" max="9" width="6.75" style="13" bestFit="1" customWidth="1"/>
    <col min="10" max="10" width="11" style="11" hidden="1" customWidth="1"/>
    <col min="11" max="11" width="24.625" style="11" hidden="1" customWidth="1"/>
    <col min="12" max="12" width="12.625" style="11" hidden="1" customWidth="1"/>
    <col min="13" max="13" width="13.625" style="11" hidden="1" customWidth="1"/>
    <col min="14" max="14" width="13.125" style="11" hidden="1" customWidth="1"/>
    <col min="15" max="15" width="11.125" style="11" hidden="1" customWidth="1"/>
    <col min="16" max="28" width="11.625" style="11" hidden="1" customWidth="1"/>
    <col min="29" max="29" width="16.5" style="11" hidden="1" customWidth="1"/>
    <col min="30" max="30" width="12.125" style="11" customWidth="1"/>
    <col min="31" max="31" width="11" style="9"/>
    <col min="32" max="16384" width="11" style="11"/>
  </cols>
  <sheetData>
    <row r="1" spans="1:31" x14ac:dyDescent="0.25">
      <c r="B1" s="10" t="s">
        <v>36</v>
      </c>
      <c r="C1" s="11">
        <v>2012</v>
      </c>
    </row>
    <row r="2" spans="1:31" x14ac:dyDescent="0.25">
      <c r="B2" s="14" t="s">
        <v>37</v>
      </c>
      <c r="C2" s="9">
        <v>2018</v>
      </c>
      <c r="D2" s="9"/>
    </row>
    <row r="3" spans="1:31" s="9" customFormat="1" x14ac:dyDescent="0.25">
      <c r="B3" s="17" t="s">
        <v>25</v>
      </c>
      <c r="E3" s="5"/>
      <c r="G3" s="105"/>
      <c r="H3" s="105"/>
      <c r="I3" s="16"/>
    </row>
    <row r="4" spans="1:31" x14ac:dyDescent="0.25">
      <c r="B4" s="14" t="s">
        <v>16</v>
      </c>
      <c r="C4" s="15" t="s">
        <v>17</v>
      </c>
      <c r="D4" s="9"/>
      <c r="E4" s="5"/>
      <c r="F4" s="9"/>
      <c r="G4" s="105"/>
      <c r="H4" s="105"/>
      <c r="I4" s="1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1" x14ac:dyDescent="0.25">
      <c r="B5" s="14"/>
      <c r="C5" s="15"/>
      <c r="D5" s="9"/>
      <c r="E5" s="5"/>
      <c r="F5" s="9"/>
      <c r="G5" s="105"/>
      <c r="H5" s="105"/>
      <c r="I5" s="1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1" x14ac:dyDescent="0.25">
      <c r="B6" s="17" t="s">
        <v>26</v>
      </c>
      <c r="C6" s="18">
        <v>0</v>
      </c>
      <c r="D6" s="9"/>
      <c r="E6" s="5"/>
      <c r="F6" s="9"/>
      <c r="G6" s="105"/>
      <c r="H6" s="105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1" ht="13.5" thickBot="1" x14ac:dyDescent="0.3">
      <c r="B7" s="19" t="s">
        <v>32</v>
      </c>
      <c r="C7" s="20">
        <v>1</v>
      </c>
      <c r="D7" s="21"/>
      <c r="E7" s="22"/>
      <c r="F7" s="21"/>
      <c r="G7" s="156"/>
      <c r="H7" s="156"/>
      <c r="I7" s="23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1" ht="13.5" thickTop="1" x14ac:dyDescent="0.25">
      <c r="B8" s="60"/>
      <c r="C8" s="61"/>
      <c r="D8" s="61"/>
      <c r="E8" s="61"/>
      <c r="F8" s="61"/>
      <c r="G8" s="166" t="s">
        <v>51</v>
      </c>
      <c r="H8" s="166"/>
      <c r="I8" s="166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66" t="s">
        <v>55</v>
      </c>
      <c r="AD8" s="166"/>
    </row>
    <row r="9" spans="1:31" x14ac:dyDescent="0.25">
      <c r="B9" s="7" t="s">
        <v>18</v>
      </c>
      <c r="C9" s="26" t="s">
        <v>19</v>
      </c>
      <c r="D9" s="6" t="s">
        <v>20</v>
      </c>
      <c r="E9" s="6"/>
      <c r="F9" s="6"/>
      <c r="G9" s="127">
        <f>$C$1</f>
        <v>2012</v>
      </c>
      <c r="H9" s="127">
        <f>$C$2</f>
        <v>2018</v>
      </c>
      <c r="I9" s="26" t="s">
        <v>22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 t="s">
        <v>24</v>
      </c>
      <c r="AD9" s="26" t="s">
        <v>22</v>
      </c>
    </row>
    <row r="10" spans="1:31" s="12" customFormat="1" hidden="1" x14ac:dyDescent="0.25">
      <c r="A10" s="5"/>
      <c r="B10" s="24"/>
      <c r="C10" s="27"/>
      <c r="D10" s="5"/>
      <c r="E10" s="5"/>
      <c r="F10" s="5"/>
      <c r="G10" s="103"/>
      <c r="H10" s="103"/>
      <c r="I10" s="27"/>
      <c r="J10" s="5"/>
      <c r="K10" s="5"/>
      <c r="L10" s="5"/>
      <c r="M10" s="5">
        <v>1</v>
      </c>
      <c r="N10" s="5">
        <v>2</v>
      </c>
      <c r="O10" s="5">
        <v>3</v>
      </c>
      <c r="P10" s="5">
        <v>4</v>
      </c>
      <c r="Q10" s="5">
        <v>5</v>
      </c>
      <c r="R10" s="5">
        <v>6</v>
      </c>
      <c r="S10" s="5">
        <v>7</v>
      </c>
      <c r="T10" s="5">
        <v>8</v>
      </c>
      <c r="U10" s="5">
        <v>9</v>
      </c>
      <c r="V10" s="5">
        <v>10</v>
      </c>
      <c r="W10" s="5">
        <v>11</v>
      </c>
      <c r="X10" s="5">
        <v>12</v>
      </c>
      <c r="Y10" s="5">
        <v>13</v>
      </c>
      <c r="Z10" s="5">
        <v>14</v>
      </c>
      <c r="AA10" s="5">
        <v>15</v>
      </c>
      <c r="AB10" s="5">
        <v>16</v>
      </c>
      <c r="AC10" s="5"/>
      <c r="AD10" s="5"/>
      <c r="AE10" s="5"/>
    </row>
    <row r="11" spans="1:31" hidden="1" x14ac:dyDescent="0.25">
      <c r="B11" s="114"/>
      <c r="C11" s="115"/>
      <c r="D11" s="103"/>
      <c r="E11" s="5"/>
      <c r="F11" s="5"/>
      <c r="G11" s="103" t="str">
        <f>CONCATENATE($C6,"_",$C7,"_",G9)</f>
        <v>0_1_2012</v>
      </c>
      <c r="H11" s="103" t="str">
        <f>CONCATENATE($C6,"_",$C7,"_",H9)</f>
        <v>0_1_2018</v>
      </c>
      <c r="I11" s="27"/>
      <c r="J11" s="5"/>
      <c r="K11" s="5"/>
      <c r="L11" s="5"/>
      <c r="M11" s="5" t="str">
        <f>IF($G9+M10&gt;$H9,0,CONCATENATE($C6,"_",$C7,"_",$G9+M10))</f>
        <v>0_1_2013</v>
      </c>
      <c r="N11" s="5" t="str">
        <f t="shared" ref="N11:AB11" si="0">IF($G9+N10&gt;$H9,0,CONCATENATE($C6,"_",$C7,"_",$G9+N10))</f>
        <v>0_1_2014</v>
      </c>
      <c r="O11" s="5" t="str">
        <f t="shared" si="0"/>
        <v>0_1_2015</v>
      </c>
      <c r="P11" s="5" t="str">
        <f t="shared" si="0"/>
        <v>0_1_2016</v>
      </c>
      <c r="Q11" s="5" t="str">
        <f t="shared" si="0"/>
        <v>0_1_2017</v>
      </c>
      <c r="R11" s="5" t="str">
        <f t="shared" si="0"/>
        <v>0_1_2018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5">
        <f t="shared" si="0"/>
        <v>0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  <c r="AB11" s="5">
        <f t="shared" si="0"/>
        <v>0</v>
      </c>
      <c r="AC11" s="5"/>
      <c r="AD11" s="5"/>
    </row>
    <row r="12" spans="1:31" hidden="1" x14ac:dyDescent="0.25">
      <c r="B12" s="114"/>
      <c r="C12" s="115"/>
      <c r="D12" s="103"/>
      <c r="E12" s="5"/>
      <c r="F12" s="5" t="s">
        <v>23</v>
      </c>
      <c r="G12" s="116"/>
      <c r="H12" s="116"/>
      <c r="I12" s="27"/>
      <c r="J12" s="5"/>
      <c r="K12" s="5"/>
      <c r="L12" s="5" t="s">
        <v>23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1" s="12" customFormat="1" x14ac:dyDescent="0.25">
      <c r="A13" s="5"/>
      <c r="B13" s="114" t="s">
        <v>31</v>
      </c>
      <c r="C13" s="115" t="s">
        <v>21</v>
      </c>
      <c r="D13" s="103" t="s">
        <v>95</v>
      </c>
      <c r="E13" s="54"/>
      <c r="F13" s="5">
        <f>MATCH($D13,FAC_TOTALS_APTA!$A$2:$AZ$2,)</f>
        <v>12</v>
      </c>
      <c r="G13" s="116">
        <f>VLOOKUP(G11,FAC_TOTALS_APTA!$A$4:$AZ$126,$F13,FALSE)</f>
        <v>63654979.010831997</v>
      </c>
      <c r="H13" s="116">
        <f>VLOOKUP(H11,FAC_TOTALS_APTA!$A$4:$AZ$126,$F13,FALSE)</f>
        <v>66335689.749269299</v>
      </c>
      <c r="I13" s="29">
        <f>IFERROR(H13/G13-1,"-")</f>
        <v>4.2113135218866837E-2</v>
      </c>
      <c r="J13" s="30" t="str">
        <f>IF(C13="Log","_log","")</f>
        <v>_log</v>
      </c>
      <c r="K13" s="30" t="str">
        <f>CONCATENATE(D13,J13,"_FAC")</f>
        <v>VRM_ADJ_log_FAC</v>
      </c>
      <c r="L13" s="5">
        <f>MATCH($K13,FAC_TOTALS_APTA!$A$2:$AX$2,)</f>
        <v>28</v>
      </c>
      <c r="M13" s="28">
        <f>IF(M11=0,0,VLOOKUP(M11,FAC_TOTALS_APTA!$A$4:$AZ$126,$L13,FALSE))</f>
        <v>18570511.277993798</v>
      </c>
      <c r="N13" s="28">
        <f>IF(N11=0,0,VLOOKUP(N11,FAC_TOTALS_APTA!$A$4:$AZ$126,$L13,FALSE))</f>
        <v>3403315.31345677</v>
      </c>
      <c r="O13" s="28">
        <f>IF(O11=0,0,VLOOKUP(O11,FAC_TOTALS_APTA!$A$4:$AZ$126,$L13,FALSE))</f>
        <v>19595769.982904799</v>
      </c>
      <c r="P13" s="28">
        <f>IF(P11=0,0,VLOOKUP(P11,FAC_TOTALS_APTA!$A$4:$AZ$126,$L13,FALSE))</f>
        <v>18773097.617428198</v>
      </c>
      <c r="Q13" s="28">
        <f>IF(Q11=0,0,VLOOKUP(Q11,FAC_TOTALS_APTA!$A$4:$AZ$126,$L13,FALSE))</f>
        <v>9528376.0937918499</v>
      </c>
      <c r="R13" s="28">
        <f>IF(R11=0,0,VLOOKUP(R11,FAC_TOTALS_APTA!$A$4:$AZ$126,$L13,FALSE))</f>
        <v>7352506.0670652296</v>
      </c>
      <c r="S13" s="28">
        <f>IF(S11=0,0,VLOOKUP(S11,FAC_TOTALS_APTA!$A$4:$AZ$126,$L13,FALSE))</f>
        <v>0</v>
      </c>
      <c r="T13" s="28">
        <f>IF(T11=0,0,VLOOKUP(T11,FAC_TOTALS_APTA!$A$4:$AZ$126,$L13,FALSE))</f>
        <v>0</v>
      </c>
      <c r="U13" s="28">
        <f>IF(U11=0,0,VLOOKUP(U11,FAC_TOTALS_APTA!$A$4:$AZ$126,$L13,FALSE))</f>
        <v>0</v>
      </c>
      <c r="V13" s="28">
        <f>IF(V11=0,0,VLOOKUP(V11,FAC_TOTALS_APTA!$A$4:$AZ$126,$L13,FALSE))</f>
        <v>0</v>
      </c>
      <c r="W13" s="28">
        <f>IF(W11=0,0,VLOOKUP(W11,FAC_TOTALS_APTA!$A$4:$AZ$126,$L13,FALSE))</f>
        <v>0</v>
      </c>
      <c r="X13" s="28">
        <f>IF(X11=0,0,VLOOKUP(X11,FAC_TOTALS_APTA!$A$4:$AZ$126,$L13,FALSE))</f>
        <v>0</v>
      </c>
      <c r="Y13" s="28">
        <f>IF(Y11=0,0,VLOOKUP(Y11,FAC_TOTALS_APTA!$A$4:$AZ$126,$L13,FALSE))</f>
        <v>0</v>
      </c>
      <c r="Z13" s="28">
        <f>IF(Z11=0,0,VLOOKUP(Z11,FAC_TOTALS_APTA!$A$4:$AZ$126,$L13,FALSE))</f>
        <v>0</v>
      </c>
      <c r="AA13" s="28">
        <f>IF(AA11=0,0,VLOOKUP(AA11,FAC_TOTALS_APTA!$A$4:$AZ$126,$L13,FALSE))</f>
        <v>0</v>
      </c>
      <c r="AB13" s="28">
        <f>IF(AB11=0,0,VLOOKUP(AB11,FAC_TOTALS_APTA!$A$4:$AZ$126,$L13,FALSE))</f>
        <v>0</v>
      </c>
      <c r="AC13" s="31">
        <f>SUM(M13:AB13)</f>
        <v>77223576.352640644</v>
      </c>
      <c r="AD13" s="32">
        <f>AC13/G27</f>
        <v>3.0469944354308307E-2</v>
      </c>
      <c r="AE13" s="5"/>
    </row>
    <row r="14" spans="1:31" s="12" customFormat="1" x14ac:dyDescent="0.25">
      <c r="A14" s="5"/>
      <c r="B14" s="114" t="s">
        <v>52</v>
      </c>
      <c r="C14" s="115" t="s">
        <v>21</v>
      </c>
      <c r="D14" s="103" t="s">
        <v>96</v>
      </c>
      <c r="E14" s="54"/>
      <c r="F14" s="5">
        <f>MATCH($D14,FAC_TOTALS_APTA!$A$2:$AZ$2,)</f>
        <v>13</v>
      </c>
      <c r="G14" s="122">
        <f>VLOOKUP(G11,FAC_TOTALS_APTA!$A$4:$AZ$126,$F14,FALSE)</f>
        <v>1.03319372827068</v>
      </c>
      <c r="H14" s="122">
        <f>VLOOKUP(H11,FAC_TOTALS_APTA!$A$4:$AZ$126,$F14,FALSE)</f>
        <v>1.03280582691442</v>
      </c>
      <c r="I14" s="29">
        <f t="shared" ref="I14:I25" si="1">IFERROR(H14/G14-1,"-")</f>
        <v>-3.75439131738875E-4</v>
      </c>
      <c r="J14" s="30" t="str">
        <f t="shared" ref="J14:J25" si="2">IF(C14="Log","_log","")</f>
        <v>_log</v>
      </c>
      <c r="K14" s="30" t="str">
        <f t="shared" ref="K14:K25" si="3">CONCATENATE(D14,J14,"_FAC")</f>
        <v>FARE_per_UPT_cleaned_2018_BUS_log_FAC</v>
      </c>
      <c r="L14" s="5">
        <f>MATCH($K14,FAC_TOTALS_APTA!$A$2:$AX$2,)</f>
        <v>29</v>
      </c>
      <c r="M14" s="28">
        <f>IF(M11=0,0,VLOOKUP(M11,FAC_TOTALS_APTA!$A$4:$AZ$126,$L14,FALSE))</f>
        <v>-9878758.7620224003</v>
      </c>
      <c r="N14" s="28">
        <f>IF(N11=0,0,VLOOKUP(N11,FAC_TOTALS_APTA!$A$4:$AZ$126,$L14,FALSE))</f>
        <v>-2834683.3715292099</v>
      </c>
      <c r="O14" s="28">
        <f>IF(O11=0,0,VLOOKUP(O11,FAC_TOTALS_APTA!$A$4:$AZ$126,$L14,FALSE))</f>
        <v>-16126734.492608201</v>
      </c>
      <c r="P14" s="28">
        <f>IF(P11=0,0,VLOOKUP(P11,FAC_TOTALS_APTA!$A$4:$AZ$126,$L14,FALSE))</f>
        <v>-12814344.982883399</v>
      </c>
      <c r="Q14" s="28">
        <f>IF(Q11=0,0,VLOOKUP(Q11,FAC_TOTALS_APTA!$A$4:$AZ$126,$L14,FALSE))</f>
        <v>19512542.4634456</v>
      </c>
      <c r="R14" s="28">
        <f>IF(R11=0,0,VLOOKUP(R11,FAC_TOTALS_APTA!$A$4:$AZ$126,$L14,FALSE))</f>
        <v>16028650.9492555</v>
      </c>
      <c r="S14" s="28">
        <f>IF(S11=0,0,VLOOKUP(S11,FAC_TOTALS_APTA!$A$4:$AZ$126,$L14,FALSE))</f>
        <v>0</v>
      </c>
      <c r="T14" s="28">
        <f>IF(T11=0,0,VLOOKUP(T11,FAC_TOTALS_APTA!$A$4:$AZ$126,$L14,FALSE))</f>
        <v>0</v>
      </c>
      <c r="U14" s="28">
        <f>IF(U11=0,0,VLOOKUP(U11,FAC_TOTALS_APTA!$A$4:$AZ$126,$L14,FALSE))</f>
        <v>0</v>
      </c>
      <c r="V14" s="28">
        <f>IF(V11=0,0,VLOOKUP(V11,FAC_TOTALS_APTA!$A$4:$AZ$126,$L14,FALSE))</f>
        <v>0</v>
      </c>
      <c r="W14" s="28">
        <f>IF(W11=0,0,VLOOKUP(W11,FAC_TOTALS_APTA!$A$4:$AZ$126,$L14,FALSE))</f>
        <v>0</v>
      </c>
      <c r="X14" s="28">
        <f>IF(X11=0,0,VLOOKUP(X11,FAC_TOTALS_APTA!$A$4:$AZ$126,$L14,FALSE))</f>
        <v>0</v>
      </c>
      <c r="Y14" s="28">
        <f>IF(Y11=0,0,VLOOKUP(Y11,FAC_TOTALS_APTA!$A$4:$AZ$126,$L14,FALSE))</f>
        <v>0</v>
      </c>
      <c r="Z14" s="28">
        <f>IF(Z11=0,0,VLOOKUP(Z11,FAC_TOTALS_APTA!$A$4:$AZ$126,$L14,FALSE))</f>
        <v>0</v>
      </c>
      <c r="AA14" s="28">
        <f>IF(AA11=0,0,VLOOKUP(AA11,FAC_TOTALS_APTA!$A$4:$AZ$126,$L14,FALSE))</f>
        <v>0</v>
      </c>
      <c r="AB14" s="28">
        <f>IF(AB11=0,0,VLOOKUP(AB11,FAC_TOTALS_APTA!$A$4:$AZ$126,$L14,FALSE))</f>
        <v>0</v>
      </c>
      <c r="AC14" s="31">
        <f t="shared" ref="AC14:AC25" si="4">SUM(M14:AB14)</f>
        <v>-6113328.1963421106</v>
      </c>
      <c r="AD14" s="32">
        <f>AC14/G27</f>
        <v>-2.4121230686281023E-3</v>
      </c>
      <c r="AE14" s="5"/>
    </row>
    <row r="15" spans="1:31" s="12" customFormat="1" x14ac:dyDescent="0.25">
      <c r="A15" s="5"/>
      <c r="B15" s="114" t="s">
        <v>79</v>
      </c>
      <c r="C15" s="115"/>
      <c r="D15" s="103" t="s">
        <v>77</v>
      </c>
      <c r="E15" s="117"/>
      <c r="F15" s="103" t="e">
        <f>MATCH($D15,FAC_TOTALS_APTA!$A$2:$AZ$2,)</f>
        <v>#N/A</v>
      </c>
      <c r="G15" s="116" t="e">
        <f>VLOOKUP(G11,FAC_TOTALS_APTA!$A$4:$AZ$126,$F15,FALSE)</f>
        <v>#REF!</v>
      </c>
      <c r="H15" s="116" t="e">
        <f>VLOOKUP(H11,FAC_TOTALS_APTA!$A$4:$AZ$126,$F15,FALSE)</f>
        <v>#REF!</v>
      </c>
      <c r="I15" s="118" t="str">
        <f>IFERROR(H15/G15-1,"-")</f>
        <v>-</v>
      </c>
      <c r="J15" s="119" t="str">
        <f t="shared" si="2"/>
        <v/>
      </c>
      <c r="K15" s="119" t="str">
        <f t="shared" si="3"/>
        <v>RESTRUCTURE_FAC</v>
      </c>
      <c r="L15" s="103" t="e">
        <f>MATCH($K15,FAC_TOTALS_APTA!$A$2:$AX$2,)</f>
        <v>#N/A</v>
      </c>
      <c r="M15" s="116" t="e">
        <f>IF(M11=0,0,VLOOKUP(M11,FAC_TOTALS_APTA!$A$4:$AZ$126,$L15,FALSE))</f>
        <v>#REF!</v>
      </c>
      <c r="N15" s="116" t="e">
        <f>IF(N11=0,0,VLOOKUP(N11,FAC_TOTALS_APTA!$A$4:$AZ$126,$L15,FALSE))</f>
        <v>#REF!</v>
      </c>
      <c r="O15" s="116" t="e">
        <f>IF(O11=0,0,VLOOKUP(O11,FAC_TOTALS_APTA!$A$4:$AZ$126,$L15,FALSE))</f>
        <v>#REF!</v>
      </c>
      <c r="P15" s="116" t="e">
        <f>IF(P11=0,0,VLOOKUP(P11,FAC_TOTALS_APTA!$A$4:$AZ$126,$L15,FALSE))</f>
        <v>#REF!</v>
      </c>
      <c r="Q15" s="116" t="e">
        <f>IF(Q11=0,0,VLOOKUP(Q11,FAC_TOTALS_APTA!$A$4:$AZ$126,$L15,FALSE))</f>
        <v>#REF!</v>
      </c>
      <c r="R15" s="116" t="e">
        <f>IF(R11=0,0,VLOOKUP(R11,FAC_TOTALS_APTA!$A$4:$AZ$126,$L15,FALSE))</f>
        <v>#REF!</v>
      </c>
      <c r="S15" s="116">
        <f>IF(S11=0,0,VLOOKUP(S11,FAC_TOTALS_APTA!$A$4:$AZ$126,$L15,FALSE))</f>
        <v>0</v>
      </c>
      <c r="T15" s="116">
        <f>IF(T11=0,0,VLOOKUP(T11,FAC_TOTALS_APTA!$A$4:$AZ$126,$L15,FALSE))</f>
        <v>0</v>
      </c>
      <c r="U15" s="116">
        <f>IF(U11=0,0,VLOOKUP(U11,FAC_TOTALS_APTA!$A$4:$AZ$126,$L15,FALSE))</f>
        <v>0</v>
      </c>
      <c r="V15" s="116">
        <f>IF(V11=0,0,VLOOKUP(V11,FAC_TOTALS_APTA!$A$4:$AZ$126,$L15,FALSE))</f>
        <v>0</v>
      </c>
      <c r="W15" s="116">
        <f>IF(W11=0,0,VLOOKUP(W11,FAC_TOTALS_APTA!$A$4:$AZ$126,$L15,FALSE))</f>
        <v>0</v>
      </c>
      <c r="X15" s="116">
        <f>IF(X11=0,0,VLOOKUP(X11,FAC_TOTALS_APTA!$A$4:$AZ$126,$L15,FALSE))</f>
        <v>0</v>
      </c>
      <c r="Y15" s="116">
        <f>IF(Y11=0,0,VLOOKUP(Y11,FAC_TOTALS_APTA!$A$4:$AZ$126,$L15,FALSE))</f>
        <v>0</v>
      </c>
      <c r="Z15" s="116">
        <f>IF(Z11=0,0,VLOOKUP(Z11,FAC_TOTALS_APTA!$A$4:$AZ$126,$L15,FALSE))</f>
        <v>0</v>
      </c>
      <c r="AA15" s="116">
        <f>IF(AA11=0,0,VLOOKUP(AA11,FAC_TOTALS_APTA!$A$4:$AZ$126,$L15,FALSE))</f>
        <v>0</v>
      </c>
      <c r="AB15" s="116">
        <f>IF(AB11=0,0,VLOOKUP(AB11,FAC_TOTALS_APTA!$A$4:$AZ$126,$L15,FALSE))</f>
        <v>0</v>
      </c>
      <c r="AC15" s="120" t="e">
        <f t="shared" si="4"/>
        <v>#REF!</v>
      </c>
      <c r="AD15" s="121" t="e">
        <f>AC15/G28</f>
        <v>#REF!</v>
      </c>
      <c r="AE15" s="5"/>
    </row>
    <row r="16" spans="1:31" s="12" customFormat="1" x14ac:dyDescent="0.25">
      <c r="A16" s="5"/>
      <c r="B16" s="114" t="s">
        <v>80</v>
      </c>
      <c r="C16" s="115"/>
      <c r="D16" s="103" t="s">
        <v>76</v>
      </c>
      <c r="E16" s="117"/>
      <c r="F16" s="103">
        <f>MATCH($D16,FAC_TOTALS_APTA!$A$2:$AZ$2,)</f>
        <v>20</v>
      </c>
      <c r="G16" s="116">
        <f>VLOOKUP(G11,FAC_TOTALS_APTA!$A$4:$AZ$126,$F16,FALSE)</f>
        <v>0</v>
      </c>
      <c r="H16" s="116">
        <f>VLOOKUP(H11,FAC_TOTALS_APTA!$A$4:$AZ$126,$F16,FALSE)</f>
        <v>0</v>
      </c>
      <c r="I16" s="118" t="str">
        <f>IFERROR(H16/G16-1,"-")</f>
        <v>-</v>
      </c>
      <c r="J16" s="119" t="str">
        <f t="shared" si="2"/>
        <v/>
      </c>
      <c r="K16" s="119" t="str">
        <f t="shared" si="3"/>
        <v>MAINTENANCE_WMATA_FAC</v>
      </c>
      <c r="L16" s="103">
        <f>MATCH($K16,FAC_TOTALS_APTA!$A$2:$AX$2,)</f>
        <v>36</v>
      </c>
      <c r="M16" s="116">
        <f>IF(M12=0,0,VLOOKUP(M12,FAC_TOTALS_APTA!$A$4:$AZ$126,$L16,FALSE))</f>
        <v>0</v>
      </c>
      <c r="N16" s="116">
        <f>IF(N12=0,0,VLOOKUP(N12,FAC_TOTALS_APTA!$A$4:$AZ$126,$L16,FALSE))</f>
        <v>0</v>
      </c>
      <c r="O16" s="116">
        <f>IF(O12=0,0,VLOOKUP(O12,FAC_TOTALS_APTA!$A$4:$AZ$126,$L16,FALSE))</f>
        <v>0</v>
      </c>
      <c r="P16" s="116">
        <f>IF(P12=0,0,VLOOKUP(P12,FAC_TOTALS_APTA!$A$4:$AZ$126,$L16,FALSE))</f>
        <v>0</v>
      </c>
      <c r="Q16" s="116">
        <f>IF(Q12=0,0,VLOOKUP(Q12,FAC_TOTALS_APTA!$A$4:$AZ$126,$L16,FALSE))</f>
        <v>0</v>
      </c>
      <c r="R16" s="116">
        <f>IF(R12=0,0,VLOOKUP(R12,FAC_TOTALS_APTA!$A$4:$AZ$126,$L16,FALSE))</f>
        <v>0</v>
      </c>
      <c r="S16" s="116">
        <f>IF(S12=0,0,VLOOKUP(S12,FAC_TOTALS_APTA!$A$4:$AZ$126,$L16,FALSE))</f>
        <v>0</v>
      </c>
      <c r="T16" s="116">
        <f>IF(T12=0,0,VLOOKUP(T12,FAC_TOTALS_APTA!$A$4:$AZ$126,$L16,FALSE))</f>
        <v>0</v>
      </c>
      <c r="U16" s="116">
        <f>IF(U12=0,0,VLOOKUP(U12,FAC_TOTALS_APTA!$A$4:$AZ$126,$L16,FALSE))</f>
        <v>0</v>
      </c>
      <c r="V16" s="116">
        <f>IF(V12=0,0,VLOOKUP(V12,FAC_TOTALS_APTA!$A$4:$AZ$126,$L16,FALSE))</f>
        <v>0</v>
      </c>
      <c r="W16" s="116">
        <f>IF(W12=0,0,VLOOKUP(W12,FAC_TOTALS_APTA!$A$4:$AZ$126,$L16,FALSE))</f>
        <v>0</v>
      </c>
      <c r="X16" s="116">
        <f>IF(X12=0,0,VLOOKUP(X12,FAC_TOTALS_APTA!$A$4:$AZ$126,$L16,FALSE))</f>
        <v>0</v>
      </c>
      <c r="Y16" s="116">
        <f>IF(Y12=0,0,VLOOKUP(Y12,FAC_TOTALS_APTA!$A$4:$AZ$126,$L16,FALSE))</f>
        <v>0</v>
      </c>
      <c r="Z16" s="116">
        <f>IF(Z12=0,0,VLOOKUP(Z12,FAC_TOTALS_APTA!$A$4:$AZ$126,$L16,FALSE))</f>
        <v>0</v>
      </c>
      <c r="AA16" s="116">
        <f>IF(AA12=0,0,VLOOKUP(AA12,FAC_TOTALS_APTA!$A$4:$AZ$126,$L16,FALSE))</f>
        <v>0</v>
      </c>
      <c r="AB16" s="116">
        <f>IF(AB12=0,0,VLOOKUP(AB12,FAC_TOTALS_APTA!$A$4:$AZ$126,$L16,FALSE))</f>
        <v>0</v>
      </c>
      <c r="AC16" s="120">
        <f t="shared" si="4"/>
        <v>0</v>
      </c>
      <c r="AD16" s="121">
        <f>AC16/G28</f>
        <v>0</v>
      </c>
      <c r="AE16" s="5"/>
    </row>
    <row r="17" spans="1:31" s="12" customFormat="1" x14ac:dyDescent="0.25">
      <c r="A17" s="5"/>
      <c r="B17" s="114" t="s">
        <v>48</v>
      </c>
      <c r="C17" s="115" t="s">
        <v>21</v>
      </c>
      <c r="D17" s="103" t="s">
        <v>8</v>
      </c>
      <c r="E17" s="54"/>
      <c r="F17" s="5">
        <f>MATCH($D17,FAC_TOTALS_APTA!$A$2:$AZ$2,)</f>
        <v>15</v>
      </c>
      <c r="G17" s="116">
        <f>VLOOKUP(G11,FAC_TOTALS_APTA!$A$4:$AZ$126,$F17,FALSE)</f>
        <v>10106162.1305601</v>
      </c>
      <c r="H17" s="116">
        <f>VLOOKUP(H11,FAC_TOTALS_APTA!$A$4:$AZ$126,$F17,FALSE)</f>
        <v>10741812.069976499</v>
      </c>
      <c r="I17" s="29">
        <f t="shared" si="1"/>
        <v>6.2897263194922726E-2</v>
      </c>
      <c r="J17" s="30" t="str">
        <f t="shared" si="2"/>
        <v>_log</v>
      </c>
      <c r="K17" s="30" t="str">
        <f t="shared" si="3"/>
        <v>POP_EMP_log_FAC</v>
      </c>
      <c r="L17" s="5">
        <f>MATCH($K17,FAC_TOTALS_APTA!$A$2:$AX$2,)</f>
        <v>31</v>
      </c>
      <c r="M17" s="28">
        <f>IF(M11=0,0,VLOOKUP(M11,FAC_TOTALS_APTA!$A$4:$AZ$126,$L17,FALSE))</f>
        <v>11623927.2589065</v>
      </c>
      <c r="N17" s="28">
        <f>IF(N11=0,0,VLOOKUP(N11,FAC_TOTALS_APTA!$A$4:$AZ$126,$L17,FALSE))</f>
        <v>13797885.173946699</v>
      </c>
      <c r="O17" s="28">
        <f>IF(O11=0,0,VLOOKUP(O11,FAC_TOTALS_APTA!$A$4:$AZ$126,$L17,FALSE))</f>
        <v>11907607.246350801</v>
      </c>
      <c r="P17" s="28">
        <f>IF(P11=0,0,VLOOKUP(P11,FAC_TOTALS_APTA!$A$4:$AZ$126,$L17,FALSE))</f>
        <v>8976944.3392268792</v>
      </c>
      <c r="Q17" s="28">
        <f>IF(Q11=0,0,VLOOKUP(Q11,FAC_TOTALS_APTA!$A$4:$AZ$126,$L17,FALSE))</f>
        <v>10423098.1821978</v>
      </c>
      <c r="R17" s="28">
        <f>IF(R11=0,0,VLOOKUP(R11,FAC_TOTALS_APTA!$A$4:$AZ$126,$L17,FALSE))</f>
        <v>8068939.4716170803</v>
      </c>
      <c r="S17" s="28">
        <f>IF(S11=0,0,VLOOKUP(S11,FAC_TOTALS_APTA!$A$4:$AZ$126,$L17,FALSE))</f>
        <v>0</v>
      </c>
      <c r="T17" s="28">
        <f>IF(T11=0,0,VLOOKUP(T11,FAC_TOTALS_APTA!$A$4:$AZ$126,$L17,FALSE))</f>
        <v>0</v>
      </c>
      <c r="U17" s="28">
        <f>IF(U11=0,0,VLOOKUP(U11,FAC_TOTALS_APTA!$A$4:$AZ$126,$L17,FALSE))</f>
        <v>0</v>
      </c>
      <c r="V17" s="28">
        <f>IF(V11=0,0,VLOOKUP(V11,FAC_TOTALS_APTA!$A$4:$AZ$126,$L17,FALSE))</f>
        <v>0</v>
      </c>
      <c r="W17" s="28">
        <f>IF(W11=0,0,VLOOKUP(W11,FAC_TOTALS_APTA!$A$4:$AZ$126,$L17,FALSE))</f>
        <v>0</v>
      </c>
      <c r="X17" s="28">
        <f>IF(X11=0,0,VLOOKUP(X11,FAC_TOTALS_APTA!$A$4:$AZ$126,$L17,FALSE))</f>
        <v>0</v>
      </c>
      <c r="Y17" s="28">
        <f>IF(Y11=0,0,VLOOKUP(Y11,FAC_TOTALS_APTA!$A$4:$AZ$126,$L17,FALSE))</f>
        <v>0</v>
      </c>
      <c r="Z17" s="28">
        <f>IF(Z11=0,0,VLOOKUP(Z11,FAC_TOTALS_APTA!$A$4:$AZ$126,$L17,FALSE))</f>
        <v>0</v>
      </c>
      <c r="AA17" s="28">
        <f>IF(AA11=0,0,VLOOKUP(AA11,FAC_TOTALS_APTA!$A$4:$AZ$126,$L17,FALSE))</f>
        <v>0</v>
      </c>
      <c r="AB17" s="28">
        <f>IF(AB11=0,0,VLOOKUP(AB11,FAC_TOTALS_APTA!$A$4:$AZ$126,$L17,FALSE))</f>
        <v>0</v>
      </c>
      <c r="AC17" s="31">
        <f t="shared" si="4"/>
        <v>64798401.672245763</v>
      </c>
      <c r="AD17" s="32">
        <f>AC17/G27</f>
        <v>2.5567369273152455E-2</v>
      </c>
      <c r="AE17" s="5"/>
    </row>
    <row r="18" spans="1:31" s="12" customFormat="1" x14ac:dyDescent="0.25">
      <c r="A18" s="5"/>
      <c r="B18" s="24" t="s">
        <v>73</v>
      </c>
      <c r="C18" s="115"/>
      <c r="D18" s="103" t="s">
        <v>72</v>
      </c>
      <c r="E18" s="54"/>
      <c r="F18" s="5" t="e">
        <f>MATCH($D18,FAC_TOTALS_APTA!$A$2:$AZ$2,)</f>
        <v>#N/A</v>
      </c>
      <c r="G18" s="122" t="e">
        <f>VLOOKUP(G11,FAC_TOTALS_APTA!$A$4:$AZ$126,$F18,FALSE)</f>
        <v>#REF!</v>
      </c>
      <c r="H18" s="122" t="e">
        <f>VLOOKUP(H11,FAC_TOTALS_APTA!$A$4:$AZ$126,$F18,FALSE)</f>
        <v>#REF!</v>
      </c>
      <c r="I18" s="29" t="str">
        <f t="shared" si="1"/>
        <v>-</v>
      </c>
      <c r="J18" s="30" t="str">
        <f t="shared" si="2"/>
        <v/>
      </c>
      <c r="K18" s="30" t="str">
        <f t="shared" si="3"/>
        <v>TSD_POP_EMP_PCT_FAC</v>
      </c>
      <c r="L18" s="5" t="e">
        <f>MATCH($K18,FAC_TOTALS_APTA!$A$2:$AX$2,)</f>
        <v>#N/A</v>
      </c>
      <c r="M18" s="28" t="e">
        <f>IF(M11=0,0,VLOOKUP(M11,FAC_TOTALS_APTA!$A$4:$AZ$126,$L18,FALSE))</f>
        <v>#REF!</v>
      </c>
      <c r="N18" s="28" t="e">
        <f>IF(N11=0,0,VLOOKUP(N11,FAC_TOTALS_APTA!$A$4:$AZ$126,$L18,FALSE))</f>
        <v>#REF!</v>
      </c>
      <c r="O18" s="28" t="e">
        <f>IF(O11=0,0,VLOOKUP(O11,FAC_TOTALS_APTA!$A$4:$AZ$126,$L18,FALSE))</f>
        <v>#REF!</v>
      </c>
      <c r="P18" s="28" t="e">
        <f>IF(P11=0,0,VLOOKUP(P11,FAC_TOTALS_APTA!$A$4:$AZ$126,$L18,FALSE))</f>
        <v>#REF!</v>
      </c>
      <c r="Q18" s="28" t="e">
        <f>IF(Q11=0,0,VLOOKUP(Q11,FAC_TOTALS_APTA!$A$4:$AZ$126,$L18,FALSE))</f>
        <v>#REF!</v>
      </c>
      <c r="R18" s="28" t="e">
        <f>IF(R11=0,0,VLOOKUP(R11,FAC_TOTALS_APTA!$A$4:$AZ$126,$L18,FALSE))</f>
        <v>#REF!</v>
      </c>
      <c r="S18" s="28">
        <f>IF(S11=0,0,VLOOKUP(S11,FAC_TOTALS_APTA!$A$4:$AZ$126,$L18,FALSE))</f>
        <v>0</v>
      </c>
      <c r="T18" s="28">
        <f>IF(T11=0,0,VLOOKUP(T11,FAC_TOTALS_APTA!$A$4:$AZ$126,$L18,FALSE))</f>
        <v>0</v>
      </c>
      <c r="U18" s="28">
        <f>IF(U11=0,0,VLOOKUP(U11,FAC_TOTALS_APTA!$A$4:$AZ$126,$L18,FALSE))</f>
        <v>0</v>
      </c>
      <c r="V18" s="28">
        <f>IF(V11=0,0,VLOOKUP(V11,FAC_TOTALS_APTA!$A$4:$AZ$126,$L18,FALSE))</f>
        <v>0</v>
      </c>
      <c r="W18" s="28">
        <f>IF(W11=0,0,VLOOKUP(W11,FAC_TOTALS_APTA!$A$4:$AZ$126,$L18,FALSE))</f>
        <v>0</v>
      </c>
      <c r="X18" s="28">
        <f>IF(X11=0,0,VLOOKUP(X11,FAC_TOTALS_APTA!$A$4:$AZ$126,$L18,FALSE))</f>
        <v>0</v>
      </c>
      <c r="Y18" s="28">
        <f>IF(Y11=0,0,VLOOKUP(Y11,FAC_TOTALS_APTA!$A$4:$AZ$126,$L18,FALSE))</f>
        <v>0</v>
      </c>
      <c r="Z18" s="28">
        <f>IF(Z11=0,0,VLOOKUP(Z11,FAC_TOTALS_APTA!$A$4:$AZ$126,$L18,FALSE))</f>
        <v>0</v>
      </c>
      <c r="AA18" s="28">
        <f>IF(AA11=0,0,VLOOKUP(AA11,FAC_TOTALS_APTA!$A$4:$AZ$126,$L18,FALSE))</f>
        <v>0</v>
      </c>
      <c r="AB18" s="28">
        <f>IF(AB11=0,0,VLOOKUP(AB11,FAC_TOTALS_APTA!$A$4:$AZ$126,$L18,FALSE))</f>
        <v>0</v>
      </c>
      <c r="AC18" s="31" t="e">
        <f t="shared" si="4"/>
        <v>#REF!</v>
      </c>
      <c r="AD18" s="32" t="e">
        <f>AC18/G27</f>
        <v>#REF!</v>
      </c>
      <c r="AE18" s="5"/>
    </row>
    <row r="19" spans="1:31" s="12" customFormat="1" x14ac:dyDescent="0.2">
      <c r="A19" s="5"/>
      <c r="B19" s="114" t="s">
        <v>49</v>
      </c>
      <c r="C19" s="115" t="s">
        <v>21</v>
      </c>
      <c r="D19" s="123" t="s">
        <v>81</v>
      </c>
      <c r="E19" s="54"/>
      <c r="F19" s="5">
        <f>MATCH($D19,FAC_TOTALS_APTA!$A$2:$AZ$2,)</f>
        <v>16</v>
      </c>
      <c r="G19" s="124">
        <f>VLOOKUP(G11,FAC_TOTALS_APTA!$A$4:$AZ$126,$F19,FALSE)</f>
        <v>4.1402142572755398</v>
      </c>
      <c r="H19" s="124">
        <f>VLOOKUP(H11,FAC_TOTALS_APTA!$A$4:$AZ$126,$F19,FALSE)</f>
        <v>3.0460655824605101</v>
      </c>
      <c r="I19" s="29">
        <f t="shared" si="1"/>
        <v>-0.26427344258628593</v>
      </c>
      <c r="J19" s="30" t="str">
        <f t="shared" si="2"/>
        <v>_log</v>
      </c>
      <c r="K19" s="30" t="str">
        <f t="shared" si="3"/>
        <v>GAS_PRICE_2018_log_FAC</v>
      </c>
      <c r="L19" s="5">
        <f>MATCH($K19,FAC_TOTALS_APTA!$A$2:$AX$2,)</f>
        <v>32</v>
      </c>
      <c r="M19" s="28">
        <f>IF(M11=0,0,VLOOKUP(M11,FAC_TOTALS_APTA!$A$4:$AZ$126,$L19,FALSE))</f>
        <v>-8661146.9800692499</v>
      </c>
      <c r="N19" s="28">
        <f>IF(N11=0,0,VLOOKUP(N11,FAC_TOTALS_APTA!$A$4:$AZ$126,$L19,FALSE))</f>
        <v>-10799095.795141401</v>
      </c>
      <c r="O19" s="28">
        <f>IF(O11=0,0,VLOOKUP(O11,FAC_TOTALS_APTA!$A$4:$AZ$126,$L19,FALSE))</f>
        <v>-52651946.108790897</v>
      </c>
      <c r="P19" s="28">
        <f>IF(P11=0,0,VLOOKUP(P11,FAC_TOTALS_APTA!$A$4:$AZ$126,$L19,FALSE))</f>
        <v>-22041617.571128301</v>
      </c>
      <c r="Q19" s="28">
        <f>IF(Q11=0,0,VLOOKUP(Q11,FAC_TOTALS_APTA!$A$4:$AZ$126,$L19,FALSE))</f>
        <v>14189535.3255868</v>
      </c>
      <c r="R19" s="28">
        <f>IF(R11=0,0,VLOOKUP(R11,FAC_TOTALS_APTA!$A$4:$AZ$126,$L19,FALSE))</f>
        <v>17408883.592364501</v>
      </c>
      <c r="S19" s="28">
        <f>IF(S11=0,0,VLOOKUP(S11,FAC_TOTALS_APTA!$A$4:$AZ$126,$L19,FALSE))</f>
        <v>0</v>
      </c>
      <c r="T19" s="28">
        <f>IF(T11=0,0,VLOOKUP(T11,FAC_TOTALS_APTA!$A$4:$AZ$126,$L19,FALSE))</f>
        <v>0</v>
      </c>
      <c r="U19" s="28">
        <f>IF(U11=0,0,VLOOKUP(U11,FAC_TOTALS_APTA!$A$4:$AZ$126,$L19,FALSE))</f>
        <v>0</v>
      </c>
      <c r="V19" s="28">
        <f>IF(V11=0,0,VLOOKUP(V11,FAC_TOTALS_APTA!$A$4:$AZ$126,$L19,FALSE))</f>
        <v>0</v>
      </c>
      <c r="W19" s="28">
        <f>IF(W11=0,0,VLOOKUP(W11,FAC_TOTALS_APTA!$A$4:$AZ$126,$L19,FALSE))</f>
        <v>0</v>
      </c>
      <c r="X19" s="28">
        <f>IF(X11=0,0,VLOOKUP(X11,FAC_TOTALS_APTA!$A$4:$AZ$126,$L19,FALSE))</f>
        <v>0</v>
      </c>
      <c r="Y19" s="28">
        <f>IF(Y11=0,0,VLOOKUP(Y11,FAC_TOTALS_APTA!$A$4:$AZ$126,$L19,FALSE))</f>
        <v>0</v>
      </c>
      <c r="Z19" s="28">
        <f>IF(Z11=0,0,VLOOKUP(Z11,FAC_TOTALS_APTA!$A$4:$AZ$126,$L19,FALSE))</f>
        <v>0</v>
      </c>
      <c r="AA19" s="28">
        <f>IF(AA11=0,0,VLOOKUP(AA11,FAC_TOTALS_APTA!$A$4:$AZ$126,$L19,FALSE))</f>
        <v>0</v>
      </c>
      <c r="AB19" s="28">
        <f>IF(AB11=0,0,VLOOKUP(AB11,FAC_TOTALS_APTA!$A$4:$AZ$126,$L19,FALSE))</f>
        <v>0</v>
      </c>
      <c r="AC19" s="31">
        <f t="shared" si="4"/>
        <v>-62555387.537178561</v>
      </c>
      <c r="AD19" s="32">
        <f>AC19/G27</f>
        <v>-2.4682347896140204E-2</v>
      </c>
      <c r="AE19" s="5"/>
    </row>
    <row r="20" spans="1:31" s="12" customFormat="1" x14ac:dyDescent="0.25">
      <c r="A20" s="5"/>
      <c r="B20" s="114" t="s">
        <v>46</v>
      </c>
      <c r="C20" s="115" t="s">
        <v>21</v>
      </c>
      <c r="D20" s="103" t="s">
        <v>14</v>
      </c>
      <c r="E20" s="54"/>
      <c r="F20" s="5">
        <f>MATCH($D20,FAC_TOTALS_APTA!$A$2:$AZ$2,)</f>
        <v>17</v>
      </c>
      <c r="G20" s="122">
        <f>VLOOKUP(G11,FAC_TOTALS_APTA!$A$4:$AZ$126,$F20,FALSE)</f>
        <v>32885.708578535901</v>
      </c>
      <c r="H20" s="122">
        <f>VLOOKUP(H11,FAC_TOTALS_APTA!$A$4:$AZ$126,$F20,FALSE)</f>
        <v>36989.701487673403</v>
      </c>
      <c r="I20" s="29">
        <f t="shared" si="1"/>
        <v>0.12479563574969244</v>
      </c>
      <c r="J20" s="30" t="str">
        <f t="shared" si="2"/>
        <v>_log</v>
      </c>
      <c r="K20" s="30" t="str">
        <f t="shared" si="3"/>
        <v>TOTAL_MED_INC_INDIV_2018_log_FAC</v>
      </c>
      <c r="L20" s="5">
        <f>MATCH($K20,FAC_TOTALS_APTA!$A$2:$AX$2,)</f>
        <v>33</v>
      </c>
      <c r="M20" s="28">
        <f>IF(M11=0,0,VLOOKUP(M11,FAC_TOTALS_APTA!$A$4:$AZ$126,$L20,FALSE))</f>
        <v>-1633450.7779262899</v>
      </c>
      <c r="N20" s="28">
        <f>IF(N11=0,0,VLOOKUP(N11,FAC_TOTALS_APTA!$A$4:$AZ$126,$L20,FALSE))</f>
        <v>-2377860.9244699501</v>
      </c>
      <c r="O20" s="28">
        <f>IF(O11=0,0,VLOOKUP(O11,FAC_TOTALS_APTA!$A$4:$AZ$126,$L20,FALSE))</f>
        <v>-9191224.5418597609</v>
      </c>
      <c r="P20" s="28">
        <f>IF(P11=0,0,VLOOKUP(P11,FAC_TOTALS_APTA!$A$4:$AZ$126,$L20,FALSE))</f>
        <v>-5910628.5007268097</v>
      </c>
      <c r="Q20" s="28">
        <f>IF(Q11=0,0,VLOOKUP(Q11,FAC_TOTALS_APTA!$A$4:$AZ$126,$L20,FALSE))</f>
        <v>-5848558.2154608704</v>
      </c>
      <c r="R20" s="28">
        <f>IF(R11=0,0,VLOOKUP(R11,FAC_TOTALS_APTA!$A$4:$AZ$126,$L20,FALSE))</f>
        <v>-5941732.2581517901</v>
      </c>
      <c r="S20" s="28">
        <f>IF(S11=0,0,VLOOKUP(S11,FAC_TOTALS_APTA!$A$4:$AZ$126,$L20,FALSE))</f>
        <v>0</v>
      </c>
      <c r="T20" s="28">
        <f>IF(T11=0,0,VLOOKUP(T11,FAC_TOTALS_APTA!$A$4:$AZ$126,$L20,FALSE))</f>
        <v>0</v>
      </c>
      <c r="U20" s="28">
        <f>IF(U11=0,0,VLOOKUP(U11,FAC_TOTALS_APTA!$A$4:$AZ$126,$L20,FALSE))</f>
        <v>0</v>
      </c>
      <c r="V20" s="28">
        <f>IF(V11=0,0,VLOOKUP(V11,FAC_TOTALS_APTA!$A$4:$AZ$126,$L20,FALSE))</f>
        <v>0</v>
      </c>
      <c r="W20" s="28">
        <f>IF(W11=0,0,VLOOKUP(W11,FAC_TOTALS_APTA!$A$4:$AZ$126,$L20,FALSE))</f>
        <v>0</v>
      </c>
      <c r="X20" s="28">
        <f>IF(X11=0,0,VLOOKUP(X11,FAC_TOTALS_APTA!$A$4:$AZ$126,$L20,FALSE))</f>
        <v>0</v>
      </c>
      <c r="Y20" s="28">
        <f>IF(Y11=0,0,VLOOKUP(Y11,FAC_TOTALS_APTA!$A$4:$AZ$126,$L20,FALSE))</f>
        <v>0</v>
      </c>
      <c r="Z20" s="28">
        <f>IF(Z11=0,0,VLOOKUP(Z11,FAC_TOTALS_APTA!$A$4:$AZ$126,$L20,FALSE))</f>
        <v>0</v>
      </c>
      <c r="AA20" s="28">
        <f>IF(AA11=0,0,VLOOKUP(AA11,FAC_TOTALS_APTA!$A$4:$AZ$126,$L20,FALSE))</f>
        <v>0</v>
      </c>
      <c r="AB20" s="28">
        <f>IF(AB11=0,0,VLOOKUP(AB11,FAC_TOTALS_APTA!$A$4:$AZ$126,$L20,FALSE))</f>
        <v>0</v>
      </c>
      <c r="AC20" s="31">
        <f t="shared" si="4"/>
        <v>-30903455.218595468</v>
      </c>
      <c r="AD20" s="32">
        <f>AC20/G27</f>
        <v>-1.2193511429288574E-2</v>
      </c>
      <c r="AE20" s="5"/>
    </row>
    <row r="21" spans="1:31" s="12" customFormat="1" x14ac:dyDescent="0.25">
      <c r="A21" s="5"/>
      <c r="B21" s="114" t="s">
        <v>62</v>
      </c>
      <c r="C21" s="115"/>
      <c r="D21" s="103" t="s">
        <v>9</v>
      </c>
      <c r="E21" s="54"/>
      <c r="F21" s="5">
        <f>MATCH($D21,FAC_TOTALS_APTA!$A$2:$AZ$2,)</f>
        <v>18</v>
      </c>
      <c r="G21" s="116">
        <f>VLOOKUP(G11,FAC_TOTALS_APTA!$A$4:$AZ$126,$F21,FALSE)</f>
        <v>9.9589405328228597</v>
      </c>
      <c r="H21" s="116">
        <f>VLOOKUP(H11,FAC_TOTALS_APTA!$A$4:$AZ$126,$F21,FALSE)</f>
        <v>9.0962859730607892</v>
      </c>
      <c r="I21" s="29">
        <f t="shared" si="1"/>
        <v>-8.6621117669988812E-2</v>
      </c>
      <c r="J21" s="30" t="str">
        <f t="shared" si="2"/>
        <v/>
      </c>
      <c r="K21" s="30" t="str">
        <f t="shared" si="3"/>
        <v>PCT_HH_NO_VEH_FAC</v>
      </c>
      <c r="L21" s="5">
        <f>MATCH($K21,FAC_TOTALS_APTA!$A$2:$AX$2,)</f>
        <v>34</v>
      </c>
      <c r="M21" s="28">
        <f>IF(M11=0,0,VLOOKUP(M11,FAC_TOTALS_APTA!$A$4:$AZ$126,$L21,FALSE))</f>
        <v>-16428343.696787</v>
      </c>
      <c r="N21" s="28">
        <f>IF(N11=0,0,VLOOKUP(N11,FAC_TOTALS_APTA!$A$4:$AZ$126,$L21,FALSE))</f>
        <v>-3990830.03830704</v>
      </c>
      <c r="O21" s="28">
        <f>IF(O11=0,0,VLOOKUP(O11,FAC_TOTALS_APTA!$A$4:$AZ$126,$L21,FALSE))</f>
        <v>-8067862.8480613101</v>
      </c>
      <c r="P21" s="28">
        <f>IF(P11=0,0,VLOOKUP(P11,FAC_TOTALS_APTA!$A$4:$AZ$126,$L21,FALSE))</f>
        <v>-8162436.6894896599</v>
      </c>
      <c r="Q21" s="28">
        <f>IF(Q11=0,0,VLOOKUP(Q11,FAC_TOTALS_APTA!$A$4:$AZ$126,$L21,FALSE))</f>
        <v>-8483052.4720341899</v>
      </c>
      <c r="R21" s="28">
        <f>IF(R11=0,0,VLOOKUP(R11,FAC_TOTALS_APTA!$A$4:$AZ$126,$L21,FALSE))</f>
        <v>-7789661.6890913304</v>
      </c>
      <c r="S21" s="28">
        <f>IF(S11=0,0,VLOOKUP(S11,FAC_TOTALS_APTA!$A$4:$AZ$126,$L21,FALSE))</f>
        <v>0</v>
      </c>
      <c r="T21" s="28">
        <f>IF(T11=0,0,VLOOKUP(T11,FAC_TOTALS_APTA!$A$4:$AZ$126,$L21,FALSE))</f>
        <v>0</v>
      </c>
      <c r="U21" s="28">
        <f>IF(U11=0,0,VLOOKUP(U11,FAC_TOTALS_APTA!$A$4:$AZ$126,$L21,FALSE))</f>
        <v>0</v>
      </c>
      <c r="V21" s="28">
        <f>IF(V11=0,0,VLOOKUP(V11,FAC_TOTALS_APTA!$A$4:$AZ$126,$L21,FALSE))</f>
        <v>0</v>
      </c>
      <c r="W21" s="28">
        <f>IF(W11=0,0,VLOOKUP(W11,FAC_TOTALS_APTA!$A$4:$AZ$126,$L21,FALSE))</f>
        <v>0</v>
      </c>
      <c r="X21" s="28">
        <f>IF(X11=0,0,VLOOKUP(X11,FAC_TOTALS_APTA!$A$4:$AZ$126,$L21,FALSE))</f>
        <v>0</v>
      </c>
      <c r="Y21" s="28">
        <f>IF(Y11=0,0,VLOOKUP(Y11,FAC_TOTALS_APTA!$A$4:$AZ$126,$L21,FALSE))</f>
        <v>0</v>
      </c>
      <c r="Z21" s="28">
        <f>IF(Z11=0,0,VLOOKUP(Z11,FAC_TOTALS_APTA!$A$4:$AZ$126,$L21,FALSE))</f>
        <v>0</v>
      </c>
      <c r="AA21" s="28">
        <f>IF(AA11=0,0,VLOOKUP(AA11,FAC_TOTALS_APTA!$A$4:$AZ$126,$L21,FALSE))</f>
        <v>0</v>
      </c>
      <c r="AB21" s="28">
        <f>IF(AB11=0,0,VLOOKUP(AB11,FAC_TOTALS_APTA!$A$4:$AZ$126,$L21,FALSE))</f>
        <v>0</v>
      </c>
      <c r="AC21" s="31">
        <f t="shared" si="4"/>
        <v>-52922187.43377053</v>
      </c>
      <c r="AD21" s="32">
        <f>AC21/G27</f>
        <v>-2.0881396360764665E-2</v>
      </c>
      <c r="AE21" s="5"/>
    </row>
    <row r="22" spans="1:31" s="12" customFormat="1" x14ac:dyDescent="0.25">
      <c r="A22" s="5"/>
      <c r="B22" s="114" t="s">
        <v>47</v>
      </c>
      <c r="C22" s="115"/>
      <c r="D22" s="103" t="s">
        <v>28</v>
      </c>
      <c r="E22" s="54"/>
      <c r="F22" s="5">
        <f>MATCH($D22,FAC_TOTALS_APTA!$A$2:$AZ$2,)</f>
        <v>19</v>
      </c>
      <c r="G22" s="124">
        <f>VLOOKUP(G11,FAC_TOTALS_APTA!$A$4:$AZ$126,$F22,FALSE)</f>
        <v>4.9873568486467601</v>
      </c>
      <c r="H22" s="124">
        <f>VLOOKUP(H11,FAC_TOTALS_APTA!$A$4:$AZ$126,$F22,FALSE)</f>
        <v>6.1187931809606004</v>
      </c>
      <c r="I22" s="29">
        <f t="shared" si="1"/>
        <v>0.22686091383672236</v>
      </c>
      <c r="J22" s="30" t="str">
        <f t="shared" si="2"/>
        <v/>
      </c>
      <c r="K22" s="30" t="str">
        <f t="shared" si="3"/>
        <v>JTW_HOME_PCT_FAC</v>
      </c>
      <c r="L22" s="5">
        <f>MATCH($K22,FAC_TOTALS_APTA!$A$2:$AX$2,)</f>
        <v>35</v>
      </c>
      <c r="M22" s="28">
        <f>IF(M11=0,0,VLOOKUP(M11,FAC_TOTALS_APTA!$A$4:$AZ$126,$L22,FALSE))</f>
        <v>-17311.897806873301</v>
      </c>
      <c r="N22" s="28">
        <f>IF(N11=0,0,VLOOKUP(N11,FAC_TOTALS_APTA!$A$4:$AZ$126,$L22,FALSE))</f>
        <v>-1783581.8657205601</v>
      </c>
      <c r="O22" s="28">
        <f>IF(O11=0,0,VLOOKUP(O11,FAC_TOTALS_APTA!$A$4:$AZ$126,$L22,FALSE))</f>
        <v>-1465009.0547199999</v>
      </c>
      <c r="P22" s="28">
        <f>IF(P11=0,0,VLOOKUP(P11,FAC_TOTALS_APTA!$A$4:$AZ$126,$L22,FALSE))</f>
        <v>-4604170.9702768996</v>
      </c>
      <c r="Q22" s="28">
        <f>IF(Q11=0,0,VLOOKUP(Q11,FAC_TOTALS_APTA!$A$4:$AZ$126,$L22,FALSE))</f>
        <v>-1698547.64647849</v>
      </c>
      <c r="R22" s="28">
        <f>IF(R11=0,0,VLOOKUP(R11,FAC_TOTALS_APTA!$A$4:$AZ$126,$L22,FALSE))</f>
        <v>-2282620.5117497002</v>
      </c>
      <c r="S22" s="28">
        <f>IF(S11=0,0,VLOOKUP(S11,FAC_TOTALS_APTA!$A$4:$AZ$126,$L22,FALSE))</f>
        <v>0</v>
      </c>
      <c r="T22" s="28">
        <f>IF(T11=0,0,VLOOKUP(T11,FAC_TOTALS_APTA!$A$4:$AZ$126,$L22,FALSE))</f>
        <v>0</v>
      </c>
      <c r="U22" s="28">
        <f>IF(U11=0,0,VLOOKUP(U11,FAC_TOTALS_APTA!$A$4:$AZ$126,$L22,FALSE))</f>
        <v>0</v>
      </c>
      <c r="V22" s="28">
        <f>IF(V11=0,0,VLOOKUP(V11,FAC_TOTALS_APTA!$A$4:$AZ$126,$L22,FALSE))</f>
        <v>0</v>
      </c>
      <c r="W22" s="28">
        <f>IF(W11=0,0,VLOOKUP(W11,FAC_TOTALS_APTA!$A$4:$AZ$126,$L22,FALSE))</f>
        <v>0</v>
      </c>
      <c r="X22" s="28">
        <f>IF(X11=0,0,VLOOKUP(X11,FAC_TOTALS_APTA!$A$4:$AZ$126,$L22,FALSE))</f>
        <v>0</v>
      </c>
      <c r="Y22" s="28">
        <f>IF(Y11=0,0,VLOOKUP(Y11,FAC_TOTALS_APTA!$A$4:$AZ$126,$L22,FALSE))</f>
        <v>0</v>
      </c>
      <c r="Z22" s="28">
        <f>IF(Z11=0,0,VLOOKUP(Z11,FAC_TOTALS_APTA!$A$4:$AZ$126,$L22,FALSE))</f>
        <v>0</v>
      </c>
      <c r="AA22" s="28">
        <f>IF(AA11=0,0,VLOOKUP(AA11,FAC_TOTALS_APTA!$A$4:$AZ$126,$L22,FALSE))</f>
        <v>0</v>
      </c>
      <c r="AB22" s="28">
        <f>IF(AB11=0,0,VLOOKUP(AB11,FAC_TOTALS_APTA!$A$4:$AZ$126,$L22,FALSE))</f>
        <v>0</v>
      </c>
      <c r="AC22" s="31">
        <f t="shared" si="4"/>
        <v>-11851241.946752522</v>
      </c>
      <c r="AD22" s="32">
        <f>AC22/G27</f>
        <v>-4.6761196476838105E-3</v>
      </c>
      <c r="AE22" s="5"/>
    </row>
    <row r="23" spans="1:31" s="12" customFormat="1" x14ac:dyDescent="0.25">
      <c r="A23" s="5"/>
      <c r="B23" s="114" t="s">
        <v>63</v>
      </c>
      <c r="C23" s="115"/>
      <c r="D23" s="125" t="s">
        <v>85</v>
      </c>
      <c r="E23" s="54"/>
      <c r="F23" s="5">
        <f>MATCH($D23,FAC_TOTALS_APTA!$A$2:$AZ$2,)</f>
        <v>21</v>
      </c>
      <c r="G23" s="124">
        <f>VLOOKUP(G11,FAC_TOTALS_APTA!$A$4:$AZ$126,$F23,FALSE)</f>
        <v>0.50499774940706799</v>
      </c>
      <c r="H23" s="124">
        <f>VLOOKUP(H11,FAC_TOTALS_APTA!$A$4:$AZ$126,$F23,FALSE)</f>
        <v>6.1833497858733697</v>
      </c>
      <c r="I23" s="29">
        <f t="shared" si="1"/>
        <v>11.2443115699692</v>
      </c>
      <c r="J23" s="30" t="str">
        <f t="shared" si="2"/>
        <v/>
      </c>
      <c r="K23" s="30" t="str">
        <f t="shared" si="3"/>
        <v>YEARS_SINCE_TNC_BUS_HI_FAC</v>
      </c>
      <c r="L23" s="5">
        <f>MATCH($K23,FAC_TOTALS_APTA!$A$2:$AX$2,)</f>
        <v>37</v>
      </c>
      <c r="M23" s="28">
        <f>IF(M11=0,0,VLOOKUP(M11,FAC_TOTALS_APTA!$A$4:$AZ$126,$L23,FALSE))</f>
        <v>-31779636.556498699</v>
      </c>
      <c r="N23" s="28">
        <f>IF(N11=0,0,VLOOKUP(N11,FAC_TOTALS_APTA!$A$4:$AZ$126,$L23,FALSE))</f>
        <v>-34016683.070205003</v>
      </c>
      <c r="O23" s="28">
        <f>IF(O11=0,0,VLOOKUP(O11,FAC_TOTALS_APTA!$A$4:$AZ$126,$L23,FALSE))</f>
        <v>-38440414.986290798</v>
      </c>
      <c r="P23" s="28">
        <f>IF(P11=0,0,VLOOKUP(P11,FAC_TOTALS_APTA!$A$4:$AZ$126,$L23,FALSE))</f>
        <v>-37441708.864767902</v>
      </c>
      <c r="Q23" s="28">
        <f>IF(Q11=0,0,VLOOKUP(Q11,FAC_TOTALS_APTA!$A$4:$AZ$126,$L23,FALSE))</f>
        <v>-35571202.907623403</v>
      </c>
      <c r="R23" s="28">
        <f>IF(R11=0,0,VLOOKUP(R11,FAC_TOTALS_APTA!$A$4:$AZ$126,$L23,FALSE))</f>
        <v>-34151959.961781003</v>
      </c>
      <c r="S23" s="28">
        <f>IF(S11=0,0,VLOOKUP(S11,FAC_TOTALS_APTA!$A$4:$AZ$126,$L23,FALSE))</f>
        <v>0</v>
      </c>
      <c r="T23" s="28">
        <f>IF(T11=0,0,VLOOKUP(T11,FAC_TOTALS_APTA!$A$4:$AZ$126,$L23,FALSE))</f>
        <v>0</v>
      </c>
      <c r="U23" s="28">
        <f>IF(U11=0,0,VLOOKUP(U11,FAC_TOTALS_APTA!$A$4:$AZ$126,$L23,FALSE))</f>
        <v>0</v>
      </c>
      <c r="V23" s="28">
        <f>IF(V11=0,0,VLOOKUP(V11,FAC_TOTALS_APTA!$A$4:$AZ$126,$L23,FALSE))</f>
        <v>0</v>
      </c>
      <c r="W23" s="28">
        <f>IF(W11=0,0,VLOOKUP(W11,FAC_TOTALS_APTA!$A$4:$AZ$126,$L23,FALSE))</f>
        <v>0</v>
      </c>
      <c r="X23" s="28">
        <f>IF(X11=0,0,VLOOKUP(X11,FAC_TOTALS_APTA!$A$4:$AZ$126,$L23,FALSE))</f>
        <v>0</v>
      </c>
      <c r="Y23" s="28">
        <f>IF(Y11=0,0,VLOOKUP(Y11,FAC_TOTALS_APTA!$A$4:$AZ$126,$L23,FALSE))</f>
        <v>0</v>
      </c>
      <c r="Z23" s="28">
        <f>IF(Z11=0,0,VLOOKUP(Z11,FAC_TOTALS_APTA!$A$4:$AZ$126,$L23,FALSE))</f>
        <v>0</v>
      </c>
      <c r="AA23" s="28">
        <f>IF(AA11=0,0,VLOOKUP(AA11,FAC_TOTALS_APTA!$A$4:$AZ$126,$L23,FALSE))</f>
        <v>0</v>
      </c>
      <c r="AB23" s="28">
        <f>IF(AB11=0,0,VLOOKUP(AB11,FAC_TOTALS_APTA!$A$4:$AZ$126,$L23,FALSE))</f>
        <v>0</v>
      </c>
      <c r="AC23" s="31">
        <f t="shared" si="4"/>
        <v>-211401606.34716681</v>
      </c>
      <c r="AD23" s="32">
        <f>AC23/G27</f>
        <v>-8.3412287879481253E-2</v>
      </c>
      <c r="AE23" s="5"/>
    </row>
    <row r="24" spans="1:31" s="12" customFormat="1" x14ac:dyDescent="0.25">
      <c r="A24" s="5"/>
      <c r="B24" s="114" t="s">
        <v>64</v>
      </c>
      <c r="C24" s="115"/>
      <c r="D24" s="103" t="s">
        <v>43</v>
      </c>
      <c r="E24" s="54"/>
      <c r="F24" s="5">
        <f>MATCH($D24,FAC_TOTALS_APTA!$A$2:$AZ$2,)</f>
        <v>26</v>
      </c>
      <c r="G24" s="124">
        <f>VLOOKUP(G11,FAC_TOTALS_APTA!$A$4:$AZ$126,$F24,FALSE)</f>
        <v>0.20578687227443601</v>
      </c>
      <c r="H24" s="124">
        <f>VLOOKUP(H11,FAC_TOTALS_APTA!$A$4:$AZ$126,$F24,FALSE)</f>
        <v>1</v>
      </c>
      <c r="I24" s="29">
        <f t="shared" si="1"/>
        <v>3.8593964665851308</v>
      </c>
      <c r="J24" s="30" t="str">
        <f t="shared" si="2"/>
        <v/>
      </c>
      <c r="K24" s="30" t="str">
        <f t="shared" si="3"/>
        <v>BIKE_SHARE_FAC</v>
      </c>
      <c r="L24" s="5">
        <f>MATCH($K24,FAC_TOTALS_APTA!$A$2:$AX$2,)</f>
        <v>42</v>
      </c>
      <c r="M24" s="28">
        <f>IF(M11=0,0,VLOOKUP(M11,FAC_TOTALS_APTA!$A$4:$AZ$126,$L24,FALSE))</f>
        <v>0</v>
      </c>
      <c r="N24" s="28">
        <f>IF(N11=0,0,VLOOKUP(N11,FAC_TOTALS_APTA!$A$4:$AZ$126,$L24,FALSE))</f>
        <v>-5384890.8642048799</v>
      </c>
      <c r="O24" s="28">
        <f>IF(O11=0,0,VLOOKUP(O11,FAC_TOTALS_APTA!$A$4:$AZ$126,$L24,FALSE))</f>
        <v>-4605823.6699548997</v>
      </c>
      <c r="P24" s="28">
        <f>IF(P11=0,0,VLOOKUP(P11,FAC_TOTALS_APTA!$A$4:$AZ$126,$L24,FALSE))</f>
        <v>-4467958.3668036796</v>
      </c>
      <c r="Q24" s="28">
        <f>IF(Q11=0,0,VLOOKUP(Q11,FAC_TOTALS_APTA!$A$4:$AZ$126,$L24,FALSE))</f>
        <v>0</v>
      </c>
      <c r="R24" s="28">
        <f>IF(R11=0,0,VLOOKUP(R11,FAC_TOTALS_APTA!$A$4:$AZ$126,$L24,FALSE))</f>
        <v>-214669.54052527799</v>
      </c>
      <c r="S24" s="28">
        <f>IF(S11=0,0,VLOOKUP(S11,FAC_TOTALS_APTA!$A$4:$AZ$126,$L24,FALSE))</f>
        <v>0</v>
      </c>
      <c r="T24" s="28">
        <f>IF(T11=0,0,VLOOKUP(T11,FAC_TOTALS_APTA!$A$4:$AZ$126,$L24,FALSE))</f>
        <v>0</v>
      </c>
      <c r="U24" s="28">
        <f>IF(U11=0,0,VLOOKUP(U11,FAC_TOTALS_APTA!$A$4:$AZ$126,$L24,FALSE))</f>
        <v>0</v>
      </c>
      <c r="V24" s="28">
        <f>IF(V11=0,0,VLOOKUP(V11,FAC_TOTALS_APTA!$A$4:$AZ$126,$L24,FALSE))</f>
        <v>0</v>
      </c>
      <c r="W24" s="28">
        <f>IF(W11=0,0,VLOOKUP(W11,FAC_TOTALS_APTA!$A$4:$AZ$126,$L24,FALSE))</f>
        <v>0</v>
      </c>
      <c r="X24" s="28">
        <f>IF(X11=0,0,VLOOKUP(X11,FAC_TOTALS_APTA!$A$4:$AZ$126,$L24,FALSE))</f>
        <v>0</v>
      </c>
      <c r="Y24" s="28">
        <f>IF(Y11=0,0,VLOOKUP(Y11,FAC_TOTALS_APTA!$A$4:$AZ$126,$L24,FALSE))</f>
        <v>0</v>
      </c>
      <c r="Z24" s="28">
        <f>IF(Z11=0,0,VLOOKUP(Z11,FAC_TOTALS_APTA!$A$4:$AZ$126,$L24,FALSE))</f>
        <v>0</v>
      </c>
      <c r="AA24" s="28">
        <f>IF(AA11=0,0,VLOOKUP(AA11,FAC_TOTALS_APTA!$A$4:$AZ$126,$L24,FALSE))</f>
        <v>0</v>
      </c>
      <c r="AB24" s="28">
        <f>IF(AB11=0,0,VLOOKUP(AB11,FAC_TOTALS_APTA!$A$4:$AZ$126,$L24,FALSE))</f>
        <v>0</v>
      </c>
      <c r="AC24" s="31">
        <f t="shared" si="4"/>
        <v>-14673342.441488737</v>
      </c>
      <c r="AD24" s="32">
        <f>AC24/G27</f>
        <v>-5.7896299135669843E-3</v>
      </c>
      <c r="AE24" s="5"/>
    </row>
    <row r="25" spans="1:31" s="12" customFormat="1" x14ac:dyDescent="0.25">
      <c r="A25" s="5"/>
      <c r="B25" s="126" t="s">
        <v>65</v>
      </c>
      <c r="C25" s="127"/>
      <c r="D25" s="128" t="s">
        <v>44</v>
      </c>
      <c r="E25" s="55"/>
      <c r="F25" s="6">
        <f>MATCH($D25,FAC_TOTALS_APTA!$A$2:$AZ$2,)</f>
        <v>27</v>
      </c>
      <c r="G25" s="130">
        <f>VLOOKUP(G11,FAC_TOTALS_APTA!$A$4:$AZ$126,$F25,FALSE)</f>
        <v>0</v>
      </c>
      <c r="H25" s="130">
        <f>VLOOKUP(H11,FAC_TOTALS_APTA!$A$4:$AZ$126,$F25,FALSE)</f>
        <v>0.535820345896039</v>
      </c>
      <c r="I25" s="35" t="str">
        <f t="shared" si="1"/>
        <v>-</v>
      </c>
      <c r="J25" s="36" t="str">
        <f t="shared" si="2"/>
        <v/>
      </c>
      <c r="K25" s="36" t="str">
        <f t="shared" si="3"/>
        <v>scooter_flag_FAC</v>
      </c>
      <c r="L25" s="6">
        <f>MATCH($K25,FAC_TOTALS_APTA!$A$2:$AX$2,)</f>
        <v>43</v>
      </c>
      <c r="M25" s="37">
        <f>IF(M11=0,0,VLOOKUP(M11,FAC_TOTALS_APTA!$A$4:$AZ$126,$L25,FALSE))</f>
        <v>0</v>
      </c>
      <c r="N25" s="37">
        <f>IF(N11=0,0,VLOOKUP(N11,FAC_TOTALS_APTA!$A$4:$AZ$126,$L25,FALSE))</f>
        <v>0</v>
      </c>
      <c r="O25" s="37">
        <f>IF(O11=0,0,VLOOKUP(O11,FAC_TOTALS_APTA!$A$4:$AZ$126,$L25,FALSE))</f>
        <v>0</v>
      </c>
      <c r="P25" s="37">
        <f>IF(P11=0,0,VLOOKUP(P11,FAC_TOTALS_APTA!$A$4:$AZ$126,$L25,FALSE))</f>
        <v>0</v>
      </c>
      <c r="Q25" s="37">
        <f>IF(Q11=0,0,VLOOKUP(Q11,FAC_TOTALS_APTA!$A$4:$AZ$126,$L25,FALSE))</f>
        <v>0</v>
      </c>
      <c r="R25" s="37">
        <f>IF(R11=0,0,VLOOKUP(R11,FAC_TOTALS_APTA!$A$4:$AZ$126,$L25,FALSE))</f>
        <v>-65371730.521596</v>
      </c>
      <c r="S25" s="37">
        <f>IF(S11=0,0,VLOOKUP(S11,FAC_TOTALS_APTA!$A$4:$AZ$126,$L25,FALSE))</f>
        <v>0</v>
      </c>
      <c r="T25" s="37">
        <f>IF(T11=0,0,VLOOKUP(T11,FAC_TOTALS_APTA!$A$4:$AZ$126,$L25,FALSE))</f>
        <v>0</v>
      </c>
      <c r="U25" s="37">
        <f>IF(U11=0,0,VLOOKUP(U11,FAC_TOTALS_APTA!$A$4:$AZ$126,$L25,FALSE))</f>
        <v>0</v>
      </c>
      <c r="V25" s="37">
        <f>IF(V11=0,0,VLOOKUP(V11,FAC_TOTALS_APTA!$A$4:$AZ$126,$L25,FALSE))</f>
        <v>0</v>
      </c>
      <c r="W25" s="37">
        <f>IF(W11=0,0,VLOOKUP(W11,FAC_TOTALS_APTA!$A$4:$AZ$126,$L25,FALSE))</f>
        <v>0</v>
      </c>
      <c r="X25" s="37">
        <f>IF(X11=0,0,VLOOKUP(X11,FAC_TOTALS_APTA!$A$4:$AZ$126,$L25,FALSE))</f>
        <v>0</v>
      </c>
      <c r="Y25" s="37">
        <f>IF(Y11=0,0,VLOOKUP(Y11,FAC_TOTALS_APTA!$A$4:$AZ$126,$L25,FALSE))</f>
        <v>0</v>
      </c>
      <c r="Z25" s="37">
        <f>IF(Z11=0,0,VLOOKUP(Z11,FAC_TOTALS_APTA!$A$4:$AZ$126,$L25,FALSE))</f>
        <v>0</v>
      </c>
      <c r="AA25" s="37">
        <f>IF(AA11=0,0,VLOOKUP(AA11,FAC_TOTALS_APTA!$A$4:$AZ$126,$L25,FALSE))</f>
        <v>0</v>
      </c>
      <c r="AB25" s="37">
        <f>IF(AB11=0,0,VLOOKUP(AB11,FAC_TOTALS_APTA!$A$4:$AZ$126,$L25,FALSE))</f>
        <v>0</v>
      </c>
      <c r="AC25" s="38">
        <f t="shared" si="4"/>
        <v>-65371730.521596</v>
      </c>
      <c r="AD25" s="39">
        <f>AC25/G27</f>
        <v>-2.5793586433267495E-2</v>
      </c>
      <c r="AE25" s="5"/>
    </row>
    <row r="26" spans="1:31" s="12" customFormat="1" x14ac:dyDescent="0.25">
      <c r="A26" s="5"/>
      <c r="B26" s="136" t="s">
        <v>53</v>
      </c>
      <c r="C26" s="137"/>
      <c r="D26" s="136" t="s">
        <v>45</v>
      </c>
      <c r="E26" s="42"/>
      <c r="F26" s="43"/>
      <c r="G26" s="140"/>
      <c r="H26" s="140"/>
      <c r="I26" s="45"/>
      <c r="J26" s="46"/>
      <c r="K26" s="46" t="str">
        <f t="shared" ref="K26" si="5">CONCATENATE(D26,J26,"_FAC")</f>
        <v>New_Reporter_FAC</v>
      </c>
      <c r="L26" s="43">
        <f>MATCH($K26,FAC_TOTALS_APTA!$A$2:$AX$2,)</f>
        <v>47</v>
      </c>
      <c r="M26" s="44">
        <f>IF(M11=0,0,VLOOKUP(M11,FAC_TOTALS_APTA!$A$4:$AZ$126,$L26,FALSE))</f>
        <v>0</v>
      </c>
      <c r="N26" s="44">
        <f>IF(N11=0,0,VLOOKUP(N11,FAC_TOTALS_APTA!$A$4:$AZ$126,$L26,FALSE))</f>
        <v>0</v>
      </c>
      <c r="O26" s="44">
        <f>IF(O11=0,0,VLOOKUP(O11,FAC_TOTALS_APTA!$A$4:$AZ$126,$L26,FALSE))</f>
        <v>0</v>
      </c>
      <c r="P26" s="44">
        <f>IF(P11=0,0,VLOOKUP(P11,FAC_TOTALS_APTA!$A$4:$AZ$126,$L26,FALSE))</f>
        <v>0</v>
      </c>
      <c r="Q26" s="44">
        <f>IF(Q11=0,0,VLOOKUP(Q11,FAC_TOTALS_APTA!$A$4:$AZ$126,$L26,FALSE))</f>
        <v>0</v>
      </c>
      <c r="R26" s="44">
        <f>IF(R11=0,0,VLOOKUP(R11,FAC_TOTALS_APTA!$A$4:$AZ$126,$L26,FALSE))</f>
        <v>0</v>
      </c>
      <c r="S26" s="44">
        <f>IF(S11=0,0,VLOOKUP(S11,FAC_TOTALS_APTA!$A$4:$AZ$126,$L26,FALSE))</f>
        <v>0</v>
      </c>
      <c r="T26" s="44">
        <f>IF(T11=0,0,VLOOKUP(T11,FAC_TOTALS_APTA!$A$4:$AZ$126,$L26,FALSE))</f>
        <v>0</v>
      </c>
      <c r="U26" s="44">
        <f>IF(U11=0,0,VLOOKUP(U11,FAC_TOTALS_APTA!$A$4:$AZ$126,$L26,FALSE))</f>
        <v>0</v>
      </c>
      <c r="V26" s="44">
        <f>IF(V11=0,0,VLOOKUP(V11,FAC_TOTALS_APTA!$A$4:$AZ$126,$L26,FALSE))</f>
        <v>0</v>
      </c>
      <c r="W26" s="44">
        <f>IF(W11=0,0,VLOOKUP(W11,FAC_TOTALS_APTA!$A$4:$AZ$126,$L26,FALSE))</f>
        <v>0</v>
      </c>
      <c r="X26" s="44">
        <f>IF(X11=0,0,VLOOKUP(X11,FAC_TOTALS_APTA!$A$4:$AZ$126,$L26,FALSE))</f>
        <v>0</v>
      </c>
      <c r="Y26" s="44">
        <f>IF(Y11=0,0,VLOOKUP(Y11,FAC_TOTALS_APTA!$A$4:$AZ$126,$L26,FALSE))</f>
        <v>0</v>
      </c>
      <c r="Z26" s="44">
        <f>IF(Z11=0,0,VLOOKUP(Z11,FAC_TOTALS_APTA!$A$4:$AZ$126,$L26,FALSE))</f>
        <v>0</v>
      </c>
      <c r="AA26" s="44">
        <f>IF(AA11=0,0,VLOOKUP(AA11,FAC_TOTALS_APTA!$A$4:$AZ$126,$L26,FALSE))</f>
        <v>0</v>
      </c>
      <c r="AB26" s="44">
        <f>IF(AB11=0,0,VLOOKUP(AB11,FAC_TOTALS_APTA!$A$4:$AZ$126,$L26,FALSE))</f>
        <v>0</v>
      </c>
      <c r="AC26" s="47">
        <f>SUM(M26:AB26)</f>
        <v>0</v>
      </c>
      <c r="AD26" s="48">
        <f>AC26/G28</f>
        <v>0</v>
      </c>
      <c r="AE26" s="5"/>
    </row>
    <row r="27" spans="1:31" s="104" customFormat="1" x14ac:dyDescent="0.25">
      <c r="A27" s="103"/>
      <c r="B27" s="114" t="s">
        <v>66</v>
      </c>
      <c r="C27" s="115"/>
      <c r="D27" s="103" t="s">
        <v>6</v>
      </c>
      <c r="E27" s="54"/>
      <c r="F27" s="5">
        <f>MATCH($D27,FAC_TOTALS_APTA!$A$2:$AX$2,)</f>
        <v>10</v>
      </c>
      <c r="G27" s="116">
        <f>VLOOKUP(G11,FAC_TOTALS_APTA!$A$4:$AZ$126,$F27,FALSE)</f>
        <v>2534418030.2620602</v>
      </c>
      <c r="H27" s="116">
        <f>VLOOKUP(H11,FAC_TOTALS_APTA!$A$4:$AX$126,$F27,FALSE)</f>
        <v>2227551519.1593599</v>
      </c>
      <c r="I27" s="111">
        <f t="shared" ref="I27:I28" si="6">H27/G27-1</f>
        <v>-0.1210796748754861</v>
      </c>
      <c r="J27" s="30"/>
      <c r="K27" s="30"/>
      <c r="L27" s="5"/>
      <c r="M27" s="28" t="e">
        <f t="shared" ref="M27:AB27" si="7">SUM(M13:M20)</f>
        <v>#REF!</v>
      </c>
      <c r="N27" s="28" t="e">
        <f t="shared" si="7"/>
        <v>#REF!</v>
      </c>
      <c r="O27" s="28" t="e">
        <f t="shared" si="7"/>
        <v>#REF!</v>
      </c>
      <c r="P27" s="28" t="e">
        <f t="shared" si="7"/>
        <v>#REF!</v>
      </c>
      <c r="Q27" s="28" t="e">
        <f t="shared" si="7"/>
        <v>#REF!</v>
      </c>
      <c r="R27" s="28" t="e">
        <f t="shared" si="7"/>
        <v>#REF!</v>
      </c>
      <c r="S27" s="28">
        <f t="shared" si="7"/>
        <v>0</v>
      </c>
      <c r="T27" s="28">
        <f t="shared" si="7"/>
        <v>0</v>
      </c>
      <c r="U27" s="28">
        <f t="shared" si="7"/>
        <v>0</v>
      </c>
      <c r="V27" s="28">
        <f t="shared" si="7"/>
        <v>0</v>
      </c>
      <c r="W27" s="28">
        <f t="shared" si="7"/>
        <v>0</v>
      </c>
      <c r="X27" s="28">
        <f t="shared" si="7"/>
        <v>0</v>
      </c>
      <c r="Y27" s="28">
        <f t="shared" si="7"/>
        <v>0</v>
      </c>
      <c r="Z27" s="28">
        <f t="shared" si="7"/>
        <v>0</v>
      </c>
      <c r="AA27" s="28">
        <f t="shared" si="7"/>
        <v>0</v>
      </c>
      <c r="AB27" s="28">
        <f t="shared" si="7"/>
        <v>0</v>
      </c>
      <c r="AC27" s="31">
        <f>H27-G27</f>
        <v>-306866511.10270023</v>
      </c>
      <c r="AD27" s="32">
        <f>I27</f>
        <v>-0.1210796748754861</v>
      </c>
      <c r="AE27" s="103"/>
    </row>
    <row r="28" spans="1:31" ht="13.5" thickBot="1" x14ac:dyDescent="0.3">
      <c r="B28" s="146" t="s">
        <v>50</v>
      </c>
      <c r="C28" s="147"/>
      <c r="D28" s="147" t="s">
        <v>4</v>
      </c>
      <c r="E28" s="22"/>
      <c r="F28" s="22">
        <f>MATCH($D28,FAC_TOTALS_APTA!$A$2:$AX$2,)</f>
        <v>8</v>
      </c>
      <c r="G28" s="113">
        <f>VLOOKUP(G11,FAC_TOTALS_APTA!$A$4:$AX$126,$F28,FALSE)</f>
        <v>2541057030.99999</v>
      </c>
      <c r="H28" s="113">
        <f>VLOOKUP(H11,FAC_TOTALS_APTA!$A$4:$AX$126,$F28,FALSE)</f>
        <v>2176386603</v>
      </c>
      <c r="I28" s="112">
        <f t="shared" si="6"/>
        <v>-0.14351131184823507</v>
      </c>
      <c r="J28" s="49"/>
      <c r="K28" s="49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50">
        <f>H28-G28</f>
        <v>-364670427.99998999</v>
      </c>
      <c r="AD28" s="51">
        <f>I28</f>
        <v>-0.14351131184823507</v>
      </c>
    </row>
    <row r="29" spans="1:31" ht="14.25" thickTop="1" thickBot="1" x14ac:dyDescent="0.3">
      <c r="B29" s="152" t="s">
        <v>67</v>
      </c>
      <c r="C29" s="153"/>
      <c r="D29" s="153"/>
      <c r="E29" s="58"/>
      <c r="F29" s="57"/>
      <c r="G29" s="153"/>
      <c r="H29" s="153"/>
      <c r="I29" s="59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1">
        <f>AD28-AD27</f>
        <v>-2.243163697274897E-2</v>
      </c>
    </row>
    <row r="30" spans="1:31" ht="13.5" thickTop="1" x14ac:dyDescent="0.25"/>
    <row r="31" spans="1:31" s="9" customFormat="1" x14ac:dyDescent="0.25">
      <c r="B31" s="17" t="s">
        <v>25</v>
      </c>
      <c r="E31" s="5"/>
      <c r="G31" s="105"/>
      <c r="H31" s="105"/>
      <c r="I31" s="16"/>
    </row>
    <row r="32" spans="1:31" x14ac:dyDescent="0.25">
      <c r="B32" s="14" t="s">
        <v>16</v>
      </c>
      <c r="C32" s="15" t="s">
        <v>17</v>
      </c>
      <c r="D32" s="9"/>
      <c r="E32" s="5"/>
      <c r="F32" s="9"/>
      <c r="G32" s="105"/>
      <c r="H32" s="105"/>
      <c r="I32" s="1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2:30" x14ac:dyDescent="0.25">
      <c r="B33" s="14"/>
      <c r="C33" s="15"/>
      <c r="D33" s="9"/>
      <c r="E33" s="5"/>
      <c r="F33" s="9"/>
      <c r="G33" s="105"/>
      <c r="H33" s="105"/>
      <c r="I33" s="1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2:30" x14ac:dyDescent="0.25">
      <c r="B34" s="17" t="s">
        <v>26</v>
      </c>
      <c r="C34" s="18">
        <v>0</v>
      </c>
      <c r="D34" s="9"/>
      <c r="E34" s="5"/>
      <c r="F34" s="9"/>
      <c r="G34" s="105"/>
      <c r="H34" s="105"/>
      <c r="I34" s="1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2:30" ht="13.5" thickBot="1" x14ac:dyDescent="0.3">
      <c r="B35" s="19" t="s">
        <v>33</v>
      </c>
      <c r="C35" s="20">
        <v>2</v>
      </c>
      <c r="D35" s="21"/>
      <c r="E35" s="22"/>
      <c r="F35" s="21"/>
      <c r="G35" s="156"/>
      <c r="H35" s="156"/>
      <c r="I35" s="2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2:30" ht="13.5" thickTop="1" x14ac:dyDescent="0.25">
      <c r="B36" s="60"/>
      <c r="C36" s="61"/>
      <c r="D36" s="61"/>
      <c r="E36" s="61"/>
      <c r="F36" s="61"/>
      <c r="G36" s="166" t="s">
        <v>51</v>
      </c>
      <c r="H36" s="166"/>
      <c r="I36" s="166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66" t="s">
        <v>55</v>
      </c>
      <c r="AD36" s="166"/>
    </row>
    <row r="37" spans="2:30" x14ac:dyDescent="0.25">
      <c r="B37" s="7" t="s">
        <v>18</v>
      </c>
      <c r="C37" s="26" t="s">
        <v>19</v>
      </c>
      <c r="D37" s="6" t="s">
        <v>20</v>
      </c>
      <c r="E37" s="6"/>
      <c r="F37" s="6"/>
      <c r="G37" s="127">
        <f>$C$1</f>
        <v>2012</v>
      </c>
      <c r="H37" s="127">
        <f>$C$2</f>
        <v>2018</v>
      </c>
      <c r="I37" s="26" t="s">
        <v>22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 t="s">
        <v>24</v>
      </c>
      <c r="AD37" s="26" t="s">
        <v>22</v>
      </c>
    </row>
    <row r="38" spans="2:30" ht="12.95" hidden="1" customHeight="1" x14ac:dyDescent="0.25">
      <c r="B38" s="24"/>
      <c r="C38" s="27"/>
      <c r="D38" s="5"/>
      <c r="E38" s="5"/>
      <c r="F38" s="5"/>
      <c r="G38" s="103"/>
      <c r="H38" s="103"/>
      <c r="I38" s="27"/>
      <c r="J38" s="5"/>
      <c r="K38" s="5"/>
      <c r="L38" s="5"/>
      <c r="M38" s="5">
        <v>1</v>
      </c>
      <c r="N38" s="5">
        <v>2</v>
      </c>
      <c r="O38" s="5">
        <v>3</v>
      </c>
      <c r="P38" s="5">
        <v>4</v>
      </c>
      <c r="Q38" s="5">
        <v>5</v>
      </c>
      <c r="R38" s="5">
        <v>6</v>
      </c>
      <c r="S38" s="5">
        <v>7</v>
      </c>
      <c r="T38" s="5">
        <v>8</v>
      </c>
      <c r="U38" s="5">
        <v>9</v>
      </c>
      <c r="V38" s="5">
        <v>10</v>
      </c>
      <c r="W38" s="5">
        <v>11</v>
      </c>
      <c r="X38" s="5">
        <v>12</v>
      </c>
      <c r="Y38" s="5">
        <v>13</v>
      </c>
      <c r="Z38" s="5">
        <v>14</v>
      </c>
      <c r="AA38" s="5">
        <v>15</v>
      </c>
      <c r="AB38" s="5">
        <v>16</v>
      </c>
      <c r="AC38" s="5"/>
      <c r="AD38" s="5"/>
    </row>
    <row r="39" spans="2:30" ht="12.95" hidden="1" customHeight="1" x14ac:dyDescent="0.25">
      <c r="B39" s="24"/>
      <c r="C39" s="27"/>
      <c r="D39" s="5"/>
      <c r="E39" s="5"/>
      <c r="F39" s="5"/>
      <c r="G39" s="103" t="str">
        <f>CONCATENATE($C34,"_",$C35,"_",G37)</f>
        <v>0_2_2012</v>
      </c>
      <c r="H39" s="103" t="str">
        <f>CONCATENATE($C34,"_",$C35,"_",H37)</f>
        <v>0_2_2018</v>
      </c>
      <c r="I39" s="27"/>
      <c r="J39" s="5"/>
      <c r="K39" s="5"/>
      <c r="L39" s="5"/>
      <c r="M39" s="5" t="str">
        <f>IF($G37+M38&gt;$H37,0,CONCATENATE($C34,"_",$C35,"_",$G37+M38))</f>
        <v>0_2_2013</v>
      </c>
      <c r="N39" s="5" t="str">
        <f t="shared" ref="N39:AB39" si="8">IF($G37+N38&gt;$H37,0,CONCATENATE($C34,"_",$C35,"_",$G37+N38))</f>
        <v>0_2_2014</v>
      </c>
      <c r="O39" s="5" t="str">
        <f t="shared" si="8"/>
        <v>0_2_2015</v>
      </c>
      <c r="P39" s="5" t="str">
        <f t="shared" si="8"/>
        <v>0_2_2016</v>
      </c>
      <c r="Q39" s="5" t="str">
        <f t="shared" si="8"/>
        <v>0_2_2017</v>
      </c>
      <c r="R39" s="5" t="str">
        <f t="shared" si="8"/>
        <v>0_2_2018</v>
      </c>
      <c r="S39" s="5">
        <f t="shared" si="8"/>
        <v>0</v>
      </c>
      <c r="T39" s="5">
        <f t="shared" si="8"/>
        <v>0</v>
      </c>
      <c r="U39" s="5">
        <f t="shared" si="8"/>
        <v>0</v>
      </c>
      <c r="V39" s="5">
        <f t="shared" si="8"/>
        <v>0</v>
      </c>
      <c r="W39" s="5">
        <f t="shared" si="8"/>
        <v>0</v>
      </c>
      <c r="X39" s="5">
        <f t="shared" si="8"/>
        <v>0</v>
      </c>
      <c r="Y39" s="5">
        <f t="shared" si="8"/>
        <v>0</v>
      </c>
      <c r="Z39" s="5">
        <f t="shared" si="8"/>
        <v>0</v>
      </c>
      <c r="AA39" s="5">
        <f t="shared" si="8"/>
        <v>0</v>
      </c>
      <c r="AB39" s="5">
        <f t="shared" si="8"/>
        <v>0</v>
      </c>
      <c r="AC39" s="5"/>
      <c r="AD39" s="5"/>
    </row>
    <row r="40" spans="2:30" ht="12.95" hidden="1" customHeight="1" x14ac:dyDescent="0.25">
      <c r="B40" s="24"/>
      <c r="C40" s="27"/>
      <c r="D40" s="5"/>
      <c r="E40" s="5"/>
      <c r="F40" s="5" t="s">
        <v>23</v>
      </c>
      <c r="G40" s="116"/>
      <c r="H40" s="116"/>
      <c r="I40" s="27"/>
      <c r="J40" s="5"/>
      <c r="K40" s="5"/>
      <c r="L40" s="5" t="s">
        <v>23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2:30" x14ac:dyDescent="0.25">
      <c r="B41" s="24" t="s">
        <v>31</v>
      </c>
      <c r="C41" s="27" t="s">
        <v>21</v>
      </c>
      <c r="D41" s="103" t="s">
        <v>95</v>
      </c>
      <c r="E41" s="54"/>
      <c r="F41" s="5">
        <f>MATCH($D41,FAC_TOTALS_APTA!$A$2:$AZ$2,)</f>
        <v>12</v>
      </c>
      <c r="G41" s="116">
        <f>VLOOKUP(G39,FAC_TOTALS_APTA!$A$4:$AZ$126,$F41,FALSE)</f>
        <v>11264859.978528</v>
      </c>
      <c r="H41" s="116">
        <f>VLOOKUP(H39,FAC_TOTALS_APTA!$A$4:$AZ$126,$F41,FALSE)</f>
        <v>12605880.249967899</v>
      </c>
      <c r="I41" s="29">
        <f>IFERROR(H41/G41-1,"-")</f>
        <v>0.11904455749969589</v>
      </c>
      <c r="J41" s="30" t="str">
        <f>IF(C41="Log","_log","")</f>
        <v>_log</v>
      </c>
      <c r="K41" s="30" t="str">
        <f>CONCATENATE(D41,J41,"_FAC")</f>
        <v>VRM_ADJ_log_FAC</v>
      </c>
      <c r="L41" s="5">
        <f>MATCH($K41,FAC_TOTALS_APTA!$A$2:$AX$2,)</f>
        <v>28</v>
      </c>
      <c r="M41" s="28">
        <f>IF(M39=0,0,VLOOKUP(M39,FAC_TOTALS_APTA!$A$4:$AZ$126,$L41,FALSE))</f>
        <v>3489657.5530280801</v>
      </c>
      <c r="N41" s="28">
        <f>IF(N39=0,0,VLOOKUP(N39,FAC_TOTALS_APTA!$A$4:$AZ$126,$L41,FALSE))</f>
        <v>7902929.8735540304</v>
      </c>
      <c r="O41" s="28">
        <f>IF(O39=0,0,VLOOKUP(O39,FAC_TOTALS_APTA!$A$4:$AZ$126,$L41,FALSE))</f>
        <v>15482898.678998301</v>
      </c>
      <c r="P41" s="28">
        <f>IF(P39=0,0,VLOOKUP(P39,FAC_TOTALS_APTA!$A$4:$AZ$126,$L41,FALSE))</f>
        <v>14945673.280813901</v>
      </c>
      <c r="Q41" s="28">
        <f>IF(Q39=0,0,VLOOKUP(Q39,FAC_TOTALS_APTA!$A$4:$AZ$126,$L41,FALSE))</f>
        <v>4575247.2874779599</v>
      </c>
      <c r="R41" s="28">
        <f>IF(R39=0,0,VLOOKUP(R39,FAC_TOTALS_APTA!$A$4:$AZ$126,$L41,FALSE))</f>
        <v>8464475.1457476299</v>
      </c>
      <c r="S41" s="28">
        <f>IF(S39=0,0,VLOOKUP(S39,FAC_TOTALS_APTA!$A$4:$AZ$126,$L41,FALSE))</f>
        <v>0</v>
      </c>
      <c r="T41" s="28">
        <f>IF(T39=0,0,VLOOKUP(T39,FAC_TOTALS_APTA!$A$4:$AZ$126,$L41,FALSE))</f>
        <v>0</v>
      </c>
      <c r="U41" s="28">
        <f>IF(U39=0,0,VLOOKUP(U39,FAC_TOTALS_APTA!$A$4:$AZ$126,$L41,FALSE))</f>
        <v>0</v>
      </c>
      <c r="V41" s="28">
        <f>IF(V39=0,0,VLOOKUP(V39,FAC_TOTALS_APTA!$A$4:$AZ$126,$L41,FALSE))</f>
        <v>0</v>
      </c>
      <c r="W41" s="28">
        <f>IF(W39=0,0,VLOOKUP(W39,FAC_TOTALS_APTA!$A$4:$AZ$126,$L41,FALSE))</f>
        <v>0</v>
      </c>
      <c r="X41" s="28">
        <f>IF(X39=0,0,VLOOKUP(X39,FAC_TOTALS_APTA!$A$4:$AZ$126,$L41,FALSE))</f>
        <v>0</v>
      </c>
      <c r="Y41" s="28">
        <f>IF(Y39=0,0,VLOOKUP(Y39,FAC_TOTALS_APTA!$A$4:$AZ$126,$L41,FALSE))</f>
        <v>0</v>
      </c>
      <c r="Z41" s="28">
        <f>IF(Z39=0,0,VLOOKUP(Z39,FAC_TOTALS_APTA!$A$4:$AZ$126,$L41,FALSE))</f>
        <v>0</v>
      </c>
      <c r="AA41" s="28">
        <f>IF(AA39=0,0,VLOOKUP(AA39,FAC_TOTALS_APTA!$A$4:$AZ$126,$L41,FALSE))</f>
        <v>0</v>
      </c>
      <c r="AB41" s="28">
        <f>IF(AB39=0,0,VLOOKUP(AB39,FAC_TOTALS_APTA!$A$4:$AZ$126,$L41,FALSE))</f>
        <v>0</v>
      </c>
      <c r="AC41" s="31">
        <f>SUM(M41:AB41)</f>
        <v>54860881.819619909</v>
      </c>
      <c r="AD41" s="32">
        <f>AC41/G55</f>
        <v>5.8579097756532389E-2</v>
      </c>
    </row>
    <row r="42" spans="2:30" x14ac:dyDescent="0.25">
      <c r="B42" s="24" t="s">
        <v>52</v>
      </c>
      <c r="C42" s="27" t="s">
        <v>21</v>
      </c>
      <c r="D42" s="103" t="s">
        <v>96</v>
      </c>
      <c r="E42" s="54"/>
      <c r="F42" s="5">
        <f>MATCH($D42,FAC_TOTALS_APTA!$A$2:$AZ$2,)</f>
        <v>13</v>
      </c>
      <c r="G42" s="122">
        <f>VLOOKUP(G39,FAC_TOTALS_APTA!$A$4:$AZ$126,$F42,FALSE)</f>
        <v>0.99257439422925597</v>
      </c>
      <c r="H42" s="122">
        <f>VLOOKUP(H39,FAC_TOTALS_APTA!$A$4:$AZ$126,$F42,FALSE)</f>
        <v>1.0085579264681701</v>
      </c>
      <c r="I42" s="29">
        <f t="shared" ref="I42:I53" si="9">IFERROR(H42/G42-1,"-")</f>
        <v>1.6103107567393415E-2</v>
      </c>
      <c r="J42" s="30" t="str">
        <f t="shared" ref="J42:J53" si="10">IF(C42="Log","_log","")</f>
        <v>_log</v>
      </c>
      <c r="K42" s="30" t="str">
        <f t="shared" ref="K42:K54" si="11">CONCATENATE(D42,J42,"_FAC")</f>
        <v>FARE_per_UPT_cleaned_2018_BUS_log_FAC</v>
      </c>
      <c r="L42" s="5">
        <f>MATCH($K42,FAC_TOTALS_APTA!$A$2:$AX$2,)</f>
        <v>29</v>
      </c>
      <c r="M42" s="28">
        <f>IF(M39=0,0,VLOOKUP(M39,FAC_TOTALS_APTA!$A$4:$AZ$126,$L42,FALSE))</f>
        <v>-6273415.4493255699</v>
      </c>
      <c r="N42" s="28">
        <f>IF(N39=0,0,VLOOKUP(N39,FAC_TOTALS_APTA!$A$4:$AZ$126,$L42,FALSE))</f>
        <v>2762461.9752360401</v>
      </c>
      <c r="O42" s="28">
        <f>IF(O39=0,0,VLOOKUP(O39,FAC_TOTALS_APTA!$A$4:$AZ$126,$L42,FALSE))</f>
        <v>-1585380.9984204399</v>
      </c>
      <c r="P42" s="28">
        <f>IF(P39=0,0,VLOOKUP(P39,FAC_TOTALS_APTA!$A$4:$AZ$126,$L42,FALSE))</f>
        <v>-2901468.9916453301</v>
      </c>
      <c r="Q42" s="28">
        <f>IF(Q39=0,0,VLOOKUP(Q39,FAC_TOTALS_APTA!$A$4:$AZ$126,$L42,FALSE))</f>
        <v>2214299.7001414201</v>
      </c>
      <c r="R42" s="28">
        <f>IF(R39=0,0,VLOOKUP(R39,FAC_TOTALS_APTA!$A$4:$AZ$126,$L42,FALSE))</f>
        <v>2974828.1540543698</v>
      </c>
      <c r="S42" s="28">
        <f>IF(S39=0,0,VLOOKUP(S39,FAC_TOTALS_APTA!$A$4:$AZ$126,$L42,FALSE))</f>
        <v>0</v>
      </c>
      <c r="T42" s="28">
        <f>IF(T39=0,0,VLOOKUP(T39,FAC_TOTALS_APTA!$A$4:$AZ$126,$L42,FALSE))</f>
        <v>0</v>
      </c>
      <c r="U42" s="28">
        <f>IF(U39=0,0,VLOOKUP(U39,FAC_TOTALS_APTA!$A$4:$AZ$126,$L42,FALSE))</f>
        <v>0</v>
      </c>
      <c r="V42" s="28">
        <f>IF(V39=0,0,VLOOKUP(V39,FAC_TOTALS_APTA!$A$4:$AZ$126,$L42,FALSE))</f>
        <v>0</v>
      </c>
      <c r="W42" s="28">
        <f>IF(W39=0,0,VLOOKUP(W39,FAC_TOTALS_APTA!$A$4:$AZ$126,$L42,FALSE))</f>
        <v>0</v>
      </c>
      <c r="X42" s="28">
        <f>IF(X39=0,0,VLOOKUP(X39,FAC_TOTALS_APTA!$A$4:$AZ$126,$L42,FALSE))</f>
        <v>0</v>
      </c>
      <c r="Y42" s="28">
        <f>IF(Y39=0,0,VLOOKUP(Y39,FAC_TOTALS_APTA!$A$4:$AZ$126,$L42,FALSE))</f>
        <v>0</v>
      </c>
      <c r="Z42" s="28">
        <f>IF(Z39=0,0,VLOOKUP(Z39,FAC_TOTALS_APTA!$A$4:$AZ$126,$L42,FALSE))</f>
        <v>0</v>
      </c>
      <c r="AA42" s="28">
        <f>IF(AA39=0,0,VLOOKUP(AA39,FAC_TOTALS_APTA!$A$4:$AZ$126,$L42,FALSE))</f>
        <v>0</v>
      </c>
      <c r="AB42" s="28">
        <f>IF(AB39=0,0,VLOOKUP(AB39,FAC_TOTALS_APTA!$A$4:$AZ$126,$L42,FALSE))</f>
        <v>0</v>
      </c>
      <c r="AC42" s="31">
        <f t="shared" ref="AC42:AC53" si="12">SUM(M42:AB42)</f>
        <v>-2808675.6099595092</v>
      </c>
      <c r="AD42" s="32">
        <f>AC42/G55</f>
        <v>-2.9990346065375409E-3</v>
      </c>
    </row>
    <row r="43" spans="2:30" x14ac:dyDescent="0.25">
      <c r="B43" s="114" t="s">
        <v>79</v>
      </c>
      <c r="C43" s="115"/>
      <c r="D43" s="103" t="s">
        <v>77</v>
      </c>
      <c r="E43" s="117"/>
      <c r="F43" s="103" t="e">
        <f>MATCH($D43,FAC_TOTALS_APTA!$A$2:$AZ$2,)</f>
        <v>#N/A</v>
      </c>
      <c r="G43" s="116" t="e">
        <f>VLOOKUP(G39,FAC_TOTALS_APTA!$A$4:$AZ$126,$F43,FALSE)</f>
        <v>#REF!</v>
      </c>
      <c r="H43" s="116" t="e">
        <f>VLOOKUP(H39,FAC_TOTALS_APTA!$A$4:$AZ$126,$F43,FALSE)</f>
        <v>#REF!</v>
      </c>
      <c r="I43" s="118" t="str">
        <f>IFERROR(H43/G43-1,"-")</f>
        <v>-</v>
      </c>
      <c r="J43" s="119" t="str">
        <f t="shared" si="10"/>
        <v/>
      </c>
      <c r="K43" s="119" t="str">
        <f t="shared" si="11"/>
        <v>RESTRUCTURE_FAC</v>
      </c>
      <c r="L43" s="103" t="e">
        <f>MATCH($K43,FAC_TOTALS_APTA!$A$2:$AX$2,)</f>
        <v>#N/A</v>
      </c>
      <c r="M43" s="116" t="e">
        <f>IF(M39=0,0,VLOOKUP(M39,FAC_TOTALS_APTA!$A$4:$AZ$126,$L43,FALSE))</f>
        <v>#REF!</v>
      </c>
      <c r="N43" s="116" t="e">
        <f>IF(N39=0,0,VLOOKUP(N39,FAC_TOTALS_APTA!$A$4:$AZ$126,$L43,FALSE))</f>
        <v>#REF!</v>
      </c>
      <c r="O43" s="116" t="e">
        <f>IF(O39=0,0,VLOOKUP(O39,FAC_TOTALS_APTA!$A$4:$AZ$126,$L43,FALSE))</f>
        <v>#REF!</v>
      </c>
      <c r="P43" s="116" t="e">
        <f>IF(P39=0,0,VLOOKUP(P39,FAC_TOTALS_APTA!$A$4:$AZ$126,$L43,FALSE))</f>
        <v>#REF!</v>
      </c>
      <c r="Q43" s="116" t="e">
        <f>IF(Q39=0,0,VLOOKUP(Q39,FAC_TOTALS_APTA!$A$4:$AZ$126,$L43,FALSE))</f>
        <v>#REF!</v>
      </c>
      <c r="R43" s="116" t="e">
        <f>IF(R39=0,0,VLOOKUP(R39,FAC_TOTALS_APTA!$A$4:$AZ$126,$L43,FALSE))</f>
        <v>#REF!</v>
      </c>
      <c r="S43" s="116">
        <f>IF(S39=0,0,VLOOKUP(S39,FAC_TOTALS_APTA!$A$4:$AZ$126,$L43,FALSE))</f>
        <v>0</v>
      </c>
      <c r="T43" s="116">
        <f>IF(T39=0,0,VLOOKUP(T39,FAC_TOTALS_APTA!$A$4:$AZ$126,$L43,FALSE))</f>
        <v>0</v>
      </c>
      <c r="U43" s="116">
        <f>IF(U39=0,0,VLOOKUP(U39,FAC_TOTALS_APTA!$A$4:$AZ$126,$L43,FALSE))</f>
        <v>0</v>
      </c>
      <c r="V43" s="116">
        <f>IF(V39=0,0,VLOOKUP(V39,FAC_TOTALS_APTA!$A$4:$AZ$126,$L43,FALSE))</f>
        <v>0</v>
      </c>
      <c r="W43" s="116">
        <f>IF(W39=0,0,VLOOKUP(W39,FAC_TOTALS_APTA!$A$4:$AZ$126,$L43,FALSE))</f>
        <v>0</v>
      </c>
      <c r="X43" s="116">
        <f>IF(X39=0,0,VLOOKUP(X39,FAC_TOTALS_APTA!$A$4:$AZ$126,$L43,FALSE))</f>
        <v>0</v>
      </c>
      <c r="Y43" s="116">
        <f>IF(Y39=0,0,VLOOKUP(Y39,FAC_TOTALS_APTA!$A$4:$AZ$126,$L43,FALSE))</f>
        <v>0</v>
      </c>
      <c r="Z43" s="116">
        <f>IF(Z39=0,0,VLOOKUP(Z39,FAC_TOTALS_APTA!$A$4:$AZ$126,$L43,FALSE))</f>
        <v>0</v>
      </c>
      <c r="AA43" s="116">
        <f>IF(AA39=0,0,VLOOKUP(AA39,FAC_TOTALS_APTA!$A$4:$AZ$126,$L43,FALSE))</f>
        <v>0</v>
      </c>
      <c r="AB43" s="116">
        <f>IF(AB39=0,0,VLOOKUP(AB39,FAC_TOTALS_APTA!$A$4:$AZ$126,$L43,FALSE))</f>
        <v>0</v>
      </c>
      <c r="AC43" s="120" t="e">
        <f t="shared" si="12"/>
        <v>#REF!</v>
      </c>
      <c r="AD43" s="121" t="e">
        <f>AC43/G56</f>
        <v>#REF!</v>
      </c>
    </row>
    <row r="44" spans="2:30" x14ac:dyDescent="0.25">
      <c r="B44" s="114" t="s">
        <v>80</v>
      </c>
      <c r="C44" s="115"/>
      <c r="D44" s="103" t="s">
        <v>76</v>
      </c>
      <c r="E44" s="117"/>
      <c r="F44" s="103">
        <f>MATCH($D44,FAC_TOTALS_APTA!$A$2:$AZ$2,)</f>
        <v>20</v>
      </c>
      <c r="G44" s="116">
        <f>VLOOKUP(G39,FAC_TOTALS_APTA!$A$4:$AZ$126,$F44,FALSE)</f>
        <v>0</v>
      </c>
      <c r="H44" s="116">
        <f>VLOOKUP(H39,FAC_TOTALS_APTA!$A$4:$AZ$126,$F44,FALSE)</f>
        <v>0</v>
      </c>
      <c r="I44" s="118" t="str">
        <f>IFERROR(H44/G44-1,"-")</f>
        <v>-</v>
      </c>
      <c r="J44" s="119" t="str">
        <f t="shared" si="10"/>
        <v/>
      </c>
      <c r="K44" s="119" t="str">
        <f t="shared" si="11"/>
        <v>MAINTENANCE_WMATA_FAC</v>
      </c>
      <c r="L44" s="103">
        <f>MATCH($K44,FAC_TOTALS_APTA!$A$2:$AX$2,)</f>
        <v>36</v>
      </c>
      <c r="M44" s="116">
        <f>IF(M40=0,0,VLOOKUP(M40,FAC_TOTALS_APTA!$A$4:$AZ$126,$L44,FALSE))</f>
        <v>0</v>
      </c>
      <c r="N44" s="116">
        <f>IF(N40=0,0,VLOOKUP(N40,FAC_TOTALS_APTA!$A$4:$AZ$126,$L44,FALSE))</f>
        <v>0</v>
      </c>
      <c r="O44" s="116">
        <f>IF(O40=0,0,VLOOKUP(O40,FAC_TOTALS_APTA!$A$4:$AZ$126,$L44,FALSE))</f>
        <v>0</v>
      </c>
      <c r="P44" s="116">
        <f>IF(P40=0,0,VLOOKUP(P40,FAC_TOTALS_APTA!$A$4:$AZ$126,$L44,FALSE))</f>
        <v>0</v>
      </c>
      <c r="Q44" s="116">
        <f>IF(Q40=0,0,VLOOKUP(Q40,FAC_TOTALS_APTA!$A$4:$AZ$126,$L44,FALSE))</f>
        <v>0</v>
      </c>
      <c r="R44" s="116">
        <f>IF(R40=0,0,VLOOKUP(R40,FAC_TOTALS_APTA!$A$4:$AZ$126,$L44,FALSE))</f>
        <v>0</v>
      </c>
      <c r="S44" s="116">
        <f>IF(S40=0,0,VLOOKUP(S40,FAC_TOTALS_APTA!$A$4:$AZ$126,$L44,FALSE))</f>
        <v>0</v>
      </c>
      <c r="T44" s="116">
        <f>IF(T40=0,0,VLOOKUP(T40,FAC_TOTALS_APTA!$A$4:$AZ$126,$L44,FALSE))</f>
        <v>0</v>
      </c>
      <c r="U44" s="116">
        <f>IF(U40=0,0,VLOOKUP(U40,FAC_TOTALS_APTA!$A$4:$AZ$126,$L44,FALSE))</f>
        <v>0</v>
      </c>
      <c r="V44" s="116">
        <f>IF(V40=0,0,VLOOKUP(V40,FAC_TOTALS_APTA!$A$4:$AZ$126,$L44,FALSE))</f>
        <v>0</v>
      </c>
      <c r="W44" s="116">
        <f>IF(W40=0,0,VLOOKUP(W40,FAC_TOTALS_APTA!$A$4:$AZ$126,$L44,FALSE))</f>
        <v>0</v>
      </c>
      <c r="X44" s="116">
        <f>IF(X40=0,0,VLOOKUP(X40,FAC_TOTALS_APTA!$A$4:$AZ$126,$L44,FALSE))</f>
        <v>0</v>
      </c>
      <c r="Y44" s="116">
        <f>IF(Y40=0,0,VLOOKUP(Y40,FAC_TOTALS_APTA!$A$4:$AZ$126,$L44,FALSE))</f>
        <v>0</v>
      </c>
      <c r="Z44" s="116">
        <f>IF(Z40=0,0,VLOOKUP(Z40,FAC_TOTALS_APTA!$A$4:$AZ$126,$L44,FALSE))</f>
        <v>0</v>
      </c>
      <c r="AA44" s="116">
        <f>IF(AA40=0,0,VLOOKUP(AA40,FAC_TOTALS_APTA!$A$4:$AZ$126,$L44,FALSE))</f>
        <v>0</v>
      </c>
      <c r="AB44" s="116">
        <f>IF(AB40=0,0,VLOOKUP(AB40,FAC_TOTALS_APTA!$A$4:$AZ$126,$L44,FALSE))</f>
        <v>0</v>
      </c>
      <c r="AC44" s="120">
        <f t="shared" si="12"/>
        <v>0</v>
      </c>
      <c r="AD44" s="121">
        <f>AC44/G56</f>
        <v>0</v>
      </c>
    </row>
    <row r="45" spans="2:30" x14ac:dyDescent="0.25">
      <c r="B45" s="24" t="s">
        <v>48</v>
      </c>
      <c r="C45" s="27" t="s">
        <v>21</v>
      </c>
      <c r="D45" s="103" t="s">
        <v>8</v>
      </c>
      <c r="E45" s="54"/>
      <c r="F45" s="5">
        <f>MATCH($D45,FAC_TOTALS_APTA!$A$2:$AZ$2,)</f>
        <v>15</v>
      </c>
      <c r="G45" s="116">
        <f>VLOOKUP(G39,FAC_TOTALS_APTA!$A$4:$AZ$126,$F45,FALSE)</f>
        <v>2552570.2182420199</v>
      </c>
      <c r="H45" s="116">
        <f>VLOOKUP(H39,FAC_TOTALS_APTA!$A$4:$AZ$126,$F45,FALSE)</f>
        <v>2755043.8205972002</v>
      </c>
      <c r="I45" s="29">
        <f t="shared" si="9"/>
        <v>7.9321462308145962E-2</v>
      </c>
      <c r="J45" s="30" t="str">
        <f t="shared" si="10"/>
        <v>_log</v>
      </c>
      <c r="K45" s="30" t="str">
        <f t="shared" si="11"/>
        <v>POP_EMP_log_FAC</v>
      </c>
      <c r="L45" s="5">
        <f>MATCH($K45,FAC_TOTALS_APTA!$A$2:$AX$2,)</f>
        <v>31</v>
      </c>
      <c r="M45" s="28">
        <f>IF(M39=0,0,VLOOKUP(M39,FAC_TOTALS_APTA!$A$4:$AZ$126,$L45,FALSE))</f>
        <v>6257467.4697057502</v>
      </c>
      <c r="N45" s="28">
        <f>IF(N39=0,0,VLOOKUP(N39,FAC_TOTALS_APTA!$A$4:$AZ$126,$L45,FALSE))</f>
        <v>4711425.0764158797</v>
      </c>
      <c r="O45" s="28">
        <f>IF(O39=0,0,VLOOKUP(O39,FAC_TOTALS_APTA!$A$4:$AZ$126,$L45,FALSE))</f>
        <v>4616549.7839599997</v>
      </c>
      <c r="P45" s="28">
        <f>IF(P39=0,0,VLOOKUP(P39,FAC_TOTALS_APTA!$A$4:$AZ$126,$L45,FALSE))</f>
        <v>4300592.5275424104</v>
      </c>
      <c r="Q45" s="28">
        <f>IF(Q39=0,0,VLOOKUP(Q39,FAC_TOTALS_APTA!$A$4:$AZ$126,$L45,FALSE))</f>
        <v>4360424.0138379596</v>
      </c>
      <c r="R45" s="28">
        <f>IF(R39=0,0,VLOOKUP(R39,FAC_TOTALS_APTA!$A$4:$AZ$126,$L45,FALSE))</f>
        <v>3785428.77943245</v>
      </c>
      <c r="S45" s="28">
        <f>IF(S39=0,0,VLOOKUP(S39,FAC_TOTALS_APTA!$A$4:$AZ$126,$L45,FALSE))</f>
        <v>0</v>
      </c>
      <c r="T45" s="28">
        <f>IF(T39=0,0,VLOOKUP(T39,FAC_TOTALS_APTA!$A$4:$AZ$126,$L45,FALSE))</f>
        <v>0</v>
      </c>
      <c r="U45" s="28">
        <f>IF(U39=0,0,VLOOKUP(U39,FAC_TOTALS_APTA!$A$4:$AZ$126,$L45,FALSE))</f>
        <v>0</v>
      </c>
      <c r="V45" s="28">
        <f>IF(V39=0,0,VLOOKUP(V39,FAC_TOTALS_APTA!$A$4:$AZ$126,$L45,FALSE))</f>
        <v>0</v>
      </c>
      <c r="W45" s="28">
        <f>IF(W39=0,0,VLOOKUP(W39,FAC_TOTALS_APTA!$A$4:$AZ$126,$L45,FALSE))</f>
        <v>0</v>
      </c>
      <c r="X45" s="28">
        <f>IF(X39=0,0,VLOOKUP(X39,FAC_TOTALS_APTA!$A$4:$AZ$126,$L45,FALSE))</f>
        <v>0</v>
      </c>
      <c r="Y45" s="28">
        <f>IF(Y39=0,0,VLOOKUP(Y39,FAC_TOTALS_APTA!$A$4:$AZ$126,$L45,FALSE))</f>
        <v>0</v>
      </c>
      <c r="Z45" s="28">
        <f>IF(Z39=0,0,VLOOKUP(Z39,FAC_TOTALS_APTA!$A$4:$AZ$126,$L45,FALSE))</f>
        <v>0</v>
      </c>
      <c r="AA45" s="28">
        <f>IF(AA39=0,0,VLOOKUP(AA39,FAC_TOTALS_APTA!$A$4:$AZ$126,$L45,FALSE))</f>
        <v>0</v>
      </c>
      <c r="AB45" s="28">
        <f>IF(AB39=0,0,VLOOKUP(AB39,FAC_TOTALS_APTA!$A$4:$AZ$126,$L45,FALSE))</f>
        <v>0</v>
      </c>
      <c r="AC45" s="31">
        <f t="shared" si="12"/>
        <v>28031887.650894448</v>
      </c>
      <c r="AD45" s="32">
        <f>AC45/G55</f>
        <v>2.9931758887889778E-2</v>
      </c>
    </row>
    <row r="46" spans="2:30" x14ac:dyDescent="0.25">
      <c r="B46" s="24" t="s">
        <v>73</v>
      </c>
      <c r="C46" s="27"/>
      <c r="D46" s="103" t="s">
        <v>72</v>
      </c>
      <c r="E46" s="54"/>
      <c r="F46" s="5" t="e">
        <f>MATCH($D46,FAC_TOTALS_APTA!$A$2:$AZ$2,)</f>
        <v>#N/A</v>
      </c>
      <c r="G46" s="122" t="e">
        <f>VLOOKUP(G39,FAC_TOTALS_APTA!$A$4:$AZ$126,$F46,FALSE)</f>
        <v>#REF!</v>
      </c>
      <c r="H46" s="122" t="e">
        <f>VLOOKUP(H39,FAC_TOTALS_APTA!$A$4:$AZ$126,$F46,FALSE)</f>
        <v>#REF!</v>
      </c>
      <c r="I46" s="29" t="str">
        <f t="shared" si="9"/>
        <v>-</v>
      </c>
      <c r="J46" s="30" t="str">
        <f t="shared" si="10"/>
        <v/>
      </c>
      <c r="K46" s="30" t="str">
        <f t="shared" si="11"/>
        <v>TSD_POP_EMP_PCT_FAC</v>
      </c>
      <c r="L46" s="5" t="e">
        <f>MATCH($K46,FAC_TOTALS_APTA!$A$2:$AX$2,)</f>
        <v>#N/A</v>
      </c>
      <c r="M46" s="28" t="e">
        <f>IF(M39=0,0,VLOOKUP(M39,FAC_TOTALS_APTA!$A$4:$AZ$126,$L46,FALSE))</f>
        <v>#REF!</v>
      </c>
      <c r="N46" s="28" t="e">
        <f>IF(N39=0,0,VLOOKUP(N39,FAC_TOTALS_APTA!$A$4:$AZ$126,$L46,FALSE))</f>
        <v>#REF!</v>
      </c>
      <c r="O46" s="28" t="e">
        <f>IF(O39=0,0,VLOOKUP(O39,FAC_TOTALS_APTA!$A$4:$AZ$126,$L46,FALSE))</f>
        <v>#REF!</v>
      </c>
      <c r="P46" s="28" t="e">
        <f>IF(P39=0,0,VLOOKUP(P39,FAC_TOTALS_APTA!$A$4:$AZ$126,$L46,FALSE))</f>
        <v>#REF!</v>
      </c>
      <c r="Q46" s="28" t="e">
        <f>IF(Q39=0,0,VLOOKUP(Q39,FAC_TOTALS_APTA!$A$4:$AZ$126,$L46,FALSE))</f>
        <v>#REF!</v>
      </c>
      <c r="R46" s="28" t="e">
        <f>IF(R39=0,0,VLOOKUP(R39,FAC_TOTALS_APTA!$A$4:$AZ$126,$L46,FALSE))</f>
        <v>#REF!</v>
      </c>
      <c r="S46" s="28">
        <f>IF(S39=0,0,VLOOKUP(S39,FAC_TOTALS_APTA!$A$4:$AZ$126,$L46,FALSE))</f>
        <v>0</v>
      </c>
      <c r="T46" s="28">
        <f>IF(T39=0,0,VLOOKUP(T39,FAC_TOTALS_APTA!$A$4:$AZ$126,$L46,FALSE))</f>
        <v>0</v>
      </c>
      <c r="U46" s="28">
        <f>IF(U39=0,0,VLOOKUP(U39,FAC_TOTALS_APTA!$A$4:$AZ$126,$L46,FALSE))</f>
        <v>0</v>
      </c>
      <c r="V46" s="28">
        <f>IF(V39=0,0,VLOOKUP(V39,FAC_TOTALS_APTA!$A$4:$AZ$126,$L46,FALSE))</f>
        <v>0</v>
      </c>
      <c r="W46" s="28">
        <f>IF(W39=0,0,VLOOKUP(W39,FAC_TOTALS_APTA!$A$4:$AZ$126,$L46,FALSE))</f>
        <v>0</v>
      </c>
      <c r="X46" s="28">
        <f>IF(X39=0,0,VLOOKUP(X39,FAC_TOTALS_APTA!$A$4:$AZ$126,$L46,FALSE))</f>
        <v>0</v>
      </c>
      <c r="Y46" s="28">
        <f>IF(Y39=0,0,VLOOKUP(Y39,FAC_TOTALS_APTA!$A$4:$AZ$126,$L46,FALSE))</f>
        <v>0</v>
      </c>
      <c r="Z46" s="28">
        <f>IF(Z39=0,0,VLOOKUP(Z39,FAC_TOTALS_APTA!$A$4:$AZ$126,$L46,FALSE))</f>
        <v>0</v>
      </c>
      <c r="AA46" s="28">
        <f>IF(AA39=0,0,VLOOKUP(AA39,FAC_TOTALS_APTA!$A$4:$AZ$126,$L46,FALSE))</f>
        <v>0</v>
      </c>
      <c r="AB46" s="28">
        <f>IF(AB39=0,0,VLOOKUP(AB39,FAC_TOTALS_APTA!$A$4:$AZ$126,$L46,FALSE))</f>
        <v>0</v>
      </c>
      <c r="AC46" s="31" t="e">
        <f t="shared" si="12"/>
        <v>#REF!</v>
      </c>
      <c r="AD46" s="32" t="e">
        <f>AC46/G55</f>
        <v>#REF!</v>
      </c>
    </row>
    <row r="47" spans="2:30" x14ac:dyDescent="0.2">
      <c r="B47" s="24" t="s">
        <v>49</v>
      </c>
      <c r="C47" s="27" t="s">
        <v>21</v>
      </c>
      <c r="D47" s="123" t="s">
        <v>81</v>
      </c>
      <c r="E47" s="54"/>
      <c r="F47" s="5">
        <f>MATCH($D47,FAC_TOTALS_APTA!$A$2:$AZ$2,)</f>
        <v>16</v>
      </c>
      <c r="G47" s="124">
        <f>VLOOKUP(G39,FAC_TOTALS_APTA!$A$4:$AZ$126,$F47,FALSE)</f>
        <v>4.0256358420234699</v>
      </c>
      <c r="H47" s="124">
        <f>VLOOKUP(H39,FAC_TOTALS_APTA!$A$4:$AZ$126,$F47,FALSE)</f>
        <v>2.86612689037909</v>
      </c>
      <c r="I47" s="29">
        <f t="shared" si="9"/>
        <v>-0.28803125696077803</v>
      </c>
      <c r="J47" s="30" t="str">
        <f t="shared" si="10"/>
        <v>_log</v>
      </c>
      <c r="K47" s="30" t="str">
        <f t="shared" si="11"/>
        <v>GAS_PRICE_2018_log_FAC</v>
      </c>
      <c r="L47" s="5">
        <f>MATCH($K47,FAC_TOTALS_APTA!$A$2:$AX$2,)</f>
        <v>32</v>
      </c>
      <c r="M47" s="28">
        <f>IF(M39=0,0,VLOOKUP(M39,FAC_TOTALS_APTA!$A$4:$AZ$126,$L47,FALSE))</f>
        <v>-3039529.91359653</v>
      </c>
      <c r="N47" s="28">
        <f>IF(N39=0,0,VLOOKUP(N39,FAC_TOTALS_APTA!$A$4:$AZ$126,$L47,FALSE))</f>
        <v>-4304086.4760693097</v>
      </c>
      <c r="O47" s="28">
        <f>IF(O39=0,0,VLOOKUP(O39,FAC_TOTALS_APTA!$A$4:$AZ$126,$L47,FALSE))</f>
        <v>-21730237.285946898</v>
      </c>
      <c r="P47" s="28">
        <f>IF(P39=0,0,VLOOKUP(P39,FAC_TOTALS_APTA!$A$4:$AZ$126,$L47,FALSE))</f>
        <v>-7763462.4520674804</v>
      </c>
      <c r="Q47" s="28">
        <f>IF(Q39=0,0,VLOOKUP(Q39,FAC_TOTALS_APTA!$A$4:$AZ$126,$L47,FALSE))</f>
        <v>5296970.3040589299</v>
      </c>
      <c r="R47" s="28">
        <f>IF(R39=0,0,VLOOKUP(R39,FAC_TOTALS_APTA!$A$4:$AZ$126,$L47,FALSE))</f>
        <v>6150131.8466914203</v>
      </c>
      <c r="S47" s="28">
        <f>IF(S39=0,0,VLOOKUP(S39,FAC_TOTALS_APTA!$A$4:$AZ$126,$L47,FALSE))</f>
        <v>0</v>
      </c>
      <c r="T47" s="28">
        <f>IF(T39=0,0,VLOOKUP(T39,FAC_TOTALS_APTA!$A$4:$AZ$126,$L47,FALSE))</f>
        <v>0</v>
      </c>
      <c r="U47" s="28">
        <f>IF(U39=0,0,VLOOKUP(U39,FAC_TOTALS_APTA!$A$4:$AZ$126,$L47,FALSE))</f>
        <v>0</v>
      </c>
      <c r="V47" s="28">
        <f>IF(V39=0,0,VLOOKUP(V39,FAC_TOTALS_APTA!$A$4:$AZ$126,$L47,FALSE))</f>
        <v>0</v>
      </c>
      <c r="W47" s="28">
        <f>IF(W39=0,0,VLOOKUP(W39,FAC_TOTALS_APTA!$A$4:$AZ$126,$L47,FALSE))</f>
        <v>0</v>
      </c>
      <c r="X47" s="28">
        <f>IF(X39=0,0,VLOOKUP(X39,FAC_TOTALS_APTA!$A$4:$AZ$126,$L47,FALSE))</f>
        <v>0</v>
      </c>
      <c r="Y47" s="28">
        <f>IF(Y39=0,0,VLOOKUP(Y39,FAC_TOTALS_APTA!$A$4:$AZ$126,$L47,FALSE))</f>
        <v>0</v>
      </c>
      <c r="Z47" s="28">
        <f>IF(Z39=0,0,VLOOKUP(Z39,FAC_TOTALS_APTA!$A$4:$AZ$126,$L47,FALSE))</f>
        <v>0</v>
      </c>
      <c r="AA47" s="28">
        <f>IF(AA39=0,0,VLOOKUP(AA39,FAC_TOTALS_APTA!$A$4:$AZ$126,$L47,FALSE))</f>
        <v>0</v>
      </c>
      <c r="AB47" s="28">
        <f>IF(AB39=0,0,VLOOKUP(AB39,FAC_TOTALS_APTA!$A$4:$AZ$126,$L47,FALSE))</f>
        <v>0</v>
      </c>
      <c r="AC47" s="31">
        <f t="shared" si="12"/>
        <v>-25390213.976929866</v>
      </c>
      <c r="AD47" s="32">
        <f>AC47/G55</f>
        <v>-2.7111044833441473E-2</v>
      </c>
    </row>
    <row r="48" spans="2:30" x14ac:dyDescent="0.25">
      <c r="B48" s="24" t="s">
        <v>46</v>
      </c>
      <c r="C48" s="27" t="s">
        <v>21</v>
      </c>
      <c r="D48" s="103" t="s">
        <v>14</v>
      </c>
      <c r="E48" s="54"/>
      <c r="F48" s="5">
        <f>MATCH($D48,FAC_TOTALS_APTA!$A$2:$AZ$2,)</f>
        <v>17</v>
      </c>
      <c r="G48" s="122">
        <f>VLOOKUP(G39,FAC_TOTALS_APTA!$A$4:$AZ$126,$F48,FALSE)</f>
        <v>28874.309502126802</v>
      </c>
      <c r="H48" s="122">
        <f>VLOOKUP(H39,FAC_TOTALS_APTA!$A$4:$AZ$126,$F48,FALSE)</f>
        <v>31624.666409858299</v>
      </c>
      <c r="I48" s="29">
        <f t="shared" si="9"/>
        <v>9.5252733490610808E-2</v>
      </c>
      <c r="J48" s="30" t="str">
        <f t="shared" si="10"/>
        <v>_log</v>
      </c>
      <c r="K48" s="30" t="str">
        <f t="shared" si="11"/>
        <v>TOTAL_MED_INC_INDIV_2018_log_FAC</v>
      </c>
      <c r="L48" s="5">
        <f>MATCH($K48,FAC_TOTALS_APTA!$A$2:$AX$2,)</f>
        <v>33</v>
      </c>
      <c r="M48" s="28">
        <f>IF(M39=0,0,VLOOKUP(M39,FAC_TOTALS_APTA!$A$4:$AZ$126,$L48,FALSE))</f>
        <v>-470955.60087707499</v>
      </c>
      <c r="N48" s="28">
        <f>IF(N39=0,0,VLOOKUP(N39,FAC_TOTALS_APTA!$A$4:$AZ$126,$L48,FALSE))</f>
        <v>-360068.25318594603</v>
      </c>
      <c r="O48" s="28">
        <f>IF(O39=0,0,VLOOKUP(O39,FAC_TOTALS_APTA!$A$4:$AZ$126,$L48,FALSE))</f>
        <v>-3996540.1917272699</v>
      </c>
      <c r="P48" s="28">
        <f>IF(P39=0,0,VLOOKUP(P39,FAC_TOTALS_APTA!$A$4:$AZ$126,$L48,FALSE))</f>
        <v>-2447968.6585095702</v>
      </c>
      <c r="Q48" s="28">
        <f>IF(Q39=0,0,VLOOKUP(Q39,FAC_TOTALS_APTA!$A$4:$AZ$126,$L48,FALSE))</f>
        <v>-481243.831227288</v>
      </c>
      <c r="R48" s="28">
        <f>IF(R39=0,0,VLOOKUP(R39,FAC_TOTALS_APTA!$A$4:$AZ$126,$L48,FALSE))</f>
        <v>-1137937.3866003701</v>
      </c>
      <c r="S48" s="28">
        <f>IF(S39=0,0,VLOOKUP(S39,FAC_TOTALS_APTA!$A$4:$AZ$126,$L48,FALSE))</f>
        <v>0</v>
      </c>
      <c r="T48" s="28">
        <f>IF(T39=0,0,VLOOKUP(T39,FAC_TOTALS_APTA!$A$4:$AZ$126,$L48,FALSE))</f>
        <v>0</v>
      </c>
      <c r="U48" s="28">
        <f>IF(U39=0,0,VLOOKUP(U39,FAC_TOTALS_APTA!$A$4:$AZ$126,$L48,FALSE))</f>
        <v>0</v>
      </c>
      <c r="V48" s="28">
        <f>IF(V39=0,0,VLOOKUP(V39,FAC_TOTALS_APTA!$A$4:$AZ$126,$L48,FALSE))</f>
        <v>0</v>
      </c>
      <c r="W48" s="28">
        <f>IF(W39=0,0,VLOOKUP(W39,FAC_TOTALS_APTA!$A$4:$AZ$126,$L48,FALSE))</f>
        <v>0</v>
      </c>
      <c r="X48" s="28">
        <f>IF(X39=0,0,VLOOKUP(X39,FAC_TOTALS_APTA!$A$4:$AZ$126,$L48,FALSE))</f>
        <v>0</v>
      </c>
      <c r="Y48" s="28">
        <f>IF(Y39=0,0,VLOOKUP(Y39,FAC_TOTALS_APTA!$A$4:$AZ$126,$L48,FALSE))</f>
        <v>0</v>
      </c>
      <c r="Z48" s="28">
        <f>IF(Z39=0,0,VLOOKUP(Z39,FAC_TOTALS_APTA!$A$4:$AZ$126,$L48,FALSE))</f>
        <v>0</v>
      </c>
      <c r="AA48" s="28">
        <f>IF(AA39=0,0,VLOOKUP(AA39,FAC_TOTALS_APTA!$A$4:$AZ$126,$L48,FALSE))</f>
        <v>0</v>
      </c>
      <c r="AB48" s="28">
        <f>IF(AB39=0,0,VLOOKUP(AB39,FAC_TOTALS_APTA!$A$4:$AZ$126,$L48,FALSE))</f>
        <v>0</v>
      </c>
      <c r="AC48" s="31">
        <f t="shared" si="12"/>
        <v>-8894713.9221275188</v>
      </c>
      <c r="AD48" s="32">
        <f>AC48/G55</f>
        <v>-9.4975563475969572E-3</v>
      </c>
    </row>
    <row r="49" spans="1:31" x14ac:dyDescent="0.25">
      <c r="B49" s="24" t="s">
        <v>62</v>
      </c>
      <c r="C49" s="27"/>
      <c r="D49" s="103" t="s">
        <v>9</v>
      </c>
      <c r="E49" s="54"/>
      <c r="F49" s="5">
        <f>MATCH($D49,FAC_TOTALS_APTA!$A$2:$AZ$2,)</f>
        <v>18</v>
      </c>
      <c r="G49" s="116">
        <f>VLOOKUP(G39,FAC_TOTALS_APTA!$A$4:$AZ$126,$F49,FALSE)</f>
        <v>8.2569154106646199</v>
      </c>
      <c r="H49" s="116">
        <f>VLOOKUP(H39,FAC_TOTALS_APTA!$A$4:$AZ$126,$F49,FALSE)</f>
        <v>7.1994298882696199</v>
      </c>
      <c r="I49" s="29">
        <f t="shared" si="9"/>
        <v>-0.12807270872960053</v>
      </c>
      <c r="J49" s="30" t="str">
        <f t="shared" si="10"/>
        <v/>
      </c>
      <c r="K49" s="30" t="str">
        <f t="shared" si="11"/>
        <v>PCT_HH_NO_VEH_FAC</v>
      </c>
      <c r="L49" s="5">
        <f>MATCH($K49,FAC_TOTALS_APTA!$A$2:$AX$2,)</f>
        <v>34</v>
      </c>
      <c r="M49" s="28">
        <f>IF(M39=0,0,VLOOKUP(M39,FAC_TOTALS_APTA!$A$4:$AZ$126,$L49,FALSE))</f>
        <v>-4315073.9575770004</v>
      </c>
      <c r="N49" s="28">
        <f>IF(N39=0,0,VLOOKUP(N39,FAC_TOTALS_APTA!$A$4:$AZ$126,$L49,FALSE))</f>
        <v>969222.17006420903</v>
      </c>
      <c r="O49" s="28">
        <f>IF(O39=0,0,VLOOKUP(O39,FAC_TOTALS_APTA!$A$4:$AZ$126,$L49,FALSE))</f>
        <v>-4867922.6672172602</v>
      </c>
      <c r="P49" s="28">
        <f>IF(P39=0,0,VLOOKUP(P39,FAC_TOTALS_APTA!$A$4:$AZ$126,$L49,FALSE))</f>
        <v>-2999257.64663526</v>
      </c>
      <c r="Q49" s="28">
        <f>IF(Q39=0,0,VLOOKUP(Q39,FAC_TOTALS_APTA!$A$4:$AZ$126,$L49,FALSE))</f>
        <v>-6396998.4508466804</v>
      </c>
      <c r="R49" s="28">
        <f>IF(R39=0,0,VLOOKUP(R39,FAC_TOTALS_APTA!$A$4:$AZ$126,$L49,FALSE))</f>
        <v>-5211641.3750604</v>
      </c>
      <c r="S49" s="28">
        <f>IF(S39=0,0,VLOOKUP(S39,FAC_TOTALS_APTA!$A$4:$AZ$126,$L49,FALSE))</f>
        <v>0</v>
      </c>
      <c r="T49" s="28">
        <f>IF(T39=0,0,VLOOKUP(T39,FAC_TOTALS_APTA!$A$4:$AZ$126,$L49,FALSE))</f>
        <v>0</v>
      </c>
      <c r="U49" s="28">
        <f>IF(U39=0,0,VLOOKUP(U39,FAC_TOTALS_APTA!$A$4:$AZ$126,$L49,FALSE))</f>
        <v>0</v>
      </c>
      <c r="V49" s="28">
        <f>IF(V39=0,0,VLOOKUP(V39,FAC_TOTALS_APTA!$A$4:$AZ$126,$L49,FALSE))</f>
        <v>0</v>
      </c>
      <c r="W49" s="28">
        <f>IF(W39=0,0,VLOOKUP(W39,FAC_TOTALS_APTA!$A$4:$AZ$126,$L49,FALSE))</f>
        <v>0</v>
      </c>
      <c r="X49" s="28">
        <f>IF(X39=0,0,VLOOKUP(X39,FAC_TOTALS_APTA!$A$4:$AZ$126,$L49,FALSE))</f>
        <v>0</v>
      </c>
      <c r="Y49" s="28">
        <f>IF(Y39=0,0,VLOOKUP(Y39,FAC_TOTALS_APTA!$A$4:$AZ$126,$L49,FALSE))</f>
        <v>0</v>
      </c>
      <c r="Z49" s="28">
        <f>IF(Z39=0,0,VLOOKUP(Z39,FAC_TOTALS_APTA!$A$4:$AZ$126,$L49,FALSE))</f>
        <v>0</v>
      </c>
      <c r="AA49" s="28">
        <f>IF(AA39=0,0,VLOOKUP(AA39,FAC_TOTALS_APTA!$A$4:$AZ$126,$L49,FALSE))</f>
        <v>0</v>
      </c>
      <c r="AB49" s="28">
        <f>IF(AB39=0,0,VLOOKUP(AB39,FAC_TOTALS_APTA!$A$4:$AZ$126,$L49,FALSE))</f>
        <v>0</v>
      </c>
      <c r="AC49" s="31">
        <f t="shared" si="12"/>
        <v>-22821671.927272394</v>
      </c>
      <c r="AD49" s="32">
        <f>AC49/G55</f>
        <v>-2.4368418925360662E-2</v>
      </c>
    </row>
    <row r="50" spans="1:31" x14ac:dyDescent="0.25">
      <c r="B50" s="24" t="s">
        <v>47</v>
      </c>
      <c r="C50" s="27"/>
      <c r="D50" s="103" t="s">
        <v>28</v>
      </c>
      <c r="E50" s="54"/>
      <c r="F50" s="5">
        <f>MATCH($D50,FAC_TOTALS_APTA!$A$2:$AZ$2,)</f>
        <v>19</v>
      </c>
      <c r="G50" s="124">
        <f>VLOOKUP(G39,FAC_TOTALS_APTA!$A$4:$AZ$126,$F50,FALSE)</f>
        <v>4.1251469761152801</v>
      </c>
      <c r="H50" s="124">
        <f>VLOOKUP(H39,FAC_TOTALS_APTA!$A$4:$AZ$126,$F50,FALSE)</f>
        <v>5.4675502827794897</v>
      </c>
      <c r="I50" s="29">
        <f t="shared" si="9"/>
        <v>0.32541950976214018</v>
      </c>
      <c r="J50" s="30" t="str">
        <f t="shared" si="10"/>
        <v/>
      </c>
      <c r="K50" s="30" t="str">
        <f t="shared" si="11"/>
        <v>JTW_HOME_PCT_FAC</v>
      </c>
      <c r="L50" s="5">
        <f>MATCH($K50,FAC_TOTALS_APTA!$A$2:$AX$2,)</f>
        <v>35</v>
      </c>
      <c r="M50" s="28">
        <f>IF(M39=0,0,VLOOKUP(M39,FAC_TOTALS_APTA!$A$4:$AZ$126,$L50,FALSE))</f>
        <v>-279115.684119604</v>
      </c>
      <c r="N50" s="28">
        <f>IF(N39=0,0,VLOOKUP(N39,FAC_TOTALS_APTA!$A$4:$AZ$126,$L50,FALSE))</f>
        <v>-349433.18176641897</v>
      </c>
      <c r="O50" s="28">
        <f>IF(O39=0,0,VLOOKUP(O39,FAC_TOTALS_APTA!$A$4:$AZ$126,$L50,FALSE))</f>
        <v>-607152.79653679195</v>
      </c>
      <c r="P50" s="28">
        <f>IF(P39=0,0,VLOOKUP(P39,FAC_TOTALS_APTA!$A$4:$AZ$126,$L50,FALSE))</f>
        <v>-2010267.3416820299</v>
      </c>
      <c r="Q50" s="28">
        <f>IF(Q39=0,0,VLOOKUP(Q39,FAC_TOTALS_APTA!$A$4:$AZ$126,$L50,FALSE))</f>
        <v>-853773.38288160495</v>
      </c>
      <c r="R50" s="28">
        <f>IF(R39=0,0,VLOOKUP(R39,FAC_TOTALS_APTA!$A$4:$AZ$126,$L50,FALSE))</f>
        <v>-1060116.7391794301</v>
      </c>
      <c r="S50" s="28">
        <f>IF(S39=0,0,VLOOKUP(S39,FAC_TOTALS_APTA!$A$4:$AZ$126,$L50,FALSE))</f>
        <v>0</v>
      </c>
      <c r="T50" s="28">
        <f>IF(T39=0,0,VLOOKUP(T39,FAC_TOTALS_APTA!$A$4:$AZ$126,$L50,FALSE))</f>
        <v>0</v>
      </c>
      <c r="U50" s="28">
        <f>IF(U39=0,0,VLOOKUP(U39,FAC_TOTALS_APTA!$A$4:$AZ$126,$L50,FALSE))</f>
        <v>0</v>
      </c>
      <c r="V50" s="28">
        <f>IF(V39=0,0,VLOOKUP(V39,FAC_TOTALS_APTA!$A$4:$AZ$126,$L50,FALSE))</f>
        <v>0</v>
      </c>
      <c r="W50" s="28">
        <f>IF(W39=0,0,VLOOKUP(W39,FAC_TOTALS_APTA!$A$4:$AZ$126,$L50,FALSE))</f>
        <v>0</v>
      </c>
      <c r="X50" s="28">
        <f>IF(X39=0,0,VLOOKUP(X39,FAC_TOTALS_APTA!$A$4:$AZ$126,$L50,FALSE))</f>
        <v>0</v>
      </c>
      <c r="Y50" s="28">
        <f>IF(Y39=0,0,VLOOKUP(Y39,FAC_TOTALS_APTA!$A$4:$AZ$126,$L50,FALSE))</f>
        <v>0</v>
      </c>
      <c r="Z50" s="28">
        <f>IF(Z39=0,0,VLOOKUP(Z39,FAC_TOTALS_APTA!$A$4:$AZ$126,$L50,FALSE))</f>
        <v>0</v>
      </c>
      <c r="AA50" s="28">
        <f>IF(AA39=0,0,VLOOKUP(AA39,FAC_TOTALS_APTA!$A$4:$AZ$126,$L50,FALSE))</f>
        <v>0</v>
      </c>
      <c r="AB50" s="28">
        <f>IF(AB39=0,0,VLOOKUP(AB39,FAC_TOTALS_APTA!$A$4:$AZ$126,$L50,FALSE))</f>
        <v>0</v>
      </c>
      <c r="AC50" s="31">
        <f t="shared" si="12"/>
        <v>-5159859.1261658799</v>
      </c>
      <c r="AD50" s="32">
        <f>AC50/G55</f>
        <v>-5.5095704286238726E-3</v>
      </c>
    </row>
    <row r="51" spans="1:31" x14ac:dyDescent="0.25">
      <c r="B51" s="24" t="s">
        <v>63</v>
      </c>
      <c r="C51" s="27"/>
      <c r="D51" s="125" t="s">
        <v>86</v>
      </c>
      <c r="E51" s="54"/>
      <c r="F51" s="5">
        <f>MATCH($D51,FAC_TOTALS_APTA!$A$2:$AZ$2,)</f>
        <v>22</v>
      </c>
      <c r="G51" s="124">
        <f>VLOOKUP(G39,FAC_TOTALS_APTA!$A$4:$AZ$126,$F51,FALSE)</f>
        <v>0</v>
      </c>
      <c r="H51" s="124">
        <f>VLOOKUP(H39,FAC_TOTALS_APTA!$A$4:$AZ$126,$F51,FALSE)</f>
        <v>3.85967537363417</v>
      </c>
      <c r="I51" s="29" t="str">
        <f t="shared" si="9"/>
        <v>-</v>
      </c>
      <c r="J51" s="30" t="str">
        <f t="shared" si="10"/>
        <v/>
      </c>
      <c r="K51" s="30" t="str">
        <f t="shared" si="11"/>
        <v>YEARS_SINCE_TNC_BUS_MID_FAC</v>
      </c>
      <c r="L51" s="5">
        <f>MATCH($K51,FAC_TOTALS_APTA!$A$2:$AX$2,)</f>
        <v>38</v>
      </c>
      <c r="M51" s="28">
        <f>IF(M39=0,0,VLOOKUP(M39,FAC_TOTALS_APTA!$A$4:$AZ$126,$L51,FALSE))</f>
        <v>0</v>
      </c>
      <c r="N51" s="28">
        <f>IF(N39=0,0,VLOOKUP(N39,FAC_TOTALS_APTA!$A$4:$AZ$126,$L51,FALSE))</f>
        <v>-5167712.5240996601</v>
      </c>
      <c r="O51" s="28">
        <f>IF(O39=0,0,VLOOKUP(O39,FAC_TOTALS_APTA!$A$4:$AZ$126,$L51,FALSE))</f>
        <v>-27948541.4704873</v>
      </c>
      <c r="P51" s="28">
        <f>IF(P39=0,0,VLOOKUP(P39,FAC_TOTALS_APTA!$A$4:$AZ$126,$L51,FALSE))</f>
        <v>-30864687.7147195</v>
      </c>
      <c r="Q51" s="28">
        <f>IF(Q39=0,0,VLOOKUP(Q39,FAC_TOTALS_APTA!$A$4:$AZ$126,$L51,FALSE))</f>
        <v>-29610211.140208099</v>
      </c>
      <c r="R51" s="28">
        <f>IF(R39=0,0,VLOOKUP(R39,FAC_TOTALS_APTA!$A$4:$AZ$126,$L51,FALSE))</f>
        <v>-30109146.5917169</v>
      </c>
      <c r="S51" s="28">
        <f>IF(S39=0,0,VLOOKUP(S39,FAC_TOTALS_APTA!$A$4:$AZ$126,$L51,FALSE))</f>
        <v>0</v>
      </c>
      <c r="T51" s="28">
        <f>IF(T39=0,0,VLOOKUP(T39,FAC_TOTALS_APTA!$A$4:$AZ$126,$L51,FALSE))</f>
        <v>0</v>
      </c>
      <c r="U51" s="28">
        <f>IF(U39=0,0,VLOOKUP(U39,FAC_TOTALS_APTA!$A$4:$AZ$126,$L51,FALSE))</f>
        <v>0</v>
      </c>
      <c r="V51" s="28">
        <f>IF(V39=0,0,VLOOKUP(V39,FAC_TOTALS_APTA!$A$4:$AZ$126,$L51,FALSE))</f>
        <v>0</v>
      </c>
      <c r="W51" s="28">
        <f>IF(W39=0,0,VLOOKUP(W39,FAC_TOTALS_APTA!$A$4:$AZ$126,$L51,FALSE))</f>
        <v>0</v>
      </c>
      <c r="X51" s="28">
        <f>IF(X39=0,0,VLOOKUP(X39,FAC_TOTALS_APTA!$A$4:$AZ$126,$L51,FALSE))</f>
        <v>0</v>
      </c>
      <c r="Y51" s="28">
        <f>IF(Y39=0,0,VLOOKUP(Y39,FAC_TOTALS_APTA!$A$4:$AZ$126,$L51,FALSE))</f>
        <v>0</v>
      </c>
      <c r="Z51" s="28">
        <f>IF(Z39=0,0,VLOOKUP(Z39,FAC_TOTALS_APTA!$A$4:$AZ$126,$L51,FALSE))</f>
        <v>0</v>
      </c>
      <c r="AA51" s="28">
        <f>IF(AA39=0,0,VLOOKUP(AA39,FAC_TOTALS_APTA!$A$4:$AZ$126,$L51,FALSE))</f>
        <v>0</v>
      </c>
      <c r="AB51" s="28">
        <f>IF(AB39=0,0,VLOOKUP(AB39,FAC_TOTALS_APTA!$A$4:$AZ$126,$L51,FALSE))</f>
        <v>0</v>
      </c>
      <c r="AC51" s="31">
        <f t="shared" si="12"/>
        <v>-123700299.44123146</v>
      </c>
      <c r="AD51" s="32">
        <f>AC51/G55</f>
        <v>-0.13208413159135091</v>
      </c>
    </row>
    <row r="52" spans="1:31" x14ac:dyDescent="0.25">
      <c r="B52" s="24" t="s">
        <v>64</v>
      </c>
      <c r="C52" s="27"/>
      <c r="D52" s="103" t="s">
        <v>43</v>
      </c>
      <c r="E52" s="54"/>
      <c r="F52" s="5">
        <f>MATCH($D52,FAC_TOTALS_APTA!$A$2:$AZ$2,)</f>
        <v>26</v>
      </c>
      <c r="G52" s="124">
        <f>VLOOKUP(G39,FAC_TOTALS_APTA!$A$4:$AZ$126,$F52,FALSE)</f>
        <v>8.9326402136675601E-2</v>
      </c>
      <c r="H52" s="124">
        <f>VLOOKUP(H39,FAC_TOTALS_APTA!$A$4:$AZ$126,$F52,FALSE)</f>
        <v>0.82475758674098198</v>
      </c>
      <c r="I52" s="29">
        <f t="shared" si="9"/>
        <v>8.2330774218247988</v>
      </c>
      <c r="J52" s="30" t="str">
        <f t="shared" si="10"/>
        <v/>
      </c>
      <c r="K52" s="30" t="str">
        <f t="shared" si="11"/>
        <v>BIKE_SHARE_FAC</v>
      </c>
      <c r="L52" s="5">
        <f>MATCH($K52,FAC_TOTALS_APTA!$A$2:$AX$2,)</f>
        <v>42</v>
      </c>
      <c r="M52" s="28">
        <f>IF(M39=0,0,VLOOKUP(M39,FAC_TOTALS_APTA!$A$4:$AZ$126,$L52,FALSE))</f>
        <v>-448413.22366530099</v>
      </c>
      <c r="N52" s="28">
        <f>IF(N39=0,0,VLOOKUP(N39,FAC_TOTALS_APTA!$A$4:$AZ$126,$L52,FALSE))</f>
        <v>-687829.02722121798</v>
      </c>
      <c r="O52" s="28">
        <f>IF(O39=0,0,VLOOKUP(O39,FAC_TOTALS_APTA!$A$4:$AZ$126,$L52,FALSE))</f>
        <v>-1500088.7691514001</v>
      </c>
      <c r="P52" s="28">
        <f>IF(P39=0,0,VLOOKUP(P39,FAC_TOTALS_APTA!$A$4:$AZ$126,$L52,FALSE))</f>
        <v>-968545.58348905703</v>
      </c>
      <c r="Q52" s="28">
        <f>IF(Q39=0,0,VLOOKUP(Q39,FAC_TOTALS_APTA!$A$4:$AZ$126,$L52,FALSE))</f>
        <v>-698993.744029172</v>
      </c>
      <c r="R52" s="28">
        <f>IF(R39=0,0,VLOOKUP(R39,FAC_TOTALS_APTA!$A$4:$AZ$126,$L52,FALSE))</f>
        <v>-668632.57497320697</v>
      </c>
      <c r="S52" s="28">
        <f>IF(S39=0,0,VLOOKUP(S39,FAC_TOTALS_APTA!$A$4:$AZ$126,$L52,FALSE))</f>
        <v>0</v>
      </c>
      <c r="T52" s="28">
        <f>IF(T39=0,0,VLOOKUP(T39,FAC_TOTALS_APTA!$A$4:$AZ$126,$L52,FALSE))</f>
        <v>0</v>
      </c>
      <c r="U52" s="28">
        <f>IF(U39=0,0,VLOOKUP(U39,FAC_TOTALS_APTA!$A$4:$AZ$126,$L52,FALSE))</f>
        <v>0</v>
      </c>
      <c r="V52" s="28">
        <f>IF(V39=0,0,VLOOKUP(V39,FAC_TOTALS_APTA!$A$4:$AZ$126,$L52,FALSE))</f>
        <v>0</v>
      </c>
      <c r="W52" s="28">
        <f>IF(W39=0,0,VLOOKUP(W39,FAC_TOTALS_APTA!$A$4:$AZ$126,$L52,FALSE))</f>
        <v>0</v>
      </c>
      <c r="X52" s="28">
        <f>IF(X39=0,0,VLOOKUP(X39,FAC_TOTALS_APTA!$A$4:$AZ$126,$L52,FALSE))</f>
        <v>0</v>
      </c>
      <c r="Y52" s="28">
        <f>IF(Y39=0,0,VLOOKUP(Y39,FAC_TOTALS_APTA!$A$4:$AZ$126,$L52,FALSE))</f>
        <v>0</v>
      </c>
      <c r="Z52" s="28">
        <f>IF(Z39=0,0,VLOOKUP(Z39,FAC_TOTALS_APTA!$A$4:$AZ$126,$L52,FALSE))</f>
        <v>0</v>
      </c>
      <c r="AA52" s="28">
        <f>IF(AA39=0,0,VLOOKUP(AA39,FAC_TOTALS_APTA!$A$4:$AZ$126,$L52,FALSE))</f>
        <v>0</v>
      </c>
      <c r="AB52" s="28">
        <f>IF(AB39=0,0,VLOOKUP(AB39,FAC_TOTALS_APTA!$A$4:$AZ$126,$L52,FALSE))</f>
        <v>0</v>
      </c>
      <c r="AC52" s="31">
        <f t="shared" si="12"/>
        <v>-4972502.9225293556</v>
      </c>
      <c r="AD52" s="32">
        <f>AC52/G55</f>
        <v>-5.309516091105154E-3</v>
      </c>
    </row>
    <row r="53" spans="1:31" x14ac:dyDescent="0.25">
      <c r="B53" s="7" t="s">
        <v>65</v>
      </c>
      <c r="C53" s="26"/>
      <c r="D53" s="128" t="s">
        <v>44</v>
      </c>
      <c r="E53" s="55"/>
      <c r="F53" s="6">
        <f>MATCH($D53,FAC_TOTALS_APTA!$A$2:$AZ$2,)</f>
        <v>27</v>
      </c>
      <c r="G53" s="130">
        <f>VLOOKUP(G39,FAC_TOTALS_APTA!$A$4:$AZ$126,$F53,FALSE)</f>
        <v>0</v>
      </c>
      <c r="H53" s="130">
        <f>VLOOKUP(H39,FAC_TOTALS_APTA!$A$4:$AZ$126,$F53,FALSE)</f>
        <v>0.41079761662414999</v>
      </c>
      <c r="I53" s="35" t="str">
        <f t="shared" si="9"/>
        <v>-</v>
      </c>
      <c r="J53" s="36" t="str">
        <f t="shared" si="10"/>
        <v/>
      </c>
      <c r="K53" s="36" t="str">
        <f t="shared" si="11"/>
        <v>scooter_flag_FAC</v>
      </c>
      <c r="L53" s="6">
        <f>MATCH($K53,FAC_TOTALS_APTA!$A$2:$AX$2,)</f>
        <v>43</v>
      </c>
      <c r="M53" s="37">
        <f>IF(M39=0,0,VLOOKUP(M39,FAC_TOTALS_APTA!$A$4:$AZ$126,$L53,FALSE))</f>
        <v>0</v>
      </c>
      <c r="N53" s="37">
        <f>IF(N39=0,0,VLOOKUP(N39,FAC_TOTALS_APTA!$A$4:$AZ$126,$L53,FALSE))</f>
        <v>0</v>
      </c>
      <c r="O53" s="37">
        <f>IF(O39=0,0,VLOOKUP(O39,FAC_TOTALS_APTA!$A$4:$AZ$126,$L53,FALSE))</f>
        <v>0</v>
      </c>
      <c r="P53" s="37">
        <f>IF(P39=0,0,VLOOKUP(P39,FAC_TOTALS_APTA!$A$4:$AZ$126,$L53,FALSE))</f>
        <v>0</v>
      </c>
      <c r="Q53" s="37">
        <f>IF(Q39=0,0,VLOOKUP(Q39,FAC_TOTALS_APTA!$A$4:$AZ$126,$L53,FALSE))</f>
        <v>0</v>
      </c>
      <c r="R53" s="37">
        <f>IF(R39=0,0,VLOOKUP(R39,FAC_TOTALS_APTA!$A$4:$AZ$126,$L53,FALSE))</f>
        <v>-16556903.9157166</v>
      </c>
      <c r="S53" s="37">
        <f>IF(S39=0,0,VLOOKUP(S39,FAC_TOTALS_APTA!$A$4:$AZ$126,$L53,FALSE))</f>
        <v>0</v>
      </c>
      <c r="T53" s="37">
        <f>IF(T39=0,0,VLOOKUP(T39,FAC_TOTALS_APTA!$A$4:$AZ$126,$L53,FALSE))</f>
        <v>0</v>
      </c>
      <c r="U53" s="37">
        <f>IF(U39=0,0,VLOOKUP(U39,FAC_TOTALS_APTA!$A$4:$AZ$126,$L53,FALSE))</f>
        <v>0</v>
      </c>
      <c r="V53" s="37">
        <f>IF(V39=0,0,VLOOKUP(V39,FAC_TOTALS_APTA!$A$4:$AZ$126,$L53,FALSE))</f>
        <v>0</v>
      </c>
      <c r="W53" s="37">
        <f>IF(W39=0,0,VLOOKUP(W39,FAC_TOTALS_APTA!$A$4:$AZ$126,$L53,FALSE))</f>
        <v>0</v>
      </c>
      <c r="X53" s="37">
        <f>IF(X39=0,0,VLOOKUP(X39,FAC_TOTALS_APTA!$A$4:$AZ$126,$L53,FALSE))</f>
        <v>0</v>
      </c>
      <c r="Y53" s="37">
        <f>IF(Y39=0,0,VLOOKUP(Y39,FAC_TOTALS_APTA!$A$4:$AZ$126,$L53,FALSE))</f>
        <v>0</v>
      </c>
      <c r="Z53" s="37">
        <f>IF(Z39=0,0,VLOOKUP(Z39,FAC_TOTALS_APTA!$A$4:$AZ$126,$L53,FALSE))</f>
        <v>0</v>
      </c>
      <c r="AA53" s="37">
        <f>IF(AA39=0,0,VLOOKUP(AA39,FAC_TOTALS_APTA!$A$4:$AZ$126,$L53,FALSE))</f>
        <v>0</v>
      </c>
      <c r="AB53" s="37">
        <f>IF(AB39=0,0,VLOOKUP(AB39,FAC_TOTALS_APTA!$A$4:$AZ$126,$L53,FALSE))</f>
        <v>0</v>
      </c>
      <c r="AC53" s="38">
        <f t="shared" si="12"/>
        <v>-16556903.9157166</v>
      </c>
      <c r="AD53" s="39">
        <f>AC53/G55</f>
        <v>-1.767905401544995E-2</v>
      </c>
    </row>
    <row r="54" spans="1:31" x14ac:dyDescent="0.25">
      <c r="B54" s="40" t="s">
        <v>53</v>
      </c>
      <c r="C54" s="41"/>
      <c r="D54" s="40" t="s">
        <v>45</v>
      </c>
      <c r="E54" s="42"/>
      <c r="F54" s="43"/>
      <c r="G54" s="140"/>
      <c r="H54" s="140"/>
      <c r="I54" s="45"/>
      <c r="J54" s="46"/>
      <c r="K54" s="46" t="str">
        <f t="shared" si="11"/>
        <v>New_Reporter_FAC</v>
      </c>
      <c r="L54" s="43">
        <f>MATCH($K54,FAC_TOTALS_APTA!$A$2:$AX$2,)</f>
        <v>47</v>
      </c>
      <c r="M54" s="44">
        <f>IF(M39=0,0,VLOOKUP(M39,FAC_TOTALS_APTA!$A$4:$AZ$126,$L54,FALSE))</f>
        <v>0</v>
      </c>
      <c r="N54" s="44">
        <f>IF(N39=0,0,VLOOKUP(N39,FAC_TOTALS_APTA!$A$4:$AZ$126,$L54,FALSE))</f>
        <v>0</v>
      </c>
      <c r="O54" s="44">
        <f>IF(O39=0,0,VLOOKUP(O39,FAC_TOTALS_APTA!$A$4:$AZ$126,$L54,FALSE))</f>
        <v>0</v>
      </c>
      <c r="P54" s="44">
        <f>IF(P39=0,0,VLOOKUP(P39,FAC_TOTALS_APTA!$A$4:$AZ$126,$L54,FALSE))</f>
        <v>0</v>
      </c>
      <c r="Q54" s="44">
        <f>IF(Q39=0,0,VLOOKUP(Q39,FAC_TOTALS_APTA!$A$4:$AZ$126,$L54,FALSE))</f>
        <v>0</v>
      </c>
      <c r="R54" s="44">
        <f>IF(R39=0,0,VLOOKUP(R39,FAC_TOTALS_APTA!$A$4:$AZ$126,$L54,FALSE))</f>
        <v>0</v>
      </c>
      <c r="S54" s="44">
        <f>IF(S39=0,0,VLOOKUP(S39,FAC_TOTALS_APTA!$A$4:$AZ$126,$L54,FALSE))</f>
        <v>0</v>
      </c>
      <c r="T54" s="44">
        <f>IF(T39=0,0,VLOOKUP(T39,FAC_TOTALS_APTA!$A$4:$AZ$126,$L54,FALSE))</f>
        <v>0</v>
      </c>
      <c r="U54" s="44">
        <f>IF(U39=0,0,VLOOKUP(U39,FAC_TOTALS_APTA!$A$4:$AZ$126,$L54,FALSE))</f>
        <v>0</v>
      </c>
      <c r="V54" s="44">
        <f>IF(V39=0,0,VLOOKUP(V39,FAC_TOTALS_APTA!$A$4:$AZ$126,$L54,FALSE))</f>
        <v>0</v>
      </c>
      <c r="W54" s="44">
        <f>IF(W39=0,0,VLOOKUP(W39,FAC_TOTALS_APTA!$A$4:$AZ$126,$L54,FALSE))</f>
        <v>0</v>
      </c>
      <c r="X54" s="44">
        <f>IF(X39=0,0,VLOOKUP(X39,FAC_TOTALS_APTA!$A$4:$AZ$126,$L54,FALSE))</f>
        <v>0</v>
      </c>
      <c r="Y54" s="44">
        <f>IF(Y39=0,0,VLOOKUP(Y39,FAC_TOTALS_APTA!$A$4:$AZ$126,$L54,FALSE))</f>
        <v>0</v>
      </c>
      <c r="Z54" s="44">
        <f>IF(Z39=0,0,VLOOKUP(Z39,FAC_TOTALS_APTA!$A$4:$AZ$126,$L54,FALSE))</f>
        <v>0</v>
      </c>
      <c r="AA54" s="44">
        <f>IF(AA39=0,0,VLOOKUP(AA39,FAC_TOTALS_APTA!$A$4:$AZ$126,$L54,FALSE))</f>
        <v>0</v>
      </c>
      <c r="AB54" s="44">
        <f>IF(AB39=0,0,VLOOKUP(AB39,FAC_TOTALS_APTA!$A$4:$AZ$126,$L54,FALSE))</f>
        <v>0</v>
      </c>
      <c r="AC54" s="47">
        <f>SUM(M54:AB54)</f>
        <v>0</v>
      </c>
      <c r="AD54" s="48">
        <f>AC54/G56</f>
        <v>0</v>
      </c>
    </row>
    <row r="55" spans="1:31" s="106" customFormat="1" ht="15.75" customHeight="1" x14ac:dyDescent="0.25">
      <c r="A55" s="105"/>
      <c r="B55" s="24" t="s">
        <v>66</v>
      </c>
      <c r="C55" s="27"/>
      <c r="D55" s="5" t="s">
        <v>6</v>
      </c>
      <c r="E55" s="54"/>
      <c r="F55" s="5">
        <f>MATCH($D55,FAC_TOTALS_APTA!$A$2:$AX$2,)</f>
        <v>10</v>
      </c>
      <c r="G55" s="116">
        <f>VLOOKUP(G39,FAC_TOTALS_APTA!$A$4:$AZ$126,$F55,FALSE)</f>
        <v>936526575.53098202</v>
      </c>
      <c r="H55" s="116">
        <f>VLOOKUP(H39,FAC_TOTALS_APTA!$A$4:$AX$126,$F55,FALSE)</f>
        <v>808685685.89972901</v>
      </c>
      <c r="I55" s="111">
        <f t="shared" ref="I55" si="13">H55/G55-1</f>
        <v>-0.13650535176620171</v>
      </c>
      <c r="J55" s="30"/>
      <c r="K55" s="30"/>
      <c r="L55" s="5"/>
      <c r="M55" s="28" t="e">
        <f t="shared" ref="M55:AB55" si="14">SUM(M41:M48)</f>
        <v>#REF!</v>
      </c>
      <c r="N55" s="28" t="e">
        <f t="shared" si="14"/>
        <v>#REF!</v>
      </c>
      <c r="O55" s="28" t="e">
        <f t="shared" si="14"/>
        <v>#REF!</v>
      </c>
      <c r="P55" s="28" t="e">
        <f t="shared" si="14"/>
        <v>#REF!</v>
      </c>
      <c r="Q55" s="28" t="e">
        <f t="shared" si="14"/>
        <v>#REF!</v>
      </c>
      <c r="R55" s="28" t="e">
        <f t="shared" si="14"/>
        <v>#REF!</v>
      </c>
      <c r="S55" s="28">
        <f t="shared" si="14"/>
        <v>0</v>
      </c>
      <c r="T55" s="28">
        <f t="shared" si="14"/>
        <v>0</v>
      </c>
      <c r="U55" s="28">
        <f t="shared" si="14"/>
        <v>0</v>
      </c>
      <c r="V55" s="28">
        <f t="shared" si="14"/>
        <v>0</v>
      </c>
      <c r="W55" s="28">
        <f t="shared" si="14"/>
        <v>0</v>
      </c>
      <c r="X55" s="28">
        <f t="shared" si="14"/>
        <v>0</v>
      </c>
      <c r="Y55" s="28">
        <f t="shared" si="14"/>
        <v>0</v>
      </c>
      <c r="Z55" s="28">
        <f t="shared" si="14"/>
        <v>0</v>
      </c>
      <c r="AA55" s="28">
        <f t="shared" si="14"/>
        <v>0</v>
      </c>
      <c r="AB55" s="28">
        <f t="shared" si="14"/>
        <v>0</v>
      </c>
      <c r="AC55" s="31">
        <f>H55-G55</f>
        <v>-127840889.631253</v>
      </c>
      <c r="AD55" s="32">
        <f>I55</f>
        <v>-0.13650535176620171</v>
      </c>
      <c r="AE55" s="105"/>
    </row>
    <row r="56" spans="1:31" ht="13.5" customHeight="1" thickBot="1" x14ac:dyDescent="0.3">
      <c r="B56" s="8" t="s">
        <v>50</v>
      </c>
      <c r="C56" s="22"/>
      <c r="D56" s="22" t="s">
        <v>4</v>
      </c>
      <c r="E56" s="22"/>
      <c r="F56" s="22">
        <f>MATCH($D56,FAC_TOTALS_APTA!$A$2:$AX$2,)</f>
        <v>8</v>
      </c>
      <c r="G56" s="113">
        <f>VLOOKUP(G39,FAC_TOTALS_APTA!$A$4:$AX$126,$F56,FALSE)</f>
        <v>961216517.99999905</v>
      </c>
      <c r="H56" s="113">
        <f>VLOOKUP(H39,FAC_TOTALS_APTA!$A$4:$AX$126,$F56,FALSE)</f>
        <v>809531783</v>
      </c>
      <c r="I56" s="112">
        <f t="shared" ref="I56" si="15">H56/G56-1</f>
        <v>-0.15780496085898432</v>
      </c>
      <c r="J56" s="49"/>
      <c r="K56" s="49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50">
        <f>H56-G56</f>
        <v>-151684734.99999905</v>
      </c>
      <c r="AD56" s="51">
        <f>I56</f>
        <v>-0.15780496085898432</v>
      </c>
    </row>
    <row r="57" spans="1:31" ht="14.25" thickTop="1" thickBot="1" x14ac:dyDescent="0.3">
      <c r="B57" s="56" t="s">
        <v>67</v>
      </c>
      <c r="C57" s="57"/>
      <c r="D57" s="57"/>
      <c r="E57" s="58"/>
      <c r="F57" s="57"/>
      <c r="G57" s="153"/>
      <c r="H57" s="153"/>
      <c r="I57" s="59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1">
        <f>AD56-AD55</f>
        <v>-2.1299609092782612E-2</v>
      </c>
    </row>
    <row r="58" spans="1:31" ht="13.5" thickTop="1" x14ac:dyDescent="0.25"/>
    <row r="59" spans="1:31" s="9" customFormat="1" x14ac:dyDescent="0.25">
      <c r="B59" s="17" t="s">
        <v>25</v>
      </c>
      <c r="E59" s="5"/>
      <c r="G59" s="105"/>
      <c r="H59" s="105"/>
      <c r="I59" s="16"/>
    </row>
    <row r="60" spans="1:31" x14ac:dyDescent="0.25">
      <c r="B60" s="14" t="s">
        <v>16</v>
      </c>
      <c r="C60" s="15" t="s">
        <v>17</v>
      </c>
      <c r="D60" s="9"/>
      <c r="E60" s="5"/>
      <c r="F60" s="9"/>
      <c r="G60" s="105"/>
      <c r="H60" s="105"/>
      <c r="I60" s="16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1" x14ac:dyDescent="0.25">
      <c r="B61" s="14"/>
      <c r="C61" s="15"/>
      <c r="D61" s="9"/>
      <c r="E61" s="5"/>
      <c r="F61" s="9"/>
      <c r="G61" s="105"/>
      <c r="H61" s="105"/>
      <c r="I61" s="1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1" x14ac:dyDescent="0.25">
      <c r="B62" s="17" t="s">
        <v>26</v>
      </c>
      <c r="C62" s="18">
        <v>0</v>
      </c>
      <c r="D62" s="9"/>
      <c r="E62" s="5"/>
      <c r="F62" s="9"/>
      <c r="G62" s="105"/>
      <c r="H62" s="105"/>
      <c r="I62" s="16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1" ht="13.5" thickBot="1" x14ac:dyDescent="0.3">
      <c r="B63" s="19" t="s">
        <v>34</v>
      </c>
      <c r="C63" s="20">
        <v>3</v>
      </c>
      <c r="D63" s="21"/>
      <c r="E63" s="22"/>
      <c r="F63" s="21"/>
      <c r="G63" s="156"/>
      <c r="H63" s="156"/>
      <c r="I63" s="23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1" ht="13.5" thickTop="1" x14ac:dyDescent="0.25">
      <c r="B64" s="60"/>
      <c r="C64" s="61"/>
      <c r="D64" s="61"/>
      <c r="E64" s="61"/>
      <c r="F64" s="61"/>
      <c r="G64" s="166" t="s">
        <v>51</v>
      </c>
      <c r="H64" s="166"/>
      <c r="I64" s="166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166" t="s">
        <v>55</v>
      </c>
      <c r="AD64" s="166"/>
    </row>
    <row r="65" spans="2:33" x14ac:dyDescent="0.25">
      <c r="B65" s="7" t="s">
        <v>18</v>
      </c>
      <c r="C65" s="26" t="s">
        <v>19</v>
      </c>
      <c r="D65" s="6" t="s">
        <v>20</v>
      </c>
      <c r="E65" s="6"/>
      <c r="F65" s="6"/>
      <c r="G65" s="127">
        <f>$C$1</f>
        <v>2012</v>
      </c>
      <c r="H65" s="127">
        <f>$C$2</f>
        <v>2018</v>
      </c>
      <c r="I65" s="26" t="s">
        <v>22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 t="s">
        <v>24</v>
      </c>
      <c r="AD65" s="26" t="s">
        <v>22</v>
      </c>
    </row>
    <row r="66" spans="2:33" ht="12.95" hidden="1" customHeight="1" x14ac:dyDescent="0.25">
      <c r="B66" s="24"/>
      <c r="C66" s="27"/>
      <c r="D66" s="5"/>
      <c r="E66" s="5"/>
      <c r="F66" s="5"/>
      <c r="G66" s="103"/>
      <c r="H66" s="103"/>
      <c r="I66" s="27"/>
      <c r="J66" s="5"/>
      <c r="K66" s="5"/>
      <c r="L66" s="5"/>
      <c r="M66" s="5">
        <v>1</v>
      </c>
      <c r="N66" s="5">
        <v>2</v>
      </c>
      <c r="O66" s="5">
        <v>3</v>
      </c>
      <c r="P66" s="5">
        <v>4</v>
      </c>
      <c r="Q66" s="5">
        <v>5</v>
      </c>
      <c r="R66" s="5">
        <v>6</v>
      </c>
      <c r="S66" s="5">
        <v>7</v>
      </c>
      <c r="T66" s="5">
        <v>8</v>
      </c>
      <c r="U66" s="5">
        <v>9</v>
      </c>
      <c r="V66" s="5">
        <v>10</v>
      </c>
      <c r="W66" s="5">
        <v>11</v>
      </c>
      <c r="X66" s="5">
        <v>12</v>
      </c>
      <c r="Y66" s="5">
        <v>13</v>
      </c>
      <c r="Z66" s="5">
        <v>14</v>
      </c>
      <c r="AA66" s="5">
        <v>15</v>
      </c>
      <c r="AB66" s="5">
        <v>16</v>
      </c>
      <c r="AC66" s="5"/>
      <c r="AD66" s="5"/>
    </row>
    <row r="67" spans="2:33" ht="12.95" hidden="1" customHeight="1" x14ac:dyDescent="0.25">
      <c r="B67" s="24"/>
      <c r="C67" s="27"/>
      <c r="D67" s="5"/>
      <c r="E67" s="5"/>
      <c r="F67" s="5"/>
      <c r="G67" s="103" t="str">
        <f>CONCATENATE($C62,"_",$C63,"_",G65)</f>
        <v>0_3_2012</v>
      </c>
      <c r="H67" s="103" t="str">
        <f>CONCATENATE($C62,"_",$C63,"_",H65)</f>
        <v>0_3_2018</v>
      </c>
      <c r="I67" s="27"/>
      <c r="J67" s="5"/>
      <c r="K67" s="5"/>
      <c r="L67" s="5"/>
      <c r="M67" s="5" t="str">
        <f>IF($G65+M66&gt;$H65,0,CONCATENATE($C62,"_",$C63,"_",$G65+M66))</f>
        <v>0_3_2013</v>
      </c>
      <c r="N67" s="5" t="str">
        <f t="shared" ref="N67:AB67" si="16">IF($G65+N66&gt;$H65,0,CONCATENATE($C62,"_",$C63,"_",$G65+N66))</f>
        <v>0_3_2014</v>
      </c>
      <c r="O67" s="5" t="str">
        <f t="shared" si="16"/>
        <v>0_3_2015</v>
      </c>
      <c r="P67" s="5" t="str">
        <f t="shared" si="16"/>
        <v>0_3_2016</v>
      </c>
      <c r="Q67" s="5" t="str">
        <f t="shared" si="16"/>
        <v>0_3_2017</v>
      </c>
      <c r="R67" s="5" t="str">
        <f t="shared" si="16"/>
        <v>0_3_2018</v>
      </c>
      <c r="S67" s="5">
        <f t="shared" si="16"/>
        <v>0</v>
      </c>
      <c r="T67" s="5">
        <f t="shared" si="16"/>
        <v>0</v>
      </c>
      <c r="U67" s="5">
        <f t="shared" si="16"/>
        <v>0</v>
      </c>
      <c r="V67" s="5">
        <f t="shared" si="16"/>
        <v>0</v>
      </c>
      <c r="W67" s="5">
        <f t="shared" si="16"/>
        <v>0</v>
      </c>
      <c r="X67" s="5">
        <f t="shared" si="16"/>
        <v>0</v>
      </c>
      <c r="Y67" s="5">
        <f t="shared" si="16"/>
        <v>0</v>
      </c>
      <c r="Z67" s="5">
        <f t="shared" si="16"/>
        <v>0</v>
      </c>
      <c r="AA67" s="5">
        <f t="shared" si="16"/>
        <v>0</v>
      </c>
      <c r="AB67" s="5">
        <f t="shared" si="16"/>
        <v>0</v>
      </c>
      <c r="AC67" s="5"/>
      <c r="AD67" s="5"/>
    </row>
    <row r="68" spans="2:33" ht="12.95" hidden="1" customHeight="1" x14ac:dyDescent="0.25">
      <c r="B68" s="24"/>
      <c r="C68" s="27"/>
      <c r="D68" s="5"/>
      <c r="E68" s="5"/>
      <c r="F68" s="5" t="s">
        <v>23</v>
      </c>
      <c r="G68" s="116"/>
      <c r="H68" s="116"/>
      <c r="I68" s="27"/>
      <c r="J68" s="5"/>
      <c r="K68" s="5"/>
      <c r="L68" s="5" t="s">
        <v>23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2:33" x14ac:dyDescent="0.25">
      <c r="B69" s="24" t="s">
        <v>31</v>
      </c>
      <c r="C69" s="27" t="s">
        <v>21</v>
      </c>
      <c r="D69" s="103" t="s">
        <v>95</v>
      </c>
      <c r="E69" s="54"/>
      <c r="F69" s="5">
        <f>MATCH($D69,FAC_TOTALS_APTA!$A$2:$AZ$2,)</f>
        <v>12</v>
      </c>
      <c r="G69" s="116">
        <f>VLOOKUP(G67,FAC_TOTALS_APTA!$A$4:$AZ$126,$F69,FALSE)</f>
        <v>1935564.7547657499</v>
      </c>
      <c r="H69" s="116">
        <f>VLOOKUP(H67,FAC_TOTALS_APTA!$A$4:$AZ$126,$F69,FALSE)</f>
        <v>2110597.3381989901</v>
      </c>
      <c r="I69" s="29">
        <f>IFERROR(H69/G69-1,"-")</f>
        <v>9.0429722385817701E-2</v>
      </c>
      <c r="J69" s="30" t="str">
        <f>IF(C69="Log","_log","")</f>
        <v>_log</v>
      </c>
      <c r="K69" s="30" t="str">
        <f>CONCATENATE(D69,J69,"_FAC")</f>
        <v>VRM_ADJ_log_FAC</v>
      </c>
      <c r="L69" s="5">
        <f>MATCH($K69,FAC_TOTALS_APTA!$A$2:$AX$2,)</f>
        <v>28</v>
      </c>
      <c r="M69" s="28">
        <f>IF(M67=0,0,VLOOKUP(M67,FAC_TOTALS_APTA!$A$4:$AZ$126,$L69,FALSE))</f>
        <v>1264199.7781650999</v>
      </c>
      <c r="N69" s="28">
        <f>IF(N67=0,0,VLOOKUP(N67,FAC_TOTALS_APTA!$A$4:$AZ$126,$L69,FALSE))</f>
        <v>3766236.0486278702</v>
      </c>
      <c r="O69" s="28">
        <f>IF(O67=0,0,VLOOKUP(O67,FAC_TOTALS_APTA!$A$4:$AZ$126,$L69,FALSE))</f>
        <v>3648440.6299490398</v>
      </c>
      <c r="P69" s="28">
        <f>IF(P67=0,0,VLOOKUP(P67,FAC_TOTALS_APTA!$A$4:$AZ$126,$L69,FALSE))</f>
        <v>2436780.0222442499</v>
      </c>
      <c r="Q69" s="28">
        <f>IF(Q67=0,0,VLOOKUP(Q67,FAC_TOTALS_APTA!$A$4:$AZ$126,$L69,FALSE))</f>
        <v>1918599.55279689</v>
      </c>
      <c r="R69" s="28">
        <f>IF(R67=0,0,VLOOKUP(R67,FAC_TOTALS_APTA!$A$4:$AZ$126,$L69,FALSE))</f>
        <v>2028204.6955058901</v>
      </c>
      <c r="S69" s="28">
        <f>IF(S67=0,0,VLOOKUP(S67,FAC_TOTALS_APTA!$A$4:$AZ$126,$L69,FALSE))</f>
        <v>0</v>
      </c>
      <c r="T69" s="28">
        <f>IF(T67=0,0,VLOOKUP(T67,FAC_TOTALS_APTA!$A$4:$AZ$126,$L69,FALSE))</f>
        <v>0</v>
      </c>
      <c r="U69" s="28">
        <f>IF(U67=0,0,VLOOKUP(U67,FAC_TOTALS_APTA!$A$4:$AZ$126,$L69,FALSE))</f>
        <v>0</v>
      </c>
      <c r="V69" s="28">
        <f>IF(V67=0,0,VLOOKUP(V67,FAC_TOTALS_APTA!$A$4:$AZ$126,$L69,FALSE))</f>
        <v>0</v>
      </c>
      <c r="W69" s="28">
        <f>IF(W67=0,0,VLOOKUP(W67,FAC_TOTALS_APTA!$A$4:$AZ$126,$L69,FALSE))</f>
        <v>0</v>
      </c>
      <c r="X69" s="28">
        <f>IF(X67=0,0,VLOOKUP(X67,FAC_TOTALS_APTA!$A$4:$AZ$126,$L69,FALSE))</f>
        <v>0</v>
      </c>
      <c r="Y69" s="28">
        <f>IF(Y67=0,0,VLOOKUP(Y67,FAC_TOTALS_APTA!$A$4:$AZ$126,$L69,FALSE))</f>
        <v>0</v>
      </c>
      <c r="Z69" s="28">
        <f>IF(Z67=0,0,VLOOKUP(Z67,FAC_TOTALS_APTA!$A$4:$AZ$126,$L69,FALSE))</f>
        <v>0</v>
      </c>
      <c r="AA69" s="28">
        <f>IF(AA67=0,0,VLOOKUP(AA67,FAC_TOTALS_APTA!$A$4:$AZ$126,$L69,FALSE))</f>
        <v>0</v>
      </c>
      <c r="AB69" s="28">
        <f>IF(AB67=0,0,VLOOKUP(AB67,FAC_TOTALS_APTA!$A$4:$AZ$126,$L69,FALSE))</f>
        <v>0</v>
      </c>
      <c r="AC69" s="31">
        <f>SUM(M69:AB69)</f>
        <v>15062460.727289043</v>
      </c>
      <c r="AD69" s="32">
        <f>AC69/G83</f>
        <v>5.1348532049941581E-2</v>
      </c>
    </row>
    <row r="70" spans="2:33" x14ac:dyDescent="0.25">
      <c r="B70" s="24" t="s">
        <v>52</v>
      </c>
      <c r="C70" s="27" t="s">
        <v>21</v>
      </c>
      <c r="D70" s="103" t="s">
        <v>96</v>
      </c>
      <c r="E70" s="54"/>
      <c r="F70" s="5">
        <f>MATCH($D70,FAC_TOTALS_APTA!$A$2:$AZ$2,)</f>
        <v>13</v>
      </c>
      <c r="G70" s="122">
        <f>VLOOKUP(G67,FAC_TOTALS_APTA!$A$4:$AZ$126,$F70,FALSE)</f>
        <v>0.82821757692531495</v>
      </c>
      <c r="H70" s="122">
        <f>VLOOKUP(H67,FAC_TOTALS_APTA!$A$4:$AZ$126,$F70,FALSE)</f>
        <v>0.97569250120411</v>
      </c>
      <c r="I70" s="29">
        <f t="shared" ref="I70:I81" si="17">IFERROR(H70/G70-1,"-")</f>
        <v>0.17806302158701182</v>
      </c>
      <c r="J70" s="30" t="str">
        <f t="shared" ref="J70:J79" si="18">IF(C70="Log","_log","")</f>
        <v>_log</v>
      </c>
      <c r="K70" s="30" t="str">
        <f t="shared" ref="K70:K81" si="19">CONCATENATE(D70,J70,"_FAC")</f>
        <v>FARE_per_UPT_cleaned_2018_BUS_log_FAC</v>
      </c>
      <c r="L70" s="5">
        <f>MATCH($K70,FAC_TOTALS_APTA!$A$2:$AX$2,)</f>
        <v>29</v>
      </c>
      <c r="M70" s="28">
        <f>IF(M67=0,0,VLOOKUP(M67,FAC_TOTALS_APTA!$A$4:$AZ$126,$L70,FALSE))</f>
        <v>-5010249.1172191398</v>
      </c>
      <c r="N70" s="28">
        <f>IF(N67=0,0,VLOOKUP(N67,FAC_TOTALS_APTA!$A$4:$AZ$126,$L70,FALSE))</f>
        <v>333392.24976564298</v>
      </c>
      <c r="O70" s="28">
        <f>IF(O67=0,0,VLOOKUP(O67,FAC_TOTALS_APTA!$A$4:$AZ$126,$L70,FALSE))</f>
        <v>-3110207.4179149601</v>
      </c>
      <c r="P70" s="28">
        <f>IF(P67=0,0,VLOOKUP(P67,FAC_TOTALS_APTA!$A$4:$AZ$126,$L70,FALSE))</f>
        <v>-3439774.2603032799</v>
      </c>
      <c r="Q70" s="28">
        <f>IF(Q67=0,0,VLOOKUP(Q67,FAC_TOTALS_APTA!$A$4:$AZ$126,$L70,FALSE))</f>
        <v>372739.62995774898</v>
      </c>
      <c r="R70" s="28">
        <f>IF(R67=0,0,VLOOKUP(R67,FAC_TOTALS_APTA!$A$4:$AZ$126,$L70,FALSE))</f>
        <v>681060.33785780799</v>
      </c>
      <c r="S70" s="28">
        <f>IF(S67=0,0,VLOOKUP(S67,FAC_TOTALS_APTA!$A$4:$AZ$126,$L70,FALSE))</f>
        <v>0</v>
      </c>
      <c r="T70" s="28">
        <f>IF(T67=0,0,VLOOKUP(T67,FAC_TOTALS_APTA!$A$4:$AZ$126,$L70,FALSE))</f>
        <v>0</v>
      </c>
      <c r="U70" s="28">
        <f>IF(U67=0,0,VLOOKUP(U67,FAC_TOTALS_APTA!$A$4:$AZ$126,$L70,FALSE))</f>
        <v>0</v>
      </c>
      <c r="V70" s="28">
        <f>IF(V67=0,0,VLOOKUP(V67,FAC_TOTALS_APTA!$A$4:$AZ$126,$L70,FALSE))</f>
        <v>0</v>
      </c>
      <c r="W70" s="28">
        <f>IF(W67=0,0,VLOOKUP(W67,FAC_TOTALS_APTA!$A$4:$AZ$126,$L70,FALSE))</f>
        <v>0</v>
      </c>
      <c r="X70" s="28">
        <f>IF(X67=0,0,VLOOKUP(X67,FAC_TOTALS_APTA!$A$4:$AZ$126,$L70,FALSE))</f>
        <v>0</v>
      </c>
      <c r="Y70" s="28">
        <f>IF(Y67=0,0,VLOOKUP(Y67,FAC_TOTALS_APTA!$A$4:$AZ$126,$L70,FALSE))</f>
        <v>0</v>
      </c>
      <c r="Z70" s="28">
        <f>IF(Z67=0,0,VLOOKUP(Z67,FAC_TOTALS_APTA!$A$4:$AZ$126,$L70,FALSE))</f>
        <v>0</v>
      </c>
      <c r="AA70" s="28">
        <f>IF(AA67=0,0,VLOOKUP(AA67,FAC_TOTALS_APTA!$A$4:$AZ$126,$L70,FALSE))</f>
        <v>0</v>
      </c>
      <c r="AB70" s="28">
        <f>IF(AB67=0,0,VLOOKUP(AB67,FAC_TOTALS_APTA!$A$4:$AZ$126,$L70,FALSE))</f>
        <v>0</v>
      </c>
      <c r="AC70" s="31">
        <f t="shared" ref="AC70:AC81" si="20">SUM(M70:AB70)</f>
        <v>-10173038.577856179</v>
      </c>
      <c r="AD70" s="32">
        <f>AC70/G83</f>
        <v>-3.4680296063042876E-2</v>
      </c>
    </row>
    <row r="71" spans="2:33" x14ac:dyDescent="0.25">
      <c r="B71" s="114" t="s">
        <v>79</v>
      </c>
      <c r="C71" s="115"/>
      <c r="D71" s="103" t="s">
        <v>77</v>
      </c>
      <c r="E71" s="117"/>
      <c r="F71" s="103" t="e">
        <f>MATCH($D71,FAC_TOTALS_APTA!$A$2:$AZ$2,)</f>
        <v>#N/A</v>
      </c>
      <c r="G71" s="116" t="e">
        <f>VLOOKUP(G67,FAC_TOTALS_APTA!$A$4:$AZ$126,$F71,FALSE)</f>
        <v>#REF!</v>
      </c>
      <c r="H71" s="116" t="e">
        <f>VLOOKUP(H67,FAC_TOTALS_APTA!$A$4:$AZ$126,$F71,FALSE)</f>
        <v>#REF!</v>
      </c>
      <c r="I71" s="118" t="str">
        <f>IFERROR(H71/G71-1,"-")</f>
        <v>-</v>
      </c>
      <c r="J71" s="119" t="str">
        <f t="shared" si="18"/>
        <v/>
      </c>
      <c r="K71" s="119" t="str">
        <f t="shared" si="19"/>
        <v>RESTRUCTURE_FAC</v>
      </c>
      <c r="L71" s="103" t="e">
        <f>MATCH($K71,FAC_TOTALS_APTA!$A$2:$AX$2,)</f>
        <v>#N/A</v>
      </c>
      <c r="M71" s="116" t="e">
        <f>IF(M67=0,0,VLOOKUP(M67,FAC_TOTALS_APTA!$A$4:$AZ$126,$L71,FALSE))</f>
        <v>#REF!</v>
      </c>
      <c r="N71" s="116" t="e">
        <f>IF(N67=0,0,VLOOKUP(N67,FAC_TOTALS_APTA!$A$4:$AZ$126,$L71,FALSE))</f>
        <v>#REF!</v>
      </c>
      <c r="O71" s="116" t="e">
        <f>IF(O67=0,0,VLOOKUP(O67,FAC_TOTALS_APTA!$A$4:$AZ$126,$L71,FALSE))</f>
        <v>#REF!</v>
      </c>
      <c r="P71" s="116" t="e">
        <f>IF(P67=0,0,VLOOKUP(P67,FAC_TOTALS_APTA!$A$4:$AZ$126,$L71,FALSE))</f>
        <v>#REF!</v>
      </c>
      <c r="Q71" s="116" t="e">
        <f>IF(Q67=0,0,VLOOKUP(Q67,FAC_TOTALS_APTA!$A$4:$AZ$126,$L71,FALSE))</f>
        <v>#REF!</v>
      </c>
      <c r="R71" s="116" t="e">
        <f>IF(R67=0,0,VLOOKUP(R67,FAC_TOTALS_APTA!$A$4:$AZ$126,$L71,FALSE))</f>
        <v>#REF!</v>
      </c>
      <c r="S71" s="116">
        <f>IF(S67=0,0,VLOOKUP(S67,FAC_TOTALS_APTA!$A$4:$AZ$126,$L71,FALSE))</f>
        <v>0</v>
      </c>
      <c r="T71" s="116">
        <f>IF(T67=0,0,VLOOKUP(T67,FAC_TOTALS_APTA!$A$4:$AZ$126,$L71,FALSE))</f>
        <v>0</v>
      </c>
      <c r="U71" s="116">
        <f>IF(U67=0,0,VLOOKUP(U67,FAC_TOTALS_APTA!$A$4:$AZ$126,$L71,FALSE))</f>
        <v>0</v>
      </c>
      <c r="V71" s="116">
        <f>IF(V67=0,0,VLOOKUP(V67,FAC_TOTALS_APTA!$A$4:$AZ$126,$L71,FALSE))</f>
        <v>0</v>
      </c>
      <c r="W71" s="116">
        <f>IF(W67=0,0,VLOOKUP(W67,FAC_TOTALS_APTA!$A$4:$AZ$126,$L71,FALSE))</f>
        <v>0</v>
      </c>
      <c r="X71" s="116">
        <f>IF(X67=0,0,VLOOKUP(X67,FAC_TOTALS_APTA!$A$4:$AZ$126,$L71,FALSE))</f>
        <v>0</v>
      </c>
      <c r="Y71" s="116">
        <f>IF(Y67=0,0,VLOOKUP(Y67,FAC_TOTALS_APTA!$A$4:$AZ$126,$L71,FALSE))</f>
        <v>0</v>
      </c>
      <c r="Z71" s="116">
        <f>IF(Z67=0,0,VLOOKUP(Z67,FAC_TOTALS_APTA!$A$4:$AZ$126,$L71,FALSE))</f>
        <v>0</v>
      </c>
      <c r="AA71" s="116">
        <f>IF(AA67=0,0,VLOOKUP(AA67,FAC_TOTALS_APTA!$A$4:$AZ$126,$L71,FALSE))</f>
        <v>0</v>
      </c>
      <c r="AB71" s="116">
        <f>IF(AB67=0,0,VLOOKUP(AB67,FAC_TOTALS_APTA!$A$4:$AZ$126,$L71,FALSE))</f>
        <v>0</v>
      </c>
      <c r="AC71" s="120" t="e">
        <f t="shared" si="20"/>
        <v>#REF!</v>
      </c>
      <c r="AD71" s="121" t="e">
        <f>AC71/G84</f>
        <v>#REF!</v>
      </c>
    </row>
    <row r="72" spans="2:33" x14ac:dyDescent="0.25">
      <c r="B72" s="114" t="s">
        <v>80</v>
      </c>
      <c r="C72" s="115"/>
      <c r="D72" s="103" t="s">
        <v>76</v>
      </c>
      <c r="E72" s="117"/>
      <c r="F72" s="103">
        <f>MATCH($D72,FAC_TOTALS_APTA!$A$2:$AZ$2,)</f>
        <v>20</v>
      </c>
      <c r="G72" s="116">
        <f>VLOOKUP(G67,FAC_TOTALS_APTA!$A$4:$AZ$126,$F72,FALSE)</f>
        <v>0</v>
      </c>
      <c r="H72" s="116">
        <f>VLOOKUP(H67,FAC_TOTALS_APTA!$A$4:$AZ$126,$F72,FALSE)</f>
        <v>0</v>
      </c>
      <c r="I72" s="118" t="str">
        <f>IFERROR(H72/G72-1,"-")</f>
        <v>-</v>
      </c>
      <c r="J72" s="119" t="str">
        <f t="shared" si="18"/>
        <v/>
      </c>
      <c r="K72" s="119" t="str">
        <f t="shared" si="19"/>
        <v>MAINTENANCE_WMATA_FAC</v>
      </c>
      <c r="L72" s="103">
        <f>MATCH($K72,FAC_TOTALS_APTA!$A$2:$AX$2,)</f>
        <v>36</v>
      </c>
      <c r="M72" s="116">
        <f>IF(M68=0,0,VLOOKUP(M68,FAC_TOTALS_APTA!$A$4:$AZ$126,$L72,FALSE))</f>
        <v>0</v>
      </c>
      <c r="N72" s="116">
        <f>IF(N68=0,0,VLOOKUP(N68,FAC_TOTALS_APTA!$A$4:$AZ$126,$L72,FALSE))</f>
        <v>0</v>
      </c>
      <c r="O72" s="116">
        <f>IF(O68=0,0,VLOOKUP(O68,FAC_TOTALS_APTA!$A$4:$AZ$126,$L72,FALSE))</f>
        <v>0</v>
      </c>
      <c r="P72" s="116">
        <f>IF(P68=0,0,VLOOKUP(P68,FAC_TOTALS_APTA!$A$4:$AZ$126,$L72,FALSE))</f>
        <v>0</v>
      </c>
      <c r="Q72" s="116">
        <f>IF(Q68=0,0,VLOOKUP(Q68,FAC_TOTALS_APTA!$A$4:$AZ$126,$L72,FALSE))</f>
        <v>0</v>
      </c>
      <c r="R72" s="116">
        <f>IF(R68=0,0,VLOOKUP(R68,FAC_TOTALS_APTA!$A$4:$AZ$126,$L72,FALSE))</f>
        <v>0</v>
      </c>
      <c r="S72" s="116">
        <f>IF(S68=0,0,VLOOKUP(S68,FAC_TOTALS_APTA!$A$4:$AZ$126,$L72,FALSE))</f>
        <v>0</v>
      </c>
      <c r="T72" s="116">
        <f>IF(T68=0,0,VLOOKUP(T68,FAC_TOTALS_APTA!$A$4:$AZ$126,$L72,FALSE))</f>
        <v>0</v>
      </c>
      <c r="U72" s="116">
        <f>IF(U68=0,0,VLOOKUP(U68,FAC_TOTALS_APTA!$A$4:$AZ$126,$L72,FALSE))</f>
        <v>0</v>
      </c>
      <c r="V72" s="116">
        <f>IF(V68=0,0,VLOOKUP(V68,FAC_TOTALS_APTA!$A$4:$AZ$126,$L72,FALSE))</f>
        <v>0</v>
      </c>
      <c r="W72" s="116">
        <f>IF(W68=0,0,VLOOKUP(W68,FAC_TOTALS_APTA!$A$4:$AZ$126,$L72,FALSE))</f>
        <v>0</v>
      </c>
      <c r="X72" s="116">
        <f>IF(X68=0,0,VLOOKUP(X68,FAC_TOTALS_APTA!$A$4:$AZ$126,$L72,FALSE))</f>
        <v>0</v>
      </c>
      <c r="Y72" s="116">
        <f>IF(Y68=0,0,VLOOKUP(Y68,FAC_TOTALS_APTA!$A$4:$AZ$126,$L72,FALSE))</f>
        <v>0</v>
      </c>
      <c r="Z72" s="116">
        <f>IF(Z68=0,0,VLOOKUP(Z68,FAC_TOTALS_APTA!$A$4:$AZ$126,$L72,FALSE))</f>
        <v>0</v>
      </c>
      <c r="AA72" s="116">
        <f>IF(AA68=0,0,VLOOKUP(AA68,FAC_TOTALS_APTA!$A$4:$AZ$126,$L72,FALSE))</f>
        <v>0</v>
      </c>
      <c r="AB72" s="116">
        <f>IF(AB68=0,0,VLOOKUP(AB68,FAC_TOTALS_APTA!$A$4:$AZ$126,$L72,FALSE))</f>
        <v>0</v>
      </c>
      <c r="AC72" s="120">
        <f t="shared" si="20"/>
        <v>0</v>
      </c>
      <c r="AD72" s="121">
        <f>AC72/G84</f>
        <v>0</v>
      </c>
    </row>
    <row r="73" spans="2:33" x14ac:dyDescent="0.25">
      <c r="B73" s="24" t="s">
        <v>48</v>
      </c>
      <c r="C73" s="27" t="s">
        <v>21</v>
      </c>
      <c r="D73" s="103" t="s">
        <v>8</v>
      </c>
      <c r="E73" s="54"/>
      <c r="F73" s="5">
        <f>MATCH($D73,FAC_TOTALS_APTA!$A$2:$AZ$2,)</f>
        <v>15</v>
      </c>
      <c r="G73" s="116">
        <f>VLOOKUP(G67,FAC_TOTALS_APTA!$A$4:$AZ$126,$F73,FALSE)</f>
        <v>608223.96752153302</v>
      </c>
      <c r="H73" s="116">
        <f>VLOOKUP(H67,FAC_TOTALS_APTA!$A$4:$AZ$126,$F73,FALSE)</f>
        <v>643261.456961027</v>
      </c>
      <c r="I73" s="29">
        <f t="shared" si="17"/>
        <v>5.7606229465552161E-2</v>
      </c>
      <c r="J73" s="30" t="str">
        <f t="shared" si="18"/>
        <v>_log</v>
      </c>
      <c r="K73" s="30" t="str">
        <f t="shared" si="19"/>
        <v>POP_EMP_log_FAC</v>
      </c>
      <c r="L73" s="5">
        <f>MATCH($K73,FAC_TOTALS_APTA!$A$2:$AX$2,)</f>
        <v>31</v>
      </c>
      <c r="M73" s="28">
        <f>IF(M67=0,0,VLOOKUP(M67,FAC_TOTALS_APTA!$A$4:$AZ$126,$L73,FALSE))</f>
        <v>1501105.3049951401</v>
      </c>
      <c r="N73" s="28">
        <f>IF(N67=0,0,VLOOKUP(N67,FAC_TOTALS_APTA!$A$4:$AZ$126,$L73,FALSE))</f>
        <v>894299.02568812703</v>
      </c>
      <c r="O73" s="28">
        <f>IF(O67=0,0,VLOOKUP(O67,FAC_TOTALS_APTA!$A$4:$AZ$126,$L73,FALSE))</f>
        <v>1025580.2197888</v>
      </c>
      <c r="P73" s="28">
        <f>IF(P67=0,0,VLOOKUP(P67,FAC_TOTALS_APTA!$A$4:$AZ$126,$L73,FALSE))</f>
        <v>943255.51163496799</v>
      </c>
      <c r="Q73" s="28">
        <f>IF(Q67=0,0,VLOOKUP(Q67,FAC_TOTALS_APTA!$A$4:$AZ$126,$L73,FALSE))</f>
        <v>800635.675261289</v>
      </c>
      <c r="R73" s="28">
        <f>IF(R67=0,0,VLOOKUP(R67,FAC_TOTALS_APTA!$A$4:$AZ$126,$L73,FALSE))</f>
        <v>842462.846420352</v>
      </c>
      <c r="S73" s="28">
        <f>IF(S67=0,0,VLOOKUP(S67,FAC_TOTALS_APTA!$A$4:$AZ$126,$L73,FALSE))</f>
        <v>0</v>
      </c>
      <c r="T73" s="28">
        <f>IF(T67=0,0,VLOOKUP(T67,FAC_TOTALS_APTA!$A$4:$AZ$126,$L73,FALSE))</f>
        <v>0</v>
      </c>
      <c r="U73" s="28">
        <f>IF(U67=0,0,VLOOKUP(U67,FAC_TOTALS_APTA!$A$4:$AZ$126,$L73,FALSE))</f>
        <v>0</v>
      </c>
      <c r="V73" s="28">
        <f>IF(V67=0,0,VLOOKUP(V67,FAC_TOTALS_APTA!$A$4:$AZ$126,$L73,FALSE))</f>
        <v>0</v>
      </c>
      <c r="W73" s="28">
        <f>IF(W67=0,0,VLOOKUP(W67,FAC_TOTALS_APTA!$A$4:$AZ$126,$L73,FALSE))</f>
        <v>0</v>
      </c>
      <c r="X73" s="28">
        <f>IF(X67=0,0,VLOOKUP(X67,FAC_TOTALS_APTA!$A$4:$AZ$126,$L73,FALSE))</f>
        <v>0</v>
      </c>
      <c r="Y73" s="28">
        <f>IF(Y67=0,0,VLOOKUP(Y67,FAC_TOTALS_APTA!$A$4:$AZ$126,$L73,FALSE))</f>
        <v>0</v>
      </c>
      <c r="Z73" s="28">
        <f>IF(Z67=0,0,VLOOKUP(Z67,FAC_TOTALS_APTA!$A$4:$AZ$126,$L73,FALSE))</f>
        <v>0</v>
      </c>
      <c r="AA73" s="28">
        <f>IF(AA67=0,0,VLOOKUP(AA67,FAC_TOTALS_APTA!$A$4:$AZ$126,$L73,FALSE))</f>
        <v>0</v>
      </c>
      <c r="AB73" s="28">
        <f>IF(AB67=0,0,VLOOKUP(AB67,FAC_TOTALS_APTA!$A$4:$AZ$126,$L73,FALSE))</f>
        <v>0</v>
      </c>
      <c r="AC73" s="31">
        <f t="shared" si="20"/>
        <v>6007338.5837886762</v>
      </c>
      <c r="AD73" s="32">
        <f>AC73/G83</f>
        <v>2.0479257897460551E-2</v>
      </c>
    </row>
    <row r="74" spans="2:33" x14ac:dyDescent="0.25">
      <c r="B74" s="24" t="s">
        <v>73</v>
      </c>
      <c r="C74" s="27"/>
      <c r="D74" s="103" t="s">
        <v>72</v>
      </c>
      <c r="E74" s="54"/>
      <c r="F74" s="5" t="e">
        <f>MATCH($D74,FAC_TOTALS_APTA!$A$2:$AZ$2,)</f>
        <v>#N/A</v>
      </c>
      <c r="G74" s="122" t="e">
        <f>VLOOKUP(G67,FAC_TOTALS_APTA!$A$4:$AZ$126,$F74,FALSE)</f>
        <v>#REF!</v>
      </c>
      <c r="H74" s="122" t="e">
        <f>VLOOKUP(H67,FAC_TOTALS_APTA!$A$4:$AZ$126,$F74,FALSE)</f>
        <v>#REF!</v>
      </c>
      <c r="I74" s="29" t="str">
        <f t="shared" si="17"/>
        <v>-</v>
      </c>
      <c r="J74" s="30" t="str">
        <f t="shared" si="18"/>
        <v/>
      </c>
      <c r="K74" s="30" t="str">
        <f t="shared" si="19"/>
        <v>TSD_POP_EMP_PCT_FAC</v>
      </c>
      <c r="L74" s="5" t="e">
        <f>MATCH($K74,FAC_TOTALS_APTA!$A$2:$AX$2,)</f>
        <v>#N/A</v>
      </c>
      <c r="M74" s="28" t="e">
        <f>IF(M67=0,0,VLOOKUP(M67,FAC_TOTALS_APTA!$A$4:$AZ$126,$L74,FALSE))</f>
        <v>#REF!</v>
      </c>
      <c r="N74" s="28" t="e">
        <f>IF(N67=0,0,VLOOKUP(N67,FAC_TOTALS_APTA!$A$4:$AZ$126,$L74,FALSE))</f>
        <v>#REF!</v>
      </c>
      <c r="O74" s="28" t="e">
        <f>IF(O67=0,0,VLOOKUP(O67,FAC_TOTALS_APTA!$A$4:$AZ$126,$L74,FALSE))</f>
        <v>#REF!</v>
      </c>
      <c r="P74" s="28" t="e">
        <f>IF(P67=0,0,VLOOKUP(P67,FAC_TOTALS_APTA!$A$4:$AZ$126,$L74,FALSE))</f>
        <v>#REF!</v>
      </c>
      <c r="Q74" s="28" t="e">
        <f>IF(Q67=0,0,VLOOKUP(Q67,FAC_TOTALS_APTA!$A$4:$AZ$126,$L74,FALSE))</f>
        <v>#REF!</v>
      </c>
      <c r="R74" s="28" t="e">
        <f>IF(R67=0,0,VLOOKUP(R67,FAC_TOTALS_APTA!$A$4:$AZ$126,$L74,FALSE))</f>
        <v>#REF!</v>
      </c>
      <c r="S74" s="28">
        <f>IF(S67=0,0,VLOOKUP(S67,FAC_TOTALS_APTA!$A$4:$AZ$126,$L74,FALSE))</f>
        <v>0</v>
      </c>
      <c r="T74" s="28">
        <f>IF(T67=0,0,VLOOKUP(T67,FAC_TOTALS_APTA!$A$4:$AZ$126,$L74,FALSE))</f>
        <v>0</v>
      </c>
      <c r="U74" s="28">
        <f>IF(U67=0,0,VLOOKUP(U67,FAC_TOTALS_APTA!$A$4:$AZ$126,$L74,FALSE))</f>
        <v>0</v>
      </c>
      <c r="V74" s="28">
        <f>IF(V67=0,0,VLOOKUP(V67,FAC_TOTALS_APTA!$A$4:$AZ$126,$L74,FALSE))</f>
        <v>0</v>
      </c>
      <c r="W74" s="28">
        <f>IF(W67=0,0,VLOOKUP(W67,FAC_TOTALS_APTA!$A$4:$AZ$126,$L74,FALSE))</f>
        <v>0</v>
      </c>
      <c r="X74" s="28">
        <f>IF(X67=0,0,VLOOKUP(X67,FAC_TOTALS_APTA!$A$4:$AZ$126,$L74,FALSE))</f>
        <v>0</v>
      </c>
      <c r="Y74" s="28">
        <f>IF(Y67=0,0,VLOOKUP(Y67,FAC_TOTALS_APTA!$A$4:$AZ$126,$L74,FALSE))</f>
        <v>0</v>
      </c>
      <c r="Z74" s="28">
        <f>IF(Z67=0,0,VLOOKUP(Z67,FAC_TOTALS_APTA!$A$4:$AZ$126,$L74,FALSE))</f>
        <v>0</v>
      </c>
      <c r="AA74" s="28">
        <f>IF(AA67=0,0,VLOOKUP(AA67,FAC_TOTALS_APTA!$A$4:$AZ$126,$L74,FALSE))</f>
        <v>0</v>
      </c>
      <c r="AB74" s="28">
        <f>IF(AB67=0,0,VLOOKUP(AB67,FAC_TOTALS_APTA!$A$4:$AZ$126,$L74,FALSE))</f>
        <v>0</v>
      </c>
      <c r="AC74" s="31" t="e">
        <f t="shared" si="20"/>
        <v>#REF!</v>
      </c>
      <c r="AD74" s="32" t="e">
        <f>AC74/G83</f>
        <v>#REF!</v>
      </c>
    </row>
    <row r="75" spans="2:33" x14ac:dyDescent="0.2">
      <c r="B75" s="24" t="s">
        <v>49</v>
      </c>
      <c r="C75" s="27" t="s">
        <v>21</v>
      </c>
      <c r="D75" s="123" t="s">
        <v>81</v>
      </c>
      <c r="E75" s="54"/>
      <c r="F75" s="5">
        <f>MATCH($D75,FAC_TOTALS_APTA!$A$2:$AZ$2,)</f>
        <v>16</v>
      </c>
      <c r="G75" s="124">
        <f>VLOOKUP(G67,FAC_TOTALS_APTA!$A$4:$AZ$126,$F75,FALSE)</f>
        <v>3.99676458590372</v>
      </c>
      <c r="H75" s="124">
        <f>VLOOKUP(H67,FAC_TOTALS_APTA!$A$4:$AZ$126,$F75,FALSE)</f>
        <v>2.8183435351760502</v>
      </c>
      <c r="I75" s="29">
        <f t="shared" si="17"/>
        <v>-0.29484374808660729</v>
      </c>
      <c r="J75" s="30" t="str">
        <f t="shared" si="18"/>
        <v>_log</v>
      </c>
      <c r="K75" s="30" t="str">
        <f t="shared" si="19"/>
        <v>GAS_PRICE_2018_log_FAC</v>
      </c>
      <c r="L75" s="5">
        <f>MATCH($K75,FAC_TOTALS_APTA!$A$2:$AX$2,)</f>
        <v>32</v>
      </c>
      <c r="M75" s="28">
        <f>IF(M67=0,0,VLOOKUP(M67,FAC_TOTALS_APTA!$A$4:$AZ$126,$L75,FALSE))</f>
        <v>-934036.06959413202</v>
      </c>
      <c r="N75" s="28">
        <f>IF(N67=0,0,VLOOKUP(N67,FAC_TOTALS_APTA!$A$4:$AZ$126,$L75,FALSE))</f>
        <v>-1372094.9030335899</v>
      </c>
      <c r="O75" s="28">
        <f>IF(O67=0,0,VLOOKUP(O67,FAC_TOTALS_APTA!$A$4:$AZ$126,$L75,FALSE))</f>
        <v>-7349490.2920832802</v>
      </c>
      <c r="P75" s="28">
        <f>IF(P67=0,0,VLOOKUP(P67,FAC_TOTALS_APTA!$A$4:$AZ$126,$L75,FALSE))</f>
        <v>-2376396.4388213898</v>
      </c>
      <c r="Q75" s="28">
        <f>IF(Q67=0,0,VLOOKUP(Q67,FAC_TOTALS_APTA!$A$4:$AZ$126,$L75,FALSE))</f>
        <v>1699670.6857381901</v>
      </c>
      <c r="R75" s="28">
        <f>IF(R67=0,0,VLOOKUP(R67,FAC_TOTALS_APTA!$A$4:$AZ$126,$L75,FALSE))</f>
        <v>1863091.5898684</v>
      </c>
      <c r="S75" s="28">
        <f>IF(S67=0,0,VLOOKUP(S67,FAC_TOTALS_APTA!$A$4:$AZ$126,$L75,FALSE))</f>
        <v>0</v>
      </c>
      <c r="T75" s="28">
        <f>IF(T67=0,0,VLOOKUP(T67,FAC_TOTALS_APTA!$A$4:$AZ$126,$L75,FALSE))</f>
        <v>0</v>
      </c>
      <c r="U75" s="28">
        <f>IF(U67=0,0,VLOOKUP(U67,FAC_TOTALS_APTA!$A$4:$AZ$126,$L75,FALSE))</f>
        <v>0</v>
      </c>
      <c r="V75" s="28">
        <f>IF(V67=0,0,VLOOKUP(V67,FAC_TOTALS_APTA!$A$4:$AZ$126,$L75,FALSE))</f>
        <v>0</v>
      </c>
      <c r="W75" s="28">
        <f>IF(W67=0,0,VLOOKUP(W67,FAC_TOTALS_APTA!$A$4:$AZ$126,$L75,FALSE))</f>
        <v>0</v>
      </c>
      <c r="X75" s="28">
        <f>IF(X67=0,0,VLOOKUP(X67,FAC_TOTALS_APTA!$A$4:$AZ$126,$L75,FALSE))</f>
        <v>0</v>
      </c>
      <c r="Y75" s="28">
        <f>IF(Y67=0,0,VLOOKUP(Y67,FAC_TOTALS_APTA!$A$4:$AZ$126,$L75,FALSE))</f>
        <v>0</v>
      </c>
      <c r="Z75" s="28">
        <f>IF(Z67=0,0,VLOOKUP(Z67,FAC_TOTALS_APTA!$A$4:$AZ$126,$L75,FALSE))</f>
        <v>0</v>
      </c>
      <c r="AA75" s="28">
        <f>IF(AA67=0,0,VLOOKUP(AA67,FAC_TOTALS_APTA!$A$4:$AZ$126,$L75,FALSE))</f>
        <v>0</v>
      </c>
      <c r="AB75" s="28">
        <f>IF(AB67=0,0,VLOOKUP(AB67,FAC_TOTALS_APTA!$A$4:$AZ$126,$L75,FALSE))</f>
        <v>0</v>
      </c>
      <c r="AC75" s="31">
        <f t="shared" si="20"/>
        <v>-8469255.4279258028</v>
      </c>
      <c r="AD75" s="32">
        <f>AC75/G83</f>
        <v>-2.8872031048160655E-2</v>
      </c>
    </row>
    <row r="76" spans="2:33" x14ac:dyDescent="0.25">
      <c r="B76" s="24" t="s">
        <v>46</v>
      </c>
      <c r="C76" s="27" t="s">
        <v>21</v>
      </c>
      <c r="D76" s="103" t="s">
        <v>14</v>
      </c>
      <c r="E76" s="54"/>
      <c r="F76" s="5">
        <f>MATCH($D76,FAC_TOTALS_APTA!$A$2:$AZ$2,)</f>
        <v>17</v>
      </c>
      <c r="G76" s="122">
        <f>VLOOKUP(G67,FAC_TOTALS_APTA!$A$4:$AZ$126,$F76,FALSE)</f>
        <v>25928.146323228299</v>
      </c>
      <c r="H76" s="122">
        <f>VLOOKUP(H67,FAC_TOTALS_APTA!$A$4:$AZ$126,$F76,FALSE)</f>
        <v>28105.315492605201</v>
      </c>
      <c r="I76" s="29">
        <f t="shared" si="17"/>
        <v>8.3969333643664212E-2</v>
      </c>
      <c r="J76" s="30" t="str">
        <f t="shared" si="18"/>
        <v>_log</v>
      </c>
      <c r="K76" s="30" t="str">
        <f t="shared" si="19"/>
        <v>TOTAL_MED_INC_INDIV_2018_log_FAC</v>
      </c>
      <c r="L76" s="5">
        <f>MATCH($K76,FAC_TOTALS_APTA!$A$2:$AX$2,)</f>
        <v>33</v>
      </c>
      <c r="M76" s="28">
        <f>IF(M67=0,0,VLOOKUP(M67,FAC_TOTALS_APTA!$A$4:$AZ$126,$L76,FALSE))</f>
        <v>-14388.1856174965</v>
      </c>
      <c r="N76" s="28">
        <f>IF(N67=0,0,VLOOKUP(N67,FAC_TOTALS_APTA!$A$4:$AZ$126,$L76,FALSE))</f>
        <v>-465609.34842520201</v>
      </c>
      <c r="O76" s="28">
        <f>IF(O67=0,0,VLOOKUP(O67,FAC_TOTALS_APTA!$A$4:$AZ$126,$L76,FALSE))</f>
        <v>-1050136.95664362</v>
      </c>
      <c r="P76" s="28">
        <f>IF(P67=0,0,VLOOKUP(P67,FAC_TOTALS_APTA!$A$4:$AZ$126,$L76,FALSE))</f>
        <v>-407858.22153628903</v>
      </c>
      <c r="Q76" s="28">
        <f>IF(Q67=0,0,VLOOKUP(Q67,FAC_TOTALS_APTA!$A$4:$AZ$126,$L76,FALSE))</f>
        <v>-340375.96620022599</v>
      </c>
      <c r="R76" s="28">
        <f>IF(R67=0,0,VLOOKUP(R67,FAC_TOTALS_APTA!$A$4:$AZ$126,$L76,FALSE))</f>
        <v>-394012.52943338198</v>
      </c>
      <c r="S76" s="28">
        <f>IF(S67=0,0,VLOOKUP(S67,FAC_TOTALS_APTA!$A$4:$AZ$126,$L76,FALSE))</f>
        <v>0</v>
      </c>
      <c r="T76" s="28">
        <f>IF(T67=0,0,VLOOKUP(T67,FAC_TOTALS_APTA!$A$4:$AZ$126,$L76,FALSE))</f>
        <v>0</v>
      </c>
      <c r="U76" s="28">
        <f>IF(U67=0,0,VLOOKUP(U67,FAC_TOTALS_APTA!$A$4:$AZ$126,$L76,FALSE))</f>
        <v>0</v>
      </c>
      <c r="V76" s="28">
        <f>IF(V67=0,0,VLOOKUP(V67,FAC_TOTALS_APTA!$A$4:$AZ$126,$L76,FALSE))</f>
        <v>0</v>
      </c>
      <c r="W76" s="28">
        <f>IF(W67=0,0,VLOOKUP(W67,FAC_TOTALS_APTA!$A$4:$AZ$126,$L76,FALSE))</f>
        <v>0</v>
      </c>
      <c r="X76" s="28">
        <f>IF(X67=0,0,VLOOKUP(X67,FAC_TOTALS_APTA!$A$4:$AZ$126,$L76,FALSE))</f>
        <v>0</v>
      </c>
      <c r="Y76" s="28">
        <f>IF(Y67=0,0,VLOOKUP(Y67,FAC_TOTALS_APTA!$A$4:$AZ$126,$L76,FALSE))</f>
        <v>0</v>
      </c>
      <c r="Z76" s="28">
        <f>IF(Z67=0,0,VLOOKUP(Z67,FAC_TOTALS_APTA!$A$4:$AZ$126,$L76,FALSE))</f>
        <v>0</v>
      </c>
      <c r="AA76" s="28">
        <f>IF(AA67=0,0,VLOOKUP(AA67,FAC_TOTALS_APTA!$A$4:$AZ$126,$L76,FALSE))</f>
        <v>0</v>
      </c>
      <c r="AB76" s="28">
        <f>IF(AB67=0,0,VLOOKUP(AB67,FAC_TOTALS_APTA!$A$4:$AZ$126,$L76,FALSE))</f>
        <v>0</v>
      </c>
      <c r="AC76" s="31">
        <f t="shared" si="20"/>
        <v>-2672381.2078562155</v>
      </c>
      <c r="AD76" s="32">
        <f>AC76/G83</f>
        <v>-9.1102545982182283E-3</v>
      </c>
    </row>
    <row r="77" spans="2:33" x14ac:dyDescent="0.25">
      <c r="B77" s="24" t="s">
        <v>62</v>
      </c>
      <c r="C77" s="27"/>
      <c r="D77" s="103" t="s">
        <v>9</v>
      </c>
      <c r="E77" s="54"/>
      <c r="F77" s="5">
        <f>MATCH($D77,FAC_TOTALS_APTA!$A$2:$AZ$2,)</f>
        <v>18</v>
      </c>
      <c r="G77" s="116">
        <f>VLOOKUP(G67,FAC_TOTALS_APTA!$A$4:$AZ$126,$F77,FALSE)</f>
        <v>7.33093904795337</v>
      </c>
      <c r="H77" s="116">
        <f>VLOOKUP(H67,FAC_TOTALS_APTA!$A$4:$AZ$126,$F77,FALSE)</f>
        <v>6.9794359227421401</v>
      </c>
      <c r="I77" s="29">
        <f t="shared" si="17"/>
        <v>-4.7947899022480867E-2</v>
      </c>
      <c r="J77" s="30" t="str">
        <f t="shared" si="18"/>
        <v/>
      </c>
      <c r="K77" s="30" t="str">
        <f t="shared" si="19"/>
        <v>PCT_HH_NO_VEH_FAC</v>
      </c>
      <c r="L77" s="5">
        <f>MATCH($K77,FAC_TOTALS_APTA!$A$2:$AX$2,)</f>
        <v>34</v>
      </c>
      <c r="M77" s="28">
        <f>IF(M67=0,0,VLOOKUP(M67,FAC_TOTALS_APTA!$A$4:$AZ$126,$L77,FALSE))</f>
        <v>327015.44975850102</v>
      </c>
      <c r="N77" s="28">
        <f>IF(N67=0,0,VLOOKUP(N67,FAC_TOTALS_APTA!$A$4:$AZ$126,$L77,FALSE))</f>
        <v>406807.58298090601</v>
      </c>
      <c r="O77" s="28">
        <f>IF(O67=0,0,VLOOKUP(O67,FAC_TOTALS_APTA!$A$4:$AZ$126,$L77,FALSE))</f>
        <v>-1101053.94918315</v>
      </c>
      <c r="P77" s="28">
        <f>IF(P67=0,0,VLOOKUP(P67,FAC_TOTALS_APTA!$A$4:$AZ$126,$L77,FALSE))</f>
        <v>-817084.78350853303</v>
      </c>
      <c r="Q77" s="28">
        <f>IF(Q67=0,0,VLOOKUP(Q67,FAC_TOTALS_APTA!$A$4:$AZ$126,$L77,FALSE))</f>
        <v>-220657.066737638</v>
      </c>
      <c r="R77" s="28">
        <f>IF(R67=0,0,VLOOKUP(R67,FAC_TOTALS_APTA!$A$4:$AZ$126,$L77,FALSE))</f>
        <v>-351176.77786107903</v>
      </c>
      <c r="S77" s="28">
        <f>IF(S67=0,0,VLOOKUP(S67,FAC_TOTALS_APTA!$A$4:$AZ$126,$L77,FALSE))</f>
        <v>0</v>
      </c>
      <c r="T77" s="28">
        <f>IF(T67=0,0,VLOOKUP(T67,FAC_TOTALS_APTA!$A$4:$AZ$126,$L77,FALSE))</f>
        <v>0</v>
      </c>
      <c r="U77" s="28">
        <f>IF(U67=0,0,VLOOKUP(U67,FAC_TOTALS_APTA!$A$4:$AZ$126,$L77,FALSE))</f>
        <v>0</v>
      </c>
      <c r="V77" s="28">
        <f>IF(V67=0,0,VLOOKUP(V67,FAC_TOTALS_APTA!$A$4:$AZ$126,$L77,FALSE))</f>
        <v>0</v>
      </c>
      <c r="W77" s="28">
        <f>IF(W67=0,0,VLOOKUP(W67,FAC_TOTALS_APTA!$A$4:$AZ$126,$L77,FALSE))</f>
        <v>0</v>
      </c>
      <c r="X77" s="28">
        <f>IF(X67=0,0,VLOOKUP(X67,FAC_TOTALS_APTA!$A$4:$AZ$126,$L77,FALSE))</f>
        <v>0</v>
      </c>
      <c r="Y77" s="28">
        <f>IF(Y67=0,0,VLOOKUP(Y67,FAC_TOTALS_APTA!$A$4:$AZ$126,$L77,FALSE))</f>
        <v>0</v>
      </c>
      <c r="Z77" s="28">
        <f>IF(Z67=0,0,VLOOKUP(Z67,FAC_TOTALS_APTA!$A$4:$AZ$126,$L77,FALSE))</f>
        <v>0</v>
      </c>
      <c r="AA77" s="28">
        <f>IF(AA67=0,0,VLOOKUP(AA67,FAC_TOTALS_APTA!$A$4:$AZ$126,$L77,FALSE))</f>
        <v>0</v>
      </c>
      <c r="AB77" s="28">
        <f>IF(AB67=0,0,VLOOKUP(AB67,FAC_TOTALS_APTA!$A$4:$AZ$126,$L77,FALSE))</f>
        <v>0</v>
      </c>
      <c r="AC77" s="31">
        <f t="shared" si="20"/>
        <v>-1756149.544550993</v>
      </c>
      <c r="AD77" s="32">
        <f>AC77/G83</f>
        <v>-5.986784152040534E-3</v>
      </c>
    </row>
    <row r="78" spans="2:33" x14ac:dyDescent="0.25">
      <c r="B78" s="24" t="s">
        <v>47</v>
      </c>
      <c r="C78" s="27"/>
      <c r="D78" s="103" t="s">
        <v>28</v>
      </c>
      <c r="E78" s="54"/>
      <c r="F78" s="5">
        <f>MATCH($D78,FAC_TOTALS_APTA!$A$2:$AZ$2,)</f>
        <v>19</v>
      </c>
      <c r="G78" s="124">
        <f>VLOOKUP(G67,FAC_TOTALS_APTA!$A$4:$AZ$126,$F78,FALSE)</f>
        <v>3.7964745491418501</v>
      </c>
      <c r="H78" s="124">
        <f>VLOOKUP(H67,FAC_TOTALS_APTA!$A$4:$AZ$126,$F78,FALSE)</f>
        <v>5.1283173872823102</v>
      </c>
      <c r="I78" s="29">
        <f t="shared" si="17"/>
        <v>0.35081042185348199</v>
      </c>
      <c r="J78" s="30" t="str">
        <f t="shared" si="18"/>
        <v/>
      </c>
      <c r="K78" s="30" t="str">
        <f t="shared" si="19"/>
        <v>JTW_HOME_PCT_FAC</v>
      </c>
      <c r="L78" s="5">
        <f>MATCH($K78,FAC_TOTALS_APTA!$A$2:$AX$2,)</f>
        <v>35</v>
      </c>
      <c r="M78" s="28">
        <f>IF(M67=0,0,VLOOKUP(M67,FAC_TOTALS_APTA!$A$4:$AZ$126,$L78,FALSE))</f>
        <v>126270.50068236901</v>
      </c>
      <c r="N78" s="28">
        <f>IF(N67=0,0,VLOOKUP(N67,FAC_TOTALS_APTA!$A$4:$AZ$126,$L78,FALSE))</f>
        <v>-224729.432807259</v>
      </c>
      <c r="O78" s="28">
        <f>IF(O67=0,0,VLOOKUP(O67,FAC_TOTALS_APTA!$A$4:$AZ$126,$L78,FALSE))</f>
        <v>14295.5179793851</v>
      </c>
      <c r="P78" s="28">
        <f>IF(P67=0,0,VLOOKUP(P67,FAC_TOTALS_APTA!$A$4:$AZ$126,$L78,FALSE))</f>
        <v>-724067.240635628</v>
      </c>
      <c r="Q78" s="28">
        <f>IF(Q67=0,0,VLOOKUP(Q67,FAC_TOTALS_APTA!$A$4:$AZ$126,$L78,FALSE))</f>
        <v>-352870.38066226302</v>
      </c>
      <c r="R78" s="28">
        <f>IF(R67=0,0,VLOOKUP(R67,FAC_TOTALS_APTA!$A$4:$AZ$126,$L78,FALSE))</f>
        <v>-433169.50236605201</v>
      </c>
      <c r="S78" s="28">
        <f>IF(S67=0,0,VLOOKUP(S67,FAC_TOTALS_APTA!$A$4:$AZ$126,$L78,FALSE))</f>
        <v>0</v>
      </c>
      <c r="T78" s="28">
        <f>IF(T67=0,0,VLOOKUP(T67,FAC_TOTALS_APTA!$A$4:$AZ$126,$L78,FALSE))</f>
        <v>0</v>
      </c>
      <c r="U78" s="28">
        <f>IF(U67=0,0,VLOOKUP(U67,FAC_TOTALS_APTA!$A$4:$AZ$126,$L78,FALSE))</f>
        <v>0</v>
      </c>
      <c r="V78" s="28">
        <f>IF(V67=0,0,VLOOKUP(V67,FAC_TOTALS_APTA!$A$4:$AZ$126,$L78,FALSE))</f>
        <v>0</v>
      </c>
      <c r="W78" s="28">
        <f>IF(W67=0,0,VLOOKUP(W67,FAC_TOTALS_APTA!$A$4:$AZ$126,$L78,FALSE))</f>
        <v>0</v>
      </c>
      <c r="X78" s="28">
        <f>IF(X67=0,0,VLOOKUP(X67,FAC_TOTALS_APTA!$A$4:$AZ$126,$L78,FALSE))</f>
        <v>0</v>
      </c>
      <c r="Y78" s="28">
        <f>IF(Y67=0,0,VLOOKUP(Y67,FAC_TOTALS_APTA!$A$4:$AZ$126,$L78,FALSE))</f>
        <v>0</v>
      </c>
      <c r="Z78" s="28">
        <f>IF(Z67=0,0,VLOOKUP(Z67,FAC_TOTALS_APTA!$A$4:$AZ$126,$L78,FALSE))</f>
        <v>0</v>
      </c>
      <c r="AA78" s="28">
        <f>IF(AA67=0,0,VLOOKUP(AA67,FAC_TOTALS_APTA!$A$4:$AZ$126,$L78,FALSE))</f>
        <v>0</v>
      </c>
      <c r="AB78" s="28">
        <f>IF(AB67=0,0,VLOOKUP(AB67,FAC_TOTALS_APTA!$A$4:$AZ$126,$L78,FALSE))</f>
        <v>0</v>
      </c>
      <c r="AC78" s="31">
        <f t="shared" si="20"/>
        <v>-1594270.5378094479</v>
      </c>
      <c r="AD78" s="32">
        <f>AC78/G83</f>
        <v>-5.4349321328799839E-3</v>
      </c>
    </row>
    <row r="79" spans="2:33" x14ac:dyDescent="0.25">
      <c r="B79" s="24" t="s">
        <v>63</v>
      </c>
      <c r="C79" s="27"/>
      <c r="D79" s="125" t="s">
        <v>87</v>
      </c>
      <c r="E79" s="54"/>
      <c r="F79" s="5">
        <f>MATCH($D79,FAC_TOTALS_APTA!$A$2:$AZ$2,)</f>
        <v>23</v>
      </c>
      <c r="G79" s="124">
        <f>VLOOKUP(G67,FAC_TOTALS_APTA!$A$4:$AZ$126,$F79,FALSE)</f>
        <v>0</v>
      </c>
      <c r="H79" s="124">
        <f>VLOOKUP(H67,FAC_TOTALS_APTA!$A$4:$AZ$126,$F79,FALSE)</f>
        <v>3.2621241012143001</v>
      </c>
      <c r="I79" s="29" t="str">
        <f t="shared" si="17"/>
        <v>-</v>
      </c>
      <c r="J79" s="30" t="str">
        <f t="shared" si="18"/>
        <v/>
      </c>
      <c r="K79" s="30" t="str">
        <f t="shared" si="19"/>
        <v>YEARS_SINCE_TNC_BUS_LOW_FAC</v>
      </c>
      <c r="L79" s="5">
        <f>MATCH($K79,FAC_TOTALS_APTA!$A$2:$AX$2,)</f>
        <v>39</v>
      </c>
      <c r="M79" s="28">
        <f>IF(M67=0,0,VLOOKUP(M67,FAC_TOTALS_APTA!$A$4:$AZ$126,$L79,FALSE))</f>
        <v>0</v>
      </c>
      <c r="N79" s="28">
        <f>IF(N67=0,0,VLOOKUP(N67,FAC_TOTALS_APTA!$A$4:$AZ$126,$L79,FALSE))</f>
        <v>0</v>
      </c>
      <c r="O79" s="28">
        <f>IF(O67=0,0,VLOOKUP(O67,FAC_TOTALS_APTA!$A$4:$AZ$126,$L79,FALSE))</f>
        <v>-4333697.4563477198</v>
      </c>
      <c r="P79" s="28">
        <f>IF(P67=0,0,VLOOKUP(P67,FAC_TOTALS_APTA!$A$4:$AZ$126,$L79,FALSE))</f>
        <v>-5847060.1294101998</v>
      </c>
      <c r="Q79" s="28">
        <f>IF(Q67=0,0,VLOOKUP(Q67,FAC_TOTALS_APTA!$A$4:$AZ$126,$L79,FALSE))</f>
        <v>-6219439.4195292601</v>
      </c>
      <c r="R79" s="28">
        <f>IF(R67=0,0,VLOOKUP(R67,FAC_TOTALS_APTA!$A$4:$AZ$126,$L79,FALSE))</f>
        <v>-6721914.8499208</v>
      </c>
      <c r="S79" s="28">
        <f>IF(S67=0,0,VLOOKUP(S67,FAC_TOTALS_APTA!$A$4:$AZ$126,$L79,FALSE))</f>
        <v>0</v>
      </c>
      <c r="T79" s="28">
        <f>IF(T67=0,0,VLOOKUP(T67,FAC_TOTALS_APTA!$A$4:$AZ$126,$L79,FALSE))</f>
        <v>0</v>
      </c>
      <c r="U79" s="28">
        <f>IF(U67=0,0,VLOOKUP(U67,FAC_TOTALS_APTA!$A$4:$AZ$126,$L79,FALSE))</f>
        <v>0</v>
      </c>
      <c r="V79" s="28">
        <f>IF(V67=0,0,VLOOKUP(V67,FAC_TOTALS_APTA!$A$4:$AZ$126,$L79,FALSE))</f>
        <v>0</v>
      </c>
      <c r="W79" s="28">
        <f>IF(W67=0,0,VLOOKUP(W67,FAC_TOTALS_APTA!$A$4:$AZ$126,$L79,FALSE))</f>
        <v>0</v>
      </c>
      <c r="X79" s="28">
        <f>IF(X67=0,0,VLOOKUP(X67,FAC_TOTALS_APTA!$A$4:$AZ$126,$L79,FALSE))</f>
        <v>0</v>
      </c>
      <c r="Y79" s="28">
        <f>IF(Y67=0,0,VLOOKUP(Y67,FAC_TOTALS_APTA!$A$4:$AZ$126,$L79,FALSE))</f>
        <v>0</v>
      </c>
      <c r="Z79" s="28">
        <f>IF(Z67=0,0,VLOOKUP(Z67,FAC_TOTALS_APTA!$A$4:$AZ$126,$L79,FALSE))</f>
        <v>0</v>
      </c>
      <c r="AA79" s="28">
        <f>IF(AA67=0,0,VLOOKUP(AA67,FAC_TOTALS_APTA!$A$4:$AZ$126,$L79,FALSE))</f>
        <v>0</v>
      </c>
      <c r="AB79" s="28">
        <f>IF(AB67=0,0,VLOOKUP(AB67,FAC_TOTALS_APTA!$A$4:$AZ$126,$L79,FALSE))</f>
        <v>0</v>
      </c>
      <c r="AC79" s="31">
        <f t="shared" si="20"/>
        <v>-23122111.85520798</v>
      </c>
      <c r="AD79" s="32">
        <f>AC79/G83</f>
        <v>-7.8824205629857286E-2</v>
      </c>
    </row>
    <row r="80" spans="2:33" x14ac:dyDescent="0.25">
      <c r="B80" s="24" t="s">
        <v>64</v>
      </c>
      <c r="C80" s="27"/>
      <c r="D80" s="103" t="s">
        <v>43</v>
      </c>
      <c r="E80" s="54"/>
      <c r="F80" s="5">
        <f>MATCH($D80,FAC_TOTALS_APTA!$A$2:$AZ$2,)</f>
        <v>26</v>
      </c>
      <c r="G80" s="124">
        <f>VLOOKUP(G67,FAC_TOTALS_APTA!$A$4:$AZ$126,$F80,FALSE)</f>
        <v>3.8681875663871497E-2</v>
      </c>
      <c r="H80" s="124">
        <f>VLOOKUP(H67,FAC_TOTALS_APTA!$A$4:$AZ$126,$F80,FALSE)</f>
        <v>0.57605336462404799</v>
      </c>
      <c r="I80" s="29">
        <f t="shared" si="17"/>
        <v>13.892074252802491</v>
      </c>
      <c r="J80" s="30" t="str">
        <f t="shared" ref="J80:J81" si="21">IF(C80="Log","_log","")</f>
        <v/>
      </c>
      <c r="K80" s="30" t="str">
        <f t="shared" si="19"/>
        <v>BIKE_SHARE_FAC</v>
      </c>
      <c r="L80" s="5">
        <f>MATCH($K80,FAC_TOTALS_APTA!$A$2:$AX$2,)</f>
        <v>42</v>
      </c>
      <c r="M80" s="28">
        <f>IF(M67=0,0,VLOOKUP(M67,FAC_TOTALS_APTA!$A$4:$AZ$126,$L80,FALSE))</f>
        <v>0</v>
      </c>
      <c r="N80" s="28">
        <f>IF(N67=0,0,VLOOKUP(N67,FAC_TOTALS_APTA!$A$4:$AZ$126,$L80,FALSE))</f>
        <v>-47022.810020713398</v>
      </c>
      <c r="O80" s="28">
        <f>IF(O67=0,0,VLOOKUP(O67,FAC_TOTALS_APTA!$A$4:$AZ$126,$L80,FALSE))</f>
        <v>-117363.199292515</v>
      </c>
      <c r="P80" s="28">
        <f>IF(P67=0,0,VLOOKUP(P67,FAC_TOTALS_APTA!$A$4:$AZ$126,$L80,FALSE))</f>
        <v>-185912.311098526</v>
      </c>
      <c r="Q80" s="28">
        <f>IF(Q67=0,0,VLOOKUP(Q67,FAC_TOTALS_APTA!$A$4:$AZ$126,$L80,FALSE))</f>
        <v>-436456.24285590497</v>
      </c>
      <c r="R80" s="28">
        <f>IF(R67=0,0,VLOOKUP(R67,FAC_TOTALS_APTA!$A$4:$AZ$126,$L80,FALSE))</f>
        <v>-299597.53555359598</v>
      </c>
      <c r="S80" s="28">
        <f>IF(S67=0,0,VLOOKUP(S67,FAC_TOTALS_APTA!$A$4:$AZ$126,$L80,FALSE))</f>
        <v>0</v>
      </c>
      <c r="T80" s="28">
        <f>IF(T67=0,0,VLOOKUP(T67,FAC_TOTALS_APTA!$A$4:$AZ$126,$L80,FALSE))</f>
        <v>0</v>
      </c>
      <c r="U80" s="28">
        <f>IF(U67=0,0,VLOOKUP(U67,FAC_TOTALS_APTA!$A$4:$AZ$126,$L80,FALSE))</f>
        <v>0</v>
      </c>
      <c r="V80" s="28">
        <f>IF(V67=0,0,VLOOKUP(V67,FAC_TOTALS_APTA!$A$4:$AZ$126,$L80,FALSE))</f>
        <v>0</v>
      </c>
      <c r="W80" s="28">
        <f>IF(W67=0,0,VLOOKUP(W67,FAC_TOTALS_APTA!$A$4:$AZ$126,$L80,FALSE))</f>
        <v>0</v>
      </c>
      <c r="X80" s="28">
        <f>IF(X67=0,0,VLOOKUP(X67,FAC_TOTALS_APTA!$A$4:$AZ$126,$L80,FALSE))</f>
        <v>0</v>
      </c>
      <c r="Y80" s="28">
        <f>IF(Y67=0,0,VLOOKUP(Y67,FAC_TOTALS_APTA!$A$4:$AZ$126,$L80,FALSE))</f>
        <v>0</v>
      </c>
      <c r="Z80" s="28">
        <f>IF(Z67=0,0,VLOOKUP(Z67,FAC_TOTALS_APTA!$A$4:$AZ$126,$L80,FALSE))</f>
        <v>0</v>
      </c>
      <c r="AA80" s="28">
        <f>IF(AA67=0,0,VLOOKUP(AA67,FAC_TOTALS_APTA!$A$4:$AZ$126,$L80,FALSE))</f>
        <v>0</v>
      </c>
      <c r="AB80" s="28">
        <f>IF(AB67=0,0,VLOOKUP(AB67,FAC_TOTALS_APTA!$A$4:$AZ$126,$L80,FALSE))</f>
        <v>0</v>
      </c>
      <c r="AC80" s="31">
        <f t="shared" si="20"/>
        <v>-1086352.0988212554</v>
      </c>
      <c r="AD80" s="32">
        <f>AC80/G83</f>
        <v>-3.7034178261976681E-3</v>
      </c>
      <c r="AG80" s="52"/>
    </row>
    <row r="81" spans="1:31" x14ac:dyDescent="0.25">
      <c r="B81" s="7" t="s">
        <v>65</v>
      </c>
      <c r="C81" s="26"/>
      <c r="D81" s="128" t="s">
        <v>44</v>
      </c>
      <c r="E81" s="55"/>
      <c r="F81" s="6">
        <f>MATCH($D81,FAC_TOTALS_APTA!$A$2:$AZ$2,)</f>
        <v>27</v>
      </c>
      <c r="G81" s="130">
        <f>VLOOKUP(G67,FAC_TOTALS_APTA!$A$4:$AZ$126,$F81,FALSE)</f>
        <v>0</v>
      </c>
      <c r="H81" s="130">
        <f>VLOOKUP(H67,FAC_TOTALS_APTA!$A$4:$AZ$126,$F81,FALSE)</f>
        <v>6.7187175884046699E-2</v>
      </c>
      <c r="I81" s="35" t="str">
        <f t="shared" si="17"/>
        <v>-</v>
      </c>
      <c r="J81" s="36" t="str">
        <f t="shared" si="21"/>
        <v/>
      </c>
      <c r="K81" s="36" t="str">
        <f t="shared" si="19"/>
        <v>scooter_flag_FAC</v>
      </c>
      <c r="L81" s="6">
        <f>MATCH($K81,FAC_TOTALS_APTA!$A$2:$AX$2,)</f>
        <v>43</v>
      </c>
      <c r="M81" s="37">
        <f>IF(M67=0,0,VLOOKUP(M67,FAC_TOTALS_APTA!$A$4:$AZ$126,$L81,FALSE))</f>
        <v>0</v>
      </c>
      <c r="N81" s="37">
        <f>IF(N67=0,0,VLOOKUP(N67,FAC_TOTALS_APTA!$A$4:$AZ$126,$L81,FALSE))</f>
        <v>0</v>
      </c>
      <c r="O81" s="37">
        <f>IF(O67=0,0,VLOOKUP(O67,FAC_TOTALS_APTA!$A$4:$AZ$126,$L81,FALSE))</f>
        <v>0</v>
      </c>
      <c r="P81" s="37">
        <f>IF(P67=0,0,VLOOKUP(P67,FAC_TOTALS_APTA!$A$4:$AZ$126,$L81,FALSE))</f>
        <v>0</v>
      </c>
      <c r="Q81" s="37">
        <f>IF(Q67=0,0,VLOOKUP(Q67,FAC_TOTALS_APTA!$A$4:$AZ$126,$L81,FALSE))</f>
        <v>0</v>
      </c>
      <c r="R81" s="37">
        <f>IF(R67=0,0,VLOOKUP(R67,FAC_TOTALS_APTA!$A$4:$AZ$126,$L81,FALSE))</f>
        <v>-1025265.35108936</v>
      </c>
      <c r="S81" s="37">
        <f>IF(S67=0,0,VLOOKUP(S67,FAC_TOTALS_APTA!$A$4:$AZ$126,$L81,FALSE))</f>
        <v>0</v>
      </c>
      <c r="T81" s="37">
        <f>IF(T67=0,0,VLOOKUP(T67,FAC_TOTALS_APTA!$A$4:$AZ$126,$L81,FALSE))</f>
        <v>0</v>
      </c>
      <c r="U81" s="37">
        <f>IF(U67=0,0,VLOOKUP(U67,FAC_TOTALS_APTA!$A$4:$AZ$126,$L81,FALSE))</f>
        <v>0</v>
      </c>
      <c r="V81" s="37">
        <f>IF(V67=0,0,VLOOKUP(V67,FAC_TOTALS_APTA!$A$4:$AZ$126,$L81,FALSE))</f>
        <v>0</v>
      </c>
      <c r="W81" s="37">
        <f>IF(W67=0,0,VLOOKUP(W67,FAC_TOTALS_APTA!$A$4:$AZ$126,$L81,FALSE))</f>
        <v>0</v>
      </c>
      <c r="X81" s="37">
        <f>IF(X67=0,0,VLOOKUP(X67,FAC_TOTALS_APTA!$A$4:$AZ$126,$L81,FALSE))</f>
        <v>0</v>
      </c>
      <c r="Y81" s="37">
        <f>IF(Y67=0,0,VLOOKUP(Y67,FAC_TOTALS_APTA!$A$4:$AZ$126,$L81,FALSE))</f>
        <v>0</v>
      </c>
      <c r="Z81" s="37">
        <f>IF(Z67=0,0,VLOOKUP(Z67,FAC_TOTALS_APTA!$A$4:$AZ$126,$L81,FALSE))</f>
        <v>0</v>
      </c>
      <c r="AA81" s="37">
        <f>IF(AA67=0,0,VLOOKUP(AA67,FAC_TOTALS_APTA!$A$4:$AZ$126,$L81,FALSE))</f>
        <v>0</v>
      </c>
      <c r="AB81" s="37">
        <f>IF(AB67=0,0,VLOOKUP(AB67,FAC_TOTALS_APTA!$A$4:$AZ$126,$L81,FALSE))</f>
        <v>0</v>
      </c>
      <c r="AC81" s="38">
        <f t="shared" si="20"/>
        <v>-1025265.35108936</v>
      </c>
      <c r="AD81" s="39">
        <f>AC81/G83</f>
        <v>-3.4951706559291965E-3</v>
      </c>
    </row>
    <row r="82" spans="1:31" x14ac:dyDescent="0.25">
      <c r="B82" s="40" t="s">
        <v>53</v>
      </c>
      <c r="C82" s="41"/>
      <c r="D82" s="40" t="s">
        <v>45</v>
      </c>
      <c r="E82" s="42"/>
      <c r="F82" s="43"/>
      <c r="G82" s="140"/>
      <c r="H82" s="140"/>
      <c r="I82" s="45"/>
      <c r="J82" s="46"/>
      <c r="K82" s="46" t="str">
        <f t="shared" ref="K82" si="22">CONCATENATE(D82,J82,"_FAC")</f>
        <v>New_Reporter_FAC</v>
      </c>
      <c r="L82" s="43">
        <f>MATCH($K82,FAC_TOTALS_APTA!$A$2:$AX$2,)</f>
        <v>47</v>
      </c>
      <c r="M82" s="44">
        <f>IF(M67=0,0,VLOOKUP(M67,FAC_TOTALS_APTA!$A$4:$AZ$126,$L82,FALSE))</f>
        <v>0</v>
      </c>
      <c r="N82" s="44">
        <f>IF(N67=0,0,VLOOKUP(N67,FAC_TOTALS_APTA!$A$4:$AZ$126,$L82,FALSE))</f>
        <v>0</v>
      </c>
      <c r="O82" s="44">
        <f>IF(O67=0,0,VLOOKUP(O67,FAC_TOTALS_APTA!$A$4:$AZ$126,$L82,FALSE))</f>
        <v>0</v>
      </c>
      <c r="P82" s="44">
        <f>IF(P67=0,0,VLOOKUP(P67,FAC_TOTALS_APTA!$A$4:$AZ$126,$L82,FALSE))</f>
        <v>0</v>
      </c>
      <c r="Q82" s="44">
        <f>IF(Q67=0,0,VLOOKUP(Q67,FAC_TOTALS_APTA!$A$4:$AZ$126,$L82,FALSE))</f>
        <v>0</v>
      </c>
      <c r="R82" s="44">
        <f>IF(R67=0,0,VLOOKUP(R67,FAC_TOTALS_APTA!$A$4:$AZ$126,$L82,FALSE))</f>
        <v>0</v>
      </c>
      <c r="S82" s="44">
        <f>IF(S67=0,0,VLOOKUP(S67,FAC_TOTALS_APTA!$A$4:$AZ$126,$L82,FALSE))</f>
        <v>0</v>
      </c>
      <c r="T82" s="44">
        <f>IF(T67=0,0,VLOOKUP(T67,FAC_TOTALS_APTA!$A$4:$AZ$126,$L82,FALSE))</f>
        <v>0</v>
      </c>
      <c r="U82" s="44">
        <f>IF(U67=0,0,VLOOKUP(U67,FAC_TOTALS_APTA!$A$4:$AZ$126,$L82,FALSE))</f>
        <v>0</v>
      </c>
      <c r="V82" s="44">
        <f>IF(V67=0,0,VLOOKUP(V67,FAC_TOTALS_APTA!$A$4:$AZ$126,$L82,FALSE))</f>
        <v>0</v>
      </c>
      <c r="W82" s="44">
        <f>IF(W67=0,0,VLOOKUP(W67,FAC_TOTALS_APTA!$A$4:$AZ$126,$L82,FALSE))</f>
        <v>0</v>
      </c>
      <c r="X82" s="44">
        <f>IF(X67=0,0,VLOOKUP(X67,FAC_TOTALS_APTA!$A$4:$AZ$126,$L82,FALSE))</f>
        <v>0</v>
      </c>
      <c r="Y82" s="44">
        <f>IF(Y67=0,0,VLOOKUP(Y67,FAC_TOTALS_APTA!$A$4:$AZ$126,$L82,FALSE))</f>
        <v>0</v>
      </c>
      <c r="Z82" s="44">
        <f>IF(Z67=0,0,VLOOKUP(Z67,FAC_TOTALS_APTA!$A$4:$AZ$126,$L82,FALSE))</f>
        <v>0</v>
      </c>
      <c r="AA82" s="44">
        <f>IF(AA67=0,0,VLOOKUP(AA67,FAC_TOTALS_APTA!$A$4:$AZ$126,$L82,FALSE))</f>
        <v>0</v>
      </c>
      <c r="AB82" s="44">
        <f>IF(AB67=0,0,VLOOKUP(AB67,FAC_TOTALS_APTA!$A$4:$AZ$126,$L82,FALSE))</f>
        <v>0</v>
      </c>
      <c r="AC82" s="47">
        <f>SUM(M82:AB82)</f>
        <v>0</v>
      </c>
      <c r="AD82" s="48">
        <f>AC82/G84</f>
        <v>0</v>
      </c>
    </row>
    <row r="83" spans="1:31" s="106" customFormat="1" ht="15.75" customHeight="1" x14ac:dyDescent="0.25">
      <c r="A83" s="105"/>
      <c r="B83" s="24" t="s">
        <v>66</v>
      </c>
      <c r="C83" s="27"/>
      <c r="D83" s="5" t="s">
        <v>6</v>
      </c>
      <c r="E83" s="54"/>
      <c r="F83" s="5">
        <f>MATCH($D83,FAC_TOTALS_APTA!$A$2:$AX$2,)</f>
        <v>10</v>
      </c>
      <c r="G83" s="116">
        <f>VLOOKUP(G67,FAC_TOTALS_APTA!$A$4:$AZ$126,$F83,FALSE)</f>
        <v>293337708.51792401</v>
      </c>
      <c r="H83" s="116">
        <f>VLOOKUP(H67,FAC_TOTALS_APTA!$A$4:$AX$126,$F83,FALSE)</f>
        <v>265228007.465987</v>
      </c>
      <c r="I83" s="111">
        <f t="shared" ref="I83" si="23">H83/G83-1</f>
        <v>-9.5827097013745921E-2</v>
      </c>
      <c r="J83" s="30"/>
      <c r="K83" s="30"/>
      <c r="L83" s="5"/>
      <c r="M83" s="28" t="e">
        <f t="shared" ref="M83:AB83" si="24">SUM(M69:M76)</f>
        <v>#REF!</v>
      </c>
      <c r="N83" s="28" t="e">
        <f t="shared" si="24"/>
        <v>#REF!</v>
      </c>
      <c r="O83" s="28" t="e">
        <f t="shared" si="24"/>
        <v>#REF!</v>
      </c>
      <c r="P83" s="28" t="e">
        <f t="shared" si="24"/>
        <v>#REF!</v>
      </c>
      <c r="Q83" s="28" t="e">
        <f t="shared" si="24"/>
        <v>#REF!</v>
      </c>
      <c r="R83" s="28" t="e">
        <f t="shared" si="24"/>
        <v>#REF!</v>
      </c>
      <c r="S83" s="28">
        <f t="shared" si="24"/>
        <v>0</v>
      </c>
      <c r="T83" s="28">
        <f t="shared" si="24"/>
        <v>0</v>
      </c>
      <c r="U83" s="28">
        <f t="shared" si="24"/>
        <v>0</v>
      </c>
      <c r="V83" s="28">
        <f t="shared" si="24"/>
        <v>0</v>
      </c>
      <c r="W83" s="28">
        <f t="shared" si="24"/>
        <v>0</v>
      </c>
      <c r="X83" s="28">
        <f t="shared" si="24"/>
        <v>0</v>
      </c>
      <c r="Y83" s="28">
        <f t="shared" si="24"/>
        <v>0</v>
      </c>
      <c r="Z83" s="28">
        <f t="shared" si="24"/>
        <v>0</v>
      </c>
      <c r="AA83" s="28">
        <f t="shared" si="24"/>
        <v>0</v>
      </c>
      <c r="AB83" s="28">
        <f t="shared" si="24"/>
        <v>0</v>
      </c>
      <c r="AC83" s="31">
        <f>H83-G83</f>
        <v>-28109701.051937014</v>
      </c>
      <c r="AD83" s="32">
        <f>I83</f>
        <v>-9.5827097013745921E-2</v>
      </c>
      <c r="AE83" s="105"/>
    </row>
    <row r="84" spans="1:31" ht="13.5" customHeight="1" thickBot="1" x14ac:dyDescent="0.3">
      <c r="B84" s="8" t="s">
        <v>50</v>
      </c>
      <c r="C84" s="22"/>
      <c r="D84" s="22" t="s">
        <v>4</v>
      </c>
      <c r="E84" s="22"/>
      <c r="F84" s="22">
        <f>MATCH($D84,FAC_TOTALS_APTA!$A$2:$AX$2,)</f>
        <v>8</v>
      </c>
      <c r="G84" s="113">
        <f>VLOOKUP(G67,FAC_TOTALS_APTA!$A$4:$AX$126,$F84,FALSE)</f>
        <v>308556319.99999899</v>
      </c>
      <c r="H84" s="113">
        <f>VLOOKUP(H67,FAC_TOTALS_APTA!$A$4:$AX$126,$F84,FALSE)</f>
        <v>263469331</v>
      </c>
      <c r="I84" s="112">
        <f t="shared" ref="I84" si="25">H84/G84-1</f>
        <v>-0.14612239671512528</v>
      </c>
      <c r="J84" s="49"/>
      <c r="K84" s="49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50">
        <f>H84-G84</f>
        <v>-45086988.999998987</v>
      </c>
      <c r="AD84" s="51">
        <f>I84</f>
        <v>-0.14612239671512528</v>
      </c>
    </row>
    <row r="85" spans="1:31" ht="14.25" thickTop="1" thickBot="1" x14ac:dyDescent="0.3">
      <c r="B85" s="56" t="s">
        <v>67</v>
      </c>
      <c r="C85" s="57"/>
      <c r="D85" s="57"/>
      <c r="E85" s="58"/>
      <c r="F85" s="57"/>
      <c r="G85" s="153"/>
      <c r="H85" s="153"/>
      <c r="I85" s="59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1">
        <f>AD84-AD83</f>
        <v>-5.0295299701379359E-2</v>
      </c>
    </row>
    <row r="86" spans="1:31" ht="13.5" thickTop="1" x14ac:dyDescent="0.25"/>
    <row r="87" spans="1:31" s="9" customFormat="1" x14ac:dyDescent="0.25">
      <c r="B87" s="17" t="s">
        <v>25</v>
      </c>
      <c r="E87" s="5"/>
      <c r="G87" s="105"/>
      <c r="H87" s="105"/>
      <c r="I87" s="16"/>
    </row>
    <row r="88" spans="1:31" x14ac:dyDescent="0.25">
      <c r="B88" s="14" t="s">
        <v>16</v>
      </c>
      <c r="C88" s="15" t="s">
        <v>17</v>
      </c>
      <c r="D88" s="9"/>
      <c r="E88" s="5"/>
      <c r="F88" s="9"/>
      <c r="G88" s="105"/>
      <c r="H88" s="105"/>
      <c r="I88" s="16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1" x14ac:dyDescent="0.25">
      <c r="B89" s="14"/>
      <c r="C89" s="15"/>
      <c r="D89" s="9"/>
      <c r="E89" s="5"/>
      <c r="F89" s="9"/>
      <c r="G89" s="105"/>
      <c r="H89" s="105"/>
      <c r="I89" s="16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1" x14ac:dyDescent="0.25">
      <c r="B90" s="17" t="s">
        <v>26</v>
      </c>
      <c r="C90" s="18">
        <v>0</v>
      </c>
      <c r="D90" s="9"/>
      <c r="E90" s="5"/>
      <c r="F90" s="9"/>
      <c r="G90" s="105"/>
      <c r="H90" s="105"/>
      <c r="I90" s="16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1" ht="13.5" thickBot="1" x14ac:dyDescent="0.3">
      <c r="B91" s="19" t="s">
        <v>35</v>
      </c>
      <c r="C91" s="20">
        <v>10</v>
      </c>
      <c r="D91" s="21"/>
      <c r="E91" s="22"/>
      <c r="F91" s="21"/>
      <c r="G91" s="156"/>
      <c r="H91" s="156"/>
      <c r="I91" s="2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1" ht="13.5" thickTop="1" x14ac:dyDescent="0.25">
      <c r="B92" s="60"/>
      <c r="C92" s="61"/>
      <c r="D92" s="61"/>
      <c r="E92" s="61"/>
      <c r="F92" s="61"/>
      <c r="G92" s="166" t="s">
        <v>51</v>
      </c>
      <c r="H92" s="166"/>
      <c r="I92" s="166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166" t="s">
        <v>55</v>
      </c>
      <c r="AD92" s="166"/>
    </row>
    <row r="93" spans="1:31" x14ac:dyDescent="0.25">
      <c r="B93" s="7" t="s">
        <v>18</v>
      </c>
      <c r="C93" s="26" t="s">
        <v>19</v>
      </c>
      <c r="D93" s="6" t="s">
        <v>20</v>
      </c>
      <c r="E93" s="6"/>
      <c r="F93" s="6"/>
      <c r="G93" s="127">
        <f>$C$1</f>
        <v>2012</v>
      </c>
      <c r="H93" s="127">
        <f>$C$2</f>
        <v>2018</v>
      </c>
      <c r="I93" s="26" t="s">
        <v>22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 t="s">
        <v>24</v>
      </c>
      <c r="AD93" s="26" t="s">
        <v>22</v>
      </c>
    </row>
    <row r="94" spans="1:31" ht="12.95" hidden="1" customHeight="1" x14ac:dyDescent="0.25">
      <c r="B94" s="24"/>
      <c r="C94" s="27"/>
      <c r="D94" s="5"/>
      <c r="E94" s="5"/>
      <c r="F94" s="5"/>
      <c r="G94" s="103"/>
      <c r="H94" s="103"/>
      <c r="I94" s="27"/>
      <c r="J94" s="5"/>
      <c r="K94" s="5"/>
      <c r="L94" s="5"/>
      <c r="M94" s="5">
        <v>1</v>
      </c>
      <c r="N94" s="5">
        <v>2</v>
      </c>
      <c r="O94" s="5">
        <v>3</v>
      </c>
      <c r="P94" s="5">
        <v>4</v>
      </c>
      <c r="Q94" s="5">
        <v>5</v>
      </c>
      <c r="R94" s="5">
        <v>6</v>
      </c>
      <c r="S94" s="5">
        <v>7</v>
      </c>
      <c r="T94" s="5">
        <v>8</v>
      </c>
      <c r="U94" s="5">
        <v>9</v>
      </c>
      <c r="V94" s="5">
        <v>10</v>
      </c>
      <c r="W94" s="5">
        <v>11</v>
      </c>
      <c r="X94" s="5">
        <v>12</v>
      </c>
      <c r="Y94" s="5">
        <v>13</v>
      </c>
      <c r="Z94" s="5">
        <v>14</v>
      </c>
      <c r="AA94" s="5">
        <v>15</v>
      </c>
      <c r="AB94" s="5">
        <v>16</v>
      </c>
      <c r="AC94" s="5"/>
      <c r="AD94" s="5"/>
    </row>
    <row r="95" spans="1:31" ht="12.95" hidden="1" customHeight="1" x14ac:dyDescent="0.25">
      <c r="B95" s="24"/>
      <c r="C95" s="27"/>
      <c r="D95" s="5"/>
      <c r="E95" s="5"/>
      <c r="F95" s="5"/>
      <c r="G95" s="103" t="str">
        <f>CONCATENATE($C90,"_",$C91,"_",G93)</f>
        <v>0_10_2012</v>
      </c>
      <c r="H95" s="103" t="str">
        <f>CONCATENATE($C90,"_",$C91,"_",H93)</f>
        <v>0_10_2018</v>
      </c>
      <c r="I95" s="27"/>
      <c r="J95" s="5"/>
      <c r="K95" s="5"/>
      <c r="L95" s="5"/>
      <c r="M95" s="5" t="str">
        <f>IF($G93+M94&gt;$H93,0,CONCATENATE($C90,"_",$C91,"_",$G93+M94))</f>
        <v>0_10_2013</v>
      </c>
      <c r="N95" s="5" t="str">
        <f t="shared" ref="N95:AB95" si="26">IF($G93+N94&gt;$H93,0,CONCATENATE($C90,"_",$C91,"_",$G93+N94))</f>
        <v>0_10_2014</v>
      </c>
      <c r="O95" s="5" t="str">
        <f t="shared" si="26"/>
        <v>0_10_2015</v>
      </c>
      <c r="P95" s="5" t="str">
        <f t="shared" si="26"/>
        <v>0_10_2016</v>
      </c>
      <c r="Q95" s="5" t="str">
        <f t="shared" si="26"/>
        <v>0_10_2017</v>
      </c>
      <c r="R95" s="5" t="str">
        <f t="shared" si="26"/>
        <v>0_10_2018</v>
      </c>
      <c r="S95" s="5">
        <f t="shared" si="26"/>
        <v>0</v>
      </c>
      <c r="T95" s="5">
        <f t="shared" si="26"/>
        <v>0</v>
      </c>
      <c r="U95" s="5">
        <f t="shared" si="26"/>
        <v>0</v>
      </c>
      <c r="V95" s="5">
        <f t="shared" si="26"/>
        <v>0</v>
      </c>
      <c r="W95" s="5">
        <f t="shared" si="26"/>
        <v>0</v>
      </c>
      <c r="X95" s="5">
        <f t="shared" si="26"/>
        <v>0</v>
      </c>
      <c r="Y95" s="5">
        <f t="shared" si="26"/>
        <v>0</v>
      </c>
      <c r="Z95" s="5">
        <f t="shared" si="26"/>
        <v>0</v>
      </c>
      <c r="AA95" s="5">
        <f t="shared" si="26"/>
        <v>0</v>
      </c>
      <c r="AB95" s="5">
        <f t="shared" si="26"/>
        <v>0</v>
      </c>
      <c r="AC95" s="5"/>
      <c r="AD95" s="5"/>
    </row>
    <row r="96" spans="1:31" ht="12.95" hidden="1" customHeight="1" x14ac:dyDescent="0.25">
      <c r="B96" s="24"/>
      <c r="C96" s="27"/>
      <c r="D96" s="5"/>
      <c r="E96" s="5"/>
      <c r="F96" s="5" t="s">
        <v>23</v>
      </c>
      <c r="G96" s="116"/>
      <c r="H96" s="116"/>
      <c r="I96" s="27"/>
      <c r="J96" s="5"/>
      <c r="K96" s="5"/>
      <c r="L96" s="5" t="s">
        <v>23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1" x14ac:dyDescent="0.25">
      <c r="B97" s="24" t="s">
        <v>31</v>
      </c>
      <c r="C97" s="27" t="s">
        <v>21</v>
      </c>
      <c r="D97" s="103" t="s">
        <v>95</v>
      </c>
      <c r="E97" s="54"/>
      <c r="F97" s="5">
        <f>MATCH($D97,FAC_TOTALS_APTA!$A$2:$AZ$2,)</f>
        <v>12</v>
      </c>
      <c r="G97" s="116">
        <f>VLOOKUP(G95,FAC_TOTALS_APTA!$A$4:$AZ$126,$F97,FALSE)</f>
        <v>227959423.99999899</v>
      </c>
      <c r="H97" s="116">
        <f>VLOOKUP(H95,FAC_TOTALS_APTA!$A$4:$AZ$126,$F97,FALSE)</f>
        <v>230662402</v>
      </c>
      <c r="I97" s="29">
        <f>IFERROR(H97/G97-1,"-")</f>
        <v>1.1857276845904874E-2</v>
      </c>
      <c r="J97" s="30" t="str">
        <f>IF(C97="Log","_log","")</f>
        <v>_log</v>
      </c>
      <c r="K97" s="30" t="str">
        <f>CONCATENATE(D97,J97,"_FAC")</f>
        <v>VRM_ADJ_log_FAC</v>
      </c>
      <c r="L97" s="5">
        <f>MATCH($K97,FAC_TOTALS_APTA!$A$2:$AX$2,)</f>
        <v>28</v>
      </c>
      <c r="M97" s="28">
        <f>IF(M95=0,0,VLOOKUP(M95,FAC_TOTALS_APTA!$A$4:$AZ$126,$L97,FALSE))</f>
        <v>9987124.4626537003</v>
      </c>
      <c r="N97" s="28">
        <f>IF(N95=0,0,VLOOKUP(N95,FAC_TOTALS_APTA!$A$4:$AZ$126,$L97,FALSE))</f>
        <v>-51503.531904440999</v>
      </c>
      <c r="O97" s="28">
        <f>IF(O95=0,0,VLOOKUP(O95,FAC_TOTALS_APTA!$A$4:$AZ$126,$L97,FALSE))</f>
        <v>1813232.2023779899</v>
      </c>
      <c r="P97" s="28">
        <f>IF(P95=0,0,VLOOKUP(P95,FAC_TOTALS_APTA!$A$4:$AZ$126,$L97,FALSE))</f>
        <v>-1524880.2469520499</v>
      </c>
      <c r="Q97" s="28">
        <f>IF(Q95=0,0,VLOOKUP(Q95,FAC_TOTALS_APTA!$A$4:$AZ$126,$L97,FALSE))</f>
        <v>-2750843.94371797</v>
      </c>
      <c r="R97" s="28">
        <f>IF(R95=0,0,VLOOKUP(R95,FAC_TOTALS_APTA!$A$4:$AZ$126,$L97,FALSE))</f>
        <v>-607036.05617408897</v>
      </c>
      <c r="S97" s="28">
        <f>IF(S95=0,0,VLOOKUP(S95,FAC_TOTALS_APTA!$A$4:$AZ$126,$L97,FALSE))</f>
        <v>0</v>
      </c>
      <c r="T97" s="28">
        <f>IF(T95=0,0,VLOOKUP(T95,FAC_TOTALS_APTA!$A$4:$AZ$126,$L97,FALSE))</f>
        <v>0</v>
      </c>
      <c r="U97" s="28">
        <f>IF(U95=0,0,VLOOKUP(U95,FAC_TOTALS_APTA!$A$4:$AZ$126,$L97,FALSE))</f>
        <v>0</v>
      </c>
      <c r="V97" s="28">
        <f>IF(V95=0,0,VLOOKUP(V95,FAC_TOTALS_APTA!$A$4:$AZ$126,$L97,FALSE))</f>
        <v>0</v>
      </c>
      <c r="W97" s="28">
        <f>IF(W95=0,0,VLOOKUP(W95,FAC_TOTALS_APTA!$A$4:$AZ$126,$L97,FALSE))</f>
        <v>0</v>
      </c>
      <c r="X97" s="28">
        <f>IF(X95=0,0,VLOOKUP(X95,FAC_TOTALS_APTA!$A$4:$AZ$126,$L97,FALSE))</f>
        <v>0</v>
      </c>
      <c r="Y97" s="28">
        <f>IF(Y95=0,0,VLOOKUP(Y95,FAC_TOTALS_APTA!$A$4:$AZ$126,$L97,FALSE))</f>
        <v>0</v>
      </c>
      <c r="Z97" s="28">
        <f>IF(Z95=0,0,VLOOKUP(Z95,FAC_TOTALS_APTA!$A$4:$AZ$126,$L97,FALSE))</f>
        <v>0</v>
      </c>
      <c r="AA97" s="28">
        <f>IF(AA95=0,0,VLOOKUP(AA95,FAC_TOTALS_APTA!$A$4:$AZ$126,$L97,FALSE))</f>
        <v>0</v>
      </c>
      <c r="AB97" s="28">
        <f>IF(AB95=0,0,VLOOKUP(AB95,FAC_TOTALS_APTA!$A$4:$AZ$126,$L97,FALSE))</f>
        <v>0</v>
      </c>
      <c r="AC97" s="31">
        <f>SUM(M97:AB97)</f>
        <v>6866092.8862831416</v>
      </c>
      <c r="AD97" s="32">
        <f>AC97/G111</f>
        <v>4.3138987004343231E-2</v>
      </c>
    </row>
    <row r="98" spans="1:31" x14ac:dyDescent="0.25">
      <c r="B98" s="24" t="s">
        <v>52</v>
      </c>
      <c r="C98" s="27" t="s">
        <v>21</v>
      </c>
      <c r="D98" s="103" t="s">
        <v>96</v>
      </c>
      <c r="E98" s="54"/>
      <c r="F98" s="5">
        <f>MATCH($D98,FAC_TOTALS_APTA!$A$2:$AZ$2,)</f>
        <v>13</v>
      </c>
      <c r="G98" s="122">
        <f>VLOOKUP(G95,FAC_TOTALS_APTA!$A$4:$AZ$126,$F98,FALSE)</f>
        <v>1.36910030643</v>
      </c>
      <c r="H98" s="122">
        <f>VLOOKUP(H95,FAC_TOTALS_APTA!$A$4:$AZ$126,$F98,FALSE)</f>
        <v>1.7232403279999999</v>
      </c>
      <c r="I98" s="29">
        <f t="shared" ref="I98:I109" si="27">IFERROR(H98/G98-1,"-")</f>
        <v>0.25866623497692309</v>
      </c>
      <c r="J98" s="30" t="str">
        <f t="shared" ref="J98:J107" si="28">IF(C98="Log","_log","")</f>
        <v>_log</v>
      </c>
      <c r="K98" s="30" t="str">
        <f t="shared" ref="K98:K109" si="29">CONCATENATE(D98,J98,"_FAC")</f>
        <v>FARE_per_UPT_cleaned_2018_BUS_log_FAC</v>
      </c>
      <c r="L98" s="5">
        <f>MATCH($K98,FAC_TOTALS_APTA!$A$2:$AX$2,)</f>
        <v>29</v>
      </c>
      <c r="M98" s="28">
        <f>IF(M95=0,0,VLOOKUP(M95,FAC_TOTALS_APTA!$A$4:$AZ$126,$L98,FALSE))</f>
        <v>-49123996.755609199</v>
      </c>
      <c r="N98" s="28">
        <f>IF(N95=0,0,VLOOKUP(N95,FAC_TOTALS_APTA!$A$4:$AZ$126,$L98,FALSE))</f>
        <v>701645.71370136703</v>
      </c>
      <c r="O98" s="28">
        <f>IF(O95=0,0,VLOOKUP(O95,FAC_TOTALS_APTA!$A$4:$AZ$126,$L98,FALSE))</f>
        <v>-9508374.5509221293</v>
      </c>
      <c r="P98" s="28">
        <f>IF(P95=0,0,VLOOKUP(P95,FAC_TOTALS_APTA!$A$4:$AZ$126,$L98,FALSE))</f>
        <v>-1105047.0195202101</v>
      </c>
      <c r="Q98" s="28">
        <f>IF(Q95=0,0,VLOOKUP(Q95,FAC_TOTALS_APTA!$A$4:$AZ$126,$L98,FALSE))</f>
        <v>-7876663.5679246001</v>
      </c>
      <c r="R98" s="28">
        <f>IF(R95=0,0,VLOOKUP(R95,FAC_TOTALS_APTA!$A$4:$AZ$126,$L98,FALSE))</f>
        <v>1693454.38255117</v>
      </c>
      <c r="S98" s="28">
        <f>IF(S95=0,0,VLOOKUP(S95,FAC_TOTALS_APTA!$A$4:$AZ$126,$L98,FALSE))</f>
        <v>0</v>
      </c>
      <c r="T98" s="28">
        <f>IF(T95=0,0,VLOOKUP(T95,FAC_TOTALS_APTA!$A$4:$AZ$126,$L98,FALSE))</f>
        <v>0</v>
      </c>
      <c r="U98" s="28">
        <f>IF(U95=0,0,VLOOKUP(U95,FAC_TOTALS_APTA!$A$4:$AZ$126,$L98,FALSE))</f>
        <v>0</v>
      </c>
      <c r="V98" s="28">
        <f>IF(V95=0,0,VLOOKUP(V95,FAC_TOTALS_APTA!$A$4:$AZ$126,$L98,FALSE))</f>
        <v>0</v>
      </c>
      <c r="W98" s="28">
        <f>IF(W95=0,0,VLOOKUP(W95,FAC_TOTALS_APTA!$A$4:$AZ$126,$L98,FALSE))</f>
        <v>0</v>
      </c>
      <c r="X98" s="28">
        <f>IF(X95=0,0,VLOOKUP(X95,FAC_TOTALS_APTA!$A$4:$AZ$126,$L98,FALSE))</f>
        <v>0</v>
      </c>
      <c r="Y98" s="28">
        <f>IF(Y95=0,0,VLOOKUP(Y95,FAC_TOTALS_APTA!$A$4:$AZ$126,$L98,FALSE))</f>
        <v>0</v>
      </c>
      <c r="Z98" s="28">
        <f>IF(Z95=0,0,VLOOKUP(Z95,FAC_TOTALS_APTA!$A$4:$AZ$126,$L98,FALSE))</f>
        <v>0</v>
      </c>
      <c r="AA98" s="28">
        <f>IF(AA95=0,0,VLOOKUP(AA95,FAC_TOTALS_APTA!$A$4:$AZ$126,$L98,FALSE))</f>
        <v>0</v>
      </c>
      <c r="AB98" s="28">
        <f>IF(AB95=0,0,VLOOKUP(AB95,FAC_TOTALS_APTA!$A$4:$AZ$126,$L98,FALSE))</f>
        <v>0</v>
      </c>
      <c r="AC98" s="31">
        <f t="shared" ref="AC98:AC109" si="30">SUM(M98:AB98)</f>
        <v>-65218981.797723599</v>
      </c>
      <c r="AD98" s="32">
        <f>AC98/G111</f>
        <v>-0.40976445480794133</v>
      </c>
    </row>
    <row r="99" spans="1:31" x14ac:dyDescent="0.25">
      <c r="B99" s="114" t="s">
        <v>79</v>
      </c>
      <c r="C99" s="115"/>
      <c r="D99" s="103" t="s">
        <v>77</v>
      </c>
      <c r="E99" s="117"/>
      <c r="F99" s="103" t="e">
        <f>MATCH($D99,FAC_TOTALS_APTA!$A$2:$AZ$2,)</f>
        <v>#N/A</v>
      </c>
      <c r="G99" s="116" t="e">
        <f>VLOOKUP(G95,FAC_TOTALS_APTA!$A$4:$AZ$126,$F99,FALSE)</f>
        <v>#REF!</v>
      </c>
      <c r="H99" s="116" t="e">
        <f>VLOOKUP(H95,FAC_TOTALS_APTA!$A$4:$AZ$126,$F99,FALSE)</f>
        <v>#REF!</v>
      </c>
      <c r="I99" s="118" t="str">
        <f>IFERROR(H99/G99-1,"-")</f>
        <v>-</v>
      </c>
      <c r="J99" s="119" t="str">
        <f t="shared" si="28"/>
        <v/>
      </c>
      <c r="K99" s="119" t="str">
        <f t="shared" si="29"/>
        <v>RESTRUCTURE_FAC</v>
      </c>
      <c r="L99" s="103" t="e">
        <f>MATCH($K99,FAC_TOTALS_APTA!$A$2:$AX$2,)</f>
        <v>#N/A</v>
      </c>
      <c r="M99" s="116" t="e">
        <f>IF(M95=0,0,VLOOKUP(M95,FAC_TOTALS_APTA!$A$4:$AZ$126,$L99,FALSE))</f>
        <v>#REF!</v>
      </c>
      <c r="N99" s="116" t="e">
        <f>IF(N95=0,0,VLOOKUP(N95,FAC_TOTALS_APTA!$A$4:$AZ$126,$L99,FALSE))</f>
        <v>#REF!</v>
      </c>
      <c r="O99" s="116" t="e">
        <f>IF(O95=0,0,VLOOKUP(O95,FAC_TOTALS_APTA!$A$4:$AZ$126,$L99,FALSE))</f>
        <v>#REF!</v>
      </c>
      <c r="P99" s="116" t="e">
        <f>IF(P95=0,0,VLOOKUP(P95,FAC_TOTALS_APTA!$A$4:$AZ$126,$L99,FALSE))</f>
        <v>#REF!</v>
      </c>
      <c r="Q99" s="116" t="e">
        <f>IF(Q95=0,0,VLOOKUP(Q95,FAC_TOTALS_APTA!$A$4:$AZ$126,$L99,FALSE))</f>
        <v>#REF!</v>
      </c>
      <c r="R99" s="116" t="e">
        <f>IF(R95=0,0,VLOOKUP(R95,FAC_TOTALS_APTA!$A$4:$AZ$126,$L99,FALSE))</f>
        <v>#REF!</v>
      </c>
      <c r="S99" s="116">
        <f>IF(S95=0,0,VLOOKUP(S95,FAC_TOTALS_APTA!$A$4:$AZ$126,$L99,FALSE))</f>
        <v>0</v>
      </c>
      <c r="T99" s="116">
        <f>IF(T95=0,0,VLOOKUP(T95,FAC_TOTALS_APTA!$A$4:$AZ$126,$L99,FALSE))</f>
        <v>0</v>
      </c>
      <c r="U99" s="116">
        <f>IF(U95=0,0,VLOOKUP(U95,FAC_TOTALS_APTA!$A$4:$AZ$126,$L99,FALSE))</f>
        <v>0</v>
      </c>
      <c r="V99" s="116">
        <f>IF(V95=0,0,VLOOKUP(V95,FAC_TOTALS_APTA!$A$4:$AZ$126,$L99,FALSE))</f>
        <v>0</v>
      </c>
      <c r="W99" s="116">
        <f>IF(W95=0,0,VLOOKUP(W95,FAC_TOTALS_APTA!$A$4:$AZ$126,$L99,FALSE))</f>
        <v>0</v>
      </c>
      <c r="X99" s="116">
        <f>IF(X95=0,0,VLOOKUP(X95,FAC_TOTALS_APTA!$A$4:$AZ$126,$L99,FALSE))</f>
        <v>0</v>
      </c>
      <c r="Y99" s="116">
        <f>IF(Y95=0,0,VLOOKUP(Y95,FAC_TOTALS_APTA!$A$4:$AZ$126,$L99,FALSE))</f>
        <v>0</v>
      </c>
      <c r="Z99" s="116">
        <f>IF(Z95=0,0,VLOOKUP(Z95,FAC_TOTALS_APTA!$A$4:$AZ$126,$L99,FALSE))</f>
        <v>0</v>
      </c>
      <c r="AA99" s="116">
        <f>IF(AA95=0,0,VLOOKUP(AA95,FAC_TOTALS_APTA!$A$4:$AZ$126,$L99,FALSE))</f>
        <v>0</v>
      </c>
      <c r="AB99" s="116">
        <f>IF(AB95=0,0,VLOOKUP(AB95,FAC_TOTALS_APTA!$A$4:$AZ$126,$L99,FALSE))</f>
        <v>0</v>
      </c>
      <c r="AC99" s="120" t="e">
        <f t="shared" si="30"/>
        <v>#REF!</v>
      </c>
      <c r="AD99" s="121" t="e">
        <f>AC99/G112</f>
        <v>#REF!</v>
      </c>
    </row>
    <row r="100" spans="1:31" x14ac:dyDescent="0.25">
      <c r="B100" s="114" t="s">
        <v>80</v>
      </c>
      <c r="C100" s="115"/>
      <c r="D100" s="103" t="s">
        <v>76</v>
      </c>
      <c r="E100" s="117"/>
      <c r="F100" s="103">
        <f>MATCH($D100,FAC_TOTALS_APTA!$A$2:$AZ$2,)</f>
        <v>20</v>
      </c>
      <c r="G100" s="116">
        <f>VLOOKUP(G95,FAC_TOTALS_APTA!$A$4:$AZ$126,$F100,FALSE)</f>
        <v>0</v>
      </c>
      <c r="H100" s="116">
        <f>VLOOKUP(H95,FAC_TOTALS_APTA!$A$4:$AZ$126,$F100,FALSE)</f>
        <v>0</v>
      </c>
      <c r="I100" s="118" t="str">
        <f>IFERROR(H100/G100-1,"-")</f>
        <v>-</v>
      </c>
      <c r="J100" s="119" t="str">
        <f t="shared" si="28"/>
        <v/>
      </c>
      <c r="K100" s="119" t="str">
        <f t="shared" si="29"/>
        <v>MAINTENANCE_WMATA_FAC</v>
      </c>
      <c r="L100" s="103">
        <f>MATCH($K100,FAC_TOTALS_APTA!$A$2:$AX$2,)</f>
        <v>36</v>
      </c>
      <c r="M100" s="116">
        <f>IF(M96=0,0,VLOOKUP(M96,FAC_TOTALS_APTA!$A$4:$AZ$126,$L100,FALSE))</f>
        <v>0</v>
      </c>
      <c r="N100" s="116">
        <f>IF(N96=0,0,VLOOKUP(N96,FAC_TOTALS_APTA!$A$4:$AZ$126,$L100,FALSE))</f>
        <v>0</v>
      </c>
      <c r="O100" s="116">
        <f>IF(O96=0,0,VLOOKUP(O96,FAC_TOTALS_APTA!$A$4:$AZ$126,$L100,FALSE))</f>
        <v>0</v>
      </c>
      <c r="P100" s="116">
        <f>IF(P96=0,0,VLOOKUP(P96,FAC_TOTALS_APTA!$A$4:$AZ$126,$L100,FALSE))</f>
        <v>0</v>
      </c>
      <c r="Q100" s="116">
        <f>IF(Q96=0,0,VLOOKUP(Q96,FAC_TOTALS_APTA!$A$4:$AZ$126,$L100,FALSE))</f>
        <v>0</v>
      </c>
      <c r="R100" s="116">
        <f>IF(R96=0,0,VLOOKUP(R96,FAC_TOTALS_APTA!$A$4:$AZ$126,$L100,FALSE))</f>
        <v>0</v>
      </c>
      <c r="S100" s="116">
        <f>IF(S96=0,0,VLOOKUP(S96,FAC_TOTALS_APTA!$A$4:$AZ$126,$L100,FALSE))</f>
        <v>0</v>
      </c>
      <c r="T100" s="116">
        <f>IF(T96=0,0,VLOOKUP(T96,FAC_TOTALS_APTA!$A$4:$AZ$126,$L100,FALSE))</f>
        <v>0</v>
      </c>
      <c r="U100" s="116">
        <f>IF(U96=0,0,VLOOKUP(U96,FAC_TOTALS_APTA!$A$4:$AZ$126,$L100,FALSE))</f>
        <v>0</v>
      </c>
      <c r="V100" s="116">
        <f>IF(V96=0,0,VLOOKUP(V96,FAC_TOTALS_APTA!$A$4:$AZ$126,$L100,FALSE))</f>
        <v>0</v>
      </c>
      <c r="W100" s="116">
        <f>IF(W96=0,0,VLOOKUP(W96,FAC_TOTALS_APTA!$A$4:$AZ$126,$L100,FALSE))</f>
        <v>0</v>
      </c>
      <c r="X100" s="116">
        <f>IF(X96=0,0,VLOOKUP(X96,FAC_TOTALS_APTA!$A$4:$AZ$126,$L100,FALSE))</f>
        <v>0</v>
      </c>
      <c r="Y100" s="116">
        <f>IF(Y96=0,0,VLOOKUP(Y96,FAC_TOTALS_APTA!$A$4:$AZ$126,$L100,FALSE))</f>
        <v>0</v>
      </c>
      <c r="Z100" s="116">
        <f>IF(Z96=0,0,VLOOKUP(Z96,FAC_TOTALS_APTA!$A$4:$AZ$126,$L100,FALSE))</f>
        <v>0</v>
      </c>
      <c r="AA100" s="116">
        <f>IF(AA96=0,0,VLOOKUP(AA96,FAC_TOTALS_APTA!$A$4:$AZ$126,$L100,FALSE))</f>
        <v>0</v>
      </c>
      <c r="AB100" s="116">
        <f>IF(AB96=0,0,VLOOKUP(AB96,FAC_TOTALS_APTA!$A$4:$AZ$126,$L100,FALSE))</f>
        <v>0</v>
      </c>
      <c r="AC100" s="120">
        <f t="shared" si="30"/>
        <v>0</v>
      </c>
      <c r="AD100" s="121">
        <f>AC100/G112</f>
        <v>0</v>
      </c>
    </row>
    <row r="101" spans="1:31" x14ac:dyDescent="0.25">
      <c r="B101" s="24" t="s">
        <v>48</v>
      </c>
      <c r="C101" s="27" t="s">
        <v>21</v>
      </c>
      <c r="D101" s="103" t="s">
        <v>8</v>
      </c>
      <c r="E101" s="54"/>
      <c r="F101" s="5">
        <f>MATCH($D101,FAC_TOTALS_APTA!$A$2:$AZ$2,)</f>
        <v>15</v>
      </c>
      <c r="G101" s="116">
        <f>VLOOKUP(G95,FAC_TOTALS_APTA!$A$4:$AZ$126,$F101,FALSE)</f>
        <v>27909105.420000002</v>
      </c>
      <c r="H101" s="116">
        <f>VLOOKUP(H95,FAC_TOTALS_APTA!$A$4:$AZ$126,$F101,FALSE)</f>
        <v>29807700.839999899</v>
      </c>
      <c r="I101" s="29">
        <f t="shared" si="27"/>
        <v>6.8027813555046501E-2</v>
      </c>
      <c r="J101" s="30" t="str">
        <f t="shared" si="28"/>
        <v>_log</v>
      </c>
      <c r="K101" s="30" t="str">
        <f t="shared" si="29"/>
        <v>POP_EMP_log_FAC</v>
      </c>
      <c r="L101" s="5">
        <f>MATCH($K101,FAC_TOTALS_APTA!$A$2:$AX$2,)</f>
        <v>31</v>
      </c>
      <c r="M101" s="28">
        <f>IF(M95=0,0,VLOOKUP(M95,FAC_TOTALS_APTA!$A$4:$AZ$126,$L101,FALSE))</f>
        <v>12622636.3918461</v>
      </c>
      <c r="N101" s="28">
        <f>IF(N95=0,0,VLOOKUP(N95,FAC_TOTALS_APTA!$A$4:$AZ$126,$L101,FALSE))</f>
        <v>3957343.3260137602</v>
      </c>
      <c r="O101" s="28">
        <f>IF(O95=0,0,VLOOKUP(O95,FAC_TOTALS_APTA!$A$4:$AZ$126,$L101,FALSE))</f>
        <v>3549060.0979438201</v>
      </c>
      <c r="P101" s="28">
        <f>IF(P95=0,0,VLOOKUP(P95,FAC_TOTALS_APTA!$A$4:$AZ$126,$L101,FALSE))</f>
        <v>763688.26937711902</v>
      </c>
      <c r="Q101" s="28">
        <f>IF(Q95=0,0,VLOOKUP(Q95,FAC_TOTALS_APTA!$A$4:$AZ$126,$L101,FALSE))</f>
        <v>2961418.12344001</v>
      </c>
      <c r="R101" s="28">
        <f>IF(R95=0,0,VLOOKUP(R95,FAC_TOTALS_APTA!$A$4:$AZ$126,$L101,FALSE))</f>
        <v>1675476.54453965</v>
      </c>
      <c r="S101" s="28">
        <f>IF(S95=0,0,VLOOKUP(S95,FAC_TOTALS_APTA!$A$4:$AZ$126,$L101,FALSE))</f>
        <v>0</v>
      </c>
      <c r="T101" s="28">
        <f>IF(T95=0,0,VLOOKUP(T95,FAC_TOTALS_APTA!$A$4:$AZ$126,$L101,FALSE))</f>
        <v>0</v>
      </c>
      <c r="U101" s="28">
        <f>IF(U95=0,0,VLOOKUP(U95,FAC_TOTALS_APTA!$A$4:$AZ$126,$L101,FALSE))</f>
        <v>0</v>
      </c>
      <c r="V101" s="28">
        <f>IF(V95=0,0,VLOOKUP(V95,FAC_TOTALS_APTA!$A$4:$AZ$126,$L101,FALSE))</f>
        <v>0</v>
      </c>
      <c r="W101" s="28">
        <f>IF(W95=0,0,VLOOKUP(W95,FAC_TOTALS_APTA!$A$4:$AZ$126,$L101,FALSE))</f>
        <v>0</v>
      </c>
      <c r="X101" s="28">
        <f>IF(X95=0,0,VLOOKUP(X95,FAC_TOTALS_APTA!$A$4:$AZ$126,$L101,FALSE))</f>
        <v>0</v>
      </c>
      <c r="Y101" s="28">
        <f>IF(Y95=0,0,VLOOKUP(Y95,FAC_TOTALS_APTA!$A$4:$AZ$126,$L101,FALSE))</f>
        <v>0</v>
      </c>
      <c r="Z101" s="28">
        <f>IF(Z95=0,0,VLOOKUP(Z95,FAC_TOTALS_APTA!$A$4:$AZ$126,$L101,FALSE))</f>
        <v>0</v>
      </c>
      <c r="AA101" s="28">
        <f>IF(AA95=0,0,VLOOKUP(AA95,FAC_TOTALS_APTA!$A$4:$AZ$126,$L101,FALSE))</f>
        <v>0</v>
      </c>
      <c r="AB101" s="28">
        <f>IF(AB95=0,0,VLOOKUP(AB95,FAC_TOTALS_APTA!$A$4:$AZ$126,$L101,FALSE))</f>
        <v>0</v>
      </c>
      <c r="AC101" s="31">
        <f t="shared" si="30"/>
        <v>25529622.753160458</v>
      </c>
      <c r="AD101" s="32">
        <f>AC101/G111</f>
        <v>0.160400111448326</v>
      </c>
    </row>
    <row r="102" spans="1:31" x14ac:dyDescent="0.25">
      <c r="B102" s="24" t="s">
        <v>73</v>
      </c>
      <c r="C102" s="27"/>
      <c r="D102" s="103" t="s">
        <v>72</v>
      </c>
      <c r="E102" s="54"/>
      <c r="F102" s="5" t="e">
        <f>MATCH($D102,FAC_TOTALS_APTA!$A$2:$AZ$2,)</f>
        <v>#N/A</v>
      </c>
      <c r="G102" s="122" t="e">
        <f>VLOOKUP(G95,FAC_TOTALS_APTA!$A$4:$AZ$126,$F102,FALSE)</f>
        <v>#REF!</v>
      </c>
      <c r="H102" s="122" t="e">
        <f>VLOOKUP(H95,FAC_TOTALS_APTA!$A$4:$AZ$126,$F102,FALSE)</f>
        <v>#REF!</v>
      </c>
      <c r="I102" s="29" t="str">
        <f t="shared" si="27"/>
        <v>-</v>
      </c>
      <c r="J102" s="30" t="str">
        <f t="shared" si="28"/>
        <v/>
      </c>
      <c r="K102" s="30" t="str">
        <f t="shared" si="29"/>
        <v>TSD_POP_EMP_PCT_FAC</v>
      </c>
      <c r="L102" s="5" t="e">
        <f>MATCH($K102,FAC_TOTALS_APTA!$A$2:$AX$2,)</f>
        <v>#N/A</v>
      </c>
      <c r="M102" s="28" t="e">
        <f>IF(M95=0,0,VLOOKUP(M95,FAC_TOTALS_APTA!$A$4:$AZ$126,$L102,FALSE))</f>
        <v>#REF!</v>
      </c>
      <c r="N102" s="28" t="e">
        <f>IF(N95=0,0,VLOOKUP(N95,FAC_TOTALS_APTA!$A$4:$AZ$126,$L102,FALSE))</f>
        <v>#REF!</v>
      </c>
      <c r="O102" s="28" t="e">
        <f>IF(O95=0,0,VLOOKUP(O95,FAC_TOTALS_APTA!$A$4:$AZ$126,$L102,FALSE))</f>
        <v>#REF!</v>
      </c>
      <c r="P102" s="28" t="e">
        <f>IF(P95=0,0,VLOOKUP(P95,FAC_TOTALS_APTA!$A$4:$AZ$126,$L102,FALSE))</f>
        <v>#REF!</v>
      </c>
      <c r="Q102" s="28" t="e">
        <f>IF(Q95=0,0,VLOOKUP(Q95,FAC_TOTALS_APTA!$A$4:$AZ$126,$L102,FALSE))</f>
        <v>#REF!</v>
      </c>
      <c r="R102" s="28" t="e">
        <f>IF(R95=0,0,VLOOKUP(R95,FAC_TOTALS_APTA!$A$4:$AZ$126,$L102,FALSE))</f>
        <v>#REF!</v>
      </c>
      <c r="S102" s="28">
        <f>IF(S95=0,0,VLOOKUP(S95,FAC_TOTALS_APTA!$A$4:$AZ$126,$L102,FALSE))</f>
        <v>0</v>
      </c>
      <c r="T102" s="28">
        <f>IF(T95=0,0,VLOOKUP(T95,FAC_TOTALS_APTA!$A$4:$AZ$126,$L102,FALSE))</f>
        <v>0</v>
      </c>
      <c r="U102" s="28">
        <f>IF(U95=0,0,VLOOKUP(U95,FAC_TOTALS_APTA!$A$4:$AZ$126,$L102,FALSE))</f>
        <v>0</v>
      </c>
      <c r="V102" s="28">
        <f>IF(V95=0,0,VLOOKUP(V95,FAC_TOTALS_APTA!$A$4:$AZ$126,$L102,FALSE))</f>
        <v>0</v>
      </c>
      <c r="W102" s="28">
        <f>IF(W95=0,0,VLOOKUP(W95,FAC_TOTALS_APTA!$A$4:$AZ$126,$L102,FALSE))</f>
        <v>0</v>
      </c>
      <c r="X102" s="28">
        <f>IF(X95=0,0,VLOOKUP(X95,FAC_TOTALS_APTA!$A$4:$AZ$126,$L102,FALSE))</f>
        <v>0</v>
      </c>
      <c r="Y102" s="28">
        <f>IF(Y95=0,0,VLOOKUP(Y95,FAC_TOTALS_APTA!$A$4:$AZ$126,$L102,FALSE))</f>
        <v>0</v>
      </c>
      <c r="Z102" s="28">
        <f>IF(Z95=0,0,VLOOKUP(Z95,FAC_TOTALS_APTA!$A$4:$AZ$126,$L102,FALSE))</f>
        <v>0</v>
      </c>
      <c r="AA102" s="28">
        <f>IF(AA95=0,0,VLOOKUP(AA95,FAC_TOTALS_APTA!$A$4:$AZ$126,$L102,FALSE))</f>
        <v>0</v>
      </c>
      <c r="AB102" s="28">
        <f>IF(AB95=0,0,VLOOKUP(AB95,FAC_TOTALS_APTA!$A$4:$AZ$126,$L102,FALSE))</f>
        <v>0</v>
      </c>
      <c r="AC102" s="31" t="e">
        <f t="shared" si="30"/>
        <v>#REF!</v>
      </c>
      <c r="AD102" s="32" t="e">
        <f>AC102/G111</f>
        <v>#REF!</v>
      </c>
    </row>
    <row r="103" spans="1:31" x14ac:dyDescent="0.2">
      <c r="B103" s="24" t="s">
        <v>49</v>
      </c>
      <c r="C103" s="27" t="s">
        <v>21</v>
      </c>
      <c r="D103" s="123" t="s">
        <v>81</v>
      </c>
      <c r="E103" s="54"/>
      <c r="F103" s="5">
        <f>MATCH($D103,FAC_TOTALS_APTA!$A$2:$AZ$2,)</f>
        <v>16</v>
      </c>
      <c r="G103" s="124">
        <f>VLOOKUP(G95,FAC_TOTALS_APTA!$A$4:$AZ$126,$F103,FALSE)</f>
        <v>4.1093000000000002</v>
      </c>
      <c r="H103" s="124">
        <f>VLOOKUP(H95,FAC_TOTALS_APTA!$A$4:$AZ$126,$F103,FALSE)</f>
        <v>2.9199999999999902</v>
      </c>
      <c r="I103" s="29">
        <f t="shared" si="27"/>
        <v>-0.28941668897379358</v>
      </c>
      <c r="J103" s="30" t="str">
        <f t="shared" si="28"/>
        <v>_log</v>
      </c>
      <c r="K103" s="30" t="str">
        <f t="shared" si="29"/>
        <v>GAS_PRICE_2018_log_FAC</v>
      </c>
      <c r="L103" s="5">
        <f>MATCH($K103,FAC_TOTALS_APTA!$A$2:$AX$2,)</f>
        <v>32</v>
      </c>
      <c r="M103" s="28">
        <f>IF(M95=0,0,VLOOKUP(M95,FAC_TOTALS_APTA!$A$4:$AZ$126,$L103,FALSE))</f>
        <v>-3423765.7131984602</v>
      </c>
      <c r="N103" s="28">
        <f>IF(N95=0,0,VLOOKUP(N95,FAC_TOTALS_APTA!$A$4:$AZ$126,$L103,FALSE))</f>
        <v>-4017474.6132424301</v>
      </c>
      <c r="O103" s="28">
        <f>IF(O95=0,0,VLOOKUP(O95,FAC_TOTALS_APTA!$A$4:$AZ$126,$L103,FALSE))</f>
        <v>-25096668.0860309</v>
      </c>
      <c r="P103" s="28">
        <f>IF(P95=0,0,VLOOKUP(P95,FAC_TOTALS_APTA!$A$4:$AZ$126,$L103,FALSE))</f>
        <v>-7719529.02476383</v>
      </c>
      <c r="Q103" s="28">
        <f>IF(Q95=0,0,VLOOKUP(Q95,FAC_TOTALS_APTA!$A$4:$AZ$126,$L103,FALSE))</f>
        <v>7517705.9772444796</v>
      </c>
      <c r="R103" s="28">
        <f>IF(R95=0,0,VLOOKUP(R95,FAC_TOTALS_APTA!$A$4:$AZ$126,$L103,FALSE))</f>
        <v>5631134.70992551</v>
      </c>
      <c r="S103" s="28">
        <f>IF(S95=0,0,VLOOKUP(S95,FAC_TOTALS_APTA!$A$4:$AZ$126,$L103,FALSE))</f>
        <v>0</v>
      </c>
      <c r="T103" s="28">
        <f>IF(T95=0,0,VLOOKUP(T95,FAC_TOTALS_APTA!$A$4:$AZ$126,$L103,FALSE))</f>
        <v>0</v>
      </c>
      <c r="U103" s="28">
        <f>IF(U95=0,0,VLOOKUP(U95,FAC_TOTALS_APTA!$A$4:$AZ$126,$L103,FALSE))</f>
        <v>0</v>
      </c>
      <c r="V103" s="28">
        <f>IF(V95=0,0,VLOOKUP(V95,FAC_TOTALS_APTA!$A$4:$AZ$126,$L103,FALSE))</f>
        <v>0</v>
      </c>
      <c r="W103" s="28">
        <f>IF(W95=0,0,VLOOKUP(W95,FAC_TOTALS_APTA!$A$4:$AZ$126,$L103,FALSE))</f>
        <v>0</v>
      </c>
      <c r="X103" s="28">
        <f>IF(X95=0,0,VLOOKUP(X95,FAC_TOTALS_APTA!$A$4:$AZ$126,$L103,FALSE))</f>
        <v>0</v>
      </c>
      <c r="Y103" s="28">
        <f>IF(Y95=0,0,VLOOKUP(Y95,FAC_TOTALS_APTA!$A$4:$AZ$126,$L103,FALSE))</f>
        <v>0</v>
      </c>
      <c r="Z103" s="28">
        <f>IF(Z95=0,0,VLOOKUP(Z95,FAC_TOTALS_APTA!$A$4:$AZ$126,$L103,FALSE))</f>
        <v>0</v>
      </c>
      <c r="AA103" s="28">
        <f>IF(AA95=0,0,VLOOKUP(AA95,FAC_TOTALS_APTA!$A$4:$AZ$126,$L103,FALSE))</f>
        <v>0</v>
      </c>
      <c r="AB103" s="28">
        <f>IF(AB95=0,0,VLOOKUP(AB95,FAC_TOTALS_APTA!$A$4:$AZ$126,$L103,FALSE))</f>
        <v>0</v>
      </c>
      <c r="AC103" s="31">
        <f t="shared" si="30"/>
        <v>-27108596.750065632</v>
      </c>
      <c r="AD103" s="32">
        <f>AC103/G111</f>
        <v>-0.17032064993518026</v>
      </c>
    </row>
    <row r="104" spans="1:31" x14ac:dyDescent="0.25">
      <c r="B104" s="24" t="s">
        <v>46</v>
      </c>
      <c r="C104" s="27" t="s">
        <v>21</v>
      </c>
      <c r="D104" s="103" t="s">
        <v>14</v>
      </c>
      <c r="E104" s="54"/>
      <c r="F104" s="5">
        <f>MATCH($D104,FAC_TOTALS_APTA!$A$2:$AZ$2,)</f>
        <v>17</v>
      </c>
      <c r="G104" s="122">
        <f>VLOOKUP(G95,FAC_TOTALS_APTA!$A$4:$AZ$126,$F104,FALSE)</f>
        <v>33963.31</v>
      </c>
      <c r="H104" s="122">
        <f>VLOOKUP(H95,FAC_TOTALS_APTA!$A$4:$AZ$126,$F104,FALSE)</f>
        <v>36801.5</v>
      </c>
      <c r="I104" s="29">
        <f t="shared" si="27"/>
        <v>8.3566354398319831E-2</v>
      </c>
      <c r="J104" s="30" t="str">
        <f t="shared" si="28"/>
        <v>_log</v>
      </c>
      <c r="K104" s="30" t="str">
        <f t="shared" si="29"/>
        <v>TOTAL_MED_INC_INDIV_2018_log_FAC</v>
      </c>
      <c r="L104" s="5">
        <f>MATCH($K104,FAC_TOTALS_APTA!$A$2:$AX$2,)</f>
        <v>33</v>
      </c>
      <c r="M104" s="28">
        <f>IF(M95=0,0,VLOOKUP(M95,FAC_TOTALS_APTA!$A$4:$AZ$126,$L104,FALSE))</f>
        <v>879977.60549536999</v>
      </c>
      <c r="N104" s="28">
        <f>IF(N95=0,0,VLOOKUP(N95,FAC_TOTALS_APTA!$A$4:$AZ$126,$L104,FALSE))</f>
        <v>401651.24287346302</v>
      </c>
      <c r="O104" s="28">
        <f>IF(O95=0,0,VLOOKUP(O95,FAC_TOTALS_APTA!$A$4:$AZ$126,$L104,FALSE))</f>
        <v>-1954896.5239049201</v>
      </c>
      <c r="P104" s="28">
        <f>IF(P95=0,0,VLOOKUP(P95,FAC_TOTALS_APTA!$A$4:$AZ$126,$L104,FALSE))</f>
        <v>-3544859.02729748</v>
      </c>
      <c r="Q104" s="28">
        <f>IF(Q95=0,0,VLOOKUP(Q95,FAC_TOTALS_APTA!$A$4:$AZ$126,$L104,FALSE))</f>
        <v>-1976790.18910705</v>
      </c>
      <c r="R104" s="28">
        <f>IF(R95=0,0,VLOOKUP(R95,FAC_TOTALS_APTA!$A$4:$AZ$126,$L104,FALSE))</f>
        <v>-2426912.2813070202</v>
      </c>
      <c r="S104" s="28">
        <f>IF(S95=0,0,VLOOKUP(S95,FAC_TOTALS_APTA!$A$4:$AZ$126,$L104,FALSE))</f>
        <v>0</v>
      </c>
      <c r="T104" s="28">
        <f>IF(T95=0,0,VLOOKUP(T95,FAC_TOTALS_APTA!$A$4:$AZ$126,$L104,FALSE))</f>
        <v>0</v>
      </c>
      <c r="U104" s="28">
        <f>IF(U95=0,0,VLOOKUP(U95,FAC_TOTALS_APTA!$A$4:$AZ$126,$L104,FALSE))</f>
        <v>0</v>
      </c>
      <c r="V104" s="28">
        <f>IF(V95=0,0,VLOOKUP(V95,FAC_TOTALS_APTA!$A$4:$AZ$126,$L104,FALSE))</f>
        <v>0</v>
      </c>
      <c r="W104" s="28">
        <f>IF(W95=0,0,VLOOKUP(W95,FAC_TOTALS_APTA!$A$4:$AZ$126,$L104,FALSE))</f>
        <v>0</v>
      </c>
      <c r="X104" s="28">
        <f>IF(X95=0,0,VLOOKUP(X95,FAC_TOTALS_APTA!$A$4:$AZ$126,$L104,FALSE))</f>
        <v>0</v>
      </c>
      <c r="Y104" s="28">
        <f>IF(Y95=0,0,VLOOKUP(Y95,FAC_TOTALS_APTA!$A$4:$AZ$126,$L104,FALSE))</f>
        <v>0</v>
      </c>
      <c r="Z104" s="28">
        <f>IF(Z95=0,0,VLOOKUP(Z95,FAC_TOTALS_APTA!$A$4:$AZ$126,$L104,FALSE))</f>
        <v>0</v>
      </c>
      <c r="AA104" s="28">
        <f>IF(AA95=0,0,VLOOKUP(AA95,FAC_TOTALS_APTA!$A$4:$AZ$126,$L104,FALSE))</f>
        <v>0</v>
      </c>
      <c r="AB104" s="28">
        <f>IF(AB95=0,0,VLOOKUP(AB95,FAC_TOTALS_APTA!$A$4:$AZ$126,$L104,FALSE))</f>
        <v>0</v>
      </c>
      <c r="AC104" s="31">
        <f t="shared" si="30"/>
        <v>-8621829.1732476372</v>
      </c>
      <c r="AD104" s="32">
        <f>AC104/G111</f>
        <v>-5.4170105592576651E-2</v>
      </c>
    </row>
    <row r="105" spans="1:31" x14ac:dyDescent="0.25">
      <c r="B105" s="24" t="s">
        <v>62</v>
      </c>
      <c r="C105" s="27"/>
      <c r="D105" s="103" t="s">
        <v>9</v>
      </c>
      <c r="E105" s="54"/>
      <c r="F105" s="5">
        <f>MATCH($D105,FAC_TOTALS_APTA!$A$2:$AZ$2,)</f>
        <v>18</v>
      </c>
      <c r="G105" s="116">
        <f>VLOOKUP(G95,FAC_TOTALS_APTA!$A$4:$AZ$126,$F105,FALSE)</f>
        <v>31.51</v>
      </c>
      <c r="H105" s="116">
        <f>VLOOKUP(H95,FAC_TOTALS_APTA!$A$4:$AZ$126,$F105,FALSE)</f>
        <v>30.01</v>
      </c>
      <c r="I105" s="29">
        <f t="shared" si="27"/>
        <v>-4.7603935258648034E-2</v>
      </c>
      <c r="J105" s="30" t="str">
        <f t="shared" si="28"/>
        <v/>
      </c>
      <c r="K105" s="30" t="str">
        <f t="shared" si="29"/>
        <v>PCT_HH_NO_VEH_FAC</v>
      </c>
      <c r="L105" s="5">
        <f>MATCH($K105,FAC_TOTALS_APTA!$A$2:$AX$2,)</f>
        <v>34</v>
      </c>
      <c r="M105" s="28">
        <f>IF(M95=0,0,VLOOKUP(M95,FAC_TOTALS_APTA!$A$4:$AZ$126,$L105,FALSE))</f>
        <v>-40887833.2138431</v>
      </c>
      <c r="N105" s="28">
        <f>IF(N95=0,0,VLOOKUP(N95,FAC_TOTALS_APTA!$A$4:$AZ$126,$L105,FALSE))</f>
        <v>7145954.5220658099</v>
      </c>
      <c r="O105" s="28">
        <f>IF(O95=0,0,VLOOKUP(O95,FAC_TOTALS_APTA!$A$4:$AZ$126,$L105,FALSE))</f>
        <v>-782855.00776026899</v>
      </c>
      <c r="P105" s="28">
        <f>IF(P95=0,0,VLOOKUP(P95,FAC_TOTALS_APTA!$A$4:$AZ$126,$L105,FALSE))</f>
        <v>-7368014.7242633998</v>
      </c>
      <c r="Q105" s="28">
        <f>IF(Q95=0,0,VLOOKUP(Q95,FAC_TOTALS_APTA!$A$4:$AZ$126,$L105,FALSE))</f>
        <v>3070764.83023103</v>
      </c>
      <c r="R105" s="28">
        <f>IF(R95=0,0,VLOOKUP(R95,FAC_TOTALS_APTA!$A$4:$AZ$126,$L105,FALSE))</f>
        <v>241064.69822583901</v>
      </c>
      <c r="S105" s="28">
        <f>IF(S95=0,0,VLOOKUP(S95,FAC_TOTALS_APTA!$A$4:$AZ$126,$L105,FALSE))</f>
        <v>0</v>
      </c>
      <c r="T105" s="28">
        <f>IF(T95=0,0,VLOOKUP(T95,FAC_TOTALS_APTA!$A$4:$AZ$126,$L105,FALSE))</f>
        <v>0</v>
      </c>
      <c r="U105" s="28">
        <f>IF(U95=0,0,VLOOKUP(U95,FAC_TOTALS_APTA!$A$4:$AZ$126,$L105,FALSE))</f>
        <v>0</v>
      </c>
      <c r="V105" s="28">
        <f>IF(V95=0,0,VLOOKUP(V95,FAC_TOTALS_APTA!$A$4:$AZ$126,$L105,FALSE))</f>
        <v>0</v>
      </c>
      <c r="W105" s="28">
        <f>IF(W95=0,0,VLOOKUP(W95,FAC_TOTALS_APTA!$A$4:$AZ$126,$L105,FALSE))</f>
        <v>0</v>
      </c>
      <c r="X105" s="28">
        <f>IF(X95=0,0,VLOOKUP(X95,FAC_TOTALS_APTA!$A$4:$AZ$126,$L105,FALSE))</f>
        <v>0</v>
      </c>
      <c r="Y105" s="28">
        <f>IF(Y95=0,0,VLOOKUP(Y95,FAC_TOTALS_APTA!$A$4:$AZ$126,$L105,FALSE))</f>
        <v>0</v>
      </c>
      <c r="Z105" s="28">
        <f>IF(Z95=0,0,VLOOKUP(Z95,FAC_TOTALS_APTA!$A$4:$AZ$126,$L105,FALSE))</f>
        <v>0</v>
      </c>
      <c r="AA105" s="28">
        <f>IF(AA95=0,0,VLOOKUP(AA95,FAC_TOTALS_APTA!$A$4:$AZ$126,$L105,FALSE))</f>
        <v>0</v>
      </c>
      <c r="AB105" s="28">
        <f>IF(AB95=0,0,VLOOKUP(AB95,FAC_TOTALS_APTA!$A$4:$AZ$126,$L105,FALSE))</f>
        <v>0</v>
      </c>
      <c r="AC105" s="31">
        <f t="shared" si="30"/>
        <v>-38580918.895344086</v>
      </c>
      <c r="AD105" s="32">
        <f>AC105/G111</f>
        <v>-0.24240012280737372</v>
      </c>
    </row>
    <row r="106" spans="1:31" x14ac:dyDescent="0.25">
      <c r="B106" s="24" t="s">
        <v>47</v>
      </c>
      <c r="C106" s="27"/>
      <c r="D106" s="103" t="s">
        <v>28</v>
      </c>
      <c r="E106" s="54"/>
      <c r="F106" s="5">
        <f>MATCH($D106,FAC_TOTALS_APTA!$A$2:$AZ$2,)</f>
        <v>19</v>
      </c>
      <c r="G106" s="124">
        <f>VLOOKUP(G95,FAC_TOTALS_APTA!$A$4:$AZ$126,$F106,FALSE)</f>
        <v>4.0999999999999996</v>
      </c>
      <c r="H106" s="124">
        <f>VLOOKUP(H95,FAC_TOTALS_APTA!$A$4:$AZ$126,$F106,FALSE)</f>
        <v>4.5999999999999996</v>
      </c>
      <c r="I106" s="29">
        <f t="shared" si="27"/>
        <v>0.12195121951219523</v>
      </c>
      <c r="J106" s="30" t="str">
        <f t="shared" si="28"/>
        <v/>
      </c>
      <c r="K106" s="30" t="str">
        <f t="shared" si="29"/>
        <v>JTW_HOME_PCT_FAC</v>
      </c>
      <c r="L106" s="5">
        <f>MATCH($K106,FAC_TOTALS_APTA!$A$2:$AX$2,)</f>
        <v>35</v>
      </c>
      <c r="M106" s="28">
        <f>IF(M95=0,0,VLOOKUP(M95,FAC_TOTALS_APTA!$A$4:$AZ$126,$L106,FALSE))</f>
        <v>-447970.80585018703</v>
      </c>
      <c r="N106" s="28">
        <f>IF(N95=0,0,VLOOKUP(N95,FAC_TOTALS_APTA!$A$4:$AZ$126,$L106,FALSE))</f>
        <v>0</v>
      </c>
      <c r="O106" s="28">
        <f>IF(O95=0,0,VLOOKUP(O95,FAC_TOTALS_APTA!$A$4:$AZ$126,$L106,FALSE))</f>
        <v>443082.50920274999</v>
      </c>
      <c r="P106" s="28">
        <f>IF(P95=0,0,VLOOKUP(P95,FAC_TOTALS_APTA!$A$4:$AZ$126,$L106,FALSE))</f>
        <v>-1729452.28978514</v>
      </c>
      <c r="Q106" s="28">
        <f>IF(Q95=0,0,VLOOKUP(Q95,FAC_TOTALS_APTA!$A$4:$AZ$126,$L106,FALSE))</f>
        <v>0</v>
      </c>
      <c r="R106" s="28">
        <f>IF(R95=0,0,VLOOKUP(R95,FAC_TOTALS_APTA!$A$4:$AZ$126,$L106,FALSE))</f>
        <v>-408928.72690529103</v>
      </c>
      <c r="S106" s="28">
        <f>IF(S95=0,0,VLOOKUP(S95,FAC_TOTALS_APTA!$A$4:$AZ$126,$L106,FALSE))</f>
        <v>0</v>
      </c>
      <c r="T106" s="28">
        <f>IF(T95=0,0,VLOOKUP(T95,FAC_TOTALS_APTA!$A$4:$AZ$126,$L106,FALSE))</f>
        <v>0</v>
      </c>
      <c r="U106" s="28">
        <f>IF(U95=0,0,VLOOKUP(U95,FAC_TOTALS_APTA!$A$4:$AZ$126,$L106,FALSE))</f>
        <v>0</v>
      </c>
      <c r="V106" s="28">
        <f>IF(V95=0,0,VLOOKUP(V95,FAC_TOTALS_APTA!$A$4:$AZ$126,$L106,FALSE))</f>
        <v>0</v>
      </c>
      <c r="W106" s="28">
        <f>IF(W95=0,0,VLOOKUP(W95,FAC_TOTALS_APTA!$A$4:$AZ$126,$L106,FALSE))</f>
        <v>0</v>
      </c>
      <c r="X106" s="28">
        <f>IF(X95=0,0,VLOOKUP(X95,FAC_TOTALS_APTA!$A$4:$AZ$126,$L106,FALSE))</f>
        <v>0</v>
      </c>
      <c r="Y106" s="28">
        <f>IF(Y95=0,0,VLOOKUP(Y95,FAC_TOTALS_APTA!$A$4:$AZ$126,$L106,FALSE))</f>
        <v>0</v>
      </c>
      <c r="Z106" s="28">
        <f>IF(Z95=0,0,VLOOKUP(Z95,FAC_TOTALS_APTA!$A$4:$AZ$126,$L106,FALSE))</f>
        <v>0</v>
      </c>
      <c r="AA106" s="28">
        <f>IF(AA95=0,0,VLOOKUP(AA95,FAC_TOTALS_APTA!$A$4:$AZ$126,$L106,FALSE))</f>
        <v>0</v>
      </c>
      <c r="AB106" s="28">
        <f>IF(AB95=0,0,VLOOKUP(AB95,FAC_TOTALS_APTA!$A$4:$AZ$126,$L106,FALSE))</f>
        <v>0</v>
      </c>
      <c r="AC106" s="31">
        <f t="shared" si="30"/>
        <v>-2143269.3133378681</v>
      </c>
      <c r="AD106" s="32">
        <f>AC106/G111</f>
        <v>-1.3465950517447917E-2</v>
      </c>
    </row>
    <row r="107" spans="1:31" x14ac:dyDescent="0.25">
      <c r="B107" s="24" t="s">
        <v>63</v>
      </c>
      <c r="C107" s="27"/>
      <c r="D107" s="125" t="s">
        <v>88</v>
      </c>
      <c r="E107" s="54"/>
      <c r="F107" s="5" t="e">
        <f>MATCH($D107,FAC_TOTALS_APTA!$A$2:$AZ$2,)</f>
        <v>#N/A</v>
      </c>
      <c r="G107" s="124" t="e">
        <f>VLOOKUP(G95,FAC_TOTALS_APTA!$A$4:$AZ$126,$F107,FALSE)</f>
        <v>#REF!</v>
      </c>
      <c r="H107" s="124" t="e">
        <f>VLOOKUP(H95,FAC_TOTALS_APTA!$A$4:$AZ$126,$F107,FALSE)</f>
        <v>#REF!</v>
      </c>
      <c r="I107" s="29" t="str">
        <f t="shared" si="27"/>
        <v>-</v>
      </c>
      <c r="J107" s="30" t="str">
        <f t="shared" si="28"/>
        <v/>
      </c>
      <c r="K107" s="30" t="str">
        <f t="shared" si="29"/>
        <v>YEARS_SINCE_TNC_BUS_NY_FAC</v>
      </c>
      <c r="L107" s="5" t="e">
        <f>MATCH($K107,FAC_TOTALS_APTA!$A$2:$AX$2,)</f>
        <v>#N/A</v>
      </c>
      <c r="M107" s="28" t="e">
        <f>IF(M95=0,0,VLOOKUP(M95,FAC_TOTALS_APTA!$A$4:$AZ$126,$L107,FALSE))</f>
        <v>#REF!</v>
      </c>
      <c r="N107" s="28" t="e">
        <f>IF(N95=0,0,VLOOKUP(N95,FAC_TOTALS_APTA!$A$4:$AZ$126,$L107,FALSE))</f>
        <v>#REF!</v>
      </c>
      <c r="O107" s="28" t="e">
        <f>IF(O95=0,0,VLOOKUP(O95,FAC_TOTALS_APTA!$A$4:$AZ$126,$L107,FALSE))</f>
        <v>#REF!</v>
      </c>
      <c r="P107" s="28" t="e">
        <f>IF(P95=0,0,VLOOKUP(P95,FAC_TOTALS_APTA!$A$4:$AZ$126,$L107,FALSE))</f>
        <v>#REF!</v>
      </c>
      <c r="Q107" s="28" t="e">
        <f>IF(Q95=0,0,VLOOKUP(Q95,FAC_TOTALS_APTA!$A$4:$AZ$126,$L107,FALSE))</f>
        <v>#REF!</v>
      </c>
      <c r="R107" s="28" t="e">
        <f>IF(R95=0,0,VLOOKUP(R95,FAC_TOTALS_APTA!$A$4:$AZ$126,$L107,FALSE))</f>
        <v>#REF!</v>
      </c>
      <c r="S107" s="28">
        <f>IF(S95=0,0,VLOOKUP(S95,FAC_TOTALS_APTA!$A$4:$AZ$126,$L107,FALSE))</f>
        <v>0</v>
      </c>
      <c r="T107" s="28">
        <f>IF(T95=0,0,VLOOKUP(T95,FAC_TOTALS_APTA!$A$4:$AZ$126,$L107,FALSE))</f>
        <v>0</v>
      </c>
      <c r="U107" s="28">
        <f>IF(U95=0,0,VLOOKUP(U95,FAC_TOTALS_APTA!$A$4:$AZ$126,$L107,FALSE))</f>
        <v>0</v>
      </c>
      <c r="V107" s="28">
        <f>IF(V95=0,0,VLOOKUP(V95,FAC_TOTALS_APTA!$A$4:$AZ$126,$L107,FALSE))</f>
        <v>0</v>
      </c>
      <c r="W107" s="28">
        <f>IF(W95=0,0,VLOOKUP(W95,FAC_TOTALS_APTA!$A$4:$AZ$126,$L107,FALSE))</f>
        <v>0</v>
      </c>
      <c r="X107" s="28">
        <f>IF(X95=0,0,VLOOKUP(X95,FAC_TOTALS_APTA!$A$4:$AZ$126,$L107,FALSE))</f>
        <v>0</v>
      </c>
      <c r="Y107" s="28">
        <f>IF(Y95=0,0,VLOOKUP(Y95,FAC_TOTALS_APTA!$A$4:$AZ$126,$L107,FALSE))</f>
        <v>0</v>
      </c>
      <c r="Z107" s="28">
        <f>IF(Z95=0,0,VLOOKUP(Z95,FAC_TOTALS_APTA!$A$4:$AZ$126,$L107,FALSE))</f>
        <v>0</v>
      </c>
      <c r="AA107" s="28">
        <f>IF(AA95=0,0,VLOOKUP(AA95,FAC_TOTALS_APTA!$A$4:$AZ$126,$L107,FALSE))</f>
        <v>0</v>
      </c>
      <c r="AB107" s="28">
        <f>IF(AB95=0,0,VLOOKUP(AB95,FAC_TOTALS_APTA!$A$4:$AZ$126,$L107,FALSE))</f>
        <v>0</v>
      </c>
      <c r="AC107" s="31" t="e">
        <f t="shared" si="30"/>
        <v>#REF!</v>
      </c>
      <c r="AD107" s="32" t="e">
        <f>AC107/G111</f>
        <v>#REF!</v>
      </c>
    </row>
    <row r="108" spans="1:31" x14ac:dyDescent="0.25">
      <c r="B108" s="24" t="s">
        <v>64</v>
      </c>
      <c r="C108" s="27"/>
      <c r="D108" s="103" t="s">
        <v>43</v>
      </c>
      <c r="E108" s="54"/>
      <c r="F108" s="5">
        <f>MATCH($D108,FAC_TOTALS_APTA!$A$2:$AZ$2,)</f>
        <v>26</v>
      </c>
      <c r="G108" s="124">
        <f>VLOOKUP(G95,FAC_TOTALS_APTA!$A$4:$AZ$126,$F108,FALSE)</f>
        <v>0</v>
      </c>
      <c r="H108" s="124">
        <f>VLOOKUP(H95,FAC_TOTALS_APTA!$A$4:$AZ$126,$F108,FALSE)</f>
        <v>1</v>
      </c>
      <c r="I108" s="29" t="str">
        <f t="shared" si="27"/>
        <v>-</v>
      </c>
      <c r="J108" s="30" t="str">
        <f t="shared" ref="J108:J109" si="31">IF(C108="Log","_log","")</f>
        <v/>
      </c>
      <c r="K108" s="30" t="str">
        <f t="shared" si="29"/>
        <v>BIKE_SHARE_FAC</v>
      </c>
      <c r="L108" s="5">
        <f>MATCH($K108,FAC_TOTALS_APTA!$A$2:$AX$2,)</f>
        <v>42</v>
      </c>
      <c r="M108" s="28">
        <f>IF(M95=0,0,VLOOKUP(M95,FAC_TOTALS_APTA!$A$4:$AZ$126,$L108,FALSE))</f>
        <v>-7692108.6947379904</v>
      </c>
      <c r="N108" s="28">
        <f>IF(N95=0,0,VLOOKUP(N95,FAC_TOTALS_APTA!$A$4:$AZ$126,$L108,FALSE))</f>
        <v>0</v>
      </c>
      <c r="O108" s="28">
        <f>IF(O95=0,0,VLOOKUP(O95,FAC_TOTALS_APTA!$A$4:$AZ$126,$L108,FALSE))</f>
        <v>0</v>
      </c>
      <c r="P108" s="28">
        <f>IF(P95=0,0,VLOOKUP(P95,FAC_TOTALS_APTA!$A$4:$AZ$126,$L108,FALSE))</f>
        <v>0</v>
      </c>
      <c r="Q108" s="28">
        <f>IF(Q95=0,0,VLOOKUP(Q95,FAC_TOTALS_APTA!$A$4:$AZ$126,$L108,FALSE))</f>
        <v>0</v>
      </c>
      <c r="R108" s="28">
        <f>IF(R95=0,0,VLOOKUP(R95,FAC_TOTALS_APTA!$A$4:$AZ$126,$L108,FALSE))</f>
        <v>0</v>
      </c>
      <c r="S108" s="28">
        <f>IF(S95=0,0,VLOOKUP(S95,FAC_TOTALS_APTA!$A$4:$AZ$126,$L108,FALSE))</f>
        <v>0</v>
      </c>
      <c r="T108" s="28">
        <f>IF(T95=0,0,VLOOKUP(T95,FAC_TOTALS_APTA!$A$4:$AZ$126,$L108,FALSE))</f>
        <v>0</v>
      </c>
      <c r="U108" s="28">
        <f>IF(U95=0,0,VLOOKUP(U95,FAC_TOTALS_APTA!$A$4:$AZ$126,$L108,FALSE))</f>
        <v>0</v>
      </c>
      <c r="V108" s="28">
        <f>IF(V95=0,0,VLOOKUP(V95,FAC_TOTALS_APTA!$A$4:$AZ$126,$L108,FALSE))</f>
        <v>0</v>
      </c>
      <c r="W108" s="28">
        <f>IF(W95=0,0,VLOOKUP(W95,FAC_TOTALS_APTA!$A$4:$AZ$126,$L108,FALSE))</f>
        <v>0</v>
      </c>
      <c r="X108" s="28">
        <f>IF(X95=0,0,VLOOKUP(X95,FAC_TOTALS_APTA!$A$4:$AZ$126,$L108,FALSE))</f>
        <v>0</v>
      </c>
      <c r="Y108" s="28">
        <f>IF(Y95=0,0,VLOOKUP(Y95,FAC_TOTALS_APTA!$A$4:$AZ$126,$L108,FALSE))</f>
        <v>0</v>
      </c>
      <c r="Z108" s="28">
        <f>IF(Z95=0,0,VLOOKUP(Z95,FAC_TOTALS_APTA!$A$4:$AZ$126,$L108,FALSE))</f>
        <v>0</v>
      </c>
      <c r="AA108" s="28">
        <f>IF(AA95=0,0,VLOOKUP(AA95,FAC_TOTALS_APTA!$A$4:$AZ$126,$L108,FALSE))</f>
        <v>0</v>
      </c>
      <c r="AB108" s="28">
        <f>IF(AB95=0,0,VLOOKUP(AB95,FAC_TOTALS_APTA!$A$4:$AZ$126,$L108,FALSE))</f>
        <v>0</v>
      </c>
      <c r="AC108" s="31">
        <f t="shared" si="30"/>
        <v>-7692108.6947379904</v>
      </c>
      <c r="AD108" s="32">
        <f>AC108/G111</f>
        <v>-4.8328763172024156E-2</v>
      </c>
    </row>
    <row r="109" spans="1:31" x14ac:dyDescent="0.25">
      <c r="B109" s="7" t="s">
        <v>65</v>
      </c>
      <c r="C109" s="26"/>
      <c r="D109" s="128" t="s">
        <v>44</v>
      </c>
      <c r="E109" s="55"/>
      <c r="F109" s="6">
        <f>MATCH($D109,FAC_TOTALS_APTA!$A$2:$AZ$2,)</f>
        <v>27</v>
      </c>
      <c r="G109" s="130">
        <f>VLOOKUP(G95,FAC_TOTALS_APTA!$A$4:$AZ$126,$F109,FALSE)</f>
        <v>0</v>
      </c>
      <c r="H109" s="130">
        <f>VLOOKUP(H95,FAC_TOTALS_APTA!$A$4:$AZ$126,$F109,FALSE)</f>
        <v>0</v>
      </c>
      <c r="I109" s="35" t="str">
        <f t="shared" si="27"/>
        <v>-</v>
      </c>
      <c r="J109" s="36" t="str">
        <f t="shared" si="31"/>
        <v/>
      </c>
      <c r="K109" s="36" t="str">
        <f t="shared" si="29"/>
        <v>scooter_flag_FAC</v>
      </c>
      <c r="L109" s="6">
        <f>MATCH($K109,FAC_TOTALS_APTA!$A$2:$AX$2,)</f>
        <v>43</v>
      </c>
      <c r="M109" s="37">
        <f>IF(M95=0,0,VLOOKUP(M95,FAC_TOTALS_APTA!$A$4:$AZ$126,$L109,FALSE))</f>
        <v>0</v>
      </c>
      <c r="N109" s="37">
        <f>IF(N95=0,0,VLOOKUP(N95,FAC_TOTALS_APTA!$A$4:$AZ$126,$L109,FALSE))</f>
        <v>0</v>
      </c>
      <c r="O109" s="37">
        <f>IF(O95=0,0,VLOOKUP(O95,FAC_TOTALS_APTA!$A$4:$AZ$126,$L109,FALSE))</f>
        <v>0</v>
      </c>
      <c r="P109" s="37">
        <f>IF(P95=0,0,VLOOKUP(P95,FAC_TOTALS_APTA!$A$4:$AZ$126,$L109,FALSE))</f>
        <v>0</v>
      </c>
      <c r="Q109" s="37">
        <f>IF(Q95=0,0,VLOOKUP(Q95,FAC_TOTALS_APTA!$A$4:$AZ$126,$L109,FALSE))</f>
        <v>0</v>
      </c>
      <c r="R109" s="37">
        <f>IF(R95=0,0,VLOOKUP(R95,FAC_TOTALS_APTA!$A$4:$AZ$126,$L109,FALSE))</f>
        <v>0</v>
      </c>
      <c r="S109" s="37">
        <f>IF(S95=0,0,VLOOKUP(S95,FAC_TOTALS_APTA!$A$4:$AZ$126,$L109,FALSE))</f>
        <v>0</v>
      </c>
      <c r="T109" s="37">
        <f>IF(T95=0,0,VLOOKUP(T95,FAC_TOTALS_APTA!$A$4:$AZ$126,$L109,FALSE))</f>
        <v>0</v>
      </c>
      <c r="U109" s="37">
        <f>IF(U95=0,0,VLOOKUP(U95,FAC_TOTALS_APTA!$A$4:$AZ$126,$L109,FALSE))</f>
        <v>0</v>
      </c>
      <c r="V109" s="37">
        <f>IF(V95=0,0,VLOOKUP(V95,FAC_TOTALS_APTA!$A$4:$AZ$126,$L109,FALSE))</f>
        <v>0</v>
      </c>
      <c r="W109" s="37">
        <f>IF(W95=0,0,VLOOKUP(W95,FAC_TOTALS_APTA!$A$4:$AZ$126,$L109,FALSE))</f>
        <v>0</v>
      </c>
      <c r="X109" s="37">
        <f>IF(X95=0,0,VLOOKUP(X95,FAC_TOTALS_APTA!$A$4:$AZ$126,$L109,FALSE))</f>
        <v>0</v>
      </c>
      <c r="Y109" s="37">
        <f>IF(Y95=0,0,VLOOKUP(Y95,FAC_TOTALS_APTA!$A$4:$AZ$126,$L109,FALSE))</f>
        <v>0</v>
      </c>
      <c r="Z109" s="37">
        <f>IF(Z95=0,0,VLOOKUP(Z95,FAC_TOTALS_APTA!$A$4:$AZ$126,$L109,FALSE))</f>
        <v>0</v>
      </c>
      <c r="AA109" s="37">
        <f>IF(AA95=0,0,VLOOKUP(AA95,FAC_TOTALS_APTA!$A$4:$AZ$126,$L109,FALSE))</f>
        <v>0</v>
      </c>
      <c r="AB109" s="37">
        <f>IF(AB95=0,0,VLOOKUP(AB95,FAC_TOTALS_APTA!$A$4:$AZ$126,$L109,FALSE))</f>
        <v>0</v>
      </c>
      <c r="AC109" s="38">
        <f t="shared" si="30"/>
        <v>0</v>
      </c>
      <c r="AD109" s="39">
        <f>AC109/G111</f>
        <v>0</v>
      </c>
    </row>
    <row r="110" spans="1:31" x14ac:dyDescent="0.25">
      <c r="B110" s="40" t="s">
        <v>53</v>
      </c>
      <c r="C110" s="41"/>
      <c r="D110" s="40" t="s">
        <v>45</v>
      </c>
      <c r="E110" s="42"/>
      <c r="F110" s="43"/>
      <c r="G110" s="140"/>
      <c r="H110" s="140"/>
      <c r="I110" s="45"/>
      <c r="J110" s="46"/>
      <c r="K110" s="46" t="str">
        <f t="shared" ref="K110" si="32">CONCATENATE(D110,J110,"_FAC")</f>
        <v>New_Reporter_FAC</v>
      </c>
      <c r="L110" s="43">
        <f>MATCH($K110,FAC_TOTALS_APTA!$A$2:$AX$2,)</f>
        <v>47</v>
      </c>
      <c r="M110" s="44">
        <f>IF(M95=0,0,VLOOKUP(M95,FAC_TOTALS_APTA!$A$4:$AZ$126,$L110,FALSE))</f>
        <v>0</v>
      </c>
      <c r="N110" s="44">
        <f>IF(N95=0,0,VLOOKUP(N95,FAC_TOTALS_APTA!$A$4:$AZ$126,$L110,FALSE))</f>
        <v>0</v>
      </c>
      <c r="O110" s="44">
        <f>IF(O95=0,0,VLOOKUP(O95,FAC_TOTALS_APTA!$A$4:$AZ$126,$L110,FALSE))</f>
        <v>0</v>
      </c>
      <c r="P110" s="44">
        <f>IF(P95=0,0,VLOOKUP(P95,FAC_TOTALS_APTA!$A$4:$AZ$126,$L110,FALSE))</f>
        <v>0</v>
      </c>
      <c r="Q110" s="44">
        <f>IF(Q95=0,0,VLOOKUP(Q95,FAC_TOTALS_APTA!$A$4:$AZ$126,$L110,FALSE))</f>
        <v>0</v>
      </c>
      <c r="R110" s="44">
        <f>IF(R95=0,0,VLOOKUP(R95,FAC_TOTALS_APTA!$A$4:$AZ$126,$L110,FALSE))</f>
        <v>0</v>
      </c>
      <c r="S110" s="44">
        <f>IF(S95=0,0,VLOOKUP(S95,FAC_TOTALS_APTA!$A$4:$AZ$126,$L110,FALSE))</f>
        <v>0</v>
      </c>
      <c r="T110" s="44">
        <f>IF(T95=0,0,VLOOKUP(T95,FAC_TOTALS_APTA!$A$4:$AZ$126,$L110,FALSE))</f>
        <v>0</v>
      </c>
      <c r="U110" s="44">
        <f>IF(U95=0,0,VLOOKUP(U95,FAC_TOTALS_APTA!$A$4:$AZ$126,$L110,FALSE))</f>
        <v>0</v>
      </c>
      <c r="V110" s="44">
        <f>IF(V95=0,0,VLOOKUP(V95,FAC_TOTALS_APTA!$A$4:$AZ$126,$L110,FALSE))</f>
        <v>0</v>
      </c>
      <c r="W110" s="44">
        <f>IF(W95=0,0,VLOOKUP(W95,FAC_TOTALS_APTA!$A$4:$AZ$126,$L110,FALSE))</f>
        <v>0</v>
      </c>
      <c r="X110" s="44">
        <f>IF(X95=0,0,VLOOKUP(X95,FAC_TOTALS_APTA!$A$4:$AZ$126,$L110,FALSE))</f>
        <v>0</v>
      </c>
      <c r="Y110" s="44">
        <f>IF(Y95=0,0,VLOOKUP(Y95,FAC_TOTALS_APTA!$A$4:$AZ$126,$L110,FALSE))</f>
        <v>0</v>
      </c>
      <c r="Z110" s="44">
        <f>IF(Z95=0,0,VLOOKUP(Z95,FAC_TOTALS_APTA!$A$4:$AZ$126,$L110,FALSE))</f>
        <v>0</v>
      </c>
      <c r="AA110" s="44">
        <f>IF(AA95=0,0,VLOOKUP(AA95,FAC_TOTALS_APTA!$A$4:$AZ$126,$L110,FALSE))</f>
        <v>0</v>
      </c>
      <c r="AB110" s="44">
        <f>IF(AB95=0,0,VLOOKUP(AB95,FAC_TOTALS_APTA!$A$4:$AZ$126,$L110,FALSE))</f>
        <v>0</v>
      </c>
      <c r="AC110" s="47">
        <f>SUM(M110:AB110)</f>
        <v>0</v>
      </c>
      <c r="AD110" s="48">
        <f>AC110/G112</f>
        <v>0</v>
      </c>
    </row>
    <row r="111" spans="1:31" s="106" customFormat="1" ht="15.75" customHeight="1" x14ac:dyDescent="0.25">
      <c r="A111" s="105"/>
      <c r="B111" s="24" t="s">
        <v>66</v>
      </c>
      <c r="C111" s="27"/>
      <c r="D111" s="5" t="s">
        <v>6</v>
      </c>
      <c r="E111" s="54"/>
      <c r="F111" s="5">
        <f>MATCH($D111,FAC_TOTALS_APTA!$A$2:$AX$2,)</f>
        <v>10</v>
      </c>
      <c r="G111" s="116">
        <f>VLOOKUP(G95,FAC_TOTALS_APTA!$A$4:$AZ$126,$F111,FALSE)</f>
        <v>159162126.02748099</v>
      </c>
      <c r="H111" s="116">
        <f>VLOOKUP(H95,FAC_TOTALS_APTA!$A$4:$AX$126,$F111,FALSE)</f>
        <v>141658772.676682</v>
      </c>
      <c r="I111" s="111">
        <f t="shared" ref="I111" si="33">H111/G111-1</f>
        <v>-0.10997184938191173</v>
      </c>
      <c r="J111" s="30"/>
      <c r="K111" s="30"/>
      <c r="L111" s="5"/>
      <c r="M111" s="28" t="e">
        <f t="shared" ref="M111:AB111" si="34">SUM(M97:M104)</f>
        <v>#REF!</v>
      </c>
      <c r="N111" s="28" t="e">
        <f t="shared" si="34"/>
        <v>#REF!</v>
      </c>
      <c r="O111" s="28" t="e">
        <f t="shared" si="34"/>
        <v>#REF!</v>
      </c>
      <c r="P111" s="28" t="e">
        <f t="shared" si="34"/>
        <v>#REF!</v>
      </c>
      <c r="Q111" s="28" t="e">
        <f t="shared" si="34"/>
        <v>#REF!</v>
      </c>
      <c r="R111" s="28" t="e">
        <f t="shared" si="34"/>
        <v>#REF!</v>
      </c>
      <c r="S111" s="28">
        <f t="shared" si="34"/>
        <v>0</v>
      </c>
      <c r="T111" s="28">
        <f t="shared" si="34"/>
        <v>0</v>
      </c>
      <c r="U111" s="28">
        <f t="shared" si="34"/>
        <v>0</v>
      </c>
      <c r="V111" s="28">
        <f t="shared" si="34"/>
        <v>0</v>
      </c>
      <c r="W111" s="28">
        <f t="shared" si="34"/>
        <v>0</v>
      </c>
      <c r="X111" s="28">
        <f t="shared" si="34"/>
        <v>0</v>
      </c>
      <c r="Y111" s="28">
        <f t="shared" si="34"/>
        <v>0</v>
      </c>
      <c r="Z111" s="28">
        <f t="shared" si="34"/>
        <v>0</v>
      </c>
      <c r="AA111" s="28">
        <f t="shared" si="34"/>
        <v>0</v>
      </c>
      <c r="AB111" s="28">
        <f t="shared" si="34"/>
        <v>0</v>
      </c>
      <c r="AC111" s="31">
        <f>H111-G111</f>
        <v>-17503353.350798994</v>
      </c>
      <c r="AD111" s="32">
        <f>I111</f>
        <v>-0.10997184938191173</v>
      </c>
      <c r="AE111" s="105"/>
    </row>
    <row r="112" spans="1:31" ht="13.5" customHeight="1" thickBot="1" x14ac:dyDescent="0.3">
      <c r="B112" s="8" t="s">
        <v>50</v>
      </c>
      <c r="C112" s="22"/>
      <c r="D112" s="22" t="s">
        <v>4</v>
      </c>
      <c r="E112" s="22"/>
      <c r="F112" s="22">
        <f>MATCH($D112,FAC_TOTALS_APTA!$A$2:$AX$2,)</f>
        <v>8</v>
      </c>
      <c r="G112" s="113">
        <f>VLOOKUP(G95,FAC_TOTALS_APTA!$A$4:$AX$126,$F112,FALSE)</f>
        <v>1032661299</v>
      </c>
      <c r="H112" s="113">
        <f>VLOOKUP(H95,FAC_TOTALS_APTA!$A$4:$AX$126,$F112,FALSE)</f>
        <v>935808062.99999905</v>
      </c>
      <c r="I112" s="112">
        <f t="shared" ref="I112" si="35">H112/G112-1</f>
        <v>-9.3789934893261595E-2</v>
      </c>
      <c r="J112" s="49"/>
      <c r="K112" s="49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50">
        <f>H112-G112</f>
        <v>-96853236.000000954</v>
      </c>
      <c r="AD112" s="51">
        <f>I112</f>
        <v>-9.3789934893261595E-2</v>
      </c>
    </row>
    <row r="113" spans="2:30" ht="14.25" thickTop="1" thickBot="1" x14ac:dyDescent="0.3">
      <c r="B113" s="56" t="s">
        <v>67</v>
      </c>
      <c r="C113" s="57"/>
      <c r="D113" s="57"/>
      <c r="E113" s="58"/>
      <c r="F113" s="57"/>
      <c r="G113" s="153"/>
      <c r="H113" s="153"/>
      <c r="I113" s="59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1">
        <f>AD112-AD111</f>
        <v>1.618191448865014E-2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9"/>
    <col min="2" max="2" width="32.625" style="10" bestFit="1" customWidth="1"/>
    <col min="3" max="3" width="5.375" style="11" customWidth="1"/>
    <col min="4" max="4" width="25.375" style="11" customWidth="1"/>
    <col min="5" max="5" width="5.25" style="12" bestFit="1" customWidth="1"/>
    <col min="6" max="6" width="11" style="11" hidden="1" customWidth="1"/>
    <col min="7" max="8" width="11.75" style="11" bestFit="1" customWidth="1"/>
    <col min="9" max="9" width="6.75" style="13" bestFit="1" customWidth="1"/>
    <col min="10" max="10" width="11" style="11" hidden="1" customWidth="1"/>
    <col min="11" max="11" width="24.625" style="11" hidden="1" customWidth="1"/>
    <col min="12" max="12" width="12.625" style="11" hidden="1" customWidth="1"/>
    <col min="13" max="13" width="13.625" style="11" hidden="1" customWidth="1"/>
    <col min="14" max="14" width="13.125" style="11" hidden="1" customWidth="1"/>
    <col min="15" max="15" width="11.125" style="11" hidden="1" customWidth="1"/>
    <col min="16" max="28" width="11.625" style="11" hidden="1" customWidth="1"/>
    <col min="29" max="29" width="16.5" style="11" customWidth="1"/>
    <col min="30" max="30" width="12.125" style="11" customWidth="1"/>
    <col min="31" max="31" width="15.375" style="9" customWidth="1"/>
    <col min="32" max="16384" width="11" style="11"/>
  </cols>
  <sheetData>
    <row r="1" spans="1:31" x14ac:dyDescent="0.25">
      <c r="B1" s="10" t="s">
        <v>36</v>
      </c>
      <c r="C1" s="11">
        <v>2002</v>
      </c>
    </row>
    <row r="2" spans="1:31" x14ac:dyDescent="0.25">
      <c r="B2" s="10" t="s">
        <v>37</v>
      </c>
      <c r="C2" s="11">
        <v>2012</v>
      </c>
      <c r="D2" s="9"/>
    </row>
    <row r="3" spans="1:31" s="9" customFormat="1" x14ac:dyDescent="0.25">
      <c r="B3" s="17" t="s">
        <v>25</v>
      </c>
      <c r="E3" s="5"/>
      <c r="I3" s="16"/>
    </row>
    <row r="4" spans="1:31" x14ac:dyDescent="0.25">
      <c r="B4" s="14" t="s">
        <v>16</v>
      </c>
      <c r="C4" s="15" t="s">
        <v>17</v>
      </c>
      <c r="D4" s="9"/>
      <c r="E4" s="5"/>
      <c r="F4" s="9"/>
      <c r="G4" s="9"/>
      <c r="H4" s="9"/>
      <c r="I4" s="1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1" x14ac:dyDescent="0.25">
      <c r="B5" s="14"/>
      <c r="C5" s="15"/>
      <c r="D5" s="9"/>
      <c r="E5" s="5"/>
      <c r="F5" s="9"/>
      <c r="G5" s="9"/>
      <c r="H5" s="9"/>
      <c r="I5" s="1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1" x14ac:dyDescent="0.25">
      <c r="B6" s="17" t="s">
        <v>15</v>
      </c>
      <c r="C6" s="18">
        <v>1</v>
      </c>
      <c r="D6" s="9"/>
      <c r="E6" s="5"/>
      <c r="F6" s="9"/>
      <c r="G6" s="9"/>
      <c r="H6" s="9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1" ht="13.5" thickBot="1" x14ac:dyDescent="0.3">
      <c r="B7" s="19" t="s">
        <v>32</v>
      </c>
      <c r="C7" s="20">
        <v>1</v>
      </c>
      <c r="D7" s="21"/>
      <c r="E7" s="22"/>
      <c r="F7" s="21"/>
      <c r="G7" s="21"/>
      <c r="H7" s="21"/>
      <c r="I7" s="23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1" ht="13.5" thickTop="1" x14ac:dyDescent="0.25">
      <c r="B8" s="24"/>
      <c r="C8" s="5"/>
      <c r="D8" s="61"/>
      <c r="E8" s="5"/>
      <c r="F8" s="5"/>
      <c r="G8" s="166" t="s">
        <v>51</v>
      </c>
      <c r="H8" s="166"/>
      <c r="I8" s="166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166" t="s">
        <v>55</v>
      </c>
      <c r="AD8" s="166"/>
    </row>
    <row r="9" spans="1:31" x14ac:dyDescent="0.25">
      <c r="B9" s="7" t="s">
        <v>18</v>
      </c>
      <c r="C9" s="26" t="s">
        <v>19</v>
      </c>
      <c r="D9" s="6" t="s">
        <v>20</v>
      </c>
      <c r="E9" s="6"/>
      <c r="F9" s="6"/>
      <c r="G9" s="26">
        <f>$C$1</f>
        <v>2002</v>
      </c>
      <c r="H9" s="26">
        <f>$C$2</f>
        <v>2012</v>
      </c>
      <c r="I9" s="26" t="s">
        <v>22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 t="s">
        <v>24</v>
      </c>
      <c r="AD9" s="26" t="s">
        <v>22</v>
      </c>
    </row>
    <row r="10" spans="1:31" s="12" customFormat="1" hidden="1" x14ac:dyDescent="0.25">
      <c r="A10" s="5"/>
      <c r="B10" s="24"/>
      <c r="C10" s="27"/>
      <c r="D10" s="5"/>
      <c r="E10" s="5"/>
      <c r="F10" s="5"/>
      <c r="G10" s="5"/>
      <c r="H10" s="5"/>
      <c r="I10" s="27"/>
      <c r="J10" s="5"/>
      <c r="K10" s="5"/>
      <c r="L10" s="5"/>
      <c r="M10" s="5">
        <v>1</v>
      </c>
      <c r="N10" s="5">
        <v>2</v>
      </c>
      <c r="O10" s="5">
        <v>3</v>
      </c>
      <c r="P10" s="5">
        <v>4</v>
      </c>
      <c r="Q10" s="5">
        <v>5</v>
      </c>
      <c r="R10" s="5">
        <v>6</v>
      </c>
      <c r="S10" s="5">
        <v>7</v>
      </c>
      <c r="T10" s="5">
        <v>8</v>
      </c>
      <c r="U10" s="5">
        <v>9</v>
      </c>
      <c r="V10" s="5">
        <v>10</v>
      </c>
      <c r="W10" s="5">
        <v>11</v>
      </c>
      <c r="X10" s="5">
        <v>12</v>
      </c>
      <c r="Y10" s="5">
        <v>13</v>
      </c>
      <c r="Z10" s="5">
        <v>14</v>
      </c>
      <c r="AA10" s="5">
        <v>15</v>
      </c>
      <c r="AB10" s="5">
        <v>16</v>
      </c>
      <c r="AC10" s="5"/>
      <c r="AD10" s="5"/>
      <c r="AE10" s="5"/>
    </row>
    <row r="11" spans="1:31" hidden="1" x14ac:dyDescent="0.25">
      <c r="B11" s="24"/>
      <c r="C11" s="27"/>
      <c r="D11" s="103"/>
      <c r="E11" s="5"/>
      <c r="F11" s="5"/>
      <c r="G11" s="5" t="str">
        <f>CONCATENATE($C6,"_",$C7,"_",G9)</f>
        <v>1_1_2002</v>
      </c>
      <c r="H11" s="5" t="str">
        <f>CONCATENATE($C6,"_",$C7,"_",H9)</f>
        <v>1_1_2012</v>
      </c>
      <c r="I11" s="27"/>
      <c r="J11" s="5"/>
      <c r="K11" s="5"/>
      <c r="L11" s="5"/>
      <c r="M11" s="5" t="str">
        <f>IF($G9+M10&gt;$H9,0,CONCATENATE($C6,"_",$C7,"_",$G9+M10))</f>
        <v>1_1_2003</v>
      </c>
      <c r="N11" s="5" t="str">
        <f t="shared" ref="N11:AB11" si="0">IF($G9+N10&gt;$H9,0,CONCATENATE($C6,"_",$C7,"_",$G9+N10))</f>
        <v>1_1_2004</v>
      </c>
      <c r="O11" s="5" t="str">
        <f t="shared" si="0"/>
        <v>1_1_2005</v>
      </c>
      <c r="P11" s="5" t="str">
        <f t="shared" si="0"/>
        <v>1_1_2006</v>
      </c>
      <c r="Q11" s="5" t="str">
        <f t="shared" si="0"/>
        <v>1_1_2007</v>
      </c>
      <c r="R11" s="5" t="str">
        <f t="shared" si="0"/>
        <v>1_1_2008</v>
      </c>
      <c r="S11" s="5" t="str">
        <f t="shared" si="0"/>
        <v>1_1_2009</v>
      </c>
      <c r="T11" s="5" t="str">
        <f t="shared" si="0"/>
        <v>1_1_2010</v>
      </c>
      <c r="U11" s="5" t="str">
        <f t="shared" si="0"/>
        <v>1_1_2011</v>
      </c>
      <c r="V11" s="5" t="str">
        <f t="shared" si="0"/>
        <v>1_1_2012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  <c r="AB11" s="5">
        <f t="shared" si="0"/>
        <v>0</v>
      </c>
      <c r="AC11" s="5"/>
      <c r="AD11" s="5"/>
    </row>
    <row r="12" spans="1:31" hidden="1" x14ac:dyDescent="0.25">
      <c r="B12" s="24"/>
      <c r="C12" s="27"/>
      <c r="D12" s="103"/>
      <c r="E12" s="5"/>
      <c r="F12" s="5" t="s">
        <v>23</v>
      </c>
      <c r="G12" s="28"/>
      <c r="H12" s="28"/>
      <c r="I12" s="27"/>
      <c r="J12" s="5"/>
      <c r="K12" s="5"/>
      <c r="L12" s="5" t="s">
        <v>23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1" s="12" customFormat="1" x14ac:dyDescent="0.25">
      <c r="A13" s="5"/>
      <c r="B13" s="114" t="s">
        <v>31</v>
      </c>
      <c r="C13" s="115" t="s">
        <v>21</v>
      </c>
      <c r="D13" s="103" t="s">
        <v>95</v>
      </c>
      <c r="E13" s="54"/>
      <c r="F13" s="5">
        <f>MATCH($D13,FAC_TOTALS_APTA!$A$2:$AZ$2,)</f>
        <v>12</v>
      </c>
      <c r="G13" s="28">
        <f>VLOOKUP(G11,FAC_TOTALS_APTA!$A$4:$AZ$126,$F13,FALSE)</f>
        <v>49932404.401087999</v>
      </c>
      <c r="H13" s="28">
        <f>VLOOKUP(H11,FAC_TOTALS_APTA!$A$4:$AZ$126,$F13,FALSE)</f>
        <v>60228514.526974499</v>
      </c>
      <c r="I13" s="29">
        <f>IFERROR(H13/G13-1,"-")</f>
        <v>0.20620096807639721</v>
      </c>
      <c r="J13" s="30" t="str">
        <f>IF(C13="Log","_log","")</f>
        <v>_log</v>
      </c>
      <c r="K13" s="30" t="str">
        <f>CONCATENATE(D13,J13,"_FAC")</f>
        <v>VRM_ADJ_log_FAC</v>
      </c>
      <c r="L13" s="5">
        <f>MATCH($K13,FAC_TOTALS_APTA!$A$2:$AX$2,)</f>
        <v>28</v>
      </c>
      <c r="M13" s="28">
        <f>IF(M11=0,0,VLOOKUP(M11,FAC_TOTALS_APTA!$A$4:$AZ$126,$L13,FALSE))</f>
        <v>43130309.373167299</v>
      </c>
      <c r="N13" s="28">
        <f>IF(N11=0,0,VLOOKUP(N11,FAC_TOTALS_APTA!$A$4:$AZ$126,$L13,FALSE))</f>
        <v>16381568.883958001</v>
      </c>
      <c r="O13" s="28">
        <f>IF(O11=0,0,VLOOKUP(O11,FAC_TOTALS_APTA!$A$4:$AZ$126,$L13,FALSE))</f>
        <v>6439031.6422476899</v>
      </c>
      <c r="P13" s="28">
        <f>IF(P11=0,0,VLOOKUP(P11,FAC_TOTALS_APTA!$A$4:$AZ$126,$L13,FALSE))</f>
        <v>31207561.646474998</v>
      </c>
      <c r="Q13" s="28">
        <f>IF(Q11=0,0,VLOOKUP(Q11,FAC_TOTALS_APTA!$A$4:$AZ$126,$L13,FALSE))</f>
        <v>53825389.866687</v>
      </c>
      <c r="R13" s="28">
        <f>IF(R11=0,0,VLOOKUP(R11,FAC_TOTALS_APTA!$A$4:$AZ$126,$L13,FALSE))</f>
        <v>23525837.846206699</v>
      </c>
      <c r="S13" s="28">
        <f>IF(S11=0,0,VLOOKUP(S11,FAC_TOTALS_APTA!$A$4:$AZ$126,$L13,FALSE))</f>
        <v>3136308.8611913701</v>
      </c>
      <c r="T13" s="28">
        <f>IF(T11=0,0,VLOOKUP(T11,FAC_TOTALS_APTA!$A$4:$AZ$126,$L13,FALSE))</f>
        <v>-3228030.8067442798</v>
      </c>
      <c r="U13" s="28">
        <f>IF(U11=0,0,VLOOKUP(U11,FAC_TOTALS_APTA!$A$4:$AZ$126,$L13,FALSE))</f>
        <v>4033699.02502885</v>
      </c>
      <c r="V13" s="28">
        <f>IF(V11=0,0,VLOOKUP(V11,FAC_TOTALS_APTA!$A$4:$AZ$126,$L13,FALSE))</f>
        <v>27080563.932377402</v>
      </c>
      <c r="W13" s="28">
        <f>IF(W11=0,0,VLOOKUP(W11,FAC_TOTALS_APTA!$A$4:$AZ$126,$L13,FALSE))</f>
        <v>0</v>
      </c>
      <c r="X13" s="28">
        <f>IF(X11=0,0,VLOOKUP(X11,FAC_TOTALS_APTA!$A$4:$AZ$126,$L13,FALSE))</f>
        <v>0</v>
      </c>
      <c r="Y13" s="28">
        <f>IF(Y11=0,0,VLOOKUP(Y11,FAC_TOTALS_APTA!$A$4:$AZ$126,$L13,FALSE))</f>
        <v>0</v>
      </c>
      <c r="Z13" s="28">
        <f>IF(Z11=0,0,VLOOKUP(Z11,FAC_TOTALS_APTA!$A$4:$AZ$126,$L13,FALSE))</f>
        <v>0</v>
      </c>
      <c r="AA13" s="28">
        <f>IF(AA11=0,0,VLOOKUP(AA11,FAC_TOTALS_APTA!$A$4:$AZ$126,$L13,FALSE))</f>
        <v>0</v>
      </c>
      <c r="AB13" s="28">
        <f>IF(AB11=0,0,VLOOKUP(AB11,FAC_TOTALS_APTA!$A$4:$AZ$126,$L13,FALSE))</f>
        <v>0</v>
      </c>
      <c r="AC13" s="31">
        <f>SUM(M13:AB13)</f>
        <v>205532240.27059504</v>
      </c>
      <c r="AD13" s="32">
        <f>AC13/G27</f>
        <v>0.16436947920037262</v>
      </c>
      <c r="AE13" s="5"/>
    </row>
    <row r="14" spans="1:31" s="12" customFormat="1" x14ac:dyDescent="0.25">
      <c r="A14" s="5"/>
      <c r="B14" s="114" t="s">
        <v>52</v>
      </c>
      <c r="C14" s="115" t="s">
        <v>21</v>
      </c>
      <c r="D14" s="103" t="s">
        <v>97</v>
      </c>
      <c r="E14" s="54"/>
      <c r="F14" s="5">
        <f>MATCH($D14,FAC_TOTALS_APTA!$A$2:$AZ$2,)</f>
        <v>14</v>
      </c>
      <c r="G14" s="53">
        <f>VLOOKUP(G11,FAC_TOTALS_APTA!$A$4:$AZ$126,$F14,FALSE)</f>
        <v>1.64428480391638</v>
      </c>
      <c r="H14" s="53">
        <f>VLOOKUP(H11,FAC_TOTALS_APTA!$A$4:$AZ$126,$F14,FALSE)</f>
        <v>1.87757629079359</v>
      </c>
      <c r="I14" s="29">
        <f t="shared" ref="I14:I25" si="1">IFERROR(H14/G14-1,"-")</f>
        <v>0.14188021826970187</v>
      </c>
      <c r="J14" s="30" t="str">
        <f t="shared" ref="J14:J25" si="2">IF(C14="Log","_log","")</f>
        <v>_log</v>
      </c>
      <c r="K14" s="30" t="str">
        <f t="shared" ref="K14:K26" si="3">CONCATENATE(D14,J14,"_FAC")</f>
        <v>FARE_per_UPT_cleaned_2018_RAIL_log_FAC</v>
      </c>
      <c r="L14" s="5">
        <f>MATCH($K14,FAC_TOTALS_APTA!$A$2:$AX$2,)</f>
        <v>30</v>
      </c>
      <c r="M14" s="28">
        <f>IF(M11=0,0,VLOOKUP(M11,FAC_TOTALS_APTA!$A$4:$AZ$126,$L14,FALSE))</f>
        <v>806933.445415008</v>
      </c>
      <c r="N14" s="28">
        <f>IF(N11=0,0,VLOOKUP(N11,FAC_TOTALS_APTA!$A$4:$AZ$126,$L14,FALSE))</f>
        <v>5467373.1042229095</v>
      </c>
      <c r="O14" s="28">
        <f>IF(O11=0,0,VLOOKUP(O11,FAC_TOTALS_APTA!$A$4:$AZ$126,$L14,FALSE))</f>
        <v>-2667732.4386963798</v>
      </c>
      <c r="P14" s="28">
        <f>IF(P11=0,0,VLOOKUP(P11,FAC_TOTALS_APTA!$A$4:$AZ$126,$L14,FALSE))</f>
        <v>-5825869.0967539102</v>
      </c>
      <c r="Q14" s="28">
        <f>IF(Q11=0,0,VLOOKUP(Q11,FAC_TOTALS_APTA!$A$4:$AZ$126,$L14,FALSE))</f>
        <v>-2325412.3158154101</v>
      </c>
      <c r="R14" s="28">
        <f>IF(R11=0,0,VLOOKUP(R11,FAC_TOTALS_APTA!$A$4:$AZ$126,$L14,FALSE))</f>
        <v>-9751771.5610391591</v>
      </c>
      <c r="S14" s="28">
        <f>IF(S11=0,0,VLOOKUP(S11,FAC_TOTALS_APTA!$A$4:$AZ$126,$L14,FALSE))</f>
        <v>-20602342.721932001</v>
      </c>
      <c r="T14" s="28">
        <f>IF(T11=0,0,VLOOKUP(T11,FAC_TOTALS_APTA!$A$4:$AZ$126,$L14,FALSE))</f>
        <v>-141908.14693929601</v>
      </c>
      <c r="U14" s="28">
        <f>IF(U11=0,0,VLOOKUP(U11,FAC_TOTALS_APTA!$A$4:$AZ$126,$L14,FALSE))</f>
        <v>-2862060.5550739402</v>
      </c>
      <c r="V14" s="28">
        <f>IF(V11=0,0,VLOOKUP(V11,FAC_TOTALS_APTA!$A$4:$AZ$126,$L14,FALSE))</f>
        <v>-1765916.9058382199</v>
      </c>
      <c r="W14" s="28">
        <f>IF(W11=0,0,VLOOKUP(W11,FAC_TOTALS_APTA!$A$4:$AZ$126,$L14,FALSE))</f>
        <v>0</v>
      </c>
      <c r="X14" s="28">
        <f>IF(X11=0,0,VLOOKUP(X11,FAC_TOTALS_APTA!$A$4:$AZ$126,$L14,FALSE))</f>
        <v>0</v>
      </c>
      <c r="Y14" s="28">
        <f>IF(Y11=0,0,VLOOKUP(Y11,FAC_TOTALS_APTA!$A$4:$AZ$126,$L14,FALSE))</f>
        <v>0</v>
      </c>
      <c r="Z14" s="28">
        <f>IF(Z11=0,0,VLOOKUP(Z11,FAC_TOTALS_APTA!$A$4:$AZ$126,$L14,FALSE))</f>
        <v>0</v>
      </c>
      <c r="AA14" s="28">
        <f>IF(AA11=0,0,VLOOKUP(AA11,FAC_TOTALS_APTA!$A$4:$AZ$126,$L14,FALSE))</f>
        <v>0</v>
      </c>
      <c r="AB14" s="28">
        <f>IF(AB11=0,0,VLOOKUP(AB11,FAC_TOTALS_APTA!$A$4:$AZ$126,$L14,FALSE))</f>
        <v>0</v>
      </c>
      <c r="AC14" s="31">
        <f t="shared" ref="AC14:AC25" si="4">SUM(M14:AB14)</f>
        <v>-39668707.192450397</v>
      </c>
      <c r="AD14" s="32">
        <f>AC14/G27</f>
        <v>-3.1724097072025115E-2</v>
      </c>
      <c r="AE14" s="5"/>
    </row>
    <row r="15" spans="1:31" s="12" customFormat="1" x14ac:dyDescent="0.25">
      <c r="A15" s="5"/>
      <c r="B15" s="114" t="s">
        <v>79</v>
      </c>
      <c r="C15" s="115"/>
      <c r="D15" s="103" t="s">
        <v>77</v>
      </c>
      <c r="E15" s="117"/>
      <c r="F15" s="103" t="e">
        <f>MATCH($D15,FAC_TOTALS_APTA!$A$2:$AZ$2,)</f>
        <v>#N/A</v>
      </c>
      <c r="G15" s="116" t="e">
        <f>VLOOKUP(G11,FAC_TOTALS_APTA!$A$4:$AZ$126,$F15,FALSE)</f>
        <v>#REF!</v>
      </c>
      <c r="H15" s="116" t="e">
        <f>VLOOKUP(H11,FAC_TOTALS_APTA!$A$4:$AZ$126,$F15,FALSE)</f>
        <v>#REF!</v>
      </c>
      <c r="I15" s="118" t="str">
        <f>IFERROR(H15/G15-1,"-")</f>
        <v>-</v>
      </c>
      <c r="J15" s="119" t="str">
        <f t="shared" si="2"/>
        <v/>
      </c>
      <c r="K15" s="119" t="str">
        <f t="shared" si="3"/>
        <v>RESTRUCTURE_FAC</v>
      </c>
      <c r="L15" s="103" t="e">
        <f>MATCH($K15,FAC_TOTALS_APTA!$A$2:$AX$2,)</f>
        <v>#N/A</v>
      </c>
      <c r="M15" s="116" t="e">
        <f>IF(M11=0,0,VLOOKUP(M11,FAC_TOTALS_APTA!$A$4:$AZ$126,$L15,FALSE))</f>
        <v>#REF!</v>
      </c>
      <c r="N15" s="116" t="e">
        <f>IF(N11=0,0,VLOOKUP(N11,FAC_TOTALS_APTA!$A$4:$AZ$126,$L15,FALSE))</f>
        <v>#REF!</v>
      </c>
      <c r="O15" s="116" t="e">
        <f>IF(O11=0,0,VLOOKUP(O11,FAC_TOTALS_APTA!$A$4:$AZ$126,$L15,FALSE))</f>
        <v>#REF!</v>
      </c>
      <c r="P15" s="116" t="e">
        <f>IF(P11=0,0,VLOOKUP(P11,FAC_TOTALS_APTA!$A$4:$AZ$126,$L15,FALSE))</f>
        <v>#REF!</v>
      </c>
      <c r="Q15" s="116" t="e">
        <f>IF(Q11=0,0,VLOOKUP(Q11,FAC_TOTALS_APTA!$A$4:$AZ$126,$L15,FALSE))</f>
        <v>#REF!</v>
      </c>
      <c r="R15" s="116" t="e">
        <f>IF(R11=0,0,VLOOKUP(R11,FAC_TOTALS_APTA!$A$4:$AZ$126,$L15,FALSE))</f>
        <v>#REF!</v>
      </c>
      <c r="S15" s="116" t="e">
        <f>IF(S11=0,0,VLOOKUP(S11,FAC_TOTALS_APTA!$A$4:$AZ$126,$L15,FALSE))</f>
        <v>#REF!</v>
      </c>
      <c r="T15" s="116" t="e">
        <f>IF(T11=0,0,VLOOKUP(T11,FAC_TOTALS_APTA!$A$4:$AZ$126,$L15,FALSE))</f>
        <v>#REF!</v>
      </c>
      <c r="U15" s="116" t="e">
        <f>IF(U11=0,0,VLOOKUP(U11,FAC_TOTALS_APTA!$A$4:$AZ$126,$L15,FALSE))</f>
        <v>#REF!</v>
      </c>
      <c r="V15" s="116" t="e">
        <f>IF(V11=0,0,VLOOKUP(V11,FAC_TOTALS_APTA!$A$4:$AZ$126,$L15,FALSE))</f>
        <v>#REF!</v>
      </c>
      <c r="W15" s="116">
        <f>IF(W11=0,0,VLOOKUP(W11,FAC_TOTALS_APTA!$A$4:$AZ$126,$L15,FALSE))</f>
        <v>0</v>
      </c>
      <c r="X15" s="116">
        <f>IF(X11=0,0,VLOOKUP(X11,FAC_TOTALS_APTA!$A$4:$AZ$126,$L15,FALSE))</f>
        <v>0</v>
      </c>
      <c r="Y15" s="116">
        <f>IF(Y11=0,0,VLOOKUP(Y11,FAC_TOTALS_APTA!$A$4:$AZ$126,$L15,FALSE))</f>
        <v>0</v>
      </c>
      <c r="Z15" s="116">
        <f>IF(Z11=0,0,VLOOKUP(Z11,FAC_TOTALS_APTA!$A$4:$AZ$126,$L15,FALSE))</f>
        <v>0</v>
      </c>
      <c r="AA15" s="116">
        <f>IF(AA11=0,0,VLOOKUP(AA11,FAC_TOTALS_APTA!$A$4:$AZ$126,$L15,FALSE))</f>
        <v>0</v>
      </c>
      <c r="AB15" s="116">
        <f>IF(AB11=0,0,VLOOKUP(AB11,FAC_TOTALS_APTA!$A$4:$AZ$126,$L15,FALSE))</f>
        <v>0</v>
      </c>
      <c r="AC15" s="120" t="e">
        <f t="shared" si="4"/>
        <v>#REF!</v>
      </c>
      <c r="AD15" s="121" t="e">
        <f>AC15/G28</f>
        <v>#REF!</v>
      </c>
      <c r="AE15" s="5"/>
    </row>
    <row r="16" spans="1:31" s="12" customFormat="1" x14ac:dyDescent="0.25">
      <c r="A16" s="5"/>
      <c r="B16" s="114" t="s">
        <v>80</v>
      </c>
      <c r="C16" s="115"/>
      <c r="D16" s="103" t="s">
        <v>76</v>
      </c>
      <c r="E16" s="117"/>
      <c r="F16" s="103">
        <f>MATCH($D16,FAC_TOTALS_APTA!$A$2:$AZ$2,)</f>
        <v>20</v>
      </c>
      <c r="G16" s="116">
        <f>VLOOKUP(G11,FAC_TOTALS_APTA!$A$4:$AZ$126,$F16,FALSE)</f>
        <v>0</v>
      </c>
      <c r="H16" s="116">
        <f>VLOOKUP(H11,FAC_TOTALS_APTA!$A$4:$AZ$126,$F16,FALSE)</f>
        <v>0</v>
      </c>
      <c r="I16" s="118" t="str">
        <f>IFERROR(H16/G16-1,"-")</f>
        <v>-</v>
      </c>
      <c r="J16" s="119" t="str">
        <f t="shared" ref="J16" si="5">IF(C16="Log","_log","")</f>
        <v/>
      </c>
      <c r="K16" s="119" t="str">
        <f t="shared" ref="K16" si="6">CONCATENATE(D16,J16,"_FAC")</f>
        <v>MAINTENANCE_WMATA_FAC</v>
      </c>
      <c r="L16" s="103">
        <f>MATCH($K16,FAC_TOTALS_APTA!$A$2:$AX$2,)</f>
        <v>36</v>
      </c>
      <c r="M16" s="116">
        <f>IF(M12=0,0,VLOOKUP(M12,FAC_TOTALS_APTA!$A$4:$AZ$126,$L16,FALSE))</f>
        <v>0</v>
      </c>
      <c r="N16" s="116">
        <f>IF(N12=0,0,VLOOKUP(N12,FAC_TOTALS_APTA!$A$4:$AZ$126,$L16,FALSE))</f>
        <v>0</v>
      </c>
      <c r="O16" s="116">
        <f>IF(O12=0,0,VLOOKUP(O12,FAC_TOTALS_APTA!$A$4:$AZ$126,$L16,FALSE))</f>
        <v>0</v>
      </c>
      <c r="P16" s="116">
        <f>IF(P12=0,0,VLOOKUP(P12,FAC_TOTALS_APTA!$A$4:$AZ$126,$L16,FALSE))</f>
        <v>0</v>
      </c>
      <c r="Q16" s="116">
        <f>IF(Q12=0,0,VLOOKUP(Q12,FAC_TOTALS_APTA!$A$4:$AZ$126,$L16,FALSE))</f>
        <v>0</v>
      </c>
      <c r="R16" s="116">
        <f>IF(R12=0,0,VLOOKUP(R12,FAC_TOTALS_APTA!$A$4:$AZ$126,$L16,FALSE))</f>
        <v>0</v>
      </c>
      <c r="S16" s="116">
        <f>IF(S12=0,0,VLOOKUP(S12,FAC_TOTALS_APTA!$A$4:$AZ$126,$L16,FALSE))</f>
        <v>0</v>
      </c>
      <c r="T16" s="116">
        <f>IF(T12=0,0,VLOOKUP(T12,FAC_TOTALS_APTA!$A$4:$AZ$126,$L16,FALSE))</f>
        <v>0</v>
      </c>
      <c r="U16" s="116">
        <f>IF(U12=0,0,VLOOKUP(U12,FAC_TOTALS_APTA!$A$4:$AZ$126,$L16,FALSE))</f>
        <v>0</v>
      </c>
      <c r="V16" s="116">
        <f>IF(V12=0,0,VLOOKUP(V12,FAC_TOTALS_APTA!$A$4:$AZ$126,$L16,FALSE))</f>
        <v>0</v>
      </c>
      <c r="W16" s="116">
        <f>IF(W12=0,0,VLOOKUP(W12,FAC_TOTALS_APTA!$A$4:$AZ$126,$L16,FALSE))</f>
        <v>0</v>
      </c>
      <c r="X16" s="116">
        <f>IF(X12=0,0,VLOOKUP(X12,FAC_TOTALS_APTA!$A$4:$AZ$126,$L16,FALSE))</f>
        <v>0</v>
      </c>
      <c r="Y16" s="116">
        <f>IF(Y12=0,0,VLOOKUP(Y12,FAC_TOTALS_APTA!$A$4:$AZ$126,$L16,FALSE))</f>
        <v>0</v>
      </c>
      <c r="Z16" s="116">
        <f>IF(Z12=0,0,VLOOKUP(Z12,FAC_TOTALS_APTA!$A$4:$AZ$126,$L16,FALSE))</f>
        <v>0</v>
      </c>
      <c r="AA16" s="116">
        <f>IF(AA12=0,0,VLOOKUP(AA12,FAC_TOTALS_APTA!$A$4:$AZ$126,$L16,FALSE))</f>
        <v>0</v>
      </c>
      <c r="AB16" s="116">
        <f>IF(AB12=0,0,VLOOKUP(AB12,FAC_TOTALS_APTA!$A$4:$AZ$126,$L16,FALSE))</f>
        <v>0</v>
      </c>
      <c r="AC16" s="120">
        <f t="shared" ref="AC16" si="7">SUM(M16:AB16)</f>
        <v>0</v>
      </c>
      <c r="AD16" s="121">
        <f>AC16/G28</f>
        <v>0</v>
      </c>
      <c r="AE16" s="5"/>
    </row>
    <row r="17" spans="1:31" s="12" customFormat="1" x14ac:dyDescent="0.25">
      <c r="A17" s="5"/>
      <c r="B17" s="114" t="s">
        <v>48</v>
      </c>
      <c r="C17" s="115" t="s">
        <v>21</v>
      </c>
      <c r="D17" s="103" t="s">
        <v>8</v>
      </c>
      <c r="E17" s="54"/>
      <c r="F17" s="5">
        <f>MATCH($D17,FAC_TOTALS_APTA!$A$2:$AZ$2,)</f>
        <v>15</v>
      </c>
      <c r="G17" s="28">
        <f>VLOOKUP(G11,FAC_TOTALS_APTA!$A$4:$AZ$126,$F17,FALSE)</f>
        <v>8455732.9469062109</v>
      </c>
      <c r="H17" s="28">
        <f>VLOOKUP(H11,FAC_TOTALS_APTA!$A$4:$AZ$126,$F17,FALSE)</f>
        <v>9265369.1436843593</v>
      </c>
      <c r="I17" s="29">
        <f t="shared" si="1"/>
        <v>9.5749972457961574E-2</v>
      </c>
      <c r="J17" s="30" t="str">
        <f t="shared" si="2"/>
        <v>_log</v>
      </c>
      <c r="K17" s="30" t="str">
        <f t="shared" si="3"/>
        <v>POP_EMP_log_FAC</v>
      </c>
      <c r="L17" s="5">
        <f>MATCH($K17,FAC_TOTALS_APTA!$A$2:$AX$2,)</f>
        <v>31</v>
      </c>
      <c r="M17" s="28">
        <f>IF(M11=0,0,VLOOKUP(M11,FAC_TOTALS_APTA!$A$4:$AZ$126,$L17,FALSE))</f>
        <v>8906931.2525333893</v>
      </c>
      <c r="N17" s="28">
        <f>IF(N11=0,0,VLOOKUP(N11,FAC_TOTALS_APTA!$A$4:$AZ$126,$L17,FALSE))</f>
        <v>10675959.6720166</v>
      </c>
      <c r="O17" s="28">
        <f>IF(O11=0,0,VLOOKUP(O11,FAC_TOTALS_APTA!$A$4:$AZ$126,$L17,FALSE))</f>
        <v>11599483.671057001</v>
      </c>
      <c r="P17" s="28">
        <f>IF(P11=0,0,VLOOKUP(P11,FAC_TOTALS_APTA!$A$4:$AZ$126,$L17,FALSE))</f>
        <v>15304444.547969</v>
      </c>
      <c r="Q17" s="28">
        <f>IF(Q11=0,0,VLOOKUP(Q11,FAC_TOTALS_APTA!$A$4:$AZ$126,$L17,FALSE))</f>
        <v>4383252.0803706301</v>
      </c>
      <c r="R17" s="28">
        <f>IF(R11=0,0,VLOOKUP(R11,FAC_TOTALS_APTA!$A$4:$AZ$126,$L17,FALSE))</f>
        <v>3707655.4959913702</v>
      </c>
      <c r="S17" s="28">
        <f>IF(S11=0,0,VLOOKUP(S11,FAC_TOTALS_APTA!$A$4:$AZ$126,$L17,FALSE))</f>
        <v>-1210243.71016437</v>
      </c>
      <c r="T17" s="28">
        <f>IF(T11=0,0,VLOOKUP(T11,FAC_TOTALS_APTA!$A$4:$AZ$126,$L17,FALSE))</f>
        <v>1612126.61514169</v>
      </c>
      <c r="U17" s="28">
        <f>IF(U11=0,0,VLOOKUP(U11,FAC_TOTALS_APTA!$A$4:$AZ$126,$L17,FALSE))</f>
        <v>6199079.3232100401</v>
      </c>
      <c r="V17" s="28">
        <f>IF(V11=0,0,VLOOKUP(V11,FAC_TOTALS_APTA!$A$4:$AZ$126,$L17,FALSE))</f>
        <v>7864776.5036713099</v>
      </c>
      <c r="W17" s="28">
        <f>IF(W11=0,0,VLOOKUP(W11,FAC_TOTALS_APTA!$A$4:$AZ$126,$L17,FALSE))</f>
        <v>0</v>
      </c>
      <c r="X17" s="28">
        <f>IF(X11=0,0,VLOOKUP(X11,FAC_TOTALS_APTA!$A$4:$AZ$126,$L17,FALSE))</f>
        <v>0</v>
      </c>
      <c r="Y17" s="28">
        <f>IF(Y11=0,0,VLOOKUP(Y11,FAC_TOTALS_APTA!$A$4:$AZ$126,$L17,FALSE))</f>
        <v>0</v>
      </c>
      <c r="Z17" s="28">
        <f>IF(Z11=0,0,VLOOKUP(Z11,FAC_TOTALS_APTA!$A$4:$AZ$126,$L17,FALSE))</f>
        <v>0</v>
      </c>
      <c r="AA17" s="28">
        <f>IF(AA11=0,0,VLOOKUP(AA11,FAC_TOTALS_APTA!$A$4:$AZ$126,$L17,FALSE))</f>
        <v>0</v>
      </c>
      <c r="AB17" s="28">
        <f>IF(AB11=0,0,VLOOKUP(AB11,FAC_TOTALS_APTA!$A$4:$AZ$126,$L17,FALSE))</f>
        <v>0</v>
      </c>
      <c r="AC17" s="31">
        <f t="shared" si="4"/>
        <v>69043465.451796651</v>
      </c>
      <c r="AD17" s="32">
        <f>AC17/G27</f>
        <v>5.5215855398450371E-2</v>
      </c>
      <c r="AE17" s="5"/>
    </row>
    <row r="18" spans="1:31" s="12" customFormat="1" x14ac:dyDescent="0.25">
      <c r="A18" s="5"/>
      <c r="B18" s="24" t="s">
        <v>73</v>
      </c>
      <c r="C18" s="115"/>
      <c r="D18" s="103" t="s">
        <v>72</v>
      </c>
      <c r="E18" s="54"/>
      <c r="F18" s="5" t="e">
        <f>MATCH($D18,FAC_TOTALS_APTA!$A$2:$AZ$2,)</f>
        <v>#N/A</v>
      </c>
      <c r="G18" s="53" t="e">
        <f>VLOOKUP(G11,FAC_TOTALS_APTA!$A$4:$AZ$126,$F18,FALSE)</f>
        <v>#REF!</v>
      </c>
      <c r="H18" s="53" t="e">
        <f>VLOOKUP(H11,FAC_TOTALS_APTA!$A$4:$AZ$126,$F18,FALSE)</f>
        <v>#REF!</v>
      </c>
      <c r="I18" s="29" t="str">
        <f t="shared" si="1"/>
        <v>-</v>
      </c>
      <c r="J18" s="30" t="str">
        <f t="shared" si="2"/>
        <v/>
      </c>
      <c r="K18" s="30" t="str">
        <f t="shared" si="3"/>
        <v>TSD_POP_EMP_PCT_FAC</v>
      </c>
      <c r="L18" s="5" t="e">
        <f>MATCH($K18,FAC_TOTALS_APTA!$A$2:$AX$2,)</f>
        <v>#N/A</v>
      </c>
      <c r="M18" s="28" t="e">
        <f>IF(M11=0,0,VLOOKUP(M11,FAC_TOTALS_APTA!$A$4:$AZ$126,$L18,FALSE))</f>
        <v>#REF!</v>
      </c>
      <c r="N18" s="28" t="e">
        <f>IF(N11=0,0,VLOOKUP(N11,FAC_TOTALS_APTA!$A$4:$AZ$126,$L18,FALSE))</f>
        <v>#REF!</v>
      </c>
      <c r="O18" s="28" t="e">
        <f>IF(O11=0,0,VLOOKUP(O11,FAC_TOTALS_APTA!$A$4:$AZ$126,$L18,FALSE))</f>
        <v>#REF!</v>
      </c>
      <c r="P18" s="28" t="e">
        <f>IF(P11=0,0,VLOOKUP(P11,FAC_TOTALS_APTA!$A$4:$AZ$126,$L18,FALSE))</f>
        <v>#REF!</v>
      </c>
      <c r="Q18" s="28" t="e">
        <f>IF(Q11=0,0,VLOOKUP(Q11,FAC_TOTALS_APTA!$A$4:$AZ$126,$L18,FALSE))</f>
        <v>#REF!</v>
      </c>
      <c r="R18" s="28" t="e">
        <f>IF(R11=0,0,VLOOKUP(R11,FAC_TOTALS_APTA!$A$4:$AZ$126,$L18,FALSE))</f>
        <v>#REF!</v>
      </c>
      <c r="S18" s="28" t="e">
        <f>IF(S11=0,0,VLOOKUP(S11,FAC_TOTALS_APTA!$A$4:$AZ$126,$L18,FALSE))</f>
        <v>#REF!</v>
      </c>
      <c r="T18" s="28" t="e">
        <f>IF(T11=0,0,VLOOKUP(T11,FAC_TOTALS_APTA!$A$4:$AZ$126,$L18,FALSE))</f>
        <v>#REF!</v>
      </c>
      <c r="U18" s="28" t="e">
        <f>IF(U11=0,0,VLOOKUP(U11,FAC_TOTALS_APTA!$A$4:$AZ$126,$L18,FALSE))</f>
        <v>#REF!</v>
      </c>
      <c r="V18" s="28" t="e">
        <f>IF(V11=0,0,VLOOKUP(V11,FAC_TOTALS_APTA!$A$4:$AZ$126,$L18,FALSE))</f>
        <v>#REF!</v>
      </c>
      <c r="W18" s="28">
        <f>IF(W11=0,0,VLOOKUP(W11,FAC_TOTALS_APTA!$A$4:$AZ$126,$L18,FALSE))</f>
        <v>0</v>
      </c>
      <c r="X18" s="28">
        <f>IF(X11=0,0,VLOOKUP(X11,FAC_TOTALS_APTA!$A$4:$AZ$126,$L18,FALSE))</f>
        <v>0</v>
      </c>
      <c r="Y18" s="28">
        <f>IF(Y11=0,0,VLOOKUP(Y11,FAC_TOTALS_APTA!$A$4:$AZ$126,$L18,FALSE))</f>
        <v>0</v>
      </c>
      <c r="Z18" s="28">
        <f>IF(Z11=0,0,VLOOKUP(Z11,FAC_TOTALS_APTA!$A$4:$AZ$126,$L18,FALSE))</f>
        <v>0</v>
      </c>
      <c r="AA18" s="28">
        <f>IF(AA11=0,0,VLOOKUP(AA11,FAC_TOTALS_APTA!$A$4:$AZ$126,$L18,FALSE))</f>
        <v>0</v>
      </c>
      <c r="AB18" s="28">
        <f>IF(AB11=0,0,VLOOKUP(AB11,FAC_TOTALS_APTA!$A$4:$AZ$126,$L18,FALSE))</f>
        <v>0</v>
      </c>
      <c r="AC18" s="31" t="e">
        <f t="shared" si="4"/>
        <v>#REF!</v>
      </c>
      <c r="AD18" s="32" t="e">
        <f>AC18/G27</f>
        <v>#REF!</v>
      </c>
      <c r="AE18" s="5"/>
    </row>
    <row r="19" spans="1:31" s="12" customFormat="1" x14ac:dyDescent="0.2">
      <c r="A19" s="5"/>
      <c r="B19" s="114" t="s">
        <v>49</v>
      </c>
      <c r="C19" s="115" t="s">
        <v>21</v>
      </c>
      <c r="D19" s="123" t="s">
        <v>81</v>
      </c>
      <c r="E19" s="54"/>
      <c r="F19" s="5">
        <f>MATCH($D19,FAC_TOTALS_APTA!$A$2:$AZ$2,)</f>
        <v>16</v>
      </c>
      <c r="G19" s="33">
        <f>VLOOKUP(G11,FAC_TOTALS_APTA!$A$4:$AZ$126,$F19,FALSE)</f>
        <v>1.9562821014237</v>
      </c>
      <c r="H19" s="33">
        <f>VLOOKUP(H11,FAC_TOTALS_APTA!$A$4:$AZ$126,$F19,FALSE)</f>
        <v>4.0850684443871499</v>
      </c>
      <c r="I19" s="29">
        <f t="shared" si="1"/>
        <v>1.0881796349382373</v>
      </c>
      <c r="J19" s="30" t="str">
        <f t="shared" si="2"/>
        <v>_log</v>
      </c>
      <c r="K19" s="30" t="str">
        <f t="shared" si="3"/>
        <v>GAS_PRICE_2018_log_FAC</v>
      </c>
      <c r="L19" s="5">
        <f>MATCH($K19,FAC_TOTALS_APTA!$A$2:$AX$2,)</f>
        <v>32</v>
      </c>
      <c r="M19" s="28">
        <f>IF(M11=0,0,VLOOKUP(M11,FAC_TOTALS_APTA!$A$4:$AZ$126,$L19,FALSE))</f>
        <v>11520587.115480199</v>
      </c>
      <c r="N19" s="28">
        <f>IF(N11=0,0,VLOOKUP(N11,FAC_TOTALS_APTA!$A$4:$AZ$126,$L19,FALSE))</f>
        <v>12218302.763924001</v>
      </c>
      <c r="O19" s="28">
        <f>IF(O11=0,0,VLOOKUP(O11,FAC_TOTALS_APTA!$A$4:$AZ$126,$L19,FALSE))</f>
        <v>16550156.9328508</v>
      </c>
      <c r="P19" s="28">
        <f>IF(P11=0,0,VLOOKUP(P11,FAC_TOTALS_APTA!$A$4:$AZ$126,$L19,FALSE))</f>
        <v>9864130.3223751895</v>
      </c>
      <c r="Q19" s="28">
        <f>IF(Q11=0,0,VLOOKUP(Q11,FAC_TOTALS_APTA!$A$4:$AZ$126,$L19,FALSE))</f>
        <v>5476163.8381851399</v>
      </c>
      <c r="R19" s="28">
        <f>IF(R11=0,0,VLOOKUP(R11,FAC_TOTALS_APTA!$A$4:$AZ$126,$L19,FALSE))</f>
        <v>13825275.455540599</v>
      </c>
      <c r="S19" s="28">
        <f>IF(S11=0,0,VLOOKUP(S11,FAC_TOTALS_APTA!$A$4:$AZ$126,$L19,FALSE))</f>
        <v>-37559229.543275498</v>
      </c>
      <c r="T19" s="28">
        <f>IF(T11=0,0,VLOOKUP(T11,FAC_TOTALS_APTA!$A$4:$AZ$126,$L19,FALSE))</f>
        <v>17361660.035480302</v>
      </c>
      <c r="U19" s="28">
        <f>IF(U11=0,0,VLOOKUP(U11,FAC_TOTALS_APTA!$A$4:$AZ$126,$L19,FALSE))</f>
        <v>25567987.170637801</v>
      </c>
      <c r="V19" s="28">
        <f>IF(V11=0,0,VLOOKUP(V11,FAC_TOTALS_APTA!$A$4:$AZ$126,$L19,FALSE))</f>
        <v>952050.16620786104</v>
      </c>
      <c r="W19" s="28">
        <f>IF(W11=0,0,VLOOKUP(W11,FAC_TOTALS_APTA!$A$4:$AZ$126,$L19,FALSE))</f>
        <v>0</v>
      </c>
      <c r="X19" s="28">
        <f>IF(X11=0,0,VLOOKUP(X11,FAC_TOTALS_APTA!$A$4:$AZ$126,$L19,FALSE))</f>
        <v>0</v>
      </c>
      <c r="Y19" s="28">
        <f>IF(Y11=0,0,VLOOKUP(Y11,FAC_TOTALS_APTA!$A$4:$AZ$126,$L19,FALSE))</f>
        <v>0</v>
      </c>
      <c r="Z19" s="28">
        <f>IF(Z11=0,0,VLOOKUP(Z11,FAC_TOTALS_APTA!$A$4:$AZ$126,$L19,FALSE))</f>
        <v>0</v>
      </c>
      <c r="AA19" s="28">
        <f>IF(AA11=0,0,VLOOKUP(AA11,FAC_TOTALS_APTA!$A$4:$AZ$126,$L19,FALSE))</f>
        <v>0</v>
      </c>
      <c r="AB19" s="28">
        <f>IF(AB11=0,0,VLOOKUP(AB11,FAC_TOTALS_APTA!$A$4:$AZ$126,$L19,FALSE))</f>
        <v>0</v>
      </c>
      <c r="AC19" s="31">
        <f t="shared" si="4"/>
        <v>75777084.257406399</v>
      </c>
      <c r="AD19" s="32">
        <f>AC19/G27</f>
        <v>6.0600905523699539E-2</v>
      </c>
      <c r="AE19" s="5"/>
    </row>
    <row r="20" spans="1:31" s="12" customFormat="1" x14ac:dyDescent="0.25">
      <c r="A20" s="5"/>
      <c r="B20" s="114" t="s">
        <v>46</v>
      </c>
      <c r="C20" s="115" t="s">
        <v>21</v>
      </c>
      <c r="D20" s="103" t="s">
        <v>14</v>
      </c>
      <c r="E20" s="54"/>
      <c r="F20" s="5">
        <f>MATCH($D20,FAC_TOTALS_APTA!$A$2:$AZ$2,)</f>
        <v>17</v>
      </c>
      <c r="G20" s="53">
        <f>VLOOKUP(G11,FAC_TOTALS_APTA!$A$4:$AZ$126,$F20,FALSE)</f>
        <v>43683.908616914901</v>
      </c>
      <c r="H20" s="53">
        <f>VLOOKUP(H11,FAC_TOTALS_APTA!$A$4:$AZ$126,$F20,FALSE)</f>
        <v>35332.063055995401</v>
      </c>
      <c r="I20" s="29">
        <f t="shared" si="1"/>
        <v>-0.19118814742885837</v>
      </c>
      <c r="J20" s="30" t="str">
        <f t="shared" si="2"/>
        <v>_log</v>
      </c>
      <c r="K20" s="30" t="str">
        <f t="shared" si="3"/>
        <v>TOTAL_MED_INC_INDIV_2018_log_FAC</v>
      </c>
      <c r="L20" s="5">
        <f>MATCH($K20,FAC_TOTALS_APTA!$A$2:$AX$2,)</f>
        <v>33</v>
      </c>
      <c r="M20" s="28">
        <f>IF(M11=0,0,VLOOKUP(M11,FAC_TOTALS_APTA!$A$4:$AZ$126,$L20,FALSE))</f>
        <v>3369579.0032776701</v>
      </c>
      <c r="N20" s="28">
        <f>IF(N11=0,0,VLOOKUP(N11,FAC_TOTALS_APTA!$A$4:$AZ$126,$L20,FALSE))</f>
        <v>4572272.0824608104</v>
      </c>
      <c r="O20" s="28">
        <f>IF(O11=0,0,VLOOKUP(O11,FAC_TOTALS_APTA!$A$4:$AZ$126,$L20,FALSE))</f>
        <v>4456620.6511137104</v>
      </c>
      <c r="P20" s="28">
        <f>IF(P11=0,0,VLOOKUP(P11,FAC_TOTALS_APTA!$A$4:$AZ$126,$L20,FALSE))</f>
        <v>7119620.6046710899</v>
      </c>
      <c r="Q20" s="28">
        <f>IF(Q11=0,0,VLOOKUP(Q11,FAC_TOTALS_APTA!$A$4:$AZ$126,$L20,FALSE))</f>
        <v>-2145538.0510735102</v>
      </c>
      <c r="R20" s="28">
        <f>IF(R11=0,0,VLOOKUP(R11,FAC_TOTALS_APTA!$A$4:$AZ$126,$L20,FALSE))</f>
        <v>119386.499334704</v>
      </c>
      <c r="S20" s="28">
        <f>IF(S11=0,0,VLOOKUP(S11,FAC_TOTALS_APTA!$A$4:$AZ$126,$L20,FALSE))</f>
        <v>7577762.4951498397</v>
      </c>
      <c r="T20" s="28">
        <f>IF(T11=0,0,VLOOKUP(T11,FAC_TOTALS_APTA!$A$4:$AZ$126,$L20,FALSE))</f>
        <v>4108789.6594587602</v>
      </c>
      <c r="U20" s="28">
        <f>IF(U11=0,0,VLOOKUP(U11,FAC_TOTALS_APTA!$A$4:$AZ$126,$L20,FALSE))</f>
        <v>2912345.9028687002</v>
      </c>
      <c r="V20" s="28">
        <f>IF(V11=0,0,VLOOKUP(V11,FAC_TOTALS_APTA!$A$4:$AZ$126,$L20,FALSE))</f>
        <v>1650283.16328198</v>
      </c>
      <c r="W20" s="28">
        <f>IF(W11=0,0,VLOOKUP(W11,FAC_TOTALS_APTA!$A$4:$AZ$126,$L20,FALSE))</f>
        <v>0</v>
      </c>
      <c r="X20" s="28">
        <f>IF(X11=0,0,VLOOKUP(X11,FAC_TOTALS_APTA!$A$4:$AZ$126,$L20,FALSE))</f>
        <v>0</v>
      </c>
      <c r="Y20" s="28">
        <f>IF(Y11=0,0,VLOOKUP(Y11,FAC_TOTALS_APTA!$A$4:$AZ$126,$L20,FALSE))</f>
        <v>0</v>
      </c>
      <c r="Z20" s="28">
        <f>IF(Z11=0,0,VLOOKUP(Z11,FAC_TOTALS_APTA!$A$4:$AZ$126,$L20,FALSE))</f>
        <v>0</v>
      </c>
      <c r="AA20" s="28">
        <f>IF(AA11=0,0,VLOOKUP(AA11,FAC_TOTALS_APTA!$A$4:$AZ$126,$L20,FALSE))</f>
        <v>0</v>
      </c>
      <c r="AB20" s="28">
        <f>IF(AB11=0,0,VLOOKUP(AB11,FAC_TOTALS_APTA!$A$4:$AZ$126,$L20,FALSE))</f>
        <v>0</v>
      </c>
      <c r="AC20" s="31">
        <f t="shared" si="4"/>
        <v>33741122.010543756</v>
      </c>
      <c r="AD20" s="32">
        <f>AC20/G27</f>
        <v>2.6983653003575806E-2</v>
      </c>
      <c r="AE20" s="5"/>
    </row>
    <row r="21" spans="1:31" s="12" customFormat="1" x14ac:dyDescent="0.25">
      <c r="A21" s="5"/>
      <c r="B21" s="114" t="s">
        <v>62</v>
      </c>
      <c r="C21" s="115"/>
      <c r="D21" s="103" t="s">
        <v>9</v>
      </c>
      <c r="E21" s="54"/>
      <c r="F21" s="5">
        <f>MATCH($D21,FAC_TOTALS_APTA!$A$2:$AZ$2,)</f>
        <v>18</v>
      </c>
      <c r="G21" s="28">
        <f>VLOOKUP(G11,FAC_TOTALS_APTA!$A$4:$AZ$126,$F21,FALSE)</f>
        <v>11.084471518324801</v>
      </c>
      <c r="H21" s="28">
        <f>VLOOKUP(H11,FAC_TOTALS_APTA!$A$4:$AZ$126,$F21,FALSE)</f>
        <v>11.244313444527</v>
      </c>
      <c r="I21" s="29">
        <f t="shared" si="1"/>
        <v>1.4420347053799576E-2</v>
      </c>
      <c r="J21" s="30" t="str">
        <f t="shared" si="2"/>
        <v/>
      </c>
      <c r="K21" s="30" t="str">
        <f t="shared" si="3"/>
        <v>PCT_HH_NO_VEH_FAC</v>
      </c>
      <c r="L21" s="5">
        <f>MATCH($K21,FAC_TOTALS_APTA!$A$2:$AX$2,)</f>
        <v>34</v>
      </c>
      <c r="M21" s="28">
        <f>IF(M11=0,0,VLOOKUP(M11,FAC_TOTALS_APTA!$A$4:$AZ$126,$L21,FALSE))</f>
        <v>-2836456.4075592598</v>
      </c>
      <c r="N21" s="28">
        <f>IF(N11=0,0,VLOOKUP(N11,FAC_TOTALS_APTA!$A$4:$AZ$126,$L21,FALSE))</f>
        <v>-2796809.3215034902</v>
      </c>
      <c r="O21" s="28">
        <f>IF(O11=0,0,VLOOKUP(O11,FAC_TOTALS_APTA!$A$4:$AZ$126,$L21,FALSE))</f>
        <v>-3138293.11331202</v>
      </c>
      <c r="P21" s="28">
        <f>IF(P11=0,0,VLOOKUP(P11,FAC_TOTALS_APTA!$A$4:$AZ$126,$L21,FALSE))</f>
        <v>-2485773.1878929501</v>
      </c>
      <c r="Q21" s="28">
        <f>IF(Q11=0,0,VLOOKUP(Q11,FAC_TOTALS_APTA!$A$4:$AZ$126,$L21,FALSE))</f>
        <v>-5072150.7217958802</v>
      </c>
      <c r="R21" s="28">
        <f>IF(R11=0,0,VLOOKUP(R11,FAC_TOTALS_APTA!$A$4:$AZ$126,$L21,FALSE))</f>
        <v>5568140.7213961203</v>
      </c>
      <c r="S21" s="28">
        <f>IF(S11=0,0,VLOOKUP(S11,FAC_TOTALS_APTA!$A$4:$AZ$126,$L21,FALSE))</f>
        <v>4928719.4827252002</v>
      </c>
      <c r="T21" s="28">
        <f>IF(T11=0,0,VLOOKUP(T11,FAC_TOTALS_APTA!$A$4:$AZ$126,$L21,FALSE))</f>
        <v>11342648.463327199</v>
      </c>
      <c r="U21" s="28">
        <f>IF(U11=0,0,VLOOKUP(U11,FAC_TOTALS_APTA!$A$4:$AZ$126,$L21,FALSE))</f>
        <v>12195145.720786201</v>
      </c>
      <c r="V21" s="28">
        <f>IF(V11=0,0,VLOOKUP(V11,FAC_TOTALS_APTA!$A$4:$AZ$126,$L21,FALSE))</f>
        <v>-4734813.2146817502</v>
      </c>
      <c r="W21" s="28">
        <f>IF(W11=0,0,VLOOKUP(W11,FAC_TOTALS_APTA!$A$4:$AZ$126,$L21,FALSE))</f>
        <v>0</v>
      </c>
      <c r="X21" s="28">
        <f>IF(X11=0,0,VLOOKUP(X11,FAC_TOTALS_APTA!$A$4:$AZ$126,$L21,FALSE))</f>
        <v>0</v>
      </c>
      <c r="Y21" s="28">
        <f>IF(Y11=0,0,VLOOKUP(Y11,FAC_TOTALS_APTA!$A$4:$AZ$126,$L21,FALSE))</f>
        <v>0</v>
      </c>
      <c r="Z21" s="28">
        <f>IF(Z11=0,0,VLOOKUP(Z11,FAC_TOTALS_APTA!$A$4:$AZ$126,$L21,FALSE))</f>
        <v>0</v>
      </c>
      <c r="AA21" s="28">
        <f>IF(AA11=0,0,VLOOKUP(AA11,FAC_TOTALS_APTA!$A$4:$AZ$126,$L21,FALSE))</f>
        <v>0</v>
      </c>
      <c r="AB21" s="28">
        <f>IF(AB11=0,0,VLOOKUP(AB11,FAC_TOTALS_APTA!$A$4:$AZ$126,$L21,FALSE))</f>
        <v>0</v>
      </c>
      <c r="AC21" s="31">
        <f t="shared" si="4"/>
        <v>12970358.421489371</v>
      </c>
      <c r="AD21" s="32">
        <f>AC21/G27</f>
        <v>1.0372733036800284E-2</v>
      </c>
      <c r="AE21" s="5"/>
    </row>
    <row r="22" spans="1:31" s="12" customFormat="1" x14ac:dyDescent="0.25">
      <c r="A22" s="5"/>
      <c r="B22" s="114" t="s">
        <v>47</v>
      </c>
      <c r="C22" s="115"/>
      <c r="D22" s="103" t="s">
        <v>28</v>
      </c>
      <c r="E22" s="54"/>
      <c r="F22" s="5">
        <f>MATCH($D22,FAC_TOTALS_APTA!$A$2:$AZ$2,)</f>
        <v>19</v>
      </c>
      <c r="G22" s="33">
        <f>VLOOKUP(G11,FAC_TOTALS_APTA!$A$4:$AZ$126,$F22,FALSE)</f>
        <v>3.902560944093</v>
      </c>
      <c r="H22" s="33">
        <f>VLOOKUP(H11,FAC_TOTALS_APTA!$A$4:$AZ$126,$F22,FALSE)</f>
        <v>4.8858900437047801</v>
      </c>
      <c r="I22" s="29">
        <f t="shared" si="1"/>
        <v>0.25197020974141826</v>
      </c>
      <c r="J22" s="30" t="str">
        <f t="shared" si="2"/>
        <v/>
      </c>
      <c r="K22" s="30" t="str">
        <f t="shared" si="3"/>
        <v>JTW_HOME_PCT_FAC</v>
      </c>
      <c r="L22" s="5">
        <f>MATCH($K22,FAC_TOTALS_APTA!$A$2:$AX$2,)</f>
        <v>35</v>
      </c>
      <c r="M22" s="28">
        <f>IF(M11=0,0,VLOOKUP(M11,FAC_TOTALS_APTA!$A$4:$AZ$126,$L22,FALSE))</f>
        <v>0</v>
      </c>
      <c r="N22" s="28">
        <f>IF(N11=0,0,VLOOKUP(N11,FAC_TOTALS_APTA!$A$4:$AZ$126,$L22,FALSE))</f>
        <v>0</v>
      </c>
      <c r="O22" s="28">
        <f>IF(O11=0,0,VLOOKUP(O11,FAC_TOTALS_APTA!$A$4:$AZ$126,$L22,FALSE))</f>
        <v>0</v>
      </c>
      <c r="P22" s="28">
        <f>IF(P11=0,0,VLOOKUP(P11,FAC_TOTALS_APTA!$A$4:$AZ$126,$L22,FALSE))</f>
        <v>-1632822.62901633</v>
      </c>
      <c r="Q22" s="28">
        <f>IF(Q11=0,0,VLOOKUP(Q11,FAC_TOTALS_APTA!$A$4:$AZ$126,$L22,FALSE))</f>
        <v>-1380893.59351892</v>
      </c>
      <c r="R22" s="28">
        <f>IF(R11=0,0,VLOOKUP(R11,FAC_TOTALS_APTA!$A$4:$AZ$126,$L22,FALSE))</f>
        <v>-578207.39095642301</v>
      </c>
      <c r="S22" s="28">
        <f>IF(S11=0,0,VLOOKUP(S11,FAC_TOTALS_APTA!$A$4:$AZ$126,$L22,FALSE))</f>
        <v>-1131419.06784706</v>
      </c>
      <c r="T22" s="28">
        <f>IF(T11=0,0,VLOOKUP(T11,FAC_TOTALS_APTA!$A$4:$AZ$126,$L22,FALSE))</f>
        <v>-1544128.41326271</v>
      </c>
      <c r="U22" s="28">
        <f>IF(U11=0,0,VLOOKUP(U11,FAC_TOTALS_APTA!$A$4:$AZ$126,$L22,FALSE))</f>
        <v>267521.79947635398</v>
      </c>
      <c r="V22" s="28">
        <f>IF(V11=0,0,VLOOKUP(V11,FAC_TOTALS_APTA!$A$4:$AZ$126,$L22,FALSE))</f>
        <v>-430371.71600025898</v>
      </c>
      <c r="W22" s="28">
        <f>IF(W11=0,0,VLOOKUP(W11,FAC_TOTALS_APTA!$A$4:$AZ$126,$L22,FALSE))</f>
        <v>0</v>
      </c>
      <c r="X22" s="28">
        <f>IF(X11=0,0,VLOOKUP(X11,FAC_TOTALS_APTA!$A$4:$AZ$126,$L22,FALSE))</f>
        <v>0</v>
      </c>
      <c r="Y22" s="28">
        <f>IF(Y11=0,0,VLOOKUP(Y11,FAC_TOTALS_APTA!$A$4:$AZ$126,$L22,FALSE))</f>
        <v>0</v>
      </c>
      <c r="Z22" s="28">
        <f>IF(Z11=0,0,VLOOKUP(Z11,FAC_TOTALS_APTA!$A$4:$AZ$126,$L22,FALSE))</f>
        <v>0</v>
      </c>
      <c r="AA22" s="28">
        <f>IF(AA11=0,0,VLOOKUP(AA11,FAC_TOTALS_APTA!$A$4:$AZ$126,$L22,FALSE))</f>
        <v>0</v>
      </c>
      <c r="AB22" s="28">
        <f>IF(AB11=0,0,VLOOKUP(AB11,FAC_TOTALS_APTA!$A$4:$AZ$126,$L22,FALSE))</f>
        <v>0</v>
      </c>
      <c r="AC22" s="31">
        <f t="shared" si="4"/>
        <v>-6430321.0111253476</v>
      </c>
      <c r="AD22" s="32">
        <f>AC22/G27</f>
        <v>-5.1424949890992921E-3</v>
      </c>
      <c r="AE22" s="5"/>
    </row>
    <row r="23" spans="1:31" s="12" customFormat="1" x14ac:dyDescent="0.25">
      <c r="A23" s="5"/>
      <c r="B23" s="114" t="s">
        <v>63</v>
      </c>
      <c r="C23" s="115"/>
      <c r="D23" s="125" t="s">
        <v>89</v>
      </c>
      <c r="E23" s="54"/>
      <c r="F23" s="5">
        <f>MATCH($D23,FAC_TOTALS_APTA!$A$2:$AZ$2,)</f>
        <v>24</v>
      </c>
      <c r="G23" s="33">
        <f>VLOOKUP(G11,FAC_TOTALS_APTA!$A$4:$AZ$126,$F23,FALSE)</f>
        <v>0</v>
      </c>
      <c r="H23" s="33">
        <f>VLOOKUP(H11,FAC_TOTALS_APTA!$A$4:$AZ$126,$F23,FALSE)</f>
        <v>0.619991742491807</v>
      </c>
      <c r="I23" s="29" t="str">
        <f t="shared" si="1"/>
        <v>-</v>
      </c>
      <c r="J23" s="30"/>
      <c r="K23" s="30" t="str">
        <f t="shared" si="3"/>
        <v>YEARS_SINCE_TNC_RAIL_HI_FAC</v>
      </c>
      <c r="L23" s="5">
        <f>MATCH($K23,FAC_TOTALS_APTA!$A$2:$AX$2,)</f>
        <v>40</v>
      </c>
      <c r="M23" s="28">
        <f>IF(M11=0,0,VLOOKUP(M11,FAC_TOTALS_APTA!$A$4:$AZ$126,$L23,FALSE))</f>
        <v>0</v>
      </c>
      <c r="N23" s="28">
        <f>IF(N11=0,0,VLOOKUP(N11,FAC_TOTALS_APTA!$A$4:$AZ$126,$L23,FALSE))</f>
        <v>0</v>
      </c>
      <c r="O23" s="28">
        <f>IF(O11=0,0,VLOOKUP(O11,FAC_TOTALS_APTA!$A$4:$AZ$126,$L23,FALSE))</f>
        <v>0</v>
      </c>
      <c r="P23" s="28">
        <f>IF(P11=0,0,VLOOKUP(P11,FAC_TOTALS_APTA!$A$4:$AZ$126,$L23,FALSE))</f>
        <v>0</v>
      </c>
      <c r="Q23" s="28">
        <f>IF(Q11=0,0,VLOOKUP(Q11,FAC_TOTALS_APTA!$A$4:$AZ$126,$L23,FALSE))</f>
        <v>0</v>
      </c>
      <c r="R23" s="28">
        <f>IF(R11=0,0,VLOOKUP(R11,FAC_TOTALS_APTA!$A$4:$AZ$126,$L23,FALSE))</f>
        <v>0</v>
      </c>
      <c r="S23" s="28">
        <f>IF(S11=0,0,VLOOKUP(S11,FAC_TOTALS_APTA!$A$4:$AZ$126,$L23,FALSE))</f>
        <v>0</v>
      </c>
      <c r="T23" s="28">
        <f>IF(T11=0,0,VLOOKUP(T11,FAC_TOTALS_APTA!$A$4:$AZ$126,$L23,FALSE))</f>
        <v>0</v>
      </c>
      <c r="U23" s="28">
        <f>IF(U11=0,0,VLOOKUP(U11,FAC_TOTALS_APTA!$A$4:$AZ$126,$L23,FALSE))</f>
        <v>1711047.7304213101</v>
      </c>
      <c r="V23" s="28">
        <f>IF(V11=0,0,VLOOKUP(V11,FAC_TOTALS_APTA!$A$4:$AZ$126,$L23,FALSE))</f>
        <v>7393948.2075685803</v>
      </c>
      <c r="W23" s="28">
        <f>IF(W11=0,0,VLOOKUP(W11,FAC_TOTALS_APTA!$A$4:$AZ$126,$L23,FALSE))</f>
        <v>0</v>
      </c>
      <c r="X23" s="28">
        <f>IF(X11=0,0,VLOOKUP(X11,FAC_TOTALS_APTA!$A$4:$AZ$126,$L23,FALSE))</f>
        <v>0</v>
      </c>
      <c r="Y23" s="28">
        <f>IF(Y11=0,0,VLOOKUP(Y11,FAC_TOTALS_APTA!$A$4:$AZ$126,$L23,FALSE))</f>
        <v>0</v>
      </c>
      <c r="Z23" s="28">
        <f>IF(Z11=0,0,VLOOKUP(Z11,FAC_TOTALS_APTA!$A$4:$AZ$126,$L23,FALSE))</f>
        <v>0</v>
      </c>
      <c r="AA23" s="28">
        <f>IF(AA11=0,0,VLOOKUP(AA11,FAC_TOTALS_APTA!$A$4:$AZ$126,$L23,FALSE))</f>
        <v>0</v>
      </c>
      <c r="AB23" s="28">
        <f>IF(AB11=0,0,VLOOKUP(AB11,FAC_TOTALS_APTA!$A$4:$AZ$126,$L23,FALSE))</f>
        <v>0</v>
      </c>
      <c r="AC23" s="31">
        <f t="shared" si="4"/>
        <v>9104995.9379898906</v>
      </c>
      <c r="AD23" s="32">
        <f>AC23/G27</f>
        <v>7.2815021063292453E-3</v>
      </c>
      <c r="AE23" s="5"/>
    </row>
    <row r="24" spans="1:31" s="12" customFormat="1" x14ac:dyDescent="0.25">
      <c r="A24" s="5"/>
      <c r="B24" s="114" t="s">
        <v>64</v>
      </c>
      <c r="C24" s="115"/>
      <c r="D24" s="103" t="s">
        <v>43</v>
      </c>
      <c r="E24" s="54"/>
      <c r="F24" s="5">
        <f>MATCH($D24,FAC_TOTALS_APTA!$A$2:$AZ$2,)</f>
        <v>26</v>
      </c>
      <c r="G24" s="33">
        <f>VLOOKUP(G11,FAC_TOTALS_APTA!$A$4:$AZ$126,$F24,FALSE)</f>
        <v>0</v>
      </c>
      <c r="H24" s="33">
        <f>VLOOKUP(H11,FAC_TOTALS_APTA!$A$4:$AZ$126,$F24,FALSE)</f>
        <v>0.36463924263986802</v>
      </c>
      <c r="I24" s="29" t="str">
        <f t="shared" si="1"/>
        <v>-</v>
      </c>
      <c r="J24" s="30" t="str">
        <f t="shared" si="2"/>
        <v/>
      </c>
      <c r="K24" s="30" t="str">
        <f t="shared" si="3"/>
        <v>BIKE_SHARE_FAC</v>
      </c>
      <c r="L24" s="5">
        <f>MATCH($K24,FAC_TOTALS_APTA!$A$2:$AX$2,)</f>
        <v>42</v>
      </c>
      <c r="M24" s="28">
        <f>IF(M11=0,0,VLOOKUP(M11,FAC_TOTALS_APTA!$A$4:$AZ$126,$L24,FALSE))</f>
        <v>0</v>
      </c>
      <c r="N24" s="28">
        <f>IF(N11=0,0,VLOOKUP(N11,FAC_TOTALS_APTA!$A$4:$AZ$126,$L24,FALSE))</f>
        <v>0</v>
      </c>
      <c r="O24" s="28">
        <f>IF(O11=0,0,VLOOKUP(O11,FAC_TOTALS_APTA!$A$4:$AZ$126,$L24,FALSE))</f>
        <v>0</v>
      </c>
      <c r="P24" s="28">
        <f>IF(P11=0,0,VLOOKUP(P11,FAC_TOTALS_APTA!$A$4:$AZ$126,$L24,FALSE))</f>
        <v>0</v>
      </c>
      <c r="Q24" s="28">
        <f>IF(Q11=0,0,VLOOKUP(Q11,FAC_TOTALS_APTA!$A$4:$AZ$126,$L24,FALSE))</f>
        <v>0</v>
      </c>
      <c r="R24" s="28">
        <f>IF(R11=0,0,VLOOKUP(R11,FAC_TOTALS_APTA!$A$4:$AZ$126,$L24,FALSE))</f>
        <v>-2117290.4487383398</v>
      </c>
      <c r="S24" s="28">
        <f>IF(S11=0,0,VLOOKUP(S11,FAC_TOTALS_APTA!$A$4:$AZ$126,$L24,FALSE))</f>
        <v>0</v>
      </c>
      <c r="T24" s="28">
        <f>IF(T11=0,0,VLOOKUP(T11,FAC_TOTALS_APTA!$A$4:$AZ$126,$L24,FALSE))</f>
        <v>-221176.77055835901</v>
      </c>
      <c r="U24" s="28">
        <f>IF(U11=0,0,VLOOKUP(U11,FAC_TOTALS_APTA!$A$4:$AZ$126,$L24,FALSE))</f>
        <v>-1767858.7613522899</v>
      </c>
      <c r="V24" s="28">
        <f>IF(V11=0,0,VLOOKUP(V11,FAC_TOTALS_APTA!$A$4:$AZ$126,$L24,FALSE))</f>
        <v>-80357.101306968994</v>
      </c>
      <c r="W24" s="28">
        <f>IF(W11=0,0,VLOOKUP(W11,FAC_TOTALS_APTA!$A$4:$AZ$126,$L24,FALSE))</f>
        <v>0</v>
      </c>
      <c r="X24" s="28">
        <f>IF(X11=0,0,VLOOKUP(X11,FAC_TOTALS_APTA!$A$4:$AZ$126,$L24,FALSE))</f>
        <v>0</v>
      </c>
      <c r="Y24" s="28">
        <f>IF(Y11=0,0,VLOOKUP(Y11,FAC_TOTALS_APTA!$A$4:$AZ$126,$L24,FALSE))</f>
        <v>0</v>
      </c>
      <c r="Z24" s="28">
        <f>IF(Z11=0,0,VLOOKUP(Z11,FAC_TOTALS_APTA!$A$4:$AZ$126,$L24,FALSE))</f>
        <v>0</v>
      </c>
      <c r="AA24" s="28">
        <f>IF(AA11=0,0,VLOOKUP(AA11,FAC_TOTALS_APTA!$A$4:$AZ$126,$L24,FALSE))</f>
        <v>0</v>
      </c>
      <c r="AB24" s="28">
        <f>IF(AB11=0,0,VLOOKUP(AB11,FAC_TOTALS_APTA!$A$4:$AZ$126,$L24,FALSE))</f>
        <v>0</v>
      </c>
      <c r="AC24" s="31">
        <f t="shared" si="4"/>
        <v>-4186683.0819559577</v>
      </c>
      <c r="AD24" s="32">
        <f>AC24/G27</f>
        <v>-3.3481993717973664E-3</v>
      </c>
      <c r="AE24" s="5"/>
    </row>
    <row r="25" spans="1:31" s="12" customFormat="1" x14ac:dyDescent="0.25">
      <c r="A25" s="5"/>
      <c r="B25" s="126" t="s">
        <v>65</v>
      </c>
      <c r="C25" s="127"/>
      <c r="D25" s="128" t="s">
        <v>44</v>
      </c>
      <c r="E25" s="55"/>
      <c r="F25" s="6">
        <f>MATCH($D25,FAC_TOTALS_APTA!$A$2:$AZ$2,)</f>
        <v>27</v>
      </c>
      <c r="G25" s="34">
        <f>VLOOKUP(G11,FAC_TOTALS_APTA!$A$4:$AZ$126,$F25,FALSE)</f>
        <v>0</v>
      </c>
      <c r="H25" s="34">
        <f>VLOOKUP(H11,FAC_TOTALS_APTA!$A$4:$AZ$126,$F25,FALSE)</f>
        <v>0</v>
      </c>
      <c r="I25" s="35" t="str">
        <f t="shared" si="1"/>
        <v>-</v>
      </c>
      <c r="J25" s="36" t="str">
        <f t="shared" si="2"/>
        <v/>
      </c>
      <c r="K25" s="36" t="str">
        <f t="shared" si="3"/>
        <v>scooter_flag_FAC</v>
      </c>
      <c r="L25" s="6">
        <f>MATCH($K25,FAC_TOTALS_APTA!$A$2:$AX$2,)</f>
        <v>43</v>
      </c>
      <c r="M25" s="37">
        <f>IF(M11=0,0,VLOOKUP(M11,FAC_TOTALS_APTA!$A$4:$AZ$126,$L25,FALSE))</f>
        <v>0</v>
      </c>
      <c r="N25" s="37">
        <f>IF(N11=0,0,VLOOKUP(N11,FAC_TOTALS_APTA!$A$4:$AZ$126,$L25,FALSE))</f>
        <v>0</v>
      </c>
      <c r="O25" s="37">
        <f>IF(O11=0,0,VLOOKUP(O11,FAC_TOTALS_APTA!$A$4:$AZ$126,$L25,FALSE))</f>
        <v>0</v>
      </c>
      <c r="P25" s="37">
        <f>IF(P11=0,0,VLOOKUP(P11,FAC_TOTALS_APTA!$A$4:$AZ$126,$L25,FALSE))</f>
        <v>0</v>
      </c>
      <c r="Q25" s="37">
        <f>IF(Q11=0,0,VLOOKUP(Q11,FAC_TOTALS_APTA!$A$4:$AZ$126,$L25,FALSE))</f>
        <v>0</v>
      </c>
      <c r="R25" s="37">
        <f>IF(R11=0,0,VLOOKUP(R11,FAC_TOTALS_APTA!$A$4:$AZ$126,$L25,FALSE))</f>
        <v>0</v>
      </c>
      <c r="S25" s="37">
        <f>IF(S11=0,0,VLOOKUP(S11,FAC_TOTALS_APTA!$A$4:$AZ$126,$L25,FALSE))</f>
        <v>0</v>
      </c>
      <c r="T25" s="37">
        <f>IF(T11=0,0,VLOOKUP(T11,FAC_TOTALS_APTA!$A$4:$AZ$126,$L25,FALSE))</f>
        <v>0</v>
      </c>
      <c r="U25" s="37">
        <f>IF(U11=0,0,VLOOKUP(U11,FAC_TOTALS_APTA!$A$4:$AZ$126,$L25,FALSE))</f>
        <v>0</v>
      </c>
      <c r="V25" s="37">
        <f>IF(V11=0,0,VLOOKUP(V11,FAC_TOTALS_APTA!$A$4:$AZ$126,$L25,FALSE))</f>
        <v>0</v>
      </c>
      <c r="W25" s="37">
        <f>IF(W11=0,0,VLOOKUP(W11,FAC_TOTALS_APTA!$A$4:$AZ$126,$L25,FALSE))</f>
        <v>0</v>
      </c>
      <c r="X25" s="37">
        <f>IF(X11=0,0,VLOOKUP(X11,FAC_TOTALS_APTA!$A$4:$AZ$126,$L25,FALSE))</f>
        <v>0</v>
      </c>
      <c r="Y25" s="37">
        <f>IF(Y11=0,0,VLOOKUP(Y11,FAC_TOTALS_APTA!$A$4:$AZ$126,$L25,FALSE))</f>
        <v>0</v>
      </c>
      <c r="Z25" s="37">
        <f>IF(Z11=0,0,VLOOKUP(Z11,FAC_TOTALS_APTA!$A$4:$AZ$126,$L25,FALSE))</f>
        <v>0</v>
      </c>
      <c r="AA25" s="37">
        <f>IF(AA11=0,0,VLOOKUP(AA11,FAC_TOTALS_APTA!$A$4:$AZ$126,$L25,FALSE))</f>
        <v>0</v>
      </c>
      <c r="AB25" s="37">
        <f>IF(AB11=0,0,VLOOKUP(AB11,FAC_TOTALS_APTA!$A$4:$AZ$126,$L25,FALSE))</f>
        <v>0</v>
      </c>
      <c r="AC25" s="38">
        <f t="shared" si="4"/>
        <v>0</v>
      </c>
      <c r="AD25" s="39">
        <f>AC25/G27</f>
        <v>0</v>
      </c>
      <c r="AE25" s="5"/>
    </row>
    <row r="26" spans="1:31" s="12" customFormat="1" x14ac:dyDescent="0.25">
      <c r="A26" s="5"/>
      <c r="B26" s="40" t="s">
        <v>53</v>
      </c>
      <c r="C26" s="41"/>
      <c r="D26" s="136" t="s">
        <v>45</v>
      </c>
      <c r="E26" s="42"/>
      <c r="F26" s="43"/>
      <c r="G26" s="44"/>
      <c r="H26" s="44"/>
      <c r="I26" s="45"/>
      <c r="J26" s="46"/>
      <c r="K26" s="46" t="str">
        <f t="shared" si="3"/>
        <v>New_Reporter_FAC</v>
      </c>
      <c r="L26" s="43">
        <f>MATCH($K26,FAC_TOTALS_APTA!$A$2:$AX$2,)</f>
        <v>47</v>
      </c>
      <c r="M26" s="44">
        <f>IF(M11=0,0,VLOOKUP(M11,FAC_TOTALS_APTA!$A$4:$AZ$126,$L26,FALSE))</f>
        <v>0</v>
      </c>
      <c r="N26" s="44">
        <f>IF(N11=0,0,VLOOKUP(N11,FAC_TOTALS_APTA!$A$4:$AZ$126,$L26,FALSE))</f>
        <v>7695887</v>
      </c>
      <c r="O26" s="44">
        <f>IF(O11=0,0,VLOOKUP(O11,FAC_TOTALS_APTA!$A$4:$AZ$126,$L26,FALSE))</f>
        <v>7901667.9999999898</v>
      </c>
      <c r="P26" s="44">
        <f>IF(P11=0,0,VLOOKUP(P11,FAC_TOTALS_APTA!$A$4:$AZ$126,$L26,FALSE))</f>
        <v>0</v>
      </c>
      <c r="Q26" s="44">
        <f>IF(Q11=0,0,VLOOKUP(Q11,FAC_TOTALS_APTA!$A$4:$AZ$126,$L26,FALSE))</f>
        <v>0</v>
      </c>
      <c r="R26" s="44">
        <f>IF(R11=0,0,VLOOKUP(R11,FAC_TOTALS_APTA!$A$4:$AZ$126,$L26,FALSE))</f>
        <v>0</v>
      </c>
      <c r="S26" s="44">
        <f>IF(S11=0,0,VLOOKUP(S11,FAC_TOTALS_APTA!$A$4:$AZ$126,$L26,FALSE))</f>
        <v>11348341</v>
      </c>
      <c r="T26" s="44">
        <f>IF(T11=0,0,VLOOKUP(T11,FAC_TOTALS_APTA!$A$4:$AZ$126,$L26,FALSE))</f>
        <v>42035535.999999903</v>
      </c>
      <c r="U26" s="44">
        <f>IF(U11=0,0,VLOOKUP(U11,FAC_TOTALS_APTA!$A$4:$AZ$126,$L26,FALSE))</f>
        <v>0</v>
      </c>
      <c r="V26" s="44">
        <f>IF(V11=0,0,VLOOKUP(V11,FAC_TOTALS_APTA!$A$4:$AZ$126,$L26,FALSE))</f>
        <v>0</v>
      </c>
      <c r="W26" s="44">
        <f>IF(W11=0,0,VLOOKUP(W11,FAC_TOTALS_APTA!$A$4:$AZ$126,$L26,FALSE))</f>
        <v>0</v>
      </c>
      <c r="X26" s="44">
        <f>IF(X11=0,0,VLOOKUP(X11,FAC_TOTALS_APTA!$A$4:$AZ$126,$L26,FALSE))</f>
        <v>0</v>
      </c>
      <c r="Y26" s="44">
        <f>IF(Y11=0,0,VLOOKUP(Y11,FAC_TOTALS_APTA!$A$4:$AZ$126,$L26,FALSE))</f>
        <v>0</v>
      </c>
      <c r="Z26" s="44">
        <f>IF(Z11=0,0,VLOOKUP(Z11,FAC_TOTALS_APTA!$A$4:$AZ$126,$L26,FALSE))</f>
        <v>0</v>
      </c>
      <c r="AA26" s="44">
        <f>IF(AA11=0,0,VLOOKUP(AA11,FAC_TOTALS_APTA!$A$4:$AZ$126,$L26,FALSE))</f>
        <v>0</v>
      </c>
      <c r="AB26" s="44">
        <f>IF(AB11=0,0,VLOOKUP(AB11,FAC_TOTALS_APTA!$A$4:$AZ$126,$L26,FALSE))</f>
        <v>0</v>
      </c>
      <c r="AC26" s="47">
        <f>SUM(M26:AB26)</f>
        <v>68981431.999999896</v>
      </c>
      <c r="AD26" s="48">
        <f>AC26/G28</f>
        <v>5.3517991241650222E-2</v>
      </c>
      <c r="AE26" s="5"/>
    </row>
    <row r="27" spans="1:31" s="104" customFormat="1" x14ac:dyDescent="0.25">
      <c r="A27" s="103"/>
      <c r="B27" s="24" t="s">
        <v>66</v>
      </c>
      <c r="C27" s="27"/>
      <c r="D27" s="103" t="s">
        <v>6</v>
      </c>
      <c r="E27" s="54"/>
      <c r="F27" s="5">
        <f>MATCH($D27,FAC_TOTALS_APTA!$A$2:$AX$2,)</f>
        <v>10</v>
      </c>
      <c r="G27" s="109">
        <f>VLOOKUP(G11,FAC_TOTALS_APTA!$A$4:$AZ$126,$F27,FALSE)</f>
        <v>1250428250.24738</v>
      </c>
      <c r="H27" s="109">
        <f>VLOOKUP(H11,FAC_TOTALS_APTA!$A$4:$AX$126,$F27,FALSE)</f>
        <v>1682621165.3282001</v>
      </c>
      <c r="I27" s="111">
        <f t="shared" ref="I27:I28" si="8">H27/G27-1</f>
        <v>0.34563591713104413</v>
      </c>
      <c r="J27" s="30"/>
      <c r="K27" s="30"/>
      <c r="L27" s="5"/>
      <c r="M27" s="28" t="e">
        <f t="shared" ref="M27:AB27" si="9">SUM(M13:M20)</f>
        <v>#REF!</v>
      </c>
      <c r="N27" s="28" t="e">
        <f t="shared" si="9"/>
        <v>#REF!</v>
      </c>
      <c r="O27" s="28" t="e">
        <f t="shared" si="9"/>
        <v>#REF!</v>
      </c>
      <c r="P27" s="28" t="e">
        <f t="shared" si="9"/>
        <v>#REF!</v>
      </c>
      <c r="Q27" s="28" t="e">
        <f t="shared" si="9"/>
        <v>#REF!</v>
      </c>
      <c r="R27" s="28" t="e">
        <f t="shared" si="9"/>
        <v>#REF!</v>
      </c>
      <c r="S27" s="28" t="e">
        <f t="shared" si="9"/>
        <v>#REF!</v>
      </c>
      <c r="T27" s="28" t="e">
        <f t="shared" si="9"/>
        <v>#REF!</v>
      </c>
      <c r="U27" s="28" t="e">
        <f t="shared" si="9"/>
        <v>#REF!</v>
      </c>
      <c r="V27" s="28" t="e">
        <f t="shared" si="9"/>
        <v>#REF!</v>
      </c>
      <c r="W27" s="28">
        <f t="shared" si="9"/>
        <v>0</v>
      </c>
      <c r="X27" s="28">
        <f t="shared" si="9"/>
        <v>0</v>
      </c>
      <c r="Y27" s="28">
        <f t="shared" si="9"/>
        <v>0</v>
      </c>
      <c r="Z27" s="28">
        <f t="shared" si="9"/>
        <v>0</v>
      </c>
      <c r="AA27" s="28">
        <f t="shared" si="9"/>
        <v>0</v>
      </c>
      <c r="AB27" s="28">
        <f t="shared" si="9"/>
        <v>0</v>
      </c>
      <c r="AC27" s="31">
        <f>H27-G27</f>
        <v>432192915.08082008</v>
      </c>
      <c r="AD27" s="32">
        <f>I27</f>
        <v>0.34563591713104413</v>
      </c>
      <c r="AE27" s="103"/>
    </row>
    <row r="28" spans="1:31" ht="13.5" thickBot="1" x14ac:dyDescent="0.3">
      <c r="B28" s="8" t="s">
        <v>50</v>
      </c>
      <c r="C28" s="22"/>
      <c r="D28" s="147" t="s">
        <v>4</v>
      </c>
      <c r="E28" s="22"/>
      <c r="F28" s="22">
        <f>MATCH($D28,FAC_TOTALS_APTA!$A$2:$AX$2,)</f>
        <v>8</v>
      </c>
      <c r="G28" s="110">
        <f>VLOOKUP(G11,FAC_TOTALS_APTA!$A$4:$AX$126,$F28,FALSE)</f>
        <v>1288939109.99999</v>
      </c>
      <c r="H28" s="110">
        <f>VLOOKUP(H11,FAC_TOTALS_APTA!$A$4:$AX$126,$F28,FALSE)</f>
        <v>1684310471</v>
      </c>
      <c r="I28" s="112">
        <f t="shared" si="8"/>
        <v>0.30674169007100205</v>
      </c>
      <c r="J28" s="49"/>
      <c r="K28" s="49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50">
        <f>H28-G28</f>
        <v>395371361.00001001</v>
      </c>
      <c r="AD28" s="51">
        <f>I28</f>
        <v>0.30674169007100205</v>
      </c>
    </row>
    <row r="29" spans="1:31" ht="14.25" thickTop="1" thickBot="1" x14ac:dyDescent="0.3">
      <c r="B29" s="56" t="s">
        <v>67</v>
      </c>
      <c r="C29" s="57"/>
      <c r="D29" s="153"/>
      <c r="E29" s="58"/>
      <c r="F29" s="57"/>
      <c r="G29" s="57"/>
      <c r="H29" s="57"/>
      <c r="I29" s="59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1">
        <f>AD28-AD27</f>
        <v>-3.8894227060042086E-2</v>
      </c>
    </row>
    <row r="30" spans="1:31" ht="13.5" thickTop="1" x14ac:dyDescent="0.25"/>
    <row r="31" spans="1:31" s="9" customFormat="1" x14ac:dyDescent="0.25">
      <c r="B31" s="17" t="s">
        <v>25</v>
      </c>
      <c r="E31" s="5"/>
      <c r="I31" s="16"/>
    </row>
    <row r="32" spans="1:31" x14ac:dyDescent="0.25">
      <c r="B32" s="14" t="s">
        <v>16</v>
      </c>
      <c r="C32" s="15" t="s">
        <v>17</v>
      </c>
      <c r="D32" s="9"/>
      <c r="E32" s="5"/>
      <c r="F32" s="9"/>
      <c r="G32" s="9"/>
      <c r="H32" s="9"/>
      <c r="I32" s="1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2:31" x14ac:dyDescent="0.25">
      <c r="B33" s="14"/>
      <c r="C33" s="15"/>
      <c r="D33" s="9"/>
      <c r="E33" s="5"/>
      <c r="F33" s="9"/>
      <c r="G33" s="9"/>
      <c r="H33" s="9"/>
      <c r="I33" s="1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2:31" x14ac:dyDescent="0.25">
      <c r="B34" s="17" t="s">
        <v>15</v>
      </c>
      <c r="C34" s="18">
        <v>1</v>
      </c>
      <c r="D34" s="9"/>
      <c r="E34" s="5"/>
      <c r="F34" s="9"/>
      <c r="G34" s="9"/>
      <c r="H34" s="9"/>
      <c r="I34" s="1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2:31" ht="13.5" thickBot="1" x14ac:dyDescent="0.3">
      <c r="B35" s="19" t="s">
        <v>33</v>
      </c>
      <c r="C35" s="20">
        <v>2</v>
      </c>
      <c r="D35" s="21"/>
      <c r="E35" s="22"/>
      <c r="F35" s="21"/>
      <c r="G35" s="21"/>
      <c r="H35" s="21"/>
      <c r="I35" s="2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2:31" ht="13.5" thickTop="1" x14ac:dyDescent="0.25">
      <c r="B36" s="24"/>
      <c r="C36" s="5"/>
      <c r="D36" s="61"/>
      <c r="E36" s="5"/>
      <c r="F36" s="5"/>
      <c r="G36" s="166" t="s">
        <v>51</v>
      </c>
      <c r="H36" s="166"/>
      <c r="I36" s="16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166" t="s">
        <v>55</v>
      </c>
      <c r="AD36" s="166"/>
    </row>
    <row r="37" spans="2:31" x14ac:dyDescent="0.25">
      <c r="B37" s="7" t="s">
        <v>18</v>
      </c>
      <c r="C37" s="26" t="s">
        <v>19</v>
      </c>
      <c r="D37" s="6" t="s">
        <v>20</v>
      </c>
      <c r="E37" s="6"/>
      <c r="F37" s="6"/>
      <c r="G37" s="26">
        <f>$C$1</f>
        <v>2002</v>
      </c>
      <c r="H37" s="26">
        <f>$C$2</f>
        <v>2012</v>
      </c>
      <c r="I37" s="26" t="s">
        <v>22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 t="s">
        <v>24</v>
      </c>
      <c r="AD37" s="26" t="s">
        <v>22</v>
      </c>
    </row>
    <row r="38" spans="2:31" hidden="1" x14ac:dyDescent="0.25">
      <c r="B38" s="24"/>
      <c r="C38" s="27"/>
      <c r="D38" s="5"/>
      <c r="E38" s="5"/>
      <c r="F38" s="5"/>
      <c r="G38" s="5"/>
      <c r="H38" s="5"/>
      <c r="I38" s="27"/>
      <c r="J38" s="5"/>
      <c r="K38" s="5"/>
      <c r="L38" s="5"/>
      <c r="M38" s="5">
        <v>1</v>
      </c>
      <c r="N38" s="5">
        <v>2</v>
      </c>
      <c r="O38" s="5">
        <v>3</v>
      </c>
      <c r="P38" s="5">
        <v>4</v>
      </c>
      <c r="Q38" s="5">
        <v>5</v>
      </c>
      <c r="R38" s="5">
        <v>6</v>
      </c>
      <c r="S38" s="5">
        <v>7</v>
      </c>
      <c r="T38" s="5">
        <v>8</v>
      </c>
      <c r="U38" s="5">
        <v>9</v>
      </c>
      <c r="V38" s="5">
        <v>10</v>
      </c>
      <c r="W38" s="5">
        <v>11</v>
      </c>
      <c r="X38" s="5">
        <v>12</v>
      </c>
      <c r="Y38" s="5">
        <v>13</v>
      </c>
      <c r="Z38" s="5">
        <v>14</v>
      </c>
      <c r="AA38" s="5">
        <v>15</v>
      </c>
      <c r="AB38" s="5">
        <v>16</v>
      </c>
      <c r="AC38" s="5"/>
      <c r="AD38" s="5"/>
    </row>
    <row r="39" spans="2:31" hidden="1" x14ac:dyDescent="0.25">
      <c r="B39" s="24"/>
      <c r="C39" s="27"/>
      <c r="D39" s="5"/>
      <c r="E39" s="5"/>
      <c r="F39" s="5"/>
      <c r="G39" s="5" t="str">
        <f>CONCATENATE($C34,"_",$C35,"_",G37)</f>
        <v>1_2_2002</v>
      </c>
      <c r="H39" s="5" t="str">
        <f>CONCATENATE($C34,"_",$C35,"_",H37)</f>
        <v>1_2_2012</v>
      </c>
      <c r="I39" s="27"/>
      <c r="J39" s="5"/>
      <c r="K39" s="5"/>
      <c r="L39" s="5"/>
      <c r="M39" s="5" t="str">
        <f>IF($G37+M38&gt;$H37,0,CONCATENATE($C34,"_",$C35,"_",$G37+M38))</f>
        <v>1_2_2003</v>
      </c>
      <c r="N39" s="5" t="str">
        <f t="shared" ref="N39:AB39" si="10">IF($G37+N38&gt;$H37,0,CONCATENATE($C34,"_",$C35,"_",$G37+N38))</f>
        <v>1_2_2004</v>
      </c>
      <c r="O39" s="5" t="str">
        <f t="shared" si="10"/>
        <v>1_2_2005</v>
      </c>
      <c r="P39" s="5" t="str">
        <f t="shared" si="10"/>
        <v>1_2_2006</v>
      </c>
      <c r="Q39" s="5" t="str">
        <f t="shared" si="10"/>
        <v>1_2_2007</v>
      </c>
      <c r="R39" s="5" t="str">
        <f t="shared" si="10"/>
        <v>1_2_2008</v>
      </c>
      <c r="S39" s="5" t="str">
        <f t="shared" si="10"/>
        <v>1_2_2009</v>
      </c>
      <c r="T39" s="5" t="str">
        <f t="shared" si="10"/>
        <v>1_2_2010</v>
      </c>
      <c r="U39" s="5" t="str">
        <f t="shared" si="10"/>
        <v>1_2_2011</v>
      </c>
      <c r="V39" s="5" t="str">
        <f t="shared" si="10"/>
        <v>1_2_2012</v>
      </c>
      <c r="W39" s="5">
        <f t="shared" si="10"/>
        <v>0</v>
      </c>
      <c r="X39" s="5">
        <f t="shared" si="10"/>
        <v>0</v>
      </c>
      <c r="Y39" s="5">
        <f t="shared" si="10"/>
        <v>0</v>
      </c>
      <c r="Z39" s="5">
        <f t="shared" si="10"/>
        <v>0</v>
      </c>
      <c r="AA39" s="5">
        <f t="shared" si="10"/>
        <v>0</v>
      </c>
      <c r="AB39" s="5">
        <f t="shared" si="10"/>
        <v>0</v>
      </c>
      <c r="AC39" s="5"/>
      <c r="AD39" s="5"/>
    </row>
    <row r="40" spans="2:31" hidden="1" x14ac:dyDescent="0.25">
      <c r="B40" s="24"/>
      <c r="C40" s="27"/>
      <c r="D40" s="5"/>
      <c r="E40" s="5"/>
      <c r="F40" s="5" t="s">
        <v>23</v>
      </c>
      <c r="G40" s="28"/>
      <c r="H40" s="28"/>
      <c r="I40" s="27"/>
      <c r="J40" s="5"/>
      <c r="K40" s="5"/>
      <c r="L40" s="5" t="s">
        <v>23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2:31" x14ac:dyDescent="0.25">
      <c r="B41" s="114" t="s">
        <v>31</v>
      </c>
      <c r="C41" s="115" t="s">
        <v>21</v>
      </c>
      <c r="D41" s="103" t="s">
        <v>95</v>
      </c>
      <c r="E41" s="54"/>
      <c r="F41" s="5">
        <f>MATCH($D41,FAC_TOTALS_APTA!$A$2:$AZ$2,)</f>
        <v>12</v>
      </c>
      <c r="G41" s="28">
        <f>VLOOKUP(G39,FAC_TOTALS_APTA!$A$4:$AZ$126,$F41,FALSE)</f>
        <v>2988066.6864974699</v>
      </c>
      <c r="H41" s="28">
        <f>VLOOKUP(H39,FAC_TOTALS_APTA!$A$4:$AZ$126,$F41,FALSE)</f>
        <v>4140949.1879227501</v>
      </c>
      <c r="I41" s="29">
        <f>IFERROR(H41/G41-1,"-")</f>
        <v>0.38582890624059596</v>
      </c>
      <c r="J41" s="30" t="str">
        <f>IF(C41="Log","_log","")</f>
        <v>_log</v>
      </c>
      <c r="K41" s="30" t="str">
        <f>CONCATENATE(D41,J41,"_FAC")</f>
        <v>VRM_ADJ_log_FAC</v>
      </c>
      <c r="L41" s="5">
        <f>MATCH($K41,FAC_TOTALS_APTA!$A$2:$AX$2,)</f>
        <v>28</v>
      </c>
      <c r="M41" s="28">
        <f>IF(M39=0,0,VLOOKUP(M39,FAC_TOTALS_APTA!$A$4:$AZ$126,$L41,FALSE))</f>
        <v>565211.79199989699</v>
      </c>
      <c r="N41" s="28">
        <f>IF(N39=0,0,VLOOKUP(N39,FAC_TOTALS_APTA!$A$4:$AZ$126,$L41,FALSE))</f>
        <v>729811.34383892803</v>
      </c>
      <c r="O41" s="28">
        <f>IF(O39=0,0,VLOOKUP(O39,FAC_TOTALS_APTA!$A$4:$AZ$126,$L41,FALSE))</f>
        <v>1694564.1274530101</v>
      </c>
      <c r="P41" s="28">
        <f>IF(P39=0,0,VLOOKUP(P39,FAC_TOTALS_APTA!$A$4:$AZ$126,$L41,FALSE))</f>
        <v>2145967.2185746399</v>
      </c>
      <c r="Q41" s="28">
        <f>IF(Q39=0,0,VLOOKUP(Q39,FAC_TOTALS_APTA!$A$4:$AZ$126,$L41,FALSE))</f>
        <v>2963812.6420754199</v>
      </c>
      <c r="R41" s="28">
        <f>IF(R39=0,0,VLOOKUP(R39,FAC_TOTALS_APTA!$A$4:$AZ$126,$L41,FALSE))</f>
        <v>6011191.6164913904</v>
      </c>
      <c r="S41" s="28">
        <f>IF(S39=0,0,VLOOKUP(S39,FAC_TOTALS_APTA!$A$4:$AZ$126,$L41,FALSE))</f>
        <v>340155.95611234801</v>
      </c>
      <c r="T41" s="28">
        <f>IF(T39=0,0,VLOOKUP(T39,FAC_TOTALS_APTA!$A$4:$AZ$126,$L41,FALSE))</f>
        <v>-737480.72359629197</v>
      </c>
      <c r="U41" s="28">
        <f>IF(U39=0,0,VLOOKUP(U39,FAC_TOTALS_APTA!$A$4:$AZ$126,$L41,FALSE))</f>
        <v>2752096.3169567501</v>
      </c>
      <c r="V41" s="28">
        <f>IF(V39=0,0,VLOOKUP(V39,FAC_TOTALS_APTA!$A$4:$AZ$126,$L41,FALSE))</f>
        <v>3293698.0219586599</v>
      </c>
      <c r="W41" s="28">
        <f>IF(W39=0,0,VLOOKUP(W39,FAC_TOTALS_APTA!$A$4:$AZ$126,$L41,FALSE))</f>
        <v>0</v>
      </c>
      <c r="X41" s="28">
        <f>IF(X39=0,0,VLOOKUP(X39,FAC_TOTALS_APTA!$A$4:$AZ$126,$L41,FALSE))</f>
        <v>0</v>
      </c>
      <c r="Y41" s="28">
        <f>IF(Y39=0,0,VLOOKUP(Y39,FAC_TOTALS_APTA!$A$4:$AZ$126,$L41,FALSE))</f>
        <v>0</v>
      </c>
      <c r="Z41" s="28">
        <f>IF(Z39=0,0,VLOOKUP(Z39,FAC_TOTALS_APTA!$A$4:$AZ$126,$L41,FALSE))</f>
        <v>0</v>
      </c>
      <c r="AA41" s="28">
        <f>IF(AA39=0,0,VLOOKUP(AA39,FAC_TOTALS_APTA!$A$4:$AZ$126,$L41,FALSE))</f>
        <v>0</v>
      </c>
      <c r="AB41" s="28">
        <f>IF(AB39=0,0,VLOOKUP(AB39,FAC_TOTALS_APTA!$A$4:$AZ$126,$L41,FALSE))</f>
        <v>0</v>
      </c>
      <c r="AC41" s="31">
        <f>SUM(M41:AB41)</f>
        <v>19759028.311864752</v>
      </c>
      <c r="AD41" s="32">
        <f>AC41/G55</f>
        <v>0.43001227401155473</v>
      </c>
      <c r="AE41" s="101"/>
    </row>
    <row r="42" spans="2:31" x14ac:dyDescent="0.25">
      <c r="B42" s="114" t="s">
        <v>52</v>
      </c>
      <c r="C42" s="115" t="s">
        <v>21</v>
      </c>
      <c r="D42" s="103" t="s">
        <v>97</v>
      </c>
      <c r="E42" s="54"/>
      <c r="F42" s="5">
        <f>MATCH($D42,FAC_TOTALS_APTA!$A$2:$AZ$2,)</f>
        <v>14</v>
      </c>
      <c r="G42" s="53">
        <f>VLOOKUP(G39,FAC_TOTALS_APTA!$A$4:$AZ$126,$F42,FALSE)</f>
        <v>1.22446132506114</v>
      </c>
      <c r="H42" s="53">
        <f>VLOOKUP(H39,FAC_TOTALS_APTA!$A$4:$AZ$126,$F42,FALSE)</f>
        <v>1.16958096107573</v>
      </c>
      <c r="I42" s="29">
        <f t="shared" ref="I42:I53" si="11">IFERROR(H42/G42-1,"-")</f>
        <v>-4.482000604034575E-2</v>
      </c>
      <c r="J42" s="30" t="str">
        <f t="shared" ref="J42:J50" si="12">IF(C42="Log","_log","")</f>
        <v>_log</v>
      </c>
      <c r="K42" s="30" t="str">
        <f t="shared" ref="K42:K54" si="13">CONCATENATE(D42,J42,"_FAC")</f>
        <v>FARE_per_UPT_cleaned_2018_RAIL_log_FAC</v>
      </c>
      <c r="L42" s="5">
        <f>MATCH($K42,FAC_TOTALS_APTA!$A$2:$AX$2,)</f>
        <v>30</v>
      </c>
      <c r="M42" s="28">
        <f>IF(M39=0,0,VLOOKUP(M39,FAC_TOTALS_APTA!$A$4:$AZ$126,$L42,FALSE))</f>
        <v>1673787.81183095</v>
      </c>
      <c r="N42" s="28">
        <f>IF(N39=0,0,VLOOKUP(N39,FAC_TOTALS_APTA!$A$4:$AZ$126,$L42,FALSE))</f>
        <v>511957.20868370699</v>
      </c>
      <c r="O42" s="28">
        <f>IF(O39=0,0,VLOOKUP(O39,FAC_TOTALS_APTA!$A$4:$AZ$126,$L42,FALSE))</f>
        <v>308492.77823615802</v>
      </c>
      <c r="P42" s="28">
        <f>IF(P39=0,0,VLOOKUP(P39,FAC_TOTALS_APTA!$A$4:$AZ$126,$L42,FALSE))</f>
        <v>227497.13545623401</v>
      </c>
      <c r="Q42" s="28">
        <f>IF(Q39=0,0,VLOOKUP(Q39,FAC_TOTALS_APTA!$A$4:$AZ$126,$L42,FALSE))</f>
        <v>-754976.39308865101</v>
      </c>
      <c r="R42" s="28">
        <f>IF(R39=0,0,VLOOKUP(R39,FAC_TOTALS_APTA!$A$4:$AZ$126,$L42,FALSE))</f>
        <v>-311735.76969142898</v>
      </c>
      <c r="S42" s="28">
        <f>IF(S39=0,0,VLOOKUP(S39,FAC_TOTALS_APTA!$A$4:$AZ$126,$L42,FALSE))</f>
        <v>-2266468.5604047999</v>
      </c>
      <c r="T42" s="28">
        <f>IF(T39=0,0,VLOOKUP(T39,FAC_TOTALS_APTA!$A$4:$AZ$126,$L42,FALSE))</f>
        <v>-240971.668552549</v>
      </c>
      <c r="U42" s="28">
        <f>IF(U39=0,0,VLOOKUP(U39,FAC_TOTALS_APTA!$A$4:$AZ$126,$L42,FALSE))</f>
        <v>-167079.106331641</v>
      </c>
      <c r="V42" s="28">
        <f>IF(V39=0,0,VLOOKUP(V39,FAC_TOTALS_APTA!$A$4:$AZ$126,$L42,FALSE))</f>
        <v>200060.26282488901</v>
      </c>
      <c r="W42" s="28">
        <f>IF(W39=0,0,VLOOKUP(W39,FAC_TOTALS_APTA!$A$4:$AZ$126,$L42,FALSE))</f>
        <v>0</v>
      </c>
      <c r="X42" s="28">
        <f>IF(X39=0,0,VLOOKUP(X39,FAC_TOTALS_APTA!$A$4:$AZ$126,$L42,FALSE))</f>
        <v>0</v>
      </c>
      <c r="Y42" s="28">
        <f>IF(Y39=0,0,VLOOKUP(Y39,FAC_TOTALS_APTA!$A$4:$AZ$126,$L42,FALSE))</f>
        <v>0</v>
      </c>
      <c r="Z42" s="28">
        <f>IF(Z39=0,0,VLOOKUP(Z39,FAC_TOTALS_APTA!$A$4:$AZ$126,$L42,FALSE))</f>
        <v>0</v>
      </c>
      <c r="AA42" s="28">
        <f>IF(AA39=0,0,VLOOKUP(AA39,FAC_TOTALS_APTA!$A$4:$AZ$126,$L42,FALSE))</f>
        <v>0</v>
      </c>
      <c r="AB42" s="28">
        <f>IF(AB39=0,0,VLOOKUP(AB39,FAC_TOTALS_APTA!$A$4:$AZ$126,$L42,FALSE))</f>
        <v>0</v>
      </c>
      <c r="AC42" s="31">
        <f t="shared" ref="AC42:AC53" si="14">SUM(M42:AB42)</f>
        <v>-819436.30103713158</v>
      </c>
      <c r="AD42" s="32">
        <f>AC42/G55</f>
        <v>-1.7833248763807215E-2</v>
      </c>
      <c r="AE42" s="101"/>
    </row>
    <row r="43" spans="2:31" x14ac:dyDescent="0.25">
      <c r="B43" s="114" t="s">
        <v>79</v>
      </c>
      <c r="C43" s="115"/>
      <c r="D43" s="103" t="s">
        <v>77</v>
      </c>
      <c r="E43" s="117"/>
      <c r="F43" s="103" t="e">
        <f>MATCH($D43,FAC_TOTALS_APTA!$A$2:$AZ$2,)</f>
        <v>#N/A</v>
      </c>
      <c r="G43" s="116" t="e">
        <f>VLOOKUP(G39,FAC_TOTALS_APTA!$A$4:$AZ$126,$F43,FALSE)</f>
        <v>#REF!</v>
      </c>
      <c r="H43" s="116" t="e">
        <f>VLOOKUP(H39,FAC_TOTALS_APTA!$A$4:$AZ$126,$F43,FALSE)</f>
        <v>#REF!</v>
      </c>
      <c r="I43" s="118" t="str">
        <f>IFERROR(H43/G43-1,"-")</f>
        <v>-</v>
      </c>
      <c r="J43" s="119" t="str">
        <f t="shared" si="12"/>
        <v/>
      </c>
      <c r="K43" s="119" t="str">
        <f t="shared" si="13"/>
        <v>RESTRUCTURE_FAC</v>
      </c>
      <c r="L43" s="103" t="e">
        <f>MATCH($K43,FAC_TOTALS_APTA!$A$2:$AX$2,)</f>
        <v>#N/A</v>
      </c>
      <c r="M43" s="116" t="e">
        <f>IF(M39=0,0,VLOOKUP(M39,FAC_TOTALS_APTA!$A$4:$AZ$126,$L43,FALSE))</f>
        <v>#REF!</v>
      </c>
      <c r="N43" s="116" t="e">
        <f>IF(N39=0,0,VLOOKUP(N39,FAC_TOTALS_APTA!$A$4:$AZ$126,$L43,FALSE))</f>
        <v>#REF!</v>
      </c>
      <c r="O43" s="116" t="e">
        <f>IF(O39=0,0,VLOOKUP(O39,FAC_TOTALS_APTA!$A$4:$AZ$126,$L43,FALSE))</f>
        <v>#REF!</v>
      </c>
      <c r="P43" s="116" t="e">
        <f>IF(P39=0,0,VLOOKUP(P39,FAC_TOTALS_APTA!$A$4:$AZ$126,$L43,FALSE))</f>
        <v>#REF!</v>
      </c>
      <c r="Q43" s="116" t="e">
        <f>IF(Q39=0,0,VLOOKUP(Q39,FAC_TOTALS_APTA!$A$4:$AZ$126,$L43,FALSE))</f>
        <v>#REF!</v>
      </c>
      <c r="R43" s="116" t="e">
        <f>IF(R39=0,0,VLOOKUP(R39,FAC_TOTALS_APTA!$A$4:$AZ$126,$L43,FALSE))</f>
        <v>#REF!</v>
      </c>
      <c r="S43" s="116" t="e">
        <f>IF(S39=0,0,VLOOKUP(S39,FAC_TOTALS_APTA!$A$4:$AZ$126,$L43,FALSE))</f>
        <v>#REF!</v>
      </c>
      <c r="T43" s="116" t="e">
        <f>IF(T39=0,0,VLOOKUP(T39,FAC_TOTALS_APTA!$A$4:$AZ$126,$L43,FALSE))</f>
        <v>#REF!</v>
      </c>
      <c r="U43" s="116" t="e">
        <f>IF(U39=0,0,VLOOKUP(U39,FAC_TOTALS_APTA!$A$4:$AZ$126,$L43,FALSE))</f>
        <v>#REF!</v>
      </c>
      <c r="V43" s="116" t="e">
        <f>IF(V39=0,0,VLOOKUP(V39,FAC_TOTALS_APTA!$A$4:$AZ$126,$L43,FALSE))</f>
        <v>#REF!</v>
      </c>
      <c r="W43" s="116">
        <f>IF(W39=0,0,VLOOKUP(W39,FAC_TOTALS_APTA!$A$4:$AZ$126,$L43,FALSE))</f>
        <v>0</v>
      </c>
      <c r="X43" s="116">
        <f>IF(X39=0,0,VLOOKUP(X39,FAC_TOTALS_APTA!$A$4:$AZ$126,$L43,FALSE))</f>
        <v>0</v>
      </c>
      <c r="Y43" s="116">
        <f>IF(Y39=0,0,VLOOKUP(Y39,FAC_TOTALS_APTA!$A$4:$AZ$126,$L43,FALSE))</f>
        <v>0</v>
      </c>
      <c r="Z43" s="116">
        <f>IF(Z39=0,0,VLOOKUP(Z39,FAC_TOTALS_APTA!$A$4:$AZ$126,$L43,FALSE))</f>
        <v>0</v>
      </c>
      <c r="AA43" s="116">
        <f>IF(AA39=0,0,VLOOKUP(AA39,FAC_TOTALS_APTA!$A$4:$AZ$126,$L43,FALSE))</f>
        <v>0</v>
      </c>
      <c r="AB43" s="116">
        <f>IF(AB39=0,0,VLOOKUP(AB39,FAC_TOTALS_APTA!$A$4:$AZ$126,$L43,FALSE))</f>
        <v>0</v>
      </c>
      <c r="AC43" s="120" t="e">
        <f t="shared" si="14"/>
        <v>#REF!</v>
      </c>
      <c r="AD43" s="121" t="e">
        <f>AC43/G56</f>
        <v>#REF!</v>
      </c>
      <c r="AE43" s="101"/>
    </row>
    <row r="44" spans="2:31" x14ac:dyDescent="0.25">
      <c r="B44" s="114" t="s">
        <v>80</v>
      </c>
      <c r="C44" s="115"/>
      <c r="D44" s="103" t="s">
        <v>76</v>
      </c>
      <c r="E44" s="117"/>
      <c r="F44" s="103">
        <f>MATCH($D44,FAC_TOTALS_APTA!$A$2:$AZ$2,)</f>
        <v>20</v>
      </c>
      <c r="G44" s="116">
        <f>VLOOKUP(G39,FAC_TOTALS_APTA!$A$4:$AZ$126,$F44,FALSE)</f>
        <v>0</v>
      </c>
      <c r="H44" s="116">
        <f>VLOOKUP(H39,FAC_TOTALS_APTA!$A$4:$AZ$126,$F44,FALSE)</f>
        <v>0</v>
      </c>
      <c r="I44" s="118" t="str">
        <f>IFERROR(H44/G44-1,"-")</f>
        <v>-</v>
      </c>
      <c r="J44" s="119" t="str">
        <f t="shared" si="12"/>
        <v/>
      </c>
      <c r="K44" s="119" t="str">
        <f t="shared" si="13"/>
        <v>MAINTENANCE_WMATA_FAC</v>
      </c>
      <c r="L44" s="103">
        <f>MATCH($K44,FAC_TOTALS_APTA!$A$2:$AX$2,)</f>
        <v>36</v>
      </c>
      <c r="M44" s="116">
        <f>IF(M40=0,0,VLOOKUP(M40,FAC_TOTALS_APTA!$A$4:$AZ$126,$L44,FALSE))</f>
        <v>0</v>
      </c>
      <c r="N44" s="116">
        <f>IF(N40=0,0,VLOOKUP(N40,FAC_TOTALS_APTA!$A$4:$AZ$126,$L44,FALSE))</f>
        <v>0</v>
      </c>
      <c r="O44" s="116">
        <f>IF(O40=0,0,VLOOKUP(O40,FAC_TOTALS_APTA!$A$4:$AZ$126,$L44,FALSE))</f>
        <v>0</v>
      </c>
      <c r="P44" s="116">
        <f>IF(P40=0,0,VLOOKUP(P40,FAC_TOTALS_APTA!$A$4:$AZ$126,$L44,FALSE))</f>
        <v>0</v>
      </c>
      <c r="Q44" s="116">
        <f>IF(Q40=0,0,VLOOKUP(Q40,FAC_TOTALS_APTA!$A$4:$AZ$126,$L44,FALSE))</f>
        <v>0</v>
      </c>
      <c r="R44" s="116">
        <f>IF(R40=0,0,VLOOKUP(R40,FAC_TOTALS_APTA!$A$4:$AZ$126,$L44,FALSE))</f>
        <v>0</v>
      </c>
      <c r="S44" s="116">
        <f>IF(S40=0,0,VLOOKUP(S40,FAC_TOTALS_APTA!$A$4:$AZ$126,$L44,FALSE))</f>
        <v>0</v>
      </c>
      <c r="T44" s="116">
        <f>IF(T40=0,0,VLOOKUP(T40,FAC_TOTALS_APTA!$A$4:$AZ$126,$L44,FALSE))</f>
        <v>0</v>
      </c>
      <c r="U44" s="116">
        <f>IF(U40=0,0,VLOOKUP(U40,FAC_TOTALS_APTA!$A$4:$AZ$126,$L44,FALSE))</f>
        <v>0</v>
      </c>
      <c r="V44" s="116">
        <f>IF(V40=0,0,VLOOKUP(V40,FAC_TOTALS_APTA!$A$4:$AZ$126,$L44,FALSE))</f>
        <v>0</v>
      </c>
      <c r="W44" s="116">
        <f>IF(W40=0,0,VLOOKUP(W40,FAC_TOTALS_APTA!$A$4:$AZ$126,$L44,FALSE))</f>
        <v>0</v>
      </c>
      <c r="X44" s="116">
        <f>IF(X40=0,0,VLOOKUP(X40,FAC_TOTALS_APTA!$A$4:$AZ$126,$L44,FALSE))</f>
        <v>0</v>
      </c>
      <c r="Y44" s="116">
        <f>IF(Y40=0,0,VLOOKUP(Y40,FAC_TOTALS_APTA!$A$4:$AZ$126,$L44,FALSE))</f>
        <v>0</v>
      </c>
      <c r="Z44" s="116">
        <f>IF(Z40=0,0,VLOOKUP(Z40,FAC_TOTALS_APTA!$A$4:$AZ$126,$L44,FALSE))</f>
        <v>0</v>
      </c>
      <c r="AA44" s="116">
        <f>IF(AA40=0,0,VLOOKUP(AA40,FAC_TOTALS_APTA!$A$4:$AZ$126,$L44,FALSE))</f>
        <v>0</v>
      </c>
      <c r="AB44" s="116">
        <f>IF(AB40=0,0,VLOOKUP(AB40,FAC_TOTALS_APTA!$A$4:$AZ$126,$L44,FALSE))</f>
        <v>0</v>
      </c>
      <c r="AC44" s="120">
        <f t="shared" si="14"/>
        <v>0</v>
      </c>
      <c r="AD44" s="121">
        <f>AC44/G56</f>
        <v>0</v>
      </c>
      <c r="AE44" s="101"/>
    </row>
    <row r="45" spans="2:31" x14ac:dyDescent="0.25">
      <c r="B45" s="114" t="s">
        <v>48</v>
      </c>
      <c r="C45" s="115" t="s">
        <v>21</v>
      </c>
      <c r="D45" s="103" t="s">
        <v>8</v>
      </c>
      <c r="E45" s="54"/>
      <c r="F45" s="5">
        <f>MATCH($D45,FAC_TOTALS_APTA!$A$2:$AZ$2,)</f>
        <v>15</v>
      </c>
      <c r="G45" s="28">
        <f>VLOOKUP(G39,FAC_TOTALS_APTA!$A$4:$AZ$126,$F45,FALSE)</f>
        <v>2748238.4134659702</v>
      </c>
      <c r="H45" s="28">
        <f>VLOOKUP(H39,FAC_TOTALS_APTA!$A$4:$AZ$126,$F45,FALSE)</f>
        <v>2873847.8133243402</v>
      </c>
      <c r="I45" s="29">
        <f t="shared" si="11"/>
        <v>4.5705423242358378E-2</v>
      </c>
      <c r="J45" s="30" t="str">
        <f t="shared" si="12"/>
        <v>_log</v>
      </c>
      <c r="K45" s="30" t="str">
        <f t="shared" si="13"/>
        <v>POP_EMP_log_FAC</v>
      </c>
      <c r="L45" s="5">
        <f>MATCH($K45,FAC_TOTALS_APTA!$A$2:$AX$2,)</f>
        <v>31</v>
      </c>
      <c r="M45" s="28">
        <f>IF(M39=0,0,VLOOKUP(M39,FAC_TOTALS_APTA!$A$4:$AZ$126,$L45,FALSE))</f>
        <v>327087.01710608002</v>
      </c>
      <c r="N45" s="28">
        <f>IF(N39=0,0,VLOOKUP(N39,FAC_TOTALS_APTA!$A$4:$AZ$126,$L45,FALSE))</f>
        <v>355455.34594248701</v>
      </c>
      <c r="O45" s="28">
        <f>IF(O39=0,0,VLOOKUP(O39,FAC_TOTALS_APTA!$A$4:$AZ$126,$L45,FALSE))</f>
        <v>447867.58933728503</v>
      </c>
      <c r="P45" s="28">
        <f>IF(P39=0,0,VLOOKUP(P39,FAC_TOTALS_APTA!$A$4:$AZ$126,$L45,FALSE))</f>
        <v>583019.17554251198</v>
      </c>
      <c r="Q45" s="28">
        <f>IF(Q39=0,0,VLOOKUP(Q39,FAC_TOTALS_APTA!$A$4:$AZ$126,$L45,FALSE))</f>
        <v>185882.92288172699</v>
      </c>
      <c r="R45" s="28">
        <f>IF(R39=0,0,VLOOKUP(R39,FAC_TOTALS_APTA!$A$4:$AZ$126,$L45,FALSE))</f>
        <v>53468.712200242102</v>
      </c>
      <c r="S45" s="28">
        <f>IF(S39=0,0,VLOOKUP(S39,FAC_TOTALS_APTA!$A$4:$AZ$126,$L45,FALSE))</f>
        <v>-182101.497073682</v>
      </c>
      <c r="T45" s="28">
        <f>IF(T39=0,0,VLOOKUP(T39,FAC_TOTALS_APTA!$A$4:$AZ$126,$L45,FALSE))</f>
        <v>67940.738605909501</v>
      </c>
      <c r="U45" s="28">
        <f>IF(U39=0,0,VLOOKUP(U39,FAC_TOTALS_APTA!$A$4:$AZ$126,$L45,FALSE))</f>
        <v>175822.07838428699</v>
      </c>
      <c r="V45" s="28">
        <f>IF(V39=0,0,VLOOKUP(V39,FAC_TOTALS_APTA!$A$4:$AZ$126,$L45,FALSE))</f>
        <v>276403.47155410203</v>
      </c>
      <c r="W45" s="28">
        <f>IF(W39=0,0,VLOOKUP(W39,FAC_TOTALS_APTA!$A$4:$AZ$126,$L45,FALSE))</f>
        <v>0</v>
      </c>
      <c r="X45" s="28">
        <f>IF(X39=0,0,VLOOKUP(X39,FAC_TOTALS_APTA!$A$4:$AZ$126,$L45,FALSE))</f>
        <v>0</v>
      </c>
      <c r="Y45" s="28">
        <f>IF(Y39=0,0,VLOOKUP(Y39,FAC_TOTALS_APTA!$A$4:$AZ$126,$L45,FALSE))</f>
        <v>0</v>
      </c>
      <c r="Z45" s="28">
        <f>IF(Z39=0,0,VLOOKUP(Z39,FAC_TOTALS_APTA!$A$4:$AZ$126,$L45,FALSE))</f>
        <v>0</v>
      </c>
      <c r="AA45" s="28">
        <f>IF(AA39=0,0,VLOOKUP(AA39,FAC_TOTALS_APTA!$A$4:$AZ$126,$L45,FALSE))</f>
        <v>0</v>
      </c>
      <c r="AB45" s="28">
        <f>IF(AB39=0,0,VLOOKUP(AB39,FAC_TOTALS_APTA!$A$4:$AZ$126,$L45,FALSE))</f>
        <v>0</v>
      </c>
      <c r="AC45" s="31">
        <f t="shared" si="14"/>
        <v>2290845.5544809499</v>
      </c>
      <c r="AD45" s="32">
        <f>AC45/G55</f>
        <v>4.9855270752362547E-2</v>
      </c>
      <c r="AE45" s="101"/>
    </row>
    <row r="46" spans="2:31" x14ac:dyDescent="0.25">
      <c r="B46" s="24" t="s">
        <v>73</v>
      </c>
      <c r="C46" s="115"/>
      <c r="D46" s="103" t="s">
        <v>72</v>
      </c>
      <c r="E46" s="54"/>
      <c r="F46" s="5" t="e">
        <f>MATCH($D46,FAC_TOTALS_APTA!$A$2:$AZ$2,)</f>
        <v>#N/A</v>
      </c>
      <c r="G46" s="53" t="e">
        <f>VLOOKUP(G39,FAC_TOTALS_APTA!$A$4:$AZ$126,$F46,FALSE)</f>
        <v>#REF!</v>
      </c>
      <c r="H46" s="53" t="e">
        <f>VLOOKUP(H39,FAC_TOTALS_APTA!$A$4:$AZ$126,$F46,FALSE)</f>
        <v>#REF!</v>
      </c>
      <c r="I46" s="29" t="str">
        <f t="shared" si="11"/>
        <v>-</v>
      </c>
      <c r="J46" s="30" t="str">
        <f t="shared" si="12"/>
        <v/>
      </c>
      <c r="K46" s="30" t="str">
        <f t="shared" si="13"/>
        <v>TSD_POP_EMP_PCT_FAC</v>
      </c>
      <c r="L46" s="5" t="e">
        <f>MATCH($K46,FAC_TOTALS_APTA!$A$2:$AX$2,)</f>
        <v>#N/A</v>
      </c>
      <c r="M46" s="28" t="e">
        <f>IF(M39=0,0,VLOOKUP(M39,FAC_TOTALS_APTA!$A$4:$AZ$126,$L46,FALSE))</f>
        <v>#REF!</v>
      </c>
      <c r="N46" s="28" t="e">
        <f>IF(N39=0,0,VLOOKUP(N39,FAC_TOTALS_APTA!$A$4:$AZ$126,$L46,FALSE))</f>
        <v>#REF!</v>
      </c>
      <c r="O46" s="28" t="e">
        <f>IF(O39=0,0,VLOOKUP(O39,FAC_TOTALS_APTA!$A$4:$AZ$126,$L46,FALSE))</f>
        <v>#REF!</v>
      </c>
      <c r="P46" s="28" t="e">
        <f>IF(P39=0,0,VLOOKUP(P39,FAC_TOTALS_APTA!$A$4:$AZ$126,$L46,FALSE))</f>
        <v>#REF!</v>
      </c>
      <c r="Q46" s="28" t="e">
        <f>IF(Q39=0,0,VLOOKUP(Q39,FAC_TOTALS_APTA!$A$4:$AZ$126,$L46,FALSE))</f>
        <v>#REF!</v>
      </c>
      <c r="R46" s="28" t="e">
        <f>IF(R39=0,0,VLOOKUP(R39,FAC_TOTALS_APTA!$A$4:$AZ$126,$L46,FALSE))</f>
        <v>#REF!</v>
      </c>
      <c r="S46" s="28" t="e">
        <f>IF(S39=0,0,VLOOKUP(S39,FAC_TOTALS_APTA!$A$4:$AZ$126,$L46,FALSE))</f>
        <v>#REF!</v>
      </c>
      <c r="T46" s="28" t="e">
        <f>IF(T39=0,0,VLOOKUP(T39,FAC_TOTALS_APTA!$A$4:$AZ$126,$L46,FALSE))</f>
        <v>#REF!</v>
      </c>
      <c r="U46" s="28" t="e">
        <f>IF(U39=0,0,VLOOKUP(U39,FAC_TOTALS_APTA!$A$4:$AZ$126,$L46,FALSE))</f>
        <v>#REF!</v>
      </c>
      <c r="V46" s="28" t="e">
        <f>IF(V39=0,0,VLOOKUP(V39,FAC_TOTALS_APTA!$A$4:$AZ$126,$L46,FALSE))</f>
        <v>#REF!</v>
      </c>
      <c r="W46" s="28">
        <f>IF(W39=0,0,VLOOKUP(W39,FAC_TOTALS_APTA!$A$4:$AZ$126,$L46,FALSE))</f>
        <v>0</v>
      </c>
      <c r="X46" s="28">
        <f>IF(X39=0,0,VLOOKUP(X39,FAC_TOTALS_APTA!$A$4:$AZ$126,$L46,FALSE))</f>
        <v>0</v>
      </c>
      <c r="Y46" s="28">
        <f>IF(Y39=0,0,VLOOKUP(Y39,FAC_TOTALS_APTA!$A$4:$AZ$126,$L46,FALSE))</f>
        <v>0</v>
      </c>
      <c r="Z46" s="28">
        <f>IF(Z39=0,0,VLOOKUP(Z39,FAC_TOTALS_APTA!$A$4:$AZ$126,$L46,FALSE))</f>
        <v>0</v>
      </c>
      <c r="AA46" s="28">
        <f>IF(AA39=0,0,VLOOKUP(AA39,FAC_TOTALS_APTA!$A$4:$AZ$126,$L46,FALSE))</f>
        <v>0</v>
      </c>
      <c r="AB46" s="28">
        <f>IF(AB39=0,0,VLOOKUP(AB39,FAC_TOTALS_APTA!$A$4:$AZ$126,$L46,FALSE))</f>
        <v>0</v>
      </c>
      <c r="AC46" s="31" t="e">
        <f t="shared" si="14"/>
        <v>#REF!</v>
      </c>
      <c r="AD46" s="32" t="e">
        <f>AC46/G55</f>
        <v>#REF!</v>
      </c>
      <c r="AE46" s="101"/>
    </row>
    <row r="47" spans="2:31" x14ac:dyDescent="0.2">
      <c r="B47" s="114" t="s">
        <v>49</v>
      </c>
      <c r="C47" s="115" t="s">
        <v>21</v>
      </c>
      <c r="D47" s="123" t="s">
        <v>81</v>
      </c>
      <c r="E47" s="54"/>
      <c r="F47" s="5">
        <f>MATCH($D47,FAC_TOTALS_APTA!$A$2:$AZ$2,)</f>
        <v>16</v>
      </c>
      <c r="G47" s="33">
        <f>VLOOKUP(G39,FAC_TOTALS_APTA!$A$4:$AZ$126,$F47,FALSE)</f>
        <v>1.95863721745606</v>
      </c>
      <c r="H47" s="33">
        <f>VLOOKUP(H39,FAC_TOTALS_APTA!$A$4:$AZ$126,$F47,FALSE)</f>
        <v>4.0037531914838302</v>
      </c>
      <c r="I47" s="29">
        <f t="shared" si="11"/>
        <v>1.0441525136972691</v>
      </c>
      <c r="J47" s="30" t="str">
        <f t="shared" si="12"/>
        <v>_log</v>
      </c>
      <c r="K47" s="30" t="str">
        <f t="shared" si="13"/>
        <v>GAS_PRICE_2018_log_FAC</v>
      </c>
      <c r="L47" s="5">
        <f>MATCH($K47,FAC_TOTALS_APTA!$A$2:$AX$2,)</f>
        <v>32</v>
      </c>
      <c r="M47" s="28">
        <f>IF(M39=0,0,VLOOKUP(M39,FAC_TOTALS_APTA!$A$4:$AZ$126,$L47,FALSE))</f>
        <v>405740.47852562799</v>
      </c>
      <c r="N47" s="28">
        <f>IF(N39=0,0,VLOOKUP(N39,FAC_TOTALS_APTA!$A$4:$AZ$126,$L47,FALSE))</f>
        <v>433145.912954434</v>
      </c>
      <c r="O47" s="28">
        <f>IF(O39=0,0,VLOOKUP(O39,FAC_TOTALS_APTA!$A$4:$AZ$126,$L47,FALSE))</f>
        <v>632621.76414536603</v>
      </c>
      <c r="P47" s="28">
        <f>IF(P39=0,0,VLOOKUP(P39,FAC_TOTALS_APTA!$A$4:$AZ$126,$L47,FALSE))</f>
        <v>405576.55888825702</v>
      </c>
      <c r="Q47" s="28">
        <f>IF(Q39=0,0,VLOOKUP(Q39,FAC_TOTALS_APTA!$A$4:$AZ$126,$L47,FALSE))</f>
        <v>302599.39432371402</v>
      </c>
      <c r="R47" s="28">
        <f>IF(R39=0,0,VLOOKUP(R39,FAC_TOTALS_APTA!$A$4:$AZ$126,$L47,FALSE))</f>
        <v>584838.38110141596</v>
      </c>
      <c r="S47" s="28">
        <f>IF(S39=0,0,VLOOKUP(S39,FAC_TOTALS_APTA!$A$4:$AZ$126,$L47,FALSE))</f>
        <v>-2026040.60891462</v>
      </c>
      <c r="T47" s="28">
        <f>IF(T39=0,0,VLOOKUP(T39,FAC_TOTALS_APTA!$A$4:$AZ$126,$L47,FALSE))</f>
        <v>857552.85006471502</v>
      </c>
      <c r="U47" s="28">
        <f>IF(U39=0,0,VLOOKUP(U39,FAC_TOTALS_APTA!$A$4:$AZ$126,$L47,FALSE))</f>
        <v>1112150.4896478199</v>
      </c>
      <c r="V47" s="28">
        <f>IF(V39=0,0,VLOOKUP(V39,FAC_TOTALS_APTA!$A$4:$AZ$126,$L47,FALSE))</f>
        <v>19194.519836711799</v>
      </c>
      <c r="W47" s="28">
        <f>IF(W39=0,0,VLOOKUP(W39,FAC_TOTALS_APTA!$A$4:$AZ$126,$L47,FALSE))</f>
        <v>0</v>
      </c>
      <c r="X47" s="28">
        <f>IF(X39=0,0,VLOOKUP(X39,FAC_TOTALS_APTA!$A$4:$AZ$126,$L47,FALSE))</f>
        <v>0</v>
      </c>
      <c r="Y47" s="28">
        <f>IF(Y39=0,0,VLOOKUP(Y39,FAC_TOTALS_APTA!$A$4:$AZ$126,$L47,FALSE))</f>
        <v>0</v>
      </c>
      <c r="Z47" s="28">
        <f>IF(Z39=0,0,VLOOKUP(Z39,FAC_TOTALS_APTA!$A$4:$AZ$126,$L47,FALSE))</f>
        <v>0</v>
      </c>
      <c r="AA47" s="28">
        <f>IF(AA39=0,0,VLOOKUP(AA39,FAC_TOTALS_APTA!$A$4:$AZ$126,$L47,FALSE))</f>
        <v>0</v>
      </c>
      <c r="AB47" s="28">
        <f>IF(AB39=0,0,VLOOKUP(AB39,FAC_TOTALS_APTA!$A$4:$AZ$126,$L47,FALSE))</f>
        <v>0</v>
      </c>
      <c r="AC47" s="31">
        <f t="shared" si="14"/>
        <v>2727379.7405734416</v>
      </c>
      <c r="AD47" s="32">
        <f>AC47/G55</f>
        <v>5.9355487821877946E-2</v>
      </c>
      <c r="AE47" s="101"/>
    </row>
    <row r="48" spans="2:31" x14ac:dyDescent="0.25">
      <c r="B48" s="114" t="s">
        <v>46</v>
      </c>
      <c r="C48" s="115" t="s">
        <v>21</v>
      </c>
      <c r="D48" s="103" t="s">
        <v>14</v>
      </c>
      <c r="E48" s="54"/>
      <c r="F48" s="5">
        <f>MATCH($D48,FAC_TOTALS_APTA!$A$2:$AZ$2,)</f>
        <v>17</v>
      </c>
      <c r="G48" s="53">
        <f>VLOOKUP(G39,FAC_TOTALS_APTA!$A$4:$AZ$126,$F48,FALSE)</f>
        <v>35513.769785103097</v>
      </c>
      <c r="H48" s="53">
        <f>VLOOKUP(H39,FAC_TOTALS_APTA!$A$4:$AZ$126,$F48,FALSE)</f>
        <v>29075.687025196399</v>
      </c>
      <c r="I48" s="29">
        <f t="shared" si="11"/>
        <v>-0.181284127223443</v>
      </c>
      <c r="J48" s="30" t="str">
        <f t="shared" si="12"/>
        <v>_log</v>
      </c>
      <c r="K48" s="30" t="str">
        <f t="shared" si="13"/>
        <v>TOTAL_MED_INC_INDIV_2018_log_FAC</v>
      </c>
      <c r="L48" s="5">
        <f>MATCH($K48,FAC_TOTALS_APTA!$A$2:$AX$2,)</f>
        <v>33</v>
      </c>
      <c r="M48" s="28">
        <f>IF(M39=0,0,VLOOKUP(M39,FAC_TOTALS_APTA!$A$4:$AZ$126,$L48,FALSE))</f>
        <v>98986.889314809101</v>
      </c>
      <c r="N48" s="28">
        <f>IF(N39=0,0,VLOOKUP(N39,FAC_TOTALS_APTA!$A$4:$AZ$126,$L48,FALSE))</f>
        <v>143339.277399354</v>
      </c>
      <c r="O48" s="28">
        <f>IF(O39=0,0,VLOOKUP(O39,FAC_TOTALS_APTA!$A$4:$AZ$126,$L48,FALSE))</f>
        <v>136236.166202083</v>
      </c>
      <c r="P48" s="28">
        <f>IF(P39=0,0,VLOOKUP(P39,FAC_TOTALS_APTA!$A$4:$AZ$126,$L48,FALSE))</f>
        <v>257366.68108006899</v>
      </c>
      <c r="Q48" s="28">
        <f>IF(Q39=0,0,VLOOKUP(Q39,FAC_TOTALS_APTA!$A$4:$AZ$126,$L48,FALSE))</f>
        <v>-120878.921254694</v>
      </c>
      <c r="R48" s="28">
        <f>IF(R39=0,0,VLOOKUP(R39,FAC_TOTALS_APTA!$A$4:$AZ$126,$L48,FALSE))</f>
        <v>65621.198641874595</v>
      </c>
      <c r="S48" s="28">
        <f>IF(S39=0,0,VLOOKUP(S39,FAC_TOTALS_APTA!$A$4:$AZ$126,$L48,FALSE))</f>
        <v>346781.36087758199</v>
      </c>
      <c r="T48" s="28">
        <f>IF(T39=0,0,VLOOKUP(T39,FAC_TOTALS_APTA!$A$4:$AZ$126,$L48,FALSE))</f>
        <v>210210.89418968299</v>
      </c>
      <c r="U48" s="28">
        <f>IF(U39=0,0,VLOOKUP(U39,FAC_TOTALS_APTA!$A$4:$AZ$126,$L48,FALSE))</f>
        <v>162917.90917558101</v>
      </c>
      <c r="V48" s="28">
        <f>IF(V39=0,0,VLOOKUP(V39,FAC_TOTALS_APTA!$A$4:$AZ$126,$L48,FALSE))</f>
        <v>115527.53495308199</v>
      </c>
      <c r="W48" s="28">
        <f>IF(W39=0,0,VLOOKUP(W39,FAC_TOTALS_APTA!$A$4:$AZ$126,$L48,FALSE))</f>
        <v>0</v>
      </c>
      <c r="X48" s="28">
        <f>IF(X39=0,0,VLOOKUP(X39,FAC_TOTALS_APTA!$A$4:$AZ$126,$L48,FALSE))</f>
        <v>0</v>
      </c>
      <c r="Y48" s="28">
        <f>IF(Y39=0,0,VLOOKUP(Y39,FAC_TOTALS_APTA!$A$4:$AZ$126,$L48,FALSE))</f>
        <v>0</v>
      </c>
      <c r="Z48" s="28">
        <f>IF(Z39=0,0,VLOOKUP(Z39,FAC_TOTALS_APTA!$A$4:$AZ$126,$L48,FALSE))</f>
        <v>0</v>
      </c>
      <c r="AA48" s="28">
        <f>IF(AA39=0,0,VLOOKUP(AA39,FAC_TOTALS_APTA!$A$4:$AZ$126,$L48,FALSE))</f>
        <v>0</v>
      </c>
      <c r="AB48" s="28">
        <f>IF(AB39=0,0,VLOOKUP(AB39,FAC_TOTALS_APTA!$A$4:$AZ$126,$L48,FALSE))</f>
        <v>0</v>
      </c>
      <c r="AC48" s="31">
        <f t="shared" si="14"/>
        <v>1416108.9905794237</v>
      </c>
      <c r="AD48" s="32">
        <f>AC48/G55</f>
        <v>3.0818532049048743E-2</v>
      </c>
      <c r="AE48" s="101"/>
    </row>
    <row r="49" spans="1:31" x14ac:dyDescent="0.25">
      <c r="B49" s="114" t="s">
        <v>62</v>
      </c>
      <c r="C49" s="115"/>
      <c r="D49" s="103" t="s">
        <v>9</v>
      </c>
      <c r="E49" s="54"/>
      <c r="F49" s="5">
        <f>MATCH($D49,FAC_TOTALS_APTA!$A$2:$AZ$2,)</f>
        <v>18</v>
      </c>
      <c r="G49" s="28">
        <f>VLOOKUP(G39,FAC_TOTALS_APTA!$A$4:$AZ$126,$F49,FALSE)</f>
        <v>7.6754355225931601</v>
      </c>
      <c r="H49" s="28">
        <f>VLOOKUP(H39,FAC_TOTALS_APTA!$A$4:$AZ$126,$F49,FALSE)</f>
        <v>8.3624406793883406</v>
      </c>
      <c r="I49" s="29">
        <f t="shared" si="11"/>
        <v>8.950699341723789E-2</v>
      </c>
      <c r="J49" s="30" t="str">
        <f t="shared" si="12"/>
        <v/>
      </c>
      <c r="K49" s="30" t="str">
        <f t="shared" si="13"/>
        <v>PCT_HH_NO_VEH_FAC</v>
      </c>
      <c r="L49" s="5">
        <f>MATCH($K49,FAC_TOTALS_APTA!$A$2:$AX$2,)</f>
        <v>34</v>
      </c>
      <c r="M49" s="28">
        <f>IF(M39=0,0,VLOOKUP(M39,FAC_TOTALS_APTA!$A$4:$AZ$126,$L49,FALSE))</f>
        <v>54590.441823932299</v>
      </c>
      <c r="N49" s="28">
        <f>IF(N39=0,0,VLOOKUP(N39,FAC_TOTALS_APTA!$A$4:$AZ$126,$L49,FALSE))</f>
        <v>57112.461580782903</v>
      </c>
      <c r="O49" s="28">
        <f>IF(O39=0,0,VLOOKUP(O39,FAC_TOTALS_APTA!$A$4:$AZ$126,$L49,FALSE))</f>
        <v>29340.604166860099</v>
      </c>
      <c r="P49" s="28">
        <f>IF(P39=0,0,VLOOKUP(P39,FAC_TOTALS_APTA!$A$4:$AZ$126,$L49,FALSE))</f>
        <v>168102.81466512999</v>
      </c>
      <c r="Q49" s="28">
        <f>IF(Q39=0,0,VLOOKUP(Q39,FAC_TOTALS_APTA!$A$4:$AZ$126,$L49,FALSE))</f>
        <v>-421493.62057337997</v>
      </c>
      <c r="R49" s="28">
        <f>IF(R39=0,0,VLOOKUP(R39,FAC_TOTALS_APTA!$A$4:$AZ$126,$L49,FALSE))</f>
        <v>236404.100870047</v>
      </c>
      <c r="S49" s="28">
        <f>IF(S39=0,0,VLOOKUP(S39,FAC_TOTALS_APTA!$A$4:$AZ$126,$L49,FALSE))</f>
        <v>753111.23188023502</v>
      </c>
      <c r="T49" s="28">
        <f>IF(T39=0,0,VLOOKUP(T39,FAC_TOTALS_APTA!$A$4:$AZ$126,$L49,FALSE))</f>
        <v>82651.472466910098</v>
      </c>
      <c r="U49" s="28">
        <f>IF(U39=0,0,VLOOKUP(U39,FAC_TOTALS_APTA!$A$4:$AZ$126,$L49,FALSE))</f>
        <v>873645.12214467803</v>
      </c>
      <c r="V49" s="28">
        <f>IF(V39=0,0,VLOOKUP(V39,FAC_TOTALS_APTA!$A$4:$AZ$126,$L49,FALSE))</f>
        <v>-14470.324700137</v>
      </c>
      <c r="W49" s="28">
        <f>IF(W39=0,0,VLOOKUP(W39,FAC_TOTALS_APTA!$A$4:$AZ$126,$L49,FALSE))</f>
        <v>0</v>
      </c>
      <c r="X49" s="28">
        <f>IF(X39=0,0,VLOOKUP(X39,FAC_TOTALS_APTA!$A$4:$AZ$126,$L49,FALSE))</f>
        <v>0</v>
      </c>
      <c r="Y49" s="28">
        <f>IF(Y39=0,0,VLOOKUP(Y39,FAC_TOTALS_APTA!$A$4:$AZ$126,$L49,FALSE))</f>
        <v>0</v>
      </c>
      <c r="Z49" s="28">
        <f>IF(Z39=0,0,VLOOKUP(Z39,FAC_TOTALS_APTA!$A$4:$AZ$126,$L49,FALSE))</f>
        <v>0</v>
      </c>
      <c r="AA49" s="28">
        <f>IF(AA39=0,0,VLOOKUP(AA39,FAC_TOTALS_APTA!$A$4:$AZ$126,$L49,FALSE))</f>
        <v>0</v>
      </c>
      <c r="AB49" s="28">
        <f>IF(AB39=0,0,VLOOKUP(AB39,FAC_TOTALS_APTA!$A$4:$AZ$126,$L49,FALSE))</f>
        <v>0</v>
      </c>
      <c r="AC49" s="31">
        <f t="shared" si="14"/>
        <v>1818994.3043250586</v>
      </c>
      <c r="AD49" s="32">
        <f>AC49/G55</f>
        <v>3.958645460046236E-2</v>
      </c>
      <c r="AE49" s="101"/>
    </row>
    <row r="50" spans="1:31" x14ac:dyDescent="0.25">
      <c r="B50" s="114" t="s">
        <v>47</v>
      </c>
      <c r="C50" s="115"/>
      <c r="D50" s="103" t="s">
        <v>28</v>
      </c>
      <c r="E50" s="54"/>
      <c r="F50" s="5">
        <f>MATCH($D50,FAC_TOTALS_APTA!$A$2:$AZ$2,)</f>
        <v>19</v>
      </c>
      <c r="G50" s="33">
        <f>VLOOKUP(G39,FAC_TOTALS_APTA!$A$4:$AZ$126,$F50,FALSE)</f>
        <v>3.5501668442365699</v>
      </c>
      <c r="H50" s="33">
        <f>VLOOKUP(H39,FAC_TOTALS_APTA!$A$4:$AZ$126,$F50,FALSE)</f>
        <v>4.4248857901299896</v>
      </c>
      <c r="I50" s="29">
        <f t="shared" si="11"/>
        <v>0.24638812322678882</v>
      </c>
      <c r="J50" s="30" t="str">
        <f t="shared" si="12"/>
        <v/>
      </c>
      <c r="K50" s="30" t="str">
        <f t="shared" si="13"/>
        <v>JTW_HOME_PCT_FAC</v>
      </c>
      <c r="L50" s="5">
        <f>MATCH($K50,FAC_TOTALS_APTA!$A$2:$AX$2,)</f>
        <v>35</v>
      </c>
      <c r="M50" s="28">
        <f>IF(M39=0,0,VLOOKUP(M39,FAC_TOTALS_APTA!$A$4:$AZ$126,$L50,FALSE))</f>
        <v>0</v>
      </c>
      <c r="N50" s="28">
        <f>IF(N39=0,0,VLOOKUP(N39,FAC_TOTALS_APTA!$A$4:$AZ$126,$L50,FALSE))</f>
        <v>0</v>
      </c>
      <c r="O50" s="28">
        <f>IF(O39=0,0,VLOOKUP(O39,FAC_TOTALS_APTA!$A$4:$AZ$126,$L50,FALSE))</f>
        <v>0</v>
      </c>
      <c r="P50" s="28">
        <f>IF(P39=0,0,VLOOKUP(P39,FAC_TOTALS_APTA!$A$4:$AZ$126,$L50,FALSE))</f>
        <v>-17063.980844974601</v>
      </c>
      <c r="Q50" s="28">
        <f>IF(Q39=0,0,VLOOKUP(Q39,FAC_TOTALS_APTA!$A$4:$AZ$126,$L50,FALSE))</f>
        <v>-101253.954645319</v>
      </c>
      <c r="R50" s="28">
        <f>IF(R39=0,0,VLOOKUP(R39,FAC_TOTALS_APTA!$A$4:$AZ$126,$L50,FALSE))</f>
        <v>9859.8174364617698</v>
      </c>
      <c r="S50" s="28">
        <f>IF(S39=0,0,VLOOKUP(S39,FAC_TOTALS_APTA!$A$4:$AZ$126,$L50,FALSE))</f>
        <v>-27846.967931137799</v>
      </c>
      <c r="T50" s="28">
        <f>IF(T39=0,0,VLOOKUP(T39,FAC_TOTALS_APTA!$A$4:$AZ$126,$L50,FALSE))</f>
        <v>27926.582557661499</v>
      </c>
      <c r="U50" s="28">
        <f>IF(U39=0,0,VLOOKUP(U39,FAC_TOTALS_APTA!$A$4:$AZ$126,$L50,FALSE))</f>
        <v>-32100.415897873801</v>
      </c>
      <c r="V50" s="28">
        <f>IF(V39=0,0,VLOOKUP(V39,FAC_TOTALS_APTA!$A$4:$AZ$126,$L50,FALSE))</f>
        <v>-96784.341104062696</v>
      </c>
      <c r="W50" s="28">
        <f>IF(W39=0,0,VLOOKUP(W39,FAC_TOTALS_APTA!$A$4:$AZ$126,$L50,FALSE))</f>
        <v>0</v>
      </c>
      <c r="X50" s="28">
        <f>IF(X39=0,0,VLOOKUP(X39,FAC_TOTALS_APTA!$A$4:$AZ$126,$L50,FALSE))</f>
        <v>0</v>
      </c>
      <c r="Y50" s="28">
        <f>IF(Y39=0,0,VLOOKUP(Y39,FAC_TOTALS_APTA!$A$4:$AZ$126,$L50,FALSE))</f>
        <v>0</v>
      </c>
      <c r="Z50" s="28">
        <f>IF(Z39=0,0,VLOOKUP(Z39,FAC_TOTALS_APTA!$A$4:$AZ$126,$L50,FALSE))</f>
        <v>0</v>
      </c>
      <c r="AA50" s="28">
        <f>IF(AA39=0,0,VLOOKUP(AA39,FAC_TOTALS_APTA!$A$4:$AZ$126,$L50,FALSE))</f>
        <v>0</v>
      </c>
      <c r="AB50" s="28">
        <f>IF(AB39=0,0,VLOOKUP(AB39,FAC_TOTALS_APTA!$A$4:$AZ$126,$L50,FALSE))</f>
        <v>0</v>
      </c>
      <c r="AC50" s="31">
        <f t="shared" si="14"/>
        <v>-237263.2604292446</v>
      </c>
      <c r="AD50" s="32">
        <f>AC50/G55</f>
        <v>-5.1635187999255674E-3</v>
      </c>
      <c r="AE50" s="101"/>
    </row>
    <row r="51" spans="1:31" x14ac:dyDescent="0.25">
      <c r="B51" s="114" t="s">
        <v>63</v>
      </c>
      <c r="C51" s="115"/>
      <c r="D51" s="125" t="s">
        <v>69</v>
      </c>
      <c r="E51" s="54"/>
      <c r="F51" s="5">
        <f>MATCH($D51,FAC_TOTALS_APTA!$A$2:$AZ$2,)</f>
        <v>25</v>
      </c>
      <c r="G51" s="33">
        <f>VLOOKUP(G39,FAC_TOTALS_APTA!$A$4:$AZ$126,$F51,FALSE)</f>
        <v>0</v>
      </c>
      <c r="H51" s="33">
        <f>VLOOKUP(H39,FAC_TOTALS_APTA!$A$4:$AZ$126,$F51,FALSE)</f>
        <v>0</v>
      </c>
      <c r="I51" s="29" t="str">
        <f t="shared" si="11"/>
        <v>-</v>
      </c>
      <c r="J51" s="30"/>
      <c r="K51" s="30" t="str">
        <f t="shared" si="13"/>
        <v>YEARS_SINCE_TNC_RAIL_MID_FAC</v>
      </c>
      <c r="L51" s="5">
        <f>MATCH($K51,FAC_TOTALS_APTA!$A$2:$AX$2,)</f>
        <v>41</v>
      </c>
      <c r="M51" s="28">
        <f>IF(M39=0,0,VLOOKUP(M39,FAC_TOTALS_APTA!$A$4:$AZ$126,$L51,FALSE))</f>
        <v>0</v>
      </c>
      <c r="N51" s="28">
        <f>IF(N39=0,0,VLOOKUP(N39,FAC_TOTALS_APTA!$A$4:$AZ$126,$L51,FALSE))</f>
        <v>0</v>
      </c>
      <c r="O51" s="28">
        <f>IF(O39=0,0,VLOOKUP(O39,FAC_TOTALS_APTA!$A$4:$AZ$126,$L51,FALSE))</f>
        <v>0</v>
      </c>
      <c r="P51" s="28">
        <f>IF(P39=0,0,VLOOKUP(P39,FAC_TOTALS_APTA!$A$4:$AZ$126,$L51,FALSE))</f>
        <v>0</v>
      </c>
      <c r="Q51" s="28">
        <f>IF(Q39=0,0,VLOOKUP(Q39,FAC_TOTALS_APTA!$A$4:$AZ$126,$L51,FALSE))</f>
        <v>0</v>
      </c>
      <c r="R51" s="28">
        <f>IF(R39=0,0,VLOOKUP(R39,FAC_TOTALS_APTA!$A$4:$AZ$126,$L51,FALSE))</f>
        <v>0</v>
      </c>
      <c r="S51" s="28">
        <f>IF(S39=0,0,VLOOKUP(S39,FAC_TOTALS_APTA!$A$4:$AZ$126,$L51,FALSE))</f>
        <v>0</v>
      </c>
      <c r="T51" s="28">
        <f>IF(T39=0,0,VLOOKUP(T39,FAC_TOTALS_APTA!$A$4:$AZ$126,$L51,FALSE))</f>
        <v>0</v>
      </c>
      <c r="U51" s="28">
        <f>IF(U39=0,0,VLOOKUP(U39,FAC_TOTALS_APTA!$A$4:$AZ$126,$L51,FALSE))</f>
        <v>0</v>
      </c>
      <c r="V51" s="28">
        <f>IF(V39=0,0,VLOOKUP(V39,FAC_TOTALS_APTA!$A$4:$AZ$126,$L51,FALSE))</f>
        <v>0</v>
      </c>
      <c r="W51" s="28">
        <f>IF(W39=0,0,VLOOKUP(W39,FAC_TOTALS_APTA!$A$4:$AZ$126,$L51,FALSE))</f>
        <v>0</v>
      </c>
      <c r="X51" s="28">
        <f>IF(X39=0,0,VLOOKUP(X39,FAC_TOTALS_APTA!$A$4:$AZ$126,$L51,FALSE))</f>
        <v>0</v>
      </c>
      <c r="Y51" s="28">
        <f>IF(Y39=0,0,VLOOKUP(Y39,FAC_TOTALS_APTA!$A$4:$AZ$126,$L51,FALSE))</f>
        <v>0</v>
      </c>
      <c r="Z51" s="28">
        <f>IF(Z39=0,0,VLOOKUP(Z39,FAC_TOTALS_APTA!$A$4:$AZ$126,$L51,FALSE))</f>
        <v>0</v>
      </c>
      <c r="AA51" s="28">
        <f>IF(AA39=0,0,VLOOKUP(AA39,FAC_TOTALS_APTA!$A$4:$AZ$126,$L51,FALSE))</f>
        <v>0</v>
      </c>
      <c r="AB51" s="28">
        <f>IF(AB39=0,0,VLOOKUP(AB39,FAC_TOTALS_APTA!$A$4:$AZ$126,$L51,FALSE))</f>
        <v>0</v>
      </c>
      <c r="AC51" s="31">
        <f t="shared" si="14"/>
        <v>0</v>
      </c>
      <c r="AD51" s="32">
        <f>AC51/G55</f>
        <v>0</v>
      </c>
      <c r="AE51" s="101"/>
    </row>
    <row r="52" spans="1:31" x14ac:dyDescent="0.25">
      <c r="B52" s="114" t="s">
        <v>64</v>
      </c>
      <c r="C52" s="115"/>
      <c r="D52" s="103" t="s">
        <v>43</v>
      </c>
      <c r="E52" s="54"/>
      <c r="F52" s="5">
        <f>MATCH($D52,FAC_TOTALS_APTA!$A$2:$AZ$2,)</f>
        <v>26</v>
      </c>
      <c r="G52" s="33">
        <f>VLOOKUP(G39,FAC_TOTALS_APTA!$A$4:$AZ$126,$F52,FALSE)</f>
        <v>0.31724360697922399</v>
      </c>
      <c r="H52" s="33">
        <f>VLOOKUP(H39,FAC_TOTALS_APTA!$A$4:$AZ$126,$F52,FALSE)</f>
        <v>0.34080460599745599</v>
      </c>
      <c r="I52" s="29">
        <f t="shared" si="11"/>
        <v>7.4267844961726892E-2</v>
      </c>
      <c r="J52" s="30" t="str">
        <f t="shared" ref="J52:J53" si="15">IF(C52="Log","_log","")</f>
        <v/>
      </c>
      <c r="K52" s="30" t="str">
        <f t="shared" si="13"/>
        <v>BIKE_SHARE_FAC</v>
      </c>
      <c r="L52" s="5">
        <f>MATCH($K52,FAC_TOTALS_APTA!$A$2:$AX$2,)</f>
        <v>42</v>
      </c>
      <c r="M52" s="28">
        <f>IF(M39=0,0,VLOOKUP(M39,FAC_TOTALS_APTA!$A$4:$AZ$126,$L52,FALSE))</f>
        <v>0</v>
      </c>
      <c r="N52" s="28">
        <f>IF(N39=0,0,VLOOKUP(N39,FAC_TOTALS_APTA!$A$4:$AZ$126,$L52,FALSE))</f>
        <v>0</v>
      </c>
      <c r="O52" s="28">
        <f>IF(O39=0,0,VLOOKUP(O39,FAC_TOTALS_APTA!$A$4:$AZ$126,$L52,FALSE))</f>
        <v>0</v>
      </c>
      <c r="P52" s="28">
        <f>IF(P39=0,0,VLOOKUP(P39,FAC_TOTALS_APTA!$A$4:$AZ$126,$L52,FALSE))</f>
        <v>0</v>
      </c>
      <c r="Q52" s="28">
        <f>IF(Q39=0,0,VLOOKUP(Q39,FAC_TOTALS_APTA!$A$4:$AZ$126,$L52,FALSE))</f>
        <v>0</v>
      </c>
      <c r="R52" s="28">
        <f>IF(R39=0,0,VLOOKUP(R39,FAC_TOTALS_APTA!$A$4:$AZ$126,$L52,FALSE))</f>
        <v>0</v>
      </c>
      <c r="S52" s="28">
        <f>IF(S39=0,0,VLOOKUP(S39,FAC_TOTALS_APTA!$A$4:$AZ$126,$L52,FALSE))</f>
        <v>0</v>
      </c>
      <c r="T52" s="28">
        <f>IF(T39=0,0,VLOOKUP(T39,FAC_TOTALS_APTA!$A$4:$AZ$126,$L52,FALSE))</f>
        <v>0</v>
      </c>
      <c r="U52" s="28">
        <f>IF(U39=0,0,VLOOKUP(U39,FAC_TOTALS_APTA!$A$4:$AZ$126,$L52,FALSE))</f>
        <v>0</v>
      </c>
      <c r="V52" s="28">
        <f>IF(V39=0,0,VLOOKUP(V39,FAC_TOTALS_APTA!$A$4:$AZ$126,$L52,FALSE))</f>
        <v>-32171.306935362802</v>
      </c>
      <c r="W52" s="28">
        <f>IF(W39=0,0,VLOOKUP(W39,FAC_TOTALS_APTA!$A$4:$AZ$126,$L52,FALSE))</f>
        <v>0</v>
      </c>
      <c r="X52" s="28">
        <f>IF(X39=0,0,VLOOKUP(X39,FAC_TOTALS_APTA!$A$4:$AZ$126,$L52,FALSE))</f>
        <v>0</v>
      </c>
      <c r="Y52" s="28">
        <f>IF(Y39=0,0,VLOOKUP(Y39,FAC_TOTALS_APTA!$A$4:$AZ$126,$L52,FALSE))</f>
        <v>0</v>
      </c>
      <c r="Z52" s="28">
        <f>IF(Z39=0,0,VLOOKUP(Z39,FAC_TOTALS_APTA!$A$4:$AZ$126,$L52,FALSE))</f>
        <v>0</v>
      </c>
      <c r="AA52" s="28">
        <f>IF(AA39=0,0,VLOOKUP(AA39,FAC_TOTALS_APTA!$A$4:$AZ$126,$L52,FALSE))</f>
        <v>0</v>
      </c>
      <c r="AB52" s="28">
        <f>IF(AB39=0,0,VLOOKUP(AB39,FAC_TOTALS_APTA!$A$4:$AZ$126,$L52,FALSE))</f>
        <v>0</v>
      </c>
      <c r="AC52" s="31">
        <f t="shared" si="14"/>
        <v>-32171.306935362802</v>
      </c>
      <c r="AD52" s="32">
        <f>AC52/G55</f>
        <v>-7.0013852072331364E-4</v>
      </c>
      <c r="AE52" s="101"/>
    </row>
    <row r="53" spans="1:31" x14ac:dyDescent="0.25">
      <c r="B53" s="126" t="s">
        <v>65</v>
      </c>
      <c r="C53" s="127"/>
      <c r="D53" s="128" t="s">
        <v>44</v>
      </c>
      <c r="E53" s="55"/>
      <c r="F53" s="6">
        <f>MATCH($D53,FAC_TOTALS_APTA!$A$2:$AZ$2,)</f>
        <v>27</v>
      </c>
      <c r="G53" s="34">
        <f>VLOOKUP(G39,FAC_TOTALS_APTA!$A$4:$AZ$126,$F53,FALSE)</f>
        <v>0</v>
      </c>
      <c r="H53" s="34">
        <f>VLOOKUP(H39,FAC_TOTALS_APTA!$A$4:$AZ$126,$F53,FALSE)</f>
        <v>0</v>
      </c>
      <c r="I53" s="35" t="str">
        <f t="shared" si="11"/>
        <v>-</v>
      </c>
      <c r="J53" s="36" t="str">
        <f t="shared" si="15"/>
        <v/>
      </c>
      <c r="K53" s="36" t="str">
        <f t="shared" si="13"/>
        <v>scooter_flag_FAC</v>
      </c>
      <c r="L53" s="6">
        <f>MATCH($K53,FAC_TOTALS_APTA!$A$2:$AX$2,)</f>
        <v>43</v>
      </c>
      <c r="M53" s="37">
        <f>IF(M39=0,0,VLOOKUP(M39,FAC_TOTALS_APTA!$A$4:$AZ$126,$L53,FALSE))</f>
        <v>0</v>
      </c>
      <c r="N53" s="37">
        <f>IF(N39=0,0,VLOOKUP(N39,FAC_TOTALS_APTA!$A$4:$AZ$126,$L53,FALSE))</f>
        <v>0</v>
      </c>
      <c r="O53" s="37">
        <f>IF(O39=0,0,VLOOKUP(O39,FAC_TOTALS_APTA!$A$4:$AZ$126,$L53,FALSE))</f>
        <v>0</v>
      </c>
      <c r="P53" s="37">
        <f>IF(P39=0,0,VLOOKUP(P39,FAC_TOTALS_APTA!$A$4:$AZ$126,$L53,FALSE))</f>
        <v>0</v>
      </c>
      <c r="Q53" s="37">
        <f>IF(Q39=0,0,VLOOKUP(Q39,FAC_TOTALS_APTA!$A$4:$AZ$126,$L53,FALSE))</f>
        <v>0</v>
      </c>
      <c r="R53" s="37">
        <f>IF(R39=0,0,VLOOKUP(R39,FAC_TOTALS_APTA!$A$4:$AZ$126,$L53,FALSE))</f>
        <v>0</v>
      </c>
      <c r="S53" s="37">
        <f>IF(S39=0,0,VLOOKUP(S39,FAC_TOTALS_APTA!$A$4:$AZ$126,$L53,FALSE))</f>
        <v>0</v>
      </c>
      <c r="T53" s="37">
        <f>IF(T39=0,0,VLOOKUP(T39,FAC_TOTALS_APTA!$A$4:$AZ$126,$L53,FALSE))</f>
        <v>0</v>
      </c>
      <c r="U53" s="37">
        <f>IF(U39=0,0,VLOOKUP(U39,FAC_TOTALS_APTA!$A$4:$AZ$126,$L53,FALSE))</f>
        <v>0</v>
      </c>
      <c r="V53" s="37">
        <f>IF(V39=0,0,VLOOKUP(V39,FAC_TOTALS_APTA!$A$4:$AZ$126,$L53,FALSE))</f>
        <v>0</v>
      </c>
      <c r="W53" s="37">
        <f>IF(W39=0,0,VLOOKUP(W39,FAC_TOTALS_APTA!$A$4:$AZ$126,$L53,FALSE))</f>
        <v>0</v>
      </c>
      <c r="X53" s="37">
        <f>IF(X39=0,0,VLOOKUP(X39,FAC_TOTALS_APTA!$A$4:$AZ$126,$L53,FALSE))</f>
        <v>0</v>
      </c>
      <c r="Y53" s="37">
        <f>IF(Y39=0,0,VLOOKUP(Y39,FAC_TOTALS_APTA!$A$4:$AZ$126,$L53,FALSE))</f>
        <v>0</v>
      </c>
      <c r="Z53" s="37">
        <f>IF(Z39=0,0,VLOOKUP(Z39,FAC_TOTALS_APTA!$A$4:$AZ$126,$L53,FALSE))</f>
        <v>0</v>
      </c>
      <c r="AA53" s="37">
        <f>IF(AA39=0,0,VLOOKUP(AA39,FAC_TOTALS_APTA!$A$4:$AZ$126,$L53,FALSE))</f>
        <v>0</v>
      </c>
      <c r="AB53" s="37">
        <f>IF(AB39=0,0,VLOOKUP(AB39,FAC_TOTALS_APTA!$A$4:$AZ$126,$L53,FALSE))</f>
        <v>0</v>
      </c>
      <c r="AC53" s="38">
        <f t="shared" si="14"/>
        <v>0</v>
      </c>
      <c r="AD53" s="39">
        <f>AC53/G55</f>
        <v>0</v>
      </c>
      <c r="AE53" s="101"/>
    </row>
    <row r="54" spans="1:31" x14ac:dyDescent="0.25">
      <c r="B54" s="40" t="s">
        <v>53</v>
      </c>
      <c r="C54" s="41"/>
      <c r="D54" s="40" t="s">
        <v>45</v>
      </c>
      <c r="E54" s="42"/>
      <c r="F54" s="43"/>
      <c r="G54" s="44"/>
      <c r="H54" s="44"/>
      <c r="I54" s="45"/>
      <c r="J54" s="46"/>
      <c r="K54" s="46" t="str">
        <f t="shared" si="13"/>
        <v>New_Reporter_FAC</v>
      </c>
      <c r="L54" s="43">
        <f>MATCH($K54,FAC_TOTALS_APTA!$A$2:$AX$2,)</f>
        <v>47</v>
      </c>
      <c r="M54" s="44">
        <f>IF(M39=0,0,VLOOKUP(M39,FAC_TOTALS_APTA!$A$4:$AZ$126,$L54,FALSE))</f>
        <v>459964</v>
      </c>
      <c r="N54" s="44">
        <f>IF(N39=0,0,VLOOKUP(N39,FAC_TOTALS_APTA!$A$4:$AZ$126,$L54,FALSE))</f>
        <v>0</v>
      </c>
      <c r="O54" s="44">
        <f>IF(O39=0,0,VLOOKUP(O39,FAC_TOTALS_APTA!$A$4:$AZ$126,$L54,FALSE))</f>
        <v>0</v>
      </c>
      <c r="P54" s="44">
        <f>IF(P39=0,0,VLOOKUP(P39,FAC_TOTALS_APTA!$A$4:$AZ$126,$L54,FALSE))</f>
        <v>0</v>
      </c>
      <c r="Q54" s="44">
        <f>IF(Q39=0,0,VLOOKUP(Q39,FAC_TOTALS_APTA!$A$4:$AZ$126,$L54,FALSE))</f>
        <v>1675486</v>
      </c>
      <c r="R54" s="44">
        <f>IF(R39=0,0,VLOOKUP(R39,FAC_TOTALS_APTA!$A$4:$AZ$126,$L54,FALSE))</f>
        <v>4486638.9999999898</v>
      </c>
      <c r="S54" s="44">
        <f>IF(S39=0,0,VLOOKUP(S39,FAC_TOTALS_APTA!$A$4:$AZ$126,$L54,FALSE))</f>
        <v>0</v>
      </c>
      <c r="T54" s="44">
        <f>IF(T39=0,0,VLOOKUP(T39,FAC_TOTALS_APTA!$A$4:$AZ$126,$L54,FALSE))</f>
        <v>1165687</v>
      </c>
      <c r="U54" s="44">
        <f>IF(U39=0,0,VLOOKUP(U39,FAC_TOTALS_APTA!$A$4:$AZ$126,$L54,FALSE))</f>
        <v>469328</v>
      </c>
      <c r="V54" s="44">
        <f>IF(V39=0,0,VLOOKUP(V39,FAC_TOTALS_APTA!$A$4:$AZ$126,$L54,FALSE))</f>
        <v>1651310</v>
      </c>
      <c r="W54" s="44">
        <f>IF(W39=0,0,VLOOKUP(W39,FAC_TOTALS_APTA!$A$4:$AZ$126,$L54,FALSE))</f>
        <v>0</v>
      </c>
      <c r="X54" s="44">
        <f>IF(X39=0,0,VLOOKUP(X39,FAC_TOTALS_APTA!$A$4:$AZ$126,$L54,FALSE))</f>
        <v>0</v>
      </c>
      <c r="Y54" s="44">
        <f>IF(Y39=0,0,VLOOKUP(Y39,FAC_TOTALS_APTA!$A$4:$AZ$126,$L54,FALSE))</f>
        <v>0</v>
      </c>
      <c r="Z54" s="44">
        <f>IF(Z39=0,0,VLOOKUP(Z39,FAC_TOTALS_APTA!$A$4:$AZ$126,$L54,FALSE))</f>
        <v>0</v>
      </c>
      <c r="AA54" s="44">
        <f>IF(AA39=0,0,VLOOKUP(AA39,FAC_TOTALS_APTA!$A$4:$AZ$126,$L54,FALSE))</f>
        <v>0</v>
      </c>
      <c r="AB54" s="44">
        <f>IF(AB39=0,0,VLOOKUP(AB39,FAC_TOTALS_APTA!$A$4:$AZ$126,$L54,FALSE))</f>
        <v>0</v>
      </c>
      <c r="AC54" s="47">
        <f>SUM(M54:AB54)</f>
        <v>9908413.9999999888</v>
      </c>
      <c r="AD54" s="48">
        <f>AC54/G56</f>
        <v>0.21035402559660377</v>
      </c>
      <c r="AE54" s="101"/>
    </row>
    <row r="55" spans="1:31" s="106" customFormat="1" ht="15.75" customHeight="1" x14ac:dyDescent="0.25">
      <c r="A55" s="105"/>
      <c r="B55" s="24" t="s">
        <v>66</v>
      </c>
      <c r="C55" s="27"/>
      <c r="D55" s="5" t="s">
        <v>6</v>
      </c>
      <c r="E55" s="54"/>
      <c r="F55" s="5">
        <f>MATCH($D55,FAC_TOTALS_APTA!$A$2:$AX$2,)</f>
        <v>10</v>
      </c>
      <c r="G55" s="109">
        <f>VLOOKUP(G39,FAC_TOTALS_APTA!$A$4:$AZ$126,$F55,FALSE)</f>
        <v>45949917.028028399</v>
      </c>
      <c r="H55" s="109">
        <f>VLOOKUP(H39,FAC_TOTALS_APTA!$A$4:$AX$126,$F55,FALSE)</f>
        <v>85718159.727773905</v>
      </c>
      <c r="I55" s="111">
        <f t="shared" ref="I55" si="16">H55/G55-1</f>
        <v>0.86546930379630038</v>
      </c>
      <c r="J55" s="30"/>
      <c r="K55" s="30"/>
      <c r="L55" s="5"/>
      <c r="M55" s="28" t="e">
        <f t="shared" ref="M55:AB55" si="17">SUM(M41:M48)</f>
        <v>#REF!</v>
      </c>
      <c r="N55" s="28" t="e">
        <f t="shared" si="17"/>
        <v>#REF!</v>
      </c>
      <c r="O55" s="28" t="e">
        <f t="shared" si="17"/>
        <v>#REF!</v>
      </c>
      <c r="P55" s="28" t="e">
        <f t="shared" si="17"/>
        <v>#REF!</v>
      </c>
      <c r="Q55" s="28" t="e">
        <f t="shared" si="17"/>
        <v>#REF!</v>
      </c>
      <c r="R55" s="28" t="e">
        <f t="shared" si="17"/>
        <v>#REF!</v>
      </c>
      <c r="S55" s="28" t="e">
        <f t="shared" si="17"/>
        <v>#REF!</v>
      </c>
      <c r="T55" s="28" t="e">
        <f t="shared" si="17"/>
        <v>#REF!</v>
      </c>
      <c r="U55" s="28" t="e">
        <f t="shared" si="17"/>
        <v>#REF!</v>
      </c>
      <c r="V55" s="28" t="e">
        <f t="shared" si="17"/>
        <v>#REF!</v>
      </c>
      <c r="W55" s="28">
        <f t="shared" si="17"/>
        <v>0</v>
      </c>
      <c r="X55" s="28">
        <f t="shared" si="17"/>
        <v>0</v>
      </c>
      <c r="Y55" s="28">
        <f t="shared" si="17"/>
        <v>0</v>
      </c>
      <c r="Z55" s="28">
        <f t="shared" si="17"/>
        <v>0</v>
      </c>
      <c r="AA55" s="28">
        <f t="shared" si="17"/>
        <v>0</v>
      </c>
      <c r="AB55" s="28">
        <f t="shared" si="17"/>
        <v>0</v>
      </c>
      <c r="AC55" s="31">
        <f>H55-G55</f>
        <v>39768242.699745506</v>
      </c>
      <c r="AD55" s="32">
        <f>I55</f>
        <v>0.86546930379630038</v>
      </c>
      <c r="AE55" s="105"/>
    </row>
    <row r="56" spans="1:31" ht="13.5" thickBot="1" x14ac:dyDescent="0.3">
      <c r="B56" s="8" t="s">
        <v>50</v>
      </c>
      <c r="C56" s="22"/>
      <c r="D56" s="22" t="s">
        <v>4</v>
      </c>
      <c r="E56" s="22"/>
      <c r="F56" s="22">
        <f>MATCH($D56,FAC_TOTALS_APTA!$A$2:$AX$2,)</f>
        <v>8</v>
      </c>
      <c r="G56" s="110">
        <f>VLOOKUP(G39,FAC_TOTALS_APTA!$A$4:$AX$126,$F56,FALSE)</f>
        <v>47103514.999999903</v>
      </c>
      <c r="H56" s="110">
        <f>VLOOKUP(H39,FAC_TOTALS_APTA!$A$4:$AX$126,$F56,FALSE)</f>
        <v>81673687</v>
      </c>
      <c r="I56" s="112">
        <f t="shared" ref="I56" si="18">H56/G56-1</f>
        <v>0.73391915656400952</v>
      </c>
      <c r="J56" s="49"/>
      <c r="K56" s="49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50">
        <f>H56-G56</f>
        <v>34570172.000000097</v>
      </c>
      <c r="AD56" s="51">
        <f>I56</f>
        <v>0.73391915656400952</v>
      </c>
    </row>
    <row r="57" spans="1:31" ht="14.25" thickTop="1" thickBot="1" x14ac:dyDescent="0.3">
      <c r="B57" s="56" t="s">
        <v>67</v>
      </c>
      <c r="C57" s="57"/>
      <c r="D57" s="57"/>
      <c r="E57" s="58"/>
      <c r="F57" s="57"/>
      <c r="G57" s="57"/>
      <c r="H57" s="57"/>
      <c r="I57" s="59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1">
        <f>AD56-AD55</f>
        <v>-0.13155014723229086</v>
      </c>
    </row>
    <row r="58" spans="1:31" ht="13.5" thickTop="1" x14ac:dyDescent="0.25"/>
    <row r="59" spans="1:31" s="9" customFormat="1" x14ac:dyDescent="0.25">
      <c r="B59" s="77" t="s">
        <v>25</v>
      </c>
      <c r="C59" s="75"/>
      <c r="E59" s="75"/>
      <c r="F59" s="75"/>
      <c r="G59" s="75"/>
      <c r="H59" s="75"/>
      <c r="I59" s="76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</row>
    <row r="60" spans="1:31" x14ac:dyDescent="0.25">
      <c r="B60" s="73" t="s">
        <v>16</v>
      </c>
      <c r="C60" s="74" t="s">
        <v>17</v>
      </c>
      <c r="D60" s="9"/>
      <c r="E60" s="75"/>
      <c r="F60" s="75"/>
      <c r="G60" s="75"/>
      <c r="H60" s="75"/>
      <c r="I60" s="76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</row>
    <row r="61" spans="1:31" x14ac:dyDescent="0.25">
      <c r="B61" s="73"/>
      <c r="C61" s="74"/>
      <c r="D61" s="9"/>
      <c r="E61" s="75"/>
      <c r="F61" s="75"/>
      <c r="G61" s="75"/>
      <c r="H61" s="75"/>
      <c r="I61" s="76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</row>
    <row r="62" spans="1:31" x14ac:dyDescent="0.25">
      <c r="B62" s="77" t="s">
        <v>15</v>
      </c>
      <c r="C62" s="78">
        <v>1</v>
      </c>
      <c r="D62" s="9"/>
      <c r="E62" s="75"/>
      <c r="F62" s="75"/>
      <c r="G62" s="75"/>
      <c r="H62" s="75"/>
      <c r="I62" s="76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</row>
    <row r="63" spans="1:31" ht="13.5" thickBot="1" x14ac:dyDescent="0.3">
      <c r="B63" s="79" t="s">
        <v>34</v>
      </c>
      <c r="C63" s="80">
        <v>3</v>
      </c>
      <c r="D63" s="21"/>
      <c r="E63" s="81"/>
      <c r="F63" s="81"/>
      <c r="G63" s="81"/>
      <c r="H63" s="81"/>
      <c r="I63" s="82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</row>
    <row r="64" spans="1:31" ht="13.5" thickTop="1" x14ac:dyDescent="0.25">
      <c r="B64" s="73"/>
      <c r="C64" s="75"/>
      <c r="D64" s="61"/>
      <c r="E64" s="75"/>
      <c r="F64" s="75"/>
      <c r="G64" s="167" t="s">
        <v>51</v>
      </c>
      <c r="H64" s="167"/>
      <c r="I64" s="167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167" t="s">
        <v>55</v>
      </c>
      <c r="AD64" s="167"/>
    </row>
    <row r="65" spans="2:33" x14ac:dyDescent="0.25">
      <c r="B65" s="83" t="s">
        <v>18</v>
      </c>
      <c r="C65" s="84" t="s">
        <v>19</v>
      </c>
      <c r="D65" s="6" t="s">
        <v>20</v>
      </c>
      <c r="E65" s="85"/>
      <c r="F65" s="85"/>
      <c r="G65" s="84">
        <f>$C$1</f>
        <v>2002</v>
      </c>
      <c r="H65" s="84">
        <f>$C$2</f>
        <v>2012</v>
      </c>
      <c r="I65" s="84" t="s">
        <v>22</v>
      </c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 t="s">
        <v>24</v>
      </c>
      <c r="AD65" s="84" t="s">
        <v>22</v>
      </c>
    </row>
    <row r="66" spans="2:33" ht="14.1" hidden="1" customHeight="1" x14ac:dyDescent="0.25">
      <c r="B66" s="73"/>
      <c r="C66" s="76"/>
      <c r="D66" s="5"/>
      <c r="E66" s="75"/>
      <c r="F66" s="75"/>
      <c r="G66" s="75"/>
      <c r="H66" s="75"/>
      <c r="I66" s="76"/>
      <c r="J66" s="75"/>
      <c r="K66" s="75"/>
      <c r="L66" s="75"/>
      <c r="M66" s="75">
        <v>1</v>
      </c>
      <c r="N66" s="75">
        <v>2</v>
      </c>
      <c r="O66" s="75">
        <v>3</v>
      </c>
      <c r="P66" s="75">
        <v>4</v>
      </c>
      <c r="Q66" s="75">
        <v>5</v>
      </c>
      <c r="R66" s="75">
        <v>6</v>
      </c>
      <c r="S66" s="75">
        <v>7</v>
      </c>
      <c r="T66" s="75">
        <v>8</v>
      </c>
      <c r="U66" s="75">
        <v>9</v>
      </c>
      <c r="V66" s="75">
        <v>10</v>
      </c>
      <c r="W66" s="75">
        <v>11</v>
      </c>
      <c r="X66" s="75">
        <v>12</v>
      </c>
      <c r="Y66" s="75">
        <v>13</v>
      </c>
      <c r="Z66" s="75">
        <v>14</v>
      </c>
      <c r="AA66" s="75">
        <v>15</v>
      </c>
      <c r="AB66" s="75">
        <v>16</v>
      </c>
      <c r="AC66" s="75"/>
      <c r="AD66" s="75"/>
    </row>
    <row r="67" spans="2:33" ht="14.1" hidden="1" customHeight="1" x14ac:dyDescent="0.25">
      <c r="B67" s="73"/>
      <c r="C67" s="76"/>
      <c r="D67" s="5"/>
      <c r="E67" s="75"/>
      <c r="F67" s="75"/>
      <c r="G67" s="75" t="str">
        <f>CONCATENATE($C62,"_",$C63,"_",G65)</f>
        <v>1_3_2002</v>
      </c>
      <c r="H67" s="75" t="str">
        <f>CONCATENATE($C62,"_",$C63,"_",H65)</f>
        <v>1_3_2012</v>
      </c>
      <c r="I67" s="76"/>
      <c r="J67" s="75"/>
      <c r="K67" s="75"/>
      <c r="L67" s="75"/>
      <c r="M67" s="75" t="str">
        <f>IF($G65+M66&gt;$H65,0,CONCATENATE($C62,"_",$C63,"_",$G65+M66))</f>
        <v>1_3_2003</v>
      </c>
      <c r="N67" s="75" t="str">
        <f t="shared" ref="N67:AB67" si="19">IF($G65+N66&gt;$H65,0,CONCATENATE($C62,"_",$C63,"_",$G65+N66))</f>
        <v>1_3_2004</v>
      </c>
      <c r="O67" s="75" t="str">
        <f t="shared" si="19"/>
        <v>1_3_2005</v>
      </c>
      <c r="P67" s="75" t="str">
        <f t="shared" si="19"/>
        <v>1_3_2006</v>
      </c>
      <c r="Q67" s="75" t="str">
        <f t="shared" si="19"/>
        <v>1_3_2007</v>
      </c>
      <c r="R67" s="75" t="str">
        <f t="shared" si="19"/>
        <v>1_3_2008</v>
      </c>
      <c r="S67" s="75" t="str">
        <f t="shared" si="19"/>
        <v>1_3_2009</v>
      </c>
      <c r="T67" s="75" t="str">
        <f t="shared" si="19"/>
        <v>1_3_2010</v>
      </c>
      <c r="U67" s="75" t="str">
        <f t="shared" si="19"/>
        <v>1_3_2011</v>
      </c>
      <c r="V67" s="75" t="str">
        <f t="shared" si="19"/>
        <v>1_3_2012</v>
      </c>
      <c r="W67" s="75">
        <f t="shared" si="19"/>
        <v>0</v>
      </c>
      <c r="X67" s="75">
        <f t="shared" si="19"/>
        <v>0</v>
      </c>
      <c r="Y67" s="75">
        <f t="shared" si="19"/>
        <v>0</v>
      </c>
      <c r="Z67" s="75">
        <f t="shared" si="19"/>
        <v>0</v>
      </c>
      <c r="AA67" s="75">
        <f t="shared" si="19"/>
        <v>0</v>
      </c>
      <c r="AB67" s="75">
        <f t="shared" si="19"/>
        <v>0</v>
      </c>
      <c r="AC67" s="75"/>
      <c r="AD67" s="75"/>
    </row>
    <row r="68" spans="2:33" ht="14.1" hidden="1" customHeight="1" x14ac:dyDescent="0.25">
      <c r="B68" s="73"/>
      <c r="C68" s="76"/>
      <c r="D68" s="5"/>
      <c r="E68" s="75"/>
      <c r="F68" s="75" t="s">
        <v>23</v>
      </c>
      <c r="G68" s="86"/>
      <c r="H68" s="86"/>
      <c r="I68" s="76"/>
      <c r="J68" s="75"/>
      <c r="K68" s="75"/>
      <c r="L68" s="75" t="s">
        <v>23</v>
      </c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</row>
    <row r="69" spans="2:33" x14ac:dyDescent="0.25">
      <c r="B69" s="114" t="s">
        <v>31</v>
      </c>
      <c r="C69" s="115" t="s">
        <v>21</v>
      </c>
      <c r="D69" s="103" t="s">
        <v>95</v>
      </c>
      <c r="E69" s="87"/>
      <c r="F69" s="75">
        <f>MATCH($D69,FAC_TOTALS_APTA!$A$2:$AZ$2,)</f>
        <v>12</v>
      </c>
      <c r="G69" s="86" t="e">
        <f>VLOOKUP(G67,FAC_TOTALS_APTA!$A$4:$AZ$126,$F69,FALSE)</f>
        <v>#N/A</v>
      </c>
      <c r="H69" s="86" t="e">
        <f>VLOOKUP(H67,FAC_TOTALS_APTA!$A$4:$AZ$126,$F69,FALSE)</f>
        <v>#N/A</v>
      </c>
      <c r="I69" s="88" t="str">
        <f>IFERROR(H69/G69-1,"-")</f>
        <v>-</v>
      </c>
      <c r="J69" s="89" t="str">
        <f>IF(C69="Log","_log","")</f>
        <v>_log</v>
      </c>
      <c r="K69" s="89" t="str">
        <f>CONCATENATE(D69,J69,"_FAC")</f>
        <v>VRM_ADJ_log_FAC</v>
      </c>
      <c r="L69" s="75">
        <f>MATCH($K69,FAC_TOTALS_APTA!$A$2:$AX$2,)</f>
        <v>28</v>
      </c>
      <c r="M69" s="86" t="e">
        <f>IF(M67=0,0,VLOOKUP(M67,FAC_TOTALS_APTA!$A$4:$AZ$126,$L69,FALSE))</f>
        <v>#N/A</v>
      </c>
      <c r="N69" s="86" t="e">
        <f>IF(N67=0,0,VLOOKUP(N67,FAC_TOTALS_APTA!$A$4:$AZ$126,$L69,FALSE))</f>
        <v>#N/A</v>
      </c>
      <c r="O69" s="86" t="e">
        <f>IF(O67=0,0,VLOOKUP(O67,FAC_TOTALS_APTA!$A$4:$AZ$126,$L69,FALSE))</f>
        <v>#N/A</v>
      </c>
      <c r="P69" s="86" t="e">
        <f>IF(P67=0,0,VLOOKUP(P67,FAC_TOTALS_APTA!$A$4:$AZ$126,$L69,FALSE))</f>
        <v>#N/A</v>
      </c>
      <c r="Q69" s="86" t="e">
        <f>IF(Q67=0,0,VLOOKUP(Q67,FAC_TOTALS_APTA!$A$4:$AZ$126,$L69,FALSE))</f>
        <v>#N/A</v>
      </c>
      <c r="R69" s="86" t="e">
        <f>IF(R67=0,0,VLOOKUP(R67,FAC_TOTALS_APTA!$A$4:$AZ$126,$L69,FALSE))</f>
        <v>#N/A</v>
      </c>
      <c r="S69" s="86" t="e">
        <f>IF(S67=0,0,VLOOKUP(S67,FAC_TOTALS_APTA!$A$4:$AZ$126,$L69,FALSE))</f>
        <v>#N/A</v>
      </c>
      <c r="T69" s="86" t="e">
        <f>IF(T67=0,0,VLOOKUP(T67,FAC_TOTALS_APTA!$A$4:$AZ$126,$L69,FALSE))</f>
        <v>#N/A</v>
      </c>
      <c r="U69" s="86" t="e">
        <f>IF(U67=0,0,VLOOKUP(U67,FAC_TOTALS_APTA!$A$4:$AZ$126,$L69,FALSE))</f>
        <v>#N/A</v>
      </c>
      <c r="V69" s="86" t="e">
        <f>IF(V67=0,0,VLOOKUP(V67,FAC_TOTALS_APTA!$A$4:$AZ$126,$L69,FALSE))</f>
        <v>#N/A</v>
      </c>
      <c r="W69" s="86">
        <f>IF(W67=0,0,VLOOKUP(W67,FAC_TOTALS_APTA!$A$4:$AZ$126,$L69,FALSE))</f>
        <v>0</v>
      </c>
      <c r="X69" s="86">
        <f>IF(X67=0,0,VLOOKUP(X67,FAC_TOTALS_APTA!$A$4:$AZ$126,$L69,FALSE))</f>
        <v>0</v>
      </c>
      <c r="Y69" s="86">
        <f>IF(Y67=0,0,VLOOKUP(Y67,FAC_TOTALS_APTA!$A$4:$AZ$126,$L69,FALSE))</f>
        <v>0</v>
      </c>
      <c r="Z69" s="86">
        <f>IF(Z67=0,0,VLOOKUP(Z67,FAC_TOTALS_APTA!$A$4:$AZ$126,$L69,FALSE))</f>
        <v>0</v>
      </c>
      <c r="AA69" s="86">
        <f>IF(AA67=0,0,VLOOKUP(AA67,FAC_TOTALS_APTA!$A$4:$AZ$126,$L69,FALSE))</f>
        <v>0</v>
      </c>
      <c r="AB69" s="86">
        <f>IF(AB67=0,0,VLOOKUP(AB67,FAC_TOTALS_APTA!$A$4:$AZ$126,$L69,FALSE))</f>
        <v>0</v>
      </c>
      <c r="AC69" s="90" t="e">
        <f>SUM(M69:AB69)</f>
        <v>#N/A</v>
      </c>
      <c r="AD69" s="91" t="e">
        <f>AC69/G83</f>
        <v>#N/A</v>
      </c>
    </row>
    <row r="70" spans="2:33" x14ac:dyDescent="0.25">
      <c r="B70" s="114" t="s">
        <v>52</v>
      </c>
      <c r="C70" s="115" t="s">
        <v>21</v>
      </c>
      <c r="D70" s="103" t="s">
        <v>97</v>
      </c>
      <c r="E70" s="87"/>
      <c r="F70" s="75">
        <f>MATCH($D70,FAC_TOTALS_APTA!$A$2:$AZ$2,)</f>
        <v>14</v>
      </c>
      <c r="G70" s="92" t="e">
        <f>VLOOKUP(G67,FAC_TOTALS_APTA!$A$4:$AZ$126,$F70,FALSE)</f>
        <v>#N/A</v>
      </c>
      <c r="H70" s="92" t="e">
        <f>VLOOKUP(H67,FAC_TOTALS_APTA!$A$4:$AZ$126,$F70,FALSE)</f>
        <v>#N/A</v>
      </c>
      <c r="I70" s="88" t="str">
        <f t="shared" ref="I70:I81" si="20">IFERROR(H70/G70-1,"-")</f>
        <v>-</v>
      </c>
      <c r="J70" s="89" t="str">
        <f t="shared" ref="J70:J78" si="21">IF(C70="Log","_log","")</f>
        <v>_log</v>
      </c>
      <c r="K70" s="89" t="str">
        <f t="shared" ref="K70:K82" si="22">CONCATENATE(D70,J70,"_FAC")</f>
        <v>FARE_per_UPT_cleaned_2018_RAIL_log_FAC</v>
      </c>
      <c r="L70" s="75">
        <f>MATCH($K70,FAC_TOTALS_APTA!$A$2:$AX$2,)</f>
        <v>30</v>
      </c>
      <c r="M70" s="86" t="e">
        <f>IF(M67=0,0,VLOOKUP(M67,FAC_TOTALS_APTA!$A$4:$AZ$126,$L70,FALSE))</f>
        <v>#N/A</v>
      </c>
      <c r="N70" s="86" t="e">
        <f>IF(N67=0,0,VLOOKUP(N67,FAC_TOTALS_APTA!$A$4:$AZ$126,$L70,FALSE))</f>
        <v>#N/A</v>
      </c>
      <c r="O70" s="86" t="e">
        <f>IF(O67=0,0,VLOOKUP(O67,FAC_TOTALS_APTA!$A$4:$AZ$126,$L70,FALSE))</f>
        <v>#N/A</v>
      </c>
      <c r="P70" s="86" t="e">
        <f>IF(P67=0,0,VLOOKUP(P67,FAC_TOTALS_APTA!$A$4:$AZ$126,$L70,FALSE))</f>
        <v>#N/A</v>
      </c>
      <c r="Q70" s="86" t="e">
        <f>IF(Q67=0,0,VLOOKUP(Q67,FAC_TOTALS_APTA!$A$4:$AZ$126,$L70,FALSE))</f>
        <v>#N/A</v>
      </c>
      <c r="R70" s="86" t="e">
        <f>IF(R67=0,0,VLOOKUP(R67,FAC_TOTALS_APTA!$A$4:$AZ$126,$L70,FALSE))</f>
        <v>#N/A</v>
      </c>
      <c r="S70" s="86" t="e">
        <f>IF(S67=0,0,VLOOKUP(S67,FAC_TOTALS_APTA!$A$4:$AZ$126,$L70,FALSE))</f>
        <v>#N/A</v>
      </c>
      <c r="T70" s="86" t="e">
        <f>IF(T67=0,0,VLOOKUP(T67,FAC_TOTALS_APTA!$A$4:$AZ$126,$L70,FALSE))</f>
        <v>#N/A</v>
      </c>
      <c r="U70" s="86" t="e">
        <f>IF(U67=0,0,VLOOKUP(U67,FAC_TOTALS_APTA!$A$4:$AZ$126,$L70,FALSE))</f>
        <v>#N/A</v>
      </c>
      <c r="V70" s="86" t="e">
        <f>IF(V67=0,0,VLOOKUP(V67,FAC_TOTALS_APTA!$A$4:$AZ$126,$L70,FALSE))</f>
        <v>#N/A</v>
      </c>
      <c r="W70" s="86">
        <f>IF(W67=0,0,VLOOKUP(W67,FAC_TOTALS_APTA!$A$4:$AZ$126,$L70,FALSE))</f>
        <v>0</v>
      </c>
      <c r="X70" s="86">
        <f>IF(X67=0,0,VLOOKUP(X67,FAC_TOTALS_APTA!$A$4:$AZ$126,$L70,FALSE))</f>
        <v>0</v>
      </c>
      <c r="Y70" s="86">
        <f>IF(Y67=0,0,VLOOKUP(Y67,FAC_TOTALS_APTA!$A$4:$AZ$126,$L70,FALSE))</f>
        <v>0</v>
      </c>
      <c r="Z70" s="86">
        <f>IF(Z67=0,0,VLOOKUP(Z67,FAC_TOTALS_APTA!$A$4:$AZ$126,$L70,FALSE))</f>
        <v>0</v>
      </c>
      <c r="AA70" s="86">
        <f>IF(AA67=0,0,VLOOKUP(AA67,FAC_TOTALS_APTA!$A$4:$AZ$126,$L70,FALSE))</f>
        <v>0</v>
      </c>
      <c r="AB70" s="86">
        <f>IF(AB67=0,0,VLOOKUP(AB67,FAC_TOTALS_APTA!$A$4:$AZ$126,$L70,FALSE))</f>
        <v>0</v>
      </c>
      <c r="AC70" s="90" t="e">
        <f t="shared" ref="AC70:AC81" si="23">SUM(M70:AB70)</f>
        <v>#N/A</v>
      </c>
      <c r="AD70" s="91" t="e">
        <f>AC70/G83</f>
        <v>#N/A</v>
      </c>
    </row>
    <row r="71" spans="2:33" x14ac:dyDescent="0.25">
      <c r="B71" s="114" t="s">
        <v>79</v>
      </c>
      <c r="C71" s="115"/>
      <c r="D71" s="103" t="s">
        <v>77</v>
      </c>
      <c r="E71" s="117"/>
      <c r="F71" s="103" t="e">
        <f>MATCH($D71,FAC_TOTALS_APTA!$A$2:$AZ$2,)</f>
        <v>#N/A</v>
      </c>
      <c r="G71" s="116" t="e">
        <f>VLOOKUP(G67,FAC_TOTALS_APTA!$A$4:$AZ$126,$F71,FALSE)</f>
        <v>#N/A</v>
      </c>
      <c r="H71" s="116" t="e">
        <f>VLOOKUP(H67,FAC_TOTALS_APTA!$A$4:$AZ$126,$F71,FALSE)</f>
        <v>#N/A</v>
      </c>
      <c r="I71" s="118" t="str">
        <f>IFERROR(H71/G71-1,"-")</f>
        <v>-</v>
      </c>
      <c r="J71" s="119" t="str">
        <f t="shared" si="21"/>
        <v/>
      </c>
      <c r="K71" s="119" t="str">
        <f t="shared" si="22"/>
        <v>RESTRUCTURE_FAC</v>
      </c>
      <c r="L71" s="103" t="e">
        <f>MATCH($K71,FAC_TOTALS_APTA!$A$2:$AX$2,)</f>
        <v>#N/A</v>
      </c>
      <c r="M71" s="116" t="e">
        <f>IF(M67=0,0,VLOOKUP(M67,FAC_TOTALS_APTA!$A$4:$AZ$126,$L71,FALSE))</f>
        <v>#N/A</v>
      </c>
      <c r="N71" s="116" t="e">
        <f>IF(N67=0,0,VLOOKUP(N67,FAC_TOTALS_APTA!$A$4:$AZ$126,$L71,FALSE))</f>
        <v>#N/A</v>
      </c>
      <c r="O71" s="116" t="e">
        <f>IF(O67=0,0,VLOOKUP(O67,FAC_TOTALS_APTA!$A$4:$AZ$126,$L71,FALSE))</f>
        <v>#N/A</v>
      </c>
      <c r="P71" s="116" t="e">
        <f>IF(P67=0,0,VLOOKUP(P67,FAC_TOTALS_APTA!$A$4:$AZ$126,$L71,FALSE))</f>
        <v>#N/A</v>
      </c>
      <c r="Q71" s="116" t="e">
        <f>IF(Q67=0,0,VLOOKUP(Q67,FAC_TOTALS_APTA!$A$4:$AZ$126,$L71,FALSE))</f>
        <v>#N/A</v>
      </c>
      <c r="R71" s="116" t="e">
        <f>IF(R67=0,0,VLOOKUP(R67,FAC_TOTALS_APTA!$A$4:$AZ$126,$L71,FALSE))</f>
        <v>#N/A</v>
      </c>
      <c r="S71" s="116" t="e">
        <f>IF(S67=0,0,VLOOKUP(S67,FAC_TOTALS_APTA!$A$4:$AZ$126,$L71,FALSE))</f>
        <v>#N/A</v>
      </c>
      <c r="T71" s="116" t="e">
        <f>IF(T67=0,0,VLOOKUP(T67,FAC_TOTALS_APTA!$A$4:$AZ$126,$L71,FALSE))</f>
        <v>#N/A</v>
      </c>
      <c r="U71" s="116" t="e">
        <f>IF(U67=0,0,VLOOKUP(U67,FAC_TOTALS_APTA!$A$4:$AZ$126,$L71,FALSE))</f>
        <v>#N/A</v>
      </c>
      <c r="V71" s="116" t="e">
        <f>IF(V67=0,0,VLOOKUP(V67,FAC_TOTALS_APTA!$A$4:$AZ$126,$L71,FALSE))</f>
        <v>#N/A</v>
      </c>
      <c r="W71" s="116">
        <f>IF(W67=0,0,VLOOKUP(W67,FAC_TOTALS_APTA!$A$4:$AZ$126,$L71,FALSE))</f>
        <v>0</v>
      </c>
      <c r="X71" s="116">
        <f>IF(X67=0,0,VLOOKUP(X67,FAC_TOTALS_APTA!$A$4:$AZ$126,$L71,FALSE))</f>
        <v>0</v>
      </c>
      <c r="Y71" s="116">
        <f>IF(Y67=0,0,VLOOKUP(Y67,FAC_TOTALS_APTA!$A$4:$AZ$126,$L71,FALSE))</f>
        <v>0</v>
      </c>
      <c r="Z71" s="116">
        <f>IF(Z67=0,0,VLOOKUP(Z67,FAC_TOTALS_APTA!$A$4:$AZ$126,$L71,FALSE))</f>
        <v>0</v>
      </c>
      <c r="AA71" s="116">
        <f>IF(AA67=0,0,VLOOKUP(AA67,FAC_TOTALS_APTA!$A$4:$AZ$126,$L71,FALSE))</f>
        <v>0</v>
      </c>
      <c r="AB71" s="116">
        <f>IF(AB67=0,0,VLOOKUP(AB67,FAC_TOTALS_APTA!$A$4:$AZ$126,$L71,FALSE))</f>
        <v>0</v>
      </c>
      <c r="AC71" s="120" t="e">
        <f t="shared" si="23"/>
        <v>#N/A</v>
      </c>
      <c r="AD71" s="121" t="e">
        <f>AC71/G84</f>
        <v>#N/A</v>
      </c>
    </row>
    <row r="72" spans="2:33" x14ac:dyDescent="0.25">
      <c r="B72" s="114" t="s">
        <v>80</v>
      </c>
      <c r="C72" s="115"/>
      <c r="D72" s="103" t="s">
        <v>76</v>
      </c>
      <c r="E72" s="117"/>
      <c r="F72" s="103">
        <f>MATCH($D72,FAC_TOTALS_APTA!$A$2:$AZ$2,)</f>
        <v>20</v>
      </c>
      <c r="G72" s="116" t="e">
        <f>VLOOKUP(G67,FAC_TOTALS_APTA!$A$4:$AZ$126,$F72,FALSE)</f>
        <v>#N/A</v>
      </c>
      <c r="H72" s="116" t="e">
        <f>VLOOKUP(H67,FAC_TOTALS_APTA!$A$4:$AZ$126,$F72,FALSE)</f>
        <v>#N/A</v>
      </c>
      <c r="I72" s="118" t="str">
        <f>IFERROR(H72/G72-1,"-")</f>
        <v>-</v>
      </c>
      <c r="J72" s="119" t="str">
        <f t="shared" si="21"/>
        <v/>
      </c>
      <c r="K72" s="119" t="str">
        <f t="shared" si="22"/>
        <v>MAINTENANCE_WMATA_FAC</v>
      </c>
      <c r="L72" s="103">
        <f>MATCH($K72,FAC_TOTALS_APTA!$A$2:$AX$2,)</f>
        <v>36</v>
      </c>
      <c r="M72" s="116">
        <f>IF(M68=0,0,VLOOKUP(M68,FAC_TOTALS_APTA!$A$4:$AZ$126,$L72,FALSE))</f>
        <v>0</v>
      </c>
      <c r="N72" s="116">
        <f>IF(N68=0,0,VLOOKUP(N68,FAC_TOTALS_APTA!$A$4:$AZ$126,$L72,FALSE))</f>
        <v>0</v>
      </c>
      <c r="O72" s="116">
        <f>IF(O68=0,0,VLOOKUP(O68,FAC_TOTALS_APTA!$A$4:$AZ$126,$L72,FALSE))</f>
        <v>0</v>
      </c>
      <c r="P72" s="116">
        <f>IF(P68=0,0,VLOOKUP(P68,FAC_TOTALS_APTA!$A$4:$AZ$126,$L72,FALSE))</f>
        <v>0</v>
      </c>
      <c r="Q72" s="116">
        <f>IF(Q68=0,0,VLOOKUP(Q68,FAC_TOTALS_APTA!$A$4:$AZ$126,$L72,FALSE))</f>
        <v>0</v>
      </c>
      <c r="R72" s="116">
        <f>IF(R68=0,0,VLOOKUP(R68,FAC_TOTALS_APTA!$A$4:$AZ$126,$L72,FALSE))</f>
        <v>0</v>
      </c>
      <c r="S72" s="116">
        <f>IF(S68=0,0,VLOOKUP(S68,FAC_TOTALS_APTA!$A$4:$AZ$126,$L72,FALSE))</f>
        <v>0</v>
      </c>
      <c r="T72" s="116">
        <f>IF(T68=0,0,VLOOKUP(T68,FAC_TOTALS_APTA!$A$4:$AZ$126,$L72,FALSE))</f>
        <v>0</v>
      </c>
      <c r="U72" s="116">
        <f>IF(U68=0,0,VLOOKUP(U68,FAC_TOTALS_APTA!$A$4:$AZ$126,$L72,FALSE))</f>
        <v>0</v>
      </c>
      <c r="V72" s="116">
        <f>IF(V68=0,0,VLOOKUP(V68,FAC_TOTALS_APTA!$A$4:$AZ$126,$L72,FALSE))</f>
        <v>0</v>
      </c>
      <c r="W72" s="116">
        <f>IF(W68=0,0,VLOOKUP(W68,FAC_TOTALS_APTA!$A$4:$AZ$126,$L72,FALSE))</f>
        <v>0</v>
      </c>
      <c r="X72" s="116">
        <f>IF(X68=0,0,VLOOKUP(X68,FAC_TOTALS_APTA!$A$4:$AZ$126,$L72,FALSE))</f>
        <v>0</v>
      </c>
      <c r="Y72" s="116">
        <f>IF(Y68=0,0,VLOOKUP(Y68,FAC_TOTALS_APTA!$A$4:$AZ$126,$L72,FALSE))</f>
        <v>0</v>
      </c>
      <c r="Z72" s="116">
        <f>IF(Z68=0,0,VLOOKUP(Z68,FAC_TOTALS_APTA!$A$4:$AZ$126,$L72,FALSE))</f>
        <v>0</v>
      </c>
      <c r="AA72" s="116">
        <f>IF(AA68=0,0,VLOOKUP(AA68,FAC_TOTALS_APTA!$A$4:$AZ$126,$L72,FALSE))</f>
        <v>0</v>
      </c>
      <c r="AB72" s="116">
        <f>IF(AB68=0,0,VLOOKUP(AB68,FAC_TOTALS_APTA!$A$4:$AZ$126,$L72,FALSE))</f>
        <v>0</v>
      </c>
      <c r="AC72" s="120">
        <f t="shared" si="23"/>
        <v>0</v>
      </c>
      <c r="AD72" s="121" t="e">
        <f>AC72/G84</f>
        <v>#N/A</v>
      </c>
    </row>
    <row r="73" spans="2:33" x14ac:dyDescent="0.25">
      <c r="B73" s="114" t="s">
        <v>48</v>
      </c>
      <c r="C73" s="115" t="s">
        <v>21</v>
      </c>
      <c r="D73" s="103" t="s">
        <v>8</v>
      </c>
      <c r="E73" s="87"/>
      <c r="F73" s="75">
        <f>MATCH($D73,FAC_TOTALS_APTA!$A$2:$AZ$2,)</f>
        <v>15</v>
      </c>
      <c r="G73" s="86" t="e">
        <f>VLOOKUP(G67,FAC_TOTALS_APTA!$A$4:$AZ$126,$F73,FALSE)</f>
        <v>#N/A</v>
      </c>
      <c r="H73" s="86" t="e">
        <f>VLOOKUP(H67,FAC_TOTALS_APTA!$A$4:$AZ$126,$F73,FALSE)</f>
        <v>#N/A</v>
      </c>
      <c r="I73" s="88" t="str">
        <f t="shared" si="20"/>
        <v>-</v>
      </c>
      <c r="J73" s="89" t="str">
        <f t="shared" si="21"/>
        <v>_log</v>
      </c>
      <c r="K73" s="89" t="str">
        <f t="shared" si="22"/>
        <v>POP_EMP_log_FAC</v>
      </c>
      <c r="L73" s="75">
        <f>MATCH($K73,FAC_TOTALS_APTA!$A$2:$AX$2,)</f>
        <v>31</v>
      </c>
      <c r="M73" s="86" t="e">
        <f>IF(M67=0,0,VLOOKUP(M67,FAC_TOTALS_APTA!$A$4:$AZ$126,$L73,FALSE))</f>
        <v>#N/A</v>
      </c>
      <c r="N73" s="86" t="e">
        <f>IF(N67=0,0,VLOOKUP(N67,FAC_TOTALS_APTA!$A$4:$AZ$126,$L73,FALSE))</f>
        <v>#N/A</v>
      </c>
      <c r="O73" s="86" t="e">
        <f>IF(O67=0,0,VLOOKUP(O67,FAC_TOTALS_APTA!$A$4:$AZ$126,$L73,FALSE))</f>
        <v>#N/A</v>
      </c>
      <c r="P73" s="86" t="e">
        <f>IF(P67=0,0,VLOOKUP(P67,FAC_TOTALS_APTA!$A$4:$AZ$126,$L73,FALSE))</f>
        <v>#N/A</v>
      </c>
      <c r="Q73" s="86" t="e">
        <f>IF(Q67=0,0,VLOOKUP(Q67,FAC_TOTALS_APTA!$A$4:$AZ$126,$L73,FALSE))</f>
        <v>#N/A</v>
      </c>
      <c r="R73" s="86" t="e">
        <f>IF(R67=0,0,VLOOKUP(R67,FAC_TOTALS_APTA!$A$4:$AZ$126,$L73,FALSE))</f>
        <v>#N/A</v>
      </c>
      <c r="S73" s="86" t="e">
        <f>IF(S67=0,0,VLOOKUP(S67,FAC_TOTALS_APTA!$A$4:$AZ$126,$L73,FALSE))</f>
        <v>#N/A</v>
      </c>
      <c r="T73" s="86" t="e">
        <f>IF(T67=0,0,VLOOKUP(T67,FAC_TOTALS_APTA!$A$4:$AZ$126,$L73,FALSE))</f>
        <v>#N/A</v>
      </c>
      <c r="U73" s="86" t="e">
        <f>IF(U67=0,0,VLOOKUP(U67,FAC_TOTALS_APTA!$A$4:$AZ$126,$L73,FALSE))</f>
        <v>#N/A</v>
      </c>
      <c r="V73" s="86" t="e">
        <f>IF(V67=0,0,VLOOKUP(V67,FAC_TOTALS_APTA!$A$4:$AZ$126,$L73,FALSE))</f>
        <v>#N/A</v>
      </c>
      <c r="W73" s="86">
        <f>IF(W67=0,0,VLOOKUP(W67,FAC_TOTALS_APTA!$A$4:$AZ$126,$L73,FALSE))</f>
        <v>0</v>
      </c>
      <c r="X73" s="86">
        <f>IF(X67=0,0,VLOOKUP(X67,FAC_TOTALS_APTA!$A$4:$AZ$126,$L73,FALSE))</f>
        <v>0</v>
      </c>
      <c r="Y73" s="86">
        <f>IF(Y67=0,0,VLOOKUP(Y67,FAC_TOTALS_APTA!$A$4:$AZ$126,$L73,FALSE))</f>
        <v>0</v>
      </c>
      <c r="Z73" s="86">
        <f>IF(Z67=0,0,VLOOKUP(Z67,FAC_TOTALS_APTA!$A$4:$AZ$126,$L73,FALSE))</f>
        <v>0</v>
      </c>
      <c r="AA73" s="86">
        <f>IF(AA67=0,0,VLOOKUP(AA67,FAC_TOTALS_APTA!$A$4:$AZ$126,$L73,FALSE))</f>
        <v>0</v>
      </c>
      <c r="AB73" s="86">
        <f>IF(AB67=0,0,VLOOKUP(AB67,FAC_TOTALS_APTA!$A$4:$AZ$126,$L73,FALSE))</f>
        <v>0</v>
      </c>
      <c r="AC73" s="90" t="e">
        <f t="shared" si="23"/>
        <v>#N/A</v>
      </c>
      <c r="AD73" s="91" t="e">
        <f>AC73/G83</f>
        <v>#N/A</v>
      </c>
    </row>
    <row r="74" spans="2:33" x14ac:dyDescent="0.25">
      <c r="B74" s="24" t="s">
        <v>73</v>
      </c>
      <c r="C74" s="115"/>
      <c r="D74" s="103" t="s">
        <v>72</v>
      </c>
      <c r="E74" s="87"/>
      <c r="F74" s="75" t="e">
        <f>MATCH($D74,FAC_TOTALS_APTA!$A$2:$AZ$2,)</f>
        <v>#N/A</v>
      </c>
      <c r="G74" s="92" t="e">
        <f>VLOOKUP(G67,FAC_TOTALS_APTA!$A$4:$AZ$126,$F74,FALSE)</f>
        <v>#N/A</v>
      </c>
      <c r="H74" s="92" t="e">
        <f>VLOOKUP(H67,FAC_TOTALS_APTA!$A$4:$AZ$126,$F74,FALSE)</f>
        <v>#N/A</v>
      </c>
      <c r="I74" s="88" t="str">
        <f t="shared" si="20"/>
        <v>-</v>
      </c>
      <c r="J74" s="89" t="str">
        <f t="shared" si="21"/>
        <v/>
      </c>
      <c r="K74" s="89" t="str">
        <f t="shared" si="22"/>
        <v>TSD_POP_EMP_PCT_FAC</v>
      </c>
      <c r="L74" s="75" t="e">
        <f>MATCH($K74,FAC_TOTALS_APTA!$A$2:$AX$2,)</f>
        <v>#N/A</v>
      </c>
      <c r="M74" s="86" t="e">
        <f>IF(M67=0,0,VLOOKUP(M67,FAC_TOTALS_APTA!$A$4:$AZ$126,$L74,FALSE))</f>
        <v>#N/A</v>
      </c>
      <c r="N74" s="86" t="e">
        <f>IF(N67=0,0,VLOOKUP(N67,FAC_TOTALS_APTA!$A$4:$AZ$126,$L74,FALSE))</f>
        <v>#N/A</v>
      </c>
      <c r="O74" s="86" t="e">
        <f>IF(O67=0,0,VLOOKUP(O67,FAC_TOTALS_APTA!$A$4:$AZ$126,$L74,FALSE))</f>
        <v>#N/A</v>
      </c>
      <c r="P74" s="86" t="e">
        <f>IF(P67=0,0,VLOOKUP(P67,FAC_TOTALS_APTA!$A$4:$AZ$126,$L74,FALSE))</f>
        <v>#N/A</v>
      </c>
      <c r="Q74" s="86" t="e">
        <f>IF(Q67=0,0,VLOOKUP(Q67,FAC_TOTALS_APTA!$A$4:$AZ$126,$L74,FALSE))</f>
        <v>#N/A</v>
      </c>
      <c r="R74" s="86" t="e">
        <f>IF(R67=0,0,VLOOKUP(R67,FAC_TOTALS_APTA!$A$4:$AZ$126,$L74,FALSE))</f>
        <v>#N/A</v>
      </c>
      <c r="S74" s="86" t="e">
        <f>IF(S67=0,0,VLOOKUP(S67,FAC_TOTALS_APTA!$A$4:$AZ$126,$L74,FALSE))</f>
        <v>#N/A</v>
      </c>
      <c r="T74" s="86" t="e">
        <f>IF(T67=0,0,VLOOKUP(T67,FAC_TOTALS_APTA!$A$4:$AZ$126,$L74,FALSE))</f>
        <v>#N/A</v>
      </c>
      <c r="U74" s="86" t="e">
        <f>IF(U67=0,0,VLOOKUP(U67,FAC_TOTALS_APTA!$A$4:$AZ$126,$L74,FALSE))</f>
        <v>#N/A</v>
      </c>
      <c r="V74" s="86" t="e">
        <f>IF(V67=0,0,VLOOKUP(V67,FAC_TOTALS_APTA!$A$4:$AZ$126,$L74,FALSE))</f>
        <v>#N/A</v>
      </c>
      <c r="W74" s="86">
        <f>IF(W67=0,0,VLOOKUP(W67,FAC_TOTALS_APTA!$A$4:$AZ$126,$L74,FALSE))</f>
        <v>0</v>
      </c>
      <c r="X74" s="86">
        <f>IF(X67=0,0,VLOOKUP(X67,FAC_TOTALS_APTA!$A$4:$AZ$126,$L74,FALSE))</f>
        <v>0</v>
      </c>
      <c r="Y74" s="86">
        <f>IF(Y67=0,0,VLOOKUP(Y67,FAC_TOTALS_APTA!$A$4:$AZ$126,$L74,FALSE))</f>
        <v>0</v>
      </c>
      <c r="Z74" s="86">
        <f>IF(Z67=0,0,VLOOKUP(Z67,FAC_TOTALS_APTA!$A$4:$AZ$126,$L74,FALSE))</f>
        <v>0</v>
      </c>
      <c r="AA74" s="86">
        <f>IF(AA67=0,0,VLOOKUP(AA67,FAC_TOTALS_APTA!$A$4:$AZ$126,$L74,FALSE))</f>
        <v>0</v>
      </c>
      <c r="AB74" s="86">
        <f>IF(AB67=0,0,VLOOKUP(AB67,FAC_TOTALS_APTA!$A$4:$AZ$126,$L74,FALSE))</f>
        <v>0</v>
      </c>
      <c r="AC74" s="90" t="e">
        <f t="shared" si="23"/>
        <v>#N/A</v>
      </c>
      <c r="AD74" s="91" t="e">
        <f>AC74/G83</f>
        <v>#N/A</v>
      </c>
    </row>
    <row r="75" spans="2:33" x14ac:dyDescent="0.2">
      <c r="B75" s="114" t="s">
        <v>49</v>
      </c>
      <c r="C75" s="115" t="s">
        <v>21</v>
      </c>
      <c r="D75" s="123" t="s">
        <v>81</v>
      </c>
      <c r="E75" s="87"/>
      <c r="F75" s="75">
        <f>MATCH($D75,FAC_TOTALS_APTA!$A$2:$AZ$2,)</f>
        <v>16</v>
      </c>
      <c r="G75" s="93" t="e">
        <f>VLOOKUP(G67,FAC_TOTALS_APTA!$A$4:$AZ$126,$F75,FALSE)</f>
        <v>#N/A</v>
      </c>
      <c r="H75" s="93" t="e">
        <f>VLOOKUP(H67,FAC_TOTALS_APTA!$A$4:$AZ$126,$F75,FALSE)</f>
        <v>#N/A</v>
      </c>
      <c r="I75" s="88" t="str">
        <f t="shared" si="20"/>
        <v>-</v>
      </c>
      <c r="J75" s="89" t="str">
        <f t="shared" si="21"/>
        <v>_log</v>
      </c>
      <c r="K75" s="89" t="str">
        <f t="shared" si="22"/>
        <v>GAS_PRICE_2018_log_FAC</v>
      </c>
      <c r="L75" s="75">
        <f>MATCH($K75,FAC_TOTALS_APTA!$A$2:$AX$2,)</f>
        <v>32</v>
      </c>
      <c r="M75" s="86" t="e">
        <f>IF(M67=0,0,VLOOKUP(M67,FAC_TOTALS_APTA!$A$4:$AZ$126,$L75,FALSE))</f>
        <v>#N/A</v>
      </c>
      <c r="N75" s="86" t="e">
        <f>IF(N67=0,0,VLOOKUP(N67,FAC_TOTALS_APTA!$A$4:$AZ$126,$L75,FALSE))</f>
        <v>#N/A</v>
      </c>
      <c r="O75" s="86" t="e">
        <f>IF(O67=0,0,VLOOKUP(O67,FAC_TOTALS_APTA!$A$4:$AZ$126,$L75,FALSE))</f>
        <v>#N/A</v>
      </c>
      <c r="P75" s="86" t="e">
        <f>IF(P67=0,0,VLOOKUP(P67,FAC_TOTALS_APTA!$A$4:$AZ$126,$L75,FALSE))</f>
        <v>#N/A</v>
      </c>
      <c r="Q75" s="86" t="e">
        <f>IF(Q67=0,0,VLOOKUP(Q67,FAC_TOTALS_APTA!$A$4:$AZ$126,$L75,FALSE))</f>
        <v>#N/A</v>
      </c>
      <c r="R75" s="86" t="e">
        <f>IF(R67=0,0,VLOOKUP(R67,FAC_TOTALS_APTA!$A$4:$AZ$126,$L75,FALSE))</f>
        <v>#N/A</v>
      </c>
      <c r="S75" s="86" t="e">
        <f>IF(S67=0,0,VLOOKUP(S67,FAC_TOTALS_APTA!$A$4:$AZ$126,$L75,FALSE))</f>
        <v>#N/A</v>
      </c>
      <c r="T75" s="86" t="e">
        <f>IF(T67=0,0,VLOOKUP(T67,FAC_TOTALS_APTA!$A$4:$AZ$126,$L75,FALSE))</f>
        <v>#N/A</v>
      </c>
      <c r="U75" s="86" t="e">
        <f>IF(U67=0,0,VLOOKUP(U67,FAC_TOTALS_APTA!$A$4:$AZ$126,$L75,FALSE))</f>
        <v>#N/A</v>
      </c>
      <c r="V75" s="86" t="e">
        <f>IF(V67=0,0,VLOOKUP(V67,FAC_TOTALS_APTA!$A$4:$AZ$126,$L75,FALSE))</f>
        <v>#N/A</v>
      </c>
      <c r="W75" s="86">
        <f>IF(W67=0,0,VLOOKUP(W67,FAC_TOTALS_APTA!$A$4:$AZ$126,$L75,FALSE))</f>
        <v>0</v>
      </c>
      <c r="X75" s="86">
        <f>IF(X67=0,0,VLOOKUP(X67,FAC_TOTALS_APTA!$A$4:$AZ$126,$L75,FALSE))</f>
        <v>0</v>
      </c>
      <c r="Y75" s="86">
        <f>IF(Y67=0,0,VLOOKUP(Y67,FAC_TOTALS_APTA!$A$4:$AZ$126,$L75,FALSE))</f>
        <v>0</v>
      </c>
      <c r="Z75" s="86">
        <f>IF(Z67=0,0,VLOOKUP(Z67,FAC_TOTALS_APTA!$A$4:$AZ$126,$L75,FALSE))</f>
        <v>0</v>
      </c>
      <c r="AA75" s="86">
        <f>IF(AA67=0,0,VLOOKUP(AA67,FAC_TOTALS_APTA!$A$4:$AZ$126,$L75,FALSE))</f>
        <v>0</v>
      </c>
      <c r="AB75" s="86">
        <f>IF(AB67=0,0,VLOOKUP(AB67,FAC_TOTALS_APTA!$A$4:$AZ$126,$L75,FALSE))</f>
        <v>0</v>
      </c>
      <c r="AC75" s="90" t="e">
        <f t="shared" si="23"/>
        <v>#N/A</v>
      </c>
      <c r="AD75" s="91" t="e">
        <f>AC75/G83</f>
        <v>#N/A</v>
      </c>
    </row>
    <row r="76" spans="2:33" x14ac:dyDescent="0.25">
      <c r="B76" s="114" t="s">
        <v>46</v>
      </c>
      <c r="C76" s="115" t="s">
        <v>21</v>
      </c>
      <c r="D76" s="103" t="s">
        <v>14</v>
      </c>
      <c r="E76" s="87"/>
      <c r="F76" s="75">
        <f>MATCH($D76,FAC_TOTALS_APTA!$A$2:$AZ$2,)</f>
        <v>17</v>
      </c>
      <c r="G76" s="92" t="e">
        <f>VLOOKUP(G67,FAC_TOTALS_APTA!$A$4:$AZ$126,$F76,FALSE)</f>
        <v>#N/A</v>
      </c>
      <c r="H76" s="92" t="e">
        <f>VLOOKUP(H67,FAC_TOTALS_APTA!$A$4:$AZ$126,$F76,FALSE)</f>
        <v>#N/A</v>
      </c>
      <c r="I76" s="88" t="str">
        <f t="shared" si="20"/>
        <v>-</v>
      </c>
      <c r="J76" s="89" t="str">
        <f t="shared" si="21"/>
        <v>_log</v>
      </c>
      <c r="K76" s="89" t="str">
        <f t="shared" si="22"/>
        <v>TOTAL_MED_INC_INDIV_2018_log_FAC</v>
      </c>
      <c r="L76" s="75">
        <f>MATCH($K76,FAC_TOTALS_APTA!$A$2:$AX$2,)</f>
        <v>33</v>
      </c>
      <c r="M76" s="86" t="e">
        <f>IF(M67=0,0,VLOOKUP(M67,FAC_TOTALS_APTA!$A$4:$AZ$126,$L76,FALSE))</f>
        <v>#N/A</v>
      </c>
      <c r="N76" s="86" t="e">
        <f>IF(N67=0,0,VLOOKUP(N67,FAC_TOTALS_APTA!$A$4:$AZ$126,$L76,FALSE))</f>
        <v>#N/A</v>
      </c>
      <c r="O76" s="86" t="e">
        <f>IF(O67=0,0,VLOOKUP(O67,FAC_TOTALS_APTA!$A$4:$AZ$126,$L76,FALSE))</f>
        <v>#N/A</v>
      </c>
      <c r="P76" s="86" t="e">
        <f>IF(P67=0,0,VLOOKUP(P67,FAC_TOTALS_APTA!$A$4:$AZ$126,$L76,FALSE))</f>
        <v>#N/A</v>
      </c>
      <c r="Q76" s="86" t="e">
        <f>IF(Q67=0,0,VLOOKUP(Q67,FAC_TOTALS_APTA!$A$4:$AZ$126,$L76,FALSE))</f>
        <v>#N/A</v>
      </c>
      <c r="R76" s="86" t="e">
        <f>IF(R67=0,0,VLOOKUP(R67,FAC_TOTALS_APTA!$A$4:$AZ$126,$L76,FALSE))</f>
        <v>#N/A</v>
      </c>
      <c r="S76" s="86" t="e">
        <f>IF(S67=0,0,VLOOKUP(S67,FAC_TOTALS_APTA!$A$4:$AZ$126,$L76,FALSE))</f>
        <v>#N/A</v>
      </c>
      <c r="T76" s="86" t="e">
        <f>IF(T67=0,0,VLOOKUP(T67,FAC_TOTALS_APTA!$A$4:$AZ$126,$L76,FALSE))</f>
        <v>#N/A</v>
      </c>
      <c r="U76" s="86" t="e">
        <f>IF(U67=0,0,VLOOKUP(U67,FAC_TOTALS_APTA!$A$4:$AZ$126,$L76,FALSE))</f>
        <v>#N/A</v>
      </c>
      <c r="V76" s="86" t="e">
        <f>IF(V67=0,0,VLOOKUP(V67,FAC_TOTALS_APTA!$A$4:$AZ$126,$L76,FALSE))</f>
        <v>#N/A</v>
      </c>
      <c r="W76" s="86">
        <f>IF(W67=0,0,VLOOKUP(W67,FAC_TOTALS_APTA!$A$4:$AZ$126,$L76,FALSE))</f>
        <v>0</v>
      </c>
      <c r="X76" s="86">
        <f>IF(X67=0,0,VLOOKUP(X67,FAC_TOTALS_APTA!$A$4:$AZ$126,$L76,FALSE))</f>
        <v>0</v>
      </c>
      <c r="Y76" s="86">
        <f>IF(Y67=0,0,VLOOKUP(Y67,FAC_TOTALS_APTA!$A$4:$AZ$126,$L76,FALSE))</f>
        <v>0</v>
      </c>
      <c r="Z76" s="86">
        <f>IF(Z67=0,0,VLOOKUP(Z67,FAC_TOTALS_APTA!$A$4:$AZ$126,$L76,FALSE))</f>
        <v>0</v>
      </c>
      <c r="AA76" s="86">
        <f>IF(AA67=0,0,VLOOKUP(AA67,FAC_TOTALS_APTA!$A$4:$AZ$126,$L76,FALSE))</f>
        <v>0</v>
      </c>
      <c r="AB76" s="86">
        <f>IF(AB67=0,0,VLOOKUP(AB67,FAC_TOTALS_APTA!$A$4:$AZ$126,$L76,FALSE))</f>
        <v>0</v>
      </c>
      <c r="AC76" s="90" t="e">
        <f t="shared" si="23"/>
        <v>#N/A</v>
      </c>
      <c r="AD76" s="91" t="e">
        <f>AC76/G83</f>
        <v>#N/A</v>
      </c>
    </row>
    <row r="77" spans="2:33" x14ac:dyDescent="0.25">
      <c r="B77" s="114" t="s">
        <v>62</v>
      </c>
      <c r="C77" s="115"/>
      <c r="D77" s="103" t="s">
        <v>9</v>
      </c>
      <c r="E77" s="87"/>
      <c r="F77" s="75">
        <f>MATCH($D77,FAC_TOTALS_APTA!$A$2:$AZ$2,)</f>
        <v>18</v>
      </c>
      <c r="G77" s="86" t="e">
        <f>VLOOKUP(G67,FAC_TOTALS_APTA!$A$4:$AZ$126,$F77,FALSE)</f>
        <v>#N/A</v>
      </c>
      <c r="H77" s="86" t="e">
        <f>VLOOKUP(H67,FAC_TOTALS_APTA!$A$4:$AZ$126,$F77,FALSE)</f>
        <v>#N/A</v>
      </c>
      <c r="I77" s="88" t="str">
        <f t="shared" si="20"/>
        <v>-</v>
      </c>
      <c r="J77" s="89" t="str">
        <f t="shared" si="21"/>
        <v/>
      </c>
      <c r="K77" s="89" t="str">
        <f t="shared" si="22"/>
        <v>PCT_HH_NO_VEH_FAC</v>
      </c>
      <c r="L77" s="75">
        <f>MATCH($K77,FAC_TOTALS_APTA!$A$2:$AX$2,)</f>
        <v>34</v>
      </c>
      <c r="M77" s="86" t="e">
        <f>IF(M67=0,0,VLOOKUP(M67,FAC_TOTALS_APTA!$A$4:$AZ$126,$L77,FALSE))</f>
        <v>#N/A</v>
      </c>
      <c r="N77" s="86" t="e">
        <f>IF(N67=0,0,VLOOKUP(N67,FAC_TOTALS_APTA!$A$4:$AZ$126,$L77,FALSE))</f>
        <v>#N/A</v>
      </c>
      <c r="O77" s="86" t="e">
        <f>IF(O67=0,0,VLOOKUP(O67,FAC_TOTALS_APTA!$A$4:$AZ$126,$L77,FALSE))</f>
        <v>#N/A</v>
      </c>
      <c r="P77" s="86" t="e">
        <f>IF(P67=0,0,VLOOKUP(P67,FAC_TOTALS_APTA!$A$4:$AZ$126,$L77,FALSE))</f>
        <v>#N/A</v>
      </c>
      <c r="Q77" s="86" t="e">
        <f>IF(Q67=0,0,VLOOKUP(Q67,FAC_TOTALS_APTA!$A$4:$AZ$126,$L77,FALSE))</f>
        <v>#N/A</v>
      </c>
      <c r="R77" s="86" t="e">
        <f>IF(R67=0,0,VLOOKUP(R67,FAC_TOTALS_APTA!$A$4:$AZ$126,$L77,FALSE))</f>
        <v>#N/A</v>
      </c>
      <c r="S77" s="86" t="e">
        <f>IF(S67=0,0,VLOOKUP(S67,FAC_TOTALS_APTA!$A$4:$AZ$126,$L77,FALSE))</f>
        <v>#N/A</v>
      </c>
      <c r="T77" s="86" t="e">
        <f>IF(T67=0,0,VLOOKUP(T67,FAC_TOTALS_APTA!$A$4:$AZ$126,$L77,FALSE))</f>
        <v>#N/A</v>
      </c>
      <c r="U77" s="86" t="e">
        <f>IF(U67=0,0,VLOOKUP(U67,FAC_TOTALS_APTA!$A$4:$AZ$126,$L77,FALSE))</f>
        <v>#N/A</v>
      </c>
      <c r="V77" s="86" t="e">
        <f>IF(V67=0,0,VLOOKUP(V67,FAC_TOTALS_APTA!$A$4:$AZ$126,$L77,FALSE))</f>
        <v>#N/A</v>
      </c>
      <c r="W77" s="86">
        <f>IF(W67=0,0,VLOOKUP(W67,FAC_TOTALS_APTA!$A$4:$AZ$126,$L77,FALSE))</f>
        <v>0</v>
      </c>
      <c r="X77" s="86">
        <f>IF(X67=0,0,VLOOKUP(X67,FAC_TOTALS_APTA!$A$4:$AZ$126,$L77,FALSE))</f>
        <v>0</v>
      </c>
      <c r="Y77" s="86">
        <f>IF(Y67=0,0,VLOOKUP(Y67,FAC_TOTALS_APTA!$A$4:$AZ$126,$L77,FALSE))</f>
        <v>0</v>
      </c>
      <c r="Z77" s="86">
        <f>IF(Z67=0,0,VLOOKUP(Z67,FAC_TOTALS_APTA!$A$4:$AZ$126,$L77,FALSE))</f>
        <v>0</v>
      </c>
      <c r="AA77" s="86">
        <f>IF(AA67=0,0,VLOOKUP(AA67,FAC_TOTALS_APTA!$A$4:$AZ$126,$L77,FALSE))</f>
        <v>0</v>
      </c>
      <c r="AB77" s="86">
        <f>IF(AB67=0,0,VLOOKUP(AB67,FAC_TOTALS_APTA!$A$4:$AZ$126,$L77,FALSE))</f>
        <v>0</v>
      </c>
      <c r="AC77" s="90" t="e">
        <f t="shared" si="23"/>
        <v>#N/A</v>
      </c>
      <c r="AD77" s="91" t="e">
        <f>AC77/G83</f>
        <v>#N/A</v>
      </c>
    </row>
    <row r="78" spans="2:33" x14ac:dyDescent="0.25">
      <c r="B78" s="114" t="s">
        <v>47</v>
      </c>
      <c r="C78" s="115"/>
      <c r="D78" s="103" t="s">
        <v>28</v>
      </c>
      <c r="E78" s="87"/>
      <c r="F78" s="75">
        <f>MATCH($D78,FAC_TOTALS_APTA!$A$2:$AZ$2,)</f>
        <v>19</v>
      </c>
      <c r="G78" s="93" t="e">
        <f>VLOOKUP(G67,FAC_TOTALS_APTA!$A$4:$AZ$126,$F78,FALSE)</f>
        <v>#N/A</v>
      </c>
      <c r="H78" s="93" t="e">
        <f>VLOOKUP(H67,FAC_TOTALS_APTA!$A$4:$AZ$126,$F78,FALSE)</f>
        <v>#N/A</v>
      </c>
      <c r="I78" s="88" t="str">
        <f t="shared" si="20"/>
        <v>-</v>
      </c>
      <c r="J78" s="89" t="str">
        <f t="shared" si="21"/>
        <v/>
      </c>
      <c r="K78" s="89" t="str">
        <f t="shared" si="22"/>
        <v>JTW_HOME_PCT_FAC</v>
      </c>
      <c r="L78" s="75">
        <f>MATCH($K78,FAC_TOTALS_APTA!$A$2:$AX$2,)</f>
        <v>35</v>
      </c>
      <c r="M78" s="86" t="e">
        <f>IF(M67=0,0,VLOOKUP(M67,FAC_TOTALS_APTA!$A$4:$AZ$126,$L78,FALSE))</f>
        <v>#N/A</v>
      </c>
      <c r="N78" s="86" t="e">
        <f>IF(N67=0,0,VLOOKUP(N67,FAC_TOTALS_APTA!$A$4:$AZ$126,$L78,FALSE))</f>
        <v>#N/A</v>
      </c>
      <c r="O78" s="86" t="e">
        <f>IF(O67=0,0,VLOOKUP(O67,FAC_TOTALS_APTA!$A$4:$AZ$126,$L78,FALSE))</f>
        <v>#N/A</v>
      </c>
      <c r="P78" s="86" t="e">
        <f>IF(P67=0,0,VLOOKUP(P67,FAC_TOTALS_APTA!$A$4:$AZ$126,$L78,FALSE))</f>
        <v>#N/A</v>
      </c>
      <c r="Q78" s="86" t="e">
        <f>IF(Q67=0,0,VLOOKUP(Q67,FAC_TOTALS_APTA!$A$4:$AZ$126,$L78,FALSE))</f>
        <v>#N/A</v>
      </c>
      <c r="R78" s="86" t="e">
        <f>IF(R67=0,0,VLOOKUP(R67,FAC_TOTALS_APTA!$A$4:$AZ$126,$L78,FALSE))</f>
        <v>#N/A</v>
      </c>
      <c r="S78" s="86" t="e">
        <f>IF(S67=0,0,VLOOKUP(S67,FAC_TOTALS_APTA!$A$4:$AZ$126,$L78,FALSE))</f>
        <v>#N/A</v>
      </c>
      <c r="T78" s="86" t="e">
        <f>IF(T67=0,0,VLOOKUP(T67,FAC_TOTALS_APTA!$A$4:$AZ$126,$L78,FALSE))</f>
        <v>#N/A</v>
      </c>
      <c r="U78" s="86" t="e">
        <f>IF(U67=0,0,VLOOKUP(U67,FAC_TOTALS_APTA!$A$4:$AZ$126,$L78,FALSE))</f>
        <v>#N/A</v>
      </c>
      <c r="V78" s="86" t="e">
        <f>IF(V67=0,0,VLOOKUP(V67,FAC_TOTALS_APTA!$A$4:$AZ$126,$L78,FALSE))</f>
        <v>#N/A</v>
      </c>
      <c r="W78" s="86">
        <f>IF(W67=0,0,VLOOKUP(W67,FAC_TOTALS_APTA!$A$4:$AZ$126,$L78,FALSE))</f>
        <v>0</v>
      </c>
      <c r="X78" s="86">
        <f>IF(X67=0,0,VLOOKUP(X67,FAC_TOTALS_APTA!$A$4:$AZ$126,$L78,FALSE))</f>
        <v>0</v>
      </c>
      <c r="Y78" s="86">
        <f>IF(Y67=0,0,VLOOKUP(Y67,FAC_TOTALS_APTA!$A$4:$AZ$126,$L78,FALSE))</f>
        <v>0</v>
      </c>
      <c r="Z78" s="86">
        <f>IF(Z67=0,0,VLOOKUP(Z67,FAC_TOTALS_APTA!$A$4:$AZ$126,$L78,FALSE))</f>
        <v>0</v>
      </c>
      <c r="AA78" s="86">
        <f>IF(AA67=0,0,VLOOKUP(AA67,FAC_TOTALS_APTA!$A$4:$AZ$126,$L78,FALSE))</f>
        <v>0</v>
      </c>
      <c r="AB78" s="86">
        <f>IF(AB67=0,0,VLOOKUP(AB67,FAC_TOTALS_APTA!$A$4:$AZ$126,$L78,FALSE))</f>
        <v>0</v>
      </c>
      <c r="AC78" s="90" t="e">
        <f t="shared" si="23"/>
        <v>#N/A</v>
      </c>
      <c r="AD78" s="91" t="e">
        <f>AC78/G83</f>
        <v>#N/A</v>
      </c>
    </row>
    <row r="79" spans="2:33" x14ac:dyDescent="0.25">
      <c r="B79" s="114" t="s">
        <v>63</v>
      </c>
      <c r="C79" s="115"/>
      <c r="D79" s="125" t="s">
        <v>69</v>
      </c>
      <c r="E79" s="87"/>
      <c r="F79" s="75">
        <f>MATCH($D79,FAC_TOTALS_APTA!$A$2:$AZ$2,)</f>
        <v>25</v>
      </c>
      <c r="G79" s="93" t="e">
        <f>VLOOKUP(G67,FAC_TOTALS_APTA!$A$4:$AZ$126,$F79,FALSE)</f>
        <v>#N/A</v>
      </c>
      <c r="H79" s="93" t="e">
        <f>VLOOKUP(H67,FAC_TOTALS_APTA!$A$4:$AZ$126,$F79,FALSE)</f>
        <v>#N/A</v>
      </c>
      <c r="I79" s="88" t="str">
        <f t="shared" si="20"/>
        <v>-</v>
      </c>
      <c r="J79" s="89"/>
      <c r="K79" s="89" t="str">
        <f t="shared" si="22"/>
        <v>YEARS_SINCE_TNC_RAIL_MID_FAC</v>
      </c>
      <c r="L79" s="75">
        <f>MATCH($K79,FAC_TOTALS_APTA!$A$2:$AX$2,)</f>
        <v>41</v>
      </c>
      <c r="M79" s="86" t="e">
        <f>IF(M67=0,0,VLOOKUP(M67,FAC_TOTALS_APTA!$A$4:$AZ$126,$L79,FALSE))</f>
        <v>#N/A</v>
      </c>
      <c r="N79" s="86" t="e">
        <f>IF(N67=0,0,VLOOKUP(N67,FAC_TOTALS_APTA!$A$4:$AZ$126,$L79,FALSE))</f>
        <v>#N/A</v>
      </c>
      <c r="O79" s="86" t="e">
        <f>IF(O67=0,0,VLOOKUP(O67,FAC_TOTALS_APTA!$A$4:$AZ$126,$L79,FALSE))</f>
        <v>#N/A</v>
      </c>
      <c r="P79" s="86" t="e">
        <f>IF(P67=0,0,VLOOKUP(P67,FAC_TOTALS_APTA!$A$4:$AZ$126,$L79,FALSE))</f>
        <v>#N/A</v>
      </c>
      <c r="Q79" s="86" t="e">
        <f>IF(Q67=0,0,VLOOKUP(Q67,FAC_TOTALS_APTA!$A$4:$AZ$126,$L79,FALSE))</f>
        <v>#N/A</v>
      </c>
      <c r="R79" s="86" t="e">
        <f>IF(R67=0,0,VLOOKUP(R67,FAC_TOTALS_APTA!$A$4:$AZ$126,$L79,FALSE))</f>
        <v>#N/A</v>
      </c>
      <c r="S79" s="86" t="e">
        <f>IF(S67=0,0,VLOOKUP(S67,FAC_TOTALS_APTA!$A$4:$AZ$126,$L79,FALSE))</f>
        <v>#N/A</v>
      </c>
      <c r="T79" s="86" t="e">
        <f>IF(T67=0,0,VLOOKUP(T67,FAC_TOTALS_APTA!$A$4:$AZ$126,$L79,FALSE))</f>
        <v>#N/A</v>
      </c>
      <c r="U79" s="86" t="e">
        <f>IF(U67=0,0,VLOOKUP(U67,FAC_TOTALS_APTA!$A$4:$AZ$126,$L79,FALSE))</f>
        <v>#N/A</v>
      </c>
      <c r="V79" s="86" t="e">
        <f>IF(V67=0,0,VLOOKUP(V67,FAC_TOTALS_APTA!$A$4:$AZ$126,$L79,FALSE))</f>
        <v>#N/A</v>
      </c>
      <c r="W79" s="86">
        <f>IF(W67=0,0,VLOOKUP(W67,FAC_TOTALS_APTA!$A$4:$AZ$126,$L79,FALSE))</f>
        <v>0</v>
      </c>
      <c r="X79" s="86">
        <f>IF(X67=0,0,VLOOKUP(X67,FAC_TOTALS_APTA!$A$4:$AZ$126,$L79,FALSE))</f>
        <v>0</v>
      </c>
      <c r="Y79" s="86">
        <f>IF(Y67=0,0,VLOOKUP(Y67,FAC_TOTALS_APTA!$A$4:$AZ$126,$L79,FALSE))</f>
        <v>0</v>
      </c>
      <c r="Z79" s="86">
        <f>IF(Z67=0,0,VLOOKUP(Z67,FAC_TOTALS_APTA!$A$4:$AZ$126,$L79,FALSE))</f>
        <v>0</v>
      </c>
      <c r="AA79" s="86">
        <f>IF(AA67=0,0,VLOOKUP(AA67,FAC_TOTALS_APTA!$A$4:$AZ$126,$L79,FALSE))</f>
        <v>0</v>
      </c>
      <c r="AB79" s="86">
        <f>IF(AB67=0,0,VLOOKUP(AB67,FAC_TOTALS_APTA!$A$4:$AZ$126,$L79,FALSE))</f>
        <v>0</v>
      </c>
      <c r="AC79" s="90" t="e">
        <f t="shared" si="23"/>
        <v>#N/A</v>
      </c>
      <c r="AD79" s="91" t="e">
        <f>AC79/G83</f>
        <v>#N/A</v>
      </c>
      <c r="AG79" s="52"/>
    </row>
    <row r="80" spans="2:33" x14ac:dyDescent="0.25">
      <c r="B80" s="114" t="s">
        <v>64</v>
      </c>
      <c r="C80" s="115"/>
      <c r="D80" s="103" t="s">
        <v>43</v>
      </c>
      <c r="E80" s="87"/>
      <c r="F80" s="75">
        <f>MATCH($D80,FAC_TOTALS_APTA!$A$2:$AZ$2,)</f>
        <v>26</v>
      </c>
      <c r="G80" s="93" t="e">
        <f>VLOOKUP(G67,FAC_TOTALS_APTA!$A$4:$AZ$126,$F80,FALSE)</f>
        <v>#N/A</v>
      </c>
      <c r="H80" s="93" t="e">
        <f>VLOOKUP(H67,FAC_TOTALS_APTA!$A$4:$AZ$126,$F80,FALSE)</f>
        <v>#N/A</v>
      </c>
      <c r="I80" s="88" t="str">
        <f t="shared" si="20"/>
        <v>-</v>
      </c>
      <c r="J80" s="89" t="str">
        <f t="shared" ref="J80:J81" si="24">IF(C80="Log","_log","")</f>
        <v/>
      </c>
      <c r="K80" s="89" t="str">
        <f t="shared" si="22"/>
        <v>BIKE_SHARE_FAC</v>
      </c>
      <c r="L80" s="75">
        <f>MATCH($K80,FAC_TOTALS_APTA!$A$2:$AX$2,)</f>
        <v>42</v>
      </c>
      <c r="M80" s="86" t="e">
        <f>IF(M67=0,0,VLOOKUP(M67,FAC_TOTALS_APTA!$A$4:$AZ$126,$L80,FALSE))</f>
        <v>#N/A</v>
      </c>
      <c r="N80" s="86" t="e">
        <f>IF(N67=0,0,VLOOKUP(N67,FAC_TOTALS_APTA!$A$4:$AZ$126,$L80,FALSE))</f>
        <v>#N/A</v>
      </c>
      <c r="O80" s="86" t="e">
        <f>IF(O67=0,0,VLOOKUP(O67,FAC_TOTALS_APTA!$A$4:$AZ$126,$L80,FALSE))</f>
        <v>#N/A</v>
      </c>
      <c r="P80" s="86" t="e">
        <f>IF(P67=0,0,VLOOKUP(P67,FAC_TOTALS_APTA!$A$4:$AZ$126,$L80,FALSE))</f>
        <v>#N/A</v>
      </c>
      <c r="Q80" s="86" t="e">
        <f>IF(Q67=0,0,VLOOKUP(Q67,FAC_TOTALS_APTA!$A$4:$AZ$126,$L80,FALSE))</f>
        <v>#N/A</v>
      </c>
      <c r="R80" s="86" t="e">
        <f>IF(R67=0,0,VLOOKUP(R67,FAC_TOTALS_APTA!$A$4:$AZ$126,$L80,FALSE))</f>
        <v>#N/A</v>
      </c>
      <c r="S80" s="86" t="e">
        <f>IF(S67=0,0,VLOOKUP(S67,FAC_TOTALS_APTA!$A$4:$AZ$126,$L80,FALSE))</f>
        <v>#N/A</v>
      </c>
      <c r="T80" s="86" t="e">
        <f>IF(T67=0,0,VLOOKUP(T67,FAC_TOTALS_APTA!$A$4:$AZ$126,$L80,FALSE))</f>
        <v>#N/A</v>
      </c>
      <c r="U80" s="86" t="e">
        <f>IF(U67=0,0,VLOOKUP(U67,FAC_TOTALS_APTA!$A$4:$AZ$126,$L80,FALSE))</f>
        <v>#N/A</v>
      </c>
      <c r="V80" s="86" t="e">
        <f>IF(V67=0,0,VLOOKUP(V67,FAC_TOTALS_APTA!$A$4:$AZ$126,$L80,FALSE))</f>
        <v>#N/A</v>
      </c>
      <c r="W80" s="86">
        <f>IF(W67=0,0,VLOOKUP(W67,FAC_TOTALS_APTA!$A$4:$AZ$126,$L80,FALSE))</f>
        <v>0</v>
      </c>
      <c r="X80" s="86">
        <f>IF(X67=0,0,VLOOKUP(X67,FAC_TOTALS_APTA!$A$4:$AZ$126,$L80,FALSE))</f>
        <v>0</v>
      </c>
      <c r="Y80" s="86">
        <f>IF(Y67=0,0,VLOOKUP(Y67,FAC_TOTALS_APTA!$A$4:$AZ$126,$L80,FALSE))</f>
        <v>0</v>
      </c>
      <c r="Z80" s="86">
        <f>IF(Z67=0,0,VLOOKUP(Z67,FAC_TOTALS_APTA!$A$4:$AZ$126,$L80,FALSE))</f>
        <v>0</v>
      </c>
      <c r="AA80" s="86">
        <f>IF(AA67=0,0,VLOOKUP(AA67,FAC_TOTALS_APTA!$A$4:$AZ$126,$L80,FALSE))</f>
        <v>0</v>
      </c>
      <c r="AB80" s="86">
        <f>IF(AB67=0,0,VLOOKUP(AB67,FAC_TOTALS_APTA!$A$4:$AZ$126,$L80,FALSE))</f>
        <v>0</v>
      </c>
      <c r="AC80" s="90" t="e">
        <f t="shared" si="23"/>
        <v>#N/A</v>
      </c>
      <c r="AD80" s="91" t="e">
        <f>AC80/G83</f>
        <v>#N/A</v>
      </c>
      <c r="AG80" s="52"/>
    </row>
    <row r="81" spans="1:33" x14ac:dyDescent="0.25">
      <c r="B81" s="126" t="s">
        <v>65</v>
      </c>
      <c r="C81" s="127"/>
      <c r="D81" s="128" t="s">
        <v>44</v>
      </c>
      <c r="E81" s="94"/>
      <c r="F81" s="85">
        <f>MATCH($D81,FAC_TOTALS_APTA!$A$2:$AZ$2,)</f>
        <v>27</v>
      </c>
      <c r="G81" s="95" t="e">
        <f>VLOOKUP(G67,FAC_TOTALS_APTA!$A$4:$AZ$126,$F81,FALSE)</f>
        <v>#N/A</v>
      </c>
      <c r="H81" s="95" t="e">
        <f>VLOOKUP(H67,FAC_TOTALS_APTA!$A$4:$AZ$126,$F81,FALSE)</f>
        <v>#N/A</v>
      </c>
      <c r="I81" s="96" t="str">
        <f t="shared" si="20"/>
        <v>-</v>
      </c>
      <c r="J81" s="97" t="str">
        <f t="shared" si="24"/>
        <v/>
      </c>
      <c r="K81" s="97" t="str">
        <f t="shared" si="22"/>
        <v>scooter_flag_FAC</v>
      </c>
      <c r="L81" s="85">
        <f>MATCH($K81,FAC_TOTALS_APTA!$A$2:$AX$2,)</f>
        <v>43</v>
      </c>
      <c r="M81" s="98" t="e">
        <f>IF(M67=0,0,VLOOKUP(M67,FAC_TOTALS_APTA!$A$4:$AZ$126,$L81,FALSE))</f>
        <v>#N/A</v>
      </c>
      <c r="N81" s="98" t="e">
        <f>IF(N67=0,0,VLOOKUP(N67,FAC_TOTALS_APTA!$A$4:$AZ$126,$L81,FALSE))</f>
        <v>#N/A</v>
      </c>
      <c r="O81" s="98" t="e">
        <f>IF(O67=0,0,VLOOKUP(O67,FAC_TOTALS_APTA!$A$4:$AZ$126,$L81,FALSE))</f>
        <v>#N/A</v>
      </c>
      <c r="P81" s="98" t="e">
        <f>IF(P67=0,0,VLOOKUP(P67,FAC_TOTALS_APTA!$A$4:$AZ$126,$L81,FALSE))</f>
        <v>#N/A</v>
      </c>
      <c r="Q81" s="98" t="e">
        <f>IF(Q67=0,0,VLOOKUP(Q67,FAC_TOTALS_APTA!$A$4:$AZ$126,$L81,FALSE))</f>
        <v>#N/A</v>
      </c>
      <c r="R81" s="98" t="e">
        <f>IF(R67=0,0,VLOOKUP(R67,FAC_TOTALS_APTA!$A$4:$AZ$126,$L81,FALSE))</f>
        <v>#N/A</v>
      </c>
      <c r="S81" s="98" t="e">
        <f>IF(S67=0,0,VLOOKUP(S67,FAC_TOTALS_APTA!$A$4:$AZ$126,$L81,FALSE))</f>
        <v>#N/A</v>
      </c>
      <c r="T81" s="98" t="e">
        <f>IF(T67=0,0,VLOOKUP(T67,FAC_TOTALS_APTA!$A$4:$AZ$126,$L81,FALSE))</f>
        <v>#N/A</v>
      </c>
      <c r="U81" s="98" t="e">
        <f>IF(U67=0,0,VLOOKUP(U67,FAC_TOTALS_APTA!$A$4:$AZ$126,$L81,FALSE))</f>
        <v>#N/A</v>
      </c>
      <c r="V81" s="98" t="e">
        <f>IF(V67=0,0,VLOOKUP(V67,FAC_TOTALS_APTA!$A$4:$AZ$126,$L81,FALSE))</f>
        <v>#N/A</v>
      </c>
      <c r="W81" s="98">
        <f>IF(W67=0,0,VLOOKUP(W67,FAC_TOTALS_APTA!$A$4:$AZ$126,$L81,FALSE))</f>
        <v>0</v>
      </c>
      <c r="X81" s="98">
        <f>IF(X67=0,0,VLOOKUP(X67,FAC_TOTALS_APTA!$A$4:$AZ$126,$L81,FALSE))</f>
        <v>0</v>
      </c>
      <c r="Y81" s="98">
        <f>IF(Y67=0,0,VLOOKUP(Y67,FAC_TOTALS_APTA!$A$4:$AZ$126,$L81,FALSE))</f>
        <v>0</v>
      </c>
      <c r="Z81" s="98">
        <f>IF(Z67=0,0,VLOOKUP(Z67,FAC_TOTALS_APTA!$A$4:$AZ$126,$L81,FALSE))</f>
        <v>0</v>
      </c>
      <c r="AA81" s="98">
        <f>IF(AA67=0,0,VLOOKUP(AA67,FAC_TOTALS_APTA!$A$4:$AZ$126,$L81,FALSE))</f>
        <v>0</v>
      </c>
      <c r="AB81" s="98">
        <f>IF(AB67=0,0,VLOOKUP(AB67,FAC_TOTALS_APTA!$A$4:$AZ$126,$L81,FALSE))</f>
        <v>0</v>
      </c>
      <c r="AC81" s="99" t="e">
        <f t="shared" si="23"/>
        <v>#N/A</v>
      </c>
      <c r="AD81" s="100" t="e">
        <f>AC81/G83</f>
        <v>#N/A</v>
      </c>
      <c r="AG81" s="52"/>
    </row>
    <row r="82" spans="1:33" x14ac:dyDescent="0.25">
      <c r="B82" s="40" t="s">
        <v>53</v>
      </c>
      <c r="C82" s="41"/>
      <c r="D82" s="40" t="s">
        <v>45</v>
      </c>
      <c r="E82" s="42"/>
      <c r="F82" s="43"/>
      <c r="G82" s="44"/>
      <c r="H82" s="44"/>
      <c r="I82" s="45"/>
      <c r="J82" s="46"/>
      <c r="K82" s="46" t="str">
        <f t="shared" si="22"/>
        <v>New_Reporter_FAC</v>
      </c>
      <c r="L82" s="43">
        <f>MATCH($K82,FAC_TOTALS_APTA!$A$2:$AX$2,)</f>
        <v>47</v>
      </c>
      <c r="M82" s="44" t="e">
        <f>IF(M67=0,0,VLOOKUP(M67,FAC_TOTALS_APTA!$A$4:$AZ$126,$L82,FALSE))</f>
        <v>#N/A</v>
      </c>
      <c r="N82" s="44" t="e">
        <f>IF(N67=0,0,VLOOKUP(N67,FAC_TOTALS_APTA!$A$4:$AZ$126,$L82,FALSE))</f>
        <v>#N/A</v>
      </c>
      <c r="O82" s="44" t="e">
        <f>IF(O67=0,0,VLOOKUP(O67,FAC_TOTALS_APTA!$A$4:$AZ$126,$L82,FALSE))</f>
        <v>#N/A</v>
      </c>
      <c r="P82" s="44" t="e">
        <f>IF(P67=0,0,VLOOKUP(P67,FAC_TOTALS_APTA!$A$4:$AZ$126,$L82,FALSE))</f>
        <v>#N/A</v>
      </c>
      <c r="Q82" s="44" t="e">
        <f>IF(Q67=0,0,VLOOKUP(Q67,FAC_TOTALS_APTA!$A$4:$AZ$126,$L82,FALSE))</f>
        <v>#N/A</v>
      </c>
      <c r="R82" s="44" t="e">
        <f>IF(R67=0,0,VLOOKUP(R67,FAC_TOTALS_APTA!$A$4:$AZ$126,$L82,FALSE))</f>
        <v>#N/A</v>
      </c>
      <c r="S82" s="44" t="e">
        <f>IF(S67=0,0,VLOOKUP(S67,FAC_TOTALS_APTA!$A$4:$AZ$126,$L82,FALSE))</f>
        <v>#N/A</v>
      </c>
      <c r="T82" s="44" t="e">
        <f>IF(T67=0,0,VLOOKUP(T67,FAC_TOTALS_APTA!$A$4:$AZ$126,$L82,FALSE))</f>
        <v>#N/A</v>
      </c>
      <c r="U82" s="44" t="e">
        <f>IF(U67=0,0,VLOOKUP(U67,FAC_TOTALS_APTA!$A$4:$AZ$126,$L82,FALSE))</f>
        <v>#N/A</v>
      </c>
      <c r="V82" s="44" t="e">
        <f>IF(V67=0,0,VLOOKUP(V67,FAC_TOTALS_APTA!$A$4:$AZ$126,$L82,FALSE))</f>
        <v>#N/A</v>
      </c>
      <c r="W82" s="44">
        <f>IF(W67=0,0,VLOOKUP(W67,FAC_TOTALS_APTA!$A$4:$AZ$126,$L82,FALSE))</f>
        <v>0</v>
      </c>
      <c r="X82" s="44">
        <f>IF(X67=0,0,VLOOKUP(X67,FAC_TOTALS_APTA!$A$4:$AZ$126,$L82,FALSE))</f>
        <v>0</v>
      </c>
      <c r="Y82" s="44">
        <f>IF(Y67=0,0,VLOOKUP(Y67,FAC_TOTALS_APTA!$A$4:$AZ$126,$L82,FALSE))</f>
        <v>0</v>
      </c>
      <c r="Z82" s="44">
        <f>IF(Z67=0,0,VLOOKUP(Z67,FAC_TOTALS_APTA!$A$4:$AZ$126,$L82,FALSE))</f>
        <v>0</v>
      </c>
      <c r="AA82" s="44">
        <f>IF(AA67=0,0,VLOOKUP(AA67,FAC_TOTALS_APTA!$A$4:$AZ$126,$L82,FALSE))</f>
        <v>0</v>
      </c>
      <c r="AB82" s="44">
        <f>IF(AB67=0,0,VLOOKUP(AB67,FAC_TOTALS_APTA!$A$4:$AZ$126,$L82,FALSE))</f>
        <v>0</v>
      </c>
      <c r="AC82" s="47" t="e">
        <f>SUM(M82:AB82)</f>
        <v>#N/A</v>
      </c>
      <c r="AD82" s="48" t="e">
        <f>AC82/G84</f>
        <v>#N/A</v>
      </c>
    </row>
    <row r="83" spans="1:33" s="106" customFormat="1" x14ac:dyDescent="0.25">
      <c r="A83" s="105"/>
      <c r="B83" s="24" t="s">
        <v>66</v>
      </c>
      <c r="C83" s="27"/>
      <c r="D83" s="5" t="s">
        <v>6</v>
      </c>
      <c r="E83" s="54"/>
      <c r="F83" s="5">
        <f>MATCH($D83,FAC_TOTALS_APTA!$A$2:$AX$2,)</f>
        <v>10</v>
      </c>
      <c r="G83" s="109" t="e">
        <f>VLOOKUP(G67,FAC_TOTALS_APTA!$A$4:$AZ$126,$F83,FALSE)</f>
        <v>#N/A</v>
      </c>
      <c r="H83" s="109" t="e">
        <f>VLOOKUP(H67,FAC_TOTALS_APTA!$A$4:$AX$126,$F83,FALSE)</f>
        <v>#N/A</v>
      </c>
      <c r="I83" s="111" t="e">
        <f t="shared" ref="I83" si="25">H83/G83-1</f>
        <v>#N/A</v>
      </c>
      <c r="J83" s="30"/>
      <c r="K83" s="30"/>
      <c r="L83" s="5"/>
      <c r="M83" s="28" t="e">
        <f t="shared" ref="M83:AB83" si="26">SUM(M69:M76)</f>
        <v>#N/A</v>
      </c>
      <c r="N83" s="28" t="e">
        <f t="shared" si="26"/>
        <v>#N/A</v>
      </c>
      <c r="O83" s="28" t="e">
        <f t="shared" si="26"/>
        <v>#N/A</v>
      </c>
      <c r="P83" s="28" t="e">
        <f t="shared" si="26"/>
        <v>#N/A</v>
      </c>
      <c r="Q83" s="28" t="e">
        <f t="shared" si="26"/>
        <v>#N/A</v>
      </c>
      <c r="R83" s="28" t="e">
        <f t="shared" si="26"/>
        <v>#N/A</v>
      </c>
      <c r="S83" s="28" t="e">
        <f t="shared" si="26"/>
        <v>#N/A</v>
      </c>
      <c r="T83" s="28" t="e">
        <f t="shared" si="26"/>
        <v>#N/A</v>
      </c>
      <c r="U83" s="28" t="e">
        <f t="shared" si="26"/>
        <v>#N/A</v>
      </c>
      <c r="V83" s="28" t="e">
        <f t="shared" si="26"/>
        <v>#N/A</v>
      </c>
      <c r="W83" s="28">
        <f t="shared" si="26"/>
        <v>0</v>
      </c>
      <c r="X83" s="28">
        <f t="shared" si="26"/>
        <v>0</v>
      </c>
      <c r="Y83" s="28">
        <f t="shared" si="26"/>
        <v>0</v>
      </c>
      <c r="Z83" s="28">
        <f t="shared" si="26"/>
        <v>0</v>
      </c>
      <c r="AA83" s="28">
        <f t="shared" si="26"/>
        <v>0</v>
      </c>
      <c r="AB83" s="28">
        <f t="shared" si="26"/>
        <v>0</v>
      </c>
      <c r="AC83" s="31" t="e">
        <f>H83-G83</f>
        <v>#N/A</v>
      </c>
      <c r="AD83" s="32" t="e">
        <f>I83</f>
        <v>#N/A</v>
      </c>
      <c r="AE83" s="105"/>
    </row>
    <row r="84" spans="1:33" ht="13.5" thickBot="1" x14ac:dyDescent="0.3">
      <c r="B84" s="8" t="s">
        <v>50</v>
      </c>
      <c r="C84" s="22"/>
      <c r="D84" s="22" t="s">
        <v>4</v>
      </c>
      <c r="E84" s="22"/>
      <c r="F84" s="22">
        <f>MATCH($D84,FAC_TOTALS_APTA!$A$2:$AX$2,)</f>
        <v>8</v>
      </c>
      <c r="G84" s="110" t="e">
        <f>VLOOKUP(G67,FAC_TOTALS_APTA!$A$4:$AX$126,$F84,FALSE)</f>
        <v>#N/A</v>
      </c>
      <c r="H84" s="110" t="e">
        <f>VLOOKUP(H67,FAC_TOTALS_APTA!$A$4:$AX$126,$F84,FALSE)</f>
        <v>#N/A</v>
      </c>
      <c r="I84" s="112" t="e">
        <f t="shared" ref="I84" si="27">H84/G84-1</f>
        <v>#N/A</v>
      </c>
      <c r="J84" s="49"/>
      <c r="K84" s="49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50" t="e">
        <f>H84-G84</f>
        <v>#N/A</v>
      </c>
      <c r="AD84" s="51" t="e">
        <f>I84</f>
        <v>#N/A</v>
      </c>
    </row>
    <row r="85" spans="1:33" ht="14.25" thickTop="1" thickBot="1" x14ac:dyDescent="0.3">
      <c r="B85" s="56" t="s">
        <v>67</v>
      </c>
      <c r="C85" s="57"/>
      <c r="D85" s="57"/>
      <c r="E85" s="58"/>
      <c r="F85" s="57"/>
      <c r="G85" s="57"/>
      <c r="H85" s="57"/>
      <c r="I85" s="59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1" t="e">
        <f>AD84-AD83</f>
        <v>#N/A</v>
      </c>
    </row>
    <row r="86" spans="1:33" ht="13.5" thickTop="1" x14ac:dyDescent="0.25"/>
    <row r="87" spans="1:33" s="9" customFormat="1" x14ac:dyDescent="0.25">
      <c r="B87" s="17" t="s">
        <v>25</v>
      </c>
      <c r="E87" s="5"/>
      <c r="I87" s="16"/>
    </row>
    <row r="88" spans="1:33" x14ac:dyDescent="0.25">
      <c r="B88" s="14" t="s">
        <v>16</v>
      </c>
      <c r="C88" s="15" t="s">
        <v>17</v>
      </c>
      <c r="D88" s="9"/>
      <c r="E88" s="5"/>
      <c r="F88" s="9"/>
      <c r="G88" s="9"/>
      <c r="H88" s="9"/>
      <c r="I88" s="16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3" x14ac:dyDescent="0.25">
      <c r="B89" s="14"/>
      <c r="C89" s="15"/>
      <c r="D89" s="9"/>
      <c r="E89" s="5"/>
      <c r="F89" s="9"/>
      <c r="G89" s="9"/>
      <c r="H89" s="9"/>
      <c r="I89" s="16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3" x14ac:dyDescent="0.25">
      <c r="B90" s="17" t="s">
        <v>15</v>
      </c>
      <c r="C90" s="18">
        <v>1</v>
      </c>
      <c r="D90" s="9"/>
      <c r="E90" s="5"/>
      <c r="F90" s="9"/>
      <c r="G90" s="9"/>
      <c r="H90" s="9"/>
      <c r="I90" s="16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3" ht="13.5" thickBot="1" x14ac:dyDescent="0.3">
      <c r="B91" s="19" t="s">
        <v>35</v>
      </c>
      <c r="C91" s="20">
        <v>10</v>
      </c>
      <c r="D91" s="21"/>
      <c r="E91" s="22"/>
      <c r="F91" s="21"/>
      <c r="G91" s="21"/>
      <c r="H91" s="21"/>
      <c r="I91" s="2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3" ht="13.5" thickTop="1" x14ac:dyDescent="0.25">
      <c r="B92" s="24"/>
      <c r="C92" s="5"/>
      <c r="D92" s="61"/>
      <c r="E92" s="5"/>
      <c r="F92" s="5"/>
      <c r="G92" s="166" t="s">
        <v>51</v>
      </c>
      <c r="H92" s="166"/>
      <c r="I92" s="166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166" t="s">
        <v>55</v>
      </c>
      <c r="AD92" s="166"/>
    </row>
    <row r="93" spans="1:33" x14ac:dyDescent="0.25">
      <c r="B93" s="7" t="s">
        <v>18</v>
      </c>
      <c r="C93" s="26" t="s">
        <v>19</v>
      </c>
      <c r="D93" s="6" t="s">
        <v>20</v>
      </c>
      <c r="E93" s="6"/>
      <c r="F93" s="6"/>
      <c r="G93" s="26">
        <f>$C$1</f>
        <v>2002</v>
      </c>
      <c r="H93" s="26">
        <f>$C$2</f>
        <v>2012</v>
      </c>
      <c r="I93" s="26" t="s">
        <v>22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 t="s">
        <v>24</v>
      </c>
      <c r="AD93" s="26" t="s">
        <v>22</v>
      </c>
    </row>
    <row r="94" spans="1:33" hidden="1" x14ac:dyDescent="0.25">
      <c r="B94" s="24"/>
      <c r="C94" s="27"/>
      <c r="D94" s="5"/>
      <c r="E94" s="5"/>
      <c r="F94" s="5"/>
      <c r="G94" s="5"/>
      <c r="H94" s="5"/>
      <c r="I94" s="27"/>
      <c r="J94" s="5"/>
      <c r="K94" s="5"/>
      <c r="L94" s="5"/>
      <c r="M94" s="5">
        <v>1</v>
      </c>
      <c r="N94" s="5">
        <v>2</v>
      </c>
      <c r="O94" s="5">
        <v>3</v>
      </c>
      <c r="P94" s="5">
        <v>4</v>
      </c>
      <c r="Q94" s="5">
        <v>5</v>
      </c>
      <c r="R94" s="5">
        <v>6</v>
      </c>
      <c r="S94" s="5">
        <v>7</v>
      </c>
      <c r="T94" s="5">
        <v>8</v>
      </c>
      <c r="U94" s="5">
        <v>9</v>
      </c>
      <c r="V94" s="5">
        <v>10</v>
      </c>
      <c r="W94" s="5">
        <v>11</v>
      </c>
      <c r="X94" s="5">
        <v>12</v>
      </c>
      <c r="Y94" s="5">
        <v>13</v>
      </c>
      <c r="Z94" s="5">
        <v>14</v>
      </c>
      <c r="AA94" s="5">
        <v>15</v>
      </c>
      <c r="AB94" s="5">
        <v>16</v>
      </c>
      <c r="AC94" s="5"/>
      <c r="AD94" s="5"/>
    </row>
    <row r="95" spans="1:33" hidden="1" x14ac:dyDescent="0.25">
      <c r="B95" s="24"/>
      <c r="C95" s="27"/>
      <c r="D95" s="5"/>
      <c r="E95" s="5"/>
      <c r="F95" s="5"/>
      <c r="G95" s="5" t="str">
        <f>CONCATENATE($C90,"_",$C91,"_",G93)</f>
        <v>1_10_2002</v>
      </c>
      <c r="H95" s="5" t="str">
        <f>CONCATENATE($C90,"_",$C91,"_",H93)</f>
        <v>1_10_2012</v>
      </c>
      <c r="I95" s="27"/>
      <c r="J95" s="5"/>
      <c r="K95" s="5"/>
      <c r="L95" s="5"/>
      <c r="M95" s="5" t="str">
        <f>IF($G93+M94&gt;$H93,0,CONCATENATE($C90,"_",$C91,"_",$G93+M94))</f>
        <v>1_10_2003</v>
      </c>
      <c r="N95" s="5" t="str">
        <f t="shared" ref="N95:AB95" si="28">IF($G93+N94&gt;$H93,0,CONCATENATE($C90,"_",$C91,"_",$G93+N94))</f>
        <v>1_10_2004</v>
      </c>
      <c r="O95" s="5" t="str">
        <f t="shared" si="28"/>
        <v>1_10_2005</v>
      </c>
      <c r="P95" s="5" t="str">
        <f t="shared" si="28"/>
        <v>1_10_2006</v>
      </c>
      <c r="Q95" s="5" t="str">
        <f t="shared" si="28"/>
        <v>1_10_2007</v>
      </c>
      <c r="R95" s="5" t="str">
        <f t="shared" si="28"/>
        <v>1_10_2008</v>
      </c>
      <c r="S95" s="5" t="str">
        <f t="shared" si="28"/>
        <v>1_10_2009</v>
      </c>
      <c r="T95" s="5" t="str">
        <f t="shared" si="28"/>
        <v>1_10_2010</v>
      </c>
      <c r="U95" s="5" t="str">
        <f t="shared" si="28"/>
        <v>1_10_2011</v>
      </c>
      <c r="V95" s="5" t="str">
        <f t="shared" si="28"/>
        <v>1_10_2012</v>
      </c>
      <c r="W95" s="5">
        <f t="shared" si="28"/>
        <v>0</v>
      </c>
      <c r="X95" s="5">
        <f t="shared" si="28"/>
        <v>0</v>
      </c>
      <c r="Y95" s="5">
        <f t="shared" si="28"/>
        <v>0</v>
      </c>
      <c r="Z95" s="5">
        <f t="shared" si="28"/>
        <v>0</v>
      </c>
      <c r="AA95" s="5">
        <f t="shared" si="28"/>
        <v>0</v>
      </c>
      <c r="AB95" s="5">
        <f t="shared" si="28"/>
        <v>0</v>
      </c>
      <c r="AC95" s="5"/>
      <c r="AD95" s="5"/>
    </row>
    <row r="96" spans="1:33" hidden="1" x14ac:dyDescent="0.25">
      <c r="B96" s="24"/>
      <c r="C96" s="27"/>
      <c r="D96" s="5"/>
      <c r="E96" s="5"/>
      <c r="F96" s="5" t="s">
        <v>23</v>
      </c>
      <c r="G96" s="28"/>
      <c r="H96" s="28"/>
      <c r="I96" s="27"/>
      <c r="J96" s="5"/>
      <c r="K96" s="5"/>
      <c r="L96" s="5" t="s">
        <v>23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1" x14ac:dyDescent="0.25">
      <c r="B97" s="114" t="s">
        <v>31</v>
      </c>
      <c r="C97" s="115" t="s">
        <v>21</v>
      </c>
      <c r="D97" s="103" t="s">
        <v>95</v>
      </c>
      <c r="E97" s="54"/>
      <c r="F97" s="5">
        <f>MATCH($D97,FAC_TOTALS_APTA!$A$2:$AZ$2,)</f>
        <v>12</v>
      </c>
      <c r="G97" s="28">
        <f>VLOOKUP(G95,FAC_TOTALS_APTA!$A$4:$AZ$126,$F97,FALSE)</f>
        <v>474570591.99999899</v>
      </c>
      <c r="H97" s="28">
        <f>VLOOKUP(H95,FAC_TOTALS_APTA!$A$4:$AZ$126,$F97,FALSE)</f>
        <v>542311539</v>
      </c>
      <c r="I97" s="29">
        <f>IFERROR(H97/G97-1,"-")</f>
        <v>0.14274156077501154</v>
      </c>
      <c r="J97" s="30" t="str">
        <f>IF(C97="Log","_log","")</f>
        <v>_log</v>
      </c>
      <c r="K97" s="30" t="str">
        <f>CONCATENATE(D97,J97,"_FAC")</f>
        <v>VRM_ADJ_log_FAC</v>
      </c>
      <c r="L97" s="5">
        <f>MATCH($K97,FAC_TOTALS_APTA!$A$2:$AX$2,)</f>
        <v>28</v>
      </c>
      <c r="M97" s="28">
        <f>IF(M95=0,0,VLOOKUP(M95,FAC_TOTALS_APTA!$A$4:$AZ$126,$L97,FALSE))</f>
        <v>66540613.544475898</v>
      </c>
      <c r="N97" s="28">
        <f>IF(N95=0,0,VLOOKUP(N95,FAC_TOTALS_APTA!$A$4:$AZ$126,$L97,FALSE))</f>
        <v>39267712.257799998</v>
      </c>
      <c r="O97" s="28">
        <f>IF(O95=0,0,VLOOKUP(O95,FAC_TOTALS_APTA!$A$4:$AZ$126,$L97,FALSE))</f>
        <v>13510955.252410701</v>
      </c>
      <c r="P97" s="28">
        <f>IF(P95=0,0,VLOOKUP(P95,FAC_TOTALS_APTA!$A$4:$AZ$126,$L97,FALSE))</f>
        <v>30775005.8197098</v>
      </c>
      <c r="Q97" s="28">
        <f>IF(Q95=0,0,VLOOKUP(Q95,FAC_TOTALS_APTA!$A$4:$AZ$126,$L97,FALSE))</f>
        <v>8245741.21441733</v>
      </c>
      <c r="R97" s="28">
        <f>IF(R95=0,0,VLOOKUP(R95,FAC_TOTALS_APTA!$A$4:$AZ$126,$L97,FALSE))</f>
        <v>41934187.449705496</v>
      </c>
      <c r="S97" s="28">
        <f>IF(S95=0,0,VLOOKUP(S95,FAC_TOTALS_APTA!$A$4:$AZ$126,$L97,FALSE))</f>
        <v>10340876.2059478</v>
      </c>
      <c r="T97" s="28">
        <f>IF(T95=0,0,VLOOKUP(T95,FAC_TOTALS_APTA!$A$4:$AZ$126,$L97,FALSE))</f>
        <v>-25690990.486718301</v>
      </c>
      <c r="U97" s="28">
        <f>IF(U95=0,0,VLOOKUP(U95,FAC_TOTALS_APTA!$A$4:$AZ$126,$L97,FALSE))</f>
        <v>-26913866.130955201</v>
      </c>
      <c r="V97" s="28">
        <f>IF(V95=0,0,VLOOKUP(V95,FAC_TOTALS_APTA!$A$4:$AZ$126,$L97,FALSE))</f>
        <v>-1363783.2907505999</v>
      </c>
      <c r="W97" s="28">
        <f>IF(W95=0,0,VLOOKUP(W95,FAC_TOTALS_APTA!$A$4:$AZ$126,$L97,FALSE))</f>
        <v>0</v>
      </c>
      <c r="X97" s="28">
        <f>IF(X95=0,0,VLOOKUP(X95,FAC_TOTALS_APTA!$A$4:$AZ$126,$L97,FALSE))</f>
        <v>0</v>
      </c>
      <c r="Y97" s="28">
        <f>IF(Y95=0,0,VLOOKUP(Y95,FAC_TOTALS_APTA!$A$4:$AZ$126,$L97,FALSE))</f>
        <v>0</v>
      </c>
      <c r="Z97" s="28">
        <f>IF(Z95=0,0,VLOOKUP(Z95,FAC_TOTALS_APTA!$A$4:$AZ$126,$L97,FALSE))</f>
        <v>0</v>
      </c>
      <c r="AA97" s="28">
        <f>IF(AA95=0,0,VLOOKUP(AA95,FAC_TOTALS_APTA!$A$4:$AZ$126,$L97,FALSE))</f>
        <v>0</v>
      </c>
      <c r="AB97" s="28">
        <f>IF(AB95=0,0,VLOOKUP(AB95,FAC_TOTALS_APTA!$A$4:$AZ$126,$L97,FALSE))</f>
        <v>0</v>
      </c>
      <c r="AC97" s="31">
        <f>SUM(M97:AB97)</f>
        <v>156646451.83604291</v>
      </c>
      <c r="AD97" s="32">
        <f>AC97/G111</f>
        <v>0.66699613306461658</v>
      </c>
    </row>
    <row r="98" spans="1:31" x14ac:dyDescent="0.25">
      <c r="B98" s="114" t="s">
        <v>52</v>
      </c>
      <c r="C98" s="115" t="s">
        <v>21</v>
      </c>
      <c r="D98" s="103" t="s">
        <v>97</v>
      </c>
      <c r="E98" s="54"/>
      <c r="F98" s="5">
        <f>MATCH($D98,FAC_TOTALS_APTA!$A$2:$AZ$2,)</f>
        <v>14</v>
      </c>
      <c r="G98" s="53">
        <f>VLOOKUP(G95,FAC_TOTALS_APTA!$A$4:$AZ$126,$F98,FALSE)</f>
        <v>1.7610024585999999</v>
      </c>
      <c r="H98" s="53">
        <f>VLOOKUP(H95,FAC_TOTALS_APTA!$A$4:$AZ$126,$F98,FALSE)</f>
        <v>1.6964752675200001</v>
      </c>
      <c r="I98" s="29">
        <f t="shared" ref="I98:I109" si="29">IFERROR(H98/G98-1,"-")</f>
        <v>-3.6642306071110853E-2</v>
      </c>
      <c r="J98" s="30" t="str">
        <f t="shared" ref="J98:J106" si="30">IF(C98="Log","_log","")</f>
        <v>_log</v>
      </c>
      <c r="K98" s="30" t="str">
        <f t="shared" ref="K98:K110" si="31">CONCATENATE(D98,J98,"_FAC")</f>
        <v>FARE_per_UPT_cleaned_2018_RAIL_log_FAC</v>
      </c>
      <c r="L98" s="5">
        <f>MATCH($K98,FAC_TOTALS_APTA!$A$2:$AX$2,)</f>
        <v>30</v>
      </c>
      <c r="M98" s="28">
        <f>IF(M95=0,0,VLOOKUP(M95,FAC_TOTALS_APTA!$A$4:$AZ$126,$L98,FALSE))</f>
        <v>-36110709.059825197</v>
      </c>
      <c r="N98" s="28">
        <f>IF(N95=0,0,VLOOKUP(N95,FAC_TOTALS_APTA!$A$4:$AZ$126,$L98,FALSE))</f>
        <v>5679481.9062865898</v>
      </c>
      <c r="O98" s="28">
        <f>IF(O95=0,0,VLOOKUP(O95,FAC_TOTALS_APTA!$A$4:$AZ$126,$L98,FALSE))</f>
        <v>69566571.580424294</v>
      </c>
      <c r="P98" s="28">
        <f>IF(P95=0,0,VLOOKUP(P95,FAC_TOTALS_APTA!$A$4:$AZ$126,$L98,FALSE))</f>
        <v>6177998.9865159998</v>
      </c>
      <c r="Q98" s="28">
        <f>IF(Q95=0,0,VLOOKUP(Q95,FAC_TOTALS_APTA!$A$4:$AZ$126,$L98,FALSE))</f>
        <v>19788761.939844999</v>
      </c>
      <c r="R98" s="28">
        <f>IF(R95=0,0,VLOOKUP(R95,FAC_TOTALS_APTA!$A$4:$AZ$126,$L98,FALSE))</f>
        <v>-8222371.0308374995</v>
      </c>
      <c r="S98" s="28">
        <f>IF(S95=0,0,VLOOKUP(S95,FAC_TOTALS_APTA!$A$4:$AZ$126,$L98,FALSE))</f>
        <v>-27479718.946451899</v>
      </c>
      <c r="T98" s="28">
        <f>IF(T95=0,0,VLOOKUP(T95,FAC_TOTALS_APTA!$A$4:$AZ$126,$L98,FALSE))</f>
        <v>-457884.83858543402</v>
      </c>
      <c r="U98" s="28">
        <f>IF(U95=0,0,VLOOKUP(U95,FAC_TOTALS_APTA!$A$4:$AZ$126,$L98,FALSE))</f>
        <v>-33303463.497477598</v>
      </c>
      <c r="V98" s="28">
        <f>IF(V95=0,0,VLOOKUP(V95,FAC_TOTALS_APTA!$A$4:$AZ$126,$L98,FALSE))</f>
        <v>13793789.9798833</v>
      </c>
      <c r="W98" s="28">
        <f>IF(W95=0,0,VLOOKUP(W95,FAC_TOTALS_APTA!$A$4:$AZ$126,$L98,FALSE))</f>
        <v>0</v>
      </c>
      <c r="X98" s="28">
        <f>IF(X95=0,0,VLOOKUP(X95,FAC_TOTALS_APTA!$A$4:$AZ$126,$L98,FALSE))</f>
        <v>0</v>
      </c>
      <c r="Y98" s="28">
        <f>IF(Y95=0,0,VLOOKUP(Y95,FAC_TOTALS_APTA!$A$4:$AZ$126,$L98,FALSE))</f>
        <v>0</v>
      </c>
      <c r="Z98" s="28">
        <f>IF(Z95=0,0,VLOOKUP(Z95,FAC_TOTALS_APTA!$A$4:$AZ$126,$L98,FALSE))</f>
        <v>0</v>
      </c>
      <c r="AA98" s="28">
        <f>IF(AA95=0,0,VLOOKUP(AA95,FAC_TOTALS_APTA!$A$4:$AZ$126,$L98,FALSE))</f>
        <v>0</v>
      </c>
      <c r="AB98" s="28">
        <f>IF(AB95=0,0,VLOOKUP(AB95,FAC_TOTALS_APTA!$A$4:$AZ$126,$L98,FALSE))</f>
        <v>0</v>
      </c>
      <c r="AC98" s="31">
        <f t="shared" ref="AC98:AC109" si="32">SUM(M98:AB98)</f>
        <v>9432457.0197775606</v>
      </c>
      <c r="AD98" s="32">
        <f>AC98/G111</f>
        <v>4.016313350062254E-2</v>
      </c>
    </row>
    <row r="99" spans="1:31" x14ac:dyDescent="0.25">
      <c r="B99" s="114" t="s">
        <v>79</v>
      </c>
      <c r="C99" s="115"/>
      <c r="D99" s="103" t="s">
        <v>77</v>
      </c>
      <c r="E99" s="117"/>
      <c r="F99" s="103" t="e">
        <f>MATCH($D99,FAC_TOTALS_APTA!$A$2:$AZ$2,)</f>
        <v>#N/A</v>
      </c>
      <c r="G99" s="116" t="e">
        <f>VLOOKUP(G95,FAC_TOTALS_APTA!$A$4:$AZ$126,$F99,FALSE)</f>
        <v>#REF!</v>
      </c>
      <c r="H99" s="116" t="e">
        <f>VLOOKUP(H95,FAC_TOTALS_APTA!$A$4:$AZ$126,$F99,FALSE)</f>
        <v>#REF!</v>
      </c>
      <c r="I99" s="118" t="str">
        <f>IFERROR(H99/G99-1,"-")</f>
        <v>-</v>
      </c>
      <c r="J99" s="119" t="str">
        <f t="shared" si="30"/>
        <v/>
      </c>
      <c r="K99" s="119" t="str">
        <f t="shared" si="31"/>
        <v>RESTRUCTURE_FAC</v>
      </c>
      <c r="L99" s="103" t="e">
        <f>MATCH($K99,FAC_TOTALS_APTA!$A$2:$AX$2,)</f>
        <v>#N/A</v>
      </c>
      <c r="M99" s="116" t="e">
        <f>IF(M95=0,0,VLOOKUP(M95,FAC_TOTALS_APTA!$A$4:$AZ$126,$L99,FALSE))</f>
        <v>#REF!</v>
      </c>
      <c r="N99" s="116" t="e">
        <f>IF(N95=0,0,VLOOKUP(N95,FAC_TOTALS_APTA!$A$4:$AZ$126,$L99,FALSE))</f>
        <v>#REF!</v>
      </c>
      <c r="O99" s="116" t="e">
        <f>IF(O95=0,0,VLOOKUP(O95,FAC_TOTALS_APTA!$A$4:$AZ$126,$L99,FALSE))</f>
        <v>#REF!</v>
      </c>
      <c r="P99" s="116" t="e">
        <f>IF(P95=0,0,VLOOKUP(P95,FAC_TOTALS_APTA!$A$4:$AZ$126,$L99,FALSE))</f>
        <v>#REF!</v>
      </c>
      <c r="Q99" s="116" t="e">
        <f>IF(Q95=0,0,VLOOKUP(Q95,FAC_TOTALS_APTA!$A$4:$AZ$126,$L99,FALSE))</f>
        <v>#REF!</v>
      </c>
      <c r="R99" s="116" t="e">
        <f>IF(R95=0,0,VLOOKUP(R95,FAC_TOTALS_APTA!$A$4:$AZ$126,$L99,FALSE))</f>
        <v>#REF!</v>
      </c>
      <c r="S99" s="116" t="e">
        <f>IF(S95=0,0,VLOOKUP(S95,FAC_TOTALS_APTA!$A$4:$AZ$126,$L99,FALSE))</f>
        <v>#REF!</v>
      </c>
      <c r="T99" s="116" t="e">
        <f>IF(T95=0,0,VLOOKUP(T95,FAC_TOTALS_APTA!$A$4:$AZ$126,$L99,FALSE))</f>
        <v>#REF!</v>
      </c>
      <c r="U99" s="116" t="e">
        <f>IF(U95=0,0,VLOOKUP(U95,FAC_TOTALS_APTA!$A$4:$AZ$126,$L99,FALSE))</f>
        <v>#REF!</v>
      </c>
      <c r="V99" s="116" t="e">
        <f>IF(V95=0,0,VLOOKUP(V95,FAC_TOTALS_APTA!$A$4:$AZ$126,$L99,FALSE))</f>
        <v>#REF!</v>
      </c>
      <c r="W99" s="116">
        <f>IF(W95=0,0,VLOOKUP(W95,FAC_TOTALS_APTA!$A$4:$AZ$126,$L99,FALSE))</f>
        <v>0</v>
      </c>
      <c r="X99" s="116">
        <f>IF(X95=0,0,VLOOKUP(X95,FAC_TOTALS_APTA!$A$4:$AZ$126,$L99,FALSE))</f>
        <v>0</v>
      </c>
      <c r="Y99" s="116">
        <f>IF(Y95=0,0,VLOOKUP(Y95,FAC_TOTALS_APTA!$A$4:$AZ$126,$L99,FALSE))</f>
        <v>0</v>
      </c>
      <c r="Z99" s="116">
        <f>IF(Z95=0,0,VLOOKUP(Z95,FAC_TOTALS_APTA!$A$4:$AZ$126,$L99,FALSE))</f>
        <v>0</v>
      </c>
      <c r="AA99" s="116">
        <f>IF(AA95=0,0,VLOOKUP(AA95,FAC_TOTALS_APTA!$A$4:$AZ$126,$L99,FALSE))</f>
        <v>0</v>
      </c>
      <c r="AB99" s="116">
        <f>IF(AB95=0,0,VLOOKUP(AB95,FAC_TOTALS_APTA!$A$4:$AZ$126,$L99,FALSE))</f>
        <v>0</v>
      </c>
      <c r="AC99" s="120" t="e">
        <f t="shared" si="32"/>
        <v>#REF!</v>
      </c>
      <c r="AD99" s="121" t="e">
        <f>AC99/G112</f>
        <v>#REF!</v>
      </c>
    </row>
    <row r="100" spans="1:31" x14ac:dyDescent="0.25">
      <c r="B100" s="114" t="s">
        <v>80</v>
      </c>
      <c r="C100" s="115"/>
      <c r="D100" s="103" t="s">
        <v>76</v>
      </c>
      <c r="E100" s="117"/>
      <c r="F100" s="103">
        <f>MATCH($D100,FAC_TOTALS_APTA!$A$2:$AZ$2,)</f>
        <v>20</v>
      </c>
      <c r="G100" s="116">
        <f>VLOOKUP(G95,FAC_TOTALS_APTA!$A$4:$AZ$126,$F100,FALSE)</f>
        <v>0</v>
      </c>
      <c r="H100" s="116">
        <f>VLOOKUP(H95,FAC_TOTALS_APTA!$A$4:$AZ$126,$F100,FALSE)</f>
        <v>0</v>
      </c>
      <c r="I100" s="118" t="str">
        <f>IFERROR(H100/G100-1,"-")</f>
        <v>-</v>
      </c>
      <c r="J100" s="119" t="str">
        <f t="shared" si="30"/>
        <v/>
      </c>
      <c r="K100" s="119" t="str">
        <f t="shared" si="31"/>
        <v>MAINTENANCE_WMATA_FAC</v>
      </c>
      <c r="L100" s="103">
        <f>MATCH($K100,FAC_TOTALS_APTA!$A$2:$AX$2,)</f>
        <v>36</v>
      </c>
      <c r="M100" s="116">
        <f>IF(M96=0,0,VLOOKUP(M96,FAC_TOTALS_APTA!$A$4:$AZ$126,$L100,FALSE))</f>
        <v>0</v>
      </c>
      <c r="N100" s="116">
        <f>IF(N96=0,0,VLOOKUP(N96,FAC_TOTALS_APTA!$A$4:$AZ$126,$L100,FALSE))</f>
        <v>0</v>
      </c>
      <c r="O100" s="116">
        <f>IF(O96=0,0,VLOOKUP(O96,FAC_TOTALS_APTA!$A$4:$AZ$126,$L100,FALSE))</f>
        <v>0</v>
      </c>
      <c r="P100" s="116">
        <f>IF(P96=0,0,VLOOKUP(P96,FAC_TOTALS_APTA!$A$4:$AZ$126,$L100,FALSE))</f>
        <v>0</v>
      </c>
      <c r="Q100" s="116">
        <f>IF(Q96=0,0,VLOOKUP(Q96,FAC_TOTALS_APTA!$A$4:$AZ$126,$L100,FALSE))</f>
        <v>0</v>
      </c>
      <c r="R100" s="116">
        <f>IF(R96=0,0,VLOOKUP(R96,FAC_TOTALS_APTA!$A$4:$AZ$126,$L100,FALSE))</f>
        <v>0</v>
      </c>
      <c r="S100" s="116">
        <f>IF(S96=0,0,VLOOKUP(S96,FAC_TOTALS_APTA!$A$4:$AZ$126,$L100,FALSE))</f>
        <v>0</v>
      </c>
      <c r="T100" s="116">
        <f>IF(T96=0,0,VLOOKUP(T96,FAC_TOTALS_APTA!$A$4:$AZ$126,$L100,FALSE))</f>
        <v>0</v>
      </c>
      <c r="U100" s="116">
        <f>IF(U96=0,0,VLOOKUP(U96,FAC_TOTALS_APTA!$A$4:$AZ$126,$L100,FALSE))</f>
        <v>0</v>
      </c>
      <c r="V100" s="116">
        <f>IF(V96=0,0,VLOOKUP(V96,FAC_TOTALS_APTA!$A$4:$AZ$126,$L100,FALSE))</f>
        <v>0</v>
      </c>
      <c r="W100" s="116">
        <f>IF(W96=0,0,VLOOKUP(W96,FAC_TOTALS_APTA!$A$4:$AZ$126,$L100,FALSE))</f>
        <v>0</v>
      </c>
      <c r="X100" s="116">
        <f>IF(X96=0,0,VLOOKUP(X96,FAC_TOTALS_APTA!$A$4:$AZ$126,$L100,FALSE))</f>
        <v>0</v>
      </c>
      <c r="Y100" s="116">
        <f>IF(Y96=0,0,VLOOKUP(Y96,FAC_TOTALS_APTA!$A$4:$AZ$126,$L100,FALSE))</f>
        <v>0</v>
      </c>
      <c r="Z100" s="116">
        <f>IF(Z96=0,0,VLOOKUP(Z96,FAC_TOTALS_APTA!$A$4:$AZ$126,$L100,FALSE))</f>
        <v>0</v>
      </c>
      <c r="AA100" s="116">
        <f>IF(AA96=0,0,VLOOKUP(AA96,FAC_TOTALS_APTA!$A$4:$AZ$126,$L100,FALSE))</f>
        <v>0</v>
      </c>
      <c r="AB100" s="116">
        <f>IF(AB96=0,0,VLOOKUP(AB96,FAC_TOTALS_APTA!$A$4:$AZ$126,$L100,FALSE))</f>
        <v>0</v>
      </c>
      <c r="AC100" s="120">
        <f t="shared" si="32"/>
        <v>0</v>
      </c>
      <c r="AD100" s="121">
        <f>AC100/G112</f>
        <v>0</v>
      </c>
    </row>
    <row r="101" spans="1:31" x14ac:dyDescent="0.25">
      <c r="B101" s="114" t="s">
        <v>48</v>
      </c>
      <c r="C101" s="115" t="s">
        <v>21</v>
      </c>
      <c r="D101" s="103" t="s">
        <v>8</v>
      </c>
      <c r="E101" s="54"/>
      <c r="F101" s="5">
        <f>MATCH($D101,FAC_TOTALS_APTA!$A$2:$AZ$2,)</f>
        <v>15</v>
      </c>
      <c r="G101" s="28">
        <f>VLOOKUP(G95,FAC_TOTALS_APTA!$A$4:$AZ$126,$F101,FALSE)</f>
        <v>25697520.3899999</v>
      </c>
      <c r="H101" s="28">
        <f>VLOOKUP(H95,FAC_TOTALS_APTA!$A$4:$AZ$126,$F101,FALSE)</f>
        <v>27909105.420000002</v>
      </c>
      <c r="I101" s="29">
        <f t="shared" si="29"/>
        <v>8.606219574635432E-2</v>
      </c>
      <c r="J101" s="30" t="str">
        <f t="shared" si="30"/>
        <v>_log</v>
      </c>
      <c r="K101" s="30" t="str">
        <f t="shared" si="31"/>
        <v>POP_EMP_log_FAC</v>
      </c>
      <c r="L101" s="5">
        <f>MATCH($K101,FAC_TOTALS_APTA!$A$2:$AX$2,)</f>
        <v>31</v>
      </c>
      <c r="M101" s="28">
        <f>IF(M95=0,0,VLOOKUP(M95,FAC_TOTALS_APTA!$A$4:$AZ$126,$L101,FALSE))</f>
        <v>10272739.518746199</v>
      </c>
      <c r="N101" s="28">
        <f>IF(N95=0,0,VLOOKUP(N95,FAC_TOTALS_APTA!$A$4:$AZ$126,$L101,FALSE))</f>
        <v>15088838.8897758</v>
      </c>
      <c r="O101" s="28">
        <f>IF(O95=0,0,VLOOKUP(O95,FAC_TOTALS_APTA!$A$4:$AZ$126,$L101,FALSE))</f>
        <v>15523743.905387299</v>
      </c>
      <c r="P101" s="28">
        <f>IF(P95=0,0,VLOOKUP(P95,FAC_TOTALS_APTA!$A$4:$AZ$126,$L101,FALSE))</f>
        <v>20009301.899648</v>
      </c>
      <c r="Q101" s="28">
        <f>IF(Q95=0,0,VLOOKUP(Q95,FAC_TOTALS_APTA!$A$4:$AZ$126,$L101,FALSE))</f>
        <v>2108068.1685106498</v>
      </c>
      <c r="R101" s="28">
        <f>IF(R95=0,0,VLOOKUP(R95,FAC_TOTALS_APTA!$A$4:$AZ$126,$L101,FALSE))</f>
        <v>9107201.3473233599</v>
      </c>
      <c r="S101" s="28">
        <f>IF(S95=0,0,VLOOKUP(S95,FAC_TOTALS_APTA!$A$4:$AZ$126,$L101,FALSE))</f>
        <v>-8515873.5619613305</v>
      </c>
      <c r="T101" s="28">
        <f>IF(T95=0,0,VLOOKUP(T95,FAC_TOTALS_APTA!$A$4:$AZ$126,$L101,FALSE))</f>
        <v>-6733792.9807547601</v>
      </c>
      <c r="U101" s="28">
        <f>IF(U95=0,0,VLOOKUP(U95,FAC_TOTALS_APTA!$A$4:$AZ$126,$L101,FALSE))</f>
        <v>4986197.99205242</v>
      </c>
      <c r="V101" s="28">
        <f>IF(V95=0,0,VLOOKUP(V95,FAC_TOTALS_APTA!$A$4:$AZ$126,$L101,FALSE))</f>
        <v>8895152.8566525504</v>
      </c>
      <c r="W101" s="28">
        <f>IF(W95=0,0,VLOOKUP(W95,FAC_TOTALS_APTA!$A$4:$AZ$126,$L101,FALSE))</f>
        <v>0</v>
      </c>
      <c r="X101" s="28">
        <f>IF(X95=0,0,VLOOKUP(X95,FAC_TOTALS_APTA!$A$4:$AZ$126,$L101,FALSE))</f>
        <v>0</v>
      </c>
      <c r="Y101" s="28">
        <f>IF(Y95=0,0,VLOOKUP(Y95,FAC_TOTALS_APTA!$A$4:$AZ$126,$L101,FALSE))</f>
        <v>0</v>
      </c>
      <c r="Z101" s="28">
        <f>IF(Z95=0,0,VLOOKUP(Z95,FAC_TOTALS_APTA!$A$4:$AZ$126,$L101,FALSE))</f>
        <v>0</v>
      </c>
      <c r="AA101" s="28">
        <f>IF(AA95=0,0,VLOOKUP(AA95,FAC_TOTALS_APTA!$A$4:$AZ$126,$L101,FALSE))</f>
        <v>0</v>
      </c>
      <c r="AB101" s="28">
        <f>IF(AB95=0,0,VLOOKUP(AB95,FAC_TOTALS_APTA!$A$4:$AZ$126,$L101,FALSE))</f>
        <v>0</v>
      </c>
      <c r="AC101" s="31">
        <f t="shared" si="32"/>
        <v>70741578.0353802</v>
      </c>
      <c r="AD101" s="32">
        <f>AC101/G111</f>
        <v>0.30121562565536975</v>
      </c>
    </row>
    <row r="102" spans="1:31" x14ac:dyDescent="0.25">
      <c r="B102" s="24" t="s">
        <v>73</v>
      </c>
      <c r="C102" s="115"/>
      <c r="D102" s="103" t="s">
        <v>72</v>
      </c>
      <c r="E102" s="54"/>
      <c r="F102" s="5" t="e">
        <f>MATCH($D102,FAC_TOTALS_APTA!$A$2:$AZ$2,)</f>
        <v>#N/A</v>
      </c>
      <c r="G102" s="53" t="e">
        <f>VLOOKUP(G95,FAC_TOTALS_APTA!$A$4:$AZ$126,$F102,FALSE)</f>
        <v>#REF!</v>
      </c>
      <c r="H102" s="53" t="e">
        <f>VLOOKUP(H95,FAC_TOTALS_APTA!$A$4:$AZ$126,$F102,FALSE)</f>
        <v>#REF!</v>
      </c>
      <c r="I102" s="29" t="str">
        <f t="shared" si="29"/>
        <v>-</v>
      </c>
      <c r="J102" s="30" t="str">
        <f t="shared" si="30"/>
        <v/>
      </c>
      <c r="K102" s="30" t="str">
        <f t="shared" si="31"/>
        <v>TSD_POP_EMP_PCT_FAC</v>
      </c>
      <c r="L102" s="5" t="e">
        <f>MATCH($K102,FAC_TOTALS_APTA!$A$2:$AX$2,)</f>
        <v>#N/A</v>
      </c>
      <c r="M102" s="28" t="e">
        <f>IF(M95=0,0,VLOOKUP(M95,FAC_TOTALS_APTA!$A$4:$AZ$126,$L102,FALSE))</f>
        <v>#REF!</v>
      </c>
      <c r="N102" s="28" t="e">
        <f>IF(N95=0,0,VLOOKUP(N95,FAC_TOTALS_APTA!$A$4:$AZ$126,$L102,FALSE))</f>
        <v>#REF!</v>
      </c>
      <c r="O102" s="28" t="e">
        <f>IF(O95=0,0,VLOOKUP(O95,FAC_TOTALS_APTA!$A$4:$AZ$126,$L102,FALSE))</f>
        <v>#REF!</v>
      </c>
      <c r="P102" s="28" t="e">
        <f>IF(P95=0,0,VLOOKUP(P95,FAC_TOTALS_APTA!$A$4:$AZ$126,$L102,FALSE))</f>
        <v>#REF!</v>
      </c>
      <c r="Q102" s="28" t="e">
        <f>IF(Q95=0,0,VLOOKUP(Q95,FAC_TOTALS_APTA!$A$4:$AZ$126,$L102,FALSE))</f>
        <v>#REF!</v>
      </c>
      <c r="R102" s="28" t="e">
        <f>IF(R95=0,0,VLOOKUP(R95,FAC_TOTALS_APTA!$A$4:$AZ$126,$L102,FALSE))</f>
        <v>#REF!</v>
      </c>
      <c r="S102" s="28" t="e">
        <f>IF(S95=0,0,VLOOKUP(S95,FAC_TOTALS_APTA!$A$4:$AZ$126,$L102,FALSE))</f>
        <v>#REF!</v>
      </c>
      <c r="T102" s="28" t="e">
        <f>IF(T95=0,0,VLOOKUP(T95,FAC_TOTALS_APTA!$A$4:$AZ$126,$L102,FALSE))</f>
        <v>#REF!</v>
      </c>
      <c r="U102" s="28" t="e">
        <f>IF(U95=0,0,VLOOKUP(U95,FAC_TOTALS_APTA!$A$4:$AZ$126,$L102,FALSE))</f>
        <v>#REF!</v>
      </c>
      <c r="V102" s="28" t="e">
        <f>IF(V95=0,0,VLOOKUP(V95,FAC_TOTALS_APTA!$A$4:$AZ$126,$L102,FALSE))</f>
        <v>#REF!</v>
      </c>
      <c r="W102" s="28">
        <f>IF(W95=0,0,VLOOKUP(W95,FAC_TOTALS_APTA!$A$4:$AZ$126,$L102,FALSE))</f>
        <v>0</v>
      </c>
      <c r="X102" s="28">
        <f>IF(X95=0,0,VLOOKUP(X95,FAC_TOTALS_APTA!$A$4:$AZ$126,$L102,FALSE))</f>
        <v>0</v>
      </c>
      <c r="Y102" s="28">
        <f>IF(Y95=0,0,VLOOKUP(Y95,FAC_TOTALS_APTA!$A$4:$AZ$126,$L102,FALSE))</f>
        <v>0</v>
      </c>
      <c r="Z102" s="28">
        <f>IF(Z95=0,0,VLOOKUP(Z95,FAC_TOTALS_APTA!$A$4:$AZ$126,$L102,FALSE))</f>
        <v>0</v>
      </c>
      <c r="AA102" s="28">
        <f>IF(AA95=0,0,VLOOKUP(AA95,FAC_TOTALS_APTA!$A$4:$AZ$126,$L102,FALSE))</f>
        <v>0</v>
      </c>
      <c r="AB102" s="28">
        <f>IF(AB95=0,0,VLOOKUP(AB95,FAC_TOTALS_APTA!$A$4:$AZ$126,$L102,FALSE))</f>
        <v>0</v>
      </c>
      <c r="AC102" s="31" t="e">
        <f t="shared" si="32"/>
        <v>#REF!</v>
      </c>
      <c r="AD102" s="32" t="e">
        <f>AC102/G111</f>
        <v>#REF!</v>
      </c>
    </row>
    <row r="103" spans="1:31" x14ac:dyDescent="0.2">
      <c r="B103" s="114" t="s">
        <v>49</v>
      </c>
      <c r="C103" s="115" t="s">
        <v>21</v>
      </c>
      <c r="D103" s="123" t="s">
        <v>81</v>
      </c>
      <c r="E103" s="54"/>
      <c r="F103" s="5">
        <f>MATCH($D103,FAC_TOTALS_APTA!$A$2:$AZ$2,)</f>
        <v>16</v>
      </c>
      <c r="G103" s="33">
        <f>VLOOKUP(G95,FAC_TOTALS_APTA!$A$4:$AZ$126,$F103,FALSE)</f>
        <v>1.974</v>
      </c>
      <c r="H103" s="33">
        <f>VLOOKUP(H95,FAC_TOTALS_APTA!$A$4:$AZ$126,$F103,FALSE)</f>
        <v>4.1093000000000002</v>
      </c>
      <c r="I103" s="29">
        <f t="shared" si="29"/>
        <v>1.0817122593718338</v>
      </c>
      <c r="J103" s="30" t="str">
        <f t="shared" si="30"/>
        <v>_log</v>
      </c>
      <c r="K103" s="30" t="str">
        <f t="shared" si="31"/>
        <v>GAS_PRICE_2018_log_FAC</v>
      </c>
      <c r="L103" s="5">
        <f>MATCH($K103,FAC_TOTALS_APTA!$A$2:$AX$2,)</f>
        <v>32</v>
      </c>
      <c r="M103" s="28">
        <f>IF(M95=0,0,VLOOKUP(M95,FAC_TOTALS_APTA!$A$4:$AZ$126,$L103,FALSE))</f>
        <v>17836043.784180898</v>
      </c>
      <c r="N103" s="28">
        <f>IF(N95=0,0,VLOOKUP(N95,FAC_TOTALS_APTA!$A$4:$AZ$126,$L103,FALSE))</f>
        <v>18845671.698526099</v>
      </c>
      <c r="O103" s="28">
        <f>IF(O95=0,0,VLOOKUP(O95,FAC_TOTALS_APTA!$A$4:$AZ$126,$L103,FALSE))</f>
        <v>25992568.858543798</v>
      </c>
      <c r="P103" s="28">
        <f>IF(P95=0,0,VLOOKUP(P95,FAC_TOTALS_APTA!$A$4:$AZ$126,$L103,FALSE))</f>
        <v>19089271.610289302</v>
      </c>
      <c r="Q103" s="28">
        <f>IF(Q95=0,0,VLOOKUP(Q95,FAC_TOTALS_APTA!$A$4:$AZ$126,$L103,FALSE))</f>
        <v>6529078.89465944</v>
      </c>
      <c r="R103" s="28">
        <f>IF(R95=0,0,VLOOKUP(R95,FAC_TOTALS_APTA!$A$4:$AZ$126,$L103,FALSE))</f>
        <v>27004009.256986</v>
      </c>
      <c r="S103" s="28">
        <f>IF(S95=0,0,VLOOKUP(S95,FAC_TOTALS_APTA!$A$4:$AZ$126,$L103,FALSE))</f>
        <v>-68580036.615116</v>
      </c>
      <c r="T103" s="28">
        <f>IF(T95=0,0,VLOOKUP(T95,FAC_TOTALS_APTA!$A$4:$AZ$126,$L103,FALSE))</f>
        <v>29918273.0424973</v>
      </c>
      <c r="U103" s="28">
        <f>IF(U95=0,0,VLOOKUP(U95,FAC_TOTALS_APTA!$A$4:$AZ$126,$L103,FALSE))</f>
        <v>47083853.7325847</v>
      </c>
      <c r="V103" s="28">
        <f>IF(V95=0,0,VLOOKUP(V95,FAC_TOTALS_APTA!$A$4:$AZ$126,$L103,FALSE))</f>
        <v>2464923.3312479202</v>
      </c>
      <c r="W103" s="28">
        <f>IF(W95=0,0,VLOOKUP(W95,FAC_TOTALS_APTA!$A$4:$AZ$126,$L103,FALSE))</f>
        <v>0</v>
      </c>
      <c r="X103" s="28">
        <f>IF(X95=0,0,VLOOKUP(X95,FAC_TOTALS_APTA!$A$4:$AZ$126,$L103,FALSE))</f>
        <v>0</v>
      </c>
      <c r="Y103" s="28">
        <f>IF(Y95=0,0,VLOOKUP(Y95,FAC_TOTALS_APTA!$A$4:$AZ$126,$L103,FALSE))</f>
        <v>0</v>
      </c>
      <c r="Z103" s="28">
        <f>IF(Z95=0,0,VLOOKUP(Z95,FAC_TOTALS_APTA!$A$4:$AZ$126,$L103,FALSE))</f>
        <v>0</v>
      </c>
      <c r="AA103" s="28">
        <f>IF(AA95=0,0,VLOOKUP(AA95,FAC_TOTALS_APTA!$A$4:$AZ$126,$L103,FALSE))</f>
        <v>0</v>
      </c>
      <c r="AB103" s="28">
        <f>IF(AB95=0,0,VLOOKUP(AB95,FAC_TOTALS_APTA!$A$4:$AZ$126,$L103,FALSE))</f>
        <v>0</v>
      </c>
      <c r="AC103" s="31">
        <f t="shared" si="32"/>
        <v>126183657.59439947</v>
      </c>
      <c r="AD103" s="32">
        <f>AC103/G111</f>
        <v>0.53728642229002421</v>
      </c>
    </row>
    <row r="104" spans="1:31" x14ac:dyDescent="0.25">
      <c r="B104" s="114" t="s">
        <v>46</v>
      </c>
      <c r="C104" s="115" t="s">
        <v>21</v>
      </c>
      <c r="D104" s="103" t="s">
        <v>14</v>
      </c>
      <c r="E104" s="54"/>
      <c r="F104" s="5">
        <f>MATCH($D104,FAC_TOTALS_APTA!$A$2:$AZ$2,)</f>
        <v>17</v>
      </c>
      <c r="G104" s="53">
        <f>VLOOKUP(G95,FAC_TOTALS_APTA!$A$4:$AZ$126,$F104,FALSE)</f>
        <v>42439.074999999903</v>
      </c>
      <c r="H104" s="53">
        <f>VLOOKUP(H95,FAC_TOTALS_APTA!$A$4:$AZ$126,$F104,FALSE)</f>
        <v>33963.31</v>
      </c>
      <c r="I104" s="29">
        <f t="shared" si="29"/>
        <v>-0.19971606355699134</v>
      </c>
      <c r="J104" s="30" t="str">
        <f t="shared" si="30"/>
        <v>_log</v>
      </c>
      <c r="K104" s="30" t="str">
        <f t="shared" si="31"/>
        <v>TOTAL_MED_INC_INDIV_2018_log_FAC</v>
      </c>
      <c r="L104" s="5">
        <f>MATCH($K104,FAC_TOTALS_APTA!$A$2:$AX$2,)</f>
        <v>33</v>
      </c>
      <c r="M104" s="28">
        <f>IF(M95=0,0,VLOOKUP(M95,FAC_TOTALS_APTA!$A$4:$AZ$126,$L104,FALSE))</f>
        <v>6875052.3503151899</v>
      </c>
      <c r="N104" s="28">
        <f>IF(N95=0,0,VLOOKUP(N95,FAC_TOTALS_APTA!$A$4:$AZ$126,$L104,FALSE))</f>
        <v>8804601.4411514997</v>
      </c>
      <c r="O104" s="28">
        <f>IF(O95=0,0,VLOOKUP(O95,FAC_TOTALS_APTA!$A$4:$AZ$126,$L104,FALSE))</f>
        <v>8462985.68549929</v>
      </c>
      <c r="P104" s="28">
        <f>IF(P95=0,0,VLOOKUP(P95,FAC_TOTALS_APTA!$A$4:$AZ$126,$L104,FALSE))</f>
        <v>15526410.646409201</v>
      </c>
      <c r="Q104" s="28">
        <f>IF(Q95=0,0,VLOOKUP(Q95,FAC_TOTALS_APTA!$A$4:$AZ$126,$L104,FALSE))</f>
        <v>-4955102.6848793495</v>
      </c>
      <c r="R104" s="28">
        <f>IF(R95=0,0,VLOOKUP(R95,FAC_TOTALS_APTA!$A$4:$AZ$126,$L104,FALSE))</f>
        <v>-463030.722416598</v>
      </c>
      <c r="S104" s="28">
        <f>IF(S95=0,0,VLOOKUP(S95,FAC_TOTALS_APTA!$A$4:$AZ$126,$L104,FALSE))</f>
        <v>10479268.741202001</v>
      </c>
      <c r="T104" s="28">
        <f>IF(T95=0,0,VLOOKUP(T95,FAC_TOTALS_APTA!$A$4:$AZ$126,$L104,FALSE))</f>
        <v>2370050.43318439</v>
      </c>
      <c r="U104" s="28">
        <f>IF(U95=0,0,VLOOKUP(U95,FAC_TOTALS_APTA!$A$4:$AZ$126,$L104,FALSE))</f>
        <v>9484426.4816605691</v>
      </c>
      <c r="V104" s="28">
        <f>IF(V95=0,0,VLOOKUP(V95,FAC_TOTALS_APTA!$A$4:$AZ$126,$L104,FALSE))</f>
        <v>1706301.4574341399</v>
      </c>
      <c r="W104" s="28">
        <f>IF(W95=0,0,VLOOKUP(W95,FAC_TOTALS_APTA!$A$4:$AZ$126,$L104,FALSE))</f>
        <v>0</v>
      </c>
      <c r="X104" s="28">
        <f>IF(X95=0,0,VLOOKUP(X95,FAC_TOTALS_APTA!$A$4:$AZ$126,$L104,FALSE))</f>
        <v>0</v>
      </c>
      <c r="Y104" s="28">
        <f>IF(Y95=0,0,VLOOKUP(Y95,FAC_TOTALS_APTA!$A$4:$AZ$126,$L104,FALSE))</f>
        <v>0</v>
      </c>
      <c r="Z104" s="28">
        <f>IF(Z95=0,0,VLOOKUP(Z95,FAC_TOTALS_APTA!$A$4:$AZ$126,$L104,FALSE))</f>
        <v>0</v>
      </c>
      <c r="AA104" s="28">
        <f>IF(AA95=0,0,VLOOKUP(AA95,FAC_TOTALS_APTA!$A$4:$AZ$126,$L104,FALSE))</f>
        <v>0</v>
      </c>
      <c r="AB104" s="28">
        <f>IF(AB95=0,0,VLOOKUP(AB95,FAC_TOTALS_APTA!$A$4:$AZ$126,$L104,FALSE))</f>
        <v>0</v>
      </c>
      <c r="AC104" s="31">
        <f t="shared" si="32"/>
        <v>58290963.829560332</v>
      </c>
      <c r="AD104" s="32">
        <f>AC104/G111</f>
        <v>0.24820126476672788</v>
      </c>
    </row>
    <row r="105" spans="1:31" x14ac:dyDescent="0.25">
      <c r="B105" s="114" t="s">
        <v>62</v>
      </c>
      <c r="C105" s="115"/>
      <c r="D105" s="103" t="s">
        <v>9</v>
      </c>
      <c r="E105" s="54"/>
      <c r="F105" s="5">
        <f>MATCH($D105,FAC_TOTALS_APTA!$A$2:$AZ$2,)</f>
        <v>18</v>
      </c>
      <c r="G105" s="28">
        <f>VLOOKUP(G95,FAC_TOTALS_APTA!$A$4:$AZ$126,$F105,FALSE)</f>
        <v>31.71</v>
      </c>
      <c r="H105" s="28">
        <f>VLOOKUP(H95,FAC_TOTALS_APTA!$A$4:$AZ$126,$F105,FALSE)</f>
        <v>31.51</v>
      </c>
      <c r="I105" s="29">
        <f t="shared" si="29"/>
        <v>-6.3071586250393885E-3</v>
      </c>
      <c r="J105" s="30" t="str">
        <f t="shared" si="30"/>
        <v/>
      </c>
      <c r="K105" s="30" t="str">
        <f t="shared" si="31"/>
        <v>PCT_HH_NO_VEH_FAC</v>
      </c>
      <c r="L105" s="5">
        <f>MATCH($K105,FAC_TOTALS_APTA!$A$2:$AX$2,)</f>
        <v>34</v>
      </c>
      <c r="M105" s="28">
        <f>IF(M95=0,0,VLOOKUP(M95,FAC_TOTALS_APTA!$A$4:$AZ$126,$L105,FALSE))</f>
        <v>-18072347.568091001</v>
      </c>
      <c r="N105" s="28">
        <f>IF(N95=0,0,VLOOKUP(N95,FAC_TOTALS_APTA!$A$4:$AZ$126,$L105,FALSE))</f>
        <v>-18324201.219918601</v>
      </c>
      <c r="O105" s="28">
        <f>IF(O95=0,0,VLOOKUP(O95,FAC_TOTALS_APTA!$A$4:$AZ$126,$L105,FALSE))</f>
        <v>-17236083.9755188</v>
      </c>
      <c r="P105" s="28">
        <f>IF(P95=0,0,VLOOKUP(P95,FAC_TOTALS_APTA!$A$4:$AZ$126,$L105,FALSE))</f>
        <v>-31850057.377305601</v>
      </c>
      <c r="Q105" s="28">
        <f>IF(Q95=0,0,VLOOKUP(Q95,FAC_TOTALS_APTA!$A$4:$AZ$126,$L105,FALSE))</f>
        <v>14687547.4895264</v>
      </c>
      <c r="R105" s="28">
        <f>IF(R95=0,0,VLOOKUP(R95,FAC_TOTALS_APTA!$A$4:$AZ$126,$L105,FALSE))</f>
        <v>1407207.1525246999</v>
      </c>
      <c r="S105" s="28">
        <f>IF(S95=0,0,VLOOKUP(S95,FAC_TOTALS_APTA!$A$4:$AZ$126,$L105,FALSE))</f>
        <v>13726943.0294926</v>
      </c>
      <c r="T105" s="28">
        <f>IF(T95=0,0,VLOOKUP(T95,FAC_TOTALS_APTA!$A$4:$AZ$126,$L105,FALSE))</f>
        <v>22324560.669713501</v>
      </c>
      <c r="U105" s="28">
        <f>IF(U95=0,0,VLOOKUP(U95,FAC_TOTALS_APTA!$A$4:$AZ$126,$L105,FALSE))</f>
        <v>26737209.400906101</v>
      </c>
      <c r="V105" s="28">
        <f>IF(V95=0,0,VLOOKUP(V95,FAC_TOTALS_APTA!$A$4:$AZ$126,$L105,FALSE))</f>
        <v>15481684.3371496</v>
      </c>
      <c r="W105" s="28">
        <f>IF(W95=0,0,VLOOKUP(W95,FAC_TOTALS_APTA!$A$4:$AZ$126,$L105,FALSE))</f>
        <v>0</v>
      </c>
      <c r="X105" s="28">
        <f>IF(X95=0,0,VLOOKUP(X95,FAC_TOTALS_APTA!$A$4:$AZ$126,$L105,FALSE))</f>
        <v>0</v>
      </c>
      <c r="Y105" s="28">
        <f>IF(Y95=0,0,VLOOKUP(Y95,FAC_TOTALS_APTA!$A$4:$AZ$126,$L105,FALSE))</f>
        <v>0</v>
      </c>
      <c r="Z105" s="28">
        <f>IF(Z95=0,0,VLOOKUP(Z95,FAC_TOTALS_APTA!$A$4:$AZ$126,$L105,FALSE))</f>
        <v>0</v>
      </c>
      <c r="AA105" s="28">
        <f>IF(AA95=0,0,VLOOKUP(AA95,FAC_TOTALS_APTA!$A$4:$AZ$126,$L105,FALSE))</f>
        <v>0</v>
      </c>
      <c r="AB105" s="28">
        <f>IF(AB95=0,0,VLOOKUP(AB95,FAC_TOTALS_APTA!$A$4:$AZ$126,$L105,FALSE))</f>
        <v>0</v>
      </c>
      <c r="AC105" s="31">
        <f t="shared" si="32"/>
        <v>8882461.9384789001</v>
      </c>
      <c r="AD105" s="32">
        <f>AC105/G111</f>
        <v>3.7821270099753869E-2</v>
      </c>
    </row>
    <row r="106" spans="1:31" x14ac:dyDescent="0.25">
      <c r="B106" s="114" t="s">
        <v>47</v>
      </c>
      <c r="C106" s="115"/>
      <c r="D106" s="103" t="s">
        <v>28</v>
      </c>
      <c r="E106" s="54"/>
      <c r="F106" s="5">
        <f>MATCH($D106,FAC_TOTALS_APTA!$A$2:$AZ$2,)</f>
        <v>19</v>
      </c>
      <c r="G106" s="33">
        <f>VLOOKUP(G95,FAC_TOTALS_APTA!$A$4:$AZ$126,$F106,FALSE)</f>
        <v>3.5</v>
      </c>
      <c r="H106" s="33">
        <f>VLOOKUP(H95,FAC_TOTALS_APTA!$A$4:$AZ$126,$F106,FALSE)</f>
        <v>4.0999999999999996</v>
      </c>
      <c r="I106" s="29">
        <f t="shared" si="29"/>
        <v>0.17142857142857126</v>
      </c>
      <c r="J106" s="30" t="str">
        <f t="shared" si="30"/>
        <v/>
      </c>
      <c r="K106" s="30" t="str">
        <f t="shared" si="31"/>
        <v>JTW_HOME_PCT_FAC</v>
      </c>
      <c r="L106" s="5">
        <f>MATCH($K106,FAC_TOTALS_APTA!$A$2:$AX$2,)</f>
        <v>35</v>
      </c>
      <c r="M106" s="28">
        <f>IF(M95=0,0,VLOOKUP(M95,FAC_TOTALS_APTA!$A$4:$AZ$126,$L106,FALSE))</f>
        <v>0</v>
      </c>
      <c r="N106" s="28">
        <f>IF(N95=0,0,VLOOKUP(N95,FAC_TOTALS_APTA!$A$4:$AZ$126,$L106,FALSE))</f>
        <v>0</v>
      </c>
      <c r="O106" s="28">
        <f>IF(O95=0,0,VLOOKUP(O95,FAC_TOTALS_APTA!$A$4:$AZ$126,$L106,FALSE))</f>
        <v>0</v>
      </c>
      <c r="P106" s="28">
        <f>IF(P95=0,0,VLOOKUP(P95,FAC_TOTALS_APTA!$A$4:$AZ$126,$L106,FALSE))</f>
        <v>-2174797.10183906</v>
      </c>
      <c r="Q106" s="28">
        <f>IF(Q95=0,0,VLOOKUP(Q95,FAC_TOTALS_APTA!$A$4:$AZ$126,$L106,FALSE))</f>
        <v>1129958.4689120699</v>
      </c>
      <c r="R106" s="28">
        <f>IF(R95=0,0,VLOOKUP(R95,FAC_TOTALS_APTA!$A$4:$AZ$126,$L106,FALSE))</f>
        <v>-1193401.3235573601</v>
      </c>
      <c r="S106" s="28">
        <f>IF(S95=0,0,VLOOKUP(S95,FAC_TOTALS_APTA!$A$4:$AZ$126,$L106,FALSE))</f>
        <v>-2444951.0712854401</v>
      </c>
      <c r="T106" s="28">
        <f>IF(T95=0,0,VLOOKUP(T95,FAC_TOTALS_APTA!$A$4:$AZ$126,$L106,FALSE))</f>
        <v>0</v>
      </c>
      <c r="U106" s="28">
        <f>IF(U95=0,0,VLOOKUP(U95,FAC_TOTALS_APTA!$A$4:$AZ$126,$L106,FALSE))</f>
        <v>0</v>
      </c>
      <c r="V106" s="28">
        <f>IF(V95=0,0,VLOOKUP(V95,FAC_TOTALS_APTA!$A$4:$AZ$126,$L106,FALSE))</f>
        <v>-2494236.98053869</v>
      </c>
      <c r="W106" s="28">
        <f>IF(W95=0,0,VLOOKUP(W95,FAC_TOTALS_APTA!$A$4:$AZ$126,$L106,FALSE))</f>
        <v>0</v>
      </c>
      <c r="X106" s="28">
        <f>IF(X95=0,0,VLOOKUP(X95,FAC_TOTALS_APTA!$A$4:$AZ$126,$L106,FALSE))</f>
        <v>0</v>
      </c>
      <c r="Y106" s="28">
        <f>IF(Y95=0,0,VLOOKUP(Y95,FAC_TOTALS_APTA!$A$4:$AZ$126,$L106,FALSE))</f>
        <v>0</v>
      </c>
      <c r="Z106" s="28">
        <f>IF(Z95=0,0,VLOOKUP(Z95,FAC_TOTALS_APTA!$A$4:$AZ$126,$L106,FALSE))</f>
        <v>0</v>
      </c>
      <c r="AA106" s="28">
        <f>IF(AA95=0,0,VLOOKUP(AA95,FAC_TOTALS_APTA!$A$4:$AZ$126,$L106,FALSE))</f>
        <v>0</v>
      </c>
      <c r="AB106" s="28">
        <f>IF(AB95=0,0,VLOOKUP(AB95,FAC_TOTALS_APTA!$A$4:$AZ$126,$L106,FALSE))</f>
        <v>0</v>
      </c>
      <c r="AC106" s="31">
        <f t="shared" si="32"/>
        <v>-7177428.0083084814</v>
      </c>
      <c r="AD106" s="32">
        <f>AC106/G111</f>
        <v>-3.0561284157921233E-2</v>
      </c>
    </row>
    <row r="107" spans="1:31" x14ac:dyDescent="0.25">
      <c r="B107" s="114" t="s">
        <v>63</v>
      </c>
      <c r="C107" s="115"/>
      <c r="D107" s="125" t="s">
        <v>90</v>
      </c>
      <c r="E107" s="54"/>
      <c r="F107" s="5" t="e">
        <f>MATCH($D107,FAC_TOTALS_APTA!$A$2:$AZ$2,)</f>
        <v>#N/A</v>
      </c>
      <c r="G107" s="33" t="e">
        <f>VLOOKUP(G95,FAC_TOTALS_APTA!$A$4:$AZ$126,$F107,FALSE)</f>
        <v>#REF!</v>
      </c>
      <c r="H107" s="33" t="e">
        <f>VLOOKUP(H95,FAC_TOTALS_APTA!$A$4:$AZ$126,$F107,FALSE)</f>
        <v>#REF!</v>
      </c>
      <c r="I107" s="29" t="str">
        <f t="shared" si="29"/>
        <v>-</v>
      </c>
      <c r="J107" s="30"/>
      <c r="K107" s="30" t="str">
        <f t="shared" si="31"/>
        <v>YEARS_SINCE_TNC_RAIL_NY_FAC</v>
      </c>
      <c r="L107" s="5" t="e">
        <f>MATCH($K107,FAC_TOTALS_APTA!$A$2:$AX$2,)</f>
        <v>#N/A</v>
      </c>
      <c r="M107" s="28" t="e">
        <f>IF(M95=0,0,VLOOKUP(M95,FAC_TOTALS_APTA!$A$4:$AZ$126,$L107,FALSE))</f>
        <v>#REF!</v>
      </c>
      <c r="N107" s="28" t="e">
        <f>IF(N95=0,0,VLOOKUP(N95,FAC_TOTALS_APTA!$A$4:$AZ$126,$L107,FALSE))</f>
        <v>#REF!</v>
      </c>
      <c r="O107" s="28" t="e">
        <f>IF(O95=0,0,VLOOKUP(O95,FAC_TOTALS_APTA!$A$4:$AZ$126,$L107,FALSE))</f>
        <v>#REF!</v>
      </c>
      <c r="P107" s="28" t="e">
        <f>IF(P95=0,0,VLOOKUP(P95,FAC_TOTALS_APTA!$A$4:$AZ$126,$L107,FALSE))</f>
        <v>#REF!</v>
      </c>
      <c r="Q107" s="28" t="e">
        <f>IF(Q95=0,0,VLOOKUP(Q95,FAC_TOTALS_APTA!$A$4:$AZ$126,$L107,FALSE))</f>
        <v>#REF!</v>
      </c>
      <c r="R107" s="28" t="e">
        <f>IF(R95=0,0,VLOOKUP(R95,FAC_TOTALS_APTA!$A$4:$AZ$126,$L107,FALSE))</f>
        <v>#REF!</v>
      </c>
      <c r="S107" s="28" t="e">
        <f>IF(S95=0,0,VLOOKUP(S95,FAC_TOTALS_APTA!$A$4:$AZ$126,$L107,FALSE))</f>
        <v>#REF!</v>
      </c>
      <c r="T107" s="28" t="e">
        <f>IF(T95=0,0,VLOOKUP(T95,FAC_TOTALS_APTA!$A$4:$AZ$126,$L107,FALSE))</f>
        <v>#REF!</v>
      </c>
      <c r="U107" s="28" t="e">
        <f>IF(U95=0,0,VLOOKUP(U95,FAC_TOTALS_APTA!$A$4:$AZ$126,$L107,FALSE))</f>
        <v>#REF!</v>
      </c>
      <c r="V107" s="28" t="e">
        <f>IF(V95=0,0,VLOOKUP(V95,FAC_TOTALS_APTA!$A$4:$AZ$126,$L107,FALSE))</f>
        <v>#REF!</v>
      </c>
      <c r="W107" s="28">
        <f>IF(W95=0,0,VLOOKUP(W95,FAC_TOTALS_APTA!$A$4:$AZ$126,$L107,FALSE))</f>
        <v>0</v>
      </c>
      <c r="X107" s="28">
        <f>IF(X95=0,0,VLOOKUP(X95,FAC_TOTALS_APTA!$A$4:$AZ$126,$L107,FALSE))</f>
        <v>0</v>
      </c>
      <c r="Y107" s="28">
        <f>IF(Y95=0,0,VLOOKUP(Y95,FAC_TOTALS_APTA!$A$4:$AZ$126,$L107,FALSE))</f>
        <v>0</v>
      </c>
      <c r="Z107" s="28">
        <f>IF(Z95=0,0,VLOOKUP(Z95,FAC_TOTALS_APTA!$A$4:$AZ$126,$L107,FALSE))</f>
        <v>0</v>
      </c>
      <c r="AA107" s="28">
        <f>IF(AA95=0,0,VLOOKUP(AA95,FAC_TOTALS_APTA!$A$4:$AZ$126,$L107,FALSE))</f>
        <v>0</v>
      </c>
      <c r="AB107" s="28">
        <f>IF(AB95=0,0,VLOOKUP(AB95,FAC_TOTALS_APTA!$A$4:$AZ$126,$L107,FALSE))</f>
        <v>0</v>
      </c>
      <c r="AC107" s="31" t="e">
        <f t="shared" si="32"/>
        <v>#REF!</v>
      </c>
      <c r="AD107" s="32" t="e">
        <f>AC107/G111</f>
        <v>#REF!</v>
      </c>
    </row>
    <row r="108" spans="1:31" x14ac:dyDescent="0.25">
      <c r="B108" s="114" t="s">
        <v>64</v>
      </c>
      <c r="C108" s="115"/>
      <c r="D108" s="103" t="s">
        <v>43</v>
      </c>
      <c r="E108" s="54"/>
      <c r="F108" s="5">
        <f>MATCH($D108,FAC_TOTALS_APTA!$A$2:$AZ$2,)</f>
        <v>26</v>
      </c>
      <c r="G108" s="33">
        <f>VLOOKUP(G95,FAC_TOTALS_APTA!$A$4:$AZ$126,$F108,FALSE)</f>
        <v>0</v>
      </c>
      <c r="H108" s="33">
        <f>VLOOKUP(H95,FAC_TOTALS_APTA!$A$4:$AZ$126,$F108,FALSE)</f>
        <v>0</v>
      </c>
      <c r="I108" s="29" t="str">
        <f t="shared" si="29"/>
        <v>-</v>
      </c>
      <c r="J108" s="30" t="str">
        <f t="shared" ref="J108:J109" si="33">IF(C108="Log","_log","")</f>
        <v/>
      </c>
      <c r="K108" s="30" t="str">
        <f t="shared" si="31"/>
        <v>BIKE_SHARE_FAC</v>
      </c>
      <c r="L108" s="5">
        <f>MATCH($K108,FAC_TOTALS_APTA!$A$2:$AX$2,)</f>
        <v>42</v>
      </c>
      <c r="M108" s="28">
        <f>IF(M95=0,0,VLOOKUP(M95,FAC_TOTALS_APTA!$A$4:$AZ$126,$L108,FALSE))</f>
        <v>0</v>
      </c>
      <c r="N108" s="28">
        <f>IF(N95=0,0,VLOOKUP(N95,FAC_TOTALS_APTA!$A$4:$AZ$126,$L108,FALSE))</f>
        <v>0</v>
      </c>
      <c r="O108" s="28">
        <f>IF(O95=0,0,VLOOKUP(O95,FAC_TOTALS_APTA!$A$4:$AZ$126,$L108,FALSE))</f>
        <v>0</v>
      </c>
      <c r="P108" s="28">
        <f>IF(P95=0,0,VLOOKUP(P95,FAC_TOTALS_APTA!$A$4:$AZ$126,$L108,FALSE))</f>
        <v>0</v>
      </c>
      <c r="Q108" s="28">
        <f>IF(Q95=0,0,VLOOKUP(Q95,FAC_TOTALS_APTA!$A$4:$AZ$126,$L108,FALSE))</f>
        <v>0</v>
      </c>
      <c r="R108" s="28">
        <f>IF(R95=0,0,VLOOKUP(R95,FAC_TOTALS_APTA!$A$4:$AZ$126,$L108,FALSE))</f>
        <v>0</v>
      </c>
      <c r="S108" s="28">
        <f>IF(S95=0,0,VLOOKUP(S95,FAC_TOTALS_APTA!$A$4:$AZ$126,$L108,FALSE))</f>
        <v>0</v>
      </c>
      <c r="T108" s="28">
        <f>IF(T95=0,0,VLOOKUP(T95,FAC_TOTALS_APTA!$A$4:$AZ$126,$L108,FALSE))</f>
        <v>0</v>
      </c>
      <c r="U108" s="28">
        <f>IF(U95=0,0,VLOOKUP(U95,FAC_TOTALS_APTA!$A$4:$AZ$126,$L108,FALSE))</f>
        <v>0</v>
      </c>
      <c r="V108" s="28">
        <f>IF(V95=0,0,VLOOKUP(V95,FAC_TOTALS_APTA!$A$4:$AZ$126,$L108,FALSE))</f>
        <v>0</v>
      </c>
      <c r="W108" s="28">
        <f>IF(W95=0,0,VLOOKUP(W95,FAC_TOTALS_APTA!$A$4:$AZ$126,$L108,FALSE))</f>
        <v>0</v>
      </c>
      <c r="X108" s="28">
        <f>IF(X95=0,0,VLOOKUP(X95,FAC_TOTALS_APTA!$A$4:$AZ$126,$L108,FALSE))</f>
        <v>0</v>
      </c>
      <c r="Y108" s="28">
        <f>IF(Y95=0,0,VLOOKUP(Y95,FAC_TOTALS_APTA!$A$4:$AZ$126,$L108,FALSE))</f>
        <v>0</v>
      </c>
      <c r="Z108" s="28">
        <f>IF(Z95=0,0,VLOOKUP(Z95,FAC_TOTALS_APTA!$A$4:$AZ$126,$L108,FALSE))</f>
        <v>0</v>
      </c>
      <c r="AA108" s="28">
        <f>IF(AA95=0,0,VLOOKUP(AA95,FAC_TOTALS_APTA!$A$4:$AZ$126,$L108,FALSE))</f>
        <v>0</v>
      </c>
      <c r="AB108" s="28">
        <f>IF(AB95=0,0,VLOOKUP(AB95,FAC_TOTALS_APTA!$A$4:$AZ$126,$L108,FALSE))</f>
        <v>0</v>
      </c>
      <c r="AC108" s="31">
        <f t="shared" si="32"/>
        <v>0</v>
      </c>
      <c r="AD108" s="32">
        <f>AC108/G111</f>
        <v>0</v>
      </c>
    </row>
    <row r="109" spans="1:31" x14ac:dyDescent="0.25">
      <c r="B109" s="126" t="s">
        <v>65</v>
      </c>
      <c r="C109" s="127"/>
      <c r="D109" s="128" t="s">
        <v>44</v>
      </c>
      <c r="E109" s="55"/>
      <c r="F109" s="6">
        <f>MATCH($D109,FAC_TOTALS_APTA!$A$2:$AZ$2,)</f>
        <v>27</v>
      </c>
      <c r="G109" s="34">
        <f>VLOOKUP(G95,FAC_TOTALS_APTA!$A$4:$AZ$126,$F109,FALSE)</f>
        <v>0</v>
      </c>
      <c r="H109" s="34">
        <f>VLOOKUP(H95,FAC_TOTALS_APTA!$A$4:$AZ$126,$F109,FALSE)</f>
        <v>0</v>
      </c>
      <c r="I109" s="35" t="str">
        <f t="shared" si="29"/>
        <v>-</v>
      </c>
      <c r="J109" s="36" t="str">
        <f t="shared" si="33"/>
        <v/>
      </c>
      <c r="K109" s="36" t="str">
        <f t="shared" si="31"/>
        <v>scooter_flag_FAC</v>
      </c>
      <c r="L109" s="6">
        <f>MATCH($K109,FAC_TOTALS_APTA!$A$2:$AX$2,)</f>
        <v>43</v>
      </c>
      <c r="M109" s="37">
        <f>IF(M95=0,0,VLOOKUP(M95,FAC_TOTALS_APTA!$A$4:$AZ$126,$L109,FALSE))</f>
        <v>0</v>
      </c>
      <c r="N109" s="37">
        <f>IF(N95=0,0,VLOOKUP(N95,FAC_TOTALS_APTA!$A$4:$AZ$126,$L109,FALSE))</f>
        <v>0</v>
      </c>
      <c r="O109" s="37">
        <f>IF(O95=0,0,VLOOKUP(O95,FAC_TOTALS_APTA!$A$4:$AZ$126,$L109,FALSE))</f>
        <v>0</v>
      </c>
      <c r="P109" s="37">
        <f>IF(P95=0,0,VLOOKUP(P95,FAC_TOTALS_APTA!$A$4:$AZ$126,$L109,FALSE))</f>
        <v>0</v>
      </c>
      <c r="Q109" s="37">
        <f>IF(Q95=0,0,VLOOKUP(Q95,FAC_TOTALS_APTA!$A$4:$AZ$126,$L109,FALSE))</f>
        <v>0</v>
      </c>
      <c r="R109" s="37">
        <f>IF(R95=0,0,VLOOKUP(R95,FAC_TOTALS_APTA!$A$4:$AZ$126,$L109,FALSE))</f>
        <v>0</v>
      </c>
      <c r="S109" s="37">
        <f>IF(S95=0,0,VLOOKUP(S95,FAC_TOTALS_APTA!$A$4:$AZ$126,$L109,FALSE))</f>
        <v>0</v>
      </c>
      <c r="T109" s="37">
        <f>IF(T95=0,0,VLOOKUP(T95,FAC_TOTALS_APTA!$A$4:$AZ$126,$L109,FALSE))</f>
        <v>0</v>
      </c>
      <c r="U109" s="37">
        <f>IF(U95=0,0,VLOOKUP(U95,FAC_TOTALS_APTA!$A$4:$AZ$126,$L109,FALSE))</f>
        <v>0</v>
      </c>
      <c r="V109" s="37">
        <f>IF(V95=0,0,VLOOKUP(V95,FAC_TOTALS_APTA!$A$4:$AZ$126,$L109,FALSE))</f>
        <v>0</v>
      </c>
      <c r="W109" s="37">
        <f>IF(W95=0,0,VLOOKUP(W95,FAC_TOTALS_APTA!$A$4:$AZ$126,$L109,FALSE))</f>
        <v>0</v>
      </c>
      <c r="X109" s="37">
        <f>IF(X95=0,0,VLOOKUP(X95,FAC_TOTALS_APTA!$A$4:$AZ$126,$L109,FALSE))</f>
        <v>0</v>
      </c>
      <c r="Y109" s="37">
        <f>IF(Y95=0,0,VLOOKUP(Y95,FAC_TOTALS_APTA!$A$4:$AZ$126,$L109,FALSE))</f>
        <v>0</v>
      </c>
      <c r="Z109" s="37">
        <f>IF(Z95=0,0,VLOOKUP(Z95,FAC_TOTALS_APTA!$A$4:$AZ$126,$L109,FALSE))</f>
        <v>0</v>
      </c>
      <c r="AA109" s="37">
        <f>IF(AA95=0,0,VLOOKUP(AA95,FAC_TOTALS_APTA!$A$4:$AZ$126,$L109,FALSE))</f>
        <v>0</v>
      </c>
      <c r="AB109" s="37">
        <f>IF(AB95=0,0,VLOOKUP(AB95,FAC_TOTALS_APTA!$A$4:$AZ$126,$L109,FALSE))</f>
        <v>0</v>
      </c>
      <c r="AC109" s="38">
        <f t="shared" si="32"/>
        <v>0</v>
      </c>
      <c r="AD109" s="39">
        <f>AC109/G111</f>
        <v>0</v>
      </c>
    </row>
    <row r="110" spans="1:31" x14ac:dyDescent="0.25">
      <c r="B110" s="40" t="s">
        <v>53</v>
      </c>
      <c r="C110" s="41"/>
      <c r="D110" s="40" t="s">
        <v>45</v>
      </c>
      <c r="E110" s="42"/>
      <c r="F110" s="43"/>
      <c r="G110" s="44"/>
      <c r="H110" s="44"/>
      <c r="I110" s="45"/>
      <c r="J110" s="46"/>
      <c r="K110" s="46" t="str">
        <f t="shared" si="31"/>
        <v>New_Reporter_FAC</v>
      </c>
      <c r="L110" s="43">
        <f>MATCH($K110,FAC_TOTALS_APTA!$A$2:$AX$2,)</f>
        <v>47</v>
      </c>
      <c r="M110" s="44">
        <f>IF(M95=0,0,VLOOKUP(M95,FAC_TOTALS_APTA!$A$4:$AZ$126,$L110,FALSE))</f>
        <v>0</v>
      </c>
      <c r="N110" s="44">
        <f>IF(N95=0,0,VLOOKUP(N95,FAC_TOTALS_APTA!$A$4:$AZ$126,$L110,FALSE))</f>
        <v>0</v>
      </c>
      <c r="O110" s="44">
        <f>IF(O95=0,0,VLOOKUP(O95,FAC_TOTALS_APTA!$A$4:$AZ$126,$L110,FALSE))</f>
        <v>0</v>
      </c>
      <c r="P110" s="44">
        <f>IF(P95=0,0,VLOOKUP(P95,FAC_TOTALS_APTA!$A$4:$AZ$126,$L110,FALSE))</f>
        <v>0</v>
      </c>
      <c r="Q110" s="44">
        <f>IF(Q95=0,0,VLOOKUP(Q95,FAC_TOTALS_APTA!$A$4:$AZ$126,$L110,FALSE))</f>
        <v>0</v>
      </c>
      <c r="R110" s="44">
        <f>IF(R95=0,0,VLOOKUP(R95,FAC_TOTALS_APTA!$A$4:$AZ$126,$L110,FALSE))</f>
        <v>0</v>
      </c>
      <c r="S110" s="44">
        <f>IF(S95=0,0,VLOOKUP(S95,FAC_TOTALS_APTA!$A$4:$AZ$126,$L110,FALSE))</f>
        <v>0</v>
      </c>
      <c r="T110" s="44">
        <f>IF(T95=0,0,VLOOKUP(T95,FAC_TOTALS_APTA!$A$4:$AZ$126,$L110,FALSE))</f>
        <v>0</v>
      </c>
      <c r="U110" s="44">
        <f>IF(U95=0,0,VLOOKUP(U95,FAC_TOTALS_APTA!$A$4:$AZ$126,$L110,FALSE))</f>
        <v>0</v>
      </c>
      <c r="V110" s="44">
        <f>IF(V95=0,0,VLOOKUP(V95,FAC_TOTALS_APTA!$A$4:$AZ$126,$L110,FALSE))</f>
        <v>0</v>
      </c>
      <c r="W110" s="44">
        <f>IF(W95=0,0,VLOOKUP(W95,FAC_TOTALS_APTA!$A$4:$AZ$126,$L110,FALSE))</f>
        <v>0</v>
      </c>
      <c r="X110" s="44">
        <f>IF(X95=0,0,VLOOKUP(X95,FAC_TOTALS_APTA!$A$4:$AZ$126,$L110,FALSE))</f>
        <v>0</v>
      </c>
      <c r="Y110" s="44">
        <f>IF(Y95=0,0,VLOOKUP(Y95,FAC_TOTALS_APTA!$A$4:$AZ$126,$L110,FALSE))</f>
        <v>0</v>
      </c>
      <c r="Z110" s="44">
        <f>IF(Z95=0,0,VLOOKUP(Z95,FAC_TOTALS_APTA!$A$4:$AZ$126,$L110,FALSE))</f>
        <v>0</v>
      </c>
      <c r="AA110" s="44">
        <f>IF(AA95=0,0,VLOOKUP(AA95,FAC_TOTALS_APTA!$A$4:$AZ$126,$L110,FALSE))</f>
        <v>0</v>
      </c>
      <c r="AB110" s="44">
        <f>IF(AB95=0,0,VLOOKUP(AB95,FAC_TOTALS_APTA!$A$4:$AZ$126,$L110,FALSE))</f>
        <v>0</v>
      </c>
      <c r="AC110" s="47">
        <f>SUM(M110:AB110)</f>
        <v>0</v>
      </c>
      <c r="AD110" s="48">
        <f>AC110/G112</f>
        <v>0</v>
      </c>
    </row>
    <row r="111" spans="1:31" s="106" customFormat="1" ht="15.75" customHeight="1" x14ac:dyDescent="0.25">
      <c r="A111" s="105"/>
      <c r="B111" s="24" t="s">
        <v>66</v>
      </c>
      <c r="C111" s="27"/>
      <c r="D111" s="5" t="s">
        <v>6</v>
      </c>
      <c r="E111" s="54"/>
      <c r="F111" s="5">
        <f>MATCH($D111,FAC_TOTALS_APTA!$A$2:$AX$2,)</f>
        <v>10</v>
      </c>
      <c r="G111" s="109">
        <f>VLOOKUP(G95,FAC_TOTALS_APTA!$A$4:$AZ$126,$F111,FALSE)</f>
        <v>234853613.193088</v>
      </c>
      <c r="H111" s="109">
        <f>VLOOKUP(H95,FAC_TOTALS_APTA!$A$4:$AX$126,$F111,FALSE)</f>
        <v>281679792.61728299</v>
      </c>
      <c r="I111" s="111">
        <f t="shared" ref="I111" si="34">H111/G111-1</f>
        <v>0.19938453910732989</v>
      </c>
      <c r="J111" s="30"/>
      <c r="K111" s="30"/>
      <c r="L111" s="5"/>
      <c r="M111" s="28" t="e">
        <f t="shared" ref="M111:AB111" si="35">SUM(M97:M104)</f>
        <v>#REF!</v>
      </c>
      <c r="N111" s="28" t="e">
        <f t="shared" si="35"/>
        <v>#REF!</v>
      </c>
      <c r="O111" s="28" t="e">
        <f t="shared" si="35"/>
        <v>#REF!</v>
      </c>
      <c r="P111" s="28" t="e">
        <f t="shared" si="35"/>
        <v>#REF!</v>
      </c>
      <c r="Q111" s="28" t="e">
        <f t="shared" si="35"/>
        <v>#REF!</v>
      </c>
      <c r="R111" s="28" t="e">
        <f t="shared" si="35"/>
        <v>#REF!</v>
      </c>
      <c r="S111" s="28" t="e">
        <f t="shared" si="35"/>
        <v>#REF!</v>
      </c>
      <c r="T111" s="28" t="e">
        <f t="shared" si="35"/>
        <v>#REF!</v>
      </c>
      <c r="U111" s="28" t="e">
        <f t="shared" si="35"/>
        <v>#REF!</v>
      </c>
      <c r="V111" s="28" t="e">
        <f t="shared" si="35"/>
        <v>#REF!</v>
      </c>
      <c r="W111" s="28">
        <f t="shared" si="35"/>
        <v>0</v>
      </c>
      <c r="X111" s="28">
        <f t="shared" si="35"/>
        <v>0</v>
      </c>
      <c r="Y111" s="28">
        <f t="shared" si="35"/>
        <v>0</v>
      </c>
      <c r="Z111" s="28">
        <f t="shared" si="35"/>
        <v>0</v>
      </c>
      <c r="AA111" s="28">
        <f t="shared" si="35"/>
        <v>0</v>
      </c>
      <c r="AB111" s="28">
        <f t="shared" si="35"/>
        <v>0</v>
      </c>
      <c r="AC111" s="31">
        <f>H111-G111</f>
        <v>46826179.424194992</v>
      </c>
      <c r="AD111" s="32">
        <f>I111</f>
        <v>0.19938453910732989</v>
      </c>
      <c r="AE111" s="105"/>
    </row>
    <row r="112" spans="1:31" ht="13.5" thickBot="1" x14ac:dyDescent="0.3">
      <c r="B112" s="8" t="s">
        <v>50</v>
      </c>
      <c r="C112" s="22"/>
      <c r="D112" s="22" t="s">
        <v>4</v>
      </c>
      <c r="E112" s="22"/>
      <c r="F112" s="22">
        <f>MATCH($D112,FAC_TOTALS_APTA!$A$2:$AX$2,)</f>
        <v>8</v>
      </c>
      <c r="G112" s="110">
        <f>VLOOKUP(G95,FAC_TOTALS_APTA!$A$4:$AX$126,$F112,FALSE)</f>
        <v>2028458449</v>
      </c>
      <c r="H112" s="110">
        <f>VLOOKUP(H95,FAC_TOTALS_APTA!$A$4:$AX$126,$F112,FALSE)</f>
        <v>2929500930.99999</v>
      </c>
      <c r="I112" s="112">
        <f t="shared" ref="I112" si="36">H112/G112-1</f>
        <v>0.44420061078608275</v>
      </c>
      <c r="J112" s="49"/>
      <c r="K112" s="49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50">
        <f>H112-G112</f>
        <v>901042481.99998999</v>
      </c>
      <c r="AD112" s="51">
        <f>I112</f>
        <v>0.44420061078608275</v>
      </c>
    </row>
    <row r="113" spans="2:30" ht="14.25" thickTop="1" thickBot="1" x14ac:dyDescent="0.3">
      <c r="B113" s="56" t="s">
        <v>67</v>
      </c>
      <c r="C113" s="57"/>
      <c r="D113" s="57"/>
      <c r="E113" s="58"/>
      <c r="F113" s="57"/>
      <c r="G113" s="57"/>
      <c r="H113" s="57"/>
      <c r="I113" s="59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1">
        <f>AD112-AD111</f>
        <v>0.24481607167875286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9"/>
    <col min="2" max="2" width="32.625" style="10" bestFit="1" customWidth="1"/>
    <col min="3" max="3" width="5.375" style="11" customWidth="1"/>
    <col min="4" max="4" width="25.375" style="11" customWidth="1"/>
    <col min="5" max="5" width="5.25" style="12" bestFit="1" customWidth="1"/>
    <col min="6" max="6" width="11" style="11" hidden="1" customWidth="1"/>
    <col min="7" max="8" width="11.75" style="11" bestFit="1" customWidth="1"/>
    <col min="9" max="9" width="6.75" style="13" bestFit="1" customWidth="1"/>
    <col min="10" max="10" width="11" style="11" hidden="1" customWidth="1"/>
    <col min="11" max="11" width="24.625" style="11" hidden="1" customWidth="1"/>
    <col min="12" max="12" width="12.625" style="11" hidden="1" customWidth="1"/>
    <col min="13" max="13" width="13.625" style="11" hidden="1" customWidth="1"/>
    <col min="14" max="14" width="13.125" style="11" hidden="1" customWidth="1"/>
    <col min="15" max="15" width="11.125" style="11" hidden="1" customWidth="1"/>
    <col min="16" max="28" width="11.625" style="11" hidden="1" customWidth="1"/>
    <col min="29" max="29" width="16.5" style="11" hidden="1" customWidth="1"/>
    <col min="30" max="30" width="12.125" style="11" customWidth="1"/>
    <col min="31" max="31" width="15.375" style="9" customWidth="1"/>
    <col min="32" max="16384" width="11" style="11"/>
  </cols>
  <sheetData>
    <row r="1" spans="1:31" x14ac:dyDescent="0.25">
      <c r="B1" s="10" t="s">
        <v>36</v>
      </c>
      <c r="C1" s="11">
        <v>2012</v>
      </c>
    </row>
    <row r="2" spans="1:31" x14ac:dyDescent="0.25">
      <c r="B2" s="10" t="s">
        <v>37</v>
      </c>
      <c r="C2" s="11">
        <v>2018</v>
      </c>
      <c r="D2" s="9"/>
    </row>
    <row r="3" spans="1:31" s="9" customFormat="1" x14ac:dyDescent="0.25">
      <c r="B3" s="17" t="s">
        <v>25</v>
      </c>
      <c r="E3" s="5"/>
      <c r="I3" s="16"/>
    </row>
    <row r="4" spans="1:31" x14ac:dyDescent="0.25">
      <c r="B4" s="14" t="s">
        <v>16</v>
      </c>
      <c r="C4" s="15" t="s">
        <v>17</v>
      </c>
      <c r="D4" s="9"/>
      <c r="E4" s="5"/>
      <c r="F4" s="9"/>
      <c r="G4" s="9"/>
      <c r="H4" s="9"/>
      <c r="I4" s="1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1" x14ac:dyDescent="0.25">
      <c r="B5" s="14"/>
      <c r="C5" s="15"/>
      <c r="D5" s="9"/>
      <c r="E5" s="5"/>
      <c r="F5" s="9"/>
      <c r="G5" s="9"/>
      <c r="H5" s="9"/>
      <c r="I5" s="1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1" x14ac:dyDescent="0.25">
      <c r="B6" s="17" t="s">
        <v>15</v>
      </c>
      <c r="C6" s="18">
        <v>1</v>
      </c>
      <c r="D6" s="9"/>
      <c r="E6" s="5"/>
      <c r="F6" s="9"/>
      <c r="G6" s="9"/>
      <c r="H6" s="9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1" ht="13.5" thickBot="1" x14ac:dyDescent="0.3">
      <c r="B7" s="19" t="s">
        <v>32</v>
      </c>
      <c r="C7" s="20">
        <v>1</v>
      </c>
      <c r="D7" s="21"/>
      <c r="E7" s="22"/>
      <c r="F7" s="21"/>
      <c r="G7" s="21"/>
      <c r="H7" s="21"/>
      <c r="I7" s="23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1" ht="13.5" thickTop="1" x14ac:dyDescent="0.25">
      <c r="B8" s="24"/>
      <c r="C8" s="5"/>
      <c r="D8" s="61"/>
      <c r="E8" s="5"/>
      <c r="F8" s="5"/>
      <c r="G8" s="166" t="s">
        <v>51</v>
      </c>
      <c r="H8" s="166"/>
      <c r="I8" s="166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166" t="s">
        <v>55</v>
      </c>
      <c r="AD8" s="166"/>
    </row>
    <row r="9" spans="1:31" x14ac:dyDescent="0.25">
      <c r="B9" s="7" t="s">
        <v>18</v>
      </c>
      <c r="C9" s="26" t="s">
        <v>19</v>
      </c>
      <c r="D9" s="6" t="s">
        <v>20</v>
      </c>
      <c r="E9" s="6"/>
      <c r="F9" s="6"/>
      <c r="G9" s="26">
        <f>$C$1</f>
        <v>2012</v>
      </c>
      <c r="H9" s="26">
        <f>$C$2</f>
        <v>2018</v>
      </c>
      <c r="I9" s="26" t="s">
        <v>22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 t="s">
        <v>24</v>
      </c>
      <c r="AD9" s="26" t="s">
        <v>22</v>
      </c>
    </row>
    <row r="10" spans="1:31" s="12" customFormat="1" hidden="1" x14ac:dyDescent="0.25">
      <c r="A10" s="5"/>
      <c r="B10" s="24"/>
      <c r="C10" s="27"/>
      <c r="D10" s="5"/>
      <c r="E10" s="5"/>
      <c r="F10" s="5"/>
      <c r="G10" s="5"/>
      <c r="H10" s="5"/>
      <c r="I10" s="27"/>
      <c r="J10" s="5"/>
      <c r="K10" s="5"/>
      <c r="L10" s="5"/>
      <c r="M10" s="5">
        <v>1</v>
      </c>
      <c r="N10" s="5">
        <v>2</v>
      </c>
      <c r="O10" s="5">
        <v>3</v>
      </c>
      <c r="P10" s="5">
        <v>4</v>
      </c>
      <c r="Q10" s="5">
        <v>5</v>
      </c>
      <c r="R10" s="5">
        <v>6</v>
      </c>
      <c r="S10" s="5">
        <v>7</v>
      </c>
      <c r="T10" s="5">
        <v>8</v>
      </c>
      <c r="U10" s="5">
        <v>9</v>
      </c>
      <c r="V10" s="5">
        <v>10</v>
      </c>
      <c r="W10" s="5">
        <v>11</v>
      </c>
      <c r="X10" s="5">
        <v>12</v>
      </c>
      <c r="Y10" s="5">
        <v>13</v>
      </c>
      <c r="Z10" s="5">
        <v>14</v>
      </c>
      <c r="AA10" s="5">
        <v>15</v>
      </c>
      <c r="AB10" s="5">
        <v>16</v>
      </c>
      <c r="AC10" s="5"/>
      <c r="AD10" s="5"/>
      <c r="AE10" s="5"/>
    </row>
    <row r="11" spans="1:31" hidden="1" x14ac:dyDescent="0.25">
      <c r="B11" s="24"/>
      <c r="C11" s="27"/>
      <c r="D11" s="103"/>
      <c r="E11" s="5"/>
      <c r="F11" s="5"/>
      <c r="G11" s="5" t="str">
        <f>CONCATENATE($C6,"_",$C7,"_",G9)</f>
        <v>1_1_2012</v>
      </c>
      <c r="H11" s="5" t="str">
        <f>CONCATENATE($C6,"_",$C7,"_",H9)</f>
        <v>1_1_2018</v>
      </c>
      <c r="I11" s="27"/>
      <c r="J11" s="5"/>
      <c r="K11" s="5"/>
      <c r="L11" s="5"/>
      <c r="M11" s="5" t="str">
        <f>IF($G9+M10&gt;$H9,0,CONCATENATE($C6,"_",$C7,"_",$G9+M10))</f>
        <v>1_1_2013</v>
      </c>
      <c r="N11" s="5" t="str">
        <f t="shared" ref="N11:AB11" si="0">IF($G9+N10&gt;$H9,0,CONCATENATE($C6,"_",$C7,"_",$G9+N10))</f>
        <v>1_1_2014</v>
      </c>
      <c r="O11" s="5" t="str">
        <f t="shared" si="0"/>
        <v>1_1_2015</v>
      </c>
      <c r="P11" s="5" t="str">
        <f t="shared" si="0"/>
        <v>1_1_2016</v>
      </c>
      <c r="Q11" s="5" t="str">
        <f t="shared" si="0"/>
        <v>1_1_2017</v>
      </c>
      <c r="R11" s="5" t="str">
        <f t="shared" si="0"/>
        <v>1_1_2018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5">
        <f t="shared" si="0"/>
        <v>0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  <c r="AB11" s="5">
        <f t="shared" si="0"/>
        <v>0</v>
      </c>
      <c r="AC11" s="5"/>
      <c r="AD11" s="5"/>
    </row>
    <row r="12" spans="1:31" hidden="1" x14ac:dyDescent="0.25">
      <c r="B12" s="24"/>
      <c r="C12" s="27"/>
      <c r="D12" s="103"/>
      <c r="E12" s="5"/>
      <c r="F12" s="5" t="s">
        <v>23</v>
      </c>
      <c r="G12" s="28"/>
      <c r="H12" s="28"/>
      <c r="I12" s="27"/>
      <c r="J12" s="5"/>
      <c r="K12" s="5"/>
      <c r="L12" s="5" t="s">
        <v>23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1" s="12" customFormat="1" x14ac:dyDescent="0.25">
      <c r="A13" s="5"/>
      <c r="B13" s="114" t="s">
        <v>31</v>
      </c>
      <c r="C13" s="115" t="s">
        <v>21</v>
      </c>
      <c r="D13" s="103" t="s">
        <v>95</v>
      </c>
      <c r="E13" s="54"/>
      <c r="F13" s="5">
        <f>MATCH($D13,FAC_TOTALS_APTA!$A$2:$AZ$2,)</f>
        <v>12</v>
      </c>
      <c r="G13" s="28">
        <f>VLOOKUP(G11,FAC_TOTALS_APTA!$A$4:$AZ$126,$F13,FALSE)</f>
        <v>60228514.526974499</v>
      </c>
      <c r="H13" s="28">
        <f>VLOOKUP(H11,FAC_TOTALS_APTA!$A$4:$AZ$126,$F13,FALSE)</f>
        <v>67315268.821722701</v>
      </c>
      <c r="I13" s="29">
        <f>IFERROR(H13/G13-1,"-")</f>
        <v>0.11766443769046075</v>
      </c>
      <c r="J13" s="30" t="str">
        <f>IF(C13="Log","_log","")</f>
        <v>_log</v>
      </c>
      <c r="K13" s="30" t="str">
        <f>CONCATENATE(D13,J13,"_FAC")</f>
        <v>VRM_ADJ_log_FAC</v>
      </c>
      <c r="L13" s="5">
        <f>MATCH($K13,FAC_TOTALS_APTA!$A$2:$AX$2,)</f>
        <v>28</v>
      </c>
      <c r="M13" s="28">
        <f>IF(M11=0,0,VLOOKUP(M11,FAC_TOTALS_APTA!$A$4:$AZ$126,$L13,FALSE))</f>
        <v>25320135.009505</v>
      </c>
      <c r="N13" s="28">
        <f>IF(N11=0,0,VLOOKUP(N11,FAC_TOTALS_APTA!$A$4:$AZ$126,$L13,FALSE))</f>
        <v>34622086.329787903</v>
      </c>
      <c r="O13" s="28">
        <f>IF(O11=0,0,VLOOKUP(O11,FAC_TOTALS_APTA!$A$4:$AZ$126,$L13,FALSE))</f>
        <v>17316560.682462599</v>
      </c>
      <c r="P13" s="28">
        <f>IF(P11=0,0,VLOOKUP(P11,FAC_TOTALS_APTA!$A$4:$AZ$126,$L13,FALSE))</f>
        <v>22064717.012435101</v>
      </c>
      <c r="Q13" s="28">
        <f>IF(Q11=0,0,VLOOKUP(Q11,FAC_TOTALS_APTA!$A$4:$AZ$126,$L13,FALSE))</f>
        <v>28258697.521375898</v>
      </c>
      <c r="R13" s="28">
        <f>IF(R11=0,0,VLOOKUP(R11,FAC_TOTALS_APTA!$A$4:$AZ$126,$L13,FALSE))</f>
        <v>10584425.9323467</v>
      </c>
      <c r="S13" s="28">
        <f>IF(S11=0,0,VLOOKUP(S11,FAC_TOTALS_APTA!$A$4:$AZ$126,$L13,FALSE))</f>
        <v>0</v>
      </c>
      <c r="T13" s="28">
        <f>IF(T11=0,0,VLOOKUP(T11,FAC_TOTALS_APTA!$A$4:$AZ$126,$L13,FALSE))</f>
        <v>0</v>
      </c>
      <c r="U13" s="28">
        <f>IF(U11=0,0,VLOOKUP(U11,FAC_TOTALS_APTA!$A$4:$AZ$126,$L13,FALSE))</f>
        <v>0</v>
      </c>
      <c r="V13" s="28">
        <f>IF(V11=0,0,VLOOKUP(V11,FAC_TOTALS_APTA!$A$4:$AZ$126,$L13,FALSE))</f>
        <v>0</v>
      </c>
      <c r="W13" s="28">
        <f>IF(W11=0,0,VLOOKUP(W11,FAC_TOTALS_APTA!$A$4:$AZ$126,$L13,FALSE))</f>
        <v>0</v>
      </c>
      <c r="X13" s="28">
        <f>IF(X11=0,0,VLOOKUP(X11,FAC_TOTALS_APTA!$A$4:$AZ$126,$L13,FALSE))</f>
        <v>0</v>
      </c>
      <c r="Y13" s="28">
        <f>IF(Y11=0,0,VLOOKUP(Y11,FAC_TOTALS_APTA!$A$4:$AZ$126,$L13,FALSE))</f>
        <v>0</v>
      </c>
      <c r="Z13" s="28">
        <f>IF(Z11=0,0,VLOOKUP(Z11,FAC_TOTALS_APTA!$A$4:$AZ$126,$L13,FALSE))</f>
        <v>0</v>
      </c>
      <c r="AA13" s="28">
        <f>IF(AA11=0,0,VLOOKUP(AA11,FAC_TOTALS_APTA!$A$4:$AZ$126,$L13,FALSE))</f>
        <v>0</v>
      </c>
      <c r="AB13" s="28">
        <f>IF(AB11=0,0,VLOOKUP(AB11,FAC_TOTALS_APTA!$A$4:$AZ$126,$L13,FALSE))</f>
        <v>0</v>
      </c>
      <c r="AC13" s="31">
        <f>SUM(M13:AB13)</f>
        <v>138166622.48791319</v>
      </c>
      <c r="AD13" s="32">
        <f>AC13/G27</f>
        <v>8.2113921621188801E-2</v>
      </c>
      <c r="AE13" s="5"/>
    </row>
    <row r="14" spans="1:31" s="12" customFormat="1" x14ac:dyDescent="0.25">
      <c r="A14" s="5"/>
      <c r="B14" s="114" t="s">
        <v>52</v>
      </c>
      <c r="C14" s="115" t="s">
        <v>21</v>
      </c>
      <c r="D14" s="103" t="s">
        <v>97</v>
      </c>
      <c r="E14" s="54"/>
      <c r="F14" s="5">
        <f>MATCH($D14,FAC_TOTALS_APTA!$A$2:$AZ$2,)</f>
        <v>14</v>
      </c>
      <c r="G14" s="53">
        <f>VLOOKUP(G11,FAC_TOTALS_APTA!$A$4:$AZ$126,$F14,FALSE)</f>
        <v>1.87757629079359</v>
      </c>
      <c r="H14" s="53">
        <f>VLOOKUP(H11,FAC_TOTALS_APTA!$A$4:$AZ$126,$F14,FALSE)</f>
        <v>2.11628653933517</v>
      </c>
      <c r="I14" s="29">
        <f t="shared" ref="I14:I25" si="1">IFERROR(H14/G14-1,"-")</f>
        <v>0.1271374429428298</v>
      </c>
      <c r="J14" s="30" t="str">
        <f t="shared" ref="J14:J25" si="2">IF(C14="Log","_log","")</f>
        <v>_log</v>
      </c>
      <c r="K14" s="30" t="str">
        <f t="shared" ref="K14:K25" si="3">CONCATENATE(D14,J14,"_FAC")</f>
        <v>FARE_per_UPT_cleaned_2018_RAIL_log_FAC</v>
      </c>
      <c r="L14" s="5">
        <f>MATCH($K14,FAC_TOTALS_APTA!$A$2:$AX$2,)</f>
        <v>30</v>
      </c>
      <c r="M14" s="28">
        <f>IF(M11=0,0,VLOOKUP(M11,FAC_TOTALS_APTA!$A$4:$AZ$126,$L14,FALSE))</f>
        <v>-22347248.942357302</v>
      </c>
      <c r="N14" s="28">
        <f>IF(N11=0,0,VLOOKUP(N11,FAC_TOTALS_APTA!$A$4:$AZ$126,$L14,FALSE))</f>
        <v>4102010.52542612</v>
      </c>
      <c r="O14" s="28">
        <f>IF(O11=0,0,VLOOKUP(O11,FAC_TOTALS_APTA!$A$4:$AZ$126,$L14,FALSE))</f>
        <v>-21775647.173108</v>
      </c>
      <c r="P14" s="28">
        <f>IF(P11=0,0,VLOOKUP(P11,FAC_TOTALS_APTA!$A$4:$AZ$126,$L14,FALSE))</f>
        <v>-6733767.1006338997</v>
      </c>
      <c r="Q14" s="28">
        <f>IF(Q11=0,0,VLOOKUP(Q11,FAC_TOTALS_APTA!$A$4:$AZ$126,$L14,FALSE))</f>
        <v>5348123.9512925697</v>
      </c>
      <c r="R14" s="28">
        <f>IF(R11=0,0,VLOOKUP(R11,FAC_TOTALS_APTA!$A$4:$AZ$126,$L14,FALSE))</f>
        <v>1260505.9551961301</v>
      </c>
      <c r="S14" s="28">
        <f>IF(S11=0,0,VLOOKUP(S11,FAC_TOTALS_APTA!$A$4:$AZ$126,$L14,FALSE))</f>
        <v>0</v>
      </c>
      <c r="T14" s="28">
        <f>IF(T11=0,0,VLOOKUP(T11,FAC_TOTALS_APTA!$A$4:$AZ$126,$L14,FALSE))</f>
        <v>0</v>
      </c>
      <c r="U14" s="28">
        <f>IF(U11=0,0,VLOOKUP(U11,FAC_TOTALS_APTA!$A$4:$AZ$126,$L14,FALSE))</f>
        <v>0</v>
      </c>
      <c r="V14" s="28">
        <f>IF(V11=0,0,VLOOKUP(V11,FAC_TOTALS_APTA!$A$4:$AZ$126,$L14,FALSE))</f>
        <v>0</v>
      </c>
      <c r="W14" s="28">
        <f>IF(W11=0,0,VLOOKUP(W11,FAC_TOTALS_APTA!$A$4:$AZ$126,$L14,FALSE))</f>
        <v>0</v>
      </c>
      <c r="X14" s="28">
        <f>IF(X11=0,0,VLOOKUP(X11,FAC_TOTALS_APTA!$A$4:$AZ$126,$L14,FALSE))</f>
        <v>0</v>
      </c>
      <c r="Y14" s="28">
        <f>IF(Y11=0,0,VLOOKUP(Y11,FAC_TOTALS_APTA!$A$4:$AZ$126,$L14,FALSE))</f>
        <v>0</v>
      </c>
      <c r="Z14" s="28">
        <f>IF(Z11=0,0,VLOOKUP(Z11,FAC_TOTALS_APTA!$A$4:$AZ$126,$L14,FALSE))</f>
        <v>0</v>
      </c>
      <c r="AA14" s="28">
        <f>IF(AA11=0,0,VLOOKUP(AA11,FAC_TOTALS_APTA!$A$4:$AZ$126,$L14,FALSE))</f>
        <v>0</v>
      </c>
      <c r="AB14" s="28">
        <f>IF(AB11=0,0,VLOOKUP(AB11,FAC_TOTALS_APTA!$A$4:$AZ$126,$L14,FALSE))</f>
        <v>0</v>
      </c>
      <c r="AC14" s="31">
        <f t="shared" ref="AC14:AC25" si="4">SUM(M14:AB14)</f>
        <v>-40146022.784184381</v>
      </c>
      <c r="AD14" s="32">
        <f>AC14/G27</f>
        <v>-2.3859216567238287E-2</v>
      </c>
      <c r="AE14" s="5"/>
    </row>
    <row r="15" spans="1:31" s="12" customFormat="1" x14ac:dyDescent="0.25">
      <c r="A15" s="5"/>
      <c r="B15" s="114" t="s">
        <v>79</v>
      </c>
      <c r="C15" s="115"/>
      <c r="D15" s="103" t="s">
        <v>77</v>
      </c>
      <c r="E15" s="117"/>
      <c r="F15" s="103" t="e">
        <f>MATCH($D15,FAC_TOTALS_APTA!$A$2:$AZ$2,)</f>
        <v>#N/A</v>
      </c>
      <c r="G15" s="116" t="e">
        <f>VLOOKUP(G11,FAC_TOTALS_APTA!$A$4:$AZ$126,$F15,FALSE)</f>
        <v>#REF!</v>
      </c>
      <c r="H15" s="116" t="e">
        <f>VLOOKUP(H11,FAC_TOTALS_APTA!$A$4:$AZ$126,$F15,FALSE)</f>
        <v>#REF!</v>
      </c>
      <c r="I15" s="29" t="str">
        <f>IFERROR(H15/G15-1,"-")</f>
        <v>-</v>
      </c>
      <c r="J15" s="119" t="str">
        <f t="shared" si="2"/>
        <v/>
      </c>
      <c r="K15" s="119" t="str">
        <f t="shared" si="3"/>
        <v>RESTRUCTURE_FAC</v>
      </c>
      <c r="L15" s="103" t="e">
        <f>MATCH($K15,FAC_TOTALS_APTA!$A$2:$AX$2,)</f>
        <v>#N/A</v>
      </c>
      <c r="M15" s="116" t="e">
        <f>IF(M11=0,0,VLOOKUP(M11,FAC_TOTALS_APTA!$A$4:$AZ$126,$L15,FALSE))</f>
        <v>#REF!</v>
      </c>
      <c r="N15" s="116" t="e">
        <f>IF(N11=0,0,VLOOKUP(N11,FAC_TOTALS_APTA!$A$4:$AZ$126,$L15,FALSE))</f>
        <v>#REF!</v>
      </c>
      <c r="O15" s="116" t="e">
        <f>IF(O11=0,0,VLOOKUP(O11,FAC_TOTALS_APTA!$A$4:$AZ$126,$L15,FALSE))</f>
        <v>#REF!</v>
      </c>
      <c r="P15" s="116" t="e">
        <f>IF(P11=0,0,VLOOKUP(P11,FAC_TOTALS_APTA!$A$4:$AZ$126,$L15,FALSE))</f>
        <v>#REF!</v>
      </c>
      <c r="Q15" s="116" t="e">
        <f>IF(Q11=0,0,VLOOKUP(Q11,FAC_TOTALS_APTA!$A$4:$AZ$126,$L15,FALSE))</f>
        <v>#REF!</v>
      </c>
      <c r="R15" s="116" t="e">
        <f>IF(R11=0,0,VLOOKUP(R11,FAC_TOTALS_APTA!$A$4:$AZ$126,$L15,FALSE))</f>
        <v>#REF!</v>
      </c>
      <c r="S15" s="116">
        <f>IF(S11=0,0,VLOOKUP(S11,FAC_TOTALS_APTA!$A$4:$AZ$126,$L15,FALSE))</f>
        <v>0</v>
      </c>
      <c r="T15" s="116">
        <f>IF(T11=0,0,VLOOKUP(T11,FAC_TOTALS_APTA!$A$4:$AZ$126,$L15,FALSE))</f>
        <v>0</v>
      </c>
      <c r="U15" s="116">
        <f>IF(U11=0,0,VLOOKUP(U11,FAC_TOTALS_APTA!$A$4:$AZ$126,$L15,FALSE))</f>
        <v>0</v>
      </c>
      <c r="V15" s="116">
        <f>IF(V11=0,0,VLOOKUP(V11,FAC_TOTALS_APTA!$A$4:$AZ$126,$L15,FALSE))</f>
        <v>0</v>
      </c>
      <c r="W15" s="116">
        <f>IF(W11=0,0,VLOOKUP(W11,FAC_TOTALS_APTA!$A$4:$AZ$126,$L15,FALSE))</f>
        <v>0</v>
      </c>
      <c r="X15" s="116">
        <f>IF(X11=0,0,VLOOKUP(X11,FAC_TOTALS_APTA!$A$4:$AZ$126,$L15,FALSE))</f>
        <v>0</v>
      </c>
      <c r="Y15" s="116">
        <f>IF(Y11=0,0,VLOOKUP(Y11,FAC_TOTALS_APTA!$A$4:$AZ$126,$L15,FALSE))</f>
        <v>0</v>
      </c>
      <c r="Z15" s="116">
        <f>IF(Z11=0,0,VLOOKUP(Z11,FAC_TOTALS_APTA!$A$4:$AZ$126,$L15,FALSE))</f>
        <v>0</v>
      </c>
      <c r="AA15" s="116">
        <f>IF(AA11=0,0,VLOOKUP(AA11,FAC_TOTALS_APTA!$A$4:$AZ$126,$L15,FALSE))</f>
        <v>0</v>
      </c>
      <c r="AB15" s="116">
        <f>IF(AB11=0,0,VLOOKUP(AB11,FAC_TOTALS_APTA!$A$4:$AZ$126,$L15,FALSE))</f>
        <v>0</v>
      </c>
      <c r="AC15" s="120" t="e">
        <f t="shared" si="4"/>
        <v>#REF!</v>
      </c>
      <c r="AD15" s="121" t="e">
        <f>AC15/G28</f>
        <v>#REF!</v>
      </c>
      <c r="AE15" s="5"/>
    </row>
    <row r="16" spans="1:31" s="12" customFormat="1" x14ac:dyDescent="0.25">
      <c r="A16" s="5"/>
      <c r="B16" s="114" t="s">
        <v>80</v>
      </c>
      <c r="C16" s="115"/>
      <c r="D16" s="103" t="s">
        <v>76</v>
      </c>
      <c r="E16" s="117"/>
      <c r="F16" s="103">
        <f>MATCH($D16,FAC_TOTALS_APTA!$A$2:$AZ$2,)</f>
        <v>20</v>
      </c>
      <c r="G16" s="53">
        <f>VLOOKUP(G11,FAC_TOTALS_APTA!$A$4:$AZ$126,$F16,FALSE)</f>
        <v>0</v>
      </c>
      <c r="H16" s="53">
        <f>VLOOKUP(H11,FAC_TOTALS_APTA!$A$4:$AZ$126,$F16,FALSE)</f>
        <v>9.1007693143801194E-2</v>
      </c>
      <c r="I16" s="29" t="str">
        <f>IFERROR(H16/G16-1,"-")</f>
        <v>-</v>
      </c>
      <c r="J16" s="30" t="str">
        <f t="shared" ref="J16" si="5">IF(C16="Log","_log","")</f>
        <v/>
      </c>
      <c r="K16" s="30" t="str">
        <f t="shared" ref="K16" si="6">CONCATENATE(D16,J16,"_FAC")</f>
        <v>MAINTENANCE_WMATA_FAC</v>
      </c>
      <c r="L16" s="5">
        <f>MATCH($K16,FAC_TOTALS_APTA!$A$2:$AX$2,)</f>
        <v>36</v>
      </c>
      <c r="M16" s="28">
        <f>IF(M12=0,0,VLOOKUP(M12,FAC_TOTALS_APTA!$A$4:$AZ$126,$L16,FALSE))</f>
        <v>0</v>
      </c>
      <c r="N16" s="28">
        <f>IF(N12=0,0,VLOOKUP(N12,FAC_TOTALS_APTA!$A$4:$AZ$126,$L16,FALSE))</f>
        <v>0</v>
      </c>
      <c r="O16" s="28">
        <f>IF(O12=0,0,VLOOKUP(O12,FAC_TOTALS_APTA!$A$4:$AZ$126,$L16,FALSE))</f>
        <v>0</v>
      </c>
      <c r="P16" s="28">
        <f>IF(P12=0,0,VLOOKUP(P12,FAC_TOTALS_APTA!$A$4:$AZ$126,$L16,FALSE))</f>
        <v>0</v>
      </c>
      <c r="Q16" s="28">
        <f>IF(Q12=0,0,VLOOKUP(Q12,FAC_TOTALS_APTA!$A$4:$AZ$126,$L16,FALSE))</f>
        <v>0</v>
      </c>
      <c r="R16" s="28">
        <f>IF(R12=0,0,VLOOKUP(R12,FAC_TOTALS_APTA!$A$4:$AZ$126,$L16,FALSE))</f>
        <v>0</v>
      </c>
      <c r="S16" s="28">
        <f>IF(S12=0,0,VLOOKUP(S12,FAC_TOTALS_APTA!$A$4:$AZ$126,$L16,FALSE))</f>
        <v>0</v>
      </c>
      <c r="T16" s="28">
        <f>IF(T12=0,0,VLOOKUP(T12,FAC_TOTALS_APTA!$A$4:$AZ$126,$L16,FALSE))</f>
        <v>0</v>
      </c>
      <c r="U16" s="28">
        <f>IF(U12=0,0,VLOOKUP(U12,FAC_TOTALS_APTA!$A$4:$AZ$126,$L16,FALSE))</f>
        <v>0</v>
      </c>
      <c r="V16" s="28">
        <f>IF(V12=0,0,VLOOKUP(V12,FAC_TOTALS_APTA!$A$4:$AZ$126,$L16,FALSE))</f>
        <v>0</v>
      </c>
      <c r="W16" s="28">
        <f>IF(W12=0,0,VLOOKUP(W12,FAC_TOTALS_APTA!$A$4:$AZ$126,$L16,FALSE))</f>
        <v>0</v>
      </c>
      <c r="X16" s="28">
        <f>IF(X12=0,0,VLOOKUP(X12,FAC_TOTALS_APTA!$A$4:$AZ$126,$L16,FALSE))</f>
        <v>0</v>
      </c>
      <c r="Y16" s="28">
        <f>IF(Y12=0,0,VLOOKUP(Y12,FAC_TOTALS_APTA!$A$4:$AZ$126,$L16,FALSE))</f>
        <v>0</v>
      </c>
      <c r="Z16" s="28">
        <f>IF(Z12=0,0,VLOOKUP(Z12,FAC_TOTALS_APTA!$A$4:$AZ$126,$L16,FALSE))</f>
        <v>0</v>
      </c>
      <c r="AA16" s="28">
        <f>IF(AA12=0,0,VLOOKUP(AA12,FAC_TOTALS_APTA!$A$4:$AZ$126,$L16,FALSE))</f>
        <v>0</v>
      </c>
      <c r="AB16" s="28">
        <f>IF(AB12=0,0,VLOOKUP(AB12,FAC_TOTALS_APTA!$A$4:$AZ$126,$L16,FALSE))</f>
        <v>0</v>
      </c>
      <c r="AC16" s="31">
        <f t="shared" ref="AC16" si="7">SUM(M16:AB16)</f>
        <v>0</v>
      </c>
      <c r="AD16" s="32">
        <f>AC16/G28</f>
        <v>0</v>
      </c>
      <c r="AE16" s="5"/>
    </row>
    <row r="17" spans="1:31" s="12" customFormat="1" x14ac:dyDescent="0.25">
      <c r="A17" s="5"/>
      <c r="B17" s="114" t="s">
        <v>48</v>
      </c>
      <c r="C17" s="115" t="s">
        <v>21</v>
      </c>
      <c r="D17" s="103" t="s">
        <v>8</v>
      </c>
      <c r="E17" s="54"/>
      <c r="F17" s="5">
        <f>MATCH($D17,FAC_TOTALS_APTA!$A$2:$AZ$2,)</f>
        <v>15</v>
      </c>
      <c r="G17" s="28">
        <f>VLOOKUP(G11,FAC_TOTALS_APTA!$A$4:$AZ$126,$F17,FALSE)</f>
        <v>9265369.1436843593</v>
      </c>
      <c r="H17" s="28">
        <f>VLOOKUP(H11,FAC_TOTALS_APTA!$A$4:$AZ$126,$F17,FALSE)</f>
        <v>9822983.8105922006</v>
      </c>
      <c r="I17" s="29">
        <f t="shared" si="1"/>
        <v>6.0182671436025181E-2</v>
      </c>
      <c r="J17" s="30" t="str">
        <f t="shared" si="2"/>
        <v>_log</v>
      </c>
      <c r="K17" s="30" t="str">
        <f t="shared" si="3"/>
        <v>POP_EMP_log_FAC</v>
      </c>
      <c r="L17" s="5">
        <f>MATCH($K17,FAC_TOTALS_APTA!$A$2:$AX$2,)</f>
        <v>31</v>
      </c>
      <c r="M17" s="28">
        <f>IF(M11=0,0,VLOOKUP(M11,FAC_TOTALS_APTA!$A$4:$AZ$126,$L17,FALSE))</f>
        <v>7125939.61753002</v>
      </c>
      <c r="N17" s="28">
        <f>IF(N11=0,0,VLOOKUP(N11,FAC_TOTALS_APTA!$A$4:$AZ$126,$L17,FALSE))</f>
        <v>8408906.9651440494</v>
      </c>
      <c r="O17" s="28">
        <f>IF(O11=0,0,VLOOKUP(O11,FAC_TOTALS_APTA!$A$4:$AZ$126,$L17,FALSE))</f>
        <v>7786884.6497746697</v>
      </c>
      <c r="P17" s="28">
        <f>IF(P11=0,0,VLOOKUP(P11,FAC_TOTALS_APTA!$A$4:$AZ$126,$L17,FALSE))</f>
        <v>5865464.5237968396</v>
      </c>
      <c r="Q17" s="28">
        <f>IF(Q11=0,0,VLOOKUP(Q11,FAC_TOTALS_APTA!$A$4:$AZ$126,$L17,FALSE))</f>
        <v>7177465.6479669297</v>
      </c>
      <c r="R17" s="28">
        <f>IF(R11=0,0,VLOOKUP(R11,FAC_TOTALS_APTA!$A$4:$AZ$126,$L17,FALSE))</f>
        <v>6262797.2857116703</v>
      </c>
      <c r="S17" s="28">
        <f>IF(S11=0,0,VLOOKUP(S11,FAC_TOTALS_APTA!$A$4:$AZ$126,$L17,FALSE))</f>
        <v>0</v>
      </c>
      <c r="T17" s="28">
        <f>IF(T11=0,0,VLOOKUP(T11,FAC_TOTALS_APTA!$A$4:$AZ$126,$L17,FALSE))</f>
        <v>0</v>
      </c>
      <c r="U17" s="28">
        <f>IF(U11=0,0,VLOOKUP(U11,FAC_TOTALS_APTA!$A$4:$AZ$126,$L17,FALSE))</f>
        <v>0</v>
      </c>
      <c r="V17" s="28">
        <f>IF(V11=0,0,VLOOKUP(V11,FAC_TOTALS_APTA!$A$4:$AZ$126,$L17,FALSE))</f>
        <v>0</v>
      </c>
      <c r="W17" s="28">
        <f>IF(W11=0,0,VLOOKUP(W11,FAC_TOTALS_APTA!$A$4:$AZ$126,$L17,FALSE))</f>
        <v>0</v>
      </c>
      <c r="X17" s="28">
        <f>IF(X11=0,0,VLOOKUP(X11,FAC_TOTALS_APTA!$A$4:$AZ$126,$L17,FALSE))</f>
        <v>0</v>
      </c>
      <c r="Y17" s="28">
        <f>IF(Y11=0,0,VLOOKUP(Y11,FAC_TOTALS_APTA!$A$4:$AZ$126,$L17,FALSE))</f>
        <v>0</v>
      </c>
      <c r="Z17" s="28">
        <f>IF(Z11=0,0,VLOOKUP(Z11,FAC_TOTALS_APTA!$A$4:$AZ$126,$L17,FALSE))</f>
        <v>0</v>
      </c>
      <c r="AA17" s="28">
        <f>IF(AA11=0,0,VLOOKUP(AA11,FAC_TOTALS_APTA!$A$4:$AZ$126,$L17,FALSE))</f>
        <v>0</v>
      </c>
      <c r="AB17" s="28">
        <f>IF(AB11=0,0,VLOOKUP(AB11,FAC_TOTALS_APTA!$A$4:$AZ$126,$L17,FALSE))</f>
        <v>0</v>
      </c>
      <c r="AC17" s="31">
        <f t="shared" si="4"/>
        <v>42627458.689924173</v>
      </c>
      <c r="AD17" s="32">
        <f>AC17/G27</f>
        <v>2.5333960827486419E-2</v>
      </c>
      <c r="AE17" s="5"/>
    </row>
    <row r="18" spans="1:31" s="12" customFormat="1" x14ac:dyDescent="0.25">
      <c r="A18" s="5"/>
      <c r="B18" s="24" t="s">
        <v>73</v>
      </c>
      <c r="C18" s="115"/>
      <c r="D18" s="103" t="s">
        <v>72</v>
      </c>
      <c r="E18" s="54"/>
      <c r="F18" s="5" t="e">
        <f>MATCH($D18,FAC_TOTALS_APTA!$A$2:$AZ$2,)</f>
        <v>#N/A</v>
      </c>
      <c r="G18" s="53" t="e">
        <f>VLOOKUP(G11,FAC_TOTALS_APTA!$A$4:$AZ$126,$F18,FALSE)</f>
        <v>#REF!</v>
      </c>
      <c r="H18" s="53" t="e">
        <f>VLOOKUP(H11,FAC_TOTALS_APTA!$A$4:$AZ$126,$F18,FALSE)</f>
        <v>#REF!</v>
      </c>
      <c r="I18" s="29" t="str">
        <f t="shared" si="1"/>
        <v>-</v>
      </c>
      <c r="J18" s="30" t="str">
        <f t="shared" si="2"/>
        <v/>
      </c>
      <c r="K18" s="30" t="str">
        <f t="shared" si="3"/>
        <v>TSD_POP_EMP_PCT_FAC</v>
      </c>
      <c r="L18" s="5" t="e">
        <f>MATCH($K18,FAC_TOTALS_APTA!$A$2:$AX$2,)</f>
        <v>#N/A</v>
      </c>
      <c r="M18" s="28" t="e">
        <f>IF(M11=0,0,VLOOKUP(M11,FAC_TOTALS_APTA!$A$4:$AZ$126,$L18,FALSE))</f>
        <v>#REF!</v>
      </c>
      <c r="N18" s="28" t="e">
        <f>IF(N11=0,0,VLOOKUP(N11,FAC_TOTALS_APTA!$A$4:$AZ$126,$L18,FALSE))</f>
        <v>#REF!</v>
      </c>
      <c r="O18" s="28" t="e">
        <f>IF(O11=0,0,VLOOKUP(O11,FAC_TOTALS_APTA!$A$4:$AZ$126,$L18,FALSE))</f>
        <v>#REF!</v>
      </c>
      <c r="P18" s="28" t="e">
        <f>IF(P11=0,0,VLOOKUP(P11,FAC_TOTALS_APTA!$A$4:$AZ$126,$L18,FALSE))</f>
        <v>#REF!</v>
      </c>
      <c r="Q18" s="28" t="e">
        <f>IF(Q11=0,0,VLOOKUP(Q11,FAC_TOTALS_APTA!$A$4:$AZ$126,$L18,FALSE))</f>
        <v>#REF!</v>
      </c>
      <c r="R18" s="28" t="e">
        <f>IF(R11=0,0,VLOOKUP(R11,FAC_TOTALS_APTA!$A$4:$AZ$126,$L18,FALSE))</f>
        <v>#REF!</v>
      </c>
      <c r="S18" s="28">
        <f>IF(S11=0,0,VLOOKUP(S11,FAC_TOTALS_APTA!$A$4:$AZ$126,$L18,FALSE))</f>
        <v>0</v>
      </c>
      <c r="T18" s="28">
        <f>IF(T11=0,0,VLOOKUP(T11,FAC_TOTALS_APTA!$A$4:$AZ$126,$L18,FALSE))</f>
        <v>0</v>
      </c>
      <c r="U18" s="28">
        <f>IF(U11=0,0,VLOOKUP(U11,FAC_TOTALS_APTA!$A$4:$AZ$126,$L18,FALSE))</f>
        <v>0</v>
      </c>
      <c r="V18" s="28">
        <f>IF(V11=0,0,VLOOKUP(V11,FAC_TOTALS_APTA!$A$4:$AZ$126,$L18,FALSE))</f>
        <v>0</v>
      </c>
      <c r="W18" s="28">
        <f>IF(W11=0,0,VLOOKUP(W11,FAC_TOTALS_APTA!$A$4:$AZ$126,$L18,FALSE))</f>
        <v>0</v>
      </c>
      <c r="X18" s="28">
        <f>IF(X11=0,0,VLOOKUP(X11,FAC_TOTALS_APTA!$A$4:$AZ$126,$L18,FALSE))</f>
        <v>0</v>
      </c>
      <c r="Y18" s="28">
        <f>IF(Y11=0,0,VLOOKUP(Y11,FAC_TOTALS_APTA!$A$4:$AZ$126,$L18,FALSE))</f>
        <v>0</v>
      </c>
      <c r="Z18" s="28">
        <f>IF(Z11=0,0,VLOOKUP(Z11,FAC_TOTALS_APTA!$A$4:$AZ$126,$L18,FALSE))</f>
        <v>0</v>
      </c>
      <c r="AA18" s="28">
        <f>IF(AA11=0,0,VLOOKUP(AA11,FAC_TOTALS_APTA!$A$4:$AZ$126,$L18,FALSE))</f>
        <v>0</v>
      </c>
      <c r="AB18" s="28">
        <f>IF(AB11=0,0,VLOOKUP(AB11,FAC_TOTALS_APTA!$A$4:$AZ$126,$L18,FALSE))</f>
        <v>0</v>
      </c>
      <c r="AC18" s="31" t="e">
        <f t="shared" si="4"/>
        <v>#REF!</v>
      </c>
      <c r="AD18" s="32" t="e">
        <f>AC18/G27</f>
        <v>#REF!</v>
      </c>
      <c r="AE18" s="5"/>
    </row>
    <row r="19" spans="1:31" s="12" customFormat="1" x14ac:dyDescent="0.2">
      <c r="A19" s="5"/>
      <c r="B19" s="114" t="s">
        <v>49</v>
      </c>
      <c r="C19" s="115" t="s">
        <v>21</v>
      </c>
      <c r="D19" s="123" t="s">
        <v>81</v>
      </c>
      <c r="E19" s="54"/>
      <c r="F19" s="5">
        <f>MATCH($D19,FAC_TOTALS_APTA!$A$2:$AZ$2,)</f>
        <v>16</v>
      </c>
      <c r="G19" s="33">
        <f>VLOOKUP(G11,FAC_TOTALS_APTA!$A$4:$AZ$126,$F19,FALSE)</f>
        <v>4.0850684443871499</v>
      </c>
      <c r="H19" s="33">
        <f>VLOOKUP(H11,FAC_TOTALS_APTA!$A$4:$AZ$126,$F19,FALSE)</f>
        <v>2.9200642266077401</v>
      </c>
      <c r="I19" s="29">
        <f t="shared" si="1"/>
        <v>-0.28518597268060852</v>
      </c>
      <c r="J19" s="30" t="str">
        <f t="shared" si="2"/>
        <v>_log</v>
      </c>
      <c r="K19" s="30" t="str">
        <f t="shared" si="3"/>
        <v>GAS_PRICE_2018_log_FAC</v>
      </c>
      <c r="L19" s="5">
        <f>MATCH($K19,FAC_TOTALS_APTA!$A$2:$AX$2,)</f>
        <v>32</v>
      </c>
      <c r="M19" s="28">
        <f>IF(M11=0,0,VLOOKUP(M11,FAC_TOTALS_APTA!$A$4:$AZ$126,$L19,FALSE))</f>
        <v>-5353933.7933605798</v>
      </c>
      <c r="N19" s="28">
        <f>IF(N11=0,0,VLOOKUP(N11,FAC_TOTALS_APTA!$A$4:$AZ$126,$L19,FALSE))</f>
        <v>-7348123.6557706902</v>
      </c>
      <c r="O19" s="28">
        <f>IF(O11=0,0,VLOOKUP(O11,FAC_TOTALS_APTA!$A$4:$AZ$126,$L19,FALSE))</f>
        <v>-39595213.761993401</v>
      </c>
      <c r="P19" s="28">
        <f>IF(P11=0,0,VLOOKUP(P11,FAC_TOTALS_APTA!$A$4:$AZ$126,$L19,FALSE))</f>
        <v>-14601651.0211385</v>
      </c>
      <c r="Q19" s="28">
        <f>IF(Q11=0,0,VLOOKUP(Q11,FAC_TOTALS_APTA!$A$4:$AZ$126,$L19,FALSE))</f>
        <v>10291116.396191901</v>
      </c>
      <c r="R19" s="28">
        <f>IF(R11=0,0,VLOOKUP(R11,FAC_TOTALS_APTA!$A$4:$AZ$126,$L19,FALSE))</f>
        <v>12307366.351706101</v>
      </c>
      <c r="S19" s="28">
        <f>IF(S11=0,0,VLOOKUP(S11,FAC_TOTALS_APTA!$A$4:$AZ$126,$L19,FALSE))</f>
        <v>0</v>
      </c>
      <c r="T19" s="28">
        <f>IF(T11=0,0,VLOOKUP(T11,FAC_TOTALS_APTA!$A$4:$AZ$126,$L19,FALSE))</f>
        <v>0</v>
      </c>
      <c r="U19" s="28">
        <f>IF(U11=0,0,VLOOKUP(U11,FAC_TOTALS_APTA!$A$4:$AZ$126,$L19,FALSE))</f>
        <v>0</v>
      </c>
      <c r="V19" s="28">
        <f>IF(V11=0,0,VLOOKUP(V11,FAC_TOTALS_APTA!$A$4:$AZ$126,$L19,FALSE))</f>
        <v>0</v>
      </c>
      <c r="W19" s="28">
        <f>IF(W11=0,0,VLOOKUP(W11,FAC_TOTALS_APTA!$A$4:$AZ$126,$L19,FALSE))</f>
        <v>0</v>
      </c>
      <c r="X19" s="28">
        <f>IF(X11=0,0,VLOOKUP(X11,FAC_TOTALS_APTA!$A$4:$AZ$126,$L19,FALSE))</f>
        <v>0</v>
      </c>
      <c r="Y19" s="28">
        <f>IF(Y11=0,0,VLOOKUP(Y11,FAC_TOTALS_APTA!$A$4:$AZ$126,$L19,FALSE))</f>
        <v>0</v>
      </c>
      <c r="Z19" s="28">
        <f>IF(Z11=0,0,VLOOKUP(Z11,FAC_TOTALS_APTA!$A$4:$AZ$126,$L19,FALSE))</f>
        <v>0</v>
      </c>
      <c r="AA19" s="28">
        <f>IF(AA11=0,0,VLOOKUP(AA11,FAC_TOTALS_APTA!$A$4:$AZ$126,$L19,FALSE))</f>
        <v>0</v>
      </c>
      <c r="AB19" s="28">
        <f>IF(AB11=0,0,VLOOKUP(AB11,FAC_TOTALS_APTA!$A$4:$AZ$126,$L19,FALSE))</f>
        <v>0</v>
      </c>
      <c r="AC19" s="31">
        <f t="shared" si="4"/>
        <v>-44300439.484365173</v>
      </c>
      <c r="AD19" s="32">
        <f>AC19/G27</f>
        <v>-2.6328231450556041E-2</v>
      </c>
      <c r="AE19" s="5"/>
    </row>
    <row r="20" spans="1:31" s="12" customFormat="1" x14ac:dyDescent="0.25">
      <c r="A20" s="5"/>
      <c r="B20" s="114" t="s">
        <v>46</v>
      </c>
      <c r="C20" s="115" t="s">
        <v>21</v>
      </c>
      <c r="D20" s="103" t="s">
        <v>14</v>
      </c>
      <c r="E20" s="54"/>
      <c r="F20" s="5">
        <f>MATCH($D20,FAC_TOTALS_APTA!$A$2:$AZ$2,)</f>
        <v>17</v>
      </c>
      <c r="G20" s="53">
        <f>VLOOKUP(G11,FAC_TOTALS_APTA!$A$4:$AZ$126,$F20,FALSE)</f>
        <v>35332.063055995401</v>
      </c>
      <c r="H20" s="53">
        <f>VLOOKUP(H11,FAC_TOTALS_APTA!$A$4:$AZ$126,$F20,FALSE)</f>
        <v>39392.249431887001</v>
      </c>
      <c r="I20" s="29">
        <f t="shared" si="1"/>
        <v>0.11491506650650107</v>
      </c>
      <c r="J20" s="30" t="str">
        <f t="shared" si="2"/>
        <v>_log</v>
      </c>
      <c r="K20" s="30" t="str">
        <f t="shared" si="3"/>
        <v>TOTAL_MED_INC_INDIV_2018_log_FAC</v>
      </c>
      <c r="L20" s="5">
        <f>MATCH($K20,FAC_TOTALS_APTA!$A$2:$AX$2,)</f>
        <v>33</v>
      </c>
      <c r="M20" s="28">
        <f>IF(M11=0,0,VLOOKUP(M11,FAC_TOTALS_APTA!$A$4:$AZ$126,$L20,FALSE))</f>
        <v>-1591754.8489643801</v>
      </c>
      <c r="N20" s="28">
        <f>IF(N11=0,0,VLOOKUP(N11,FAC_TOTALS_APTA!$A$4:$AZ$126,$L20,FALSE))</f>
        <v>-964537.57337342598</v>
      </c>
      <c r="O20" s="28">
        <f>IF(O11=0,0,VLOOKUP(O11,FAC_TOTALS_APTA!$A$4:$AZ$126,$L20,FALSE))</f>
        <v>-5584988.4139946401</v>
      </c>
      <c r="P20" s="28">
        <f>IF(P11=0,0,VLOOKUP(P11,FAC_TOTALS_APTA!$A$4:$AZ$126,$L20,FALSE))</f>
        <v>-4076414.5755989002</v>
      </c>
      <c r="Q20" s="28">
        <f>IF(Q11=0,0,VLOOKUP(Q11,FAC_TOTALS_APTA!$A$4:$AZ$126,$L20,FALSE))</f>
        <v>-4124743.9634535098</v>
      </c>
      <c r="R20" s="28">
        <f>IF(R11=0,0,VLOOKUP(R11,FAC_TOTALS_APTA!$A$4:$AZ$126,$L20,FALSE))</f>
        <v>-4356182.9211692596</v>
      </c>
      <c r="S20" s="28">
        <f>IF(S11=0,0,VLOOKUP(S11,FAC_TOTALS_APTA!$A$4:$AZ$126,$L20,FALSE))</f>
        <v>0</v>
      </c>
      <c r="T20" s="28">
        <f>IF(T11=0,0,VLOOKUP(T11,FAC_TOTALS_APTA!$A$4:$AZ$126,$L20,FALSE))</f>
        <v>0</v>
      </c>
      <c r="U20" s="28">
        <f>IF(U11=0,0,VLOOKUP(U11,FAC_TOTALS_APTA!$A$4:$AZ$126,$L20,FALSE))</f>
        <v>0</v>
      </c>
      <c r="V20" s="28">
        <f>IF(V11=0,0,VLOOKUP(V11,FAC_TOTALS_APTA!$A$4:$AZ$126,$L20,FALSE))</f>
        <v>0</v>
      </c>
      <c r="W20" s="28">
        <f>IF(W11=0,0,VLOOKUP(W11,FAC_TOTALS_APTA!$A$4:$AZ$126,$L20,FALSE))</f>
        <v>0</v>
      </c>
      <c r="X20" s="28">
        <f>IF(X11=0,0,VLOOKUP(X11,FAC_TOTALS_APTA!$A$4:$AZ$126,$L20,FALSE))</f>
        <v>0</v>
      </c>
      <c r="Y20" s="28">
        <f>IF(Y11=0,0,VLOOKUP(Y11,FAC_TOTALS_APTA!$A$4:$AZ$126,$L20,FALSE))</f>
        <v>0</v>
      </c>
      <c r="Z20" s="28">
        <f>IF(Z11=0,0,VLOOKUP(Z11,FAC_TOTALS_APTA!$A$4:$AZ$126,$L20,FALSE))</f>
        <v>0</v>
      </c>
      <c r="AA20" s="28">
        <f>IF(AA11=0,0,VLOOKUP(AA11,FAC_TOTALS_APTA!$A$4:$AZ$126,$L20,FALSE))</f>
        <v>0</v>
      </c>
      <c r="AB20" s="28">
        <f>IF(AB11=0,0,VLOOKUP(AB11,FAC_TOTALS_APTA!$A$4:$AZ$126,$L20,FALSE))</f>
        <v>0</v>
      </c>
      <c r="AC20" s="31">
        <f t="shared" si="4"/>
        <v>-20698622.296554115</v>
      </c>
      <c r="AD20" s="32">
        <f>AC20/G27</f>
        <v>-1.2301415626444226E-2</v>
      </c>
      <c r="AE20" s="5"/>
    </row>
    <row r="21" spans="1:31" s="12" customFormat="1" x14ac:dyDescent="0.25">
      <c r="A21" s="5"/>
      <c r="B21" s="114" t="s">
        <v>62</v>
      </c>
      <c r="C21" s="115"/>
      <c r="D21" s="103" t="s">
        <v>9</v>
      </c>
      <c r="E21" s="54"/>
      <c r="F21" s="5">
        <f>MATCH($D21,FAC_TOTALS_APTA!$A$2:$AZ$2,)</f>
        <v>18</v>
      </c>
      <c r="G21" s="28">
        <f>VLOOKUP(G11,FAC_TOTALS_APTA!$A$4:$AZ$126,$F21,FALSE)</f>
        <v>11.244313444527</v>
      </c>
      <c r="H21" s="28">
        <f>VLOOKUP(H11,FAC_TOTALS_APTA!$A$4:$AZ$126,$F21,FALSE)</f>
        <v>10.4497030009138</v>
      </c>
      <c r="I21" s="29">
        <f t="shared" si="1"/>
        <v>-7.0667759977819267E-2</v>
      </c>
      <c r="J21" s="30" t="str">
        <f t="shared" si="2"/>
        <v/>
      </c>
      <c r="K21" s="30" t="str">
        <f t="shared" si="3"/>
        <v>PCT_HH_NO_VEH_FAC</v>
      </c>
      <c r="L21" s="5">
        <f>MATCH($K21,FAC_TOTALS_APTA!$A$2:$AX$2,)</f>
        <v>34</v>
      </c>
      <c r="M21" s="28">
        <f>IF(M11=0,0,VLOOKUP(M11,FAC_TOTALS_APTA!$A$4:$AZ$126,$L21,FALSE))</f>
        <v>-14291091.043617699</v>
      </c>
      <c r="N21" s="28">
        <f>IF(N11=0,0,VLOOKUP(N11,FAC_TOTALS_APTA!$A$4:$AZ$126,$L21,FALSE))</f>
        <v>-1585355.6792788201</v>
      </c>
      <c r="O21" s="28">
        <f>IF(O11=0,0,VLOOKUP(O11,FAC_TOTALS_APTA!$A$4:$AZ$126,$L21,FALSE))</f>
        <v>-496250.71217381302</v>
      </c>
      <c r="P21" s="28">
        <f>IF(P11=0,0,VLOOKUP(P11,FAC_TOTALS_APTA!$A$4:$AZ$126,$L21,FALSE))</f>
        <v>-4337100.8240381498</v>
      </c>
      <c r="Q21" s="28">
        <f>IF(Q11=0,0,VLOOKUP(Q11,FAC_TOTALS_APTA!$A$4:$AZ$126,$L21,FALSE))</f>
        <v>-7155529.2257254999</v>
      </c>
      <c r="R21" s="28">
        <f>IF(R11=0,0,VLOOKUP(R11,FAC_TOTALS_APTA!$A$4:$AZ$126,$L21,FALSE))</f>
        <v>-6174022.5349019403</v>
      </c>
      <c r="S21" s="28">
        <f>IF(S11=0,0,VLOOKUP(S11,FAC_TOTALS_APTA!$A$4:$AZ$126,$L21,FALSE))</f>
        <v>0</v>
      </c>
      <c r="T21" s="28">
        <f>IF(T11=0,0,VLOOKUP(T11,FAC_TOTALS_APTA!$A$4:$AZ$126,$L21,FALSE))</f>
        <v>0</v>
      </c>
      <c r="U21" s="28">
        <f>IF(U11=0,0,VLOOKUP(U11,FAC_TOTALS_APTA!$A$4:$AZ$126,$L21,FALSE))</f>
        <v>0</v>
      </c>
      <c r="V21" s="28">
        <f>IF(V11=0,0,VLOOKUP(V11,FAC_TOTALS_APTA!$A$4:$AZ$126,$L21,FALSE))</f>
        <v>0</v>
      </c>
      <c r="W21" s="28">
        <f>IF(W11=0,0,VLOOKUP(W11,FAC_TOTALS_APTA!$A$4:$AZ$126,$L21,FALSE))</f>
        <v>0</v>
      </c>
      <c r="X21" s="28">
        <f>IF(X11=0,0,VLOOKUP(X11,FAC_TOTALS_APTA!$A$4:$AZ$126,$L21,FALSE))</f>
        <v>0</v>
      </c>
      <c r="Y21" s="28">
        <f>IF(Y11=0,0,VLOOKUP(Y11,FAC_TOTALS_APTA!$A$4:$AZ$126,$L21,FALSE))</f>
        <v>0</v>
      </c>
      <c r="Z21" s="28">
        <f>IF(Z11=0,0,VLOOKUP(Z11,FAC_TOTALS_APTA!$A$4:$AZ$126,$L21,FALSE))</f>
        <v>0</v>
      </c>
      <c r="AA21" s="28">
        <f>IF(AA11=0,0,VLOOKUP(AA11,FAC_TOTALS_APTA!$A$4:$AZ$126,$L21,FALSE))</f>
        <v>0</v>
      </c>
      <c r="AB21" s="28">
        <f>IF(AB11=0,0,VLOOKUP(AB11,FAC_TOTALS_APTA!$A$4:$AZ$126,$L21,FALSE))</f>
        <v>0</v>
      </c>
      <c r="AC21" s="31">
        <f t="shared" si="4"/>
        <v>-34039350.019735925</v>
      </c>
      <c r="AD21" s="32">
        <f>AC21/G27</f>
        <v>-2.0229954740344926E-2</v>
      </c>
      <c r="AE21" s="5"/>
    </row>
    <row r="22" spans="1:31" s="12" customFormat="1" x14ac:dyDescent="0.25">
      <c r="A22" s="5"/>
      <c r="B22" s="114" t="s">
        <v>47</v>
      </c>
      <c r="C22" s="115"/>
      <c r="D22" s="103" t="s">
        <v>28</v>
      </c>
      <c r="E22" s="54"/>
      <c r="F22" s="5">
        <f>MATCH($D22,FAC_TOTALS_APTA!$A$2:$AZ$2,)</f>
        <v>19</v>
      </c>
      <c r="G22" s="33">
        <f>VLOOKUP(G11,FAC_TOTALS_APTA!$A$4:$AZ$126,$F22,FALSE)</f>
        <v>4.8858900437047801</v>
      </c>
      <c r="H22" s="33">
        <f>VLOOKUP(H11,FAC_TOTALS_APTA!$A$4:$AZ$126,$F22,FALSE)</f>
        <v>6.0631175541013302</v>
      </c>
      <c r="I22" s="29">
        <f t="shared" si="1"/>
        <v>0.24094433150687622</v>
      </c>
      <c r="J22" s="30" t="str">
        <f t="shared" si="2"/>
        <v/>
      </c>
      <c r="K22" s="30" t="str">
        <f t="shared" si="3"/>
        <v>JTW_HOME_PCT_FAC</v>
      </c>
      <c r="L22" s="5">
        <f>MATCH($K22,FAC_TOTALS_APTA!$A$2:$AX$2,)</f>
        <v>35</v>
      </c>
      <c r="M22" s="28">
        <f>IF(M11=0,0,VLOOKUP(M11,FAC_TOTALS_APTA!$A$4:$AZ$126,$L22,FALSE))</f>
        <v>-21621.453934769801</v>
      </c>
      <c r="N22" s="28">
        <f>IF(N11=0,0,VLOOKUP(N11,FAC_TOTALS_APTA!$A$4:$AZ$126,$L22,FALSE))</f>
        <v>-1785371.7023243899</v>
      </c>
      <c r="O22" s="28">
        <f>IF(O11=0,0,VLOOKUP(O11,FAC_TOTALS_APTA!$A$4:$AZ$126,$L22,FALSE))</f>
        <v>-235607.39257489401</v>
      </c>
      <c r="P22" s="28">
        <f>IF(P11=0,0,VLOOKUP(P11,FAC_TOTALS_APTA!$A$4:$AZ$126,$L22,FALSE))</f>
        <v>-3728390.7332824301</v>
      </c>
      <c r="Q22" s="28">
        <f>IF(Q11=0,0,VLOOKUP(Q11,FAC_TOTALS_APTA!$A$4:$AZ$126,$L22,FALSE))</f>
        <v>-1103664.6414487599</v>
      </c>
      <c r="R22" s="28">
        <f>IF(R11=0,0,VLOOKUP(R11,FAC_TOTALS_APTA!$A$4:$AZ$126,$L22,FALSE))</f>
        <v>-1714771.2137984501</v>
      </c>
      <c r="S22" s="28">
        <f>IF(S11=0,0,VLOOKUP(S11,FAC_TOTALS_APTA!$A$4:$AZ$126,$L22,FALSE))</f>
        <v>0</v>
      </c>
      <c r="T22" s="28">
        <f>IF(T11=0,0,VLOOKUP(T11,FAC_TOTALS_APTA!$A$4:$AZ$126,$L22,FALSE))</f>
        <v>0</v>
      </c>
      <c r="U22" s="28">
        <f>IF(U11=0,0,VLOOKUP(U11,FAC_TOTALS_APTA!$A$4:$AZ$126,$L22,FALSE))</f>
        <v>0</v>
      </c>
      <c r="V22" s="28">
        <f>IF(V11=0,0,VLOOKUP(V11,FAC_TOTALS_APTA!$A$4:$AZ$126,$L22,FALSE))</f>
        <v>0</v>
      </c>
      <c r="W22" s="28">
        <f>IF(W11=0,0,VLOOKUP(W11,FAC_TOTALS_APTA!$A$4:$AZ$126,$L22,FALSE))</f>
        <v>0</v>
      </c>
      <c r="X22" s="28">
        <f>IF(X11=0,0,VLOOKUP(X11,FAC_TOTALS_APTA!$A$4:$AZ$126,$L22,FALSE))</f>
        <v>0</v>
      </c>
      <c r="Y22" s="28">
        <f>IF(Y11=0,0,VLOOKUP(Y11,FAC_TOTALS_APTA!$A$4:$AZ$126,$L22,FALSE))</f>
        <v>0</v>
      </c>
      <c r="Z22" s="28">
        <f>IF(Z11=0,0,VLOOKUP(Z11,FAC_TOTALS_APTA!$A$4:$AZ$126,$L22,FALSE))</f>
        <v>0</v>
      </c>
      <c r="AA22" s="28">
        <f>IF(AA11=0,0,VLOOKUP(AA11,FAC_TOTALS_APTA!$A$4:$AZ$126,$L22,FALSE))</f>
        <v>0</v>
      </c>
      <c r="AB22" s="28">
        <f>IF(AB11=0,0,VLOOKUP(AB11,FAC_TOTALS_APTA!$A$4:$AZ$126,$L22,FALSE))</f>
        <v>0</v>
      </c>
      <c r="AC22" s="31">
        <f t="shared" si="4"/>
        <v>-8589427.1373636946</v>
      </c>
      <c r="AD22" s="32">
        <f>AC22/G27</f>
        <v>-5.1047896664774819E-3</v>
      </c>
      <c r="AE22" s="5"/>
    </row>
    <row r="23" spans="1:31" s="12" customFormat="1" x14ac:dyDescent="0.25">
      <c r="A23" s="5"/>
      <c r="B23" s="114" t="s">
        <v>63</v>
      </c>
      <c r="C23" s="115"/>
      <c r="D23" s="125" t="s">
        <v>89</v>
      </c>
      <c r="E23" s="54"/>
      <c r="F23" s="5">
        <f>MATCH($D23,FAC_TOTALS_APTA!$A$2:$AZ$2,)</f>
        <v>24</v>
      </c>
      <c r="G23" s="33">
        <f>VLOOKUP(G11,FAC_TOTALS_APTA!$A$4:$AZ$126,$F23,FALSE)</f>
        <v>0.619991742491807</v>
      </c>
      <c r="H23" s="33">
        <f>VLOOKUP(H11,FAC_TOTALS_APTA!$A$4:$AZ$126,$F23,FALSE)</f>
        <v>6.4966078729516701</v>
      </c>
      <c r="I23" s="29">
        <f t="shared" si="1"/>
        <v>9.4785393541552221</v>
      </c>
      <c r="J23" s="30"/>
      <c r="K23" s="30" t="str">
        <f t="shared" si="3"/>
        <v>YEARS_SINCE_TNC_RAIL_HI_FAC</v>
      </c>
      <c r="L23" s="5">
        <f>MATCH($K23,FAC_TOTALS_APTA!$A$2:$AX$2,)</f>
        <v>40</v>
      </c>
      <c r="M23" s="28">
        <f>IF(M11=0,0,VLOOKUP(M11,FAC_TOTALS_APTA!$A$4:$AZ$126,$L23,FALSE))</f>
        <v>14197080.249368601</v>
      </c>
      <c r="N23" s="28">
        <f>IF(N11=0,0,VLOOKUP(N11,FAC_TOTALS_APTA!$A$4:$AZ$126,$L23,FALSE))</f>
        <v>14759826.082285199</v>
      </c>
      <c r="O23" s="28">
        <f>IF(O11=0,0,VLOOKUP(O11,FAC_TOTALS_APTA!$A$4:$AZ$126,$L23,FALSE))</f>
        <v>16117884.518278699</v>
      </c>
      <c r="P23" s="28">
        <f>IF(P11=0,0,VLOOKUP(P11,FAC_TOTALS_APTA!$A$4:$AZ$126,$L23,FALSE))</f>
        <v>15950457.5483412</v>
      </c>
      <c r="Q23" s="28">
        <f>IF(Q11=0,0,VLOOKUP(Q11,FAC_TOTALS_APTA!$A$4:$AZ$126,$L23,FALSE))</f>
        <v>15720018.038391599</v>
      </c>
      <c r="R23" s="28">
        <f>IF(R11=0,0,VLOOKUP(R11,FAC_TOTALS_APTA!$A$4:$AZ$126,$L23,FALSE))</f>
        <v>15428907.097600199</v>
      </c>
      <c r="S23" s="28">
        <f>IF(S11=0,0,VLOOKUP(S11,FAC_TOTALS_APTA!$A$4:$AZ$126,$L23,FALSE))</f>
        <v>0</v>
      </c>
      <c r="T23" s="28">
        <f>IF(T11=0,0,VLOOKUP(T11,FAC_TOTALS_APTA!$A$4:$AZ$126,$L23,FALSE))</f>
        <v>0</v>
      </c>
      <c r="U23" s="28">
        <f>IF(U11=0,0,VLOOKUP(U11,FAC_TOTALS_APTA!$A$4:$AZ$126,$L23,FALSE))</f>
        <v>0</v>
      </c>
      <c r="V23" s="28">
        <f>IF(V11=0,0,VLOOKUP(V11,FAC_TOTALS_APTA!$A$4:$AZ$126,$L23,FALSE))</f>
        <v>0</v>
      </c>
      <c r="W23" s="28">
        <f>IF(W11=0,0,VLOOKUP(W11,FAC_TOTALS_APTA!$A$4:$AZ$126,$L23,FALSE))</f>
        <v>0</v>
      </c>
      <c r="X23" s="28">
        <f>IF(X11=0,0,VLOOKUP(X11,FAC_TOTALS_APTA!$A$4:$AZ$126,$L23,FALSE))</f>
        <v>0</v>
      </c>
      <c r="Y23" s="28">
        <f>IF(Y11=0,0,VLOOKUP(Y11,FAC_TOTALS_APTA!$A$4:$AZ$126,$L23,FALSE))</f>
        <v>0</v>
      </c>
      <c r="Z23" s="28">
        <f>IF(Z11=0,0,VLOOKUP(Z11,FAC_TOTALS_APTA!$A$4:$AZ$126,$L23,FALSE))</f>
        <v>0</v>
      </c>
      <c r="AA23" s="28">
        <f>IF(AA11=0,0,VLOOKUP(AA11,FAC_TOTALS_APTA!$A$4:$AZ$126,$L23,FALSE))</f>
        <v>0</v>
      </c>
      <c r="AB23" s="28">
        <f>IF(AB11=0,0,VLOOKUP(AB11,FAC_TOTALS_APTA!$A$4:$AZ$126,$L23,FALSE))</f>
        <v>0</v>
      </c>
      <c r="AC23" s="31">
        <f t="shared" si="4"/>
        <v>92174173.534265488</v>
      </c>
      <c r="AD23" s="32">
        <f>AC23/G27</f>
        <v>5.4780110599813268E-2</v>
      </c>
      <c r="AE23" s="5"/>
    </row>
    <row r="24" spans="1:31" s="12" customFormat="1" hidden="1" x14ac:dyDescent="0.25">
      <c r="A24" s="5"/>
      <c r="B24" s="114" t="s">
        <v>64</v>
      </c>
      <c r="C24" s="115"/>
      <c r="D24" s="103" t="s">
        <v>43</v>
      </c>
      <c r="E24" s="54"/>
      <c r="F24" s="5">
        <f>MATCH($D24,FAC_TOTALS_APTA!$A$2:$AZ$2,)</f>
        <v>26</v>
      </c>
      <c r="G24" s="33">
        <f>VLOOKUP(G11,FAC_TOTALS_APTA!$A$4:$AZ$126,$F24,FALSE)</f>
        <v>0.36463924263986802</v>
      </c>
      <c r="H24" s="33">
        <f>VLOOKUP(H11,FAC_TOTALS_APTA!$A$4:$AZ$126,$F24,FALSE)</f>
        <v>1</v>
      </c>
      <c r="I24" s="29">
        <f t="shared" si="1"/>
        <v>1.7424365868037937</v>
      </c>
      <c r="J24" s="30" t="str">
        <f t="shared" si="2"/>
        <v/>
      </c>
      <c r="K24" s="30" t="str">
        <f t="shared" si="3"/>
        <v>BIKE_SHARE_FAC</v>
      </c>
      <c r="L24" s="5">
        <f>MATCH($K24,FAC_TOTALS_APTA!$A$2:$AX$2,)</f>
        <v>42</v>
      </c>
      <c r="M24" s="28">
        <f>IF(M11=0,0,VLOOKUP(M11,FAC_TOTALS_APTA!$A$4:$AZ$126,$L24,FALSE))</f>
        <v>0</v>
      </c>
      <c r="N24" s="28">
        <f>IF(N11=0,0,VLOOKUP(N11,FAC_TOTALS_APTA!$A$4:$AZ$126,$L24,FALSE))</f>
        <v>-3009530.3891049898</v>
      </c>
      <c r="O24" s="28">
        <f>IF(O11=0,0,VLOOKUP(O11,FAC_TOTALS_APTA!$A$4:$AZ$126,$L24,FALSE))</f>
        <v>-3852045.3257213202</v>
      </c>
      <c r="P24" s="28">
        <f>IF(P11=0,0,VLOOKUP(P11,FAC_TOTALS_APTA!$A$4:$AZ$126,$L24,FALSE))</f>
        <v>-1387915.49832595</v>
      </c>
      <c r="Q24" s="28">
        <f>IF(Q11=0,0,VLOOKUP(Q11,FAC_TOTALS_APTA!$A$4:$AZ$126,$L24,FALSE))</f>
        <v>0</v>
      </c>
      <c r="R24" s="28">
        <f>IF(R11=0,0,VLOOKUP(R11,FAC_TOTALS_APTA!$A$4:$AZ$126,$L24,FALSE))</f>
        <v>-64479.463601684402</v>
      </c>
      <c r="S24" s="28">
        <f>IF(S11=0,0,VLOOKUP(S11,FAC_TOTALS_APTA!$A$4:$AZ$126,$L24,FALSE))</f>
        <v>0</v>
      </c>
      <c r="T24" s="28">
        <f>IF(T11=0,0,VLOOKUP(T11,FAC_TOTALS_APTA!$A$4:$AZ$126,$L24,FALSE))</f>
        <v>0</v>
      </c>
      <c r="U24" s="28">
        <f>IF(U11=0,0,VLOOKUP(U11,FAC_TOTALS_APTA!$A$4:$AZ$126,$L24,FALSE))</f>
        <v>0</v>
      </c>
      <c r="V24" s="28">
        <f>IF(V11=0,0,VLOOKUP(V11,FAC_TOTALS_APTA!$A$4:$AZ$126,$L24,FALSE))</f>
        <v>0</v>
      </c>
      <c r="W24" s="28">
        <f>IF(W11=0,0,VLOOKUP(W11,FAC_TOTALS_APTA!$A$4:$AZ$126,$L24,FALSE))</f>
        <v>0</v>
      </c>
      <c r="X24" s="28">
        <f>IF(X11=0,0,VLOOKUP(X11,FAC_TOTALS_APTA!$A$4:$AZ$126,$L24,FALSE))</f>
        <v>0</v>
      </c>
      <c r="Y24" s="28">
        <f>IF(Y11=0,0,VLOOKUP(Y11,FAC_TOTALS_APTA!$A$4:$AZ$126,$L24,FALSE))</f>
        <v>0</v>
      </c>
      <c r="Z24" s="28">
        <f>IF(Z11=0,0,VLOOKUP(Z11,FAC_TOTALS_APTA!$A$4:$AZ$126,$L24,FALSE))</f>
        <v>0</v>
      </c>
      <c r="AA24" s="28">
        <f>IF(AA11=0,0,VLOOKUP(AA11,FAC_TOTALS_APTA!$A$4:$AZ$126,$L24,FALSE))</f>
        <v>0</v>
      </c>
      <c r="AB24" s="28">
        <f>IF(AB11=0,0,VLOOKUP(AB11,FAC_TOTALS_APTA!$A$4:$AZ$126,$L24,FALSE))</f>
        <v>0</v>
      </c>
      <c r="AC24" s="31">
        <f t="shared" si="4"/>
        <v>-8313970.6767539438</v>
      </c>
      <c r="AD24" s="32">
        <f>AC24/G27</f>
        <v>-4.9410829056891602E-3</v>
      </c>
      <c r="AE24" s="5"/>
    </row>
    <row r="25" spans="1:31" s="12" customFormat="1" hidden="1" x14ac:dyDescent="0.25">
      <c r="A25" s="5"/>
      <c r="B25" s="126" t="s">
        <v>65</v>
      </c>
      <c r="C25" s="127"/>
      <c r="D25" s="128" t="s">
        <v>44</v>
      </c>
      <c r="E25" s="55"/>
      <c r="F25" s="6">
        <f>MATCH($D25,FAC_TOTALS_APTA!$A$2:$AZ$2,)</f>
        <v>27</v>
      </c>
      <c r="G25" s="34">
        <f>VLOOKUP(G11,FAC_TOTALS_APTA!$A$4:$AZ$126,$F25,FALSE)</f>
        <v>0</v>
      </c>
      <c r="H25" s="34">
        <f>VLOOKUP(H11,FAC_TOTALS_APTA!$A$4:$AZ$126,$F25,FALSE)</f>
        <v>0.64384680764332902</v>
      </c>
      <c r="I25" s="35" t="str">
        <f t="shared" si="1"/>
        <v>-</v>
      </c>
      <c r="J25" s="36" t="str">
        <f t="shared" si="2"/>
        <v/>
      </c>
      <c r="K25" s="36" t="str">
        <f t="shared" si="3"/>
        <v>scooter_flag_FAC</v>
      </c>
      <c r="L25" s="6">
        <f>MATCH($K25,FAC_TOTALS_APTA!$A$2:$AX$2,)</f>
        <v>43</v>
      </c>
      <c r="M25" s="37">
        <f>IF(M11=0,0,VLOOKUP(M11,FAC_TOTALS_APTA!$A$4:$AZ$126,$L25,FALSE))</f>
        <v>0</v>
      </c>
      <c r="N25" s="37">
        <f>IF(N11=0,0,VLOOKUP(N11,FAC_TOTALS_APTA!$A$4:$AZ$126,$L25,FALSE))</f>
        <v>0</v>
      </c>
      <c r="O25" s="37">
        <f>IF(O11=0,0,VLOOKUP(O11,FAC_TOTALS_APTA!$A$4:$AZ$126,$L25,FALSE))</f>
        <v>0</v>
      </c>
      <c r="P25" s="37">
        <f>IF(P11=0,0,VLOOKUP(P11,FAC_TOTALS_APTA!$A$4:$AZ$126,$L25,FALSE))</f>
        <v>0</v>
      </c>
      <c r="Q25" s="37">
        <f>IF(Q11=0,0,VLOOKUP(Q11,FAC_TOTALS_APTA!$A$4:$AZ$126,$L25,FALSE))</f>
        <v>0</v>
      </c>
      <c r="R25" s="37">
        <f>IF(R11=0,0,VLOOKUP(R11,FAC_TOTALS_APTA!$A$4:$AZ$126,$L25,FALSE))</f>
        <v>-54264117.846212603</v>
      </c>
      <c r="S25" s="37">
        <f>IF(S11=0,0,VLOOKUP(S11,FAC_TOTALS_APTA!$A$4:$AZ$126,$L25,FALSE))</f>
        <v>0</v>
      </c>
      <c r="T25" s="37">
        <f>IF(T11=0,0,VLOOKUP(T11,FAC_TOTALS_APTA!$A$4:$AZ$126,$L25,FALSE))</f>
        <v>0</v>
      </c>
      <c r="U25" s="37">
        <f>IF(U11=0,0,VLOOKUP(U11,FAC_TOTALS_APTA!$A$4:$AZ$126,$L25,FALSE))</f>
        <v>0</v>
      </c>
      <c r="V25" s="37">
        <f>IF(V11=0,0,VLOOKUP(V11,FAC_TOTALS_APTA!$A$4:$AZ$126,$L25,FALSE))</f>
        <v>0</v>
      </c>
      <c r="W25" s="37">
        <f>IF(W11=0,0,VLOOKUP(W11,FAC_TOTALS_APTA!$A$4:$AZ$126,$L25,FALSE))</f>
        <v>0</v>
      </c>
      <c r="X25" s="37">
        <f>IF(X11=0,0,VLOOKUP(X11,FAC_TOTALS_APTA!$A$4:$AZ$126,$L25,FALSE))</f>
        <v>0</v>
      </c>
      <c r="Y25" s="37">
        <f>IF(Y11=0,0,VLOOKUP(Y11,FAC_TOTALS_APTA!$A$4:$AZ$126,$L25,FALSE))</f>
        <v>0</v>
      </c>
      <c r="Z25" s="37">
        <f>IF(Z11=0,0,VLOOKUP(Z11,FAC_TOTALS_APTA!$A$4:$AZ$126,$L25,FALSE))</f>
        <v>0</v>
      </c>
      <c r="AA25" s="37">
        <f>IF(AA11=0,0,VLOOKUP(AA11,FAC_TOTALS_APTA!$A$4:$AZ$126,$L25,FALSE))</f>
        <v>0</v>
      </c>
      <c r="AB25" s="37">
        <f>IF(AB11=0,0,VLOOKUP(AB11,FAC_TOTALS_APTA!$A$4:$AZ$126,$L25,FALSE))</f>
        <v>0</v>
      </c>
      <c r="AC25" s="38">
        <f t="shared" si="4"/>
        <v>-54264117.846212603</v>
      </c>
      <c r="AD25" s="39">
        <f>AC25/G27</f>
        <v>-3.2249753518123751E-2</v>
      </c>
      <c r="AE25" s="5"/>
    </row>
    <row r="26" spans="1:31" s="12" customFormat="1" x14ac:dyDescent="0.25">
      <c r="A26" s="5"/>
      <c r="B26" s="40" t="s">
        <v>53</v>
      </c>
      <c r="C26" s="41"/>
      <c r="D26" s="136" t="s">
        <v>45</v>
      </c>
      <c r="E26" s="42"/>
      <c r="F26" s="43"/>
      <c r="G26" s="44"/>
      <c r="H26" s="44"/>
      <c r="I26" s="45"/>
      <c r="J26" s="46"/>
      <c r="K26" s="46" t="str">
        <f t="shared" ref="K26" si="8">CONCATENATE(D26,J26,"_FAC")</f>
        <v>New_Reporter_FAC</v>
      </c>
      <c r="L26" s="43">
        <f>MATCH($K26,FAC_TOTALS_APTA!$A$2:$AX$2,)</f>
        <v>47</v>
      </c>
      <c r="M26" s="44">
        <f>IF(M11=0,0,VLOOKUP(M11,FAC_TOTALS_APTA!$A$4:$AZ$126,$L26,FALSE))</f>
        <v>0</v>
      </c>
      <c r="N26" s="44">
        <f>IF(N11=0,0,VLOOKUP(N11,FAC_TOTALS_APTA!$A$4:$AZ$126,$L26,FALSE))</f>
        <v>0</v>
      </c>
      <c r="O26" s="44">
        <f>IF(O11=0,0,VLOOKUP(O11,FAC_TOTALS_APTA!$A$4:$AZ$126,$L26,FALSE))</f>
        <v>0</v>
      </c>
      <c r="P26" s="44">
        <f>IF(P11=0,0,VLOOKUP(P11,FAC_TOTALS_APTA!$A$4:$AZ$126,$L26,FALSE))</f>
        <v>0</v>
      </c>
      <c r="Q26" s="44">
        <f>IF(Q11=0,0,VLOOKUP(Q11,FAC_TOTALS_APTA!$A$4:$AZ$126,$L26,FALSE))</f>
        <v>0</v>
      </c>
      <c r="R26" s="44">
        <f>IF(R11=0,0,VLOOKUP(R11,FAC_TOTALS_APTA!$A$4:$AZ$126,$L26,FALSE))</f>
        <v>0</v>
      </c>
      <c r="S26" s="44">
        <f>IF(S11=0,0,VLOOKUP(S11,FAC_TOTALS_APTA!$A$4:$AZ$126,$L26,FALSE))</f>
        <v>0</v>
      </c>
      <c r="T26" s="44">
        <f>IF(T11=0,0,VLOOKUP(T11,FAC_TOTALS_APTA!$A$4:$AZ$126,$L26,FALSE))</f>
        <v>0</v>
      </c>
      <c r="U26" s="44">
        <f>IF(U11=0,0,VLOOKUP(U11,FAC_TOTALS_APTA!$A$4:$AZ$126,$L26,FALSE))</f>
        <v>0</v>
      </c>
      <c r="V26" s="44">
        <f>IF(V11=0,0,VLOOKUP(V11,FAC_TOTALS_APTA!$A$4:$AZ$126,$L26,FALSE))</f>
        <v>0</v>
      </c>
      <c r="W26" s="44">
        <f>IF(W11=0,0,VLOOKUP(W11,FAC_TOTALS_APTA!$A$4:$AZ$126,$L26,FALSE))</f>
        <v>0</v>
      </c>
      <c r="X26" s="44">
        <f>IF(X11=0,0,VLOOKUP(X11,FAC_TOTALS_APTA!$A$4:$AZ$126,$L26,FALSE))</f>
        <v>0</v>
      </c>
      <c r="Y26" s="44">
        <f>IF(Y11=0,0,VLOOKUP(Y11,FAC_TOTALS_APTA!$A$4:$AZ$126,$L26,FALSE))</f>
        <v>0</v>
      </c>
      <c r="Z26" s="44">
        <f>IF(Z11=0,0,VLOOKUP(Z11,FAC_TOTALS_APTA!$A$4:$AZ$126,$L26,FALSE))</f>
        <v>0</v>
      </c>
      <c r="AA26" s="44">
        <f>IF(AA11=0,0,VLOOKUP(AA11,FAC_TOTALS_APTA!$A$4:$AZ$126,$L26,FALSE))</f>
        <v>0</v>
      </c>
      <c r="AB26" s="44">
        <f>IF(AB11=0,0,VLOOKUP(AB11,FAC_TOTALS_APTA!$A$4:$AZ$126,$L26,FALSE))</f>
        <v>0</v>
      </c>
      <c r="AC26" s="47">
        <f>SUM(M26:AB26)</f>
        <v>0</v>
      </c>
      <c r="AD26" s="48">
        <f>AC26/G28</f>
        <v>0</v>
      </c>
      <c r="AE26" s="5"/>
    </row>
    <row r="27" spans="1:31" s="104" customFormat="1" x14ac:dyDescent="0.25">
      <c r="A27" s="103"/>
      <c r="B27" s="24" t="s">
        <v>66</v>
      </c>
      <c r="C27" s="27"/>
      <c r="D27" s="103" t="s">
        <v>6</v>
      </c>
      <c r="E27" s="54"/>
      <c r="F27" s="5">
        <f>MATCH($D27,FAC_TOTALS_APTA!$A$2:$AX$2,)</f>
        <v>10</v>
      </c>
      <c r="G27" s="109">
        <f>VLOOKUP(G11,FAC_TOTALS_APTA!$A$4:$AZ$126,$F27,FALSE)</f>
        <v>1682621165.3282001</v>
      </c>
      <c r="H27" s="109">
        <f>VLOOKUP(H11,FAC_TOTALS_APTA!$A$4:$AX$126,$F27,FALSE)</f>
        <v>1698358479.0269499</v>
      </c>
      <c r="I27" s="111">
        <f t="shared" ref="I27:I28" si="9">H27/G27-1</f>
        <v>9.3528561407820732E-3</v>
      </c>
      <c r="J27" s="30"/>
      <c r="K27" s="30"/>
      <c r="L27" s="5"/>
      <c r="M27" s="28" t="e">
        <f t="shared" ref="M27:AB27" si="10">SUM(M13:M20)</f>
        <v>#REF!</v>
      </c>
      <c r="N27" s="28" t="e">
        <f t="shared" si="10"/>
        <v>#REF!</v>
      </c>
      <c r="O27" s="28" t="e">
        <f t="shared" si="10"/>
        <v>#REF!</v>
      </c>
      <c r="P27" s="28" t="e">
        <f t="shared" si="10"/>
        <v>#REF!</v>
      </c>
      <c r="Q27" s="28" t="e">
        <f t="shared" si="10"/>
        <v>#REF!</v>
      </c>
      <c r="R27" s="28" t="e">
        <f t="shared" si="10"/>
        <v>#REF!</v>
      </c>
      <c r="S27" s="28">
        <f t="shared" si="10"/>
        <v>0</v>
      </c>
      <c r="T27" s="28">
        <f t="shared" si="10"/>
        <v>0</v>
      </c>
      <c r="U27" s="28">
        <f t="shared" si="10"/>
        <v>0</v>
      </c>
      <c r="V27" s="28">
        <f t="shared" si="10"/>
        <v>0</v>
      </c>
      <c r="W27" s="28">
        <f t="shared" si="10"/>
        <v>0</v>
      </c>
      <c r="X27" s="28">
        <f t="shared" si="10"/>
        <v>0</v>
      </c>
      <c r="Y27" s="28">
        <f t="shared" si="10"/>
        <v>0</v>
      </c>
      <c r="Z27" s="28">
        <f t="shared" si="10"/>
        <v>0</v>
      </c>
      <c r="AA27" s="28">
        <f t="shared" si="10"/>
        <v>0</v>
      </c>
      <c r="AB27" s="28">
        <f t="shared" si="10"/>
        <v>0</v>
      </c>
      <c r="AC27" s="31">
        <f>H27-G27</f>
        <v>15737313.698749781</v>
      </c>
      <c r="AD27" s="32">
        <f>I27</f>
        <v>9.3528561407820732E-3</v>
      </c>
      <c r="AE27" s="103"/>
    </row>
    <row r="28" spans="1:31" ht="13.5" thickBot="1" x14ac:dyDescent="0.3">
      <c r="B28" s="8" t="s">
        <v>50</v>
      </c>
      <c r="C28" s="22"/>
      <c r="D28" s="147" t="s">
        <v>4</v>
      </c>
      <c r="E28" s="22"/>
      <c r="F28" s="22">
        <f>MATCH($D28,FAC_TOTALS_APTA!$A$2:$AX$2,)</f>
        <v>8</v>
      </c>
      <c r="G28" s="110">
        <f>VLOOKUP(G11,FAC_TOTALS_APTA!$A$4:$AX$126,$F28,FALSE)</f>
        <v>1684310471</v>
      </c>
      <c r="H28" s="110">
        <f>VLOOKUP(H11,FAC_TOTALS_APTA!$A$4:$AX$126,$F28,FALSE)</f>
        <v>1636184632.99999</v>
      </c>
      <c r="I28" s="112">
        <f t="shared" si="9"/>
        <v>-2.85730207278454E-2</v>
      </c>
      <c r="J28" s="49"/>
      <c r="K28" s="49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50">
        <f>H28-G28</f>
        <v>-48125838.000010014</v>
      </c>
      <c r="AD28" s="51">
        <f>I28</f>
        <v>-2.85730207278454E-2</v>
      </c>
    </row>
    <row r="29" spans="1:31" ht="14.25" thickTop="1" thickBot="1" x14ac:dyDescent="0.3">
      <c r="B29" s="56" t="s">
        <v>67</v>
      </c>
      <c r="C29" s="57"/>
      <c r="D29" s="153"/>
      <c r="E29" s="58"/>
      <c r="F29" s="57"/>
      <c r="G29" s="57"/>
      <c r="H29" s="57"/>
      <c r="I29" s="59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1">
        <f>AD28-AD27</f>
        <v>-3.7925876868627473E-2</v>
      </c>
    </row>
    <row r="30" spans="1:31" ht="13.5" thickTop="1" x14ac:dyDescent="0.25"/>
    <row r="31" spans="1:31" s="9" customFormat="1" x14ac:dyDescent="0.25">
      <c r="B31" s="17" t="s">
        <v>25</v>
      </c>
      <c r="E31" s="5"/>
      <c r="I31" s="16"/>
    </row>
    <row r="32" spans="1:31" x14ac:dyDescent="0.25">
      <c r="B32" s="14" t="s">
        <v>16</v>
      </c>
      <c r="C32" s="15" t="s">
        <v>17</v>
      </c>
      <c r="D32" s="9"/>
      <c r="E32" s="5"/>
      <c r="F32" s="9"/>
      <c r="G32" s="9"/>
      <c r="H32" s="9"/>
      <c r="I32" s="1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2:30" x14ac:dyDescent="0.25">
      <c r="B33" s="14"/>
      <c r="C33" s="15"/>
      <c r="D33" s="9"/>
      <c r="E33" s="5"/>
      <c r="F33" s="9"/>
      <c r="G33" s="9"/>
      <c r="H33" s="9"/>
      <c r="I33" s="1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2:30" x14ac:dyDescent="0.25">
      <c r="B34" s="17" t="s">
        <v>15</v>
      </c>
      <c r="C34" s="18">
        <v>1</v>
      </c>
      <c r="D34" s="9"/>
      <c r="E34" s="5"/>
      <c r="F34" s="9"/>
      <c r="G34" s="9"/>
      <c r="H34" s="9"/>
      <c r="I34" s="1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2:30" ht="13.5" thickBot="1" x14ac:dyDescent="0.3">
      <c r="B35" s="19" t="s">
        <v>33</v>
      </c>
      <c r="C35" s="20">
        <v>2</v>
      </c>
      <c r="D35" s="21"/>
      <c r="E35" s="22"/>
      <c r="F35" s="21"/>
      <c r="G35" s="21"/>
      <c r="H35" s="21"/>
      <c r="I35" s="2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2:30" ht="13.5" thickTop="1" x14ac:dyDescent="0.25">
      <c r="B36" s="24"/>
      <c r="C36" s="5"/>
      <c r="D36" s="61"/>
      <c r="E36" s="5"/>
      <c r="F36" s="5"/>
      <c r="G36" s="166" t="s">
        <v>51</v>
      </c>
      <c r="H36" s="166"/>
      <c r="I36" s="16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166" t="s">
        <v>55</v>
      </c>
      <c r="AD36" s="166"/>
    </row>
    <row r="37" spans="2:30" x14ac:dyDescent="0.25">
      <c r="B37" s="7" t="s">
        <v>18</v>
      </c>
      <c r="C37" s="26" t="s">
        <v>19</v>
      </c>
      <c r="D37" s="6" t="s">
        <v>20</v>
      </c>
      <c r="E37" s="6"/>
      <c r="F37" s="6"/>
      <c r="G37" s="26">
        <f>$C$1</f>
        <v>2012</v>
      </c>
      <c r="H37" s="26">
        <f>$C$2</f>
        <v>2018</v>
      </c>
      <c r="I37" s="26" t="s">
        <v>22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 t="s">
        <v>24</v>
      </c>
      <c r="AD37" s="26" t="s">
        <v>22</v>
      </c>
    </row>
    <row r="38" spans="2:30" hidden="1" x14ac:dyDescent="0.25">
      <c r="B38" s="24"/>
      <c r="C38" s="27"/>
      <c r="D38" s="5"/>
      <c r="E38" s="5"/>
      <c r="F38" s="5"/>
      <c r="G38" s="5"/>
      <c r="H38" s="5"/>
      <c r="I38" s="27"/>
      <c r="J38" s="5"/>
      <c r="K38" s="5"/>
      <c r="L38" s="5"/>
      <c r="M38" s="5">
        <v>1</v>
      </c>
      <c r="N38" s="5">
        <v>2</v>
      </c>
      <c r="O38" s="5">
        <v>3</v>
      </c>
      <c r="P38" s="5">
        <v>4</v>
      </c>
      <c r="Q38" s="5">
        <v>5</v>
      </c>
      <c r="R38" s="5">
        <v>6</v>
      </c>
      <c r="S38" s="5">
        <v>7</v>
      </c>
      <c r="T38" s="5">
        <v>8</v>
      </c>
      <c r="U38" s="5">
        <v>9</v>
      </c>
      <c r="V38" s="5">
        <v>10</v>
      </c>
      <c r="W38" s="5">
        <v>11</v>
      </c>
      <c r="X38" s="5">
        <v>12</v>
      </c>
      <c r="Y38" s="5">
        <v>13</v>
      </c>
      <c r="Z38" s="5">
        <v>14</v>
      </c>
      <c r="AA38" s="5">
        <v>15</v>
      </c>
      <c r="AB38" s="5">
        <v>16</v>
      </c>
      <c r="AC38" s="5"/>
      <c r="AD38" s="5"/>
    </row>
    <row r="39" spans="2:30" hidden="1" x14ac:dyDescent="0.25">
      <c r="B39" s="24"/>
      <c r="C39" s="27"/>
      <c r="D39" s="5"/>
      <c r="E39" s="5"/>
      <c r="F39" s="5"/>
      <c r="G39" s="5" t="str">
        <f>CONCATENATE($C34,"_",$C35,"_",G37)</f>
        <v>1_2_2012</v>
      </c>
      <c r="H39" s="5" t="str">
        <f>CONCATENATE($C34,"_",$C35,"_",H37)</f>
        <v>1_2_2018</v>
      </c>
      <c r="I39" s="27"/>
      <c r="J39" s="5"/>
      <c r="K39" s="5"/>
      <c r="L39" s="5"/>
      <c r="M39" s="5" t="str">
        <f>IF($G37+M38&gt;$H37,0,CONCATENATE($C34,"_",$C35,"_",$G37+M38))</f>
        <v>1_2_2013</v>
      </c>
      <c r="N39" s="5" t="str">
        <f t="shared" ref="N39:AB39" si="11">IF($G37+N38&gt;$H37,0,CONCATENATE($C34,"_",$C35,"_",$G37+N38))</f>
        <v>1_2_2014</v>
      </c>
      <c r="O39" s="5" t="str">
        <f t="shared" si="11"/>
        <v>1_2_2015</v>
      </c>
      <c r="P39" s="5" t="str">
        <f t="shared" si="11"/>
        <v>1_2_2016</v>
      </c>
      <c r="Q39" s="5" t="str">
        <f t="shared" si="11"/>
        <v>1_2_2017</v>
      </c>
      <c r="R39" s="5" t="str">
        <f t="shared" si="11"/>
        <v>1_2_2018</v>
      </c>
      <c r="S39" s="5">
        <f t="shared" si="11"/>
        <v>0</v>
      </c>
      <c r="T39" s="5">
        <f t="shared" si="11"/>
        <v>0</v>
      </c>
      <c r="U39" s="5">
        <f t="shared" si="11"/>
        <v>0</v>
      </c>
      <c r="V39" s="5">
        <f t="shared" si="11"/>
        <v>0</v>
      </c>
      <c r="W39" s="5">
        <f t="shared" si="11"/>
        <v>0</v>
      </c>
      <c r="X39" s="5">
        <f t="shared" si="11"/>
        <v>0</v>
      </c>
      <c r="Y39" s="5">
        <f t="shared" si="11"/>
        <v>0</v>
      </c>
      <c r="Z39" s="5">
        <f t="shared" si="11"/>
        <v>0</v>
      </c>
      <c r="AA39" s="5">
        <f t="shared" si="11"/>
        <v>0</v>
      </c>
      <c r="AB39" s="5">
        <f t="shared" si="11"/>
        <v>0</v>
      </c>
      <c r="AC39" s="5"/>
      <c r="AD39" s="5"/>
    </row>
    <row r="40" spans="2:30" hidden="1" x14ac:dyDescent="0.25">
      <c r="B40" s="24"/>
      <c r="C40" s="27"/>
      <c r="D40" s="5"/>
      <c r="E40" s="5"/>
      <c r="F40" s="5" t="s">
        <v>23</v>
      </c>
      <c r="G40" s="28"/>
      <c r="H40" s="28"/>
      <c r="I40" s="27"/>
      <c r="J40" s="5"/>
      <c r="K40" s="5"/>
      <c r="L40" s="5" t="s">
        <v>23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2:30" x14ac:dyDescent="0.25">
      <c r="B41" s="114" t="s">
        <v>31</v>
      </c>
      <c r="C41" s="115" t="s">
        <v>21</v>
      </c>
      <c r="D41" s="103" t="s">
        <v>95</v>
      </c>
      <c r="E41" s="54"/>
      <c r="F41" s="5">
        <f>MATCH($D41,FAC_TOTALS_APTA!$A$2:$AZ$2,)</f>
        <v>12</v>
      </c>
      <c r="G41" s="28">
        <f>VLOOKUP(G39,FAC_TOTALS_APTA!$A$4:$AZ$126,$F41,FALSE)</f>
        <v>4140949.1879227501</v>
      </c>
      <c r="H41" s="28">
        <f>VLOOKUP(H39,FAC_TOTALS_APTA!$A$4:$AZ$126,$F41,FALSE)</f>
        <v>5087908.4121240098</v>
      </c>
      <c r="I41" s="29">
        <f>IFERROR(H41/G41-1,"-")</f>
        <v>0.22868168171758918</v>
      </c>
      <c r="J41" s="30" t="str">
        <f>IF(C41="Log","_log","")</f>
        <v>_log</v>
      </c>
      <c r="K41" s="30" t="str">
        <f>CONCATENATE(D41,J41,"_FAC")</f>
        <v>VRM_ADJ_log_FAC</v>
      </c>
      <c r="L41" s="5">
        <f>MATCH($K41,FAC_TOTALS_APTA!$A$2:$AX$2,)</f>
        <v>28</v>
      </c>
      <c r="M41" s="28">
        <f>IF(M39=0,0,VLOOKUP(M39,FAC_TOTALS_APTA!$A$4:$AZ$126,$L41,FALSE))</f>
        <v>5879305.83848029</v>
      </c>
      <c r="N41" s="28">
        <f>IF(N39=0,0,VLOOKUP(N39,FAC_TOTALS_APTA!$A$4:$AZ$126,$L41,FALSE))</f>
        <v>1311287.3028146799</v>
      </c>
      <c r="O41" s="28">
        <f>IF(O39=0,0,VLOOKUP(O39,FAC_TOTALS_APTA!$A$4:$AZ$126,$L41,FALSE))</f>
        <v>639051.86600752</v>
      </c>
      <c r="P41" s="28">
        <f>IF(P39=0,0,VLOOKUP(P39,FAC_TOTALS_APTA!$A$4:$AZ$126,$L41,FALSE))</f>
        <v>1583615.3408379599</v>
      </c>
      <c r="Q41" s="28">
        <f>IF(Q39=0,0,VLOOKUP(Q39,FAC_TOTALS_APTA!$A$4:$AZ$126,$L41,FALSE))</f>
        <v>148907.255463868</v>
      </c>
      <c r="R41" s="28">
        <f>IF(R39=0,0,VLOOKUP(R39,FAC_TOTALS_APTA!$A$4:$AZ$126,$L41,FALSE))</f>
        <v>1748360.5361097599</v>
      </c>
      <c r="S41" s="28">
        <f>IF(S39=0,0,VLOOKUP(S39,FAC_TOTALS_APTA!$A$4:$AZ$126,$L41,FALSE))</f>
        <v>0</v>
      </c>
      <c r="T41" s="28">
        <f>IF(T39=0,0,VLOOKUP(T39,FAC_TOTALS_APTA!$A$4:$AZ$126,$L41,FALSE))</f>
        <v>0</v>
      </c>
      <c r="U41" s="28">
        <f>IF(U39=0,0,VLOOKUP(U39,FAC_TOTALS_APTA!$A$4:$AZ$126,$L41,FALSE))</f>
        <v>0</v>
      </c>
      <c r="V41" s="28">
        <f>IF(V39=0,0,VLOOKUP(V39,FAC_TOTALS_APTA!$A$4:$AZ$126,$L41,FALSE))</f>
        <v>0</v>
      </c>
      <c r="W41" s="28">
        <f>IF(W39=0,0,VLOOKUP(W39,FAC_TOTALS_APTA!$A$4:$AZ$126,$L41,FALSE))</f>
        <v>0</v>
      </c>
      <c r="X41" s="28">
        <f>IF(X39=0,0,VLOOKUP(X39,FAC_TOTALS_APTA!$A$4:$AZ$126,$L41,FALSE))</f>
        <v>0</v>
      </c>
      <c r="Y41" s="28">
        <f>IF(Y39=0,0,VLOOKUP(Y39,FAC_TOTALS_APTA!$A$4:$AZ$126,$L41,FALSE))</f>
        <v>0</v>
      </c>
      <c r="Z41" s="28">
        <f>IF(Z39=0,0,VLOOKUP(Z39,FAC_TOTALS_APTA!$A$4:$AZ$126,$L41,FALSE))</f>
        <v>0</v>
      </c>
      <c r="AA41" s="28">
        <f>IF(AA39=0,0,VLOOKUP(AA39,FAC_TOTALS_APTA!$A$4:$AZ$126,$L41,FALSE))</f>
        <v>0</v>
      </c>
      <c r="AB41" s="28">
        <f>IF(AB39=0,0,VLOOKUP(AB39,FAC_TOTALS_APTA!$A$4:$AZ$126,$L41,FALSE))</f>
        <v>0</v>
      </c>
      <c r="AC41" s="31">
        <f>SUM(M41:AB41)</f>
        <v>11310528.139714079</v>
      </c>
      <c r="AD41" s="32">
        <f>AC41/G55</f>
        <v>0.13195019790012252</v>
      </c>
    </row>
    <row r="42" spans="2:30" x14ac:dyDescent="0.25">
      <c r="B42" s="114" t="s">
        <v>52</v>
      </c>
      <c r="C42" s="115" t="s">
        <v>21</v>
      </c>
      <c r="D42" s="103" t="s">
        <v>97</v>
      </c>
      <c r="E42" s="54"/>
      <c r="F42" s="5">
        <f>MATCH($D42,FAC_TOTALS_APTA!$A$2:$AZ$2,)</f>
        <v>14</v>
      </c>
      <c r="G42" s="53">
        <f>VLOOKUP(G39,FAC_TOTALS_APTA!$A$4:$AZ$126,$F42,FALSE)</f>
        <v>1.16958096107573</v>
      </c>
      <c r="H42" s="53">
        <f>VLOOKUP(H39,FAC_TOTALS_APTA!$A$4:$AZ$126,$F42,FALSE)</f>
        <v>1.2557276465082501</v>
      </c>
      <c r="I42" s="29">
        <f t="shared" ref="I42:I53" si="12">IFERROR(H42/G42-1,"-")</f>
        <v>7.3656025790028279E-2</v>
      </c>
      <c r="J42" s="30" t="str">
        <f t="shared" ref="J42:J50" si="13">IF(C42="Log","_log","")</f>
        <v>_log</v>
      </c>
      <c r="K42" s="30" t="str">
        <f t="shared" ref="K42:K53" si="14">CONCATENATE(D42,J42,"_FAC")</f>
        <v>FARE_per_UPT_cleaned_2018_RAIL_log_FAC</v>
      </c>
      <c r="L42" s="5">
        <f>MATCH($K42,FAC_TOTALS_APTA!$A$2:$AX$2,)</f>
        <v>30</v>
      </c>
      <c r="M42" s="28">
        <f>IF(M39=0,0,VLOOKUP(M39,FAC_TOTALS_APTA!$A$4:$AZ$126,$L42,FALSE))</f>
        <v>-816870.47140929406</v>
      </c>
      <c r="N42" s="28">
        <f>IF(N39=0,0,VLOOKUP(N39,FAC_TOTALS_APTA!$A$4:$AZ$126,$L42,FALSE))</f>
        <v>45603.228049005404</v>
      </c>
      <c r="O42" s="28">
        <f>IF(O39=0,0,VLOOKUP(O39,FAC_TOTALS_APTA!$A$4:$AZ$126,$L42,FALSE))</f>
        <v>-371206.99959308899</v>
      </c>
      <c r="P42" s="28">
        <f>IF(P39=0,0,VLOOKUP(P39,FAC_TOTALS_APTA!$A$4:$AZ$126,$L42,FALSE))</f>
        <v>652060.09206088295</v>
      </c>
      <c r="Q42" s="28">
        <f>IF(Q39=0,0,VLOOKUP(Q39,FAC_TOTALS_APTA!$A$4:$AZ$126,$L42,FALSE))</f>
        <v>-239100.25462632001</v>
      </c>
      <c r="R42" s="28">
        <f>IF(R39=0,0,VLOOKUP(R39,FAC_TOTALS_APTA!$A$4:$AZ$126,$L42,FALSE))</f>
        <v>129467.53705376</v>
      </c>
      <c r="S42" s="28">
        <f>IF(S39=0,0,VLOOKUP(S39,FAC_TOTALS_APTA!$A$4:$AZ$126,$L42,FALSE))</f>
        <v>0</v>
      </c>
      <c r="T42" s="28">
        <f>IF(T39=0,0,VLOOKUP(T39,FAC_TOTALS_APTA!$A$4:$AZ$126,$L42,FALSE))</f>
        <v>0</v>
      </c>
      <c r="U42" s="28">
        <f>IF(U39=0,0,VLOOKUP(U39,FAC_TOTALS_APTA!$A$4:$AZ$126,$L42,FALSE))</f>
        <v>0</v>
      </c>
      <c r="V42" s="28">
        <f>IF(V39=0,0,VLOOKUP(V39,FAC_TOTALS_APTA!$A$4:$AZ$126,$L42,FALSE))</f>
        <v>0</v>
      </c>
      <c r="W42" s="28">
        <f>IF(W39=0,0,VLOOKUP(W39,FAC_TOTALS_APTA!$A$4:$AZ$126,$L42,FALSE))</f>
        <v>0</v>
      </c>
      <c r="X42" s="28">
        <f>IF(X39=0,0,VLOOKUP(X39,FAC_TOTALS_APTA!$A$4:$AZ$126,$L42,FALSE))</f>
        <v>0</v>
      </c>
      <c r="Y42" s="28">
        <f>IF(Y39=0,0,VLOOKUP(Y39,FAC_TOTALS_APTA!$A$4:$AZ$126,$L42,FALSE))</f>
        <v>0</v>
      </c>
      <c r="Z42" s="28">
        <f>IF(Z39=0,0,VLOOKUP(Z39,FAC_TOTALS_APTA!$A$4:$AZ$126,$L42,FALSE))</f>
        <v>0</v>
      </c>
      <c r="AA42" s="28">
        <f>IF(AA39=0,0,VLOOKUP(AA39,FAC_TOTALS_APTA!$A$4:$AZ$126,$L42,FALSE))</f>
        <v>0</v>
      </c>
      <c r="AB42" s="28">
        <f>IF(AB39=0,0,VLOOKUP(AB39,FAC_TOTALS_APTA!$A$4:$AZ$126,$L42,FALSE))</f>
        <v>0</v>
      </c>
      <c r="AC42" s="31">
        <f t="shared" ref="AC42:AC53" si="15">SUM(M42:AB42)</f>
        <v>-600046.86846505478</v>
      </c>
      <c r="AD42" s="32">
        <f>AC42/G55</f>
        <v>-7.0002304105769436E-3</v>
      </c>
    </row>
    <row r="43" spans="2:30" x14ac:dyDescent="0.25">
      <c r="B43" s="114" t="s">
        <v>79</v>
      </c>
      <c r="C43" s="115"/>
      <c r="D43" s="103" t="s">
        <v>77</v>
      </c>
      <c r="E43" s="117"/>
      <c r="F43" s="103" t="e">
        <f>MATCH($D43,FAC_TOTALS_APTA!$A$2:$AZ$2,)</f>
        <v>#N/A</v>
      </c>
      <c r="G43" s="116" t="e">
        <f>VLOOKUP(G39,FAC_TOTALS_APTA!$A$4:$AZ$126,$F43,FALSE)</f>
        <v>#REF!</v>
      </c>
      <c r="H43" s="116" t="e">
        <f>VLOOKUP(H39,FAC_TOTALS_APTA!$A$4:$AZ$126,$F43,FALSE)</f>
        <v>#REF!</v>
      </c>
      <c r="I43" s="29" t="str">
        <f>IFERROR(H43/G43-1,"-")</f>
        <v>-</v>
      </c>
      <c r="J43" s="119" t="str">
        <f t="shared" si="13"/>
        <v/>
      </c>
      <c r="K43" s="119" t="str">
        <f t="shared" si="14"/>
        <v>RESTRUCTURE_FAC</v>
      </c>
      <c r="L43" s="103" t="e">
        <f>MATCH($K43,FAC_TOTALS_APTA!$A$2:$AX$2,)</f>
        <v>#N/A</v>
      </c>
      <c r="M43" s="116" t="e">
        <f>IF(M39=0,0,VLOOKUP(M39,FAC_TOTALS_APTA!$A$4:$AZ$126,$L43,FALSE))</f>
        <v>#REF!</v>
      </c>
      <c r="N43" s="116" t="e">
        <f>IF(N39=0,0,VLOOKUP(N39,FAC_TOTALS_APTA!$A$4:$AZ$126,$L43,FALSE))</f>
        <v>#REF!</v>
      </c>
      <c r="O43" s="116" t="e">
        <f>IF(O39=0,0,VLOOKUP(O39,FAC_TOTALS_APTA!$A$4:$AZ$126,$L43,FALSE))</f>
        <v>#REF!</v>
      </c>
      <c r="P43" s="116" t="e">
        <f>IF(P39=0,0,VLOOKUP(P39,FAC_TOTALS_APTA!$A$4:$AZ$126,$L43,FALSE))</f>
        <v>#REF!</v>
      </c>
      <c r="Q43" s="116" t="e">
        <f>IF(Q39=0,0,VLOOKUP(Q39,FAC_TOTALS_APTA!$A$4:$AZ$126,$L43,FALSE))</f>
        <v>#REF!</v>
      </c>
      <c r="R43" s="116" t="e">
        <f>IF(R39=0,0,VLOOKUP(R39,FAC_TOTALS_APTA!$A$4:$AZ$126,$L43,FALSE))</f>
        <v>#REF!</v>
      </c>
      <c r="S43" s="116">
        <f>IF(S39=0,0,VLOOKUP(S39,FAC_TOTALS_APTA!$A$4:$AZ$126,$L43,FALSE))</f>
        <v>0</v>
      </c>
      <c r="T43" s="116">
        <f>IF(T39=0,0,VLOOKUP(T39,FAC_TOTALS_APTA!$A$4:$AZ$126,$L43,FALSE))</f>
        <v>0</v>
      </c>
      <c r="U43" s="116">
        <f>IF(U39=0,0,VLOOKUP(U39,FAC_TOTALS_APTA!$A$4:$AZ$126,$L43,FALSE))</f>
        <v>0</v>
      </c>
      <c r="V43" s="116">
        <f>IF(V39=0,0,VLOOKUP(V39,FAC_TOTALS_APTA!$A$4:$AZ$126,$L43,FALSE))</f>
        <v>0</v>
      </c>
      <c r="W43" s="116">
        <f>IF(W39=0,0,VLOOKUP(W39,FAC_TOTALS_APTA!$A$4:$AZ$126,$L43,FALSE))</f>
        <v>0</v>
      </c>
      <c r="X43" s="116">
        <f>IF(X39=0,0,VLOOKUP(X39,FAC_TOTALS_APTA!$A$4:$AZ$126,$L43,FALSE))</f>
        <v>0</v>
      </c>
      <c r="Y43" s="116">
        <f>IF(Y39=0,0,VLOOKUP(Y39,FAC_TOTALS_APTA!$A$4:$AZ$126,$L43,FALSE))</f>
        <v>0</v>
      </c>
      <c r="Z43" s="116">
        <f>IF(Z39=0,0,VLOOKUP(Z39,FAC_TOTALS_APTA!$A$4:$AZ$126,$L43,FALSE))</f>
        <v>0</v>
      </c>
      <c r="AA43" s="116">
        <f>IF(AA39=0,0,VLOOKUP(AA39,FAC_TOTALS_APTA!$A$4:$AZ$126,$L43,FALSE))</f>
        <v>0</v>
      </c>
      <c r="AB43" s="116">
        <f>IF(AB39=0,0,VLOOKUP(AB39,FAC_TOTALS_APTA!$A$4:$AZ$126,$L43,FALSE))</f>
        <v>0</v>
      </c>
      <c r="AC43" s="120" t="e">
        <f t="shared" si="15"/>
        <v>#REF!</v>
      </c>
      <c r="AD43" s="121" t="e">
        <f>AC43/G56</f>
        <v>#REF!</v>
      </c>
    </row>
    <row r="44" spans="2:30" x14ac:dyDescent="0.25">
      <c r="B44" s="114" t="s">
        <v>80</v>
      </c>
      <c r="C44" s="115"/>
      <c r="D44" s="103" t="s">
        <v>76</v>
      </c>
      <c r="E44" s="117"/>
      <c r="F44" s="103">
        <f>MATCH($D44,FAC_TOTALS_APTA!$A$2:$AZ$2,)</f>
        <v>20</v>
      </c>
      <c r="G44" s="53">
        <f>VLOOKUP(G39,FAC_TOTALS_APTA!$A$4:$AZ$126,$F44,FALSE)</f>
        <v>0</v>
      </c>
      <c r="H44" s="53">
        <f>VLOOKUP(H39,FAC_TOTALS_APTA!$A$4:$AZ$126,$F44,FALSE)</f>
        <v>0</v>
      </c>
      <c r="I44" s="29" t="str">
        <f>IFERROR(H44/G44-1,"-")</f>
        <v>-</v>
      </c>
      <c r="J44" s="30" t="str">
        <f t="shared" si="13"/>
        <v/>
      </c>
      <c r="K44" s="30" t="str">
        <f t="shared" si="14"/>
        <v>MAINTENANCE_WMATA_FAC</v>
      </c>
      <c r="L44" s="5">
        <f>MATCH($K44,FAC_TOTALS_APTA!$A$2:$AX$2,)</f>
        <v>36</v>
      </c>
      <c r="M44" s="28">
        <f>IF(M40=0,0,VLOOKUP(M40,FAC_TOTALS_APTA!$A$4:$AZ$126,$L44,FALSE))</f>
        <v>0</v>
      </c>
      <c r="N44" s="28">
        <f>IF(N40=0,0,VLOOKUP(N40,FAC_TOTALS_APTA!$A$4:$AZ$126,$L44,FALSE))</f>
        <v>0</v>
      </c>
      <c r="O44" s="28">
        <f>IF(O40=0,0,VLOOKUP(O40,FAC_TOTALS_APTA!$A$4:$AZ$126,$L44,FALSE))</f>
        <v>0</v>
      </c>
      <c r="P44" s="28">
        <f>IF(P40=0,0,VLOOKUP(P40,FAC_TOTALS_APTA!$A$4:$AZ$126,$L44,FALSE))</f>
        <v>0</v>
      </c>
      <c r="Q44" s="28">
        <f>IF(Q40=0,0,VLOOKUP(Q40,FAC_TOTALS_APTA!$A$4:$AZ$126,$L44,FALSE))</f>
        <v>0</v>
      </c>
      <c r="R44" s="28">
        <f>IF(R40=0,0,VLOOKUP(R40,FAC_TOTALS_APTA!$A$4:$AZ$126,$L44,FALSE))</f>
        <v>0</v>
      </c>
      <c r="S44" s="28">
        <f>IF(S40=0,0,VLOOKUP(S40,FAC_TOTALS_APTA!$A$4:$AZ$126,$L44,FALSE))</f>
        <v>0</v>
      </c>
      <c r="T44" s="28">
        <f>IF(T40=0,0,VLOOKUP(T40,FAC_TOTALS_APTA!$A$4:$AZ$126,$L44,FALSE))</f>
        <v>0</v>
      </c>
      <c r="U44" s="28">
        <f>IF(U40=0,0,VLOOKUP(U40,FAC_TOTALS_APTA!$A$4:$AZ$126,$L44,FALSE))</f>
        <v>0</v>
      </c>
      <c r="V44" s="28">
        <f>IF(V40=0,0,VLOOKUP(V40,FAC_TOTALS_APTA!$A$4:$AZ$126,$L44,FALSE))</f>
        <v>0</v>
      </c>
      <c r="W44" s="28">
        <f>IF(W40=0,0,VLOOKUP(W40,FAC_TOTALS_APTA!$A$4:$AZ$126,$L44,FALSE))</f>
        <v>0</v>
      </c>
      <c r="X44" s="28">
        <f>IF(X40=0,0,VLOOKUP(X40,FAC_TOTALS_APTA!$A$4:$AZ$126,$L44,FALSE))</f>
        <v>0</v>
      </c>
      <c r="Y44" s="28">
        <f>IF(Y40=0,0,VLOOKUP(Y40,FAC_TOTALS_APTA!$A$4:$AZ$126,$L44,FALSE))</f>
        <v>0</v>
      </c>
      <c r="Z44" s="28">
        <f>IF(Z40=0,0,VLOOKUP(Z40,FAC_TOTALS_APTA!$A$4:$AZ$126,$L44,FALSE))</f>
        <v>0</v>
      </c>
      <c r="AA44" s="28">
        <f>IF(AA40=0,0,VLOOKUP(AA40,FAC_TOTALS_APTA!$A$4:$AZ$126,$L44,FALSE))</f>
        <v>0</v>
      </c>
      <c r="AB44" s="28">
        <f>IF(AB40=0,0,VLOOKUP(AB40,FAC_TOTALS_APTA!$A$4:$AZ$126,$L44,FALSE))</f>
        <v>0</v>
      </c>
      <c r="AC44" s="31">
        <f t="shared" si="15"/>
        <v>0</v>
      </c>
      <c r="AD44" s="32">
        <f>AC44/G56</f>
        <v>0</v>
      </c>
    </row>
    <row r="45" spans="2:30" x14ac:dyDescent="0.25">
      <c r="B45" s="114" t="s">
        <v>48</v>
      </c>
      <c r="C45" s="115" t="s">
        <v>21</v>
      </c>
      <c r="D45" s="103" t="s">
        <v>8</v>
      </c>
      <c r="E45" s="54"/>
      <c r="F45" s="5">
        <f>MATCH($D45,FAC_TOTALS_APTA!$A$2:$AZ$2,)</f>
        <v>15</v>
      </c>
      <c r="G45" s="28">
        <f>VLOOKUP(G39,FAC_TOTALS_APTA!$A$4:$AZ$126,$F45,FALSE)</f>
        <v>2873847.8133243402</v>
      </c>
      <c r="H45" s="28">
        <f>VLOOKUP(H39,FAC_TOTALS_APTA!$A$4:$AZ$126,$F45,FALSE)</f>
        <v>3045539.4790095701</v>
      </c>
      <c r="I45" s="29">
        <f t="shared" si="12"/>
        <v>5.974278279079237E-2</v>
      </c>
      <c r="J45" s="30" t="str">
        <f t="shared" si="13"/>
        <v>_log</v>
      </c>
      <c r="K45" s="30" t="str">
        <f t="shared" si="14"/>
        <v>POP_EMP_log_FAC</v>
      </c>
      <c r="L45" s="5">
        <f>MATCH($K45,FAC_TOTALS_APTA!$A$2:$AX$2,)</f>
        <v>31</v>
      </c>
      <c r="M45" s="28">
        <f>IF(M39=0,0,VLOOKUP(M39,FAC_TOTALS_APTA!$A$4:$AZ$126,$L45,FALSE))</f>
        <v>417993.25941896602</v>
      </c>
      <c r="N45" s="28">
        <f>IF(N39=0,0,VLOOKUP(N39,FAC_TOTALS_APTA!$A$4:$AZ$126,$L45,FALSE))</f>
        <v>349065.12087226001</v>
      </c>
      <c r="O45" s="28">
        <f>IF(O39=0,0,VLOOKUP(O39,FAC_TOTALS_APTA!$A$4:$AZ$126,$L45,FALSE))</f>
        <v>380690.368208731</v>
      </c>
      <c r="P45" s="28">
        <f>IF(P39=0,0,VLOOKUP(P39,FAC_TOTALS_APTA!$A$4:$AZ$126,$L45,FALSE))</f>
        <v>312823.384746517</v>
      </c>
      <c r="Q45" s="28">
        <f>IF(Q39=0,0,VLOOKUP(Q39,FAC_TOTALS_APTA!$A$4:$AZ$126,$L45,FALSE))</f>
        <v>323257.85263638699</v>
      </c>
      <c r="R45" s="28">
        <f>IF(R39=0,0,VLOOKUP(R39,FAC_TOTALS_APTA!$A$4:$AZ$126,$L45,FALSE))</f>
        <v>287384.01312776498</v>
      </c>
      <c r="S45" s="28">
        <f>IF(S39=0,0,VLOOKUP(S39,FAC_TOTALS_APTA!$A$4:$AZ$126,$L45,FALSE))</f>
        <v>0</v>
      </c>
      <c r="T45" s="28">
        <f>IF(T39=0,0,VLOOKUP(T39,FAC_TOTALS_APTA!$A$4:$AZ$126,$L45,FALSE))</f>
        <v>0</v>
      </c>
      <c r="U45" s="28">
        <f>IF(U39=0,0,VLOOKUP(U39,FAC_TOTALS_APTA!$A$4:$AZ$126,$L45,FALSE))</f>
        <v>0</v>
      </c>
      <c r="V45" s="28">
        <f>IF(V39=0,0,VLOOKUP(V39,FAC_TOTALS_APTA!$A$4:$AZ$126,$L45,FALSE))</f>
        <v>0</v>
      </c>
      <c r="W45" s="28">
        <f>IF(W39=0,0,VLOOKUP(W39,FAC_TOTALS_APTA!$A$4:$AZ$126,$L45,FALSE))</f>
        <v>0</v>
      </c>
      <c r="X45" s="28">
        <f>IF(X39=0,0,VLOOKUP(X39,FAC_TOTALS_APTA!$A$4:$AZ$126,$L45,FALSE))</f>
        <v>0</v>
      </c>
      <c r="Y45" s="28">
        <f>IF(Y39=0,0,VLOOKUP(Y39,FAC_TOTALS_APTA!$A$4:$AZ$126,$L45,FALSE))</f>
        <v>0</v>
      </c>
      <c r="Z45" s="28">
        <f>IF(Z39=0,0,VLOOKUP(Z39,FAC_TOTALS_APTA!$A$4:$AZ$126,$L45,FALSE))</f>
        <v>0</v>
      </c>
      <c r="AA45" s="28">
        <f>IF(AA39=0,0,VLOOKUP(AA39,FAC_TOTALS_APTA!$A$4:$AZ$126,$L45,FALSE))</f>
        <v>0</v>
      </c>
      <c r="AB45" s="28">
        <f>IF(AB39=0,0,VLOOKUP(AB39,FAC_TOTALS_APTA!$A$4:$AZ$126,$L45,FALSE))</f>
        <v>0</v>
      </c>
      <c r="AC45" s="31">
        <f t="shared" si="15"/>
        <v>2071213.999010626</v>
      </c>
      <c r="AD45" s="32">
        <f>AC45/G55</f>
        <v>2.4163071227712361E-2</v>
      </c>
    </row>
    <row r="46" spans="2:30" x14ac:dyDescent="0.25">
      <c r="B46" s="24" t="s">
        <v>73</v>
      </c>
      <c r="C46" s="115"/>
      <c r="D46" s="103" t="s">
        <v>72</v>
      </c>
      <c r="E46" s="54"/>
      <c r="F46" s="5" t="e">
        <f>MATCH($D46,FAC_TOTALS_APTA!$A$2:$AZ$2,)</f>
        <v>#N/A</v>
      </c>
      <c r="G46" s="53" t="e">
        <f>VLOOKUP(G39,FAC_TOTALS_APTA!$A$4:$AZ$126,$F46,FALSE)</f>
        <v>#REF!</v>
      </c>
      <c r="H46" s="53" t="e">
        <f>VLOOKUP(H39,FAC_TOTALS_APTA!$A$4:$AZ$126,$F46,FALSE)</f>
        <v>#REF!</v>
      </c>
      <c r="I46" s="29" t="str">
        <f t="shared" si="12"/>
        <v>-</v>
      </c>
      <c r="J46" s="30" t="str">
        <f t="shared" si="13"/>
        <v/>
      </c>
      <c r="K46" s="30" t="str">
        <f t="shared" si="14"/>
        <v>TSD_POP_EMP_PCT_FAC</v>
      </c>
      <c r="L46" s="5" t="e">
        <f>MATCH($K46,FAC_TOTALS_APTA!$A$2:$AX$2,)</f>
        <v>#N/A</v>
      </c>
      <c r="M46" s="28" t="e">
        <f>IF(M39=0,0,VLOOKUP(M39,FAC_TOTALS_APTA!$A$4:$AZ$126,$L46,FALSE))</f>
        <v>#REF!</v>
      </c>
      <c r="N46" s="28" t="e">
        <f>IF(N39=0,0,VLOOKUP(N39,FAC_TOTALS_APTA!$A$4:$AZ$126,$L46,FALSE))</f>
        <v>#REF!</v>
      </c>
      <c r="O46" s="28" t="e">
        <f>IF(O39=0,0,VLOOKUP(O39,FAC_TOTALS_APTA!$A$4:$AZ$126,$L46,FALSE))</f>
        <v>#REF!</v>
      </c>
      <c r="P46" s="28" t="e">
        <f>IF(P39=0,0,VLOOKUP(P39,FAC_TOTALS_APTA!$A$4:$AZ$126,$L46,FALSE))</f>
        <v>#REF!</v>
      </c>
      <c r="Q46" s="28" t="e">
        <f>IF(Q39=0,0,VLOOKUP(Q39,FAC_TOTALS_APTA!$A$4:$AZ$126,$L46,FALSE))</f>
        <v>#REF!</v>
      </c>
      <c r="R46" s="28" t="e">
        <f>IF(R39=0,0,VLOOKUP(R39,FAC_TOTALS_APTA!$A$4:$AZ$126,$L46,FALSE))</f>
        <v>#REF!</v>
      </c>
      <c r="S46" s="28">
        <f>IF(S39=0,0,VLOOKUP(S39,FAC_TOTALS_APTA!$A$4:$AZ$126,$L46,FALSE))</f>
        <v>0</v>
      </c>
      <c r="T46" s="28">
        <f>IF(T39=0,0,VLOOKUP(T39,FAC_TOTALS_APTA!$A$4:$AZ$126,$L46,FALSE))</f>
        <v>0</v>
      </c>
      <c r="U46" s="28">
        <f>IF(U39=0,0,VLOOKUP(U39,FAC_TOTALS_APTA!$A$4:$AZ$126,$L46,FALSE))</f>
        <v>0</v>
      </c>
      <c r="V46" s="28">
        <f>IF(V39=0,0,VLOOKUP(V39,FAC_TOTALS_APTA!$A$4:$AZ$126,$L46,FALSE))</f>
        <v>0</v>
      </c>
      <c r="W46" s="28">
        <f>IF(W39=0,0,VLOOKUP(W39,FAC_TOTALS_APTA!$A$4:$AZ$126,$L46,FALSE))</f>
        <v>0</v>
      </c>
      <c r="X46" s="28">
        <f>IF(X39=0,0,VLOOKUP(X39,FAC_TOTALS_APTA!$A$4:$AZ$126,$L46,FALSE))</f>
        <v>0</v>
      </c>
      <c r="Y46" s="28">
        <f>IF(Y39=0,0,VLOOKUP(Y39,FAC_TOTALS_APTA!$A$4:$AZ$126,$L46,FALSE))</f>
        <v>0</v>
      </c>
      <c r="Z46" s="28">
        <f>IF(Z39=0,0,VLOOKUP(Z39,FAC_TOTALS_APTA!$A$4:$AZ$126,$L46,FALSE))</f>
        <v>0</v>
      </c>
      <c r="AA46" s="28">
        <f>IF(AA39=0,0,VLOOKUP(AA39,FAC_TOTALS_APTA!$A$4:$AZ$126,$L46,FALSE))</f>
        <v>0</v>
      </c>
      <c r="AB46" s="28">
        <f>IF(AB39=0,0,VLOOKUP(AB39,FAC_TOTALS_APTA!$A$4:$AZ$126,$L46,FALSE))</f>
        <v>0</v>
      </c>
      <c r="AC46" s="31" t="e">
        <f t="shared" si="15"/>
        <v>#REF!</v>
      </c>
      <c r="AD46" s="32" t="e">
        <f>AC46/G55</f>
        <v>#REF!</v>
      </c>
    </row>
    <row r="47" spans="2:30" x14ac:dyDescent="0.2">
      <c r="B47" s="114" t="s">
        <v>49</v>
      </c>
      <c r="C47" s="115" t="s">
        <v>21</v>
      </c>
      <c r="D47" s="123" t="s">
        <v>81</v>
      </c>
      <c r="E47" s="54"/>
      <c r="F47" s="5">
        <f>MATCH($D47,FAC_TOTALS_APTA!$A$2:$AZ$2,)</f>
        <v>16</v>
      </c>
      <c r="G47" s="33">
        <f>VLOOKUP(G39,FAC_TOTALS_APTA!$A$4:$AZ$126,$F47,FALSE)</f>
        <v>4.0037531914838302</v>
      </c>
      <c r="H47" s="33">
        <f>VLOOKUP(H39,FAC_TOTALS_APTA!$A$4:$AZ$126,$F47,FALSE)</f>
        <v>2.8674048087374802</v>
      </c>
      <c r="I47" s="29">
        <f t="shared" si="12"/>
        <v>-0.28382078724618098</v>
      </c>
      <c r="J47" s="30" t="str">
        <f t="shared" si="13"/>
        <v>_log</v>
      </c>
      <c r="K47" s="30" t="str">
        <f t="shared" si="14"/>
        <v>GAS_PRICE_2018_log_FAC</v>
      </c>
      <c r="L47" s="5">
        <f>MATCH($K47,FAC_TOTALS_APTA!$A$2:$AX$2,)</f>
        <v>32</v>
      </c>
      <c r="M47" s="28">
        <f>IF(M39=0,0,VLOOKUP(M39,FAC_TOTALS_APTA!$A$4:$AZ$126,$L47,FALSE))</f>
        <v>-247203.351620409</v>
      </c>
      <c r="N47" s="28">
        <f>IF(N39=0,0,VLOOKUP(N39,FAC_TOTALS_APTA!$A$4:$AZ$126,$L47,FALSE))</f>
        <v>-367706.62666163797</v>
      </c>
      <c r="O47" s="28">
        <f>IF(O39=0,0,VLOOKUP(O39,FAC_TOTALS_APTA!$A$4:$AZ$126,$L47,FALSE))</f>
        <v>-1964889.33586358</v>
      </c>
      <c r="P47" s="28">
        <f>IF(P39=0,0,VLOOKUP(P39,FAC_TOTALS_APTA!$A$4:$AZ$126,$L47,FALSE))</f>
        <v>-704219.20211542398</v>
      </c>
      <c r="Q47" s="28">
        <f>IF(Q39=0,0,VLOOKUP(Q39,FAC_TOTALS_APTA!$A$4:$AZ$126,$L47,FALSE))</f>
        <v>514217.283471687</v>
      </c>
      <c r="R47" s="28">
        <f>IF(R39=0,0,VLOOKUP(R39,FAC_TOTALS_APTA!$A$4:$AZ$126,$L47,FALSE))</f>
        <v>617466.837086068</v>
      </c>
      <c r="S47" s="28">
        <f>IF(S39=0,0,VLOOKUP(S39,FAC_TOTALS_APTA!$A$4:$AZ$126,$L47,FALSE))</f>
        <v>0</v>
      </c>
      <c r="T47" s="28">
        <f>IF(T39=0,0,VLOOKUP(T39,FAC_TOTALS_APTA!$A$4:$AZ$126,$L47,FALSE))</f>
        <v>0</v>
      </c>
      <c r="U47" s="28">
        <f>IF(U39=0,0,VLOOKUP(U39,FAC_TOTALS_APTA!$A$4:$AZ$126,$L47,FALSE))</f>
        <v>0</v>
      </c>
      <c r="V47" s="28">
        <f>IF(V39=0,0,VLOOKUP(V39,FAC_TOTALS_APTA!$A$4:$AZ$126,$L47,FALSE))</f>
        <v>0</v>
      </c>
      <c r="W47" s="28">
        <f>IF(W39=0,0,VLOOKUP(W39,FAC_TOTALS_APTA!$A$4:$AZ$126,$L47,FALSE))</f>
        <v>0</v>
      </c>
      <c r="X47" s="28">
        <f>IF(X39=0,0,VLOOKUP(X39,FAC_TOTALS_APTA!$A$4:$AZ$126,$L47,FALSE))</f>
        <v>0</v>
      </c>
      <c r="Y47" s="28">
        <f>IF(Y39=0,0,VLOOKUP(Y39,FAC_TOTALS_APTA!$A$4:$AZ$126,$L47,FALSE))</f>
        <v>0</v>
      </c>
      <c r="Z47" s="28">
        <f>IF(Z39=0,0,VLOOKUP(Z39,FAC_TOTALS_APTA!$A$4:$AZ$126,$L47,FALSE))</f>
        <v>0</v>
      </c>
      <c r="AA47" s="28">
        <f>IF(AA39=0,0,VLOOKUP(AA39,FAC_TOTALS_APTA!$A$4:$AZ$126,$L47,FALSE))</f>
        <v>0</v>
      </c>
      <c r="AB47" s="28">
        <f>IF(AB39=0,0,VLOOKUP(AB39,FAC_TOTALS_APTA!$A$4:$AZ$126,$L47,FALSE))</f>
        <v>0</v>
      </c>
      <c r="AC47" s="31">
        <f t="shared" si="15"/>
        <v>-2152334.3957032957</v>
      </c>
      <c r="AD47" s="32">
        <f>AC47/G55</f>
        <v>-2.5109433083243256E-2</v>
      </c>
    </row>
    <row r="48" spans="2:30" x14ac:dyDescent="0.25">
      <c r="B48" s="114" t="s">
        <v>46</v>
      </c>
      <c r="C48" s="115" t="s">
        <v>21</v>
      </c>
      <c r="D48" s="103" t="s">
        <v>14</v>
      </c>
      <c r="E48" s="54"/>
      <c r="F48" s="5">
        <f>MATCH($D48,FAC_TOTALS_APTA!$A$2:$AZ$2,)</f>
        <v>17</v>
      </c>
      <c r="G48" s="53">
        <f>VLOOKUP(G39,FAC_TOTALS_APTA!$A$4:$AZ$126,$F48,FALSE)</f>
        <v>29075.687025196399</v>
      </c>
      <c r="H48" s="53">
        <f>VLOOKUP(H39,FAC_TOTALS_APTA!$A$4:$AZ$126,$F48,FALSE)</f>
        <v>31798.715648167199</v>
      </c>
      <c r="I48" s="29">
        <f t="shared" si="12"/>
        <v>9.3653113703249025E-2</v>
      </c>
      <c r="J48" s="30" t="str">
        <f t="shared" si="13"/>
        <v>_log</v>
      </c>
      <c r="K48" s="30" t="str">
        <f t="shared" si="14"/>
        <v>TOTAL_MED_INC_INDIV_2018_log_FAC</v>
      </c>
      <c r="L48" s="5">
        <f>MATCH($K48,FAC_TOTALS_APTA!$A$2:$AX$2,)</f>
        <v>33</v>
      </c>
      <c r="M48" s="28">
        <f>IF(M39=0,0,VLOOKUP(M39,FAC_TOTALS_APTA!$A$4:$AZ$126,$L48,FALSE))</f>
        <v>-189404.22982017801</v>
      </c>
      <c r="N48" s="28">
        <f>IF(N39=0,0,VLOOKUP(N39,FAC_TOTALS_APTA!$A$4:$AZ$126,$L48,FALSE))</f>
        <v>-24327.082311182599</v>
      </c>
      <c r="O48" s="28">
        <f>IF(O39=0,0,VLOOKUP(O39,FAC_TOTALS_APTA!$A$4:$AZ$126,$L48,FALSE))</f>
        <v>-472644.76677288697</v>
      </c>
      <c r="P48" s="28">
        <f>IF(P39=0,0,VLOOKUP(P39,FAC_TOTALS_APTA!$A$4:$AZ$126,$L48,FALSE))</f>
        <v>-164360.284389596</v>
      </c>
      <c r="Q48" s="28">
        <f>IF(Q39=0,0,VLOOKUP(Q39,FAC_TOTALS_APTA!$A$4:$AZ$126,$L48,FALSE))</f>
        <v>49322.959968422401</v>
      </c>
      <c r="R48" s="28">
        <f>IF(R39=0,0,VLOOKUP(R39,FAC_TOTALS_APTA!$A$4:$AZ$126,$L48,FALSE))</f>
        <v>-33857.296677629398</v>
      </c>
      <c r="S48" s="28">
        <f>IF(S39=0,0,VLOOKUP(S39,FAC_TOTALS_APTA!$A$4:$AZ$126,$L48,FALSE))</f>
        <v>0</v>
      </c>
      <c r="T48" s="28">
        <f>IF(T39=0,0,VLOOKUP(T39,FAC_TOTALS_APTA!$A$4:$AZ$126,$L48,FALSE))</f>
        <v>0</v>
      </c>
      <c r="U48" s="28">
        <f>IF(U39=0,0,VLOOKUP(U39,FAC_TOTALS_APTA!$A$4:$AZ$126,$L48,FALSE))</f>
        <v>0</v>
      </c>
      <c r="V48" s="28">
        <f>IF(V39=0,0,VLOOKUP(V39,FAC_TOTALS_APTA!$A$4:$AZ$126,$L48,FALSE))</f>
        <v>0</v>
      </c>
      <c r="W48" s="28">
        <f>IF(W39=0,0,VLOOKUP(W39,FAC_TOTALS_APTA!$A$4:$AZ$126,$L48,FALSE))</f>
        <v>0</v>
      </c>
      <c r="X48" s="28">
        <f>IF(X39=0,0,VLOOKUP(X39,FAC_TOTALS_APTA!$A$4:$AZ$126,$L48,FALSE))</f>
        <v>0</v>
      </c>
      <c r="Y48" s="28">
        <f>IF(Y39=0,0,VLOOKUP(Y39,FAC_TOTALS_APTA!$A$4:$AZ$126,$L48,FALSE))</f>
        <v>0</v>
      </c>
      <c r="Z48" s="28">
        <f>IF(Z39=0,0,VLOOKUP(Z39,FAC_TOTALS_APTA!$A$4:$AZ$126,$L48,FALSE))</f>
        <v>0</v>
      </c>
      <c r="AA48" s="28">
        <f>IF(AA39=0,0,VLOOKUP(AA39,FAC_TOTALS_APTA!$A$4:$AZ$126,$L48,FALSE))</f>
        <v>0</v>
      </c>
      <c r="AB48" s="28">
        <f>IF(AB39=0,0,VLOOKUP(AB39,FAC_TOTALS_APTA!$A$4:$AZ$126,$L48,FALSE))</f>
        <v>0</v>
      </c>
      <c r="AC48" s="31">
        <f t="shared" si="15"/>
        <v>-835270.7000030505</v>
      </c>
      <c r="AD48" s="32">
        <f>AC48/G55</f>
        <v>-9.7443844181411051E-3</v>
      </c>
    </row>
    <row r="49" spans="1:31" x14ac:dyDescent="0.25">
      <c r="B49" s="114" t="s">
        <v>62</v>
      </c>
      <c r="C49" s="115"/>
      <c r="D49" s="103" t="s">
        <v>9</v>
      </c>
      <c r="E49" s="54"/>
      <c r="F49" s="5">
        <f>MATCH($D49,FAC_TOTALS_APTA!$A$2:$AZ$2,)</f>
        <v>18</v>
      </c>
      <c r="G49" s="28">
        <f>VLOOKUP(G39,FAC_TOTALS_APTA!$A$4:$AZ$126,$F49,FALSE)</f>
        <v>8.3624406793883406</v>
      </c>
      <c r="H49" s="28">
        <f>VLOOKUP(H39,FAC_TOTALS_APTA!$A$4:$AZ$126,$F49,FALSE)</f>
        <v>7.2343779632504601</v>
      </c>
      <c r="I49" s="29">
        <f t="shared" si="12"/>
        <v>-0.13489634897121816</v>
      </c>
      <c r="J49" s="30" t="str">
        <f t="shared" si="13"/>
        <v/>
      </c>
      <c r="K49" s="30" t="str">
        <f t="shared" si="14"/>
        <v>PCT_HH_NO_VEH_FAC</v>
      </c>
      <c r="L49" s="5">
        <f>MATCH($K49,FAC_TOTALS_APTA!$A$2:$AX$2,)</f>
        <v>34</v>
      </c>
      <c r="M49" s="28">
        <f>IF(M39=0,0,VLOOKUP(M39,FAC_TOTALS_APTA!$A$4:$AZ$126,$L49,FALSE))</f>
        <v>-306371.51229320402</v>
      </c>
      <c r="N49" s="28">
        <f>IF(N39=0,0,VLOOKUP(N39,FAC_TOTALS_APTA!$A$4:$AZ$126,$L49,FALSE))</f>
        <v>-22775.085673492002</v>
      </c>
      <c r="O49" s="28">
        <f>IF(O39=0,0,VLOOKUP(O39,FAC_TOTALS_APTA!$A$4:$AZ$126,$L49,FALSE))</f>
        <v>-492518.82994451001</v>
      </c>
      <c r="P49" s="28">
        <f>IF(P39=0,0,VLOOKUP(P39,FAC_TOTALS_APTA!$A$4:$AZ$126,$L49,FALSE))</f>
        <v>-626799.86314532103</v>
      </c>
      <c r="Q49" s="28">
        <f>IF(Q39=0,0,VLOOKUP(Q39,FAC_TOTALS_APTA!$A$4:$AZ$126,$L49,FALSE))</f>
        <v>-458326.71908722201</v>
      </c>
      <c r="R49" s="28">
        <f>IF(R39=0,0,VLOOKUP(R39,FAC_TOTALS_APTA!$A$4:$AZ$126,$L49,FALSE))</f>
        <v>-468944.41998147801</v>
      </c>
      <c r="S49" s="28">
        <f>IF(S39=0,0,VLOOKUP(S39,FAC_TOTALS_APTA!$A$4:$AZ$126,$L49,FALSE))</f>
        <v>0</v>
      </c>
      <c r="T49" s="28">
        <f>IF(T39=0,0,VLOOKUP(T39,FAC_TOTALS_APTA!$A$4:$AZ$126,$L49,FALSE))</f>
        <v>0</v>
      </c>
      <c r="U49" s="28">
        <f>IF(U39=0,0,VLOOKUP(U39,FAC_TOTALS_APTA!$A$4:$AZ$126,$L49,FALSE))</f>
        <v>0</v>
      </c>
      <c r="V49" s="28">
        <f>IF(V39=0,0,VLOOKUP(V39,FAC_TOTALS_APTA!$A$4:$AZ$126,$L49,FALSE))</f>
        <v>0</v>
      </c>
      <c r="W49" s="28">
        <f>IF(W39=0,0,VLOOKUP(W39,FAC_TOTALS_APTA!$A$4:$AZ$126,$L49,FALSE))</f>
        <v>0</v>
      </c>
      <c r="X49" s="28">
        <f>IF(X39=0,0,VLOOKUP(X39,FAC_TOTALS_APTA!$A$4:$AZ$126,$L49,FALSE))</f>
        <v>0</v>
      </c>
      <c r="Y49" s="28">
        <f>IF(Y39=0,0,VLOOKUP(Y39,FAC_TOTALS_APTA!$A$4:$AZ$126,$L49,FALSE))</f>
        <v>0</v>
      </c>
      <c r="Z49" s="28">
        <f>IF(Z39=0,0,VLOOKUP(Z39,FAC_TOTALS_APTA!$A$4:$AZ$126,$L49,FALSE))</f>
        <v>0</v>
      </c>
      <c r="AA49" s="28">
        <f>IF(AA39=0,0,VLOOKUP(AA39,FAC_TOTALS_APTA!$A$4:$AZ$126,$L49,FALSE))</f>
        <v>0</v>
      </c>
      <c r="AB49" s="28">
        <f>IF(AB39=0,0,VLOOKUP(AB39,FAC_TOTALS_APTA!$A$4:$AZ$126,$L49,FALSE))</f>
        <v>0</v>
      </c>
      <c r="AC49" s="31">
        <f t="shared" si="15"/>
        <v>-2375736.4301252272</v>
      </c>
      <c r="AD49" s="32">
        <f>AC49/G55</f>
        <v>-2.7715672357761255E-2</v>
      </c>
    </row>
    <row r="50" spans="1:31" x14ac:dyDescent="0.25">
      <c r="B50" s="114" t="s">
        <v>47</v>
      </c>
      <c r="C50" s="115"/>
      <c r="D50" s="103" t="s">
        <v>28</v>
      </c>
      <c r="E50" s="54"/>
      <c r="F50" s="5">
        <f>MATCH($D50,FAC_TOTALS_APTA!$A$2:$AZ$2,)</f>
        <v>19</v>
      </c>
      <c r="G50" s="33">
        <f>VLOOKUP(G39,FAC_TOTALS_APTA!$A$4:$AZ$126,$F50,FALSE)</f>
        <v>4.4248857901299896</v>
      </c>
      <c r="H50" s="33">
        <f>VLOOKUP(H39,FAC_TOTALS_APTA!$A$4:$AZ$126,$F50,FALSE)</f>
        <v>5.8615759225582398</v>
      </c>
      <c r="I50" s="29">
        <f t="shared" si="12"/>
        <v>0.32468411628451199</v>
      </c>
      <c r="J50" s="30" t="str">
        <f t="shared" si="13"/>
        <v/>
      </c>
      <c r="K50" s="30" t="str">
        <f t="shared" si="14"/>
        <v>JTW_HOME_PCT_FAC</v>
      </c>
      <c r="L50" s="5">
        <f>MATCH($K50,FAC_TOTALS_APTA!$A$2:$AX$2,)</f>
        <v>35</v>
      </c>
      <c r="M50" s="28">
        <f>IF(M39=0,0,VLOOKUP(M39,FAC_TOTALS_APTA!$A$4:$AZ$126,$L50,FALSE))</f>
        <v>-3289.2736432530501</v>
      </c>
      <c r="N50" s="28">
        <f>IF(N39=0,0,VLOOKUP(N39,FAC_TOTALS_APTA!$A$4:$AZ$126,$L50,FALSE))</f>
        <v>-32107.775957957499</v>
      </c>
      <c r="O50" s="28">
        <f>IF(O39=0,0,VLOOKUP(O39,FAC_TOTALS_APTA!$A$4:$AZ$126,$L50,FALSE))</f>
        <v>-63378.256862336202</v>
      </c>
      <c r="P50" s="28">
        <f>IF(P39=0,0,VLOOKUP(P39,FAC_TOTALS_APTA!$A$4:$AZ$126,$L50,FALSE))</f>
        <v>-243292.561172646</v>
      </c>
      <c r="Q50" s="28">
        <f>IF(Q39=0,0,VLOOKUP(Q39,FAC_TOTALS_APTA!$A$4:$AZ$126,$L50,FALSE))</f>
        <v>-120449.58311021799</v>
      </c>
      <c r="R50" s="28">
        <f>IF(R39=0,0,VLOOKUP(R39,FAC_TOTALS_APTA!$A$4:$AZ$126,$L50,FALSE))</f>
        <v>-147220.74832829501</v>
      </c>
      <c r="S50" s="28">
        <f>IF(S39=0,0,VLOOKUP(S39,FAC_TOTALS_APTA!$A$4:$AZ$126,$L50,FALSE))</f>
        <v>0</v>
      </c>
      <c r="T50" s="28">
        <f>IF(T39=0,0,VLOOKUP(T39,FAC_TOTALS_APTA!$A$4:$AZ$126,$L50,FALSE))</f>
        <v>0</v>
      </c>
      <c r="U50" s="28">
        <f>IF(U39=0,0,VLOOKUP(U39,FAC_TOTALS_APTA!$A$4:$AZ$126,$L50,FALSE))</f>
        <v>0</v>
      </c>
      <c r="V50" s="28">
        <f>IF(V39=0,0,VLOOKUP(V39,FAC_TOTALS_APTA!$A$4:$AZ$126,$L50,FALSE))</f>
        <v>0</v>
      </c>
      <c r="W50" s="28">
        <f>IF(W39=0,0,VLOOKUP(W39,FAC_TOTALS_APTA!$A$4:$AZ$126,$L50,FALSE))</f>
        <v>0</v>
      </c>
      <c r="X50" s="28">
        <f>IF(X39=0,0,VLOOKUP(X39,FAC_TOTALS_APTA!$A$4:$AZ$126,$L50,FALSE))</f>
        <v>0</v>
      </c>
      <c r="Y50" s="28">
        <f>IF(Y39=0,0,VLOOKUP(Y39,FAC_TOTALS_APTA!$A$4:$AZ$126,$L50,FALSE))</f>
        <v>0</v>
      </c>
      <c r="Z50" s="28">
        <f>IF(Z39=0,0,VLOOKUP(Z39,FAC_TOTALS_APTA!$A$4:$AZ$126,$L50,FALSE))</f>
        <v>0</v>
      </c>
      <c r="AA50" s="28">
        <f>IF(AA39=0,0,VLOOKUP(AA39,FAC_TOTALS_APTA!$A$4:$AZ$126,$L50,FALSE))</f>
        <v>0</v>
      </c>
      <c r="AB50" s="28">
        <f>IF(AB39=0,0,VLOOKUP(AB39,FAC_TOTALS_APTA!$A$4:$AZ$126,$L50,FALSE))</f>
        <v>0</v>
      </c>
      <c r="AC50" s="31">
        <f t="shared" si="15"/>
        <v>-609738.19907470583</v>
      </c>
      <c r="AD50" s="32">
        <f>AC50/G55</f>
        <v>-7.1132908243845784E-3</v>
      </c>
    </row>
    <row r="51" spans="1:31" x14ac:dyDescent="0.25">
      <c r="B51" s="114" t="s">
        <v>63</v>
      </c>
      <c r="C51" s="115"/>
      <c r="D51" s="125" t="s">
        <v>69</v>
      </c>
      <c r="E51" s="54"/>
      <c r="F51" s="5">
        <f>MATCH($D51,FAC_TOTALS_APTA!$A$2:$AZ$2,)</f>
        <v>25</v>
      </c>
      <c r="G51" s="33">
        <f>VLOOKUP(G39,FAC_TOTALS_APTA!$A$4:$AZ$126,$F51,FALSE)</f>
        <v>0</v>
      </c>
      <c r="H51" s="33">
        <f>VLOOKUP(H39,FAC_TOTALS_APTA!$A$4:$AZ$126,$F51,FALSE)</f>
        <v>4.2089191369055401</v>
      </c>
      <c r="I51" s="29" t="str">
        <f t="shared" si="12"/>
        <v>-</v>
      </c>
      <c r="J51" s="30"/>
      <c r="K51" s="30" t="str">
        <f t="shared" si="14"/>
        <v>YEARS_SINCE_TNC_RAIL_MID_FAC</v>
      </c>
      <c r="L51" s="5">
        <f>MATCH($K51,FAC_TOTALS_APTA!$A$2:$AX$2,)</f>
        <v>41</v>
      </c>
      <c r="M51" s="28">
        <f>IF(M39=0,0,VLOOKUP(M39,FAC_TOTALS_APTA!$A$4:$AZ$126,$L51,FALSE))</f>
        <v>0</v>
      </c>
      <c r="N51" s="28">
        <f>IF(N39=0,0,VLOOKUP(N39,FAC_TOTALS_APTA!$A$4:$AZ$126,$L51,FALSE))</f>
        <v>-833452.27285894996</v>
      </c>
      <c r="O51" s="28">
        <f>IF(O39=0,0,VLOOKUP(O39,FAC_TOTALS_APTA!$A$4:$AZ$126,$L51,FALSE))</f>
        <v>-3580058.6835210701</v>
      </c>
      <c r="P51" s="28">
        <f>IF(P39=0,0,VLOOKUP(P39,FAC_TOTALS_APTA!$A$4:$AZ$126,$L51,FALSE))</f>
        <v>-3864865.4573287098</v>
      </c>
      <c r="Q51" s="28">
        <f>IF(Q39=0,0,VLOOKUP(Q39,FAC_TOTALS_APTA!$A$4:$AZ$126,$L51,FALSE))</f>
        <v>-3813084.5302331401</v>
      </c>
      <c r="R51" s="28">
        <f>IF(R39=0,0,VLOOKUP(R39,FAC_TOTALS_APTA!$A$4:$AZ$126,$L51,FALSE))</f>
        <v>-3666072.54648558</v>
      </c>
      <c r="S51" s="28">
        <f>IF(S39=0,0,VLOOKUP(S39,FAC_TOTALS_APTA!$A$4:$AZ$126,$L51,FALSE))</f>
        <v>0</v>
      </c>
      <c r="T51" s="28">
        <f>IF(T39=0,0,VLOOKUP(T39,FAC_TOTALS_APTA!$A$4:$AZ$126,$L51,FALSE))</f>
        <v>0</v>
      </c>
      <c r="U51" s="28">
        <f>IF(U39=0,0,VLOOKUP(U39,FAC_TOTALS_APTA!$A$4:$AZ$126,$L51,FALSE))</f>
        <v>0</v>
      </c>
      <c r="V51" s="28">
        <f>IF(V39=0,0,VLOOKUP(V39,FAC_TOTALS_APTA!$A$4:$AZ$126,$L51,FALSE))</f>
        <v>0</v>
      </c>
      <c r="W51" s="28">
        <f>IF(W39=0,0,VLOOKUP(W39,FAC_TOTALS_APTA!$A$4:$AZ$126,$L51,FALSE))</f>
        <v>0</v>
      </c>
      <c r="X51" s="28">
        <f>IF(X39=0,0,VLOOKUP(X39,FAC_TOTALS_APTA!$A$4:$AZ$126,$L51,FALSE))</f>
        <v>0</v>
      </c>
      <c r="Y51" s="28">
        <f>IF(Y39=0,0,VLOOKUP(Y39,FAC_TOTALS_APTA!$A$4:$AZ$126,$L51,FALSE))</f>
        <v>0</v>
      </c>
      <c r="Z51" s="28">
        <f>IF(Z39=0,0,VLOOKUP(Z39,FAC_TOTALS_APTA!$A$4:$AZ$126,$L51,FALSE))</f>
        <v>0</v>
      </c>
      <c r="AA51" s="28">
        <f>IF(AA39=0,0,VLOOKUP(AA39,FAC_TOTALS_APTA!$A$4:$AZ$126,$L51,FALSE))</f>
        <v>0</v>
      </c>
      <c r="AB51" s="28">
        <f>IF(AB39=0,0,VLOOKUP(AB39,FAC_TOTALS_APTA!$A$4:$AZ$126,$L51,FALSE))</f>
        <v>0</v>
      </c>
      <c r="AC51" s="31">
        <f t="shared" si="15"/>
        <v>-15757533.490427449</v>
      </c>
      <c r="AD51" s="32">
        <f>AC51/G55</f>
        <v>-0.1838295822083752</v>
      </c>
    </row>
    <row r="52" spans="1:31" hidden="1" x14ac:dyDescent="0.25">
      <c r="B52" s="114" t="s">
        <v>64</v>
      </c>
      <c r="C52" s="115"/>
      <c r="D52" s="103" t="s">
        <v>43</v>
      </c>
      <c r="E52" s="54"/>
      <c r="F52" s="5">
        <f>MATCH($D52,FAC_TOTALS_APTA!$A$2:$AZ$2,)</f>
        <v>26</v>
      </c>
      <c r="G52" s="33">
        <f>VLOOKUP(G39,FAC_TOTALS_APTA!$A$4:$AZ$126,$F52,FALSE)</f>
        <v>0.34080460599745599</v>
      </c>
      <c r="H52" s="33">
        <f>VLOOKUP(H39,FAC_TOTALS_APTA!$A$4:$AZ$126,$F52,FALSE)</f>
        <v>0.84038901753350603</v>
      </c>
      <c r="I52" s="29">
        <f t="shared" si="12"/>
        <v>1.4658968885525545</v>
      </c>
      <c r="J52" s="30" t="str">
        <f t="shared" ref="J52:J53" si="16">IF(C52="Log","_log","")</f>
        <v/>
      </c>
      <c r="K52" s="30" t="str">
        <f t="shared" si="14"/>
        <v>BIKE_SHARE_FAC</v>
      </c>
      <c r="L52" s="5">
        <f>MATCH($K52,FAC_TOTALS_APTA!$A$2:$AX$2,)</f>
        <v>42</v>
      </c>
      <c r="M52" s="28">
        <f>IF(M39=0,0,VLOOKUP(M39,FAC_TOTALS_APTA!$A$4:$AZ$126,$L52,FALSE))</f>
        <v>-144537.87465382399</v>
      </c>
      <c r="N52" s="28">
        <f>IF(N39=0,0,VLOOKUP(N39,FAC_TOTALS_APTA!$A$4:$AZ$126,$L52,FALSE))</f>
        <v>-2210.2885188007799</v>
      </c>
      <c r="O52" s="28">
        <f>IF(O39=0,0,VLOOKUP(O39,FAC_TOTALS_APTA!$A$4:$AZ$126,$L52,FALSE))</f>
        <v>-76558.523130909496</v>
      </c>
      <c r="P52" s="28">
        <f>IF(P39=0,0,VLOOKUP(P39,FAC_TOTALS_APTA!$A$4:$AZ$126,$L52,FALSE))</f>
        <v>-38871.558255094198</v>
      </c>
      <c r="Q52" s="28">
        <f>IF(Q39=0,0,VLOOKUP(Q39,FAC_TOTALS_APTA!$A$4:$AZ$126,$L52,FALSE))</f>
        <v>-60137.009793905097</v>
      </c>
      <c r="R52" s="28">
        <f>IF(R39=0,0,VLOOKUP(R39,FAC_TOTALS_APTA!$A$4:$AZ$126,$L52,FALSE))</f>
        <v>-16180.253488537899</v>
      </c>
      <c r="S52" s="28">
        <f>IF(S39=0,0,VLOOKUP(S39,FAC_TOTALS_APTA!$A$4:$AZ$126,$L52,FALSE))</f>
        <v>0</v>
      </c>
      <c r="T52" s="28">
        <f>IF(T39=0,0,VLOOKUP(T39,FAC_TOTALS_APTA!$A$4:$AZ$126,$L52,FALSE))</f>
        <v>0</v>
      </c>
      <c r="U52" s="28">
        <f>IF(U39=0,0,VLOOKUP(U39,FAC_TOTALS_APTA!$A$4:$AZ$126,$L52,FALSE))</f>
        <v>0</v>
      </c>
      <c r="V52" s="28">
        <f>IF(V39=0,0,VLOOKUP(V39,FAC_TOTALS_APTA!$A$4:$AZ$126,$L52,FALSE))</f>
        <v>0</v>
      </c>
      <c r="W52" s="28">
        <f>IF(W39=0,0,VLOOKUP(W39,FAC_TOTALS_APTA!$A$4:$AZ$126,$L52,FALSE))</f>
        <v>0</v>
      </c>
      <c r="X52" s="28">
        <f>IF(X39=0,0,VLOOKUP(X39,FAC_TOTALS_APTA!$A$4:$AZ$126,$L52,FALSE))</f>
        <v>0</v>
      </c>
      <c r="Y52" s="28">
        <f>IF(Y39=0,0,VLOOKUP(Y39,FAC_TOTALS_APTA!$A$4:$AZ$126,$L52,FALSE))</f>
        <v>0</v>
      </c>
      <c r="Z52" s="28">
        <f>IF(Z39=0,0,VLOOKUP(Z39,FAC_TOTALS_APTA!$A$4:$AZ$126,$L52,FALSE))</f>
        <v>0</v>
      </c>
      <c r="AA52" s="28">
        <f>IF(AA39=0,0,VLOOKUP(AA39,FAC_TOTALS_APTA!$A$4:$AZ$126,$L52,FALSE))</f>
        <v>0</v>
      </c>
      <c r="AB52" s="28">
        <f>IF(AB39=0,0,VLOOKUP(AB39,FAC_TOTALS_APTA!$A$4:$AZ$126,$L52,FALSE))</f>
        <v>0</v>
      </c>
      <c r="AC52" s="31">
        <f t="shared" si="15"/>
        <v>-338495.50784107146</v>
      </c>
      <c r="AD52" s="32">
        <f>AC52/G55</f>
        <v>-3.9489357787903384E-3</v>
      </c>
    </row>
    <row r="53" spans="1:31" hidden="1" x14ac:dyDescent="0.25">
      <c r="B53" s="126" t="s">
        <v>65</v>
      </c>
      <c r="C53" s="127"/>
      <c r="D53" s="128" t="s">
        <v>44</v>
      </c>
      <c r="E53" s="55"/>
      <c r="F53" s="6">
        <f>MATCH($D53,FAC_TOTALS_APTA!$A$2:$AZ$2,)</f>
        <v>27</v>
      </c>
      <c r="G53" s="34">
        <f>VLOOKUP(G39,FAC_TOTALS_APTA!$A$4:$AZ$126,$F53,FALSE)</f>
        <v>0</v>
      </c>
      <c r="H53" s="34">
        <f>VLOOKUP(H39,FAC_TOTALS_APTA!$A$4:$AZ$126,$F53,FALSE)</f>
        <v>0.54726427516599196</v>
      </c>
      <c r="I53" s="35" t="str">
        <f t="shared" si="12"/>
        <v>-</v>
      </c>
      <c r="J53" s="36" t="str">
        <f t="shared" si="16"/>
        <v/>
      </c>
      <c r="K53" s="36" t="str">
        <f t="shared" si="14"/>
        <v>scooter_flag_FAC</v>
      </c>
      <c r="L53" s="6">
        <f>MATCH($K53,FAC_TOTALS_APTA!$A$2:$AX$2,)</f>
        <v>43</v>
      </c>
      <c r="M53" s="37">
        <f>IF(M39=0,0,VLOOKUP(M39,FAC_TOTALS_APTA!$A$4:$AZ$126,$L53,FALSE))</f>
        <v>0</v>
      </c>
      <c r="N53" s="37">
        <f>IF(N39=0,0,VLOOKUP(N39,FAC_TOTALS_APTA!$A$4:$AZ$126,$L53,FALSE))</f>
        <v>0</v>
      </c>
      <c r="O53" s="37">
        <f>IF(O39=0,0,VLOOKUP(O39,FAC_TOTALS_APTA!$A$4:$AZ$126,$L53,FALSE))</f>
        <v>0</v>
      </c>
      <c r="P53" s="37">
        <f>IF(P39=0,0,VLOOKUP(P39,FAC_TOTALS_APTA!$A$4:$AZ$126,$L53,FALSE))</f>
        <v>0</v>
      </c>
      <c r="Q53" s="37">
        <f>IF(Q39=0,0,VLOOKUP(Q39,FAC_TOTALS_APTA!$A$4:$AZ$126,$L53,FALSE))</f>
        <v>0</v>
      </c>
      <c r="R53" s="37">
        <f>IF(R39=0,0,VLOOKUP(R39,FAC_TOTALS_APTA!$A$4:$AZ$126,$L53,FALSE))</f>
        <v>-2311306.7310780501</v>
      </c>
      <c r="S53" s="37">
        <f>IF(S39=0,0,VLOOKUP(S39,FAC_TOTALS_APTA!$A$4:$AZ$126,$L53,FALSE))</f>
        <v>0</v>
      </c>
      <c r="T53" s="37">
        <f>IF(T39=0,0,VLOOKUP(T39,FAC_TOTALS_APTA!$A$4:$AZ$126,$L53,FALSE))</f>
        <v>0</v>
      </c>
      <c r="U53" s="37">
        <f>IF(U39=0,0,VLOOKUP(U39,FAC_TOTALS_APTA!$A$4:$AZ$126,$L53,FALSE))</f>
        <v>0</v>
      </c>
      <c r="V53" s="37">
        <f>IF(V39=0,0,VLOOKUP(V39,FAC_TOTALS_APTA!$A$4:$AZ$126,$L53,FALSE))</f>
        <v>0</v>
      </c>
      <c r="W53" s="37">
        <f>IF(W39=0,0,VLOOKUP(W39,FAC_TOTALS_APTA!$A$4:$AZ$126,$L53,FALSE))</f>
        <v>0</v>
      </c>
      <c r="X53" s="37">
        <f>IF(X39=0,0,VLOOKUP(X39,FAC_TOTALS_APTA!$A$4:$AZ$126,$L53,FALSE))</f>
        <v>0</v>
      </c>
      <c r="Y53" s="37">
        <f>IF(Y39=0,0,VLOOKUP(Y39,FAC_TOTALS_APTA!$A$4:$AZ$126,$L53,FALSE))</f>
        <v>0</v>
      </c>
      <c r="Z53" s="37">
        <f>IF(Z39=0,0,VLOOKUP(Z39,FAC_TOTALS_APTA!$A$4:$AZ$126,$L53,FALSE))</f>
        <v>0</v>
      </c>
      <c r="AA53" s="37">
        <f>IF(AA39=0,0,VLOOKUP(AA39,FAC_TOTALS_APTA!$A$4:$AZ$126,$L53,FALSE))</f>
        <v>0</v>
      </c>
      <c r="AB53" s="37">
        <f>IF(AB39=0,0,VLOOKUP(AB39,FAC_TOTALS_APTA!$A$4:$AZ$126,$L53,FALSE))</f>
        <v>0</v>
      </c>
      <c r="AC53" s="38">
        <f t="shared" si="15"/>
        <v>-2311306.7310780501</v>
      </c>
      <c r="AD53" s="39">
        <f>AC53/G55</f>
        <v>-2.6964026507549411E-2</v>
      </c>
    </row>
    <row r="54" spans="1:31" x14ac:dyDescent="0.25">
      <c r="B54" s="40" t="s">
        <v>53</v>
      </c>
      <c r="C54" s="41"/>
      <c r="D54" s="40" t="s">
        <v>45</v>
      </c>
      <c r="E54" s="42"/>
      <c r="F54" s="43"/>
      <c r="G54" s="44"/>
      <c r="H54" s="44"/>
      <c r="I54" s="45"/>
      <c r="J54" s="46"/>
      <c r="K54" s="46" t="str">
        <f t="shared" ref="K54" si="17">CONCATENATE(D54,J54,"_FAC")</f>
        <v>New_Reporter_FAC</v>
      </c>
      <c r="L54" s="43">
        <f>MATCH($K54,FAC_TOTALS_APTA!$A$2:$AX$2,)</f>
        <v>47</v>
      </c>
      <c r="M54" s="44">
        <f>IF(M39=0,0,VLOOKUP(M39,FAC_TOTALS_APTA!$A$4:$AZ$126,$L54,FALSE))</f>
        <v>0</v>
      </c>
      <c r="N54" s="44">
        <f>IF(N39=0,0,VLOOKUP(N39,FAC_TOTALS_APTA!$A$4:$AZ$126,$L54,FALSE))</f>
        <v>0</v>
      </c>
      <c r="O54" s="44">
        <f>IF(O39=0,0,VLOOKUP(O39,FAC_TOTALS_APTA!$A$4:$AZ$126,$L54,FALSE))</f>
        <v>0</v>
      </c>
      <c r="P54" s="44">
        <f>IF(P39=0,0,VLOOKUP(P39,FAC_TOTALS_APTA!$A$4:$AZ$126,$L54,FALSE))</f>
        <v>0</v>
      </c>
      <c r="Q54" s="44">
        <f>IF(Q39=0,0,VLOOKUP(Q39,FAC_TOTALS_APTA!$A$4:$AZ$126,$L54,FALSE))</f>
        <v>0</v>
      </c>
      <c r="R54" s="44">
        <f>IF(R39=0,0,VLOOKUP(R39,FAC_TOTALS_APTA!$A$4:$AZ$126,$L54,FALSE))</f>
        <v>0</v>
      </c>
      <c r="S54" s="44">
        <f>IF(S39=0,0,VLOOKUP(S39,FAC_TOTALS_APTA!$A$4:$AZ$126,$L54,FALSE))</f>
        <v>0</v>
      </c>
      <c r="T54" s="44">
        <f>IF(T39=0,0,VLOOKUP(T39,FAC_TOTALS_APTA!$A$4:$AZ$126,$L54,FALSE))</f>
        <v>0</v>
      </c>
      <c r="U54" s="44">
        <f>IF(U39=0,0,VLOOKUP(U39,FAC_TOTALS_APTA!$A$4:$AZ$126,$L54,FALSE))</f>
        <v>0</v>
      </c>
      <c r="V54" s="44">
        <f>IF(V39=0,0,VLOOKUP(V39,FAC_TOTALS_APTA!$A$4:$AZ$126,$L54,FALSE))</f>
        <v>0</v>
      </c>
      <c r="W54" s="44">
        <f>IF(W39=0,0,VLOOKUP(W39,FAC_TOTALS_APTA!$A$4:$AZ$126,$L54,FALSE))</f>
        <v>0</v>
      </c>
      <c r="X54" s="44">
        <f>IF(X39=0,0,VLOOKUP(X39,FAC_TOTALS_APTA!$A$4:$AZ$126,$L54,FALSE))</f>
        <v>0</v>
      </c>
      <c r="Y54" s="44">
        <f>IF(Y39=0,0,VLOOKUP(Y39,FAC_TOTALS_APTA!$A$4:$AZ$126,$L54,FALSE))</f>
        <v>0</v>
      </c>
      <c r="Z54" s="44">
        <f>IF(Z39=0,0,VLOOKUP(Z39,FAC_TOTALS_APTA!$A$4:$AZ$126,$L54,FALSE))</f>
        <v>0</v>
      </c>
      <c r="AA54" s="44">
        <f>IF(AA39=0,0,VLOOKUP(AA39,FAC_TOTALS_APTA!$A$4:$AZ$126,$L54,FALSE))</f>
        <v>0</v>
      </c>
      <c r="AB54" s="44">
        <f>IF(AB39=0,0,VLOOKUP(AB39,FAC_TOTALS_APTA!$A$4:$AZ$126,$L54,FALSE))</f>
        <v>0</v>
      </c>
      <c r="AC54" s="47">
        <f>SUM(M54:AB54)</f>
        <v>0</v>
      </c>
      <c r="AD54" s="48">
        <f>AC54/G56</f>
        <v>0</v>
      </c>
    </row>
    <row r="55" spans="1:31" s="106" customFormat="1" ht="15.75" customHeight="1" x14ac:dyDescent="0.25">
      <c r="A55" s="105"/>
      <c r="B55" s="24" t="s">
        <v>66</v>
      </c>
      <c r="C55" s="27"/>
      <c r="D55" s="5" t="s">
        <v>6</v>
      </c>
      <c r="E55" s="54"/>
      <c r="F55" s="5">
        <f>MATCH($D55,FAC_TOTALS_APTA!$A$2:$AX$2,)</f>
        <v>10</v>
      </c>
      <c r="G55" s="109">
        <f>VLOOKUP(G39,FAC_TOTALS_APTA!$A$4:$AZ$126,$F55,FALSE)</f>
        <v>85718159.727773905</v>
      </c>
      <c r="H55" s="109">
        <f>VLOOKUP(H39,FAC_TOTALS_APTA!$A$4:$AX$126,$F55,FALSE)</f>
        <v>73575108.774941906</v>
      </c>
      <c r="I55" s="111">
        <f t="shared" ref="I55" si="18">H55/G55-1</f>
        <v>-0.1416625250868222</v>
      </c>
      <c r="J55" s="30"/>
      <c r="K55" s="30"/>
      <c r="L55" s="5"/>
      <c r="M55" s="28" t="e">
        <f t="shared" ref="M55:AB55" si="19">SUM(M41:M48)</f>
        <v>#REF!</v>
      </c>
      <c r="N55" s="28" t="e">
        <f t="shared" si="19"/>
        <v>#REF!</v>
      </c>
      <c r="O55" s="28" t="e">
        <f t="shared" si="19"/>
        <v>#REF!</v>
      </c>
      <c r="P55" s="28" t="e">
        <f t="shared" si="19"/>
        <v>#REF!</v>
      </c>
      <c r="Q55" s="28" t="e">
        <f t="shared" si="19"/>
        <v>#REF!</v>
      </c>
      <c r="R55" s="28" t="e">
        <f t="shared" si="19"/>
        <v>#REF!</v>
      </c>
      <c r="S55" s="28">
        <f t="shared" si="19"/>
        <v>0</v>
      </c>
      <c r="T55" s="28">
        <f t="shared" si="19"/>
        <v>0</v>
      </c>
      <c r="U55" s="28">
        <f t="shared" si="19"/>
        <v>0</v>
      </c>
      <c r="V55" s="28">
        <f t="shared" si="19"/>
        <v>0</v>
      </c>
      <c r="W55" s="28">
        <f t="shared" si="19"/>
        <v>0</v>
      </c>
      <c r="X55" s="28">
        <f t="shared" si="19"/>
        <v>0</v>
      </c>
      <c r="Y55" s="28">
        <f t="shared" si="19"/>
        <v>0</v>
      </c>
      <c r="Z55" s="28">
        <f t="shared" si="19"/>
        <v>0</v>
      </c>
      <c r="AA55" s="28">
        <f t="shared" si="19"/>
        <v>0</v>
      </c>
      <c r="AB55" s="28">
        <f t="shared" si="19"/>
        <v>0</v>
      </c>
      <c r="AC55" s="31">
        <f>H55-G55</f>
        <v>-12143050.952831998</v>
      </c>
      <c r="AD55" s="32">
        <f>I55</f>
        <v>-0.1416625250868222</v>
      </c>
      <c r="AE55" s="105"/>
    </row>
    <row r="56" spans="1:31" ht="13.5" thickBot="1" x14ac:dyDescent="0.3">
      <c r="B56" s="8" t="s">
        <v>50</v>
      </c>
      <c r="C56" s="22"/>
      <c r="D56" s="22" t="s">
        <v>4</v>
      </c>
      <c r="E56" s="22"/>
      <c r="F56" s="22">
        <f>MATCH($D56,FAC_TOTALS_APTA!$A$2:$AX$2,)</f>
        <v>8</v>
      </c>
      <c r="G56" s="110">
        <f>VLOOKUP(G39,FAC_TOTALS_APTA!$A$4:$AX$126,$F56,FALSE)</f>
        <v>81673687</v>
      </c>
      <c r="H56" s="110">
        <f>VLOOKUP(H39,FAC_TOTALS_APTA!$A$4:$AX$126,$F56,FALSE)</f>
        <v>76851197</v>
      </c>
      <c r="I56" s="112">
        <f t="shared" ref="I56" si="20">H56/G56-1</f>
        <v>-5.9045822187505759E-2</v>
      </c>
      <c r="J56" s="49"/>
      <c r="K56" s="49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50">
        <f>H56-G56</f>
        <v>-4822490</v>
      </c>
      <c r="AD56" s="51">
        <f>I56</f>
        <v>-5.9045822187505759E-2</v>
      </c>
    </row>
    <row r="57" spans="1:31" ht="14.25" thickTop="1" thickBot="1" x14ac:dyDescent="0.3">
      <c r="B57" s="56" t="s">
        <v>67</v>
      </c>
      <c r="C57" s="57"/>
      <c r="D57" s="57"/>
      <c r="E57" s="58"/>
      <c r="F57" s="57"/>
      <c r="G57" s="57"/>
      <c r="H57" s="57"/>
      <c r="I57" s="59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1">
        <f>AD56-AD55</f>
        <v>8.2616702899316441E-2</v>
      </c>
    </row>
    <row r="58" spans="1:31" ht="13.5" thickTop="1" x14ac:dyDescent="0.25"/>
    <row r="59" spans="1:31" s="9" customFormat="1" x14ac:dyDescent="0.25">
      <c r="B59" s="77" t="s">
        <v>25</v>
      </c>
      <c r="C59" s="75"/>
      <c r="E59" s="75"/>
      <c r="F59" s="75"/>
      <c r="G59" s="75"/>
      <c r="H59" s="75"/>
      <c r="I59" s="76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</row>
    <row r="60" spans="1:31" x14ac:dyDescent="0.25">
      <c r="B60" s="73" t="s">
        <v>16</v>
      </c>
      <c r="C60" s="74" t="s">
        <v>17</v>
      </c>
      <c r="D60" s="9"/>
      <c r="E60" s="75"/>
      <c r="F60" s="75"/>
      <c r="G60" s="75"/>
      <c r="H60" s="75"/>
      <c r="I60" s="76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</row>
    <row r="61" spans="1:31" x14ac:dyDescent="0.25">
      <c r="B61" s="73"/>
      <c r="C61" s="74"/>
      <c r="D61" s="9"/>
      <c r="E61" s="75"/>
      <c r="F61" s="75"/>
      <c r="G61" s="75"/>
      <c r="H61" s="75"/>
      <c r="I61" s="76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</row>
    <row r="62" spans="1:31" x14ac:dyDescent="0.25">
      <c r="B62" s="77" t="s">
        <v>15</v>
      </c>
      <c r="C62" s="78">
        <v>1</v>
      </c>
      <c r="D62" s="9"/>
      <c r="E62" s="75"/>
      <c r="F62" s="75"/>
      <c r="G62" s="75"/>
      <c r="H62" s="75"/>
      <c r="I62" s="76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</row>
    <row r="63" spans="1:31" ht="13.5" thickBot="1" x14ac:dyDescent="0.3">
      <c r="B63" s="79" t="s">
        <v>34</v>
      </c>
      <c r="C63" s="80">
        <v>3</v>
      </c>
      <c r="D63" s="21"/>
      <c r="E63" s="81"/>
      <c r="F63" s="81"/>
      <c r="G63" s="81"/>
      <c r="H63" s="81"/>
      <c r="I63" s="82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</row>
    <row r="64" spans="1:31" ht="13.5" thickTop="1" x14ac:dyDescent="0.25">
      <c r="B64" s="73"/>
      <c r="C64" s="75"/>
      <c r="D64" s="61"/>
      <c r="E64" s="75"/>
      <c r="F64" s="75"/>
      <c r="G64" s="167" t="s">
        <v>51</v>
      </c>
      <c r="H64" s="167"/>
      <c r="I64" s="167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167" t="s">
        <v>55</v>
      </c>
      <c r="AD64" s="167"/>
    </row>
    <row r="65" spans="2:33" x14ac:dyDescent="0.25">
      <c r="B65" s="83" t="s">
        <v>18</v>
      </c>
      <c r="C65" s="84" t="s">
        <v>19</v>
      </c>
      <c r="D65" s="6" t="s">
        <v>20</v>
      </c>
      <c r="E65" s="85"/>
      <c r="F65" s="85"/>
      <c r="G65" s="84">
        <f>$C$1</f>
        <v>2012</v>
      </c>
      <c r="H65" s="84">
        <f>$C$2</f>
        <v>2018</v>
      </c>
      <c r="I65" s="84" t="s">
        <v>22</v>
      </c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 t="s">
        <v>24</v>
      </c>
      <c r="AD65" s="84" t="s">
        <v>22</v>
      </c>
    </row>
    <row r="66" spans="2:33" ht="14.1" hidden="1" customHeight="1" x14ac:dyDescent="0.25">
      <c r="B66" s="73"/>
      <c r="C66" s="76"/>
      <c r="D66" s="5"/>
      <c r="E66" s="75"/>
      <c r="F66" s="75"/>
      <c r="G66" s="75"/>
      <c r="H66" s="75"/>
      <c r="I66" s="76"/>
      <c r="J66" s="75"/>
      <c r="K66" s="75"/>
      <c r="L66" s="75"/>
      <c r="M66" s="75">
        <v>1</v>
      </c>
      <c r="N66" s="75">
        <v>2</v>
      </c>
      <c r="O66" s="75">
        <v>3</v>
      </c>
      <c r="P66" s="75">
        <v>4</v>
      </c>
      <c r="Q66" s="75">
        <v>5</v>
      </c>
      <c r="R66" s="75">
        <v>6</v>
      </c>
      <c r="S66" s="75">
        <v>7</v>
      </c>
      <c r="T66" s="75">
        <v>8</v>
      </c>
      <c r="U66" s="75">
        <v>9</v>
      </c>
      <c r="V66" s="75">
        <v>10</v>
      </c>
      <c r="W66" s="75">
        <v>11</v>
      </c>
      <c r="X66" s="75">
        <v>12</v>
      </c>
      <c r="Y66" s="75">
        <v>13</v>
      </c>
      <c r="Z66" s="75">
        <v>14</v>
      </c>
      <c r="AA66" s="75">
        <v>15</v>
      </c>
      <c r="AB66" s="75">
        <v>16</v>
      </c>
      <c r="AC66" s="75"/>
      <c r="AD66" s="75"/>
    </row>
    <row r="67" spans="2:33" ht="14.1" hidden="1" customHeight="1" x14ac:dyDescent="0.25">
      <c r="B67" s="73"/>
      <c r="C67" s="76"/>
      <c r="D67" s="5"/>
      <c r="E67" s="75"/>
      <c r="F67" s="75"/>
      <c r="G67" s="75" t="str">
        <f>CONCATENATE($C62,"_",$C63,"_",G65)</f>
        <v>1_3_2012</v>
      </c>
      <c r="H67" s="75" t="str">
        <f>CONCATENATE($C62,"_",$C63,"_",H65)</f>
        <v>1_3_2018</v>
      </c>
      <c r="I67" s="76"/>
      <c r="J67" s="75"/>
      <c r="K67" s="75"/>
      <c r="L67" s="75"/>
      <c r="M67" s="75" t="str">
        <f>IF($G65+M66&gt;$H65,0,CONCATENATE($C62,"_",$C63,"_",$G65+M66))</f>
        <v>1_3_2013</v>
      </c>
      <c r="N67" s="75" t="str">
        <f t="shared" ref="N67:AB67" si="21">IF($G65+N66&gt;$H65,0,CONCATENATE($C62,"_",$C63,"_",$G65+N66))</f>
        <v>1_3_2014</v>
      </c>
      <c r="O67" s="75" t="str">
        <f t="shared" si="21"/>
        <v>1_3_2015</v>
      </c>
      <c r="P67" s="75" t="str">
        <f t="shared" si="21"/>
        <v>1_3_2016</v>
      </c>
      <c r="Q67" s="75" t="str">
        <f t="shared" si="21"/>
        <v>1_3_2017</v>
      </c>
      <c r="R67" s="75" t="str">
        <f t="shared" si="21"/>
        <v>1_3_2018</v>
      </c>
      <c r="S67" s="75">
        <f t="shared" si="21"/>
        <v>0</v>
      </c>
      <c r="T67" s="75">
        <f t="shared" si="21"/>
        <v>0</v>
      </c>
      <c r="U67" s="75">
        <f t="shared" si="21"/>
        <v>0</v>
      </c>
      <c r="V67" s="75">
        <f t="shared" si="21"/>
        <v>0</v>
      </c>
      <c r="W67" s="75">
        <f t="shared" si="21"/>
        <v>0</v>
      </c>
      <c r="X67" s="75">
        <f t="shared" si="21"/>
        <v>0</v>
      </c>
      <c r="Y67" s="75">
        <f t="shared" si="21"/>
        <v>0</v>
      </c>
      <c r="Z67" s="75">
        <f t="shared" si="21"/>
        <v>0</v>
      </c>
      <c r="AA67" s="75">
        <f t="shared" si="21"/>
        <v>0</v>
      </c>
      <c r="AB67" s="75">
        <f t="shared" si="21"/>
        <v>0</v>
      </c>
      <c r="AC67" s="75"/>
      <c r="AD67" s="75"/>
    </row>
    <row r="68" spans="2:33" ht="14.1" hidden="1" customHeight="1" x14ac:dyDescent="0.25">
      <c r="B68" s="73"/>
      <c r="C68" s="76"/>
      <c r="D68" s="5"/>
      <c r="E68" s="75"/>
      <c r="F68" s="75" t="s">
        <v>23</v>
      </c>
      <c r="G68" s="86"/>
      <c r="H68" s="86"/>
      <c r="I68" s="76"/>
      <c r="J68" s="75"/>
      <c r="K68" s="75"/>
      <c r="L68" s="75" t="s">
        <v>23</v>
      </c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</row>
    <row r="69" spans="2:33" x14ac:dyDescent="0.25">
      <c r="B69" s="114" t="s">
        <v>31</v>
      </c>
      <c r="C69" s="115" t="s">
        <v>21</v>
      </c>
      <c r="D69" s="103" t="s">
        <v>95</v>
      </c>
      <c r="E69" s="87"/>
      <c r="F69" s="75">
        <f>MATCH($D69,FAC_TOTALS_APTA!$A$2:$AZ$2,)</f>
        <v>12</v>
      </c>
      <c r="G69" s="86" t="e">
        <f>VLOOKUP(G67,FAC_TOTALS_APTA!$A$4:$AZ$126,$F69,FALSE)</f>
        <v>#N/A</v>
      </c>
      <c r="H69" s="86" t="e">
        <f>VLOOKUP(H67,FAC_TOTALS_APTA!$A$4:$AZ$126,$F69,FALSE)</f>
        <v>#N/A</v>
      </c>
      <c r="I69" s="88" t="str">
        <f>IFERROR(H69/G69-1,"-")</f>
        <v>-</v>
      </c>
      <c r="J69" s="89" t="str">
        <f>IF(C69="Log","_log","")</f>
        <v>_log</v>
      </c>
      <c r="K69" s="89" t="str">
        <f>CONCATENATE(D69,J69,"_FAC")</f>
        <v>VRM_ADJ_log_FAC</v>
      </c>
      <c r="L69" s="75">
        <f>MATCH($K69,FAC_TOTALS_APTA!$A$2:$AX$2,)</f>
        <v>28</v>
      </c>
      <c r="M69" s="86" t="e">
        <f>IF(M67=0,0,VLOOKUP(M67,FAC_TOTALS_APTA!$A$4:$AZ$126,$L69,FALSE))</f>
        <v>#N/A</v>
      </c>
      <c r="N69" s="86" t="e">
        <f>IF(N67=0,0,VLOOKUP(N67,FAC_TOTALS_APTA!$A$4:$AZ$126,$L69,FALSE))</f>
        <v>#N/A</v>
      </c>
      <c r="O69" s="86" t="e">
        <f>IF(O67=0,0,VLOOKUP(O67,FAC_TOTALS_APTA!$A$4:$AZ$126,$L69,FALSE))</f>
        <v>#N/A</v>
      </c>
      <c r="P69" s="86" t="e">
        <f>IF(P67=0,0,VLOOKUP(P67,FAC_TOTALS_APTA!$A$4:$AZ$126,$L69,FALSE))</f>
        <v>#N/A</v>
      </c>
      <c r="Q69" s="86" t="e">
        <f>IF(Q67=0,0,VLOOKUP(Q67,FAC_TOTALS_APTA!$A$4:$AZ$126,$L69,FALSE))</f>
        <v>#N/A</v>
      </c>
      <c r="R69" s="86" t="e">
        <f>IF(R67=0,0,VLOOKUP(R67,FAC_TOTALS_APTA!$A$4:$AZ$126,$L69,FALSE))</f>
        <v>#N/A</v>
      </c>
      <c r="S69" s="86">
        <f>IF(S67=0,0,VLOOKUP(S67,FAC_TOTALS_APTA!$A$4:$AZ$126,$L69,FALSE))</f>
        <v>0</v>
      </c>
      <c r="T69" s="86">
        <f>IF(T67=0,0,VLOOKUP(T67,FAC_TOTALS_APTA!$A$4:$AZ$126,$L69,FALSE))</f>
        <v>0</v>
      </c>
      <c r="U69" s="86">
        <f>IF(U67=0,0,VLOOKUP(U67,FAC_TOTALS_APTA!$A$4:$AZ$126,$L69,FALSE))</f>
        <v>0</v>
      </c>
      <c r="V69" s="86">
        <f>IF(V67=0,0,VLOOKUP(V67,FAC_TOTALS_APTA!$A$4:$AZ$126,$L69,FALSE))</f>
        <v>0</v>
      </c>
      <c r="W69" s="86">
        <f>IF(W67=0,0,VLOOKUP(W67,FAC_TOTALS_APTA!$A$4:$AZ$126,$L69,FALSE))</f>
        <v>0</v>
      </c>
      <c r="X69" s="86">
        <f>IF(X67=0,0,VLOOKUP(X67,FAC_TOTALS_APTA!$A$4:$AZ$126,$L69,FALSE))</f>
        <v>0</v>
      </c>
      <c r="Y69" s="86">
        <f>IF(Y67=0,0,VLOOKUP(Y67,FAC_TOTALS_APTA!$A$4:$AZ$126,$L69,FALSE))</f>
        <v>0</v>
      </c>
      <c r="Z69" s="86">
        <f>IF(Z67=0,0,VLOOKUP(Z67,FAC_TOTALS_APTA!$A$4:$AZ$126,$L69,FALSE))</f>
        <v>0</v>
      </c>
      <c r="AA69" s="86">
        <f>IF(AA67=0,0,VLOOKUP(AA67,FAC_TOTALS_APTA!$A$4:$AZ$126,$L69,FALSE))</f>
        <v>0</v>
      </c>
      <c r="AB69" s="86">
        <f>IF(AB67=0,0,VLOOKUP(AB67,FAC_TOTALS_APTA!$A$4:$AZ$126,$L69,FALSE))</f>
        <v>0</v>
      </c>
      <c r="AC69" s="90" t="e">
        <f>SUM(M69:AB69)</f>
        <v>#N/A</v>
      </c>
      <c r="AD69" s="91" t="e">
        <f>AC69/G83</f>
        <v>#N/A</v>
      </c>
    </row>
    <row r="70" spans="2:33" x14ac:dyDescent="0.25">
      <c r="B70" s="114" t="s">
        <v>52</v>
      </c>
      <c r="C70" s="115" t="s">
        <v>21</v>
      </c>
      <c r="D70" s="103" t="s">
        <v>97</v>
      </c>
      <c r="E70" s="87"/>
      <c r="F70" s="75">
        <f>MATCH($D70,FAC_TOTALS_APTA!$A$2:$AZ$2,)</f>
        <v>14</v>
      </c>
      <c r="G70" s="92" t="e">
        <f>VLOOKUP(G67,FAC_TOTALS_APTA!$A$4:$AZ$126,$F70,FALSE)</f>
        <v>#N/A</v>
      </c>
      <c r="H70" s="92" t="e">
        <f>VLOOKUP(H67,FAC_TOTALS_APTA!$A$4:$AZ$126,$F70,FALSE)</f>
        <v>#N/A</v>
      </c>
      <c r="I70" s="88" t="str">
        <f t="shared" ref="I70:I81" si="22">IFERROR(H70/G70-1,"-")</f>
        <v>-</v>
      </c>
      <c r="J70" s="89" t="str">
        <f t="shared" ref="J70:J78" si="23">IF(C70="Log","_log","")</f>
        <v>_log</v>
      </c>
      <c r="K70" s="89" t="str">
        <f t="shared" ref="K70:K81" si="24">CONCATENATE(D70,J70,"_FAC")</f>
        <v>FARE_per_UPT_cleaned_2018_RAIL_log_FAC</v>
      </c>
      <c r="L70" s="75">
        <f>MATCH($K70,FAC_TOTALS_APTA!$A$2:$AX$2,)</f>
        <v>30</v>
      </c>
      <c r="M70" s="86" t="e">
        <f>IF(M67=0,0,VLOOKUP(M67,FAC_TOTALS_APTA!$A$4:$AZ$126,$L70,FALSE))</f>
        <v>#N/A</v>
      </c>
      <c r="N70" s="86" t="e">
        <f>IF(N67=0,0,VLOOKUP(N67,FAC_TOTALS_APTA!$A$4:$AZ$126,$L70,FALSE))</f>
        <v>#N/A</v>
      </c>
      <c r="O70" s="86" t="e">
        <f>IF(O67=0,0,VLOOKUP(O67,FAC_TOTALS_APTA!$A$4:$AZ$126,$L70,FALSE))</f>
        <v>#N/A</v>
      </c>
      <c r="P70" s="86" t="e">
        <f>IF(P67=0,0,VLOOKUP(P67,FAC_TOTALS_APTA!$A$4:$AZ$126,$L70,FALSE))</f>
        <v>#N/A</v>
      </c>
      <c r="Q70" s="86" t="e">
        <f>IF(Q67=0,0,VLOOKUP(Q67,FAC_TOTALS_APTA!$A$4:$AZ$126,$L70,FALSE))</f>
        <v>#N/A</v>
      </c>
      <c r="R70" s="86" t="e">
        <f>IF(R67=0,0,VLOOKUP(R67,FAC_TOTALS_APTA!$A$4:$AZ$126,$L70,FALSE))</f>
        <v>#N/A</v>
      </c>
      <c r="S70" s="86">
        <f>IF(S67=0,0,VLOOKUP(S67,FAC_TOTALS_APTA!$A$4:$AZ$126,$L70,FALSE))</f>
        <v>0</v>
      </c>
      <c r="T70" s="86">
        <f>IF(T67=0,0,VLOOKUP(T67,FAC_TOTALS_APTA!$A$4:$AZ$126,$L70,FALSE))</f>
        <v>0</v>
      </c>
      <c r="U70" s="86">
        <f>IF(U67=0,0,VLOOKUP(U67,FAC_TOTALS_APTA!$A$4:$AZ$126,$L70,FALSE))</f>
        <v>0</v>
      </c>
      <c r="V70" s="86">
        <f>IF(V67=0,0,VLOOKUP(V67,FAC_TOTALS_APTA!$A$4:$AZ$126,$L70,FALSE))</f>
        <v>0</v>
      </c>
      <c r="W70" s="86">
        <f>IF(W67=0,0,VLOOKUP(W67,FAC_TOTALS_APTA!$A$4:$AZ$126,$L70,FALSE))</f>
        <v>0</v>
      </c>
      <c r="X70" s="86">
        <f>IF(X67=0,0,VLOOKUP(X67,FAC_TOTALS_APTA!$A$4:$AZ$126,$L70,FALSE))</f>
        <v>0</v>
      </c>
      <c r="Y70" s="86">
        <f>IF(Y67=0,0,VLOOKUP(Y67,FAC_TOTALS_APTA!$A$4:$AZ$126,$L70,FALSE))</f>
        <v>0</v>
      </c>
      <c r="Z70" s="86">
        <f>IF(Z67=0,0,VLOOKUP(Z67,FAC_TOTALS_APTA!$A$4:$AZ$126,$L70,FALSE))</f>
        <v>0</v>
      </c>
      <c r="AA70" s="86">
        <f>IF(AA67=0,0,VLOOKUP(AA67,FAC_TOTALS_APTA!$A$4:$AZ$126,$L70,FALSE))</f>
        <v>0</v>
      </c>
      <c r="AB70" s="86">
        <f>IF(AB67=0,0,VLOOKUP(AB67,FAC_TOTALS_APTA!$A$4:$AZ$126,$L70,FALSE))</f>
        <v>0</v>
      </c>
      <c r="AC70" s="90" t="e">
        <f t="shared" ref="AC70:AC81" si="25">SUM(M70:AB70)</f>
        <v>#N/A</v>
      </c>
      <c r="AD70" s="91" t="e">
        <f>AC70/G83</f>
        <v>#N/A</v>
      </c>
    </row>
    <row r="71" spans="2:33" x14ac:dyDescent="0.25">
      <c r="B71" s="114" t="s">
        <v>79</v>
      </c>
      <c r="C71" s="115"/>
      <c r="D71" s="103" t="s">
        <v>77</v>
      </c>
      <c r="E71" s="117"/>
      <c r="F71" s="103" t="e">
        <f>MATCH($D71,FAC_TOTALS_APTA!$A$2:$AZ$2,)</f>
        <v>#N/A</v>
      </c>
      <c r="G71" s="116" t="e">
        <f>VLOOKUP(G67,FAC_TOTALS_APTA!$A$4:$AZ$126,$F71,FALSE)</f>
        <v>#N/A</v>
      </c>
      <c r="H71" s="116" t="e">
        <f>VLOOKUP(H67,FAC_TOTALS_APTA!$A$4:$AZ$126,$F71,FALSE)</f>
        <v>#N/A</v>
      </c>
      <c r="I71" s="29" t="str">
        <f>IFERROR(H71/G71-1,"-")</f>
        <v>-</v>
      </c>
      <c r="J71" s="119" t="str">
        <f t="shared" si="23"/>
        <v/>
      </c>
      <c r="K71" s="119" t="str">
        <f t="shared" si="24"/>
        <v>RESTRUCTURE_FAC</v>
      </c>
      <c r="L71" s="103" t="e">
        <f>MATCH($K71,FAC_TOTALS_APTA!$A$2:$AX$2,)</f>
        <v>#N/A</v>
      </c>
      <c r="M71" s="116" t="e">
        <f>IF(M67=0,0,VLOOKUP(M67,FAC_TOTALS_APTA!$A$4:$AZ$126,$L71,FALSE))</f>
        <v>#N/A</v>
      </c>
      <c r="N71" s="116" t="e">
        <f>IF(N67=0,0,VLOOKUP(N67,FAC_TOTALS_APTA!$A$4:$AZ$126,$L71,FALSE))</f>
        <v>#N/A</v>
      </c>
      <c r="O71" s="116" t="e">
        <f>IF(O67=0,0,VLOOKUP(O67,FAC_TOTALS_APTA!$A$4:$AZ$126,$L71,FALSE))</f>
        <v>#N/A</v>
      </c>
      <c r="P71" s="116" t="e">
        <f>IF(P67=0,0,VLOOKUP(P67,FAC_TOTALS_APTA!$A$4:$AZ$126,$L71,FALSE))</f>
        <v>#N/A</v>
      </c>
      <c r="Q71" s="116" t="e">
        <f>IF(Q67=0,0,VLOOKUP(Q67,FAC_TOTALS_APTA!$A$4:$AZ$126,$L71,FALSE))</f>
        <v>#N/A</v>
      </c>
      <c r="R71" s="116" t="e">
        <f>IF(R67=0,0,VLOOKUP(R67,FAC_TOTALS_APTA!$A$4:$AZ$126,$L71,FALSE))</f>
        <v>#N/A</v>
      </c>
      <c r="S71" s="116">
        <f>IF(S67=0,0,VLOOKUP(S67,FAC_TOTALS_APTA!$A$4:$AZ$126,$L71,FALSE))</f>
        <v>0</v>
      </c>
      <c r="T71" s="116">
        <f>IF(T67=0,0,VLOOKUP(T67,FAC_TOTALS_APTA!$A$4:$AZ$126,$L71,FALSE))</f>
        <v>0</v>
      </c>
      <c r="U71" s="116">
        <f>IF(U67=0,0,VLOOKUP(U67,FAC_TOTALS_APTA!$A$4:$AZ$126,$L71,FALSE))</f>
        <v>0</v>
      </c>
      <c r="V71" s="116">
        <f>IF(V67=0,0,VLOOKUP(V67,FAC_TOTALS_APTA!$A$4:$AZ$126,$L71,FALSE))</f>
        <v>0</v>
      </c>
      <c r="W71" s="116">
        <f>IF(W67=0,0,VLOOKUP(W67,FAC_TOTALS_APTA!$A$4:$AZ$126,$L71,FALSE))</f>
        <v>0</v>
      </c>
      <c r="X71" s="116">
        <f>IF(X67=0,0,VLOOKUP(X67,FAC_TOTALS_APTA!$A$4:$AZ$126,$L71,FALSE))</f>
        <v>0</v>
      </c>
      <c r="Y71" s="116">
        <f>IF(Y67=0,0,VLOOKUP(Y67,FAC_TOTALS_APTA!$A$4:$AZ$126,$L71,FALSE))</f>
        <v>0</v>
      </c>
      <c r="Z71" s="116">
        <f>IF(Z67=0,0,VLOOKUP(Z67,FAC_TOTALS_APTA!$A$4:$AZ$126,$L71,FALSE))</f>
        <v>0</v>
      </c>
      <c r="AA71" s="116">
        <f>IF(AA67=0,0,VLOOKUP(AA67,FAC_TOTALS_APTA!$A$4:$AZ$126,$L71,FALSE))</f>
        <v>0</v>
      </c>
      <c r="AB71" s="116">
        <f>IF(AB67=0,0,VLOOKUP(AB67,FAC_TOTALS_APTA!$A$4:$AZ$126,$L71,FALSE))</f>
        <v>0</v>
      </c>
      <c r="AC71" s="120" t="e">
        <f t="shared" si="25"/>
        <v>#N/A</v>
      </c>
      <c r="AD71" s="121" t="e">
        <f>AC71/G84</f>
        <v>#N/A</v>
      </c>
    </row>
    <row r="72" spans="2:33" x14ac:dyDescent="0.25">
      <c r="B72" s="114" t="s">
        <v>80</v>
      </c>
      <c r="C72" s="115"/>
      <c r="D72" s="103" t="s">
        <v>76</v>
      </c>
      <c r="E72" s="117"/>
      <c r="F72" s="103">
        <f>MATCH($D72,FAC_TOTALS_APTA!$A$2:$AZ$2,)</f>
        <v>20</v>
      </c>
      <c r="G72" s="53" t="e">
        <f>VLOOKUP(G67,FAC_TOTALS_APTA!$A$4:$AZ$126,$F72,FALSE)</f>
        <v>#N/A</v>
      </c>
      <c r="H72" s="53" t="e">
        <f>VLOOKUP(H67,FAC_TOTALS_APTA!$A$4:$AZ$126,$F72,FALSE)</f>
        <v>#N/A</v>
      </c>
      <c r="I72" s="29" t="str">
        <f>IFERROR(H72/G72-1,"-")</f>
        <v>-</v>
      </c>
      <c r="J72" s="30" t="str">
        <f t="shared" si="23"/>
        <v/>
      </c>
      <c r="K72" s="30" t="str">
        <f t="shared" si="24"/>
        <v>MAINTENANCE_WMATA_FAC</v>
      </c>
      <c r="L72" s="5">
        <f>MATCH($K72,FAC_TOTALS_APTA!$A$2:$AX$2,)</f>
        <v>36</v>
      </c>
      <c r="M72" s="28">
        <f>IF(M68=0,0,VLOOKUP(M68,FAC_TOTALS_APTA!$A$4:$AZ$126,$L72,FALSE))</f>
        <v>0</v>
      </c>
      <c r="N72" s="28">
        <f>IF(N68=0,0,VLOOKUP(N68,FAC_TOTALS_APTA!$A$4:$AZ$126,$L72,FALSE))</f>
        <v>0</v>
      </c>
      <c r="O72" s="28">
        <f>IF(O68=0,0,VLOOKUP(O68,FAC_TOTALS_APTA!$A$4:$AZ$126,$L72,FALSE))</f>
        <v>0</v>
      </c>
      <c r="P72" s="28">
        <f>IF(P68=0,0,VLOOKUP(P68,FAC_TOTALS_APTA!$A$4:$AZ$126,$L72,FALSE))</f>
        <v>0</v>
      </c>
      <c r="Q72" s="28">
        <f>IF(Q68=0,0,VLOOKUP(Q68,FAC_TOTALS_APTA!$A$4:$AZ$126,$L72,FALSE))</f>
        <v>0</v>
      </c>
      <c r="R72" s="28">
        <f>IF(R68=0,0,VLOOKUP(R68,FAC_TOTALS_APTA!$A$4:$AZ$126,$L72,FALSE))</f>
        <v>0</v>
      </c>
      <c r="S72" s="28">
        <f>IF(S68=0,0,VLOOKUP(S68,FAC_TOTALS_APTA!$A$4:$AZ$126,$L72,FALSE))</f>
        <v>0</v>
      </c>
      <c r="T72" s="28">
        <f>IF(T68=0,0,VLOOKUP(T68,FAC_TOTALS_APTA!$A$4:$AZ$126,$L72,FALSE))</f>
        <v>0</v>
      </c>
      <c r="U72" s="28">
        <f>IF(U68=0,0,VLOOKUP(U68,FAC_TOTALS_APTA!$A$4:$AZ$126,$L72,FALSE))</f>
        <v>0</v>
      </c>
      <c r="V72" s="28">
        <f>IF(V68=0,0,VLOOKUP(V68,FAC_TOTALS_APTA!$A$4:$AZ$126,$L72,FALSE))</f>
        <v>0</v>
      </c>
      <c r="W72" s="28">
        <f>IF(W68=0,0,VLOOKUP(W68,FAC_TOTALS_APTA!$A$4:$AZ$126,$L72,FALSE))</f>
        <v>0</v>
      </c>
      <c r="X72" s="28">
        <f>IF(X68=0,0,VLOOKUP(X68,FAC_TOTALS_APTA!$A$4:$AZ$126,$L72,FALSE))</f>
        <v>0</v>
      </c>
      <c r="Y72" s="28">
        <f>IF(Y68=0,0,VLOOKUP(Y68,FAC_TOTALS_APTA!$A$4:$AZ$126,$L72,FALSE))</f>
        <v>0</v>
      </c>
      <c r="Z72" s="28">
        <f>IF(Z68=0,0,VLOOKUP(Z68,FAC_TOTALS_APTA!$A$4:$AZ$126,$L72,FALSE))</f>
        <v>0</v>
      </c>
      <c r="AA72" s="28">
        <f>IF(AA68=0,0,VLOOKUP(AA68,FAC_TOTALS_APTA!$A$4:$AZ$126,$L72,FALSE))</f>
        <v>0</v>
      </c>
      <c r="AB72" s="28">
        <f>IF(AB68=0,0,VLOOKUP(AB68,FAC_TOTALS_APTA!$A$4:$AZ$126,$L72,FALSE))</f>
        <v>0</v>
      </c>
      <c r="AC72" s="31">
        <f t="shared" si="25"/>
        <v>0</v>
      </c>
      <c r="AD72" s="32" t="e">
        <f>AC72/G84</f>
        <v>#N/A</v>
      </c>
    </row>
    <row r="73" spans="2:33" x14ac:dyDescent="0.25">
      <c r="B73" s="114" t="s">
        <v>48</v>
      </c>
      <c r="C73" s="115" t="s">
        <v>21</v>
      </c>
      <c r="D73" s="103" t="s">
        <v>8</v>
      </c>
      <c r="E73" s="87"/>
      <c r="F73" s="75">
        <f>MATCH($D73,FAC_TOTALS_APTA!$A$2:$AZ$2,)</f>
        <v>15</v>
      </c>
      <c r="G73" s="86" t="e">
        <f>VLOOKUP(G67,FAC_TOTALS_APTA!$A$4:$AZ$126,$F73,FALSE)</f>
        <v>#N/A</v>
      </c>
      <c r="H73" s="86" t="e">
        <f>VLOOKUP(H67,FAC_TOTALS_APTA!$A$4:$AZ$126,$F73,FALSE)</f>
        <v>#N/A</v>
      </c>
      <c r="I73" s="88" t="str">
        <f t="shared" si="22"/>
        <v>-</v>
      </c>
      <c r="J73" s="89" t="str">
        <f t="shared" si="23"/>
        <v>_log</v>
      </c>
      <c r="K73" s="89" t="str">
        <f t="shared" si="24"/>
        <v>POP_EMP_log_FAC</v>
      </c>
      <c r="L73" s="75">
        <f>MATCH($K73,FAC_TOTALS_APTA!$A$2:$AX$2,)</f>
        <v>31</v>
      </c>
      <c r="M73" s="86" t="e">
        <f>IF(M67=0,0,VLOOKUP(M67,FAC_TOTALS_APTA!$A$4:$AZ$126,$L73,FALSE))</f>
        <v>#N/A</v>
      </c>
      <c r="N73" s="86" t="e">
        <f>IF(N67=0,0,VLOOKUP(N67,FAC_TOTALS_APTA!$A$4:$AZ$126,$L73,FALSE))</f>
        <v>#N/A</v>
      </c>
      <c r="O73" s="86" t="e">
        <f>IF(O67=0,0,VLOOKUP(O67,FAC_TOTALS_APTA!$A$4:$AZ$126,$L73,FALSE))</f>
        <v>#N/A</v>
      </c>
      <c r="P73" s="86" t="e">
        <f>IF(P67=0,0,VLOOKUP(P67,FAC_TOTALS_APTA!$A$4:$AZ$126,$L73,FALSE))</f>
        <v>#N/A</v>
      </c>
      <c r="Q73" s="86" t="e">
        <f>IF(Q67=0,0,VLOOKUP(Q67,FAC_TOTALS_APTA!$A$4:$AZ$126,$L73,FALSE))</f>
        <v>#N/A</v>
      </c>
      <c r="R73" s="86" t="e">
        <f>IF(R67=0,0,VLOOKUP(R67,FAC_TOTALS_APTA!$A$4:$AZ$126,$L73,FALSE))</f>
        <v>#N/A</v>
      </c>
      <c r="S73" s="86">
        <f>IF(S67=0,0,VLOOKUP(S67,FAC_TOTALS_APTA!$A$4:$AZ$126,$L73,FALSE))</f>
        <v>0</v>
      </c>
      <c r="T73" s="86">
        <f>IF(T67=0,0,VLOOKUP(T67,FAC_TOTALS_APTA!$A$4:$AZ$126,$L73,FALSE))</f>
        <v>0</v>
      </c>
      <c r="U73" s="86">
        <f>IF(U67=0,0,VLOOKUP(U67,FAC_TOTALS_APTA!$A$4:$AZ$126,$L73,FALSE))</f>
        <v>0</v>
      </c>
      <c r="V73" s="86">
        <f>IF(V67=0,0,VLOOKUP(V67,FAC_TOTALS_APTA!$A$4:$AZ$126,$L73,FALSE))</f>
        <v>0</v>
      </c>
      <c r="W73" s="86">
        <f>IF(W67=0,0,VLOOKUP(W67,FAC_TOTALS_APTA!$A$4:$AZ$126,$L73,FALSE))</f>
        <v>0</v>
      </c>
      <c r="X73" s="86">
        <f>IF(X67=0,0,VLOOKUP(X67,FAC_TOTALS_APTA!$A$4:$AZ$126,$L73,FALSE))</f>
        <v>0</v>
      </c>
      <c r="Y73" s="86">
        <f>IF(Y67=0,0,VLOOKUP(Y67,FAC_TOTALS_APTA!$A$4:$AZ$126,$L73,FALSE))</f>
        <v>0</v>
      </c>
      <c r="Z73" s="86">
        <f>IF(Z67=0,0,VLOOKUP(Z67,FAC_TOTALS_APTA!$A$4:$AZ$126,$L73,FALSE))</f>
        <v>0</v>
      </c>
      <c r="AA73" s="86">
        <f>IF(AA67=0,0,VLOOKUP(AA67,FAC_TOTALS_APTA!$A$4:$AZ$126,$L73,FALSE))</f>
        <v>0</v>
      </c>
      <c r="AB73" s="86">
        <f>IF(AB67=0,0,VLOOKUP(AB67,FAC_TOTALS_APTA!$A$4:$AZ$126,$L73,FALSE))</f>
        <v>0</v>
      </c>
      <c r="AC73" s="90" t="e">
        <f t="shared" si="25"/>
        <v>#N/A</v>
      </c>
      <c r="AD73" s="91" t="e">
        <f>AC73/G83</f>
        <v>#N/A</v>
      </c>
    </row>
    <row r="74" spans="2:33" x14ac:dyDescent="0.25">
      <c r="B74" s="24" t="s">
        <v>73</v>
      </c>
      <c r="C74" s="115"/>
      <c r="D74" s="103" t="s">
        <v>72</v>
      </c>
      <c r="E74" s="87"/>
      <c r="F74" s="75" t="e">
        <f>MATCH($D74,FAC_TOTALS_APTA!$A$2:$AZ$2,)</f>
        <v>#N/A</v>
      </c>
      <c r="G74" s="92" t="e">
        <f>VLOOKUP(G67,FAC_TOTALS_APTA!$A$4:$AZ$126,$F74,FALSE)</f>
        <v>#N/A</v>
      </c>
      <c r="H74" s="92" t="e">
        <f>VLOOKUP(H67,FAC_TOTALS_APTA!$A$4:$AZ$126,$F74,FALSE)</f>
        <v>#N/A</v>
      </c>
      <c r="I74" s="88" t="str">
        <f t="shared" si="22"/>
        <v>-</v>
      </c>
      <c r="J74" s="89" t="str">
        <f t="shared" si="23"/>
        <v/>
      </c>
      <c r="K74" s="89" t="str">
        <f t="shared" si="24"/>
        <v>TSD_POP_EMP_PCT_FAC</v>
      </c>
      <c r="L74" s="75" t="e">
        <f>MATCH($K74,FAC_TOTALS_APTA!$A$2:$AX$2,)</f>
        <v>#N/A</v>
      </c>
      <c r="M74" s="86" t="e">
        <f>IF(M67=0,0,VLOOKUP(M67,FAC_TOTALS_APTA!$A$4:$AZ$126,$L74,FALSE))</f>
        <v>#N/A</v>
      </c>
      <c r="N74" s="86" t="e">
        <f>IF(N67=0,0,VLOOKUP(N67,FAC_TOTALS_APTA!$A$4:$AZ$126,$L74,FALSE))</f>
        <v>#N/A</v>
      </c>
      <c r="O74" s="86" t="e">
        <f>IF(O67=0,0,VLOOKUP(O67,FAC_TOTALS_APTA!$A$4:$AZ$126,$L74,FALSE))</f>
        <v>#N/A</v>
      </c>
      <c r="P74" s="86" t="e">
        <f>IF(P67=0,0,VLOOKUP(P67,FAC_TOTALS_APTA!$A$4:$AZ$126,$L74,FALSE))</f>
        <v>#N/A</v>
      </c>
      <c r="Q74" s="86" t="e">
        <f>IF(Q67=0,0,VLOOKUP(Q67,FAC_TOTALS_APTA!$A$4:$AZ$126,$L74,FALSE))</f>
        <v>#N/A</v>
      </c>
      <c r="R74" s="86" t="e">
        <f>IF(R67=0,0,VLOOKUP(R67,FAC_TOTALS_APTA!$A$4:$AZ$126,$L74,FALSE))</f>
        <v>#N/A</v>
      </c>
      <c r="S74" s="86">
        <f>IF(S67=0,0,VLOOKUP(S67,FAC_TOTALS_APTA!$A$4:$AZ$126,$L74,FALSE))</f>
        <v>0</v>
      </c>
      <c r="T74" s="86">
        <f>IF(T67=0,0,VLOOKUP(T67,FAC_TOTALS_APTA!$A$4:$AZ$126,$L74,FALSE))</f>
        <v>0</v>
      </c>
      <c r="U74" s="86">
        <f>IF(U67=0,0,VLOOKUP(U67,FAC_TOTALS_APTA!$A$4:$AZ$126,$L74,FALSE))</f>
        <v>0</v>
      </c>
      <c r="V74" s="86">
        <f>IF(V67=0,0,VLOOKUP(V67,FAC_TOTALS_APTA!$A$4:$AZ$126,$L74,FALSE))</f>
        <v>0</v>
      </c>
      <c r="W74" s="86">
        <f>IF(W67=0,0,VLOOKUP(W67,FAC_TOTALS_APTA!$A$4:$AZ$126,$L74,FALSE))</f>
        <v>0</v>
      </c>
      <c r="X74" s="86">
        <f>IF(X67=0,0,VLOOKUP(X67,FAC_TOTALS_APTA!$A$4:$AZ$126,$L74,FALSE))</f>
        <v>0</v>
      </c>
      <c r="Y74" s="86">
        <f>IF(Y67=0,0,VLOOKUP(Y67,FAC_TOTALS_APTA!$A$4:$AZ$126,$L74,FALSE))</f>
        <v>0</v>
      </c>
      <c r="Z74" s="86">
        <f>IF(Z67=0,0,VLOOKUP(Z67,FAC_TOTALS_APTA!$A$4:$AZ$126,$L74,FALSE))</f>
        <v>0</v>
      </c>
      <c r="AA74" s="86">
        <f>IF(AA67=0,0,VLOOKUP(AA67,FAC_TOTALS_APTA!$A$4:$AZ$126,$L74,FALSE))</f>
        <v>0</v>
      </c>
      <c r="AB74" s="86">
        <f>IF(AB67=0,0,VLOOKUP(AB67,FAC_TOTALS_APTA!$A$4:$AZ$126,$L74,FALSE))</f>
        <v>0</v>
      </c>
      <c r="AC74" s="90" t="e">
        <f t="shared" si="25"/>
        <v>#N/A</v>
      </c>
      <c r="AD74" s="91" t="e">
        <f>AC74/G83</f>
        <v>#N/A</v>
      </c>
    </row>
    <row r="75" spans="2:33" x14ac:dyDescent="0.2">
      <c r="B75" s="114" t="s">
        <v>49</v>
      </c>
      <c r="C75" s="115" t="s">
        <v>21</v>
      </c>
      <c r="D75" s="123" t="s">
        <v>81</v>
      </c>
      <c r="E75" s="87"/>
      <c r="F75" s="75">
        <f>MATCH($D75,FAC_TOTALS_APTA!$A$2:$AZ$2,)</f>
        <v>16</v>
      </c>
      <c r="G75" s="93" t="e">
        <f>VLOOKUP(G67,FAC_TOTALS_APTA!$A$4:$AZ$126,$F75,FALSE)</f>
        <v>#N/A</v>
      </c>
      <c r="H75" s="93" t="e">
        <f>VLOOKUP(H67,FAC_TOTALS_APTA!$A$4:$AZ$126,$F75,FALSE)</f>
        <v>#N/A</v>
      </c>
      <c r="I75" s="88" t="str">
        <f t="shared" si="22"/>
        <v>-</v>
      </c>
      <c r="J75" s="89" t="str">
        <f t="shared" si="23"/>
        <v>_log</v>
      </c>
      <c r="K75" s="89" t="str">
        <f t="shared" si="24"/>
        <v>GAS_PRICE_2018_log_FAC</v>
      </c>
      <c r="L75" s="75">
        <f>MATCH($K75,FAC_TOTALS_APTA!$A$2:$AX$2,)</f>
        <v>32</v>
      </c>
      <c r="M75" s="86" t="e">
        <f>IF(M67=0,0,VLOOKUP(M67,FAC_TOTALS_APTA!$A$4:$AZ$126,$L75,FALSE))</f>
        <v>#N/A</v>
      </c>
      <c r="N75" s="86" t="e">
        <f>IF(N67=0,0,VLOOKUP(N67,FAC_TOTALS_APTA!$A$4:$AZ$126,$L75,FALSE))</f>
        <v>#N/A</v>
      </c>
      <c r="O75" s="86" t="e">
        <f>IF(O67=0,0,VLOOKUP(O67,FAC_TOTALS_APTA!$A$4:$AZ$126,$L75,FALSE))</f>
        <v>#N/A</v>
      </c>
      <c r="P75" s="86" t="e">
        <f>IF(P67=0,0,VLOOKUP(P67,FAC_TOTALS_APTA!$A$4:$AZ$126,$L75,FALSE))</f>
        <v>#N/A</v>
      </c>
      <c r="Q75" s="86" t="e">
        <f>IF(Q67=0,0,VLOOKUP(Q67,FAC_TOTALS_APTA!$A$4:$AZ$126,$L75,FALSE))</f>
        <v>#N/A</v>
      </c>
      <c r="R75" s="86" t="e">
        <f>IF(R67=0,0,VLOOKUP(R67,FAC_TOTALS_APTA!$A$4:$AZ$126,$L75,FALSE))</f>
        <v>#N/A</v>
      </c>
      <c r="S75" s="86">
        <f>IF(S67=0,0,VLOOKUP(S67,FAC_TOTALS_APTA!$A$4:$AZ$126,$L75,FALSE))</f>
        <v>0</v>
      </c>
      <c r="T75" s="86">
        <f>IF(T67=0,0,VLOOKUP(T67,FAC_TOTALS_APTA!$A$4:$AZ$126,$L75,FALSE))</f>
        <v>0</v>
      </c>
      <c r="U75" s="86">
        <f>IF(U67=0,0,VLOOKUP(U67,FAC_TOTALS_APTA!$A$4:$AZ$126,$L75,FALSE))</f>
        <v>0</v>
      </c>
      <c r="V75" s="86">
        <f>IF(V67=0,0,VLOOKUP(V67,FAC_TOTALS_APTA!$A$4:$AZ$126,$L75,FALSE))</f>
        <v>0</v>
      </c>
      <c r="W75" s="86">
        <f>IF(W67=0,0,VLOOKUP(W67,FAC_TOTALS_APTA!$A$4:$AZ$126,$L75,FALSE))</f>
        <v>0</v>
      </c>
      <c r="X75" s="86">
        <f>IF(X67=0,0,VLOOKUP(X67,FAC_TOTALS_APTA!$A$4:$AZ$126,$L75,FALSE))</f>
        <v>0</v>
      </c>
      <c r="Y75" s="86">
        <f>IF(Y67=0,0,VLOOKUP(Y67,FAC_TOTALS_APTA!$A$4:$AZ$126,$L75,FALSE))</f>
        <v>0</v>
      </c>
      <c r="Z75" s="86">
        <f>IF(Z67=0,0,VLOOKUP(Z67,FAC_TOTALS_APTA!$A$4:$AZ$126,$L75,FALSE))</f>
        <v>0</v>
      </c>
      <c r="AA75" s="86">
        <f>IF(AA67=0,0,VLOOKUP(AA67,FAC_TOTALS_APTA!$A$4:$AZ$126,$L75,FALSE))</f>
        <v>0</v>
      </c>
      <c r="AB75" s="86">
        <f>IF(AB67=0,0,VLOOKUP(AB67,FAC_TOTALS_APTA!$A$4:$AZ$126,$L75,FALSE))</f>
        <v>0</v>
      </c>
      <c r="AC75" s="90" t="e">
        <f t="shared" si="25"/>
        <v>#N/A</v>
      </c>
      <c r="AD75" s="91" t="e">
        <f>AC75/G83</f>
        <v>#N/A</v>
      </c>
    </row>
    <row r="76" spans="2:33" x14ac:dyDescent="0.25">
      <c r="B76" s="114" t="s">
        <v>46</v>
      </c>
      <c r="C76" s="115" t="s">
        <v>21</v>
      </c>
      <c r="D76" s="103" t="s">
        <v>14</v>
      </c>
      <c r="E76" s="87"/>
      <c r="F76" s="75">
        <f>MATCH($D76,FAC_TOTALS_APTA!$A$2:$AZ$2,)</f>
        <v>17</v>
      </c>
      <c r="G76" s="92" t="e">
        <f>VLOOKUP(G67,FAC_TOTALS_APTA!$A$4:$AZ$126,$F76,FALSE)</f>
        <v>#N/A</v>
      </c>
      <c r="H76" s="92" t="e">
        <f>VLOOKUP(H67,FAC_TOTALS_APTA!$A$4:$AZ$126,$F76,FALSE)</f>
        <v>#N/A</v>
      </c>
      <c r="I76" s="88" t="str">
        <f t="shared" si="22"/>
        <v>-</v>
      </c>
      <c r="J76" s="89" t="str">
        <f t="shared" si="23"/>
        <v>_log</v>
      </c>
      <c r="K76" s="89" t="str">
        <f t="shared" si="24"/>
        <v>TOTAL_MED_INC_INDIV_2018_log_FAC</v>
      </c>
      <c r="L76" s="75">
        <f>MATCH($K76,FAC_TOTALS_APTA!$A$2:$AX$2,)</f>
        <v>33</v>
      </c>
      <c r="M76" s="86" t="e">
        <f>IF(M67=0,0,VLOOKUP(M67,FAC_TOTALS_APTA!$A$4:$AZ$126,$L76,FALSE))</f>
        <v>#N/A</v>
      </c>
      <c r="N76" s="86" t="e">
        <f>IF(N67=0,0,VLOOKUP(N67,FAC_TOTALS_APTA!$A$4:$AZ$126,$L76,FALSE))</f>
        <v>#N/A</v>
      </c>
      <c r="O76" s="86" t="e">
        <f>IF(O67=0,0,VLOOKUP(O67,FAC_TOTALS_APTA!$A$4:$AZ$126,$L76,FALSE))</f>
        <v>#N/A</v>
      </c>
      <c r="P76" s="86" t="e">
        <f>IF(P67=0,0,VLOOKUP(P67,FAC_TOTALS_APTA!$A$4:$AZ$126,$L76,FALSE))</f>
        <v>#N/A</v>
      </c>
      <c r="Q76" s="86" t="e">
        <f>IF(Q67=0,0,VLOOKUP(Q67,FAC_TOTALS_APTA!$A$4:$AZ$126,$L76,FALSE))</f>
        <v>#N/A</v>
      </c>
      <c r="R76" s="86" t="e">
        <f>IF(R67=0,0,VLOOKUP(R67,FAC_TOTALS_APTA!$A$4:$AZ$126,$L76,FALSE))</f>
        <v>#N/A</v>
      </c>
      <c r="S76" s="86">
        <f>IF(S67=0,0,VLOOKUP(S67,FAC_TOTALS_APTA!$A$4:$AZ$126,$L76,FALSE))</f>
        <v>0</v>
      </c>
      <c r="T76" s="86">
        <f>IF(T67=0,0,VLOOKUP(T67,FAC_TOTALS_APTA!$A$4:$AZ$126,$L76,FALSE))</f>
        <v>0</v>
      </c>
      <c r="U76" s="86">
        <f>IF(U67=0,0,VLOOKUP(U67,FAC_TOTALS_APTA!$A$4:$AZ$126,$L76,FALSE))</f>
        <v>0</v>
      </c>
      <c r="V76" s="86">
        <f>IF(V67=0,0,VLOOKUP(V67,FAC_TOTALS_APTA!$A$4:$AZ$126,$L76,FALSE))</f>
        <v>0</v>
      </c>
      <c r="W76" s="86">
        <f>IF(W67=0,0,VLOOKUP(W67,FAC_TOTALS_APTA!$A$4:$AZ$126,$L76,FALSE))</f>
        <v>0</v>
      </c>
      <c r="X76" s="86">
        <f>IF(X67=0,0,VLOOKUP(X67,FAC_TOTALS_APTA!$A$4:$AZ$126,$L76,FALSE))</f>
        <v>0</v>
      </c>
      <c r="Y76" s="86">
        <f>IF(Y67=0,0,VLOOKUP(Y67,FAC_TOTALS_APTA!$A$4:$AZ$126,$L76,FALSE))</f>
        <v>0</v>
      </c>
      <c r="Z76" s="86">
        <f>IF(Z67=0,0,VLOOKUP(Z67,FAC_TOTALS_APTA!$A$4:$AZ$126,$L76,FALSE))</f>
        <v>0</v>
      </c>
      <c r="AA76" s="86">
        <f>IF(AA67=0,0,VLOOKUP(AA67,FAC_TOTALS_APTA!$A$4:$AZ$126,$L76,FALSE))</f>
        <v>0</v>
      </c>
      <c r="AB76" s="86">
        <f>IF(AB67=0,0,VLOOKUP(AB67,FAC_TOTALS_APTA!$A$4:$AZ$126,$L76,FALSE))</f>
        <v>0</v>
      </c>
      <c r="AC76" s="90" t="e">
        <f t="shared" si="25"/>
        <v>#N/A</v>
      </c>
      <c r="AD76" s="91" t="e">
        <f>AC76/G83</f>
        <v>#N/A</v>
      </c>
    </row>
    <row r="77" spans="2:33" x14ac:dyDescent="0.25">
      <c r="B77" s="114" t="s">
        <v>62</v>
      </c>
      <c r="C77" s="115"/>
      <c r="D77" s="103" t="s">
        <v>9</v>
      </c>
      <c r="E77" s="87"/>
      <c r="F77" s="75">
        <f>MATCH($D77,FAC_TOTALS_APTA!$A$2:$AZ$2,)</f>
        <v>18</v>
      </c>
      <c r="G77" s="86" t="e">
        <f>VLOOKUP(G67,FAC_TOTALS_APTA!$A$4:$AZ$126,$F77,FALSE)</f>
        <v>#N/A</v>
      </c>
      <c r="H77" s="86" t="e">
        <f>VLOOKUP(H67,FAC_TOTALS_APTA!$A$4:$AZ$126,$F77,FALSE)</f>
        <v>#N/A</v>
      </c>
      <c r="I77" s="88" t="str">
        <f t="shared" si="22"/>
        <v>-</v>
      </c>
      <c r="J77" s="89" t="str">
        <f t="shared" si="23"/>
        <v/>
      </c>
      <c r="K77" s="89" t="str">
        <f t="shared" si="24"/>
        <v>PCT_HH_NO_VEH_FAC</v>
      </c>
      <c r="L77" s="75">
        <f>MATCH($K77,FAC_TOTALS_APTA!$A$2:$AX$2,)</f>
        <v>34</v>
      </c>
      <c r="M77" s="86" t="e">
        <f>IF(M67=0,0,VLOOKUP(M67,FAC_TOTALS_APTA!$A$4:$AZ$126,$L77,FALSE))</f>
        <v>#N/A</v>
      </c>
      <c r="N77" s="86" t="e">
        <f>IF(N67=0,0,VLOOKUP(N67,FAC_TOTALS_APTA!$A$4:$AZ$126,$L77,FALSE))</f>
        <v>#N/A</v>
      </c>
      <c r="O77" s="86" t="e">
        <f>IF(O67=0,0,VLOOKUP(O67,FAC_TOTALS_APTA!$A$4:$AZ$126,$L77,FALSE))</f>
        <v>#N/A</v>
      </c>
      <c r="P77" s="86" t="e">
        <f>IF(P67=0,0,VLOOKUP(P67,FAC_TOTALS_APTA!$A$4:$AZ$126,$L77,FALSE))</f>
        <v>#N/A</v>
      </c>
      <c r="Q77" s="86" t="e">
        <f>IF(Q67=0,0,VLOOKUP(Q67,FAC_TOTALS_APTA!$A$4:$AZ$126,$L77,FALSE))</f>
        <v>#N/A</v>
      </c>
      <c r="R77" s="86" t="e">
        <f>IF(R67=0,0,VLOOKUP(R67,FAC_TOTALS_APTA!$A$4:$AZ$126,$L77,FALSE))</f>
        <v>#N/A</v>
      </c>
      <c r="S77" s="86">
        <f>IF(S67=0,0,VLOOKUP(S67,FAC_TOTALS_APTA!$A$4:$AZ$126,$L77,FALSE))</f>
        <v>0</v>
      </c>
      <c r="T77" s="86">
        <f>IF(T67=0,0,VLOOKUP(T67,FAC_TOTALS_APTA!$A$4:$AZ$126,$L77,FALSE))</f>
        <v>0</v>
      </c>
      <c r="U77" s="86">
        <f>IF(U67=0,0,VLOOKUP(U67,FAC_TOTALS_APTA!$A$4:$AZ$126,$L77,FALSE))</f>
        <v>0</v>
      </c>
      <c r="V77" s="86">
        <f>IF(V67=0,0,VLOOKUP(V67,FAC_TOTALS_APTA!$A$4:$AZ$126,$L77,FALSE))</f>
        <v>0</v>
      </c>
      <c r="W77" s="86">
        <f>IF(W67=0,0,VLOOKUP(W67,FAC_TOTALS_APTA!$A$4:$AZ$126,$L77,FALSE))</f>
        <v>0</v>
      </c>
      <c r="X77" s="86">
        <f>IF(X67=0,0,VLOOKUP(X67,FAC_TOTALS_APTA!$A$4:$AZ$126,$L77,FALSE))</f>
        <v>0</v>
      </c>
      <c r="Y77" s="86">
        <f>IF(Y67=0,0,VLOOKUP(Y67,FAC_TOTALS_APTA!$A$4:$AZ$126,$L77,FALSE))</f>
        <v>0</v>
      </c>
      <c r="Z77" s="86">
        <f>IF(Z67=0,0,VLOOKUP(Z67,FAC_TOTALS_APTA!$A$4:$AZ$126,$L77,FALSE))</f>
        <v>0</v>
      </c>
      <c r="AA77" s="86">
        <f>IF(AA67=0,0,VLOOKUP(AA67,FAC_TOTALS_APTA!$A$4:$AZ$126,$L77,FALSE))</f>
        <v>0</v>
      </c>
      <c r="AB77" s="86">
        <f>IF(AB67=0,0,VLOOKUP(AB67,FAC_TOTALS_APTA!$A$4:$AZ$126,$L77,FALSE))</f>
        <v>0</v>
      </c>
      <c r="AC77" s="90" t="e">
        <f t="shared" si="25"/>
        <v>#N/A</v>
      </c>
      <c r="AD77" s="91" t="e">
        <f>AC77/G83</f>
        <v>#N/A</v>
      </c>
    </row>
    <row r="78" spans="2:33" x14ac:dyDescent="0.25">
      <c r="B78" s="114" t="s">
        <v>47</v>
      </c>
      <c r="C78" s="115"/>
      <c r="D78" s="103" t="s">
        <v>28</v>
      </c>
      <c r="E78" s="87"/>
      <c r="F78" s="75">
        <f>MATCH($D78,FAC_TOTALS_APTA!$A$2:$AZ$2,)</f>
        <v>19</v>
      </c>
      <c r="G78" s="93" t="e">
        <f>VLOOKUP(G67,FAC_TOTALS_APTA!$A$4:$AZ$126,$F78,FALSE)</f>
        <v>#N/A</v>
      </c>
      <c r="H78" s="93" t="e">
        <f>VLOOKUP(H67,FAC_TOTALS_APTA!$A$4:$AZ$126,$F78,FALSE)</f>
        <v>#N/A</v>
      </c>
      <c r="I78" s="88" t="str">
        <f t="shared" si="22"/>
        <v>-</v>
      </c>
      <c r="J78" s="89" t="str">
        <f t="shared" si="23"/>
        <v/>
      </c>
      <c r="K78" s="89" t="str">
        <f t="shared" si="24"/>
        <v>JTW_HOME_PCT_FAC</v>
      </c>
      <c r="L78" s="75">
        <f>MATCH($K78,FAC_TOTALS_APTA!$A$2:$AX$2,)</f>
        <v>35</v>
      </c>
      <c r="M78" s="86" t="e">
        <f>IF(M67=0,0,VLOOKUP(M67,FAC_TOTALS_APTA!$A$4:$AZ$126,$L78,FALSE))</f>
        <v>#N/A</v>
      </c>
      <c r="N78" s="86" t="e">
        <f>IF(N67=0,0,VLOOKUP(N67,FAC_TOTALS_APTA!$A$4:$AZ$126,$L78,FALSE))</f>
        <v>#N/A</v>
      </c>
      <c r="O78" s="86" t="e">
        <f>IF(O67=0,0,VLOOKUP(O67,FAC_TOTALS_APTA!$A$4:$AZ$126,$L78,FALSE))</f>
        <v>#N/A</v>
      </c>
      <c r="P78" s="86" t="e">
        <f>IF(P67=0,0,VLOOKUP(P67,FAC_TOTALS_APTA!$A$4:$AZ$126,$L78,FALSE))</f>
        <v>#N/A</v>
      </c>
      <c r="Q78" s="86" t="e">
        <f>IF(Q67=0,0,VLOOKUP(Q67,FAC_TOTALS_APTA!$A$4:$AZ$126,$L78,FALSE))</f>
        <v>#N/A</v>
      </c>
      <c r="R78" s="86" t="e">
        <f>IF(R67=0,0,VLOOKUP(R67,FAC_TOTALS_APTA!$A$4:$AZ$126,$L78,FALSE))</f>
        <v>#N/A</v>
      </c>
      <c r="S78" s="86">
        <f>IF(S67=0,0,VLOOKUP(S67,FAC_TOTALS_APTA!$A$4:$AZ$126,$L78,FALSE))</f>
        <v>0</v>
      </c>
      <c r="T78" s="86">
        <f>IF(T67=0,0,VLOOKUP(T67,FAC_TOTALS_APTA!$A$4:$AZ$126,$L78,FALSE))</f>
        <v>0</v>
      </c>
      <c r="U78" s="86">
        <f>IF(U67=0,0,VLOOKUP(U67,FAC_TOTALS_APTA!$A$4:$AZ$126,$L78,FALSE))</f>
        <v>0</v>
      </c>
      <c r="V78" s="86">
        <f>IF(V67=0,0,VLOOKUP(V67,FAC_TOTALS_APTA!$A$4:$AZ$126,$L78,FALSE))</f>
        <v>0</v>
      </c>
      <c r="W78" s="86">
        <f>IF(W67=0,0,VLOOKUP(W67,FAC_TOTALS_APTA!$A$4:$AZ$126,$L78,FALSE))</f>
        <v>0</v>
      </c>
      <c r="X78" s="86">
        <f>IF(X67=0,0,VLOOKUP(X67,FAC_TOTALS_APTA!$A$4:$AZ$126,$L78,FALSE))</f>
        <v>0</v>
      </c>
      <c r="Y78" s="86">
        <f>IF(Y67=0,0,VLOOKUP(Y67,FAC_TOTALS_APTA!$A$4:$AZ$126,$L78,FALSE))</f>
        <v>0</v>
      </c>
      <c r="Z78" s="86">
        <f>IF(Z67=0,0,VLOOKUP(Z67,FAC_TOTALS_APTA!$A$4:$AZ$126,$L78,FALSE))</f>
        <v>0</v>
      </c>
      <c r="AA78" s="86">
        <f>IF(AA67=0,0,VLOOKUP(AA67,FAC_TOTALS_APTA!$A$4:$AZ$126,$L78,FALSE))</f>
        <v>0</v>
      </c>
      <c r="AB78" s="86">
        <f>IF(AB67=0,0,VLOOKUP(AB67,FAC_TOTALS_APTA!$A$4:$AZ$126,$L78,FALSE))</f>
        <v>0</v>
      </c>
      <c r="AC78" s="90" t="e">
        <f t="shared" si="25"/>
        <v>#N/A</v>
      </c>
      <c r="AD78" s="91" t="e">
        <f>AC78/G83</f>
        <v>#N/A</v>
      </c>
    </row>
    <row r="79" spans="2:33" x14ac:dyDescent="0.25">
      <c r="B79" s="114" t="s">
        <v>63</v>
      </c>
      <c r="C79" s="115"/>
      <c r="D79" s="125" t="s">
        <v>69</v>
      </c>
      <c r="E79" s="87"/>
      <c r="F79" s="75">
        <f>MATCH($D79,FAC_TOTALS_APTA!$A$2:$AZ$2,)</f>
        <v>25</v>
      </c>
      <c r="G79" s="93" t="e">
        <f>VLOOKUP(G67,FAC_TOTALS_APTA!$A$4:$AZ$126,$F79,FALSE)</f>
        <v>#N/A</v>
      </c>
      <c r="H79" s="93" t="e">
        <f>VLOOKUP(H67,FAC_TOTALS_APTA!$A$4:$AZ$126,$F79,FALSE)</f>
        <v>#N/A</v>
      </c>
      <c r="I79" s="88" t="str">
        <f t="shared" si="22"/>
        <v>-</v>
      </c>
      <c r="J79" s="89"/>
      <c r="K79" s="89" t="str">
        <f t="shared" si="24"/>
        <v>YEARS_SINCE_TNC_RAIL_MID_FAC</v>
      </c>
      <c r="L79" s="75">
        <f>MATCH($K79,FAC_TOTALS_APTA!$A$2:$AX$2,)</f>
        <v>41</v>
      </c>
      <c r="M79" s="86" t="e">
        <f>IF(M67=0,0,VLOOKUP(M67,FAC_TOTALS_APTA!$A$4:$AZ$126,$L79,FALSE))</f>
        <v>#N/A</v>
      </c>
      <c r="N79" s="86" t="e">
        <f>IF(N67=0,0,VLOOKUP(N67,FAC_TOTALS_APTA!$A$4:$AZ$126,$L79,FALSE))</f>
        <v>#N/A</v>
      </c>
      <c r="O79" s="86" t="e">
        <f>IF(O67=0,0,VLOOKUP(O67,FAC_TOTALS_APTA!$A$4:$AZ$126,$L79,FALSE))</f>
        <v>#N/A</v>
      </c>
      <c r="P79" s="86" t="e">
        <f>IF(P67=0,0,VLOOKUP(P67,FAC_TOTALS_APTA!$A$4:$AZ$126,$L79,FALSE))</f>
        <v>#N/A</v>
      </c>
      <c r="Q79" s="86" t="e">
        <f>IF(Q67=0,0,VLOOKUP(Q67,FAC_TOTALS_APTA!$A$4:$AZ$126,$L79,FALSE))</f>
        <v>#N/A</v>
      </c>
      <c r="R79" s="86" t="e">
        <f>IF(R67=0,0,VLOOKUP(R67,FAC_TOTALS_APTA!$A$4:$AZ$126,$L79,FALSE))</f>
        <v>#N/A</v>
      </c>
      <c r="S79" s="86">
        <f>IF(S67=0,0,VLOOKUP(S67,FAC_TOTALS_APTA!$A$4:$AZ$126,$L79,FALSE))</f>
        <v>0</v>
      </c>
      <c r="T79" s="86">
        <f>IF(T67=0,0,VLOOKUP(T67,FAC_TOTALS_APTA!$A$4:$AZ$126,$L79,FALSE))</f>
        <v>0</v>
      </c>
      <c r="U79" s="86">
        <f>IF(U67=0,0,VLOOKUP(U67,FAC_TOTALS_APTA!$A$4:$AZ$126,$L79,FALSE))</f>
        <v>0</v>
      </c>
      <c r="V79" s="86">
        <f>IF(V67=0,0,VLOOKUP(V67,FAC_TOTALS_APTA!$A$4:$AZ$126,$L79,FALSE))</f>
        <v>0</v>
      </c>
      <c r="W79" s="86">
        <f>IF(W67=0,0,VLOOKUP(W67,FAC_TOTALS_APTA!$A$4:$AZ$126,$L79,FALSE))</f>
        <v>0</v>
      </c>
      <c r="X79" s="86">
        <f>IF(X67=0,0,VLOOKUP(X67,FAC_TOTALS_APTA!$A$4:$AZ$126,$L79,FALSE))</f>
        <v>0</v>
      </c>
      <c r="Y79" s="86">
        <f>IF(Y67=0,0,VLOOKUP(Y67,FAC_TOTALS_APTA!$A$4:$AZ$126,$L79,FALSE))</f>
        <v>0</v>
      </c>
      <c r="Z79" s="86">
        <f>IF(Z67=0,0,VLOOKUP(Z67,FAC_TOTALS_APTA!$A$4:$AZ$126,$L79,FALSE))</f>
        <v>0</v>
      </c>
      <c r="AA79" s="86">
        <f>IF(AA67=0,0,VLOOKUP(AA67,FAC_TOTALS_APTA!$A$4:$AZ$126,$L79,FALSE))</f>
        <v>0</v>
      </c>
      <c r="AB79" s="86">
        <f>IF(AB67=0,0,VLOOKUP(AB67,FAC_TOTALS_APTA!$A$4:$AZ$126,$L79,FALSE))</f>
        <v>0</v>
      </c>
      <c r="AC79" s="90" t="e">
        <f t="shared" si="25"/>
        <v>#N/A</v>
      </c>
      <c r="AD79" s="91" t="e">
        <f>AC79/G83</f>
        <v>#N/A</v>
      </c>
      <c r="AG79" s="52"/>
    </row>
    <row r="80" spans="2:33" x14ac:dyDescent="0.25">
      <c r="B80" s="114" t="s">
        <v>64</v>
      </c>
      <c r="C80" s="115"/>
      <c r="D80" s="103" t="s">
        <v>43</v>
      </c>
      <c r="E80" s="87"/>
      <c r="F80" s="75">
        <f>MATCH($D80,FAC_TOTALS_APTA!$A$2:$AZ$2,)</f>
        <v>26</v>
      </c>
      <c r="G80" s="93" t="e">
        <f>VLOOKUP(G67,FAC_TOTALS_APTA!$A$4:$AZ$126,$F80,FALSE)</f>
        <v>#N/A</v>
      </c>
      <c r="H80" s="93" t="e">
        <f>VLOOKUP(H67,FAC_TOTALS_APTA!$A$4:$AZ$126,$F80,FALSE)</f>
        <v>#N/A</v>
      </c>
      <c r="I80" s="88" t="str">
        <f t="shared" si="22"/>
        <v>-</v>
      </c>
      <c r="J80" s="89" t="str">
        <f t="shared" ref="J80:J81" si="26">IF(C80="Log","_log","")</f>
        <v/>
      </c>
      <c r="K80" s="89" t="str">
        <f t="shared" si="24"/>
        <v>BIKE_SHARE_FAC</v>
      </c>
      <c r="L80" s="75">
        <f>MATCH($K80,FAC_TOTALS_APTA!$A$2:$AX$2,)</f>
        <v>42</v>
      </c>
      <c r="M80" s="86" t="e">
        <f>IF(M67=0,0,VLOOKUP(M67,FAC_TOTALS_APTA!$A$4:$AZ$126,$L80,FALSE))</f>
        <v>#N/A</v>
      </c>
      <c r="N80" s="86" t="e">
        <f>IF(N67=0,0,VLOOKUP(N67,FAC_TOTALS_APTA!$A$4:$AZ$126,$L80,FALSE))</f>
        <v>#N/A</v>
      </c>
      <c r="O80" s="86" t="e">
        <f>IF(O67=0,0,VLOOKUP(O67,FAC_TOTALS_APTA!$A$4:$AZ$126,$L80,FALSE))</f>
        <v>#N/A</v>
      </c>
      <c r="P80" s="86" t="e">
        <f>IF(P67=0,0,VLOOKUP(P67,FAC_TOTALS_APTA!$A$4:$AZ$126,$L80,FALSE))</f>
        <v>#N/A</v>
      </c>
      <c r="Q80" s="86" t="e">
        <f>IF(Q67=0,0,VLOOKUP(Q67,FAC_TOTALS_APTA!$A$4:$AZ$126,$L80,FALSE))</f>
        <v>#N/A</v>
      </c>
      <c r="R80" s="86" t="e">
        <f>IF(R67=0,0,VLOOKUP(R67,FAC_TOTALS_APTA!$A$4:$AZ$126,$L80,FALSE))</f>
        <v>#N/A</v>
      </c>
      <c r="S80" s="86">
        <f>IF(S67=0,0,VLOOKUP(S67,FAC_TOTALS_APTA!$A$4:$AZ$126,$L80,FALSE))</f>
        <v>0</v>
      </c>
      <c r="T80" s="86">
        <f>IF(T67=0,0,VLOOKUP(T67,FAC_TOTALS_APTA!$A$4:$AZ$126,$L80,FALSE))</f>
        <v>0</v>
      </c>
      <c r="U80" s="86">
        <f>IF(U67=0,0,VLOOKUP(U67,FAC_TOTALS_APTA!$A$4:$AZ$126,$L80,FALSE))</f>
        <v>0</v>
      </c>
      <c r="V80" s="86">
        <f>IF(V67=0,0,VLOOKUP(V67,FAC_TOTALS_APTA!$A$4:$AZ$126,$L80,FALSE))</f>
        <v>0</v>
      </c>
      <c r="W80" s="86">
        <f>IF(W67=0,0,VLOOKUP(W67,FAC_TOTALS_APTA!$A$4:$AZ$126,$L80,FALSE))</f>
        <v>0</v>
      </c>
      <c r="X80" s="86">
        <f>IF(X67=0,0,VLOOKUP(X67,FAC_TOTALS_APTA!$A$4:$AZ$126,$L80,FALSE))</f>
        <v>0</v>
      </c>
      <c r="Y80" s="86">
        <f>IF(Y67=0,0,VLOOKUP(Y67,FAC_TOTALS_APTA!$A$4:$AZ$126,$L80,FALSE))</f>
        <v>0</v>
      </c>
      <c r="Z80" s="86">
        <f>IF(Z67=0,0,VLOOKUP(Z67,FAC_TOTALS_APTA!$A$4:$AZ$126,$L80,FALSE))</f>
        <v>0</v>
      </c>
      <c r="AA80" s="86">
        <f>IF(AA67=0,0,VLOOKUP(AA67,FAC_TOTALS_APTA!$A$4:$AZ$126,$L80,FALSE))</f>
        <v>0</v>
      </c>
      <c r="AB80" s="86">
        <f>IF(AB67=0,0,VLOOKUP(AB67,FAC_TOTALS_APTA!$A$4:$AZ$126,$L80,FALSE))</f>
        <v>0</v>
      </c>
      <c r="AC80" s="90" t="e">
        <f t="shared" si="25"/>
        <v>#N/A</v>
      </c>
      <c r="AD80" s="91" t="e">
        <f>AC80/G83</f>
        <v>#N/A</v>
      </c>
      <c r="AG80" s="52"/>
    </row>
    <row r="81" spans="2:33" x14ac:dyDescent="0.25">
      <c r="B81" s="126" t="s">
        <v>65</v>
      </c>
      <c r="C81" s="127"/>
      <c r="D81" s="128" t="s">
        <v>44</v>
      </c>
      <c r="E81" s="94"/>
      <c r="F81" s="85">
        <f>MATCH($D81,FAC_TOTALS_APTA!$A$2:$AZ$2,)</f>
        <v>27</v>
      </c>
      <c r="G81" s="95" t="e">
        <f>VLOOKUP(G67,FAC_TOTALS_APTA!$A$4:$AZ$126,$F81,FALSE)</f>
        <v>#N/A</v>
      </c>
      <c r="H81" s="95" t="e">
        <f>VLOOKUP(H67,FAC_TOTALS_APTA!$A$4:$AZ$126,$F81,FALSE)</f>
        <v>#N/A</v>
      </c>
      <c r="I81" s="96" t="str">
        <f t="shared" si="22"/>
        <v>-</v>
      </c>
      <c r="J81" s="97" t="str">
        <f t="shared" si="26"/>
        <v/>
      </c>
      <c r="K81" s="97" t="str">
        <f t="shared" si="24"/>
        <v>scooter_flag_FAC</v>
      </c>
      <c r="L81" s="85">
        <f>MATCH($K81,FAC_TOTALS_APTA!$A$2:$AX$2,)</f>
        <v>43</v>
      </c>
      <c r="M81" s="98" t="e">
        <f>IF(M67=0,0,VLOOKUP(M67,FAC_TOTALS_APTA!$A$4:$AZ$126,$L81,FALSE))</f>
        <v>#N/A</v>
      </c>
      <c r="N81" s="98" t="e">
        <f>IF(N67=0,0,VLOOKUP(N67,FAC_TOTALS_APTA!$A$4:$AZ$126,$L81,FALSE))</f>
        <v>#N/A</v>
      </c>
      <c r="O81" s="98" t="e">
        <f>IF(O67=0,0,VLOOKUP(O67,FAC_TOTALS_APTA!$A$4:$AZ$126,$L81,FALSE))</f>
        <v>#N/A</v>
      </c>
      <c r="P81" s="98" t="e">
        <f>IF(P67=0,0,VLOOKUP(P67,FAC_TOTALS_APTA!$A$4:$AZ$126,$L81,FALSE))</f>
        <v>#N/A</v>
      </c>
      <c r="Q81" s="98" t="e">
        <f>IF(Q67=0,0,VLOOKUP(Q67,FAC_TOTALS_APTA!$A$4:$AZ$126,$L81,FALSE))</f>
        <v>#N/A</v>
      </c>
      <c r="R81" s="98" t="e">
        <f>IF(R67=0,0,VLOOKUP(R67,FAC_TOTALS_APTA!$A$4:$AZ$126,$L81,FALSE))</f>
        <v>#N/A</v>
      </c>
      <c r="S81" s="98">
        <f>IF(S67=0,0,VLOOKUP(S67,FAC_TOTALS_APTA!$A$4:$AZ$126,$L81,FALSE))</f>
        <v>0</v>
      </c>
      <c r="T81" s="98">
        <f>IF(T67=0,0,VLOOKUP(T67,FAC_TOTALS_APTA!$A$4:$AZ$126,$L81,FALSE))</f>
        <v>0</v>
      </c>
      <c r="U81" s="98">
        <f>IF(U67=0,0,VLOOKUP(U67,FAC_TOTALS_APTA!$A$4:$AZ$126,$L81,FALSE))</f>
        <v>0</v>
      </c>
      <c r="V81" s="98">
        <f>IF(V67=0,0,VLOOKUP(V67,FAC_TOTALS_APTA!$A$4:$AZ$126,$L81,FALSE))</f>
        <v>0</v>
      </c>
      <c r="W81" s="98">
        <f>IF(W67=0,0,VLOOKUP(W67,FAC_TOTALS_APTA!$A$4:$AZ$126,$L81,FALSE))</f>
        <v>0</v>
      </c>
      <c r="X81" s="98">
        <f>IF(X67=0,0,VLOOKUP(X67,FAC_TOTALS_APTA!$A$4:$AZ$126,$L81,FALSE))</f>
        <v>0</v>
      </c>
      <c r="Y81" s="98">
        <f>IF(Y67=0,0,VLOOKUP(Y67,FAC_TOTALS_APTA!$A$4:$AZ$126,$L81,FALSE))</f>
        <v>0</v>
      </c>
      <c r="Z81" s="98">
        <f>IF(Z67=0,0,VLOOKUP(Z67,FAC_TOTALS_APTA!$A$4:$AZ$126,$L81,FALSE))</f>
        <v>0</v>
      </c>
      <c r="AA81" s="98">
        <f>IF(AA67=0,0,VLOOKUP(AA67,FAC_TOTALS_APTA!$A$4:$AZ$126,$L81,FALSE))</f>
        <v>0</v>
      </c>
      <c r="AB81" s="98">
        <f>IF(AB67=0,0,VLOOKUP(AB67,FAC_TOTALS_APTA!$A$4:$AZ$126,$L81,FALSE))</f>
        <v>0</v>
      </c>
      <c r="AC81" s="99" t="e">
        <f t="shared" si="25"/>
        <v>#N/A</v>
      </c>
      <c r="AD81" s="100" t="e">
        <f>AC81/G83</f>
        <v>#N/A</v>
      </c>
      <c r="AG81" s="52"/>
    </row>
    <row r="82" spans="2:33" x14ac:dyDescent="0.25">
      <c r="B82" s="40" t="s">
        <v>53</v>
      </c>
      <c r="C82" s="41"/>
      <c r="D82" s="40" t="s">
        <v>45</v>
      </c>
      <c r="E82" s="42"/>
      <c r="F82" s="43"/>
      <c r="G82" s="44"/>
      <c r="H82" s="44"/>
      <c r="I82" s="45"/>
      <c r="J82" s="46"/>
      <c r="K82" s="46" t="str">
        <f t="shared" ref="K82" si="27">CONCATENATE(D82,J82,"_FAC")</f>
        <v>New_Reporter_FAC</v>
      </c>
      <c r="L82" s="43">
        <f>MATCH($K82,FAC_TOTALS_APTA!$A$2:$AX$2,)</f>
        <v>47</v>
      </c>
      <c r="M82" s="44" t="e">
        <f>IF(M67=0,0,VLOOKUP(M67,FAC_TOTALS_APTA!$A$4:$AZ$126,$L82,FALSE))</f>
        <v>#N/A</v>
      </c>
      <c r="N82" s="44" t="e">
        <f>IF(N67=0,0,VLOOKUP(N67,FAC_TOTALS_APTA!$A$4:$AZ$126,$L82,FALSE))</f>
        <v>#N/A</v>
      </c>
      <c r="O82" s="44" t="e">
        <f>IF(O67=0,0,VLOOKUP(O67,FAC_TOTALS_APTA!$A$4:$AZ$126,$L82,FALSE))</f>
        <v>#N/A</v>
      </c>
      <c r="P82" s="44" t="e">
        <f>IF(P67=0,0,VLOOKUP(P67,FAC_TOTALS_APTA!$A$4:$AZ$126,$L82,FALSE))</f>
        <v>#N/A</v>
      </c>
      <c r="Q82" s="44" t="e">
        <f>IF(Q67=0,0,VLOOKUP(Q67,FAC_TOTALS_APTA!$A$4:$AZ$126,$L82,FALSE))</f>
        <v>#N/A</v>
      </c>
      <c r="R82" s="44" t="e">
        <f>IF(R67=0,0,VLOOKUP(R67,FAC_TOTALS_APTA!$A$4:$AZ$126,$L82,FALSE))</f>
        <v>#N/A</v>
      </c>
      <c r="S82" s="44">
        <f>IF(S67=0,0,VLOOKUP(S67,FAC_TOTALS_APTA!$A$4:$AZ$126,$L82,FALSE))</f>
        <v>0</v>
      </c>
      <c r="T82" s="44">
        <f>IF(T67=0,0,VLOOKUP(T67,FAC_TOTALS_APTA!$A$4:$AZ$126,$L82,FALSE))</f>
        <v>0</v>
      </c>
      <c r="U82" s="44">
        <f>IF(U67=0,0,VLOOKUP(U67,FAC_TOTALS_APTA!$A$4:$AZ$126,$L82,FALSE))</f>
        <v>0</v>
      </c>
      <c r="V82" s="44">
        <f>IF(V67=0,0,VLOOKUP(V67,FAC_TOTALS_APTA!$A$4:$AZ$126,$L82,FALSE))</f>
        <v>0</v>
      </c>
      <c r="W82" s="44">
        <f>IF(W67=0,0,VLOOKUP(W67,FAC_TOTALS_APTA!$A$4:$AZ$126,$L82,FALSE))</f>
        <v>0</v>
      </c>
      <c r="X82" s="44">
        <f>IF(X67=0,0,VLOOKUP(X67,FAC_TOTALS_APTA!$A$4:$AZ$126,$L82,FALSE))</f>
        <v>0</v>
      </c>
      <c r="Y82" s="44">
        <f>IF(Y67=0,0,VLOOKUP(Y67,FAC_TOTALS_APTA!$A$4:$AZ$126,$L82,FALSE))</f>
        <v>0</v>
      </c>
      <c r="Z82" s="44">
        <f>IF(Z67=0,0,VLOOKUP(Z67,FAC_TOTALS_APTA!$A$4:$AZ$126,$L82,FALSE))</f>
        <v>0</v>
      </c>
      <c r="AA82" s="44">
        <f>IF(AA67=0,0,VLOOKUP(AA67,FAC_TOTALS_APTA!$A$4:$AZ$126,$L82,FALSE))</f>
        <v>0</v>
      </c>
      <c r="AB82" s="44">
        <f>IF(AB67=0,0,VLOOKUP(AB67,FAC_TOTALS_APTA!$A$4:$AZ$126,$L82,FALSE))</f>
        <v>0</v>
      </c>
      <c r="AC82" s="47" t="e">
        <f>SUM(M82:AB82)</f>
        <v>#N/A</v>
      </c>
      <c r="AD82" s="48" t="e">
        <f>AC82/G84</f>
        <v>#N/A</v>
      </c>
    </row>
    <row r="83" spans="2:33" x14ac:dyDescent="0.25">
      <c r="B83" s="24" t="s">
        <v>66</v>
      </c>
      <c r="C83" s="27"/>
      <c r="D83" s="5" t="s">
        <v>6</v>
      </c>
      <c r="E83" s="54"/>
      <c r="F83" s="5">
        <f>MATCH($D83,FAC_TOTALS_APTA!$A$2:$AX$2,)</f>
        <v>10</v>
      </c>
      <c r="G83" s="109" t="e">
        <f>VLOOKUP(G67,FAC_TOTALS_APTA!$A$4:$AZ$126,$F83,FALSE)</f>
        <v>#N/A</v>
      </c>
      <c r="H83" s="109" t="e">
        <f>VLOOKUP(H67,FAC_TOTALS_APTA!$A$4:$AX$126,$F83,FALSE)</f>
        <v>#N/A</v>
      </c>
      <c r="I83" s="111" t="e">
        <f t="shared" ref="I83" si="28">H83/G83-1</f>
        <v>#N/A</v>
      </c>
      <c r="J83" s="30"/>
      <c r="K83" s="30"/>
      <c r="L83" s="5"/>
      <c r="M83" s="28" t="e">
        <f t="shared" ref="M83:AB83" si="29">SUM(M69:M76)</f>
        <v>#N/A</v>
      </c>
      <c r="N83" s="28" t="e">
        <f t="shared" si="29"/>
        <v>#N/A</v>
      </c>
      <c r="O83" s="28" t="e">
        <f t="shared" si="29"/>
        <v>#N/A</v>
      </c>
      <c r="P83" s="28" t="e">
        <f t="shared" si="29"/>
        <v>#N/A</v>
      </c>
      <c r="Q83" s="28" t="e">
        <f t="shared" si="29"/>
        <v>#N/A</v>
      </c>
      <c r="R83" s="28" t="e">
        <f t="shared" si="29"/>
        <v>#N/A</v>
      </c>
      <c r="S83" s="28">
        <f t="shared" si="29"/>
        <v>0</v>
      </c>
      <c r="T83" s="28">
        <f t="shared" si="29"/>
        <v>0</v>
      </c>
      <c r="U83" s="28">
        <f t="shared" si="29"/>
        <v>0</v>
      </c>
      <c r="V83" s="28">
        <f t="shared" si="29"/>
        <v>0</v>
      </c>
      <c r="W83" s="28">
        <f t="shared" si="29"/>
        <v>0</v>
      </c>
      <c r="X83" s="28">
        <f t="shared" si="29"/>
        <v>0</v>
      </c>
      <c r="Y83" s="28">
        <f t="shared" si="29"/>
        <v>0</v>
      </c>
      <c r="Z83" s="28">
        <f t="shared" si="29"/>
        <v>0</v>
      </c>
      <c r="AA83" s="28">
        <f t="shared" si="29"/>
        <v>0</v>
      </c>
      <c r="AB83" s="28">
        <f t="shared" si="29"/>
        <v>0</v>
      </c>
      <c r="AC83" s="31" t="e">
        <f>H83-G83</f>
        <v>#N/A</v>
      </c>
      <c r="AD83" s="32" t="e">
        <f>I83</f>
        <v>#N/A</v>
      </c>
    </row>
    <row r="84" spans="2:33" ht="13.5" thickBot="1" x14ac:dyDescent="0.3">
      <c r="B84" s="8" t="s">
        <v>50</v>
      </c>
      <c r="C84" s="22"/>
      <c r="D84" s="22" t="s">
        <v>4</v>
      </c>
      <c r="E84" s="22"/>
      <c r="F84" s="22">
        <f>MATCH($D84,FAC_TOTALS_APTA!$A$2:$AX$2,)</f>
        <v>8</v>
      </c>
      <c r="G84" s="110" t="e">
        <f>VLOOKUP(G67,FAC_TOTALS_APTA!$A$4:$AX$126,$F84,FALSE)</f>
        <v>#N/A</v>
      </c>
      <c r="H84" s="110" t="e">
        <f>VLOOKUP(H67,FAC_TOTALS_APTA!$A$4:$AX$126,$F84,FALSE)</f>
        <v>#N/A</v>
      </c>
      <c r="I84" s="112" t="e">
        <f t="shared" ref="I84" si="30">H84/G84-1</f>
        <v>#N/A</v>
      </c>
      <c r="J84" s="49"/>
      <c r="K84" s="49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50" t="e">
        <f>H84-G84</f>
        <v>#N/A</v>
      </c>
      <c r="AD84" s="51" t="e">
        <f>I84</f>
        <v>#N/A</v>
      </c>
    </row>
    <row r="85" spans="2:33" ht="14.25" thickTop="1" thickBot="1" x14ac:dyDescent="0.3">
      <c r="B85" s="56" t="s">
        <v>67</v>
      </c>
      <c r="C85" s="57"/>
      <c r="D85" s="57"/>
      <c r="E85" s="58"/>
      <c r="F85" s="57"/>
      <c r="G85" s="57"/>
      <c r="H85" s="57"/>
      <c r="I85" s="59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1" t="e">
        <f>AD84-AD83</f>
        <v>#N/A</v>
      </c>
    </row>
    <row r="86" spans="2:33" ht="13.5" thickTop="1" x14ac:dyDescent="0.25"/>
    <row r="87" spans="2:33" s="9" customFormat="1" x14ac:dyDescent="0.25">
      <c r="B87" s="17" t="s">
        <v>25</v>
      </c>
      <c r="E87" s="5"/>
      <c r="I87" s="16"/>
    </row>
    <row r="88" spans="2:33" x14ac:dyDescent="0.25">
      <c r="B88" s="14" t="s">
        <v>16</v>
      </c>
      <c r="C88" s="15" t="s">
        <v>17</v>
      </c>
      <c r="D88" s="9"/>
      <c r="E88" s="5"/>
      <c r="F88" s="9"/>
      <c r="G88" s="9"/>
      <c r="H88" s="9"/>
      <c r="I88" s="16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2:33" x14ac:dyDescent="0.25">
      <c r="B89" s="14"/>
      <c r="C89" s="15"/>
      <c r="D89" s="9"/>
      <c r="E89" s="5"/>
      <c r="F89" s="9"/>
      <c r="G89" s="9"/>
      <c r="H89" s="9"/>
      <c r="I89" s="16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2:33" x14ac:dyDescent="0.25">
      <c r="B90" s="17" t="s">
        <v>15</v>
      </c>
      <c r="C90" s="18">
        <v>1</v>
      </c>
      <c r="D90" s="9"/>
      <c r="E90" s="5"/>
      <c r="F90" s="9"/>
      <c r="G90" s="9"/>
      <c r="H90" s="9"/>
      <c r="I90" s="16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3" ht="13.5" thickBot="1" x14ac:dyDescent="0.3">
      <c r="B91" s="19" t="s">
        <v>35</v>
      </c>
      <c r="C91" s="20">
        <v>10</v>
      </c>
      <c r="D91" s="21"/>
      <c r="E91" s="22"/>
      <c r="F91" s="21"/>
      <c r="G91" s="21"/>
      <c r="H91" s="21"/>
      <c r="I91" s="2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2:33" ht="13.5" thickTop="1" x14ac:dyDescent="0.25">
      <c r="B92" s="24"/>
      <c r="C92" s="5"/>
      <c r="D92" s="61"/>
      <c r="E92" s="5"/>
      <c r="F92" s="5"/>
      <c r="G92" s="166" t="s">
        <v>51</v>
      </c>
      <c r="H92" s="166"/>
      <c r="I92" s="166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166" t="s">
        <v>55</v>
      </c>
      <c r="AD92" s="166"/>
    </row>
    <row r="93" spans="2:33" x14ac:dyDescent="0.25">
      <c r="B93" s="7" t="s">
        <v>18</v>
      </c>
      <c r="C93" s="26" t="s">
        <v>19</v>
      </c>
      <c r="D93" s="6" t="s">
        <v>20</v>
      </c>
      <c r="E93" s="6"/>
      <c r="F93" s="6"/>
      <c r="G93" s="26">
        <f>$C$1</f>
        <v>2012</v>
      </c>
      <c r="H93" s="26">
        <f>$C$2</f>
        <v>2018</v>
      </c>
      <c r="I93" s="26" t="s">
        <v>22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 t="s">
        <v>24</v>
      </c>
      <c r="AD93" s="26" t="s">
        <v>22</v>
      </c>
    </row>
    <row r="94" spans="2:33" hidden="1" x14ac:dyDescent="0.25">
      <c r="B94" s="24"/>
      <c r="C94" s="27"/>
      <c r="D94" s="5"/>
      <c r="E94" s="5"/>
      <c r="F94" s="5"/>
      <c r="G94" s="5"/>
      <c r="H94" s="5"/>
      <c r="I94" s="27"/>
      <c r="J94" s="5"/>
      <c r="K94" s="5"/>
      <c r="L94" s="5"/>
      <c r="M94" s="5">
        <v>1</v>
      </c>
      <c r="N94" s="5">
        <v>2</v>
      </c>
      <c r="O94" s="5">
        <v>3</v>
      </c>
      <c r="P94" s="5">
        <v>4</v>
      </c>
      <c r="Q94" s="5">
        <v>5</v>
      </c>
      <c r="R94" s="5">
        <v>6</v>
      </c>
      <c r="S94" s="5">
        <v>7</v>
      </c>
      <c r="T94" s="5">
        <v>8</v>
      </c>
      <c r="U94" s="5">
        <v>9</v>
      </c>
      <c r="V94" s="5">
        <v>10</v>
      </c>
      <c r="W94" s="5">
        <v>11</v>
      </c>
      <c r="X94" s="5">
        <v>12</v>
      </c>
      <c r="Y94" s="5">
        <v>13</v>
      </c>
      <c r="Z94" s="5">
        <v>14</v>
      </c>
      <c r="AA94" s="5">
        <v>15</v>
      </c>
      <c r="AB94" s="5">
        <v>16</v>
      </c>
      <c r="AC94" s="5"/>
      <c r="AD94" s="5"/>
    </row>
    <row r="95" spans="2:33" hidden="1" x14ac:dyDescent="0.25">
      <c r="B95" s="24"/>
      <c r="C95" s="27"/>
      <c r="D95" s="5"/>
      <c r="E95" s="5"/>
      <c r="F95" s="5"/>
      <c r="G95" s="5" t="str">
        <f>CONCATENATE($C90,"_",$C91,"_",G93)</f>
        <v>1_10_2012</v>
      </c>
      <c r="H95" s="5" t="str">
        <f>CONCATENATE($C90,"_",$C91,"_",H93)</f>
        <v>1_10_2018</v>
      </c>
      <c r="I95" s="27"/>
      <c r="J95" s="5"/>
      <c r="K95" s="5"/>
      <c r="L95" s="5"/>
      <c r="M95" s="5" t="str">
        <f>IF($G93+M94&gt;$H93,0,CONCATENATE($C90,"_",$C91,"_",$G93+M94))</f>
        <v>1_10_2013</v>
      </c>
      <c r="N95" s="5" t="str">
        <f t="shared" ref="N95:AB95" si="31">IF($G93+N94&gt;$H93,0,CONCATENATE($C90,"_",$C91,"_",$G93+N94))</f>
        <v>1_10_2014</v>
      </c>
      <c r="O95" s="5" t="str">
        <f t="shared" si="31"/>
        <v>1_10_2015</v>
      </c>
      <c r="P95" s="5" t="str">
        <f t="shared" si="31"/>
        <v>1_10_2016</v>
      </c>
      <c r="Q95" s="5" t="str">
        <f t="shared" si="31"/>
        <v>1_10_2017</v>
      </c>
      <c r="R95" s="5" t="str">
        <f t="shared" si="31"/>
        <v>1_10_2018</v>
      </c>
      <c r="S95" s="5">
        <f t="shared" si="31"/>
        <v>0</v>
      </c>
      <c r="T95" s="5">
        <f t="shared" si="31"/>
        <v>0</v>
      </c>
      <c r="U95" s="5">
        <f t="shared" si="31"/>
        <v>0</v>
      </c>
      <c r="V95" s="5">
        <f t="shared" si="31"/>
        <v>0</v>
      </c>
      <c r="W95" s="5">
        <f t="shared" si="31"/>
        <v>0</v>
      </c>
      <c r="X95" s="5">
        <f t="shared" si="31"/>
        <v>0</v>
      </c>
      <c r="Y95" s="5">
        <f t="shared" si="31"/>
        <v>0</v>
      </c>
      <c r="Z95" s="5">
        <f t="shared" si="31"/>
        <v>0</v>
      </c>
      <c r="AA95" s="5">
        <f t="shared" si="31"/>
        <v>0</v>
      </c>
      <c r="AB95" s="5">
        <f t="shared" si="31"/>
        <v>0</v>
      </c>
      <c r="AC95" s="5"/>
      <c r="AD95" s="5"/>
    </row>
    <row r="96" spans="2:33" hidden="1" x14ac:dyDescent="0.25">
      <c r="B96" s="24"/>
      <c r="C96" s="27"/>
      <c r="D96" s="5"/>
      <c r="E96" s="5"/>
      <c r="F96" s="5" t="s">
        <v>23</v>
      </c>
      <c r="G96" s="28"/>
      <c r="H96" s="28"/>
      <c r="I96" s="27"/>
      <c r="J96" s="5"/>
      <c r="K96" s="5"/>
      <c r="L96" s="5" t="s">
        <v>23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1" x14ac:dyDescent="0.25">
      <c r="B97" s="114" t="s">
        <v>31</v>
      </c>
      <c r="C97" s="115" t="s">
        <v>21</v>
      </c>
      <c r="D97" s="103" t="s">
        <v>95</v>
      </c>
      <c r="E97" s="54"/>
      <c r="F97" s="5">
        <f>MATCH($D97,FAC_TOTALS_APTA!$A$2:$AZ$2,)</f>
        <v>12</v>
      </c>
      <c r="G97" s="28">
        <f>VLOOKUP(G95,FAC_TOTALS_APTA!$A$4:$AZ$126,$F97,FALSE)</f>
        <v>542311539</v>
      </c>
      <c r="H97" s="28">
        <f>VLOOKUP(H95,FAC_TOTALS_APTA!$A$4:$AZ$126,$F97,FALSE)</f>
        <v>560645668</v>
      </c>
      <c r="I97" s="29">
        <f>IFERROR(H97/G97-1,"-")</f>
        <v>3.3807373956687981E-2</v>
      </c>
      <c r="J97" s="30" t="str">
        <f>IF(C97="Log","_log","")</f>
        <v>_log</v>
      </c>
      <c r="K97" s="30" t="str">
        <f>CONCATENATE(D97,J97,"_FAC")</f>
        <v>VRM_ADJ_log_FAC</v>
      </c>
      <c r="L97" s="5">
        <f>MATCH($K97,FAC_TOTALS_APTA!$A$2:$AX$2,)</f>
        <v>28</v>
      </c>
      <c r="M97" s="28">
        <f>IF(M95=0,0,VLOOKUP(M95,FAC_TOTALS_APTA!$A$4:$AZ$126,$L97,FALSE))</f>
        <v>35428316.394668899</v>
      </c>
      <c r="N97" s="28">
        <f>IF(N95=0,0,VLOOKUP(N95,FAC_TOTALS_APTA!$A$4:$AZ$126,$L97,FALSE))</f>
        <v>20552928.356492899</v>
      </c>
      <c r="O97" s="28">
        <f>IF(O95=0,0,VLOOKUP(O95,FAC_TOTALS_APTA!$A$4:$AZ$126,$L97,FALSE))</f>
        <v>3632860.10769118</v>
      </c>
      <c r="P97" s="28">
        <f>IF(P95=0,0,VLOOKUP(P95,FAC_TOTALS_APTA!$A$4:$AZ$126,$L97,FALSE))</f>
        <v>-1541986.4553784099</v>
      </c>
      <c r="Q97" s="28">
        <f>IF(Q95=0,0,VLOOKUP(Q95,FAC_TOTALS_APTA!$A$4:$AZ$126,$L97,FALSE))</f>
        <v>9610709.1093688104</v>
      </c>
      <c r="R97" s="28">
        <f>IF(R95=0,0,VLOOKUP(R95,FAC_TOTALS_APTA!$A$4:$AZ$126,$L97,FALSE))</f>
        <v>-13750659.0933346</v>
      </c>
      <c r="S97" s="28">
        <f>IF(S95=0,0,VLOOKUP(S95,FAC_TOTALS_APTA!$A$4:$AZ$126,$L97,FALSE))</f>
        <v>0</v>
      </c>
      <c r="T97" s="28">
        <f>IF(T95=0,0,VLOOKUP(T95,FAC_TOTALS_APTA!$A$4:$AZ$126,$L97,FALSE))</f>
        <v>0</v>
      </c>
      <c r="U97" s="28">
        <f>IF(U95=0,0,VLOOKUP(U95,FAC_TOTALS_APTA!$A$4:$AZ$126,$L97,FALSE))</f>
        <v>0</v>
      </c>
      <c r="V97" s="28">
        <f>IF(V95=0,0,VLOOKUP(V95,FAC_TOTALS_APTA!$A$4:$AZ$126,$L97,FALSE))</f>
        <v>0</v>
      </c>
      <c r="W97" s="28">
        <f>IF(W95=0,0,VLOOKUP(W95,FAC_TOTALS_APTA!$A$4:$AZ$126,$L97,FALSE))</f>
        <v>0</v>
      </c>
      <c r="X97" s="28">
        <f>IF(X95=0,0,VLOOKUP(X95,FAC_TOTALS_APTA!$A$4:$AZ$126,$L97,FALSE))</f>
        <v>0</v>
      </c>
      <c r="Y97" s="28">
        <f>IF(Y95=0,0,VLOOKUP(Y95,FAC_TOTALS_APTA!$A$4:$AZ$126,$L97,FALSE))</f>
        <v>0</v>
      </c>
      <c r="Z97" s="28">
        <f>IF(Z95=0,0,VLOOKUP(Z95,FAC_TOTALS_APTA!$A$4:$AZ$126,$L97,FALSE))</f>
        <v>0</v>
      </c>
      <c r="AA97" s="28">
        <f>IF(AA95=0,0,VLOOKUP(AA95,FAC_TOTALS_APTA!$A$4:$AZ$126,$L97,FALSE))</f>
        <v>0</v>
      </c>
      <c r="AB97" s="28">
        <f>IF(AB95=0,0,VLOOKUP(AB95,FAC_TOTALS_APTA!$A$4:$AZ$126,$L97,FALSE))</f>
        <v>0</v>
      </c>
      <c r="AC97" s="31">
        <f>SUM(M97:AB97)</f>
        <v>53932168.419508785</v>
      </c>
      <c r="AD97" s="32">
        <f>AC97/G111</f>
        <v>0.19146623163269</v>
      </c>
    </row>
    <row r="98" spans="1:31" x14ac:dyDescent="0.25">
      <c r="B98" s="114" t="s">
        <v>52</v>
      </c>
      <c r="C98" s="115" t="s">
        <v>21</v>
      </c>
      <c r="D98" s="103" t="s">
        <v>97</v>
      </c>
      <c r="E98" s="54"/>
      <c r="F98" s="5">
        <f>MATCH($D98,FAC_TOTALS_APTA!$A$2:$AZ$2,)</f>
        <v>14</v>
      </c>
      <c r="G98" s="53">
        <f>VLOOKUP(G95,FAC_TOTALS_APTA!$A$4:$AZ$126,$F98,FALSE)</f>
        <v>1.6964752675200001</v>
      </c>
      <c r="H98" s="53">
        <f>VLOOKUP(H95,FAC_TOTALS_APTA!$A$4:$AZ$126,$F98,FALSE)</f>
        <v>1.9555512669999999</v>
      </c>
      <c r="I98" s="29">
        <f t="shared" ref="I98:I109" si="32">IFERROR(H98/G98-1,"-")</f>
        <v>0.15271428027284539</v>
      </c>
      <c r="J98" s="30" t="str">
        <f t="shared" ref="J98:J106" si="33">IF(C98="Log","_log","")</f>
        <v>_log</v>
      </c>
      <c r="K98" s="30" t="str">
        <f t="shared" ref="K98:K109" si="34">CONCATENATE(D98,J98,"_FAC")</f>
        <v>FARE_per_UPT_cleaned_2018_RAIL_log_FAC</v>
      </c>
      <c r="L98" s="5">
        <f>MATCH($K98,FAC_TOTALS_APTA!$A$2:$AX$2,)</f>
        <v>30</v>
      </c>
      <c r="M98" s="28">
        <f>IF(M95=0,0,VLOOKUP(M95,FAC_TOTALS_APTA!$A$4:$AZ$126,$L98,FALSE))</f>
        <v>-19917310.208583701</v>
      </c>
      <c r="N98" s="28">
        <f>IF(N95=0,0,VLOOKUP(N95,FAC_TOTALS_APTA!$A$4:$AZ$126,$L98,FALSE))</f>
        <v>3056004.4851143099</v>
      </c>
      <c r="O98" s="28">
        <f>IF(O95=0,0,VLOOKUP(O95,FAC_TOTALS_APTA!$A$4:$AZ$126,$L98,FALSE))</f>
        <v>-45515744.577089101</v>
      </c>
      <c r="P98" s="28">
        <f>IF(P95=0,0,VLOOKUP(P95,FAC_TOTALS_APTA!$A$4:$AZ$126,$L98,FALSE))</f>
        <v>-3149201.8473136202</v>
      </c>
      <c r="Q98" s="28">
        <f>IF(Q95=0,0,VLOOKUP(Q95,FAC_TOTALS_APTA!$A$4:$AZ$126,$L98,FALSE))</f>
        <v>-1269120.03717108</v>
      </c>
      <c r="R98" s="28">
        <f>IF(R95=0,0,VLOOKUP(R95,FAC_TOTALS_APTA!$A$4:$AZ$126,$L98,FALSE))</f>
        <v>-18473182.157375399</v>
      </c>
      <c r="S98" s="28">
        <f>IF(S95=0,0,VLOOKUP(S95,FAC_TOTALS_APTA!$A$4:$AZ$126,$L98,FALSE))</f>
        <v>0</v>
      </c>
      <c r="T98" s="28">
        <f>IF(T95=0,0,VLOOKUP(T95,FAC_TOTALS_APTA!$A$4:$AZ$126,$L98,FALSE))</f>
        <v>0</v>
      </c>
      <c r="U98" s="28">
        <f>IF(U95=0,0,VLOOKUP(U95,FAC_TOTALS_APTA!$A$4:$AZ$126,$L98,FALSE))</f>
        <v>0</v>
      </c>
      <c r="V98" s="28">
        <f>IF(V95=0,0,VLOOKUP(V95,FAC_TOTALS_APTA!$A$4:$AZ$126,$L98,FALSE))</f>
        <v>0</v>
      </c>
      <c r="W98" s="28">
        <f>IF(W95=0,0,VLOOKUP(W95,FAC_TOTALS_APTA!$A$4:$AZ$126,$L98,FALSE))</f>
        <v>0</v>
      </c>
      <c r="X98" s="28">
        <f>IF(X95=0,0,VLOOKUP(X95,FAC_TOTALS_APTA!$A$4:$AZ$126,$L98,FALSE))</f>
        <v>0</v>
      </c>
      <c r="Y98" s="28">
        <f>IF(Y95=0,0,VLOOKUP(Y95,FAC_TOTALS_APTA!$A$4:$AZ$126,$L98,FALSE))</f>
        <v>0</v>
      </c>
      <c r="Z98" s="28">
        <f>IF(Z95=0,0,VLOOKUP(Z95,FAC_TOTALS_APTA!$A$4:$AZ$126,$L98,FALSE))</f>
        <v>0</v>
      </c>
      <c r="AA98" s="28">
        <f>IF(AA95=0,0,VLOOKUP(AA95,FAC_TOTALS_APTA!$A$4:$AZ$126,$L98,FALSE))</f>
        <v>0</v>
      </c>
      <c r="AB98" s="28">
        <f>IF(AB95=0,0,VLOOKUP(AB95,FAC_TOTALS_APTA!$A$4:$AZ$126,$L98,FALSE))</f>
        <v>0</v>
      </c>
      <c r="AC98" s="31">
        <f t="shared" ref="AC98:AC109" si="35">SUM(M98:AB98)</f>
        <v>-85268554.342418596</v>
      </c>
      <c r="AD98" s="32">
        <f>AC98/G111</f>
        <v>-0.30271448849819549</v>
      </c>
    </row>
    <row r="99" spans="1:31" x14ac:dyDescent="0.25">
      <c r="B99" s="114" t="s">
        <v>79</v>
      </c>
      <c r="C99" s="115"/>
      <c r="D99" s="103" t="s">
        <v>77</v>
      </c>
      <c r="E99" s="117"/>
      <c r="F99" s="103" t="e">
        <f>MATCH($D99,FAC_TOTALS_APTA!$A$2:$AZ$2,)</f>
        <v>#N/A</v>
      </c>
      <c r="G99" s="116" t="e">
        <f>VLOOKUP(G95,FAC_TOTALS_APTA!$A$4:$AZ$126,$F99,FALSE)</f>
        <v>#REF!</v>
      </c>
      <c r="H99" s="116" t="e">
        <f>VLOOKUP(H95,FAC_TOTALS_APTA!$A$4:$AZ$126,$F99,FALSE)</f>
        <v>#REF!</v>
      </c>
      <c r="I99" s="29" t="str">
        <f>IFERROR(H99/G99-1,"-")</f>
        <v>-</v>
      </c>
      <c r="J99" s="119" t="str">
        <f t="shared" si="33"/>
        <v/>
      </c>
      <c r="K99" s="119" t="str">
        <f t="shared" si="34"/>
        <v>RESTRUCTURE_FAC</v>
      </c>
      <c r="L99" s="103" t="e">
        <f>MATCH($K99,FAC_TOTALS_APTA!$A$2:$AX$2,)</f>
        <v>#N/A</v>
      </c>
      <c r="M99" s="116" t="e">
        <f>IF(M95=0,0,VLOOKUP(M95,FAC_TOTALS_APTA!$A$4:$AZ$126,$L99,FALSE))</f>
        <v>#REF!</v>
      </c>
      <c r="N99" s="116" t="e">
        <f>IF(N95=0,0,VLOOKUP(N95,FAC_TOTALS_APTA!$A$4:$AZ$126,$L99,FALSE))</f>
        <v>#REF!</v>
      </c>
      <c r="O99" s="116" t="e">
        <f>IF(O95=0,0,VLOOKUP(O95,FAC_TOTALS_APTA!$A$4:$AZ$126,$L99,FALSE))</f>
        <v>#REF!</v>
      </c>
      <c r="P99" s="116" t="e">
        <f>IF(P95=0,0,VLOOKUP(P95,FAC_TOTALS_APTA!$A$4:$AZ$126,$L99,FALSE))</f>
        <v>#REF!</v>
      </c>
      <c r="Q99" s="116" t="e">
        <f>IF(Q95=0,0,VLOOKUP(Q95,FAC_TOTALS_APTA!$A$4:$AZ$126,$L99,FALSE))</f>
        <v>#REF!</v>
      </c>
      <c r="R99" s="116" t="e">
        <f>IF(R95=0,0,VLOOKUP(R95,FAC_TOTALS_APTA!$A$4:$AZ$126,$L99,FALSE))</f>
        <v>#REF!</v>
      </c>
      <c r="S99" s="116">
        <f>IF(S95=0,0,VLOOKUP(S95,FAC_TOTALS_APTA!$A$4:$AZ$126,$L99,FALSE))</f>
        <v>0</v>
      </c>
      <c r="T99" s="116">
        <f>IF(T95=0,0,VLOOKUP(T95,FAC_TOTALS_APTA!$A$4:$AZ$126,$L99,FALSE))</f>
        <v>0</v>
      </c>
      <c r="U99" s="116">
        <f>IF(U95=0,0,VLOOKUP(U95,FAC_TOTALS_APTA!$A$4:$AZ$126,$L99,FALSE))</f>
        <v>0</v>
      </c>
      <c r="V99" s="116">
        <f>IF(V95=0,0,VLOOKUP(V95,FAC_TOTALS_APTA!$A$4:$AZ$126,$L99,FALSE))</f>
        <v>0</v>
      </c>
      <c r="W99" s="116">
        <f>IF(W95=0,0,VLOOKUP(W95,FAC_TOTALS_APTA!$A$4:$AZ$126,$L99,FALSE))</f>
        <v>0</v>
      </c>
      <c r="X99" s="116">
        <f>IF(X95=0,0,VLOOKUP(X95,FAC_TOTALS_APTA!$A$4:$AZ$126,$L99,FALSE))</f>
        <v>0</v>
      </c>
      <c r="Y99" s="116">
        <f>IF(Y95=0,0,VLOOKUP(Y95,FAC_TOTALS_APTA!$A$4:$AZ$126,$L99,FALSE))</f>
        <v>0</v>
      </c>
      <c r="Z99" s="116">
        <f>IF(Z95=0,0,VLOOKUP(Z95,FAC_TOTALS_APTA!$A$4:$AZ$126,$L99,FALSE))</f>
        <v>0</v>
      </c>
      <c r="AA99" s="116">
        <f>IF(AA95=0,0,VLOOKUP(AA95,FAC_TOTALS_APTA!$A$4:$AZ$126,$L99,FALSE))</f>
        <v>0</v>
      </c>
      <c r="AB99" s="116">
        <f>IF(AB95=0,0,VLOOKUP(AB95,FAC_TOTALS_APTA!$A$4:$AZ$126,$L99,FALSE))</f>
        <v>0</v>
      </c>
      <c r="AC99" s="120" t="e">
        <f t="shared" si="35"/>
        <v>#REF!</v>
      </c>
      <c r="AD99" s="121" t="e">
        <f>AC99/G112</f>
        <v>#REF!</v>
      </c>
    </row>
    <row r="100" spans="1:31" x14ac:dyDescent="0.25">
      <c r="B100" s="114" t="s">
        <v>80</v>
      </c>
      <c r="C100" s="115"/>
      <c r="D100" s="103" t="s">
        <v>76</v>
      </c>
      <c r="E100" s="117"/>
      <c r="F100" s="103">
        <f>MATCH($D100,FAC_TOTALS_APTA!$A$2:$AZ$2,)</f>
        <v>20</v>
      </c>
      <c r="G100" s="53">
        <f>VLOOKUP(G95,FAC_TOTALS_APTA!$A$4:$AZ$126,$F100,FALSE)</f>
        <v>0</v>
      </c>
      <c r="H100" s="53">
        <f>VLOOKUP(H95,FAC_TOTALS_APTA!$A$4:$AZ$126,$F100,FALSE)</f>
        <v>0</v>
      </c>
      <c r="I100" s="29" t="str">
        <f>IFERROR(H100/G100-1,"-")</f>
        <v>-</v>
      </c>
      <c r="J100" s="30" t="str">
        <f t="shared" si="33"/>
        <v/>
      </c>
      <c r="K100" s="30" t="str">
        <f t="shared" si="34"/>
        <v>MAINTENANCE_WMATA_FAC</v>
      </c>
      <c r="L100" s="5">
        <f>MATCH($K100,FAC_TOTALS_APTA!$A$2:$AX$2,)</f>
        <v>36</v>
      </c>
      <c r="M100" s="28">
        <f>IF(M96=0,0,VLOOKUP(M96,FAC_TOTALS_APTA!$A$4:$AZ$126,$L100,FALSE))</f>
        <v>0</v>
      </c>
      <c r="N100" s="28">
        <f>IF(N96=0,0,VLOOKUP(N96,FAC_TOTALS_APTA!$A$4:$AZ$126,$L100,FALSE))</f>
        <v>0</v>
      </c>
      <c r="O100" s="28">
        <f>IF(O96=0,0,VLOOKUP(O96,FAC_TOTALS_APTA!$A$4:$AZ$126,$L100,FALSE))</f>
        <v>0</v>
      </c>
      <c r="P100" s="28">
        <f>IF(P96=0,0,VLOOKUP(P96,FAC_TOTALS_APTA!$A$4:$AZ$126,$L100,FALSE))</f>
        <v>0</v>
      </c>
      <c r="Q100" s="28">
        <f>IF(Q96=0,0,VLOOKUP(Q96,FAC_TOTALS_APTA!$A$4:$AZ$126,$L100,FALSE))</f>
        <v>0</v>
      </c>
      <c r="R100" s="28">
        <f>IF(R96=0,0,VLOOKUP(R96,FAC_TOTALS_APTA!$A$4:$AZ$126,$L100,FALSE))</f>
        <v>0</v>
      </c>
      <c r="S100" s="28">
        <f>IF(S96=0,0,VLOOKUP(S96,FAC_TOTALS_APTA!$A$4:$AZ$126,$L100,FALSE))</f>
        <v>0</v>
      </c>
      <c r="T100" s="28">
        <f>IF(T96=0,0,VLOOKUP(T96,FAC_TOTALS_APTA!$A$4:$AZ$126,$L100,FALSE))</f>
        <v>0</v>
      </c>
      <c r="U100" s="28">
        <f>IF(U96=0,0,VLOOKUP(U96,FAC_TOTALS_APTA!$A$4:$AZ$126,$L100,FALSE))</f>
        <v>0</v>
      </c>
      <c r="V100" s="28">
        <f>IF(V96=0,0,VLOOKUP(V96,FAC_TOTALS_APTA!$A$4:$AZ$126,$L100,FALSE))</f>
        <v>0</v>
      </c>
      <c r="W100" s="28">
        <f>IF(W96=0,0,VLOOKUP(W96,FAC_TOTALS_APTA!$A$4:$AZ$126,$L100,FALSE))</f>
        <v>0</v>
      </c>
      <c r="X100" s="28">
        <f>IF(X96=0,0,VLOOKUP(X96,FAC_TOTALS_APTA!$A$4:$AZ$126,$L100,FALSE))</f>
        <v>0</v>
      </c>
      <c r="Y100" s="28">
        <f>IF(Y96=0,0,VLOOKUP(Y96,FAC_TOTALS_APTA!$A$4:$AZ$126,$L100,FALSE))</f>
        <v>0</v>
      </c>
      <c r="Z100" s="28">
        <f>IF(Z96=0,0,VLOOKUP(Z96,FAC_TOTALS_APTA!$A$4:$AZ$126,$L100,FALSE))</f>
        <v>0</v>
      </c>
      <c r="AA100" s="28">
        <f>IF(AA96=0,0,VLOOKUP(AA96,FAC_TOTALS_APTA!$A$4:$AZ$126,$L100,FALSE))</f>
        <v>0</v>
      </c>
      <c r="AB100" s="28">
        <f>IF(AB96=0,0,VLOOKUP(AB96,FAC_TOTALS_APTA!$A$4:$AZ$126,$L100,FALSE))</f>
        <v>0</v>
      </c>
      <c r="AC100" s="31">
        <f t="shared" si="35"/>
        <v>0</v>
      </c>
      <c r="AD100" s="32">
        <f>AC100/G112</f>
        <v>0</v>
      </c>
    </row>
    <row r="101" spans="1:31" x14ac:dyDescent="0.25">
      <c r="B101" s="114" t="s">
        <v>48</v>
      </c>
      <c r="C101" s="115" t="s">
        <v>21</v>
      </c>
      <c r="D101" s="103" t="s">
        <v>8</v>
      </c>
      <c r="E101" s="54"/>
      <c r="F101" s="5">
        <f>MATCH($D101,FAC_TOTALS_APTA!$A$2:$AZ$2,)</f>
        <v>15</v>
      </c>
      <c r="G101" s="28">
        <f>VLOOKUP(G95,FAC_TOTALS_APTA!$A$4:$AZ$126,$F101,FALSE)</f>
        <v>27909105.420000002</v>
      </c>
      <c r="H101" s="28">
        <f>VLOOKUP(H95,FAC_TOTALS_APTA!$A$4:$AZ$126,$F101,FALSE)</f>
        <v>29807700.839999899</v>
      </c>
      <c r="I101" s="29">
        <f t="shared" si="32"/>
        <v>6.8027813555046501E-2</v>
      </c>
      <c r="J101" s="30" t="str">
        <f t="shared" si="33"/>
        <v>_log</v>
      </c>
      <c r="K101" s="30" t="str">
        <f t="shared" si="34"/>
        <v>POP_EMP_log_FAC</v>
      </c>
      <c r="L101" s="5">
        <f>MATCH($K101,FAC_TOTALS_APTA!$A$2:$AX$2,)</f>
        <v>31</v>
      </c>
      <c r="M101" s="28">
        <f>IF(M95=0,0,VLOOKUP(M95,FAC_TOTALS_APTA!$A$4:$AZ$126,$L101,FALSE))</f>
        <v>35808473.792322896</v>
      </c>
      <c r="N101" s="28">
        <f>IF(N95=0,0,VLOOKUP(N95,FAC_TOTALS_APTA!$A$4:$AZ$126,$L101,FALSE))</f>
        <v>11619576.271140199</v>
      </c>
      <c r="O101" s="28">
        <f>IF(O95=0,0,VLOOKUP(O95,FAC_TOTALS_APTA!$A$4:$AZ$126,$L101,FALSE))</f>
        <v>10906280.960181801</v>
      </c>
      <c r="P101" s="28">
        <f>IF(P95=0,0,VLOOKUP(P95,FAC_TOTALS_APTA!$A$4:$AZ$126,$L101,FALSE))</f>
        <v>2335467.6817321801</v>
      </c>
      <c r="Q101" s="28">
        <f>IF(Q95=0,0,VLOOKUP(Q95,FAC_TOTALS_APTA!$A$4:$AZ$126,$L101,FALSE))</f>
        <v>9105296.1668218002</v>
      </c>
      <c r="R101" s="28">
        <f>IF(R95=0,0,VLOOKUP(R95,FAC_TOTALS_APTA!$A$4:$AZ$126,$L101,FALSE))</f>
        <v>5498063.0705343401</v>
      </c>
      <c r="S101" s="28">
        <f>IF(S95=0,0,VLOOKUP(S95,FAC_TOTALS_APTA!$A$4:$AZ$126,$L101,FALSE))</f>
        <v>0</v>
      </c>
      <c r="T101" s="28">
        <f>IF(T95=0,0,VLOOKUP(T95,FAC_TOTALS_APTA!$A$4:$AZ$126,$L101,FALSE))</f>
        <v>0</v>
      </c>
      <c r="U101" s="28">
        <f>IF(U95=0,0,VLOOKUP(U95,FAC_TOTALS_APTA!$A$4:$AZ$126,$L101,FALSE))</f>
        <v>0</v>
      </c>
      <c r="V101" s="28">
        <f>IF(V95=0,0,VLOOKUP(V95,FAC_TOTALS_APTA!$A$4:$AZ$126,$L101,FALSE))</f>
        <v>0</v>
      </c>
      <c r="W101" s="28">
        <f>IF(W95=0,0,VLOOKUP(W95,FAC_TOTALS_APTA!$A$4:$AZ$126,$L101,FALSE))</f>
        <v>0</v>
      </c>
      <c r="X101" s="28">
        <f>IF(X95=0,0,VLOOKUP(X95,FAC_TOTALS_APTA!$A$4:$AZ$126,$L101,FALSE))</f>
        <v>0</v>
      </c>
      <c r="Y101" s="28">
        <f>IF(Y95=0,0,VLOOKUP(Y95,FAC_TOTALS_APTA!$A$4:$AZ$126,$L101,FALSE))</f>
        <v>0</v>
      </c>
      <c r="Z101" s="28">
        <f>IF(Z95=0,0,VLOOKUP(Z95,FAC_TOTALS_APTA!$A$4:$AZ$126,$L101,FALSE))</f>
        <v>0</v>
      </c>
      <c r="AA101" s="28">
        <f>IF(AA95=0,0,VLOOKUP(AA95,FAC_TOTALS_APTA!$A$4:$AZ$126,$L101,FALSE))</f>
        <v>0</v>
      </c>
      <c r="AB101" s="28">
        <f>IF(AB95=0,0,VLOOKUP(AB95,FAC_TOTALS_APTA!$A$4:$AZ$126,$L101,FALSE))</f>
        <v>0</v>
      </c>
      <c r="AC101" s="31">
        <f t="shared" si="35"/>
        <v>75273157.942733213</v>
      </c>
      <c r="AD101" s="32">
        <f>AC101/G111</f>
        <v>0.26722952769638858</v>
      </c>
    </row>
    <row r="102" spans="1:31" x14ac:dyDescent="0.25">
      <c r="B102" s="24" t="s">
        <v>73</v>
      </c>
      <c r="C102" s="115"/>
      <c r="D102" s="103" t="s">
        <v>72</v>
      </c>
      <c r="E102" s="54"/>
      <c r="F102" s="5" t="e">
        <f>MATCH($D102,FAC_TOTALS_APTA!$A$2:$AZ$2,)</f>
        <v>#N/A</v>
      </c>
      <c r="G102" s="53" t="e">
        <f>VLOOKUP(G95,FAC_TOTALS_APTA!$A$4:$AZ$126,$F102,FALSE)</f>
        <v>#REF!</v>
      </c>
      <c r="H102" s="53" t="e">
        <f>VLOOKUP(H95,FAC_TOTALS_APTA!$A$4:$AZ$126,$F102,FALSE)</f>
        <v>#REF!</v>
      </c>
      <c r="I102" s="29" t="str">
        <f t="shared" si="32"/>
        <v>-</v>
      </c>
      <c r="J102" s="30" t="str">
        <f t="shared" si="33"/>
        <v/>
      </c>
      <c r="K102" s="30" t="str">
        <f t="shared" si="34"/>
        <v>TSD_POP_EMP_PCT_FAC</v>
      </c>
      <c r="L102" s="5" t="e">
        <f>MATCH($K102,FAC_TOTALS_APTA!$A$2:$AX$2,)</f>
        <v>#N/A</v>
      </c>
      <c r="M102" s="28" t="e">
        <f>IF(M95=0,0,VLOOKUP(M95,FAC_TOTALS_APTA!$A$4:$AZ$126,$L102,FALSE))</f>
        <v>#REF!</v>
      </c>
      <c r="N102" s="28" t="e">
        <f>IF(N95=0,0,VLOOKUP(N95,FAC_TOTALS_APTA!$A$4:$AZ$126,$L102,FALSE))</f>
        <v>#REF!</v>
      </c>
      <c r="O102" s="28" t="e">
        <f>IF(O95=0,0,VLOOKUP(O95,FAC_TOTALS_APTA!$A$4:$AZ$126,$L102,FALSE))</f>
        <v>#REF!</v>
      </c>
      <c r="P102" s="28" t="e">
        <f>IF(P95=0,0,VLOOKUP(P95,FAC_TOTALS_APTA!$A$4:$AZ$126,$L102,FALSE))</f>
        <v>#REF!</v>
      </c>
      <c r="Q102" s="28" t="e">
        <f>IF(Q95=0,0,VLOOKUP(Q95,FAC_TOTALS_APTA!$A$4:$AZ$126,$L102,FALSE))</f>
        <v>#REF!</v>
      </c>
      <c r="R102" s="28" t="e">
        <f>IF(R95=0,0,VLOOKUP(R95,FAC_TOTALS_APTA!$A$4:$AZ$126,$L102,FALSE))</f>
        <v>#REF!</v>
      </c>
      <c r="S102" s="28">
        <f>IF(S95=0,0,VLOOKUP(S95,FAC_TOTALS_APTA!$A$4:$AZ$126,$L102,FALSE))</f>
        <v>0</v>
      </c>
      <c r="T102" s="28">
        <f>IF(T95=0,0,VLOOKUP(T95,FAC_TOTALS_APTA!$A$4:$AZ$126,$L102,FALSE))</f>
        <v>0</v>
      </c>
      <c r="U102" s="28">
        <f>IF(U95=0,0,VLOOKUP(U95,FAC_TOTALS_APTA!$A$4:$AZ$126,$L102,FALSE))</f>
        <v>0</v>
      </c>
      <c r="V102" s="28">
        <f>IF(V95=0,0,VLOOKUP(V95,FAC_TOTALS_APTA!$A$4:$AZ$126,$L102,FALSE))</f>
        <v>0</v>
      </c>
      <c r="W102" s="28">
        <f>IF(W95=0,0,VLOOKUP(W95,FAC_TOTALS_APTA!$A$4:$AZ$126,$L102,FALSE))</f>
        <v>0</v>
      </c>
      <c r="X102" s="28">
        <f>IF(X95=0,0,VLOOKUP(X95,FAC_TOTALS_APTA!$A$4:$AZ$126,$L102,FALSE))</f>
        <v>0</v>
      </c>
      <c r="Y102" s="28">
        <f>IF(Y95=0,0,VLOOKUP(Y95,FAC_TOTALS_APTA!$A$4:$AZ$126,$L102,FALSE))</f>
        <v>0</v>
      </c>
      <c r="Z102" s="28">
        <f>IF(Z95=0,0,VLOOKUP(Z95,FAC_TOTALS_APTA!$A$4:$AZ$126,$L102,FALSE))</f>
        <v>0</v>
      </c>
      <c r="AA102" s="28">
        <f>IF(AA95=0,0,VLOOKUP(AA95,FAC_TOTALS_APTA!$A$4:$AZ$126,$L102,FALSE))</f>
        <v>0</v>
      </c>
      <c r="AB102" s="28">
        <f>IF(AB95=0,0,VLOOKUP(AB95,FAC_TOTALS_APTA!$A$4:$AZ$126,$L102,FALSE))</f>
        <v>0</v>
      </c>
      <c r="AC102" s="31" t="e">
        <f t="shared" si="35"/>
        <v>#REF!</v>
      </c>
      <c r="AD102" s="32" t="e">
        <f>AC102/G111</f>
        <v>#REF!</v>
      </c>
    </row>
    <row r="103" spans="1:31" x14ac:dyDescent="0.2">
      <c r="B103" s="114" t="s">
        <v>49</v>
      </c>
      <c r="C103" s="115" t="s">
        <v>21</v>
      </c>
      <c r="D103" s="123" t="s">
        <v>81</v>
      </c>
      <c r="E103" s="54"/>
      <c r="F103" s="5">
        <f>MATCH($D103,FAC_TOTALS_APTA!$A$2:$AZ$2,)</f>
        <v>16</v>
      </c>
      <c r="G103" s="33">
        <f>VLOOKUP(G95,FAC_TOTALS_APTA!$A$4:$AZ$126,$F103,FALSE)</f>
        <v>4.1093000000000002</v>
      </c>
      <c r="H103" s="33">
        <f>VLOOKUP(H95,FAC_TOTALS_APTA!$A$4:$AZ$126,$F103,FALSE)</f>
        <v>2.9199999999999902</v>
      </c>
      <c r="I103" s="29">
        <f t="shared" si="32"/>
        <v>-0.28941668897379358</v>
      </c>
      <c r="J103" s="30" t="str">
        <f t="shared" si="33"/>
        <v>_log</v>
      </c>
      <c r="K103" s="30" t="str">
        <f t="shared" si="34"/>
        <v>GAS_PRICE_2018_log_FAC</v>
      </c>
      <c r="L103" s="5">
        <f>MATCH($K103,FAC_TOTALS_APTA!$A$2:$AX$2,)</f>
        <v>32</v>
      </c>
      <c r="M103" s="28">
        <f>IF(M95=0,0,VLOOKUP(M95,FAC_TOTALS_APTA!$A$4:$AZ$126,$L103,FALSE))</f>
        <v>-9712695.5895930696</v>
      </c>
      <c r="N103" s="28">
        <f>IF(N95=0,0,VLOOKUP(N95,FAC_TOTALS_APTA!$A$4:$AZ$126,$L103,FALSE))</f>
        <v>-11796134.1334926</v>
      </c>
      <c r="O103" s="28">
        <f>IF(O95=0,0,VLOOKUP(O95,FAC_TOTALS_APTA!$A$4:$AZ$126,$L103,FALSE))</f>
        <v>-77122197.358466402</v>
      </c>
      <c r="P103" s="28">
        <f>IF(P95=0,0,VLOOKUP(P95,FAC_TOTALS_APTA!$A$4:$AZ$126,$L103,FALSE))</f>
        <v>-23607421.088494699</v>
      </c>
      <c r="Q103" s="28">
        <f>IF(Q95=0,0,VLOOKUP(Q95,FAC_TOTALS_APTA!$A$4:$AZ$126,$L103,FALSE))</f>
        <v>23114243.434960902</v>
      </c>
      <c r="R103" s="28">
        <f>IF(R95=0,0,VLOOKUP(R95,FAC_TOTALS_APTA!$A$4:$AZ$126,$L103,FALSE))</f>
        <v>18478524.151677702</v>
      </c>
      <c r="S103" s="28">
        <f>IF(S95=0,0,VLOOKUP(S95,FAC_TOTALS_APTA!$A$4:$AZ$126,$L103,FALSE))</f>
        <v>0</v>
      </c>
      <c r="T103" s="28">
        <f>IF(T95=0,0,VLOOKUP(T95,FAC_TOTALS_APTA!$A$4:$AZ$126,$L103,FALSE))</f>
        <v>0</v>
      </c>
      <c r="U103" s="28">
        <f>IF(U95=0,0,VLOOKUP(U95,FAC_TOTALS_APTA!$A$4:$AZ$126,$L103,FALSE))</f>
        <v>0</v>
      </c>
      <c r="V103" s="28">
        <f>IF(V95=0,0,VLOOKUP(V95,FAC_TOTALS_APTA!$A$4:$AZ$126,$L103,FALSE))</f>
        <v>0</v>
      </c>
      <c r="W103" s="28">
        <f>IF(W95=0,0,VLOOKUP(W95,FAC_TOTALS_APTA!$A$4:$AZ$126,$L103,FALSE))</f>
        <v>0</v>
      </c>
      <c r="X103" s="28">
        <f>IF(X95=0,0,VLOOKUP(X95,FAC_TOTALS_APTA!$A$4:$AZ$126,$L103,FALSE))</f>
        <v>0</v>
      </c>
      <c r="Y103" s="28">
        <f>IF(Y95=0,0,VLOOKUP(Y95,FAC_TOTALS_APTA!$A$4:$AZ$126,$L103,FALSE))</f>
        <v>0</v>
      </c>
      <c r="Z103" s="28">
        <f>IF(Z95=0,0,VLOOKUP(Z95,FAC_TOTALS_APTA!$A$4:$AZ$126,$L103,FALSE))</f>
        <v>0</v>
      </c>
      <c r="AA103" s="28">
        <f>IF(AA95=0,0,VLOOKUP(AA95,FAC_TOTALS_APTA!$A$4:$AZ$126,$L103,FALSE))</f>
        <v>0</v>
      </c>
      <c r="AB103" s="28">
        <f>IF(AB95=0,0,VLOOKUP(AB95,FAC_TOTALS_APTA!$A$4:$AZ$126,$L103,FALSE))</f>
        <v>0</v>
      </c>
      <c r="AC103" s="31">
        <f t="shared" si="35"/>
        <v>-80645680.583408177</v>
      </c>
      <c r="AD103" s="32">
        <f>AC103/G111</f>
        <v>-0.28630268374622486</v>
      </c>
    </row>
    <row r="104" spans="1:31" x14ac:dyDescent="0.25">
      <c r="B104" s="114" t="s">
        <v>46</v>
      </c>
      <c r="C104" s="115" t="s">
        <v>21</v>
      </c>
      <c r="D104" s="103" t="s">
        <v>14</v>
      </c>
      <c r="E104" s="54"/>
      <c r="F104" s="5">
        <f>MATCH($D104,FAC_TOTALS_APTA!$A$2:$AZ$2,)</f>
        <v>17</v>
      </c>
      <c r="G104" s="53">
        <f>VLOOKUP(G95,FAC_TOTALS_APTA!$A$4:$AZ$126,$F104,FALSE)</f>
        <v>33963.31</v>
      </c>
      <c r="H104" s="53">
        <f>VLOOKUP(H95,FAC_TOTALS_APTA!$A$4:$AZ$126,$F104,FALSE)</f>
        <v>36801.5</v>
      </c>
      <c r="I104" s="29">
        <f t="shared" si="32"/>
        <v>8.3566354398319831E-2</v>
      </c>
      <c r="J104" s="30" t="str">
        <f t="shared" si="33"/>
        <v>_log</v>
      </c>
      <c r="K104" s="30" t="str">
        <f t="shared" si="34"/>
        <v>TOTAL_MED_INC_INDIV_2018_log_FAC</v>
      </c>
      <c r="L104" s="5">
        <f>MATCH($K104,FAC_TOTALS_APTA!$A$2:$AX$2,)</f>
        <v>33</v>
      </c>
      <c r="M104" s="28">
        <f>IF(M95=0,0,VLOOKUP(M95,FAC_TOTALS_APTA!$A$4:$AZ$126,$L104,FALSE))</f>
        <v>2496360.8271697499</v>
      </c>
      <c r="N104" s="28">
        <f>IF(N95=0,0,VLOOKUP(N95,FAC_TOTALS_APTA!$A$4:$AZ$126,$L104,FALSE))</f>
        <v>1179330.89613116</v>
      </c>
      <c r="O104" s="28">
        <f>IF(O95=0,0,VLOOKUP(O95,FAC_TOTALS_APTA!$A$4:$AZ$126,$L104,FALSE))</f>
        <v>-6007407.63734663</v>
      </c>
      <c r="P104" s="28">
        <f>IF(P95=0,0,VLOOKUP(P95,FAC_TOTALS_APTA!$A$4:$AZ$126,$L104,FALSE))</f>
        <v>-10840684.643882601</v>
      </c>
      <c r="Q104" s="28">
        <f>IF(Q95=0,0,VLOOKUP(Q95,FAC_TOTALS_APTA!$A$4:$AZ$126,$L104,FALSE))</f>
        <v>-6077919.2201941703</v>
      </c>
      <c r="R104" s="28">
        <f>IF(R95=0,0,VLOOKUP(R95,FAC_TOTALS_APTA!$A$4:$AZ$126,$L104,FALSE))</f>
        <v>-7963893.5160065703</v>
      </c>
      <c r="S104" s="28">
        <f>IF(S95=0,0,VLOOKUP(S95,FAC_TOTALS_APTA!$A$4:$AZ$126,$L104,FALSE))</f>
        <v>0</v>
      </c>
      <c r="T104" s="28">
        <f>IF(T95=0,0,VLOOKUP(T95,FAC_TOTALS_APTA!$A$4:$AZ$126,$L104,FALSE))</f>
        <v>0</v>
      </c>
      <c r="U104" s="28">
        <f>IF(U95=0,0,VLOOKUP(U95,FAC_TOTALS_APTA!$A$4:$AZ$126,$L104,FALSE))</f>
        <v>0</v>
      </c>
      <c r="V104" s="28">
        <f>IF(V95=0,0,VLOOKUP(V95,FAC_TOTALS_APTA!$A$4:$AZ$126,$L104,FALSE))</f>
        <v>0</v>
      </c>
      <c r="W104" s="28">
        <f>IF(W95=0,0,VLOOKUP(W95,FAC_TOTALS_APTA!$A$4:$AZ$126,$L104,FALSE))</f>
        <v>0</v>
      </c>
      <c r="X104" s="28">
        <f>IF(X95=0,0,VLOOKUP(X95,FAC_TOTALS_APTA!$A$4:$AZ$126,$L104,FALSE))</f>
        <v>0</v>
      </c>
      <c r="Y104" s="28">
        <f>IF(Y95=0,0,VLOOKUP(Y95,FAC_TOTALS_APTA!$A$4:$AZ$126,$L104,FALSE))</f>
        <v>0</v>
      </c>
      <c r="Z104" s="28">
        <f>IF(Z95=0,0,VLOOKUP(Z95,FAC_TOTALS_APTA!$A$4:$AZ$126,$L104,FALSE))</f>
        <v>0</v>
      </c>
      <c r="AA104" s="28">
        <f>IF(AA95=0,0,VLOOKUP(AA95,FAC_TOTALS_APTA!$A$4:$AZ$126,$L104,FALSE))</f>
        <v>0</v>
      </c>
      <c r="AB104" s="28">
        <f>IF(AB95=0,0,VLOOKUP(AB95,FAC_TOTALS_APTA!$A$4:$AZ$126,$L104,FALSE))</f>
        <v>0</v>
      </c>
      <c r="AC104" s="31">
        <f t="shared" si="35"/>
        <v>-27214213.294129062</v>
      </c>
      <c r="AD104" s="32">
        <f>AC104/G111</f>
        <v>-9.6614006426456317E-2</v>
      </c>
    </row>
    <row r="105" spans="1:31" x14ac:dyDescent="0.25">
      <c r="B105" s="114" t="s">
        <v>62</v>
      </c>
      <c r="C105" s="115"/>
      <c r="D105" s="103" t="s">
        <v>9</v>
      </c>
      <c r="E105" s="54"/>
      <c r="F105" s="5">
        <f>MATCH($D105,FAC_TOTALS_APTA!$A$2:$AZ$2,)</f>
        <v>18</v>
      </c>
      <c r="G105" s="28">
        <f>VLOOKUP(G95,FAC_TOTALS_APTA!$A$4:$AZ$126,$F105,FALSE)</f>
        <v>31.51</v>
      </c>
      <c r="H105" s="28">
        <f>VLOOKUP(H95,FAC_TOTALS_APTA!$A$4:$AZ$126,$F105,FALSE)</f>
        <v>30.01</v>
      </c>
      <c r="I105" s="29">
        <f t="shared" si="32"/>
        <v>-4.7603935258648034E-2</v>
      </c>
      <c r="J105" s="30" t="str">
        <f t="shared" si="33"/>
        <v/>
      </c>
      <c r="K105" s="30" t="str">
        <f t="shared" si="34"/>
        <v>PCT_HH_NO_VEH_FAC</v>
      </c>
      <c r="L105" s="5">
        <f>MATCH($K105,FAC_TOTALS_APTA!$A$2:$AX$2,)</f>
        <v>34</v>
      </c>
      <c r="M105" s="28">
        <f>IF(M95=0,0,VLOOKUP(M95,FAC_TOTALS_APTA!$A$4:$AZ$126,$L105,FALSE))</f>
        <v>-115992480.382985</v>
      </c>
      <c r="N105" s="28">
        <f>IF(N95=0,0,VLOOKUP(N95,FAC_TOTALS_APTA!$A$4:$AZ$126,$L105,FALSE))</f>
        <v>20981996.445297699</v>
      </c>
      <c r="O105" s="28">
        <f>IF(O95=0,0,VLOOKUP(O95,FAC_TOTALS_APTA!$A$4:$AZ$126,$L105,FALSE))</f>
        <v>-2405717.6914714398</v>
      </c>
      <c r="P105" s="28">
        <f>IF(P95=0,0,VLOOKUP(P95,FAC_TOTALS_APTA!$A$4:$AZ$126,$L105,FALSE))</f>
        <v>-22532440.207676701</v>
      </c>
      <c r="Q105" s="28">
        <f>IF(Q95=0,0,VLOOKUP(Q95,FAC_TOTALS_APTA!$A$4:$AZ$126,$L105,FALSE))</f>
        <v>9441497.9825391807</v>
      </c>
      <c r="R105" s="28">
        <f>IF(R95=0,0,VLOOKUP(R95,FAC_TOTALS_APTA!$A$4:$AZ$126,$L105,FALSE))</f>
        <v>791051.90654229897</v>
      </c>
      <c r="S105" s="28">
        <f>IF(S95=0,0,VLOOKUP(S95,FAC_TOTALS_APTA!$A$4:$AZ$126,$L105,FALSE))</f>
        <v>0</v>
      </c>
      <c r="T105" s="28">
        <f>IF(T95=0,0,VLOOKUP(T95,FAC_TOTALS_APTA!$A$4:$AZ$126,$L105,FALSE))</f>
        <v>0</v>
      </c>
      <c r="U105" s="28">
        <f>IF(U95=0,0,VLOOKUP(U95,FAC_TOTALS_APTA!$A$4:$AZ$126,$L105,FALSE))</f>
        <v>0</v>
      </c>
      <c r="V105" s="28">
        <f>IF(V95=0,0,VLOOKUP(V95,FAC_TOTALS_APTA!$A$4:$AZ$126,$L105,FALSE))</f>
        <v>0</v>
      </c>
      <c r="W105" s="28">
        <f>IF(W95=0,0,VLOOKUP(W95,FAC_TOTALS_APTA!$A$4:$AZ$126,$L105,FALSE))</f>
        <v>0</v>
      </c>
      <c r="X105" s="28">
        <f>IF(X95=0,0,VLOOKUP(X95,FAC_TOTALS_APTA!$A$4:$AZ$126,$L105,FALSE))</f>
        <v>0</v>
      </c>
      <c r="Y105" s="28">
        <f>IF(Y95=0,0,VLOOKUP(Y95,FAC_TOTALS_APTA!$A$4:$AZ$126,$L105,FALSE))</f>
        <v>0</v>
      </c>
      <c r="Z105" s="28">
        <f>IF(Z95=0,0,VLOOKUP(Z95,FAC_TOTALS_APTA!$A$4:$AZ$126,$L105,FALSE))</f>
        <v>0</v>
      </c>
      <c r="AA105" s="28">
        <f>IF(AA95=0,0,VLOOKUP(AA95,FAC_TOTALS_APTA!$A$4:$AZ$126,$L105,FALSE))</f>
        <v>0</v>
      </c>
      <c r="AB105" s="28">
        <f>IF(AB95=0,0,VLOOKUP(AB95,FAC_TOTALS_APTA!$A$4:$AZ$126,$L105,FALSE))</f>
        <v>0</v>
      </c>
      <c r="AC105" s="31">
        <f t="shared" si="35"/>
        <v>-109716091.94775397</v>
      </c>
      <c r="AD105" s="32">
        <f>AC105/G111</f>
        <v>-0.38950643540420632</v>
      </c>
    </row>
    <row r="106" spans="1:31" x14ac:dyDescent="0.25">
      <c r="B106" s="114" t="s">
        <v>47</v>
      </c>
      <c r="C106" s="115"/>
      <c r="D106" s="103" t="s">
        <v>28</v>
      </c>
      <c r="E106" s="54"/>
      <c r="F106" s="5">
        <f>MATCH($D106,FAC_TOTALS_APTA!$A$2:$AZ$2,)</f>
        <v>19</v>
      </c>
      <c r="G106" s="33">
        <f>VLOOKUP(G95,FAC_TOTALS_APTA!$A$4:$AZ$126,$F106,FALSE)</f>
        <v>4.0999999999999996</v>
      </c>
      <c r="H106" s="33">
        <f>VLOOKUP(H95,FAC_TOTALS_APTA!$A$4:$AZ$126,$F106,FALSE)</f>
        <v>4.5999999999999996</v>
      </c>
      <c r="I106" s="29">
        <f t="shared" si="32"/>
        <v>0.12195121951219523</v>
      </c>
      <c r="J106" s="30" t="str">
        <f t="shared" si="33"/>
        <v/>
      </c>
      <c r="K106" s="30" t="str">
        <f t="shared" si="34"/>
        <v>JTW_HOME_PCT_FAC</v>
      </c>
      <c r="L106" s="5">
        <f>MATCH($K106,FAC_TOTALS_APTA!$A$2:$AX$2,)</f>
        <v>35</v>
      </c>
      <c r="M106" s="28">
        <f>IF(M95=0,0,VLOOKUP(M95,FAC_TOTALS_APTA!$A$4:$AZ$126,$L106,FALSE))</f>
        <v>-1270824.1260418701</v>
      </c>
      <c r="N106" s="28">
        <f>IF(N95=0,0,VLOOKUP(N95,FAC_TOTALS_APTA!$A$4:$AZ$126,$L106,FALSE))</f>
        <v>0</v>
      </c>
      <c r="O106" s="28">
        <f>IF(O95=0,0,VLOOKUP(O95,FAC_TOTALS_APTA!$A$4:$AZ$126,$L106,FALSE))</f>
        <v>1361594.9576923801</v>
      </c>
      <c r="P106" s="28">
        <f>IF(P95=0,0,VLOOKUP(P95,FAC_TOTALS_APTA!$A$4:$AZ$126,$L106,FALSE))</f>
        <v>-5288911.8398863096</v>
      </c>
      <c r="Q106" s="28">
        <f>IF(Q95=0,0,VLOOKUP(Q95,FAC_TOTALS_APTA!$A$4:$AZ$126,$L106,FALSE))</f>
        <v>0</v>
      </c>
      <c r="R106" s="28">
        <f>IF(R95=0,0,VLOOKUP(R95,FAC_TOTALS_APTA!$A$4:$AZ$126,$L106,FALSE))</f>
        <v>-1341896.3931221999</v>
      </c>
      <c r="S106" s="28">
        <f>IF(S95=0,0,VLOOKUP(S95,FAC_TOTALS_APTA!$A$4:$AZ$126,$L106,FALSE))</f>
        <v>0</v>
      </c>
      <c r="T106" s="28">
        <f>IF(T95=0,0,VLOOKUP(T95,FAC_TOTALS_APTA!$A$4:$AZ$126,$L106,FALSE))</f>
        <v>0</v>
      </c>
      <c r="U106" s="28">
        <f>IF(U95=0,0,VLOOKUP(U95,FAC_TOTALS_APTA!$A$4:$AZ$126,$L106,FALSE))</f>
        <v>0</v>
      </c>
      <c r="V106" s="28">
        <f>IF(V95=0,0,VLOOKUP(V95,FAC_TOTALS_APTA!$A$4:$AZ$126,$L106,FALSE))</f>
        <v>0</v>
      </c>
      <c r="W106" s="28">
        <f>IF(W95=0,0,VLOOKUP(W95,FAC_TOTALS_APTA!$A$4:$AZ$126,$L106,FALSE))</f>
        <v>0</v>
      </c>
      <c r="X106" s="28">
        <f>IF(X95=0,0,VLOOKUP(X95,FAC_TOTALS_APTA!$A$4:$AZ$126,$L106,FALSE))</f>
        <v>0</v>
      </c>
      <c r="Y106" s="28">
        <f>IF(Y95=0,0,VLOOKUP(Y95,FAC_TOTALS_APTA!$A$4:$AZ$126,$L106,FALSE))</f>
        <v>0</v>
      </c>
      <c r="Z106" s="28">
        <f>IF(Z95=0,0,VLOOKUP(Z95,FAC_TOTALS_APTA!$A$4:$AZ$126,$L106,FALSE))</f>
        <v>0</v>
      </c>
      <c r="AA106" s="28">
        <f>IF(AA95=0,0,VLOOKUP(AA95,FAC_TOTALS_APTA!$A$4:$AZ$126,$L106,FALSE))</f>
        <v>0</v>
      </c>
      <c r="AB106" s="28">
        <f>IF(AB95=0,0,VLOOKUP(AB95,FAC_TOTALS_APTA!$A$4:$AZ$126,$L106,FALSE))</f>
        <v>0</v>
      </c>
      <c r="AC106" s="31">
        <f t="shared" si="35"/>
        <v>-6540037.4013579991</v>
      </c>
      <c r="AD106" s="32">
        <f>AC106/G111</f>
        <v>-2.321798571558847E-2</v>
      </c>
    </row>
    <row r="107" spans="1:31" x14ac:dyDescent="0.25">
      <c r="B107" s="114" t="s">
        <v>63</v>
      </c>
      <c r="C107" s="115"/>
      <c r="D107" s="125" t="s">
        <v>90</v>
      </c>
      <c r="E107" s="54"/>
      <c r="F107" s="5" t="e">
        <f>MATCH($D107,FAC_TOTALS_APTA!$A$2:$AZ$2,)</f>
        <v>#N/A</v>
      </c>
      <c r="G107" s="33" t="e">
        <f>VLOOKUP(G95,FAC_TOTALS_APTA!$A$4:$AZ$126,$F107,FALSE)</f>
        <v>#REF!</v>
      </c>
      <c r="H107" s="33" t="e">
        <f>VLOOKUP(H95,FAC_TOTALS_APTA!$A$4:$AZ$126,$F107,FALSE)</f>
        <v>#REF!</v>
      </c>
      <c r="I107" s="29" t="str">
        <f t="shared" si="32"/>
        <v>-</v>
      </c>
      <c r="J107" s="30"/>
      <c r="K107" s="30" t="str">
        <f t="shared" si="34"/>
        <v>YEARS_SINCE_TNC_RAIL_NY_FAC</v>
      </c>
      <c r="L107" s="5" t="e">
        <f>MATCH($K107,FAC_TOTALS_APTA!$A$2:$AX$2,)</f>
        <v>#N/A</v>
      </c>
      <c r="M107" s="28" t="e">
        <f>IF(M95=0,0,VLOOKUP(M95,FAC_TOTALS_APTA!$A$4:$AZ$126,$L107,FALSE))</f>
        <v>#REF!</v>
      </c>
      <c r="N107" s="28" t="e">
        <f>IF(N95=0,0,VLOOKUP(N95,FAC_TOTALS_APTA!$A$4:$AZ$126,$L107,FALSE))</f>
        <v>#REF!</v>
      </c>
      <c r="O107" s="28" t="e">
        <f>IF(O95=0,0,VLOOKUP(O95,FAC_TOTALS_APTA!$A$4:$AZ$126,$L107,FALSE))</f>
        <v>#REF!</v>
      </c>
      <c r="P107" s="28" t="e">
        <f>IF(P95=0,0,VLOOKUP(P95,FAC_TOTALS_APTA!$A$4:$AZ$126,$L107,FALSE))</f>
        <v>#REF!</v>
      </c>
      <c r="Q107" s="28" t="e">
        <f>IF(Q95=0,0,VLOOKUP(Q95,FAC_TOTALS_APTA!$A$4:$AZ$126,$L107,FALSE))</f>
        <v>#REF!</v>
      </c>
      <c r="R107" s="28" t="e">
        <f>IF(R95=0,0,VLOOKUP(R95,FAC_TOTALS_APTA!$A$4:$AZ$126,$L107,FALSE))</f>
        <v>#REF!</v>
      </c>
      <c r="S107" s="28">
        <f>IF(S95=0,0,VLOOKUP(S95,FAC_TOTALS_APTA!$A$4:$AZ$126,$L107,FALSE))</f>
        <v>0</v>
      </c>
      <c r="T107" s="28">
        <f>IF(T95=0,0,VLOOKUP(T95,FAC_TOTALS_APTA!$A$4:$AZ$126,$L107,FALSE))</f>
        <v>0</v>
      </c>
      <c r="U107" s="28">
        <f>IF(U95=0,0,VLOOKUP(U95,FAC_TOTALS_APTA!$A$4:$AZ$126,$L107,FALSE))</f>
        <v>0</v>
      </c>
      <c r="V107" s="28">
        <f>IF(V95=0,0,VLOOKUP(V95,FAC_TOTALS_APTA!$A$4:$AZ$126,$L107,FALSE))</f>
        <v>0</v>
      </c>
      <c r="W107" s="28">
        <f>IF(W95=0,0,VLOOKUP(W95,FAC_TOTALS_APTA!$A$4:$AZ$126,$L107,FALSE))</f>
        <v>0</v>
      </c>
      <c r="X107" s="28">
        <f>IF(X95=0,0,VLOOKUP(X95,FAC_TOTALS_APTA!$A$4:$AZ$126,$L107,FALSE))</f>
        <v>0</v>
      </c>
      <c r="Y107" s="28">
        <f>IF(Y95=0,0,VLOOKUP(Y95,FAC_TOTALS_APTA!$A$4:$AZ$126,$L107,FALSE))</f>
        <v>0</v>
      </c>
      <c r="Z107" s="28">
        <f>IF(Z95=0,0,VLOOKUP(Z95,FAC_TOTALS_APTA!$A$4:$AZ$126,$L107,FALSE))</f>
        <v>0</v>
      </c>
      <c r="AA107" s="28">
        <f>IF(AA95=0,0,VLOOKUP(AA95,FAC_TOTALS_APTA!$A$4:$AZ$126,$L107,FALSE))</f>
        <v>0</v>
      </c>
      <c r="AB107" s="28">
        <f>IF(AB95=0,0,VLOOKUP(AB95,FAC_TOTALS_APTA!$A$4:$AZ$126,$L107,FALSE))</f>
        <v>0</v>
      </c>
      <c r="AC107" s="31" t="e">
        <f t="shared" si="35"/>
        <v>#REF!</v>
      </c>
      <c r="AD107" s="32" t="e">
        <f>AC107/G111</f>
        <v>#REF!</v>
      </c>
    </row>
    <row r="108" spans="1:31" hidden="1" x14ac:dyDescent="0.25">
      <c r="B108" s="114" t="s">
        <v>64</v>
      </c>
      <c r="C108" s="115"/>
      <c r="D108" s="103" t="s">
        <v>43</v>
      </c>
      <c r="E108" s="54"/>
      <c r="F108" s="5">
        <f>MATCH($D108,FAC_TOTALS_APTA!$A$2:$AZ$2,)</f>
        <v>26</v>
      </c>
      <c r="G108" s="33">
        <f>VLOOKUP(G95,FAC_TOTALS_APTA!$A$4:$AZ$126,$F108,FALSE)</f>
        <v>0</v>
      </c>
      <c r="H108" s="33">
        <f>VLOOKUP(H95,FAC_TOTALS_APTA!$A$4:$AZ$126,$F108,FALSE)</f>
        <v>1</v>
      </c>
      <c r="I108" s="29" t="str">
        <f t="shared" si="32"/>
        <v>-</v>
      </c>
      <c r="J108" s="30" t="str">
        <f t="shared" ref="J108:J109" si="36">IF(C108="Log","_log","")</f>
        <v/>
      </c>
      <c r="K108" s="30" t="str">
        <f t="shared" si="34"/>
        <v>BIKE_SHARE_FAC</v>
      </c>
      <c r="L108" s="5">
        <f>MATCH($K108,FAC_TOTALS_APTA!$A$2:$AX$2,)</f>
        <v>42</v>
      </c>
      <c r="M108" s="28">
        <f>IF(M95=0,0,VLOOKUP(M95,FAC_TOTALS_APTA!$A$4:$AZ$126,$L108,FALSE))</f>
        <v>-21821326.7064519</v>
      </c>
      <c r="N108" s="28">
        <f>IF(N95=0,0,VLOOKUP(N95,FAC_TOTALS_APTA!$A$4:$AZ$126,$L108,FALSE))</f>
        <v>0</v>
      </c>
      <c r="O108" s="28">
        <f>IF(O95=0,0,VLOOKUP(O95,FAC_TOTALS_APTA!$A$4:$AZ$126,$L108,FALSE))</f>
        <v>0</v>
      </c>
      <c r="P108" s="28">
        <f>IF(P95=0,0,VLOOKUP(P95,FAC_TOTALS_APTA!$A$4:$AZ$126,$L108,FALSE))</f>
        <v>0</v>
      </c>
      <c r="Q108" s="28">
        <f>IF(Q95=0,0,VLOOKUP(Q95,FAC_TOTALS_APTA!$A$4:$AZ$126,$L108,FALSE))</f>
        <v>0</v>
      </c>
      <c r="R108" s="28">
        <f>IF(R95=0,0,VLOOKUP(R95,FAC_TOTALS_APTA!$A$4:$AZ$126,$L108,FALSE))</f>
        <v>0</v>
      </c>
      <c r="S108" s="28">
        <f>IF(S95=0,0,VLOOKUP(S95,FAC_TOTALS_APTA!$A$4:$AZ$126,$L108,FALSE))</f>
        <v>0</v>
      </c>
      <c r="T108" s="28">
        <f>IF(T95=0,0,VLOOKUP(T95,FAC_TOTALS_APTA!$A$4:$AZ$126,$L108,FALSE))</f>
        <v>0</v>
      </c>
      <c r="U108" s="28">
        <f>IF(U95=0,0,VLOOKUP(U95,FAC_TOTALS_APTA!$A$4:$AZ$126,$L108,FALSE))</f>
        <v>0</v>
      </c>
      <c r="V108" s="28">
        <f>IF(V95=0,0,VLOOKUP(V95,FAC_TOTALS_APTA!$A$4:$AZ$126,$L108,FALSE))</f>
        <v>0</v>
      </c>
      <c r="W108" s="28">
        <f>IF(W95=0,0,VLOOKUP(W95,FAC_TOTALS_APTA!$A$4:$AZ$126,$L108,FALSE))</f>
        <v>0</v>
      </c>
      <c r="X108" s="28">
        <f>IF(X95=0,0,VLOOKUP(X95,FAC_TOTALS_APTA!$A$4:$AZ$126,$L108,FALSE))</f>
        <v>0</v>
      </c>
      <c r="Y108" s="28">
        <f>IF(Y95=0,0,VLOOKUP(Y95,FAC_TOTALS_APTA!$A$4:$AZ$126,$L108,FALSE))</f>
        <v>0</v>
      </c>
      <c r="Z108" s="28">
        <f>IF(Z95=0,0,VLOOKUP(Z95,FAC_TOTALS_APTA!$A$4:$AZ$126,$L108,FALSE))</f>
        <v>0</v>
      </c>
      <c r="AA108" s="28">
        <f>IF(AA95=0,0,VLOOKUP(AA95,FAC_TOTALS_APTA!$A$4:$AZ$126,$L108,FALSE))</f>
        <v>0</v>
      </c>
      <c r="AB108" s="28">
        <f>IF(AB95=0,0,VLOOKUP(AB95,FAC_TOTALS_APTA!$A$4:$AZ$126,$L108,FALSE))</f>
        <v>0</v>
      </c>
      <c r="AC108" s="31">
        <f t="shared" si="35"/>
        <v>-21821326.7064519</v>
      </c>
      <c r="AD108" s="32">
        <f>AC108/G111</f>
        <v>-7.7468555708930228E-2</v>
      </c>
    </row>
    <row r="109" spans="1:31" hidden="1" x14ac:dyDescent="0.25">
      <c r="B109" s="126" t="s">
        <v>65</v>
      </c>
      <c r="C109" s="127"/>
      <c r="D109" s="128" t="s">
        <v>44</v>
      </c>
      <c r="E109" s="55"/>
      <c r="F109" s="6">
        <f>MATCH($D109,FAC_TOTALS_APTA!$A$2:$AZ$2,)</f>
        <v>27</v>
      </c>
      <c r="G109" s="34">
        <f>VLOOKUP(G95,FAC_TOTALS_APTA!$A$4:$AZ$126,$F109,FALSE)</f>
        <v>0</v>
      </c>
      <c r="H109" s="34">
        <f>VLOOKUP(H95,FAC_TOTALS_APTA!$A$4:$AZ$126,$F109,FALSE)</f>
        <v>0</v>
      </c>
      <c r="I109" s="35" t="str">
        <f t="shared" si="32"/>
        <v>-</v>
      </c>
      <c r="J109" s="36" t="str">
        <f t="shared" si="36"/>
        <v/>
      </c>
      <c r="K109" s="36" t="str">
        <f t="shared" si="34"/>
        <v>scooter_flag_FAC</v>
      </c>
      <c r="L109" s="6">
        <f>MATCH($K109,FAC_TOTALS_APTA!$A$2:$AX$2,)</f>
        <v>43</v>
      </c>
      <c r="M109" s="37">
        <f>IF(M95=0,0,VLOOKUP(M95,FAC_TOTALS_APTA!$A$4:$AZ$126,$L109,FALSE))</f>
        <v>0</v>
      </c>
      <c r="N109" s="37">
        <f>IF(N95=0,0,VLOOKUP(N95,FAC_TOTALS_APTA!$A$4:$AZ$126,$L109,FALSE))</f>
        <v>0</v>
      </c>
      <c r="O109" s="37">
        <f>IF(O95=0,0,VLOOKUP(O95,FAC_TOTALS_APTA!$A$4:$AZ$126,$L109,FALSE))</f>
        <v>0</v>
      </c>
      <c r="P109" s="37">
        <f>IF(P95=0,0,VLOOKUP(P95,FAC_TOTALS_APTA!$A$4:$AZ$126,$L109,FALSE))</f>
        <v>0</v>
      </c>
      <c r="Q109" s="37">
        <f>IF(Q95=0,0,VLOOKUP(Q95,FAC_TOTALS_APTA!$A$4:$AZ$126,$L109,FALSE))</f>
        <v>0</v>
      </c>
      <c r="R109" s="37">
        <f>IF(R95=0,0,VLOOKUP(R95,FAC_TOTALS_APTA!$A$4:$AZ$126,$L109,FALSE))</f>
        <v>0</v>
      </c>
      <c r="S109" s="37">
        <f>IF(S95=0,0,VLOOKUP(S95,FAC_TOTALS_APTA!$A$4:$AZ$126,$L109,FALSE))</f>
        <v>0</v>
      </c>
      <c r="T109" s="37">
        <f>IF(T95=0,0,VLOOKUP(T95,FAC_TOTALS_APTA!$A$4:$AZ$126,$L109,FALSE))</f>
        <v>0</v>
      </c>
      <c r="U109" s="37">
        <f>IF(U95=0,0,VLOOKUP(U95,FAC_TOTALS_APTA!$A$4:$AZ$126,$L109,FALSE))</f>
        <v>0</v>
      </c>
      <c r="V109" s="37">
        <f>IF(V95=0,0,VLOOKUP(V95,FAC_TOTALS_APTA!$A$4:$AZ$126,$L109,FALSE))</f>
        <v>0</v>
      </c>
      <c r="W109" s="37">
        <f>IF(W95=0,0,VLOOKUP(W95,FAC_TOTALS_APTA!$A$4:$AZ$126,$L109,FALSE))</f>
        <v>0</v>
      </c>
      <c r="X109" s="37">
        <f>IF(X95=0,0,VLOOKUP(X95,FAC_TOTALS_APTA!$A$4:$AZ$126,$L109,FALSE))</f>
        <v>0</v>
      </c>
      <c r="Y109" s="37">
        <f>IF(Y95=0,0,VLOOKUP(Y95,FAC_TOTALS_APTA!$A$4:$AZ$126,$L109,FALSE))</f>
        <v>0</v>
      </c>
      <c r="Z109" s="37">
        <f>IF(Z95=0,0,VLOOKUP(Z95,FAC_TOTALS_APTA!$A$4:$AZ$126,$L109,FALSE))</f>
        <v>0</v>
      </c>
      <c r="AA109" s="37">
        <f>IF(AA95=0,0,VLOOKUP(AA95,FAC_TOTALS_APTA!$A$4:$AZ$126,$L109,FALSE))</f>
        <v>0</v>
      </c>
      <c r="AB109" s="37">
        <f>IF(AB95=0,0,VLOOKUP(AB95,FAC_TOTALS_APTA!$A$4:$AZ$126,$L109,FALSE))</f>
        <v>0</v>
      </c>
      <c r="AC109" s="38">
        <f t="shared" si="35"/>
        <v>0</v>
      </c>
      <c r="AD109" s="39">
        <f>AC109/G111</f>
        <v>0</v>
      </c>
    </row>
    <row r="110" spans="1:31" x14ac:dyDescent="0.25">
      <c r="B110" s="40" t="s">
        <v>53</v>
      </c>
      <c r="C110" s="41"/>
      <c r="D110" s="40" t="s">
        <v>45</v>
      </c>
      <c r="E110" s="42"/>
      <c r="F110" s="43"/>
      <c r="G110" s="44"/>
      <c r="H110" s="44"/>
      <c r="I110" s="45"/>
      <c r="J110" s="46"/>
      <c r="K110" s="46" t="str">
        <f t="shared" ref="K110" si="37">CONCATENATE(D110,J110,"_FAC")</f>
        <v>New_Reporter_FAC</v>
      </c>
      <c r="L110" s="43">
        <f>MATCH($K110,FAC_TOTALS_APTA!$A$2:$AX$2,)</f>
        <v>47</v>
      </c>
      <c r="M110" s="44">
        <f>IF(M95=0,0,VLOOKUP(M95,FAC_TOTALS_APTA!$A$4:$AZ$126,$L110,FALSE))</f>
        <v>0</v>
      </c>
      <c r="N110" s="44">
        <f>IF(N95=0,0,VLOOKUP(N95,FAC_TOTALS_APTA!$A$4:$AZ$126,$L110,FALSE))</f>
        <v>0</v>
      </c>
      <c r="O110" s="44">
        <f>IF(O95=0,0,VLOOKUP(O95,FAC_TOTALS_APTA!$A$4:$AZ$126,$L110,FALSE))</f>
        <v>0</v>
      </c>
      <c r="P110" s="44">
        <f>IF(P95=0,0,VLOOKUP(P95,FAC_TOTALS_APTA!$A$4:$AZ$126,$L110,FALSE))</f>
        <v>0</v>
      </c>
      <c r="Q110" s="44">
        <f>IF(Q95=0,0,VLOOKUP(Q95,FAC_TOTALS_APTA!$A$4:$AZ$126,$L110,FALSE))</f>
        <v>0</v>
      </c>
      <c r="R110" s="44">
        <f>IF(R95=0,0,VLOOKUP(R95,FAC_TOTALS_APTA!$A$4:$AZ$126,$L110,FALSE))</f>
        <v>0</v>
      </c>
      <c r="S110" s="44">
        <f>IF(S95=0,0,VLOOKUP(S95,FAC_TOTALS_APTA!$A$4:$AZ$126,$L110,FALSE))</f>
        <v>0</v>
      </c>
      <c r="T110" s="44">
        <f>IF(T95=0,0,VLOOKUP(T95,FAC_TOTALS_APTA!$A$4:$AZ$126,$L110,FALSE))</f>
        <v>0</v>
      </c>
      <c r="U110" s="44">
        <f>IF(U95=0,0,VLOOKUP(U95,FAC_TOTALS_APTA!$A$4:$AZ$126,$L110,FALSE))</f>
        <v>0</v>
      </c>
      <c r="V110" s="44">
        <f>IF(V95=0,0,VLOOKUP(V95,FAC_TOTALS_APTA!$A$4:$AZ$126,$L110,FALSE))</f>
        <v>0</v>
      </c>
      <c r="W110" s="44">
        <f>IF(W95=0,0,VLOOKUP(W95,FAC_TOTALS_APTA!$A$4:$AZ$126,$L110,FALSE))</f>
        <v>0</v>
      </c>
      <c r="X110" s="44">
        <f>IF(X95=0,0,VLOOKUP(X95,FAC_TOTALS_APTA!$A$4:$AZ$126,$L110,FALSE))</f>
        <v>0</v>
      </c>
      <c r="Y110" s="44">
        <f>IF(Y95=0,0,VLOOKUP(Y95,FAC_TOTALS_APTA!$A$4:$AZ$126,$L110,FALSE))</f>
        <v>0</v>
      </c>
      <c r="Z110" s="44">
        <f>IF(Z95=0,0,VLOOKUP(Z95,FAC_TOTALS_APTA!$A$4:$AZ$126,$L110,FALSE))</f>
        <v>0</v>
      </c>
      <c r="AA110" s="44">
        <f>IF(AA95=0,0,VLOOKUP(AA95,FAC_TOTALS_APTA!$A$4:$AZ$126,$L110,FALSE))</f>
        <v>0</v>
      </c>
      <c r="AB110" s="44">
        <f>IF(AB95=0,0,VLOOKUP(AB95,FAC_TOTALS_APTA!$A$4:$AZ$126,$L110,FALSE))</f>
        <v>0</v>
      </c>
      <c r="AC110" s="47">
        <f>SUM(M110:AB110)</f>
        <v>0</v>
      </c>
      <c r="AD110" s="48">
        <f>AC110/G112</f>
        <v>0</v>
      </c>
    </row>
    <row r="111" spans="1:31" s="106" customFormat="1" ht="15.75" customHeight="1" x14ac:dyDescent="0.25">
      <c r="A111" s="105"/>
      <c r="B111" s="24" t="s">
        <v>66</v>
      </c>
      <c r="C111" s="27"/>
      <c r="D111" s="5" t="s">
        <v>6</v>
      </c>
      <c r="E111" s="54"/>
      <c r="F111" s="5">
        <f>MATCH($D111,FAC_TOTALS_APTA!$A$2:$AX$2,)</f>
        <v>10</v>
      </c>
      <c r="G111" s="109">
        <f>VLOOKUP(G95,FAC_TOTALS_APTA!$A$4:$AZ$126,$F111,FALSE)</f>
        <v>281679792.61728299</v>
      </c>
      <c r="H111" s="109">
        <f>VLOOKUP(H95,FAC_TOTALS_APTA!$A$4:$AX$126,$F111,FALSE)</f>
        <v>263152627.67720601</v>
      </c>
      <c r="I111" s="111">
        <f t="shared" ref="I111" si="38">H111/G111-1</f>
        <v>-6.5773851819217133E-2</v>
      </c>
      <c r="J111" s="30"/>
      <c r="K111" s="30"/>
      <c r="L111" s="5"/>
      <c r="M111" s="28" t="e">
        <f t="shared" ref="M111:AB111" si="39">SUM(M97:M104)</f>
        <v>#REF!</v>
      </c>
      <c r="N111" s="28" t="e">
        <f t="shared" si="39"/>
        <v>#REF!</v>
      </c>
      <c r="O111" s="28" t="e">
        <f t="shared" si="39"/>
        <v>#REF!</v>
      </c>
      <c r="P111" s="28" t="e">
        <f t="shared" si="39"/>
        <v>#REF!</v>
      </c>
      <c r="Q111" s="28" t="e">
        <f t="shared" si="39"/>
        <v>#REF!</v>
      </c>
      <c r="R111" s="28" t="e">
        <f t="shared" si="39"/>
        <v>#REF!</v>
      </c>
      <c r="S111" s="28">
        <f t="shared" si="39"/>
        <v>0</v>
      </c>
      <c r="T111" s="28">
        <f t="shared" si="39"/>
        <v>0</v>
      </c>
      <c r="U111" s="28">
        <f t="shared" si="39"/>
        <v>0</v>
      </c>
      <c r="V111" s="28">
        <f t="shared" si="39"/>
        <v>0</v>
      </c>
      <c r="W111" s="28">
        <f t="shared" si="39"/>
        <v>0</v>
      </c>
      <c r="X111" s="28">
        <f t="shared" si="39"/>
        <v>0</v>
      </c>
      <c r="Y111" s="28">
        <f t="shared" si="39"/>
        <v>0</v>
      </c>
      <c r="Z111" s="28">
        <f t="shared" si="39"/>
        <v>0</v>
      </c>
      <c r="AA111" s="28">
        <f t="shared" si="39"/>
        <v>0</v>
      </c>
      <c r="AB111" s="28">
        <f t="shared" si="39"/>
        <v>0</v>
      </c>
      <c r="AC111" s="31">
        <f>H111-G111</f>
        <v>-18527164.940076977</v>
      </c>
      <c r="AD111" s="32">
        <f>I111</f>
        <v>-6.5773851819217133E-2</v>
      </c>
      <c r="AE111" s="105"/>
    </row>
    <row r="112" spans="1:31" ht="13.5" thickBot="1" x14ac:dyDescent="0.3">
      <c r="B112" s="8" t="s">
        <v>50</v>
      </c>
      <c r="C112" s="22"/>
      <c r="D112" s="22" t="s">
        <v>4</v>
      </c>
      <c r="E112" s="22"/>
      <c r="F112" s="22">
        <f>MATCH($D112,FAC_TOTALS_APTA!$A$2:$AX$2,)</f>
        <v>8</v>
      </c>
      <c r="G112" s="110">
        <f>VLOOKUP(G95,FAC_TOTALS_APTA!$A$4:$AX$126,$F112,FALSE)</f>
        <v>2929500930.99999</v>
      </c>
      <c r="H112" s="110">
        <f>VLOOKUP(H95,FAC_TOTALS_APTA!$A$4:$AX$126,$F112,FALSE)</f>
        <v>3028681761</v>
      </c>
      <c r="I112" s="112">
        <f t="shared" ref="I112" si="40">H112/G112-1</f>
        <v>3.3855879324180549E-2</v>
      </c>
      <c r="J112" s="49"/>
      <c r="K112" s="49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50">
        <f>H112-G112</f>
        <v>99180830.000010014</v>
      </c>
      <c r="AD112" s="51">
        <f>I112</f>
        <v>3.3855879324180549E-2</v>
      </c>
    </row>
    <row r="113" spans="2:30" ht="14.25" thickTop="1" thickBot="1" x14ac:dyDescent="0.3">
      <c r="B113" s="56" t="s">
        <v>67</v>
      </c>
      <c r="C113" s="57"/>
      <c r="D113" s="57"/>
      <c r="E113" s="58"/>
      <c r="F113" s="57"/>
      <c r="G113" s="57"/>
      <c r="H113" s="57"/>
      <c r="I113" s="59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1">
        <f>AD112-AD111</f>
        <v>9.9629731143397682E-2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6"/>
  <sheetViews>
    <sheetView workbookViewId="0">
      <pane xSplit="4" ySplit="3" topLeftCell="E66" activePane="bottomRight" state="frozen"/>
      <selection pane="topRight" activeCell="E1" sqref="E1"/>
      <selection pane="bottomLeft" activeCell="A4" sqref="A4"/>
      <selection pane="bottomRight" activeCell="E76" sqref="E76:AV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1" bestFit="1" customWidth="1"/>
    <col min="5" max="5" width="13.5" style="161" bestFit="1" customWidth="1"/>
    <col min="6" max="6" width="11.875" style="161" customWidth="1"/>
    <col min="7" max="8" width="16.25" style="162" bestFit="1" customWidth="1"/>
    <col min="9" max="9" width="15.375" style="162" customWidth="1"/>
    <col min="10" max="10" width="16.125" style="162" customWidth="1"/>
    <col min="11" max="11" width="15.5" style="162" bestFit="1" customWidth="1"/>
    <col min="12" max="12" width="14.75" style="162" bestFit="1" customWidth="1"/>
    <col min="13" max="13" width="15.25" style="162" bestFit="1" customWidth="1"/>
    <col min="14" max="15" width="12" style="162" bestFit="1" customWidth="1"/>
    <col min="16" max="16" width="16.75" style="162" bestFit="1" customWidth="1"/>
    <col min="17" max="17" width="14.5" style="162" bestFit="1" customWidth="1"/>
    <col min="18" max="18" width="12.625" style="162" bestFit="1" customWidth="1"/>
    <col min="19" max="19" width="13.875" style="162" bestFit="1" customWidth="1"/>
    <col min="20" max="20" width="14" style="162" bestFit="1" customWidth="1"/>
    <col min="21" max="21" width="13.875" style="162" customWidth="1"/>
    <col min="22" max="22" width="14" style="162" bestFit="1" customWidth="1"/>
    <col min="23" max="23" width="13.875" style="162" customWidth="1"/>
    <col min="24" max="24" width="14.125" style="162" bestFit="1" customWidth="1"/>
    <col min="25" max="25" width="14" style="162" customWidth="1"/>
    <col min="26" max="26" width="14.375" style="162" bestFit="1" customWidth="1"/>
    <col min="27" max="28" width="12" style="162" bestFit="1" customWidth="1"/>
    <col min="29" max="29" width="14.375" style="162" bestFit="1" customWidth="1"/>
    <col min="30" max="30" width="14.125" style="162" bestFit="1" customWidth="1"/>
    <col min="31" max="31" width="16.75" style="162" bestFit="1" customWidth="1"/>
    <col min="32" max="32" width="21.875" style="161" bestFit="1" customWidth="1"/>
    <col min="33" max="33" width="22.125" style="162" bestFit="1" customWidth="1"/>
    <col min="34" max="34" width="27.125" style="161" bestFit="1" customWidth="1"/>
    <col min="35" max="35" width="18.75" style="162" bestFit="1" customWidth="1"/>
    <col min="36" max="36" width="23" style="161" bestFit="1" customWidth="1"/>
    <col min="37" max="37" width="17.75" style="162" bestFit="1" customWidth="1"/>
    <col min="38" max="38" width="22.125" style="161" bestFit="1" customWidth="1"/>
    <col min="39" max="40" width="22" style="161" customWidth="1"/>
    <col min="41" max="41" width="22" style="162" bestFit="1" customWidth="1"/>
    <col min="42" max="42" width="26.25" style="161" bestFit="1" customWidth="1"/>
    <col min="43" max="43" width="18.75" style="162" bestFit="1" customWidth="1"/>
    <col min="44" max="44" width="23.125" style="161" bestFit="1" customWidth="1"/>
    <col min="45" max="48" width="23" style="161" customWidth="1"/>
    <col min="49" max="49" width="25.125" style="2" customWidth="1"/>
    <col min="50" max="50" width="17.5" style="2" bestFit="1" customWidth="1"/>
  </cols>
  <sheetData>
    <row r="1" spans="1:70" s="4" customFormat="1" x14ac:dyDescent="0.25">
      <c r="C1" s="71" t="s">
        <v>12</v>
      </c>
      <c r="D1" s="160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2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0"/>
      <c r="AT1" s="160"/>
      <c r="AU1" s="160"/>
      <c r="AV1" s="160"/>
      <c r="AW1" s="72"/>
      <c r="AX1" s="72"/>
    </row>
    <row r="2" spans="1:70" s="4" customFormat="1" x14ac:dyDescent="0.25">
      <c r="B2" s="4" t="s">
        <v>0</v>
      </c>
      <c r="C2" s="4" t="s">
        <v>2</v>
      </c>
      <c r="D2" s="160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95</v>
      </c>
      <c r="M2" t="s">
        <v>96</v>
      </c>
      <c r="N2" t="s">
        <v>97</v>
      </c>
      <c r="O2" t="s">
        <v>8</v>
      </c>
      <c r="P2" t="s">
        <v>81</v>
      </c>
      <c r="Q2" t="s">
        <v>14</v>
      </c>
      <c r="R2" t="s">
        <v>9</v>
      </c>
      <c r="S2" t="s">
        <v>28</v>
      </c>
      <c r="T2" t="s">
        <v>76</v>
      </c>
      <c r="U2" t="s">
        <v>85</v>
      </c>
      <c r="V2" t="s">
        <v>86</v>
      </c>
      <c r="W2" t="s">
        <v>87</v>
      </c>
      <c r="X2" t="s">
        <v>89</v>
      </c>
      <c r="Y2" t="s">
        <v>69</v>
      </c>
      <c r="Z2" t="s">
        <v>43</v>
      </c>
      <c r="AA2" t="s">
        <v>44</v>
      </c>
      <c r="AB2" t="s">
        <v>98</v>
      </c>
      <c r="AC2" t="s">
        <v>99</v>
      </c>
      <c r="AD2" t="s">
        <v>100</v>
      </c>
      <c r="AE2" t="s">
        <v>10</v>
      </c>
      <c r="AF2" t="s">
        <v>82</v>
      </c>
      <c r="AG2" t="s">
        <v>29</v>
      </c>
      <c r="AH2" t="s">
        <v>11</v>
      </c>
      <c r="AI2" t="s">
        <v>30</v>
      </c>
      <c r="AJ2" t="s">
        <v>78</v>
      </c>
      <c r="AK2" t="s">
        <v>91</v>
      </c>
      <c r="AL2" t="s">
        <v>92</v>
      </c>
      <c r="AM2" t="s">
        <v>93</v>
      </c>
      <c r="AN2" t="s">
        <v>94</v>
      </c>
      <c r="AO2" t="s">
        <v>83</v>
      </c>
      <c r="AP2" t="s">
        <v>74</v>
      </c>
      <c r="AQ2" t="s">
        <v>75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70" x14ac:dyDescent="0.25">
      <c r="A3" s="3">
        <v>1</v>
      </c>
      <c r="B3" s="3">
        <v>2</v>
      </c>
      <c r="C3" s="3">
        <v>3</v>
      </c>
      <c r="D3" s="163">
        <v>4</v>
      </c>
      <c r="E3" s="163">
        <v>5</v>
      </c>
      <c r="F3" s="163">
        <v>6</v>
      </c>
      <c r="G3" s="163">
        <v>7</v>
      </c>
      <c r="H3" s="163">
        <v>8</v>
      </c>
      <c r="I3" s="163">
        <v>9</v>
      </c>
      <c r="J3" s="163">
        <v>10</v>
      </c>
      <c r="K3" s="163">
        <v>11</v>
      </c>
      <c r="L3" s="163">
        <v>12</v>
      </c>
      <c r="M3" s="163">
        <v>13</v>
      </c>
      <c r="N3" s="163">
        <v>14</v>
      </c>
      <c r="O3" s="163">
        <v>15</v>
      </c>
      <c r="P3" s="163">
        <v>16</v>
      </c>
      <c r="Q3" s="163">
        <v>17</v>
      </c>
      <c r="R3" s="163">
        <v>18</v>
      </c>
      <c r="S3" s="163">
        <v>19</v>
      </c>
      <c r="T3" s="164">
        <v>20</v>
      </c>
      <c r="U3" s="163">
        <v>21</v>
      </c>
      <c r="V3" s="163">
        <v>22</v>
      </c>
      <c r="W3" s="163">
        <v>23</v>
      </c>
      <c r="X3" s="163">
        <v>24</v>
      </c>
      <c r="Y3" s="163">
        <v>25</v>
      </c>
      <c r="Z3" s="163">
        <v>26</v>
      </c>
      <c r="AA3" s="163">
        <v>27</v>
      </c>
      <c r="AB3" s="163">
        <v>28</v>
      </c>
      <c r="AC3" s="163">
        <v>29</v>
      </c>
      <c r="AD3" s="163">
        <v>30</v>
      </c>
      <c r="AE3" s="163">
        <v>31</v>
      </c>
      <c r="AF3" s="163">
        <v>32</v>
      </c>
      <c r="AG3" s="163">
        <v>33</v>
      </c>
      <c r="AH3" s="163">
        <v>34</v>
      </c>
      <c r="AI3" s="163">
        <v>35</v>
      </c>
      <c r="AJ3" s="163">
        <v>36</v>
      </c>
      <c r="AK3" s="163">
        <v>37</v>
      </c>
      <c r="AL3" s="163">
        <v>38</v>
      </c>
      <c r="AM3" s="163">
        <v>39</v>
      </c>
      <c r="AN3" s="163">
        <v>40</v>
      </c>
      <c r="AO3" s="163">
        <v>41</v>
      </c>
      <c r="AP3" s="163">
        <v>42</v>
      </c>
      <c r="AQ3" s="163">
        <v>43</v>
      </c>
      <c r="AR3" s="163">
        <v>44</v>
      </c>
      <c r="AS3" s="163"/>
      <c r="AT3" s="163"/>
      <c r="AU3" s="163"/>
      <c r="AV3" s="163"/>
      <c r="AW3" s="3"/>
      <c r="AX3" s="3"/>
      <c r="AY3" s="3"/>
      <c r="AZ3" s="3"/>
      <c r="BA3" s="3"/>
      <c r="BB3" s="3"/>
    </row>
    <row r="4" spans="1:70" x14ac:dyDescent="0.25">
      <c r="A4" t="str">
        <f>CONCATENATE(B4,"_",C4,"_",D4)</f>
        <v>0_1_2002</v>
      </c>
      <c r="B4">
        <v>0</v>
      </c>
      <c r="C4">
        <v>1</v>
      </c>
      <c r="D4" s="161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2099761030.35446</v>
      </c>
      <c r="K4">
        <v>0</v>
      </c>
      <c r="L4">
        <v>69431799.636510193</v>
      </c>
      <c r="M4">
        <v>0.91027864284140703</v>
      </c>
      <c r="N4">
        <v>0</v>
      </c>
      <c r="O4">
        <v>9573567.1438265797</v>
      </c>
      <c r="P4">
        <v>1.99892297215457</v>
      </c>
      <c r="Q4">
        <v>39381.469965213502</v>
      </c>
      <c r="R4">
        <v>9.9176880297119094</v>
      </c>
      <c r="S4">
        <v>3.9438940773070499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2217749582</v>
      </c>
      <c r="AV4">
        <v>2217749582</v>
      </c>
      <c r="AW4"/>
      <c r="AX4"/>
    </row>
    <row r="5" spans="1:70" x14ac:dyDescent="0.25">
      <c r="A5" t="str">
        <f t="shared" ref="A5:A71" si="0">CONCATENATE(B5,"_",C5,"_",D5)</f>
        <v>0_1_2003</v>
      </c>
      <c r="B5">
        <v>0</v>
      </c>
      <c r="C5">
        <v>1</v>
      </c>
      <c r="D5" s="161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2129643340.7778201</v>
      </c>
      <c r="K5">
        <v>29882310.423365202</v>
      </c>
      <c r="L5">
        <v>69475683.838446796</v>
      </c>
      <c r="M5">
        <v>0.91687073440147104</v>
      </c>
      <c r="N5">
        <v>0</v>
      </c>
      <c r="O5">
        <v>9715711.2025870793</v>
      </c>
      <c r="P5">
        <v>2.3077092528229799</v>
      </c>
      <c r="Q5">
        <v>38481.401179127999</v>
      </c>
      <c r="R5">
        <v>9.8266441604857402</v>
      </c>
      <c r="S5">
        <v>3.9438940773070499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-1900966.1940395599</v>
      </c>
      <c r="AC5">
        <v>-2851567.97198825</v>
      </c>
      <c r="AD5">
        <v>0</v>
      </c>
      <c r="AE5">
        <v>14556846.824460501</v>
      </c>
      <c r="AF5">
        <v>21596439.064902902</v>
      </c>
      <c r="AG5">
        <v>5363182.4808914196</v>
      </c>
      <c r="AH5">
        <v>-5127485.5014474401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31636448.702779699</v>
      </c>
      <c r="AS5">
        <v>32202212.507862199</v>
      </c>
      <c r="AT5">
        <v>-99449195.507862404</v>
      </c>
      <c r="AU5">
        <v>0</v>
      </c>
      <c r="AV5">
        <v>-67246983.000000104</v>
      </c>
      <c r="AW5"/>
      <c r="AX5"/>
    </row>
    <row r="6" spans="1:70" x14ac:dyDescent="0.25">
      <c r="A6" t="str">
        <f t="shared" si="0"/>
        <v>0_1_2004</v>
      </c>
      <c r="B6">
        <v>0</v>
      </c>
      <c r="C6">
        <v>1</v>
      </c>
      <c r="D6" s="161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2402189124.4242702</v>
      </c>
      <c r="K6">
        <v>89058115.859402001</v>
      </c>
      <c r="L6">
        <v>71765534.239041999</v>
      </c>
      <c r="M6">
        <v>0.88111629180226403</v>
      </c>
      <c r="N6">
        <v>0</v>
      </c>
      <c r="O6">
        <v>9734314.7826844901</v>
      </c>
      <c r="P6">
        <v>2.60745949407365</v>
      </c>
      <c r="Q6">
        <v>38183.589923807398</v>
      </c>
      <c r="R6">
        <v>9.7869676092694604</v>
      </c>
      <c r="S6">
        <v>3.9555663396720502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27752612.757451002</v>
      </c>
      <c r="AC6">
        <v>18915503.171659101</v>
      </c>
      <c r="AD6">
        <v>0</v>
      </c>
      <c r="AE6">
        <v>17283866.4935463</v>
      </c>
      <c r="AF6">
        <v>19507986.669349302</v>
      </c>
      <c r="AG6">
        <v>7313651.0552129503</v>
      </c>
      <c r="AH6">
        <v>-4889719.1315573202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85883901.015661493</v>
      </c>
      <c r="AS6">
        <v>87522225.363883197</v>
      </c>
      <c r="AT6">
        <v>-6280037.3638829701</v>
      </c>
      <c r="AU6">
        <v>179225222.99999899</v>
      </c>
      <c r="AV6">
        <v>260467411</v>
      </c>
      <c r="AW6"/>
      <c r="AX6"/>
    </row>
    <row r="7" spans="1:70" x14ac:dyDescent="0.25">
      <c r="A7" t="str">
        <f t="shared" si="0"/>
        <v>0_1_2005</v>
      </c>
      <c r="B7">
        <v>0</v>
      </c>
      <c r="C7">
        <v>1</v>
      </c>
      <c r="D7" s="161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2582677308.4147601</v>
      </c>
      <c r="K7">
        <v>16219151.3475623</v>
      </c>
      <c r="L7">
        <v>70767074.604147598</v>
      </c>
      <c r="M7">
        <v>0.908709006019361</v>
      </c>
      <c r="N7">
        <v>0</v>
      </c>
      <c r="O7">
        <v>9670224.8115459997</v>
      </c>
      <c r="P7">
        <v>3.0629169958820901</v>
      </c>
      <c r="Q7">
        <v>37264.378431327401</v>
      </c>
      <c r="R7">
        <v>9.5820881245511096</v>
      </c>
      <c r="S7">
        <v>3.9826876644648799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-22161708.804803401</v>
      </c>
      <c r="AC7">
        <v>-8835567.8154595103</v>
      </c>
      <c r="AD7">
        <v>0</v>
      </c>
      <c r="AE7">
        <v>19945350.6443648</v>
      </c>
      <c r="AF7">
        <v>28433223.445513502</v>
      </c>
      <c r="AG7">
        <v>7063959.0897329096</v>
      </c>
      <c r="AH7">
        <v>-7299182.8589628004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17146073.700385399</v>
      </c>
      <c r="AS7">
        <v>16917998.724287398</v>
      </c>
      <c r="AT7">
        <v>15198412.275711101</v>
      </c>
      <c r="AU7">
        <v>125667082.999999</v>
      </c>
      <c r="AV7">
        <v>157783493.999998</v>
      </c>
      <c r="AW7"/>
      <c r="AX7"/>
    </row>
    <row r="8" spans="1:70" x14ac:dyDescent="0.25">
      <c r="A8" t="str">
        <f t="shared" si="0"/>
        <v>0_1_2006</v>
      </c>
      <c r="B8">
        <v>0</v>
      </c>
      <c r="C8">
        <v>1</v>
      </c>
      <c r="D8" s="161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2626103366.2328501</v>
      </c>
      <c r="K8">
        <v>43426057.818086997</v>
      </c>
      <c r="L8">
        <v>70624705.906152099</v>
      </c>
      <c r="M8">
        <v>0.897836833845017</v>
      </c>
      <c r="N8">
        <v>0</v>
      </c>
      <c r="O8">
        <v>9915449.72303918</v>
      </c>
      <c r="P8">
        <v>3.3556920653326898</v>
      </c>
      <c r="Q8">
        <v>35771.540827119403</v>
      </c>
      <c r="R8">
        <v>9.4619485484100494</v>
      </c>
      <c r="S8">
        <v>4.3015517876788696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-5283802.5433588596</v>
      </c>
      <c r="AC8">
        <v>6348870.6794875804</v>
      </c>
      <c r="AD8">
        <v>0</v>
      </c>
      <c r="AE8">
        <v>27031424.428469699</v>
      </c>
      <c r="AF8">
        <v>17908511.707516599</v>
      </c>
      <c r="AG8">
        <v>11429256.3797957</v>
      </c>
      <c r="AH8">
        <v>-8117200.9351587296</v>
      </c>
      <c r="AI8">
        <v>-3497515.6568152201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45819544.059936799</v>
      </c>
      <c r="AS8">
        <v>45834625.492616303</v>
      </c>
      <c r="AT8">
        <v>-15479312.492613601</v>
      </c>
      <c r="AU8">
        <v>0</v>
      </c>
      <c r="AV8">
        <v>30355313.0000026</v>
      </c>
      <c r="AW8"/>
      <c r="AX8"/>
    </row>
    <row r="9" spans="1:70" x14ac:dyDescent="0.25">
      <c r="A9" t="str">
        <f t="shared" si="0"/>
        <v>0_1_2007</v>
      </c>
      <c r="B9">
        <v>0</v>
      </c>
      <c r="C9">
        <v>1</v>
      </c>
      <c r="D9" s="161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2633979127.9882798</v>
      </c>
      <c r="K9">
        <v>7875761.7554244604</v>
      </c>
      <c r="L9">
        <v>71582714.355237693</v>
      </c>
      <c r="M9">
        <v>0.92086023061058198</v>
      </c>
      <c r="N9">
        <v>0</v>
      </c>
      <c r="O9">
        <v>9964969.7656980809</v>
      </c>
      <c r="P9">
        <v>3.5310062793786798</v>
      </c>
      <c r="Q9">
        <v>36276.706108743201</v>
      </c>
      <c r="R9">
        <v>9.2945652359991193</v>
      </c>
      <c r="S9">
        <v>4.4274885399032797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23293111.360297401</v>
      </c>
      <c r="AC9">
        <v>-15627188.917933101</v>
      </c>
      <c r="AD9">
        <v>0</v>
      </c>
      <c r="AE9">
        <v>7443053.74507068</v>
      </c>
      <c r="AF9">
        <v>10238178.264714601</v>
      </c>
      <c r="AG9">
        <v>-3965155.0978800501</v>
      </c>
      <c r="AH9">
        <v>-10772152.784461601</v>
      </c>
      <c r="AI9">
        <v>-1506860.0422874901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9102986.5275205299</v>
      </c>
      <c r="AS9">
        <v>8992381.9308065493</v>
      </c>
      <c r="AT9">
        <v>762942.06919091195</v>
      </c>
      <c r="AU9">
        <v>0</v>
      </c>
      <c r="AV9">
        <v>9755323.9999974594</v>
      </c>
      <c r="AW9"/>
      <c r="AX9"/>
    </row>
    <row r="10" spans="1:70" x14ac:dyDescent="0.25">
      <c r="A10" t="str">
        <f t="shared" si="0"/>
        <v>0_1_2008</v>
      </c>
      <c r="B10">
        <v>0</v>
      </c>
      <c r="C10">
        <v>1</v>
      </c>
      <c r="D10" s="161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2696373200.9232302</v>
      </c>
      <c r="K10">
        <v>62394072.934955403</v>
      </c>
      <c r="L10">
        <v>71889164.491291001</v>
      </c>
      <c r="M10">
        <v>0.90104162550678502</v>
      </c>
      <c r="N10">
        <v>0</v>
      </c>
      <c r="O10">
        <v>9988399.3974122796</v>
      </c>
      <c r="P10">
        <v>3.9554554445044898</v>
      </c>
      <c r="Q10">
        <v>36238.918817514997</v>
      </c>
      <c r="R10">
        <v>9.4554621860263008</v>
      </c>
      <c r="S10">
        <v>4.5087477278502996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7.1046637199104395E-2</v>
      </c>
      <c r="AA10">
        <v>0</v>
      </c>
      <c r="AB10">
        <v>11064077.917661</v>
      </c>
      <c r="AC10">
        <v>11668691.575631101</v>
      </c>
      <c r="AD10">
        <v>0</v>
      </c>
      <c r="AE10">
        <v>4921480.8360545598</v>
      </c>
      <c r="AF10">
        <v>23429579.789468002</v>
      </c>
      <c r="AG10">
        <v>367488.56437337201</v>
      </c>
      <c r="AH10">
        <v>10810091.905345101</v>
      </c>
      <c r="AI10">
        <v>-914556.41460848402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-1348754.00962898</v>
      </c>
      <c r="AQ10">
        <v>0</v>
      </c>
      <c r="AR10">
        <v>59998100.1642958</v>
      </c>
      <c r="AS10">
        <v>60592768.4427706</v>
      </c>
      <c r="AT10">
        <v>22851439.557230301</v>
      </c>
      <c r="AU10">
        <v>0</v>
      </c>
      <c r="AV10">
        <v>83444208.000000998</v>
      </c>
      <c r="AW10"/>
      <c r="AX10"/>
    </row>
    <row r="11" spans="1:70" x14ac:dyDescent="0.25">
      <c r="A11" t="str">
        <f t="shared" si="0"/>
        <v>0_1_2009</v>
      </c>
      <c r="B11">
        <v>0</v>
      </c>
      <c r="C11">
        <v>1</v>
      </c>
      <c r="D11" s="161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2577348842.0113802</v>
      </c>
      <c r="K11">
        <v>-119024358.911855</v>
      </c>
      <c r="L11">
        <v>70967398.250165403</v>
      </c>
      <c r="M11">
        <v>0.99318691376596602</v>
      </c>
      <c r="N11">
        <v>0</v>
      </c>
      <c r="O11">
        <v>9910892.7921914905</v>
      </c>
      <c r="P11">
        <v>2.9101362046971899</v>
      </c>
      <c r="Q11">
        <v>34545.635455789001</v>
      </c>
      <c r="R11">
        <v>9.5671246893685105</v>
      </c>
      <c r="S11">
        <v>4.7193406660422497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7.1046637199104395E-2</v>
      </c>
      <c r="AA11">
        <v>0</v>
      </c>
      <c r="AB11">
        <v>-15003488.316536101</v>
      </c>
      <c r="AC11">
        <v>-58319453.461939298</v>
      </c>
      <c r="AD11">
        <v>0</v>
      </c>
      <c r="AE11">
        <v>-4642235.0639039204</v>
      </c>
      <c r="AF11">
        <v>-62978378.866074897</v>
      </c>
      <c r="AG11">
        <v>14666957.1741609</v>
      </c>
      <c r="AH11">
        <v>7700886.6594529804</v>
      </c>
      <c r="AI11">
        <v>-2459281.15149807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-121034993.026338</v>
      </c>
      <c r="AS11">
        <v>-119690357.49274801</v>
      </c>
      <c r="AT11">
        <v>-8506770.5072512403</v>
      </c>
      <c r="AU11">
        <v>0</v>
      </c>
      <c r="AV11">
        <v>-128197127.999999</v>
      </c>
      <c r="AW11"/>
      <c r="AX11"/>
    </row>
    <row r="12" spans="1:70" x14ac:dyDescent="0.25">
      <c r="A12" t="str">
        <f t="shared" si="0"/>
        <v>0_1_2010</v>
      </c>
      <c r="B12">
        <v>0</v>
      </c>
      <c r="C12">
        <v>1</v>
      </c>
      <c r="D12" s="161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2546905821.4093299</v>
      </c>
      <c r="K12">
        <v>-30443020.6020482</v>
      </c>
      <c r="L12">
        <v>67087317.041166797</v>
      </c>
      <c r="M12">
        <v>1.0111597906565399</v>
      </c>
      <c r="N12">
        <v>0</v>
      </c>
      <c r="O12">
        <v>9893600.1005124096</v>
      </c>
      <c r="P12">
        <v>3.3619635552803002</v>
      </c>
      <c r="Q12">
        <v>33716.160475015902</v>
      </c>
      <c r="R12">
        <v>9.7777681153092697</v>
      </c>
      <c r="S12">
        <v>4.9479701995259902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0.127685464009864</v>
      </c>
      <c r="AA12">
        <v>0</v>
      </c>
      <c r="AB12">
        <v>-65501743.256753497</v>
      </c>
      <c r="AC12">
        <v>-10363039.7845787</v>
      </c>
      <c r="AD12">
        <v>0</v>
      </c>
      <c r="AE12">
        <v>542449.30301724502</v>
      </c>
      <c r="AF12">
        <v>28186997.537430901</v>
      </c>
      <c r="AG12">
        <v>6988999.2963076299</v>
      </c>
      <c r="AH12">
        <v>14342228.3503931</v>
      </c>
      <c r="AI12">
        <v>-2543107.5265992498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-1150157.25845831</v>
      </c>
      <c r="AQ12">
        <v>0</v>
      </c>
      <c r="AR12">
        <v>-29497373.339240901</v>
      </c>
      <c r="AS12">
        <v>-29937650.230076302</v>
      </c>
      <c r="AT12">
        <v>-56804081.769922502</v>
      </c>
      <c r="AU12">
        <v>0</v>
      </c>
      <c r="AV12">
        <v>-86741731.999998793</v>
      </c>
      <c r="AW12"/>
      <c r="AX12"/>
    </row>
    <row r="13" spans="1:70" x14ac:dyDescent="0.25">
      <c r="A13" t="str">
        <f t="shared" si="0"/>
        <v>0_1_2011</v>
      </c>
      <c r="B13">
        <v>0</v>
      </c>
      <c r="C13">
        <v>1</v>
      </c>
      <c r="D13" s="161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2558349615.7918301</v>
      </c>
      <c r="K13">
        <v>11443794.382500401</v>
      </c>
      <c r="L13">
        <v>64589050.378745601</v>
      </c>
      <c r="M13">
        <v>1.0324809727559301</v>
      </c>
      <c r="N13">
        <v>0</v>
      </c>
      <c r="O13">
        <v>9986664.0981256608</v>
      </c>
      <c r="P13">
        <v>4.09287732495845</v>
      </c>
      <c r="Q13">
        <v>33057.754898560801</v>
      </c>
      <c r="R13">
        <v>10.065434436475099</v>
      </c>
      <c r="S13">
        <v>4.8950368235540802</v>
      </c>
      <c r="T13">
        <v>0</v>
      </c>
      <c r="U13">
        <v>0.12496612797067699</v>
      </c>
      <c r="V13">
        <v>0</v>
      </c>
      <c r="W13">
        <v>0</v>
      </c>
      <c r="X13">
        <v>0</v>
      </c>
      <c r="Y13">
        <v>0</v>
      </c>
      <c r="Z13">
        <v>0.16867203705134001</v>
      </c>
      <c r="AA13">
        <v>0</v>
      </c>
      <c r="AB13">
        <v>-43714420.932117298</v>
      </c>
      <c r="AC13">
        <v>-11408853.8222697</v>
      </c>
      <c r="AD13">
        <v>0</v>
      </c>
      <c r="AE13">
        <v>9832319.9143432807</v>
      </c>
      <c r="AF13">
        <v>38666461.507578999</v>
      </c>
      <c r="AG13">
        <v>5443561.25285934</v>
      </c>
      <c r="AH13">
        <v>18608822.8415218</v>
      </c>
      <c r="AI13">
        <v>601374.90645148803</v>
      </c>
      <c r="AJ13">
        <v>0</v>
      </c>
      <c r="AK13">
        <v>-4170331.4852415798</v>
      </c>
      <c r="AL13">
        <v>0</v>
      </c>
      <c r="AM13">
        <v>0</v>
      </c>
      <c r="AN13">
        <v>0</v>
      </c>
      <c r="AO13">
        <v>0</v>
      </c>
      <c r="AP13">
        <v>-796325.05370838498</v>
      </c>
      <c r="AQ13">
        <v>0</v>
      </c>
      <c r="AR13">
        <v>13062609.1294179</v>
      </c>
      <c r="AS13">
        <v>12136105.0537221</v>
      </c>
      <c r="AT13">
        <v>18405907.9462776</v>
      </c>
      <c r="AU13">
        <v>0</v>
      </c>
      <c r="AV13">
        <v>30542012.999999698</v>
      </c>
      <c r="AW13"/>
      <c r="AX13"/>
    </row>
    <row r="14" spans="1:70" x14ac:dyDescent="0.25">
      <c r="A14" t="str">
        <f t="shared" si="0"/>
        <v>0_1_2012</v>
      </c>
      <c r="B14">
        <v>0</v>
      </c>
      <c r="C14">
        <v>1</v>
      </c>
      <c r="D14" s="161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2534418030.2620602</v>
      </c>
      <c r="K14">
        <v>-23931585.529766198</v>
      </c>
      <c r="L14">
        <v>63654979.010831997</v>
      </c>
      <c r="M14">
        <v>1.03319372827068</v>
      </c>
      <c r="N14">
        <v>0</v>
      </c>
      <c r="O14">
        <v>10106162.1305601</v>
      </c>
      <c r="P14">
        <v>4.1402142572755398</v>
      </c>
      <c r="Q14">
        <v>32885.708578535901</v>
      </c>
      <c r="R14">
        <v>9.9589405328228597</v>
      </c>
      <c r="S14">
        <v>4.9873568486467601</v>
      </c>
      <c r="T14">
        <v>0</v>
      </c>
      <c r="U14">
        <v>0.50499774940706799</v>
      </c>
      <c r="V14">
        <v>0</v>
      </c>
      <c r="W14">
        <v>0</v>
      </c>
      <c r="X14">
        <v>0</v>
      </c>
      <c r="Y14">
        <v>0</v>
      </c>
      <c r="Z14">
        <v>0.20578687227443601</v>
      </c>
      <c r="AA14">
        <v>0</v>
      </c>
      <c r="AB14">
        <v>-16878356.1375244</v>
      </c>
      <c r="AC14">
        <v>388200.995976504</v>
      </c>
      <c r="AD14">
        <v>0</v>
      </c>
      <c r="AE14">
        <v>12422149.357953601</v>
      </c>
      <c r="AF14">
        <v>2228051.89225337</v>
      </c>
      <c r="AG14">
        <v>1638411.59911609</v>
      </c>
      <c r="AH14">
        <v>-7001486.4039515704</v>
      </c>
      <c r="AI14">
        <v>-1122240.3373918401</v>
      </c>
      <c r="AJ14">
        <v>0</v>
      </c>
      <c r="AK14">
        <v>-14537716.6095304</v>
      </c>
      <c r="AL14">
        <v>0</v>
      </c>
      <c r="AM14">
        <v>0</v>
      </c>
      <c r="AN14">
        <v>0</v>
      </c>
      <c r="AO14">
        <v>0</v>
      </c>
      <c r="AP14">
        <v>-498097.25145383901</v>
      </c>
      <c r="AQ14">
        <v>0</v>
      </c>
      <c r="AR14">
        <v>-23361082.894552499</v>
      </c>
      <c r="AS14">
        <v>-23419080.339942101</v>
      </c>
      <c r="AT14">
        <v>56564609.339941099</v>
      </c>
      <c r="AU14">
        <v>0</v>
      </c>
      <c r="AV14">
        <v>33145528.999999002</v>
      </c>
      <c r="AW14"/>
      <c r="AX14"/>
    </row>
    <row r="15" spans="1:70" x14ac:dyDescent="0.25">
      <c r="A15" t="str">
        <f t="shared" si="0"/>
        <v>0_1_2013</v>
      </c>
      <c r="B15">
        <v>0</v>
      </c>
      <c r="C15">
        <v>1</v>
      </c>
      <c r="D15" s="161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2496085633.4599199</v>
      </c>
      <c r="K15">
        <v>-38332396.8021456</v>
      </c>
      <c r="L15">
        <v>64440490.501856402</v>
      </c>
      <c r="M15">
        <v>1.0525608051525199</v>
      </c>
      <c r="N15">
        <v>0</v>
      </c>
      <c r="O15">
        <v>10218543.9397672</v>
      </c>
      <c r="P15">
        <v>3.9654549378235</v>
      </c>
      <c r="Q15">
        <v>33089.926406244202</v>
      </c>
      <c r="R15">
        <v>9.6952007021101192</v>
      </c>
      <c r="S15">
        <v>4.99002797712998</v>
      </c>
      <c r="T15">
        <v>0</v>
      </c>
      <c r="U15">
        <v>1.3142978187952701</v>
      </c>
      <c r="V15">
        <v>0</v>
      </c>
      <c r="W15">
        <v>0</v>
      </c>
      <c r="X15">
        <v>0</v>
      </c>
      <c r="Y15">
        <v>0</v>
      </c>
      <c r="Z15">
        <v>0.20578687227443601</v>
      </c>
      <c r="AA15">
        <v>0</v>
      </c>
      <c r="AB15">
        <v>18570511.277993798</v>
      </c>
      <c r="AC15">
        <v>-9878758.7620224003</v>
      </c>
      <c r="AD15">
        <v>0</v>
      </c>
      <c r="AE15">
        <v>11623927.2589065</v>
      </c>
      <c r="AF15">
        <v>-8661146.9800692499</v>
      </c>
      <c r="AG15">
        <v>-1633450.7779262899</v>
      </c>
      <c r="AH15">
        <v>-16428343.696787</v>
      </c>
      <c r="AI15">
        <v>-17311.897806873301</v>
      </c>
      <c r="AJ15">
        <v>0</v>
      </c>
      <c r="AK15">
        <v>-31779636.556498699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-38204210.134210199</v>
      </c>
      <c r="AS15">
        <v>-38173238.787822597</v>
      </c>
      <c r="AT15">
        <v>35683757.787823498</v>
      </c>
      <c r="AU15">
        <v>0</v>
      </c>
      <c r="AV15">
        <v>-2489480.9999990901</v>
      </c>
      <c r="AW15"/>
      <c r="AX15"/>
    </row>
    <row r="16" spans="1:70" x14ac:dyDescent="0.25">
      <c r="A16" t="str">
        <f t="shared" si="0"/>
        <v>0_1_2014</v>
      </c>
      <c r="B16">
        <v>0</v>
      </c>
      <c r="C16">
        <v>1</v>
      </c>
      <c r="D16" s="161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2453777938.58917</v>
      </c>
      <c r="K16">
        <v>-42307694.870750301</v>
      </c>
      <c r="L16">
        <v>64472290.625995196</v>
      </c>
      <c r="M16">
        <v>1.0552857020000399</v>
      </c>
      <c r="N16">
        <v>0</v>
      </c>
      <c r="O16">
        <v>10358402.7220985</v>
      </c>
      <c r="P16">
        <v>3.7576320769069</v>
      </c>
      <c r="Q16">
        <v>33372.446493620198</v>
      </c>
      <c r="R16">
        <v>9.6436540883721307</v>
      </c>
      <c r="S16">
        <v>5.14302810748379</v>
      </c>
      <c r="T16">
        <v>0</v>
      </c>
      <c r="U16">
        <v>2.1833497858733701</v>
      </c>
      <c r="V16">
        <v>0</v>
      </c>
      <c r="W16">
        <v>0</v>
      </c>
      <c r="X16">
        <v>0</v>
      </c>
      <c r="Y16">
        <v>0</v>
      </c>
      <c r="Z16">
        <v>0.47212362391407298</v>
      </c>
      <c r="AA16">
        <v>0</v>
      </c>
      <c r="AB16">
        <v>3403315.31345677</v>
      </c>
      <c r="AC16">
        <v>-2834683.3715292099</v>
      </c>
      <c r="AD16">
        <v>0</v>
      </c>
      <c r="AE16">
        <v>13797885.173946699</v>
      </c>
      <c r="AF16">
        <v>-10799095.795141401</v>
      </c>
      <c r="AG16">
        <v>-2377860.9244699501</v>
      </c>
      <c r="AH16">
        <v>-3990830.03830704</v>
      </c>
      <c r="AI16">
        <v>-1783581.8657205601</v>
      </c>
      <c r="AJ16">
        <v>0</v>
      </c>
      <c r="AK16">
        <v>-34016683.070205003</v>
      </c>
      <c r="AL16">
        <v>0</v>
      </c>
      <c r="AM16">
        <v>0</v>
      </c>
      <c r="AN16">
        <v>0</v>
      </c>
      <c r="AO16">
        <v>0</v>
      </c>
      <c r="AP16">
        <v>-5384890.8642048799</v>
      </c>
      <c r="AQ16">
        <v>0</v>
      </c>
      <c r="AR16">
        <v>-43986425.442174599</v>
      </c>
      <c r="AS16">
        <v>-43721800.797508299</v>
      </c>
      <c r="AT16">
        <v>16077736.7975062</v>
      </c>
      <c r="AU16">
        <v>0</v>
      </c>
      <c r="AV16">
        <v>-27644064.000002</v>
      </c>
      <c r="AW16"/>
      <c r="AX16"/>
    </row>
    <row r="17" spans="1:50" x14ac:dyDescent="0.25">
      <c r="A17" t="str">
        <f t="shared" si="0"/>
        <v>0_1_2015</v>
      </c>
      <c r="B17">
        <v>0</v>
      </c>
      <c r="C17">
        <v>1</v>
      </c>
      <c r="D17" s="161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2358273640.1739898</v>
      </c>
      <c r="K17">
        <v>-95504298.415174097</v>
      </c>
      <c r="L17">
        <v>65239258.512049802</v>
      </c>
      <c r="M17">
        <v>1.0818127292498301</v>
      </c>
      <c r="N17">
        <v>0</v>
      </c>
      <c r="O17">
        <v>10472818.6457387</v>
      </c>
      <c r="P17">
        <v>2.85766669283365</v>
      </c>
      <c r="Q17">
        <v>34516.890531118501</v>
      </c>
      <c r="R17">
        <v>9.5105274519725995</v>
      </c>
      <c r="S17">
        <v>5.28422265336616</v>
      </c>
      <c r="T17">
        <v>0</v>
      </c>
      <c r="U17">
        <v>3.1833497858733701</v>
      </c>
      <c r="V17">
        <v>0</v>
      </c>
      <c r="W17">
        <v>0</v>
      </c>
      <c r="X17">
        <v>0</v>
      </c>
      <c r="Y17">
        <v>0</v>
      </c>
      <c r="Z17">
        <v>0.72363055956676403</v>
      </c>
      <c r="AA17">
        <v>0</v>
      </c>
      <c r="AB17">
        <v>19595769.982904799</v>
      </c>
      <c r="AC17">
        <v>-16126734.492608201</v>
      </c>
      <c r="AD17">
        <v>0</v>
      </c>
      <c r="AE17">
        <v>11907607.246350801</v>
      </c>
      <c r="AF17">
        <v>-52651946.108790897</v>
      </c>
      <c r="AG17">
        <v>-9191224.5418597609</v>
      </c>
      <c r="AH17">
        <v>-8067862.8480613101</v>
      </c>
      <c r="AI17">
        <v>-1465009.0547199999</v>
      </c>
      <c r="AJ17">
        <v>0</v>
      </c>
      <c r="AK17">
        <v>-38440414.986290798</v>
      </c>
      <c r="AL17">
        <v>0</v>
      </c>
      <c r="AM17">
        <v>0</v>
      </c>
      <c r="AN17">
        <v>0</v>
      </c>
      <c r="AO17">
        <v>0</v>
      </c>
      <c r="AP17">
        <v>-4605823.6699548997</v>
      </c>
      <c r="AQ17">
        <v>0</v>
      </c>
      <c r="AR17">
        <v>-99045638.473030299</v>
      </c>
      <c r="AS17">
        <v>-98140849.799892306</v>
      </c>
      <c r="AT17">
        <v>32905480.799894601</v>
      </c>
      <c r="AU17">
        <v>0</v>
      </c>
      <c r="AV17">
        <v>-65235368.999997698</v>
      </c>
      <c r="AW17"/>
      <c r="AX17"/>
    </row>
    <row r="18" spans="1:50" x14ac:dyDescent="0.25">
      <c r="A18" t="str">
        <f t="shared" si="0"/>
        <v>0_1_2016</v>
      </c>
      <c r="B18">
        <v>0</v>
      </c>
      <c r="C18">
        <v>1</v>
      </c>
      <c r="D18" s="161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2293144409.0997</v>
      </c>
      <c r="K18">
        <v>-65129231.074297197</v>
      </c>
      <c r="L18">
        <v>66113243.246801101</v>
      </c>
      <c r="M18">
        <v>1.1047173026228101</v>
      </c>
      <c r="N18">
        <v>0</v>
      </c>
      <c r="O18">
        <v>10554924.899873899</v>
      </c>
      <c r="P18">
        <v>2.5185717610537002</v>
      </c>
      <c r="Q18">
        <v>35303.229511006401</v>
      </c>
      <c r="R18">
        <v>9.3812591235224794</v>
      </c>
      <c r="S18">
        <v>5.7157851486528504</v>
      </c>
      <c r="T18">
        <v>0</v>
      </c>
      <c r="U18">
        <v>4.1833497858733697</v>
      </c>
      <c r="V18">
        <v>0</v>
      </c>
      <c r="W18">
        <v>0</v>
      </c>
      <c r="X18">
        <v>0</v>
      </c>
      <c r="Y18">
        <v>0</v>
      </c>
      <c r="Z18">
        <v>0.98277465691555099</v>
      </c>
      <c r="AA18">
        <v>0</v>
      </c>
      <c r="AB18">
        <v>18773097.617428198</v>
      </c>
      <c r="AC18">
        <v>-12814344.982883399</v>
      </c>
      <c r="AD18">
        <v>0</v>
      </c>
      <c r="AE18">
        <v>8976944.3392268792</v>
      </c>
      <c r="AF18">
        <v>-22041617.571128301</v>
      </c>
      <c r="AG18">
        <v>-5910628.5007268097</v>
      </c>
      <c r="AH18">
        <v>-8162436.6894896599</v>
      </c>
      <c r="AI18">
        <v>-4604170.9702768996</v>
      </c>
      <c r="AJ18">
        <v>0</v>
      </c>
      <c r="AK18">
        <v>-37441708.864767902</v>
      </c>
      <c r="AL18">
        <v>0</v>
      </c>
      <c r="AM18">
        <v>0</v>
      </c>
      <c r="AN18">
        <v>0</v>
      </c>
      <c r="AO18">
        <v>0</v>
      </c>
      <c r="AP18">
        <v>-4467958.3668036796</v>
      </c>
      <c r="AQ18">
        <v>0</v>
      </c>
      <c r="AR18">
        <v>-67692823.989421606</v>
      </c>
      <c r="AS18">
        <v>-67012274.196301699</v>
      </c>
      <c r="AT18">
        <v>-55168959.803699002</v>
      </c>
      <c r="AU18">
        <v>0</v>
      </c>
      <c r="AV18">
        <v>-122181234</v>
      </c>
      <c r="AW18"/>
      <c r="AX18"/>
    </row>
    <row r="19" spans="1:50" x14ac:dyDescent="0.25">
      <c r="A19" t="str">
        <f t="shared" si="0"/>
        <v>0_1_2017</v>
      </c>
      <c r="B19">
        <v>0</v>
      </c>
      <c r="C19">
        <v>1</v>
      </c>
      <c r="D19" s="161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2295337181.1409998</v>
      </c>
      <c r="K19">
        <v>2192772.0413058102</v>
      </c>
      <c r="L19">
        <v>66222639.767624497</v>
      </c>
      <c r="M19">
        <v>1.06543147344353</v>
      </c>
      <c r="N19">
        <v>0</v>
      </c>
      <c r="O19">
        <v>10662889.4121828</v>
      </c>
      <c r="P19">
        <v>2.7392459466138002</v>
      </c>
      <c r="Q19">
        <v>36103.068578746301</v>
      </c>
      <c r="R19">
        <v>9.2334461909402794</v>
      </c>
      <c r="S19">
        <v>5.8844236677877504</v>
      </c>
      <c r="T19">
        <v>0</v>
      </c>
      <c r="U19">
        <v>5.1833497858733697</v>
      </c>
      <c r="V19">
        <v>0</v>
      </c>
      <c r="W19">
        <v>0</v>
      </c>
      <c r="X19">
        <v>0</v>
      </c>
      <c r="Y19">
        <v>0</v>
      </c>
      <c r="Z19">
        <v>0.98277465691555099</v>
      </c>
      <c r="AA19">
        <v>0</v>
      </c>
      <c r="AB19">
        <v>9528376.0937918499</v>
      </c>
      <c r="AC19">
        <v>19512542.4634456</v>
      </c>
      <c r="AD19">
        <v>0</v>
      </c>
      <c r="AE19">
        <v>10423098.1821978</v>
      </c>
      <c r="AF19">
        <v>14189535.3255868</v>
      </c>
      <c r="AG19">
        <v>-5848558.2154608704</v>
      </c>
      <c r="AH19">
        <v>-8483052.4720341899</v>
      </c>
      <c r="AI19">
        <v>-1698547.64647849</v>
      </c>
      <c r="AJ19">
        <v>0</v>
      </c>
      <c r="AK19">
        <v>-35571202.907623403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2052190.8234252401</v>
      </c>
      <c r="AS19">
        <v>1635025.8303547499</v>
      </c>
      <c r="AT19">
        <v>-94339811.830355301</v>
      </c>
      <c r="AU19">
        <v>0</v>
      </c>
      <c r="AV19">
        <v>-92704786.000000596</v>
      </c>
      <c r="AW19"/>
      <c r="AX19"/>
    </row>
    <row r="20" spans="1:50" x14ac:dyDescent="0.25">
      <c r="A20" t="str">
        <f t="shared" si="0"/>
        <v>0_1_2018</v>
      </c>
      <c r="B20">
        <v>0</v>
      </c>
      <c r="C20">
        <v>1</v>
      </c>
      <c r="D20" s="161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2227551519.1593599</v>
      </c>
      <c r="K20">
        <v>-67785661.981644407</v>
      </c>
      <c r="L20">
        <v>66335689.749269299</v>
      </c>
      <c r="M20">
        <v>1.03280582691442</v>
      </c>
      <c r="N20">
        <v>0</v>
      </c>
      <c r="O20">
        <v>10741812.069976499</v>
      </c>
      <c r="P20">
        <v>3.0460655824605101</v>
      </c>
      <c r="Q20">
        <v>36989.701487673403</v>
      </c>
      <c r="R20">
        <v>9.0962859730607892</v>
      </c>
      <c r="S20">
        <v>6.1187931809606004</v>
      </c>
      <c r="T20">
        <v>0</v>
      </c>
      <c r="U20">
        <v>6.1833497858733697</v>
      </c>
      <c r="V20">
        <v>0</v>
      </c>
      <c r="W20">
        <v>0</v>
      </c>
      <c r="X20">
        <v>0</v>
      </c>
      <c r="Y20">
        <v>0</v>
      </c>
      <c r="Z20">
        <v>1</v>
      </c>
      <c r="AA20">
        <v>0.535820345896039</v>
      </c>
      <c r="AB20">
        <v>7352506.0670652296</v>
      </c>
      <c r="AC20">
        <v>16028650.9492555</v>
      </c>
      <c r="AD20">
        <v>0</v>
      </c>
      <c r="AE20">
        <v>8068939.4716170803</v>
      </c>
      <c r="AF20">
        <v>17408883.592364501</v>
      </c>
      <c r="AG20">
        <v>-5941732.2581517901</v>
      </c>
      <c r="AH20">
        <v>-7789661.6890913304</v>
      </c>
      <c r="AI20">
        <v>-2282620.5117497002</v>
      </c>
      <c r="AJ20">
        <v>0</v>
      </c>
      <c r="AK20">
        <v>-34151959.961781003</v>
      </c>
      <c r="AL20">
        <v>0</v>
      </c>
      <c r="AM20">
        <v>0</v>
      </c>
      <c r="AN20">
        <v>0</v>
      </c>
      <c r="AO20">
        <v>0</v>
      </c>
      <c r="AP20">
        <v>-214669.54052527799</v>
      </c>
      <c r="AQ20">
        <v>-65371730.521596</v>
      </c>
      <c r="AR20">
        <v>-66893394.402592801</v>
      </c>
      <c r="AS20">
        <v>-67200731.285439</v>
      </c>
      <c r="AT20">
        <v>12785237.2854398</v>
      </c>
      <c r="AU20">
        <v>0</v>
      </c>
      <c r="AV20">
        <v>-54415493.999999203</v>
      </c>
      <c r="AW20"/>
      <c r="AX20"/>
    </row>
    <row r="21" spans="1:50" x14ac:dyDescent="0.25">
      <c r="A21" t="str">
        <f t="shared" si="0"/>
        <v>0_2_2002</v>
      </c>
      <c r="B21">
        <v>0</v>
      </c>
      <c r="C21">
        <v>2</v>
      </c>
      <c r="D21" s="161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697344908.04588699</v>
      </c>
      <c r="K21">
        <v>0</v>
      </c>
      <c r="L21">
        <v>13378352.2086371</v>
      </c>
      <c r="M21">
        <v>0.92425916812859699</v>
      </c>
      <c r="N21">
        <v>0</v>
      </c>
      <c r="O21">
        <v>2412902.98573989</v>
      </c>
      <c r="P21">
        <v>1.9468195567767399</v>
      </c>
      <c r="Q21">
        <v>35715.451599492502</v>
      </c>
      <c r="R21">
        <v>7.8156462434034699</v>
      </c>
      <c r="S21">
        <v>3.29893510953965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4.7394709953269498E-2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692881970</v>
      </c>
      <c r="AV21">
        <v>692881970</v>
      </c>
      <c r="AW21"/>
      <c r="AX21"/>
    </row>
    <row r="22" spans="1:50" x14ac:dyDescent="0.25">
      <c r="A22" t="str">
        <f t="shared" si="0"/>
        <v>0_2_2003</v>
      </c>
      <c r="B22">
        <v>0</v>
      </c>
      <c r="C22">
        <v>2</v>
      </c>
      <c r="D22" s="161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776945543.22242701</v>
      </c>
      <c r="K22">
        <v>13708842.188221401</v>
      </c>
      <c r="L22">
        <v>13026932.796544701</v>
      </c>
      <c r="M22">
        <v>0.87267615679307897</v>
      </c>
      <c r="N22">
        <v>0</v>
      </c>
      <c r="O22">
        <v>2374560.0640381798</v>
      </c>
      <c r="P22">
        <v>2.2027861871074199</v>
      </c>
      <c r="Q22">
        <v>35129.657977308299</v>
      </c>
      <c r="R22">
        <v>7.6032487138457299</v>
      </c>
      <c r="S22">
        <v>3.3806762574596898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4.3359039353014002E-2</v>
      </c>
      <c r="AA22">
        <v>0</v>
      </c>
      <c r="AB22">
        <v>526941.67842345301</v>
      </c>
      <c r="AC22">
        <v>470163.13257901301</v>
      </c>
      <c r="AD22">
        <v>0</v>
      </c>
      <c r="AE22">
        <v>6653829.7520012399</v>
      </c>
      <c r="AF22">
        <v>5952194.9336641496</v>
      </c>
      <c r="AG22">
        <v>1525303.5048764299</v>
      </c>
      <c r="AH22">
        <v>-633944.57894235803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14494488.422601899</v>
      </c>
      <c r="AS22">
        <v>14305264.3908346</v>
      </c>
      <c r="AT22">
        <v>-794110.39083467098</v>
      </c>
      <c r="AU22">
        <v>64490437</v>
      </c>
      <c r="AV22">
        <v>78001591</v>
      </c>
      <c r="AW22"/>
      <c r="AX22"/>
    </row>
    <row r="23" spans="1:50" x14ac:dyDescent="0.25">
      <c r="A23" t="str">
        <f t="shared" si="0"/>
        <v>0_2_2004</v>
      </c>
      <c r="B23">
        <v>0</v>
      </c>
      <c r="C23">
        <v>2</v>
      </c>
      <c r="D23" s="161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823476197.345384</v>
      </c>
      <c r="K23">
        <v>20822870.342038199</v>
      </c>
      <c r="L23">
        <v>12498024.033456299</v>
      </c>
      <c r="M23">
        <v>0.857865434554824</v>
      </c>
      <c r="N23">
        <v>0</v>
      </c>
      <c r="O23">
        <v>2380930.3377387198</v>
      </c>
      <c r="P23">
        <v>2.5257419598212101</v>
      </c>
      <c r="Q23">
        <v>34149.207747186898</v>
      </c>
      <c r="R23">
        <v>7.5174288730388703</v>
      </c>
      <c r="S23">
        <v>3.4095997197652399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4.1835837141439902E-2</v>
      </c>
      <c r="AA23">
        <v>0</v>
      </c>
      <c r="AB23">
        <v>-1179815.16165601</v>
      </c>
      <c r="AC23">
        <v>3448730.1160398899</v>
      </c>
      <c r="AD23">
        <v>0</v>
      </c>
      <c r="AE23">
        <v>8445531.5286721699</v>
      </c>
      <c r="AF23">
        <v>7298690.1076313499</v>
      </c>
      <c r="AG23">
        <v>2575631.7184749702</v>
      </c>
      <c r="AH23">
        <v>-674126.61013141403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19914641.699030899</v>
      </c>
      <c r="AS23">
        <v>20148572.6620216</v>
      </c>
      <c r="AT23">
        <v>-6816176.6620218698</v>
      </c>
      <c r="AU23">
        <v>27575194</v>
      </c>
      <c r="AV23">
        <v>40907589.999999799</v>
      </c>
      <c r="AW23"/>
      <c r="AX23"/>
    </row>
    <row r="24" spans="1:50" x14ac:dyDescent="0.25">
      <c r="A24" t="str">
        <f t="shared" si="0"/>
        <v>0_2_2005</v>
      </c>
      <c r="B24">
        <v>0</v>
      </c>
      <c r="C24">
        <v>2</v>
      </c>
      <c r="D24" s="161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870072600.53854001</v>
      </c>
      <c r="K24">
        <v>21677272.3129314</v>
      </c>
      <c r="L24">
        <v>12247363.8094016</v>
      </c>
      <c r="M24">
        <v>0.87014836008015595</v>
      </c>
      <c r="N24">
        <v>0</v>
      </c>
      <c r="O24">
        <v>2431976.7748505399</v>
      </c>
      <c r="P24">
        <v>2.9854155094792598</v>
      </c>
      <c r="Q24">
        <v>33180.000316564998</v>
      </c>
      <c r="R24">
        <v>7.4922899329385704</v>
      </c>
      <c r="S24">
        <v>3.4123453178573202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4.0648914520427397E-2</v>
      </c>
      <c r="AA24">
        <v>0</v>
      </c>
      <c r="AB24">
        <v>1439530.8504586699</v>
      </c>
      <c r="AC24">
        <v>-1413310.6954956299</v>
      </c>
      <c r="AD24">
        <v>0</v>
      </c>
      <c r="AE24">
        <v>8753854.5278598797</v>
      </c>
      <c r="AF24">
        <v>10028503.8817578</v>
      </c>
      <c r="AG24">
        <v>2503086.2396259899</v>
      </c>
      <c r="AH24">
        <v>-526093.21374546504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20785571.590461198</v>
      </c>
      <c r="AS24">
        <v>20932611.910560898</v>
      </c>
      <c r="AT24">
        <v>-202812.91056056999</v>
      </c>
      <c r="AU24">
        <v>22919974</v>
      </c>
      <c r="AV24">
        <v>43649773.000000402</v>
      </c>
      <c r="AW24"/>
      <c r="AX24"/>
    </row>
    <row r="25" spans="1:50" x14ac:dyDescent="0.25">
      <c r="A25" t="str">
        <f t="shared" si="0"/>
        <v>0_2_2006</v>
      </c>
      <c r="B25">
        <v>0</v>
      </c>
      <c r="C25">
        <v>2</v>
      </c>
      <c r="D25" s="161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907887279.21605098</v>
      </c>
      <c r="K25">
        <v>21401450.947601601</v>
      </c>
      <c r="L25">
        <v>12189060.458303699</v>
      </c>
      <c r="M25">
        <v>0.87453611440325896</v>
      </c>
      <c r="N25">
        <v>0</v>
      </c>
      <c r="O25">
        <v>2489143.47111732</v>
      </c>
      <c r="P25">
        <v>3.2678900407111202</v>
      </c>
      <c r="Q25">
        <v>31707.039385882101</v>
      </c>
      <c r="R25">
        <v>7.5260429450324597</v>
      </c>
      <c r="S25">
        <v>3.5735851352236199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3.98717196983382E-2</v>
      </c>
      <c r="AA25">
        <v>0</v>
      </c>
      <c r="AB25">
        <v>3142807.3912457698</v>
      </c>
      <c r="AC25">
        <v>-2996798.8990605399</v>
      </c>
      <c r="AD25">
        <v>0</v>
      </c>
      <c r="AE25">
        <v>10609032.784140401</v>
      </c>
      <c r="AF25">
        <v>5897992.0960448803</v>
      </c>
      <c r="AG25">
        <v>4138159.4954011398</v>
      </c>
      <c r="AH25">
        <v>175706.20127358899</v>
      </c>
      <c r="AI25">
        <v>-692650.922109009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20274248.146936301</v>
      </c>
      <c r="AS25">
        <v>20427522.4924662</v>
      </c>
      <c r="AT25">
        <v>22315854.507533502</v>
      </c>
      <c r="AU25">
        <v>15747264</v>
      </c>
      <c r="AV25">
        <v>58490640.999999903</v>
      </c>
      <c r="AW25"/>
      <c r="AX25"/>
    </row>
    <row r="26" spans="1:50" x14ac:dyDescent="0.25">
      <c r="A26" t="str">
        <f t="shared" si="0"/>
        <v>0_2_2007</v>
      </c>
      <c r="B26">
        <v>0</v>
      </c>
      <c r="C26">
        <v>2</v>
      </c>
      <c r="D26" s="161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921574320.78601801</v>
      </c>
      <c r="K26">
        <v>4703582.9019416198</v>
      </c>
      <c r="L26">
        <v>12139213.002662901</v>
      </c>
      <c r="M26">
        <v>0.89575729761823097</v>
      </c>
      <c r="N26">
        <v>0</v>
      </c>
      <c r="O26">
        <v>2506046.0194194498</v>
      </c>
      <c r="P26">
        <v>3.4551355017601701</v>
      </c>
      <c r="Q26">
        <v>31993.077300879799</v>
      </c>
      <c r="R26">
        <v>7.4289218051663397</v>
      </c>
      <c r="S26">
        <v>3.74734725518692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3.9455505721186702E-2</v>
      </c>
      <c r="AA26">
        <v>0</v>
      </c>
      <c r="AB26">
        <v>3951859.0655924501</v>
      </c>
      <c r="AC26">
        <v>-3868886.5872737798</v>
      </c>
      <c r="AD26">
        <v>0</v>
      </c>
      <c r="AE26">
        <v>4416995.8169000102</v>
      </c>
      <c r="AF26">
        <v>3919995.3887767098</v>
      </c>
      <c r="AG26">
        <v>-1118560.0034312501</v>
      </c>
      <c r="AH26">
        <v>-1971330.4020290801</v>
      </c>
      <c r="AI26">
        <v>-716992.22929519205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4613081.0492398804</v>
      </c>
      <c r="AS26">
        <v>4524699.52063818</v>
      </c>
      <c r="AT26">
        <v>-2217977.5206383499</v>
      </c>
      <c r="AU26">
        <v>8688267.9999999907</v>
      </c>
      <c r="AV26">
        <v>10994989.999999801</v>
      </c>
      <c r="AW26"/>
      <c r="AX26"/>
    </row>
    <row r="27" spans="1:50" x14ac:dyDescent="0.25">
      <c r="A27" t="str">
        <f t="shared" si="0"/>
        <v>0_2_2008</v>
      </c>
      <c r="B27">
        <v>0</v>
      </c>
      <c r="C27">
        <v>2</v>
      </c>
      <c r="D27" s="161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946976383.38303006</v>
      </c>
      <c r="K27">
        <v>25402062.597011201</v>
      </c>
      <c r="L27">
        <v>12290406.974323301</v>
      </c>
      <c r="M27">
        <v>0.89493191570186303</v>
      </c>
      <c r="N27">
        <v>0</v>
      </c>
      <c r="O27">
        <v>2511974.24835356</v>
      </c>
      <c r="P27">
        <v>3.8651958319828799</v>
      </c>
      <c r="Q27">
        <v>31801.154273996501</v>
      </c>
      <c r="R27">
        <v>7.6059558929172697</v>
      </c>
      <c r="S27">
        <v>3.8012413147221298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3.9455505721186702E-2</v>
      </c>
      <c r="AA27">
        <v>0</v>
      </c>
      <c r="AB27">
        <v>8700812.1033114791</v>
      </c>
      <c r="AC27">
        <v>1180141.95807483</v>
      </c>
      <c r="AD27">
        <v>0</v>
      </c>
      <c r="AE27">
        <v>1989588.9328040599</v>
      </c>
      <c r="AF27">
        <v>8223526.06355948</v>
      </c>
      <c r="AG27">
        <v>693687.95591106697</v>
      </c>
      <c r="AH27">
        <v>4187096.2768124901</v>
      </c>
      <c r="AI27">
        <v>-159416.872364321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24815436.4181091</v>
      </c>
      <c r="AS27">
        <v>25382626.707047898</v>
      </c>
      <c r="AT27">
        <v>38220221.292952202</v>
      </c>
      <c r="AU27">
        <v>0</v>
      </c>
      <c r="AV27">
        <v>63602848.000000201</v>
      </c>
      <c r="AW27"/>
      <c r="AX27"/>
    </row>
    <row r="28" spans="1:50" x14ac:dyDescent="0.25">
      <c r="A28" t="str">
        <f t="shared" si="0"/>
        <v>0_2_2009</v>
      </c>
      <c r="B28">
        <v>0</v>
      </c>
      <c r="C28">
        <v>2</v>
      </c>
      <c r="D28" s="161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896638833.33874202</v>
      </c>
      <c r="K28">
        <v>-50337550.0442876</v>
      </c>
      <c r="L28">
        <v>11963645.855133699</v>
      </c>
      <c r="M28">
        <v>1.0103714186644599</v>
      </c>
      <c r="N28">
        <v>0</v>
      </c>
      <c r="O28">
        <v>2493193.30275037</v>
      </c>
      <c r="P28">
        <v>2.8103374921298898</v>
      </c>
      <c r="Q28">
        <v>30173.234862315599</v>
      </c>
      <c r="R28">
        <v>7.7096809882267996</v>
      </c>
      <c r="S28">
        <v>4.0092201872556501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3.9455505721186702E-2</v>
      </c>
      <c r="AA28">
        <v>0</v>
      </c>
      <c r="AB28">
        <v>-8297505.4217598196</v>
      </c>
      <c r="AC28">
        <v>-27086663.996790599</v>
      </c>
      <c r="AD28">
        <v>0</v>
      </c>
      <c r="AE28">
        <v>-1850709.9370122601</v>
      </c>
      <c r="AF28">
        <v>-23810178.1976135</v>
      </c>
      <c r="AG28">
        <v>5616780.0104489503</v>
      </c>
      <c r="AH28">
        <v>2418362.1145299901</v>
      </c>
      <c r="AI28">
        <v>-927021.85082747298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-53936937.279024698</v>
      </c>
      <c r="AS28">
        <v>-52954359.015414402</v>
      </c>
      <c r="AT28">
        <v>-26695250.9845859</v>
      </c>
      <c r="AU28">
        <v>0</v>
      </c>
      <c r="AV28">
        <v>-79649610.000000298</v>
      </c>
      <c r="AW28"/>
      <c r="AX28"/>
    </row>
    <row r="29" spans="1:50" x14ac:dyDescent="0.25">
      <c r="A29" t="str">
        <f t="shared" si="0"/>
        <v>0_2_2010</v>
      </c>
      <c r="B29">
        <v>0</v>
      </c>
      <c r="C29">
        <v>2</v>
      </c>
      <c r="D29" s="161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913379420.33962595</v>
      </c>
      <c r="K29">
        <v>14388812.801060701</v>
      </c>
      <c r="L29">
        <v>11662173.301157</v>
      </c>
      <c r="M29">
        <v>1.0147581535574</v>
      </c>
      <c r="N29">
        <v>0</v>
      </c>
      <c r="O29">
        <v>2506860.1969974199</v>
      </c>
      <c r="P29">
        <v>3.2698495335109898</v>
      </c>
      <c r="Q29">
        <v>29669.122375049599</v>
      </c>
      <c r="R29">
        <v>7.9259908324617898</v>
      </c>
      <c r="S29">
        <v>4.0278793298481501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3.9346372443128198E-2</v>
      </c>
      <c r="AA29">
        <v>0</v>
      </c>
      <c r="AB29">
        <v>-7405574.9949526303</v>
      </c>
      <c r="AC29">
        <v>516592.71471383801</v>
      </c>
      <c r="AD29">
        <v>0</v>
      </c>
      <c r="AE29">
        <v>3312538.7184220599</v>
      </c>
      <c r="AF29">
        <v>10350633.066073099</v>
      </c>
      <c r="AG29">
        <v>1610295.88258399</v>
      </c>
      <c r="AH29">
        <v>5994858.43400048</v>
      </c>
      <c r="AI29">
        <v>-6110.0709947612804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14373233.749846101</v>
      </c>
      <c r="AS29">
        <v>14886453.7812897</v>
      </c>
      <c r="AT29">
        <v>-27370621.7812896</v>
      </c>
      <c r="AU29">
        <v>2308521.9999999902</v>
      </c>
      <c r="AV29">
        <v>-10175645.999999801</v>
      </c>
      <c r="AW29"/>
      <c r="AX29"/>
    </row>
    <row r="30" spans="1:50" x14ac:dyDescent="0.25">
      <c r="A30" t="str">
        <f t="shared" si="0"/>
        <v>0_2_2011</v>
      </c>
      <c r="B30">
        <v>0</v>
      </c>
      <c r="C30">
        <v>2</v>
      </c>
      <c r="D30" s="161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935135676.31862199</v>
      </c>
      <c r="K30">
        <v>21756255.978996601</v>
      </c>
      <c r="L30">
        <v>11462779.6350004</v>
      </c>
      <c r="M30">
        <v>0.99742845238218503</v>
      </c>
      <c r="N30">
        <v>0</v>
      </c>
      <c r="O30">
        <v>2526455.28324511</v>
      </c>
      <c r="P30">
        <v>4.0111020093806999</v>
      </c>
      <c r="Q30">
        <v>29100.830016762298</v>
      </c>
      <c r="R30">
        <v>8.2132553545452698</v>
      </c>
      <c r="S30">
        <v>4.1277261650759902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5.2275766936384201E-2</v>
      </c>
      <c r="AA30">
        <v>0</v>
      </c>
      <c r="AB30">
        <v>-7082890.58988945</v>
      </c>
      <c r="AC30">
        <v>3208292.4374401201</v>
      </c>
      <c r="AD30">
        <v>0</v>
      </c>
      <c r="AE30">
        <v>2693313.4928779202</v>
      </c>
      <c r="AF30">
        <v>14450932.129651399</v>
      </c>
      <c r="AG30">
        <v>1972056.16028304</v>
      </c>
      <c r="AH30">
        <v>6161411.3000989603</v>
      </c>
      <c r="AI30">
        <v>-472162.07212795201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-101207.27365186</v>
      </c>
      <c r="AQ30">
        <v>0</v>
      </c>
      <c r="AR30">
        <v>20829745.5846822</v>
      </c>
      <c r="AS30">
        <v>20875462.819769099</v>
      </c>
      <c r="AT30">
        <v>16478741.1802308</v>
      </c>
      <c r="AU30">
        <v>0</v>
      </c>
      <c r="AV30">
        <v>37354203.999999903</v>
      </c>
      <c r="AW30"/>
      <c r="AX30"/>
    </row>
    <row r="31" spans="1:50" x14ac:dyDescent="0.25">
      <c r="A31" t="str">
        <f t="shared" si="0"/>
        <v>0_2_2012</v>
      </c>
      <c r="B31">
        <v>0</v>
      </c>
      <c r="C31">
        <v>2</v>
      </c>
      <c r="D31" s="161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936526575.53098202</v>
      </c>
      <c r="K31">
        <v>1390899.2123592</v>
      </c>
      <c r="L31">
        <v>11264859.978528</v>
      </c>
      <c r="M31">
        <v>0.99257439422925597</v>
      </c>
      <c r="N31">
        <v>0</v>
      </c>
      <c r="O31">
        <v>2552570.2182420199</v>
      </c>
      <c r="P31">
        <v>4.0256358420234699</v>
      </c>
      <c r="Q31">
        <v>28874.309502126802</v>
      </c>
      <c r="R31">
        <v>8.2569154106646199</v>
      </c>
      <c r="S31">
        <v>4.1251469761152801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8.9326402136675601E-2</v>
      </c>
      <c r="AA31">
        <v>0</v>
      </c>
      <c r="AB31">
        <v>-4098040.86970761</v>
      </c>
      <c r="AC31">
        <v>-18843.152422797699</v>
      </c>
      <c r="AD31">
        <v>0</v>
      </c>
      <c r="AE31">
        <v>3637840.80048262</v>
      </c>
      <c r="AF31">
        <v>277910.05461967801</v>
      </c>
      <c r="AG31">
        <v>990321.54718932195</v>
      </c>
      <c r="AH31">
        <v>751885.93406763498</v>
      </c>
      <c r="AI31">
        <v>8151.7874232446702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-290592.031216748</v>
      </c>
      <c r="AQ31">
        <v>0</v>
      </c>
      <c r="AR31">
        <v>1258634.0704353401</v>
      </c>
      <c r="AS31">
        <v>1104184.26316965</v>
      </c>
      <c r="AT31">
        <v>24053982.736829899</v>
      </c>
      <c r="AU31">
        <v>0</v>
      </c>
      <c r="AV31">
        <v>25158166.999999601</v>
      </c>
      <c r="AW31"/>
      <c r="AX31"/>
    </row>
    <row r="32" spans="1:50" x14ac:dyDescent="0.25">
      <c r="A32" t="str">
        <f t="shared" si="0"/>
        <v>0_2_2013</v>
      </c>
      <c r="B32">
        <v>0</v>
      </c>
      <c r="C32">
        <v>2</v>
      </c>
      <c r="D32" s="161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930959610.32744098</v>
      </c>
      <c r="K32">
        <v>-5566965.2035412397</v>
      </c>
      <c r="L32">
        <v>11263611.059694201</v>
      </c>
      <c r="M32">
        <v>1.0208482016625799</v>
      </c>
      <c r="N32">
        <v>0</v>
      </c>
      <c r="O32">
        <v>2586254.4538099999</v>
      </c>
      <c r="P32">
        <v>3.8688140678341698</v>
      </c>
      <c r="Q32">
        <v>29012.009098915601</v>
      </c>
      <c r="R32">
        <v>8.0614106631504807</v>
      </c>
      <c r="S32">
        <v>4.2099835744081098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0.149923329189557</v>
      </c>
      <c r="AA32">
        <v>0</v>
      </c>
      <c r="AB32">
        <v>3489657.5530280801</v>
      </c>
      <c r="AC32">
        <v>-6273415.4493255699</v>
      </c>
      <c r="AD32">
        <v>0</v>
      </c>
      <c r="AE32">
        <v>6257467.4697057502</v>
      </c>
      <c r="AF32">
        <v>-3039529.91359653</v>
      </c>
      <c r="AG32">
        <v>-470955.60087707499</v>
      </c>
      <c r="AH32">
        <v>-4315073.9575770004</v>
      </c>
      <c r="AI32">
        <v>-279115.684119604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-448413.22366530099</v>
      </c>
      <c r="AQ32">
        <v>0</v>
      </c>
      <c r="AR32">
        <v>-5079378.8064272599</v>
      </c>
      <c r="AS32">
        <v>-5065474.7198013896</v>
      </c>
      <c r="AT32">
        <v>-12721125.2801982</v>
      </c>
      <c r="AU32">
        <v>0</v>
      </c>
      <c r="AV32">
        <v>-17786599.999999601</v>
      </c>
      <c r="AW32"/>
      <c r="AX32"/>
    </row>
    <row r="33" spans="1:50" x14ac:dyDescent="0.25">
      <c r="A33" t="str">
        <f t="shared" si="0"/>
        <v>0_2_2014</v>
      </c>
      <c r="B33">
        <v>0</v>
      </c>
      <c r="C33">
        <v>2</v>
      </c>
      <c r="D33" s="161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936323281.47529805</v>
      </c>
      <c r="K33">
        <v>5363671.1478576204</v>
      </c>
      <c r="L33">
        <v>11419119.683224799</v>
      </c>
      <c r="M33">
        <v>1.00169303980737</v>
      </c>
      <c r="N33">
        <v>0</v>
      </c>
      <c r="O33">
        <v>2619700.4193235799</v>
      </c>
      <c r="P33">
        <v>3.64891258968906</v>
      </c>
      <c r="Q33">
        <v>29100.5921407038</v>
      </c>
      <c r="R33">
        <v>8.1039332362453802</v>
      </c>
      <c r="S33">
        <v>4.2869099312537804</v>
      </c>
      <c r="T33">
        <v>0</v>
      </c>
      <c r="U33">
        <v>0</v>
      </c>
      <c r="V33">
        <v>0.161617672595357</v>
      </c>
      <c r="W33">
        <v>0</v>
      </c>
      <c r="X33">
        <v>0</v>
      </c>
      <c r="Y33">
        <v>0</v>
      </c>
      <c r="Z33">
        <v>0.274270248635608</v>
      </c>
      <c r="AA33">
        <v>0</v>
      </c>
      <c r="AB33">
        <v>7902929.8735540304</v>
      </c>
      <c r="AC33">
        <v>2762461.9752360401</v>
      </c>
      <c r="AD33">
        <v>0</v>
      </c>
      <c r="AE33">
        <v>4711425.0764158797</v>
      </c>
      <c r="AF33">
        <v>-4304086.4760693097</v>
      </c>
      <c r="AG33">
        <v>-360068.25318594603</v>
      </c>
      <c r="AH33">
        <v>969222.17006420903</v>
      </c>
      <c r="AI33">
        <v>-349433.18176641897</v>
      </c>
      <c r="AJ33">
        <v>0</v>
      </c>
      <c r="AK33">
        <v>0</v>
      </c>
      <c r="AL33">
        <v>-5167712.5240996601</v>
      </c>
      <c r="AM33">
        <v>0</v>
      </c>
      <c r="AN33">
        <v>0</v>
      </c>
      <c r="AO33">
        <v>0</v>
      </c>
      <c r="AP33">
        <v>-687829.02722121798</v>
      </c>
      <c r="AQ33">
        <v>0</v>
      </c>
      <c r="AR33">
        <v>5476909.6329276003</v>
      </c>
      <c r="AS33">
        <v>5476226.9042925201</v>
      </c>
      <c r="AT33">
        <v>-9590410.9042922799</v>
      </c>
      <c r="AU33">
        <v>0</v>
      </c>
      <c r="AV33">
        <v>-4114183.9999997602</v>
      </c>
      <c r="AW33"/>
      <c r="AX33"/>
    </row>
    <row r="34" spans="1:50" x14ac:dyDescent="0.25">
      <c r="A34" t="str">
        <f t="shared" si="0"/>
        <v>0_2_2015</v>
      </c>
      <c r="B34">
        <v>0</v>
      </c>
      <c r="C34">
        <v>2</v>
      </c>
      <c r="D34" s="161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894195647.62698805</v>
      </c>
      <c r="K34">
        <v>-42127633.848310001</v>
      </c>
      <c r="L34">
        <v>11782498.880544901</v>
      </c>
      <c r="M34">
        <v>1.0041721746130801</v>
      </c>
      <c r="N34">
        <v>0</v>
      </c>
      <c r="O34">
        <v>2653957.9308234402</v>
      </c>
      <c r="P34">
        <v>2.6811130935646199</v>
      </c>
      <c r="Q34">
        <v>30303.426469331898</v>
      </c>
      <c r="R34">
        <v>7.8985869256322099</v>
      </c>
      <c r="S34">
        <v>4.4359767146259097</v>
      </c>
      <c r="T34">
        <v>0</v>
      </c>
      <c r="U34">
        <v>0</v>
      </c>
      <c r="V34">
        <v>1.0007329349109699</v>
      </c>
      <c r="W34">
        <v>0</v>
      </c>
      <c r="X34">
        <v>0</v>
      </c>
      <c r="Y34">
        <v>0</v>
      </c>
      <c r="Z34">
        <v>0.49431643972456502</v>
      </c>
      <c r="AA34">
        <v>0</v>
      </c>
      <c r="AB34">
        <v>15482898.678998301</v>
      </c>
      <c r="AC34">
        <v>-1585380.9984204399</v>
      </c>
      <c r="AD34">
        <v>0</v>
      </c>
      <c r="AE34">
        <v>4616549.7839599997</v>
      </c>
      <c r="AF34">
        <v>-21730237.285946898</v>
      </c>
      <c r="AG34">
        <v>-3996540.1917272699</v>
      </c>
      <c r="AH34">
        <v>-4867922.6672172602</v>
      </c>
      <c r="AI34">
        <v>-607152.79653679195</v>
      </c>
      <c r="AJ34">
        <v>0</v>
      </c>
      <c r="AK34">
        <v>0</v>
      </c>
      <c r="AL34">
        <v>-27948541.4704873</v>
      </c>
      <c r="AM34">
        <v>0</v>
      </c>
      <c r="AN34">
        <v>0</v>
      </c>
      <c r="AO34">
        <v>0</v>
      </c>
      <c r="AP34">
        <v>-1500088.7691514001</v>
      </c>
      <c r="AQ34">
        <v>0</v>
      </c>
      <c r="AR34">
        <v>-42136415.716529101</v>
      </c>
      <c r="AS34">
        <v>-42086084.081875101</v>
      </c>
      <c r="AT34">
        <v>16469859.0818749</v>
      </c>
      <c r="AU34">
        <v>0</v>
      </c>
      <c r="AV34">
        <v>-25616225.000000101</v>
      </c>
      <c r="AW34"/>
      <c r="AX34"/>
    </row>
    <row r="35" spans="1:50" x14ac:dyDescent="0.25">
      <c r="A35" t="str">
        <f t="shared" si="0"/>
        <v>0_2_2016</v>
      </c>
      <c r="B35">
        <v>0</v>
      </c>
      <c r="C35">
        <v>2</v>
      </c>
      <c r="D35" s="161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864332930.89276898</v>
      </c>
      <c r="K35">
        <v>-29862716.734218501</v>
      </c>
      <c r="L35">
        <v>12159503.951854199</v>
      </c>
      <c r="M35">
        <v>1.01846091725655</v>
      </c>
      <c r="N35">
        <v>0</v>
      </c>
      <c r="O35">
        <v>2686779.4906811798</v>
      </c>
      <c r="P35">
        <v>2.3755801694335101</v>
      </c>
      <c r="Q35">
        <v>31096.219490803</v>
      </c>
      <c r="R35">
        <v>7.72797644755798</v>
      </c>
      <c r="S35">
        <v>4.9466887498879997</v>
      </c>
      <c r="T35">
        <v>0</v>
      </c>
      <c r="U35">
        <v>0</v>
      </c>
      <c r="V35">
        <v>1.9321347378446301</v>
      </c>
      <c r="W35">
        <v>0</v>
      </c>
      <c r="X35">
        <v>0</v>
      </c>
      <c r="Y35">
        <v>0</v>
      </c>
      <c r="Z35">
        <v>0.63630868723493395</v>
      </c>
      <c r="AA35">
        <v>0</v>
      </c>
      <c r="AB35">
        <v>14945673.280813901</v>
      </c>
      <c r="AC35">
        <v>-2901468.9916453301</v>
      </c>
      <c r="AD35">
        <v>0</v>
      </c>
      <c r="AE35">
        <v>4300592.5275424104</v>
      </c>
      <c r="AF35">
        <v>-7763462.4520674804</v>
      </c>
      <c r="AG35">
        <v>-2447968.6585095702</v>
      </c>
      <c r="AH35">
        <v>-2999257.64663526</v>
      </c>
      <c r="AI35">
        <v>-2010267.3416820299</v>
      </c>
      <c r="AJ35">
        <v>0</v>
      </c>
      <c r="AK35">
        <v>0</v>
      </c>
      <c r="AL35">
        <v>-30864687.7147195</v>
      </c>
      <c r="AM35">
        <v>0</v>
      </c>
      <c r="AN35">
        <v>0</v>
      </c>
      <c r="AO35">
        <v>0</v>
      </c>
      <c r="AP35">
        <v>-968545.58348905703</v>
      </c>
      <c r="AQ35">
        <v>0</v>
      </c>
      <c r="AR35">
        <v>-30709392.580391798</v>
      </c>
      <c r="AS35">
        <v>-30849699.6130119</v>
      </c>
      <c r="AT35">
        <v>-11491894.386987999</v>
      </c>
      <c r="AU35">
        <v>0</v>
      </c>
      <c r="AV35">
        <v>-42341593.999999903</v>
      </c>
      <c r="AW35"/>
      <c r="AX35"/>
    </row>
    <row r="36" spans="1:50" x14ac:dyDescent="0.25">
      <c r="A36" t="str">
        <f t="shared" si="0"/>
        <v>0_2_2017</v>
      </c>
      <c r="B36">
        <v>0</v>
      </c>
      <c r="C36">
        <v>2</v>
      </c>
      <c r="D36" s="161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842490875.25539696</v>
      </c>
      <c r="K36">
        <v>-21842055.637372501</v>
      </c>
      <c r="L36">
        <v>12281198.976827201</v>
      </c>
      <c r="M36">
        <v>1.0133404202490499</v>
      </c>
      <c r="N36">
        <v>0</v>
      </c>
      <c r="O36">
        <v>2723302.83405361</v>
      </c>
      <c r="P36">
        <v>2.58711112807655</v>
      </c>
      <c r="Q36">
        <v>31229.150292567101</v>
      </c>
      <c r="R36">
        <v>7.4478462005949302</v>
      </c>
      <c r="S36">
        <v>5.1713650493599799</v>
      </c>
      <c r="T36">
        <v>0</v>
      </c>
      <c r="U36">
        <v>0</v>
      </c>
      <c r="V36">
        <v>2.8696980053701102</v>
      </c>
      <c r="W36">
        <v>0</v>
      </c>
      <c r="X36">
        <v>0</v>
      </c>
      <c r="Y36">
        <v>0</v>
      </c>
      <c r="Z36">
        <v>0.73091161422099005</v>
      </c>
      <c r="AA36">
        <v>0</v>
      </c>
      <c r="AB36">
        <v>4575247.2874779599</v>
      </c>
      <c r="AC36">
        <v>2214299.7001414201</v>
      </c>
      <c r="AD36">
        <v>0</v>
      </c>
      <c r="AE36">
        <v>4360424.0138379596</v>
      </c>
      <c r="AF36">
        <v>5296970.3040589299</v>
      </c>
      <c r="AG36">
        <v>-481243.831227288</v>
      </c>
      <c r="AH36">
        <v>-6396998.4508466804</v>
      </c>
      <c r="AI36">
        <v>-853773.38288160495</v>
      </c>
      <c r="AJ36">
        <v>0</v>
      </c>
      <c r="AK36">
        <v>0</v>
      </c>
      <c r="AL36">
        <v>-29610211.140208099</v>
      </c>
      <c r="AM36">
        <v>0</v>
      </c>
      <c r="AN36">
        <v>0</v>
      </c>
      <c r="AO36">
        <v>0</v>
      </c>
      <c r="AP36">
        <v>-698993.744029172</v>
      </c>
      <c r="AQ36">
        <v>0</v>
      </c>
      <c r="AR36">
        <v>-21594279.243676599</v>
      </c>
      <c r="AS36">
        <v>-21915681.231541201</v>
      </c>
      <c r="AT36">
        <v>-17889891.768458799</v>
      </c>
      <c r="AU36">
        <v>0</v>
      </c>
      <c r="AV36">
        <v>-39805573</v>
      </c>
      <c r="AW36"/>
      <c r="AX36"/>
    </row>
    <row r="37" spans="1:50" x14ac:dyDescent="0.25">
      <c r="A37" t="str">
        <f t="shared" si="0"/>
        <v>0_2_2018</v>
      </c>
      <c r="B37">
        <v>0</v>
      </c>
      <c r="C37">
        <v>2</v>
      </c>
      <c r="D37" s="161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808685685.89972901</v>
      </c>
      <c r="K37">
        <v>-33805189.355667502</v>
      </c>
      <c r="L37">
        <v>12605880.249967899</v>
      </c>
      <c r="M37">
        <v>1.0085579264681701</v>
      </c>
      <c r="N37">
        <v>0</v>
      </c>
      <c r="O37">
        <v>2755043.8205972002</v>
      </c>
      <c r="P37">
        <v>2.86612689037909</v>
      </c>
      <c r="Q37">
        <v>31624.666409858299</v>
      </c>
      <c r="R37">
        <v>7.1994298882696199</v>
      </c>
      <c r="S37">
        <v>5.4675502827794897</v>
      </c>
      <c r="T37">
        <v>0</v>
      </c>
      <c r="U37">
        <v>0</v>
      </c>
      <c r="V37">
        <v>3.85967537363417</v>
      </c>
      <c r="W37">
        <v>0</v>
      </c>
      <c r="X37">
        <v>0</v>
      </c>
      <c r="Y37">
        <v>0</v>
      </c>
      <c r="Z37">
        <v>0.82475758674098198</v>
      </c>
      <c r="AA37">
        <v>0.41079761662414999</v>
      </c>
      <c r="AB37">
        <v>8464475.1457476299</v>
      </c>
      <c r="AC37">
        <v>2974828.1540543698</v>
      </c>
      <c r="AD37">
        <v>0</v>
      </c>
      <c r="AE37">
        <v>3785428.77943245</v>
      </c>
      <c r="AF37">
        <v>6150131.8466914203</v>
      </c>
      <c r="AG37">
        <v>-1137937.3866003701</v>
      </c>
      <c r="AH37">
        <v>-5211641.3750604</v>
      </c>
      <c r="AI37">
        <v>-1060116.7391794301</v>
      </c>
      <c r="AJ37">
        <v>0</v>
      </c>
      <c r="AK37">
        <v>0</v>
      </c>
      <c r="AL37">
        <v>-30109146.5917169</v>
      </c>
      <c r="AM37">
        <v>0</v>
      </c>
      <c r="AN37">
        <v>0</v>
      </c>
      <c r="AO37">
        <v>0</v>
      </c>
      <c r="AP37">
        <v>-668632.57497320697</v>
      </c>
      <c r="AQ37">
        <v>-16556903.9157166</v>
      </c>
      <c r="AR37">
        <v>-33369514.657321099</v>
      </c>
      <c r="AS37">
        <v>-33550894.5384355</v>
      </c>
      <c r="AT37">
        <v>11530335.538435601</v>
      </c>
      <c r="AU37">
        <v>0</v>
      </c>
      <c r="AV37">
        <v>-22020558.999999899</v>
      </c>
      <c r="AW37"/>
      <c r="AX37"/>
    </row>
    <row r="38" spans="1:50" x14ac:dyDescent="0.25">
      <c r="A38" t="str">
        <f t="shared" si="0"/>
        <v>0_3_2002</v>
      </c>
      <c r="B38">
        <v>0</v>
      </c>
      <c r="C38">
        <v>3</v>
      </c>
      <c r="D38" s="161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93163129.104641095</v>
      </c>
      <c r="K38">
        <v>0</v>
      </c>
      <c r="L38">
        <v>2436593.4779696302</v>
      </c>
      <c r="M38">
        <v>0.90327811224383903</v>
      </c>
      <c r="N38">
        <v>1.71828182845904</v>
      </c>
      <c r="O38">
        <v>625427.99872995203</v>
      </c>
      <c r="P38">
        <v>1.9327110653241599</v>
      </c>
      <c r="Q38">
        <v>34213.9259747588</v>
      </c>
      <c r="R38">
        <v>6.6866462964353799</v>
      </c>
      <c r="S38">
        <v>3.3043487636261699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3.0372520728264501E-2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93361892</v>
      </c>
      <c r="AV38">
        <v>93361892</v>
      </c>
      <c r="AW38"/>
      <c r="AX38"/>
    </row>
    <row r="39" spans="1:50" x14ac:dyDescent="0.25">
      <c r="A39" t="str">
        <f t="shared" si="0"/>
        <v>0_3_2003</v>
      </c>
      <c r="B39">
        <v>0</v>
      </c>
      <c r="C39">
        <v>3</v>
      </c>
      <c r="D39" s="161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110386574.78011601</v>
      </c>
      <c r="K39">
        <v>3706388.5181302698</v>
      </c>
      <c r="L39">
        <v>2233198.89111595</v>
      </c>
      <c r="M39">
        <v>0.85839124566602198</v>
      </c>
      <c r="N39">
        <v>1.71828182845904</v>
      </c>
      <c r="O39">
        <v>606473.78608284402</v>
      </c>
      <c r="P39">
        <v>2.1754289026257698</v>
      </c>
      <c r="Q39">
        <v>33123.494929623899</v>
      </c>
      <c r="R39">
        <v>6.8276570740113396</v>
      </c>
      <c r="S39">
        <v>3.1964995583905602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2.64969027536021E-2</v>
      </c>
      <c r="AA39">
        <v>0</v>
      </c>
      <c r="AB39">
        <v>232912.94418601901</v>
      </c>
      <c r="AC39">
        <v>587622.20009974902</v>
      </c>
      <c r="AD39">
        <v>0</v>
      </c>
      <c r="AE39">
        <v>1053054.1743683701</v>
      </c>
      <c r="AF39">
        <v>760519.51526052202</v>
      </c>
      <c r="AG39">
        <v>368860.63267706102</v>
      </c>
      <c r="AH39">
        <v>358670.78161547799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3361640.2482071999</v>
      </c>
      <c r="AS39">
        <v>3465371.3841712102</v>
      </c>
      <c r="AT39">
        <v>-3773279.3841711902</v>
      </c>
      <c r="AU39">
        <v>13655748</v>
      </c>
      <c r="AV39">
        <v>13347840</v>
      </c>
      <c r="AW39"/>
      <c r="AX39"/>
    </row>
    <row r="40" spans="1:50" x14ac:dyDescent="0.25">
      <c r="A40" t="str">
        <f t="shared" si="0"/>
        <v>0_3_2004</v>
      </c>
      <c r="B40">
        <v>0</v>
      </c>
      <c r="C40">
        <v>3</v>
      </c>
      <c r="D40" s="161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159512423.02081299</v>
      </c>
      <c r="K40">
        <v>4868714.8684843201</v>
      </c>
      <c r="L40">
        <v>2306245.5779373501</v>
      </c>
      <c r="M40">
        <v>0.85260774292212504</v>
      </c>
      <c r="N40">
        <v>1.71828182845904</v>
      </c>
      <c r="O40">
        <v>611693.84004382696</v>
      </c>
      <c r="P40">
        <v>2.4979813251360601</v>
      </c>
      <c r="Q40">
        <v>30558.561992458999</v>
      </c>
      <c r="R40">
        <v>7.0669842761828701</v>
      </c>
      <c r="S40">
        <v>3.1096136229761302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1.8659381765202598E-2</v>
      </c>
      <c r="AA40">
        <v>0</v>
      </c>
      <c r="AB40">
        <v>1350532.6625111799</v>
      </c>
      <c r="AC40">
        <v>205398.59044936599</v>
      </c>
      <c r="AD40">
        <v>0</v>
      </c>
      <c r="AE40">
        <v>1392958.35049683</v>
      </c>
      <c r="AF40">
        <v>1028978.81757447</v>
      </c>
      <c r="AG40">
        <v>565027.30269978498</v>
      </c>
      <c r="AH40">
        <v>299849.29047754401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4842745.0142091997</v>
      </c>
      <c r="AS40">
        <v>4951633.3386016795</v>
      </c>
      <c r="AT40">
        <v>-4127840.3386016898</v>
      </c>
      <c r="AU40">
        <v>44950739</v>
      </c>
      <c r="AV40">
        <v>45774531.999999903</v>
      </c>
      <c r="AW40"/>
      <c r="AX40"/>
    </row>
    <row r="41" spans="1:50" x14ac:dyDescent="0.25">
      <c r="A41" t="str">
        <f t="shared" si="0"/>
        <v>0_3_2005</v>
      </c>
      <c r="B41">
        <v>0</v>
      </c>
      <c r="C41">
        <v>3</v>
      </c>
      <c r="D41" s="161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192437517.94788399</v>
      </c>
      <c r="K41">
        <v>4188885.1210312401</v>
      </c>
      <c r="L41">
        <v>2099012.64537337</v>
      </c>
      <c r="M41">
        <v>0.83291999374987302</v>
      </c>
      <c r="N41">
        <v>1.71828182845904</v>
      </c>
      <c r="O41">
        <v>623605.49709429301</v>
      </c>
      <c r="P41">
        <v>2.9636798654038801</v>
      </c>
      <c r="Q41">
        <v>29296.885264873199</v>
      </c>
      <c r="R41">
        <v>7.0451785115968599</v>
      </c>
      <c r="S41">
        <v>3.1541646759211899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1.5798946791481899E-2</v>
      </c>
      <c r="AA41">
        <v>0</v>
      </c>
      <c r="AB41">
        <v>-1696919.09885702</v>
      </c>
      <c r="AC41">
        <v>384444.01441075897</v>
      </c>
      <c r="AD41">
        <v>0</v>
      </c>
      <c r="AE41">
        <v>2177551.2932684901</v>
      </c>
      <c r="AF41">
        <v>1941840.90993427</v>
      </c>
      <c r="AG41">
        <v>708203.60982242203</v>
      </c>
      <c r="AH41">
        <v>424843.41837490298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3939964.1469538198</v>
      </c>
      <c r="AS41">
        <v>3988314.4692302202</v>
      </c>
      <c r="AT41">
        <v>-79869.4692302279</v>
      </c>
      <c r="AU41">
        <v>27514218</v>
      </c>
      <c r="AV41">
        <v>31422662.999999899</v>
      </c>
      <c r="AW41"/>
      <c r="AX41"/>
    </row>
    <row r="42" spans="1:50" x14ac:dyDescent="0.25">
      <c r="A42" t="str">
        <f t="shared" si="0"/>
        <v>0_3_2006</v>
      </c>
      <c r="B42">
        <v>0</v>
      </c>
      <c r="C42">
        <v>3</v>
      </c>
      <c r="D42" s="161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231042015.22797701</v>
      </c>
      <c r="K42">
        <v>10475304.5051417</v>
      </c>
      <c r="L42">
        <v>1996582.2992606501</v>
      </c>
      <c r="M42">
        <v>0.85874902196382197</v>
      </c>
      <c r="N42">
        <v>1.71828182845904</v>
      </c>
      <c r="O42">
        <v>625346.50641073403</v>
      </c>
      <c r="P42">
        <v>3.2552741681692301</v>
      </c>
      <c r="Q42">
        <v>27812.987350267202</v>
      </c>
      <c r="R42">
        <v>7.0247419658865402</v>
      </c>
      <c r="S42">
        <v>3.5884451611100401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1.3768518722405801E-2</v>
      </c>
      <c r="AA42">
        <v>0</v>
      </c>
      <c r="AB42">
        <v>3494447.42244086</v>
      </c>
      <c r="AC42">
        <v>-250503.87448874299</v>
      </c>
      <c r="AD42">
        <v>0</v>
      </c>
      <c r="AE42">
        <v>2797805.2021949398</v>
      </c>
      <c r="AF42">
        <v>1271768.2880185801</v>
      </c>
      <c r="AG42">
        <v>1187658.7781105901</v>
      </c>
      <c r="AH42">
        <v>652239.96144305402</v>
      </c>
      <c r="AI42">
        <v>-265626.33725110698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8887789.4404681902</v>
      </c>
      <c r="AS42">
        <v>9139766.6055293605</v>
      </c>
      <c r="AT42">
        <v>3612470.39447066</v>
      </c>
      <c r="AU42">
        <v>26468097.999999899</v>
      </c>
      <c r="AV42">
        <v>39220335</v>
      </c>
      <c r="AW42"/>
      <c r="AX42"/>
    </row>
    <row r="43" spans="1:50" x14ac:dyDescent="0.25">
      <c r="A43" t="str">
        <f t="shared" si="0"/>
        <v>0_3_2007</v>
      </c>
      <c r="B43">
        <v>0</v>
      </c>
      <c r="C43">
        <v>3</v>
      </c>
      <c r="D43" s="161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250454270.02688599</v>
      </c>
      <c r="K43">
        <v>6449513.9914752701</v>
      </c>
      <c r="L43">
        <v>2003873.15211862</v>
      </c>
      <c r="M43">
        <v>0.85533074829581202</v>
      </c>
      <c r="N43">
        <v>1.71828182845904</v>
      </c>
      <c r="O43">
        <v>623133.82390321395</v>
      </c>
      <c r="P43">
        <v>3.4334782548745499</v>
      </c>
      <c r="Q43">
        <v>28098.797510458</v>
      </c>
      <c r="R43">
        <v>7.17414649824536</v>
      </c>
      <c r="S43">
        <v>3.7197084420179301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1.2999499519204301E-2</v>
      </c>
      <c r="AA43">
        <v>0</v>
      </c>
      <c r="AB43">
        <v>3654635.4908020501</v>
      </c>
      <c r="AC43">
        <v>230242.047453406</v>
      </c>
      <c r="AD43">
        <v>0</v>
      </c>
      <c r="AE43">
        <v>1093233.8459685999</v>
      </c>
      <c r="AF43">
        <v>921547.98516882304</v>
      </c>
      <c r="AG43">
        <v>-288186.93579346902</v>
      </c>
      <c r="AH43">
        <v>625330.12164334499</v>
      </c>
      <c r="AI43">
        <v>-138798.63776216199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6098003.9174806001</v>
      </c>
      <c r="AS43">
        <v>6128179.5729014101</v>
      </c>
      <c r="AT43">
        <v>2574710.4270985699</v>
      </c>
      <c r="AU43">
        <v>12183549</v>
      </c>
      <c r="AV43">
        <v>20886438.999999899</v>
      </c>
      <c r="AW43"/>
      <c r="AX43"/>
    </row>
    <row r="44" spans="1:50" x14ac:dyDescent="0.25">
      <c r="A44" t="str">
        <f t="shared" si="0"/>
        <v>0_3_2008</v>
      </c>
      <c r="B44">
        <v>0</v>
      </c>
      <c r="C44">
        <v>3</v>
      </c>
      <c r="D44" s="161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260827351.33269501</v>
      </c>
      <c r="K44">
        <v>5729714.0884543397</v>
      </c>
      <c r="L44">
        <v>2045451.35607338</v>
      </c>
      <c r="M44">
        <v>0.83675880989931595</v>
      </c>
      <c r="N44">
        <v>1.71828182845904</v>
      </c>
      <c r="O44">
        <v>631406.76496574702</v>
      </c>
      <c r="P44">
        <v>3.8553356378928401</v>
      </c>
      <c r="Q44">
        <v>28303.270758760598</v>
      </c>
      <c r="R44">
        <v>7.1357024164090896</v>
      </c>
      <c r="S44">
        <v>3.72182145453958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1.27645194869662E-2</v>
      </c>
      <c r="AA44">
        <v>0</v>
      </c>
      <c r="AB44">
        <v>2012525.9235781101</v>
      </c>
      <c r="AC44">
        <v>910218.31466367003</v>
      </c>
      <c r="AD44">
        <v>0</v>
      </c>
      <c r="AE44">
        <v>390791.84309080901</v>
      </c>
      <c r="AF44">
        <v>2214613.85695741</v>
      </c>
      <c r="AG44">
        <v>-186600.84213165799</v>
      </c>
      <c r="AH44">
        <v>-92135.056723378497</v>
      </c>
      <c r="AI44">
        <v>29968.6324200421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5279382.6718550203</v>
      </c>
      <c r="AS44">
        <v>5328149.40435002</v>
      </c>
      <c r="AT44">
        <v>12554875.5956499</v>
      </c>
      <c r="AU44">
        <v>4015598.9999999902</v>
      </c>
      <c r="AV44">
        <v>21898624</v>
      </c>
      <c r="AW44"/>
      <c r="AX44"/>
    </row>
    <row r="45" spans="1:50" x14ac:dyDescent="0.25">
      <c r="A45" t="str">
        <f t="shared" si="0"/>
        <v>0_3_2009</v>
      </c>
      <c r="B45">
        <v>0</v>
      </c>
      <c r="C45">
        <v>3</v>
      </c>
      <c r="D45" s="161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267141757.02382201</v>
      </c>
      <c r="K45">
        <v>-6074290.0895692799</v>
      </c>
      <c r="L45">
        <v>2019529.28840738</v>
      </c>
      <c r="M45">
        <v>0.87880583809795099</v>
      </c>
      <c r="N45">
        <v>1.71828182845904</v>
      </c>
      <c r="O45">
        <v>609605.28005366505</v>
      </c>
      <c r="P45">
        <v>2.7863624188910401</v>
      </c>
      <c r="Q45">
        <v>26722.041273401599</v>
      </c>
      <c r="R45">
        <v>7.1784159489522601</v>
      </c>
      <c r="S45">
        <v>3.7187435167299299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1.20461252156473E-2</v>
      </c>
      <c r="AA45">
        <v>0</v>
      </c>
      <c r="AB45">
        <v>1695489.2966672501</v>
      </c>
      <c r="AC45">
        <v>-3262890.8477528798</v>
      </c>
      <c r="AD45">
        <v>0</v>
      </c>
      <c r="AE45">
        <v>-387077.185369963</v>
      </c>
      <c r="AF45">
        <v>-6504365.0239813104</v>
      </c>
      <c r="AG45">
        <v>1512257.7541219001</v>
      </c>
      <c r="AH45">
        <v>684300.20122274803</v>
      </c>
      <c r="AI45">
        <v>42649.108488754398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-6219636.6966035003</v>
      </c>
      <c r="AS45">
        <v>-6241590.2817391399</v>
      </c>
      <c r="AT45">
        <v>-1774928.7182608801</v>
      </c>
      <c r="AU45">
        <v>13248340.999999899</v>
      </c>
      <c r="AV45">
        <v>5231821.99999996</v>
      </c>
      <c r="AW45"/>
      <c r="AX45"/>
    </row>
    <row r="46" spans="1:50" x14ac:dyDescent="0.25">
      <c r="A46" t="str">
        <f t="shared" si="0"/>
        <v>0_3_2010</v>
      </c>
      <c r="B46">
        <v>0</v>
      </c>
      <c r="C46">
        <v>3</v>
      </c>
      <c r="D46" s="161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276678431.96404499</v>
      </c>
      <c r="K46">
        <v>7181872.5998951597</v>
      </c>
      <c r="L46">
        <v>1978915.2493904701</v>
      </c>
      <c r="M46">
        <v>0.86119251401601804</v>
      </c>
      <c r="N46">
        <v>1.71828182845904</v>
      </c>
      <c r="O46">
        <v>612874.20691296004</v>
      </c>
      <c r="P46">
        <v>3.2463067363760798</v>
      </c>
      <c r="Q46">
        <v>26688.256039153999</v>
      </c>
      <c r="R46">
        <v>7.4350733284934201</v>
      </c>
      <c r="S46">
        <v>4.0766241097197602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2.8423094628907599E-2</v>
      </c>
      <c r="AA46">
        <v>0</v>
      </c>
      <c r="AB46">
        <v>696534.61151574703</v>
      </c>
      <c r="AC46">
        <v>1134383.02261586</v>
      </c>
      <c r="AD46">
        <v>0</v>
      </c>
      <c r="AE46">
        <v>848857.31445754704</v>
      </c>
      <c r="AF46">
        <v>3107935.6843074001</v>
      </c>
      <c r="AG46">
        <v>-92157.418758633095</v>
      </c>
      <c r="AH46">
        <v>1960864.1991640599</v>
      </c>
      <c r="AI46">
        <v>-354919.312059241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-31375.042917289898</v>
      </c>
      <c r="AQ46">
        <v>0</v>
      </c>
      <c r="AR46">
        <v>7270123.0583254499</v>
      </c>
      <c r="AS46">
        <v>7352938.0119056003</v>
      </c>
      <c r="AT46">
        <v>-4275847.0119055901</v>
      </c>
      <c r="AU46">
        <v>1770537</v>
      </c>
      <c r="AV46">
        <v>4847628.0000000102</v>
      </c>
      <c r="AW46"/>
      <c r="AX46"/>
    </row>
    <row r="47" spans="1:50" x14ac:dyDescent="0.25">
      <c r="A47" t="str">
        <f t="shared" si="0"/>
        <v>0_3_2011</v>
      </c>
      <c r="B47">
        <v>0</v>
      </c>
      <c r="C47">
        <v>3</v>
      </c>
      <c r="D47" s="161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285849190.57378501</v>
      </c>
      <c r="K47">
        <v>7873170.0677731195</v>
      </c>
      <c r="L47">
        <v>1946387.8468207</v>
      </c>
      <c r="M47">
        <v>0.82689773679198897</v>
      </c>
      <c r="N47">
        <v>1.71828182845904</v>
      </c>
      <c r="O47">
        <v>614648.46434809605</v>
      </c>
      <c r="P47">
        <v>3.9898887004223398</v>
      </c>
      <c r="Q47">
        <v>26432.954663786499</v>
      </c>
      <c r="R47">
        <v>7.4899764906927802</v>
      </c>
      <c r="S47">
        <v>3.9427737757402199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2.8271346876418201E-2</v>
      </c>
      <c r="AA47">
        <v>0</v>
      </c>
      <c r="AB47">
        <v>-314587.09688149899</v>
      </c>
      <c r="AC47">
        <v>2003622.989086</v>
      </c>
      <c r="AD47">
        <v>0</v>
      </c>
      <c r="AE47">
        <v>645247.92476131103</v>
      </c>
      <c r="AF47">
        <v>4485057.6263845405</v>
      </c>
      <c r="AG47">
        <v>177513.090110249</v>
      </c>
      <c r="AH47">
        <v>780454.645239337</v>
      </c>
      <c r="AI47">
        <v>104861.625261842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7882170.8039617799</v>
      </c>
      <c r="AS47">
        <v>7939288.3977772603</v>
      </c>
      <c r="AT47">
        <v>8747462.60222275</v>
      </c>
      <c r="AU47">
        <v>1273013.99999999</v>
      </c>
      <c r="AV47">
        <v>17959765</v>
      </c>
      <c r="AW47"/>
      <c r="AX47"/>
    </row>
    <row r="48" spans="1:50" x14ac:dyDescent="0.25">
      <c r="A48" t="str">
        <f t="shared" si="0"/>
        <v>0_3_2012</v>
      </c>
      <c r="B48">
        <v>0</v>
      </c>
      <c r="C48">
        <v>3</v>
      </c>
      <c r="D48" s="161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293337708.51792401</v>
      </c>
      <c r="K48">
        <v>673872.18131848297</v>
      </c>
      <c r="L48">
        <v>1935564.7547657499</v>
      </c>
      <c r="M48">
        <v>0.82821757692531495</v>
      </c>
      <c r="N48">
        <v>1.71828182845904</v>
      </c>
      <c r="O48">
        <v>608223.96752153302</v>
      </c>
      <c r="P48">
        <v>3.99676458590372</v>
      </c>
      <c r="Q48">
        <v>25928.146323228299</v>
      </c>
      <c r="R48">
        <v>7.33093904795337</v>
      </c>
      <c r="S48">
        <v>3.7964745491418501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3.8681875663871497E-2</v>
      </c>
      <c r="AA48">
        <v>0</v>
      </c>
      <c r="AB48">
        <v>538187.42004455498</v>
      </c>
      <c r="AC48">
        <v>-295916.52757353499</v>
      </c>
      <c r="AD48">
        <v>0</v>
      </c>
      <c r="AE48">
        <v>853382.98725745198</v>
      </c>
      <c r="AF48">
        <v>47469.373364239596</v>
      </c>
      <c r="AG48">
        <v>529751.55883085297</v>
      </c>
      <c r="AH48">
        <v>-757952.73931611702</v>
      </c>
      <c r="AI48">
        <v>149441.01459084399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-20369.961782326202</v>
      </c>
      <c r="AQ48">
        <v>0</v>
      </c>
      <c r="AR48">
        <v>1043993.12541596</v>
      </c>
      <c r="AS48">
        <v>1144397.31077905</v>
      </c>
      <c r="AT48">
        <v>7251054.6892208597</v>
      </c>
      <c r="AU48">
        <v>6209327.9999999898</v>
      </c>
      <c r="AV48">
        <v>14604779.999999899</v>
      </c>
      <c r="AW48"/>
      <c r="AX48"/>
    </row>
    <row r="49" spans="1:50" x14ac:dyDescent="0.25">
      <c r="A49" t="str">
        <f t="shared" si="0"/>
        <v>0_3_2013</v>
      </c>
      <c r="B49">
        <v>0</v>
      </c>
      <c r="C49">
        <v>3</v>
      </c>
      <c r="D49" s="161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290689704.61931503</v>
      </c>
      <c r="K49">
        <v>-2648003.8986099702</v>
      </c>
      <c r="L49">
        <v>1946060.67257579</v>
      </c>
      <c r="M49">
        <v>0.88674250938854704</v>
      </c>
      <c r="N49">
        <v>1.71828182845904</v>
      </c>
      <c r="O49">
        <v>617901.40567327396</v>
      </c>
      <c r="P49">
        <v>3.8467504249086302</v>
      </c>
      <c r="Q49">
        <v>25948.276808231301</v>
      </c>
      <c r="R49">
        <v>7.3388802978969201</v>
      </c>
      <c r="S49">
        <v>3.7100248896118599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3.8681875663871497E-2</v>
      </c>
      <c r="AA49">
        <v>0</v>
      </c>
      <c r="AB49">
        <v>1264199.7781650999</v>
      </c>
      <c r="AC49">
        <v>-5010249.1172191398</v>
      </c>
      <c r="AD49">
        <v>0</v>
      </c>
      <c r="AE49">
        <v>1501105.3049951401</v>
      </c>
      <c r="AF49">
        <v>-934036.06959413202</v>
      </c>
      <c r="AG49">
        <v>-14388.1856174965</v>
      </c>
      <c r="AH49">
        <v>327015.44975850102</v>
      </c>
      <c r="AI49">
        <v>126270.50068236901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-2740082.3388296501</v>
      </c>
      <c r="AS49">
        <v>-2759092.54807373</v>
      </c>
      <c r="AT49">
        <v>-96020.4519261409</v>
      </c>
      <c r="AU49">
        <v>0</v>
      </c>
      <c r="AV49">
        <v>-2855112.9999998701</v>
      </c>
      <c r="AW49"/>
      <c r="AX49"/>
    </row>
    <row r="50" spans="1:50" x14ac:dyDescent="0.25">
      <c r="A50" t="str">
        <f t="shared" si="0"/>
        <v>0_3_2014</v>
      </c>
      <c r="B50">
        <v>0</v>
      </c>
      <c r="C50">
        <v>3</v>
      </c>
      <c r="D50" s="161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293911941.13127798</v>
      </c>
      <c r="K50">
        <v>3222236.51196317</v>
      </c>
      <c r="L50">
        <v>1979471.6415816301</v>
      </c>
      <c r="M50">
        <v>0.87558638487103202</v>
      </c>
      <c r="N50">
        <v>1.71828182845904</v>
      </c>
      <c r="O50">
        <v>622817.90920902696</v>
      </c>
      <c r="P50">
        <v>3.63380642695265</v>
      </c>
      <c r="Q50">
        <v>26285.550477232198</v>
      </c>
      <c r="R50">
        <v>7.44553066439346</v>
      </c>
      <c r="S50">
        <v>3.87627722590357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5.6456685005288498E-2</v>
      </c>
      <c r="AA50">
        <v>0</v>
      </c>
      <c r="AB50">
        <v>3766236.0486278702</v>
      </c>
      <c r="AC50">
        <v>333392.24976564298</v>
      </c>
      <c r="AD50">
        <v>0</v>
      </c>
      <c r="AE50">
        <v>894299.02568812703</v>
      </c>
      <c r="AF50">
        <v>-1372094.9030335899</v>
      </c>
      <c r="AG50">
        <v>-465609.34842520201</v>
      </c>
      <c r="AH50">
        <v>406807.58298090601</v>
      </c>
      <c r="AI50">
        <v>-224729.432807259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-47022.810020713398</v>
      </c>
      <c r="AQ50">
        <v>0</v>
      </c>
      <c r="AR50">
        <v>3291278.4127757801</v>
      </c>
      <c r="AS50">
        <v>3404391.0559076499</v>
      </c>
      <c r="AT50">
        <v>-3625500.05590771</v>
      </c>
      <c r="AU50">
        <v>0</v>
      </c>
      <c r="AV50">
        <v>-221109.00000005399</v>
      </c>
      <c r="AW50"/>
      <c r="AX50"/>
    </row>
    <row r="51" spans="1:50" x14ac:dyDescent="0.25">
      <c r="A51" t="str">
        <f t="shared" si="0"/>
        <v>0_3_2015</v>
      </c>
      <c r="B51">
        <v>0</v>
      </c>
      <c r="C51">
        <v>3</v>
      </c>
      <c r="D51" s="161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281976916.59775501</v>
      </c>
      <c r="K51">
        <v>-11935024.5335228</v>
      </c>
      <c r="L51">
        <v>2031768.2667340201</v>
      </c>
      <c r="M51">
        <v>0.92610744089206498</v>
      </c>
      <c r="N51">
        <v>1.71828182845904</v>
      </c>
      <c r="O51">
        <v>628390.24457361503</v>
      </c>
      <c r="P51">
        <v>2.6341108998418701</v>
      </c>
      <c r="Q51">
        <v>27172.0242436115</v>
      </c>
      <c r="R51">
        <v>7.2637074674622797</v>
      </c>
      <c r="S51">
        <v>3.8998559605686198</v>
      </c>
      <c r="T51">
        <v>0</v>
      </c>
      <c r="U51">
        <v>0</v>
      </c>
      <c r="V51">
        <v>0</v>
      </c>
      <c r="W51">
        <v>0.58852490250573697</v>
      </c>
      <c r="X51">
        <v>0</v>
      </c>
      <c r="Y51">
        <v>0</v>
      </c>
      <c r="Z51">
        <v>0.116648771724323</v>
      </c>
      <c r="AA51">
        <v>0</v>
      </c>
      <c r="AB51">
        <v>3648440.6299490398</v>
      </c>
      <c r="AC51">
        <v>-3110207.4179149601</v>
      </c>
      <c r="AD51">
        <v>0</v>
      </c>
      <c r="AE51">
        <v>1025580.2197888</v>
      </c>
      <c r="AF51">
        <v>-7349490.2920832802</v>
      </c>
      <c r="AG51">
        <v>-1050136.95664362</v>
      </c>
      <c r="AH51">
        <v>-1101053.94918315</v>
      </c>
      <c r="AI51">
        <v>14295.5179793851</v>
      </c>
      <c r="AJ51">
        <v>0</v>
      </c>
      <c r="AK51">
        <v>0</v>
      </c>
      <c r="AL51">
        <v>0</v>
      </c>
      <c r="AM51">
        <v>-4333697.4563477198</v>
      </c>
      <c r="AN51">
        <v>0</v>
      </c>
      <c r="AO51">
        <v>0</v>
      </c>
      <c r="AP51">
        <v>-117363.199292515</v>
      </c>
      <c r="AQ51">
        <v>0</v>
      </c>
      <c r="AR51">
        <v>-12373632.903748</v>
      </c>
      <c r="AS51">
        <v>-12250397.072290299</v>
      </c>
      <c r="AT51">
        <v>646296.07229039597</v>
      </c>
      <c r="AU51">
        <v>0</v>
      </c>
      <c r="AV51">
        <v>-11604101</v>
      </c>
      <c r="AW51"/>
      <c r="AX51"/>
    </row>
    <row r="52" spans="1:50" x14ac:dyDescent="0.25">
      <c r="A52" t="str">
        <f t="shared" si="0"/>
        <v>0_3_2016</v>
      </c>
      <c r="B52">
        <v>0</v>
      </c>
      <c r="C52">
        <v>3</v>
      </c>
      <c r="D52" s="161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271899245.95464897</v>
      </c>
      <c r="K52">
        <v>-10077670.643105401</v>
      </c>
      <c r="L52">
        <v>2070163.5346603</v>
      </c>
      <c r="M52">
        <v>0.98231499881384798</v>
      </c>
      <c r="N52">
        <v>1.71828182845904</v>
      </c>
      <c r="O52">
        <v>633203.89148553996</v>
      </c>
      <c r="P52">
        <v>2.3486757765466901</v>
      </c>
      <c r="Q52">
        <v>27560.696767792098</v>
      </c>
      <c r="R52">
        <v>7.0910426864023099</v>
      </c>
      <c r="S52">
        <v>4.4601404866979797</v>
      </c>
      <c r="T52">
        <v>0</v>
      </c>
      <c r="U52">
        <v>0</v>
      </c>
      <c r="V52">
        <v>0</v>
      </c>
      <c r="W52">
        <v>1.3895032207564899</v>
      </c>
      <c r="X52">
        <v>0</v>
      </c>
      <c r="Y52">
        <v>0</v>
      </c>
      <c r="Z52">
        <v>0.19620894514568199</v>
      </c>
      <c r="AA52">
        <v>0</v>
      </c>
      <c r="AB52">
        <v>2436780.0222442499</v>
      </c>
      <c r="AC52">
        <v>-3439774.2603032799</v>
      </c>
      <c r="AD52">
        <v>0</v>
      </c>
      <c r="AE52">
        <v>943255.51163496799</v>
      </c>
      <c r="AF52">
        <v>-2376396.4388213898</v>
      </c>
      <c r="AG52">
        <v>-407858.22153628903</v>
      </c>
      <c r="AH52">
        <v>-817084.78350853303</v>
      </c>
      <c r="AI52">
        <v>-724067.240635628</v>
      </c>
      <c r="AJ52">
        <v>0</v>
      </c>
      <c r="AK52">
        <v>0</v>
      </c>
      <c r="AL52">
        <v>0</v>
      </c>
      <c r="AM52">
        <v>-5847060.1294101998</v>
      </c>
      <c r="AN52">
        <v>0</v>
      </c>
      <c r="AO52">
        <v>0</v>
      </c>
      <c r="AP52">
        <v>-185912.311098526</v>
      </c>
      <c r="AQ52">
        <v>0</v>
      </c>
      <c r="AR52">
        <v>-10418117.8514346</v>
      </c>
      <c r="AS52">
        <v>-10216735.804253301</v>
      </c>
      <c r="AT52">
        <v>-8364407.1957466602</v>
      </c>
      <c r="AU52">
        <v>0</v>
      </c>
      <c r="AV52">
        <v>-18581142.999999899</v>
      </c>
      <c r="AW52"/>
      <c r="AX52"/>
    </row>
    <row r="53" spans="1:50" x14ac:dyDescent="0.25">
      <c r="A53" t="str">
        <f t="shared" si="0"/>
        <v>0_3_2017</v>
      </c>
      <c r="B53">
        <v>0</v>
      </c>
      <c r="C53">
        <v>3</v>
      </c>
      <c r="D53" s="161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268884489.339692</v>
      </c>
      <c r="K53">
        <v>-3014756.61495787</v>
      </c>
      <c r="L53">
        <v>2092519.58216083</v>
      </c>
      <c r="M53">
        <v>0.97553444358584496</v>
      </c>
      <c r="N53">
        <v>1.71828182845904</v>
      </c>
      <c r="O53">
        <v>637940.464880354</v>
      </c>
      <c r="P53">
        <v>2.5615476818083498</v>
      </c>
      <c r="Q53">
        <v>27766.121232206599</v>
      </c>
      <c r="R53">
        <v>7.0528773145489101</v>
      </c>
      <c r="S53">
        <v>4.7619152118705497</v>
      </c>
      <c r="T53">
        <v>0</v>
      </c>
      <c r="U53">
        <v>0</v>
      </c>
      <c r="V53">
        <v>0</v>
      </c>
      <c r="W53">
        <v>2.2760238037469702</v>
      </c>
      <c r="X53">
        <v>0</v>
      </c>
      <c r="Y53">
        <v>0</v>
      </c>
      <c r="Z53">
        <v>0.42140254669565802</v>
      </c>
      <c r="AA53">
        <v>0</v>
      </c>
      <c r="AB53">
        <v>1918599.55279689</v>
      </c>
      <c r="AC53">
        <v>372739.62995774898</v>
      </c>
      <c r="AD53">
        <v>0</v>
      </c>
      <c r="AE53">
        <v>800635.675261289</v>
      </c>
      <c r="AF53">
        <v>1699670.6857381901</v>
      </c>
      <c r="AG53">
        <v>-340375.96620022599</v>
      </c>
      <c r="AH53">
        <v>-220657.066737638</v>
      </c>
      <c r="AI53">
        <v>-352870.38066226302</v>
      </c>
      <c r="AJ53">
        <v>0</v>
      </c>
      <c r="AK53">
        <v>0</v>
      </c>
      <c r="AL53">
        <v>0</v>
      </c>
      <c r="AM53">
        <v>-6219439.4195292601</v>
      </c>
      <c r="AN53">
        <v>0</v>
      </c>
      <c r="AO53">
        <v>0</v>
      </c>
      <c r="AP53">
        <v>-436456.24285590497</v>
      </c>
      <c r="AQ53">
        <v>0</v>
      </c>
      <c r="AR53">
        <v>-2778153.53223116</v>
      </c>
      <c r="AS53">
        <v>-2846486.1300431001</v>
      </c>
      <c r="AT53">
        <v>-5652061.8699568799</v>
      </c>
      <c r="AU53">
        <v>0</v>
      </c>
      <c r="AV53">
        <v>-8498547.9999999907</v>
      </c>
      <c r="AW53"/>
      <c r="AX53"/>
    </row>
    <row r="54" spans="1:50" x14ac:dyDescent="0.25">
      <c r="A54" t="str">
        <f t="shared" si="0"/>
        <v>0_3_2018</v>
      </c>
      <c r="B54">
        <v>0</v>
      </c>
      <c r="C54">
        <v>3</v>
      </c>
      <c r="D54" s="161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265228007.465987</v>
      </c>
      <c r="K54">
        <v>-3656481.87370486</v>
      </c>
      <c r="L54">
        <v>2110597.3381989901</v>
      </c>
      <c r="M54">
        <v>0.97569250120411</v>
      </c>
      <c r="N54">
        <v>1.71828182845904</v>
      </c>
      <c r="O54">
        <v>643261.456961027</v>
      </c>
      <c r="P54">
        <v>2.8183435351760502</v>
      </c>
      <c r="Q54">
        <v>28105.315492605201</v>
      </c>
      <c r="R54">
        <v>6.9794359227421401</v>
      </c>
      <c r="S54">
        <v>5.1283173872823102</v>
      </c>
      <c r="T54">
        <v>0</v>
      </c>
      <c r="U54">
        <v>0</v>
      </c>
      <c r="V54">
        <v>0</v>
      </c>
      <c r="W54">
        <v>3.2621241012143001</v>
      </c>
      <c r="X54">
        <v>0</v>
      </c>
      <c r="Y54">
        <v>0</v>
      </c>
      <c r="Z54">
        <v>0.57605336462404799</v>
      </c>
      <c r="AA54">
        <v>6.7187175884046699E-2</v>
      </c>
      <c r="AB54">
        <v>2028204.6955058901</v>
      </c>
      <c r="AC54">
        <v>681060.33785780799</v>
      </c>
      <c r="AD54">
        <v>0</v>
      </c>
      <c r="AE54">
        <v>842462.846420352</v>
      </c>
      <c r="AF54">
        <v>1863091.5898684</v>
      </c>
      <c r="AG54">
        <v>-394012.52943338198</v>
      </c>
      <c r="AH54">
        <v>-351176.77786107903</v>
      </c>
      <c r="AI54">
        <v>-433169.50236605201</v>
      </c>
      <c r="AJ54">
        <v>0</v>
      </c>
      <c r="AK54">
        <v>0</v>
      </c>
      <c r="AL54">
        <v>0</v>
      </c>
      <c r="AM54">
        <v>-6721914.8499208</v>
      </c>
      <c r="AN54">
        <v>0</v>
      </c>
      <c r="AO54">
        <v>0</v>
      </c>
      <c r="AP54">
        <v>-299597.53555359598</v>
      </c>
      <c r="AQ54">
        <v>-1025265.35108936</v>
      </c>
      <c r="AR54">
        <v>-3810317.0765718101</v>
      </c>
      <c r="AS54">
        <v>-3835384.1925054099</v>
      </c>
      <c r="AT54">
        <v>508409.19250539102</v>
      </c>
      <c r="AU54">
        <v>0</v>
      </c>
      <c r="AV54">
        <v>-3326975.00000002</v>
      </c>
      <c r="AW54"/>
      <c r="AX54"/>
    </row>
    <row r="55" spans="1:50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1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165670031.61487699</v>
      </c>
      <c r="K55">
        <v>0</v>
      </c>
      <c r="L55">
        <v>253905652</v>
      </c>
      <c r="M55">
        <v>0.97956348559999995</v>
      </c>
      <c r="N55">
        <v>0</v>
      </c>
      <c r="O55">
        <v>25697520.3899999</v>
      </c>
      <c r="P55">
        <v>1.974</v>
      </c>
      <c r="Q55">
        <v>42439.074999999903</v>
      </c>
      <c r="R55">
        <v>31.709999999999901</v>
      </c>
      <c r="S55">
        <v>3.5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1201007994</v>
      </c>
      <c r="AV55">
        <v>1201007994</v>
      </c>
      <c r="AW55"/>
      <c r="AX55"/>
    </row>
    <row r="56" spans="1:50" x14ac:dyDescent="0.25">
      <c r="A56" t="str">
        <f t="shared" si="1"/>
        <v>0_10_2003</v>
      </c>
      <c r="B56">
        <v>0</v>
      </c>
      <c r="C56">
        <v>10</v>
      </c>
      <c r="D56" s="161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153205340.863433</v>
      </c>
      <c r="K56">
        <v>-12464690.751444099</v>
      </c>
      <c r="L56">
        <v>232535028.99999899</v>
      </c>
      <c r="M56">
        <v>1.1512130358199999</v>
      </c>
      <c r="N56">
        <v>0</v>
      </c>
      <c r="O56">
        <v>26042245.269999899</v>
      </c>
      <c r="P56">
        <v>2.2467999999999901</v>
      </c>
      <c r="Q56">
        <v>41148.635000000002</v>
      </c>
      <c r="R56">
        <v>31.36</v>
      </c>
      <c r="S56">
        <v>3.5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-56141855.230045803</v>
      </c>
      <c r="AC56">
        <v>-45459053.356034897</v>
      </c>
      <c r="AD56">
        <v>0</v>
      </c>
      <c r="AE56">
        <v>6082275.0835129302</v>
      </c>
      <c r="AF56">
        <v>10560349.9922296</v>
      </c>
      <c r="AG56">
        <v>4070575.2863548198</v>
      </c>
      <c r="AH56">
        <v>-10700260.5403744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-91587968.764357805</v>
      </c>
      <c r="AS56">
        <v>-90361504.065035701</v>
      </c>
      <c r="AT56">
        <v>17044663.065033801</v>
      </c>
      <c r="AU56">
        <v>0</v>
      </c>
      <c r="AV56">
        <v>-73316841.000001907</v>
      </c>
      <c r="AW56"/>
      <c r="AX56"/>
    </row>
    <row r="57" spans="1:50" x14ac:dyDescent="0.25">
      <c r="A57" t="str">
        <f t="shared" si="1"/>
        <v>0_10_2004</v>
      </c>
      <c r="B57">
        <v>0</v>
      </c>
      <c r="C57">
        <v>10</v>
      </c>
      <c r="D57" s="161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157025503.001369</v>
      </c>
      <c r="K57">
        <v>3820162.1379368901</v>
      </c>
      <c r="L57">
        <v>243107286.99999899</v>
      </c>
      <c r="M57">
        <v>1.20597552096</v>
      </c>
      <c r="N57">
        <v>0</v>
      </c>
      <c r="O57">
        <v>26563773.749999899</v>
      </c>
      <c r="P57">
        <v>2.5669</v>
      </c>
      <c r="Q57">
        <v>39531.589999999997</v>
      </c>
      <c r="R57">
        <v>31</v>
      </c>
      <c r="S57">
        <v>3.5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27634058.315134902</v>
      </c>
      <c r="AC57">
        <v>-13077495.871715</v>
      </c>
      <c r="AD57">
        <v>0</v>
      </c>
      <c r="AE57">
        <v>8508410.0877081603</v>
      </c>
      <c r="AF57">
        <v>10626841.757719699</v>
      </c>
      <c r="AG57">
        <v>4964806.1237438396</v>
      </c>
      <c r="AH57">
        <v>-10332790.9886024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28323829.423989199</v>
      </c>
      <c r="AS57">
        <v>28118882.942972001</v>
      </c>
      <c r="AT57">
        <v>-46573001.942969903</v>
      </c>
      <c r="AU57">
        <v>0</v>
      </c>
      <c r="AV57">
        <v>-18454118.999997798</v>
      </c>
      <c r="AW57"/>
      <c r="AX57"/>
    </row>
    <row r="58" spans="1:50" x14ac:dyDescent="0.25">
      <c r="A58" t="str">
        <f t="shared" si="1"/>
        <v>0_10_2005</v>
      </c>
      <c r="B58">
        <v>0</v>
      </c>
      <c r="C58">
        <v>10</v>
      </c>
      <c r="D58" s="161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164576087.742484</v>
      </c>
      <c r="K58">
        <v>7550584.7411144897</v>
      </c>
      <c r="L58">
        <v>254087770.99999899</v>
      </c>
      <c r="M58">
        <v>1.1702642381999999</v>
      </c>
      <c r="N58">
        <v>0</v>
      </c>
      <c r="O58">
        <v>27081157.499999899</v>
      </c>
      <c r="P58">
        <v>3.0314999999999901</v>
      </c>
      <c r="Q58">
        <v>38116.919999999896</v>
      </c>
      <c r="R58">
        <v>30.68</v>
      </c>
      <c r="S58">
        <v>3.5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27005455.9297584</v>
      </c>
      <c r="AC58">
        <v>8432358.8526132293</v>
      </c>
      <c r="AD58">
        <v>0</v>
      </c>
      <c r="AE58">
        <v>8141022.4066275004</v>
      </c>
      <c r="AF58">
        <v>13631124.474410901</v>
      </c>
      <c r="AG58">
        <v>4438192.0052615199</v>
      </c>
      <c r="AH58">
        <v>-9039014.47372601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52609139.194945499</v>
      </c>
      <c r="AS58">
        <v>53337757.645179696</v>
      </c>
      <c r="AT58">
        <v>22839177.3548178</v>
      </c>
      <c r="AU58">
        <v>0</v>
      </c>
      <c r="AV58">
        <v>76176934.999997601</v>
      </c>
      <c r="AW58"/>
      <c r="AX58"/>
    </row>
    <row r="59" spans="1:50" x14ac:dyDescent="0.25">
      <c r="A59" t="str">
        <f t="shared" si="1"/>
        <v>0_10_2006</v>
      </c>
      <c r="B59">
        <v>0</v>
      </c>
      <c r="C59">
        <v>10</v>
      </c>
      <c r="D59" s="161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164121086.344219</v>
      </c>
      <c r="K59">
        <v>-455001.39826524199</v>
      </c>
      <c r="L59">
        <v>252268421</v>
      </c>
      <c r="M59">
        <v>1.202828105</v>
      </c>
      <c r="N59">
        <v>0</v>
      </c>
      <c r="O59">
        <v>27655014.75</v>
      </c>
      <c r="P59">
        <v>3.3499999999999899</v>
      </c>
      <c r="Q59">
        <v>36028.75</v>
      </c>
      <c r="R59">
        <v>30.18</v>
      </c>
      <c r="S59">
        <v>3.7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-4629250.7491700398</v>
      </c>
      <c r="AC59">
        <v>-8163771.1014473503</v>
      </c>
      <c r="AD59">
        <v>0</v>
      </c>
      <c r="AE59">
        <v>9460428.9681035094</v>
      </c>
      <c r="AF59">
        <v>9025437.2205335796</v>
      </c>
      <c r="AG59">
        <v>7340911.0316109797</v>
      </c>
      <c r="AH59">
        <v>-15058756.520302201</v>
      </c>
      <c r="AI59">
        <v>-1028247.4423731701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-3053248.5930447401</v>
      </c>
      <c r="AS59">
        <v>-3277298.79119557</v>
      </c>
      <c r="AT59">
        <v>-22596001.2088039</v>
      </c>
      <c r="AU59">
        <v>0</v>
      </c>
      <c r="AV59">
        <v>-25873299.999999501</v>
      </c>
      <c r="AW59"/>
      <c r="AX59"/>
    </row>
    <row r="60" spans="1:50" x14ac:dyDescent="0.25">
      <c r="A60" t="str">
        <f t="shared" si="0"/>
        <v>0_10_2007</v>
      </c>
      <c r="B60">
        <v>0</v>
      </c>
      <c r="C60">
        <v>10</v>
      </c>
      <c r="D60" s="161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165791431.27368701</v>
      </c>
      <c r="K60">
        <v>1670344.9294686001</v>
      </c>
      <c r="L60">
        <v>256261700.99999899</v>
      </c>
      <c r="M60">
        <v>1.2309854982699999</v>
      </c>
      <c r="N60">
        <v>0</v>
      </c>
      <c r="O60">
        <v>27714120</v>
      </c>
      <c r="P60">
        <v>3.4605999999999901</v>
      </c>
      <c r="Q60">
        <v>36660.58</v>
      </c>
      <c r="R60">
        <v>30.4</v>
      </c>
      <c r="S60">
        <v>3.6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9958509.2485309709</v>
      </c>
      <c r="AC60">
        <v>-6813854.7667187499</v>
      </c>
      <c r="AD60">
        <v>0</v>
      </c>
      <c r="AE60">
        <v>938833.12400520605</v>
      </c>
      <c r="AF60">
        <v>2907740.66375671</v>
      </c>
      <c r="AG60">
        <v>-2206766.6515255501</v>
      </c>
      <c r="AH60">
        <v>6541133.8682225598</v>
      </c>
      <c r="AI60">
        <v>503229.66553512297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11828825.1518062</v>
      </c>
      <c r="AS60">
        <v>11801243.3388025</v>
      </c>
      <c r="AT60">
        <v>-70629945.338802993</v>
      </c>
      <c r="AU60">
        <v>0</v>
      </c>
      <c r="AV60">
        <v>-58828702.000000402</v>
      </c>
      <c r="AW60"/>
      <c r="AX60"/>
    </row>
    <row r="61" spans="1:50" x14ac:dyDescent="0.25">
      <c r="A61" t="str">
        <f t="shared" si="0"/>
        <v>0_10_2008</v>
      </c>
      <c r="B61">
        <v>0</v>
      </c>
      <c r="C61">
        <v>10</v>
      </c>
      <c r="D61" s="161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169229800.045573</v>
      </c>
      <c r="K61">
        <v>3438368.7718856302</v>
      </c>
      <c r="L61">
        <v>260943221</v>
      </c>
      <c r="M61">
        <v>1.24213280256</v>
      </c>
      <c r="N61">
        <v>0</v>
      </c>
      <c r="O61">
        <v>27956797.669999901</v>
      </c>
      <c r="P61">
        <v>3.91949999999999</v>
      </c>
      <c r="Q61">
        <v>36716.94</v>
      </c>
      <c r="R61">
        <v>30.42</v>
      </c>
      <c r="S61">
        <v>3.7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10903855.934144299</v>
      </c>
      <c r="AC61">
        <v>-2542711.8816034398</v>
      </c>
      <c r="AD61">
        <v>0</v>
      </c>
      <c r="AE61">
        <v>3643878.7893115501</v>
      </c>
      <c r="AF61">
        <v>10804563.6420264</v>
      </c>
      <c r="AG61">
        <v>-185263.04227470799</v>
      </c>
      <c r="AH61">
        <v>563037.10653759795</v>
      </c>
      <c r="AI61">
        <v>-477491.339457986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22709869.2086838</v>
      </c>
      <c r="AS61">
        <v>22827800.116677299</v>
      </c>
      <c r="AT61">
        <v>-10972593.1166768</v>
      </c>
      <c r="AU61">
        <v>0</v>
      </c>
      <c r="AV61">
        <v>11855207.0000004</v>
      </c>
      <c r="AW61"/>
      <c r="AX61"/>
    </row>
    <row r="62" spans="1:50" x14ac:dyDescent="0.25">
      <c r="A62" t="str">
        <f t="shared" si="0"/>
        <v>0_10_2009</v>
      </c>
      <c r="B62">
        <v>0</v>
      </c>
      <c r="C62">
        <v>10</v>
      </c>
      <c r="D62" s="161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164077138.53243399</v>
      </c>
      <c r="K62">
        <v>-5152661.5131393904</v>
      </c>
      <c r="L62">
        <v>261208990.99999899</v>
      </c>
      <c r="M62">
        <v>1.2984894877499999</v>
      </c>
      <c r="N62">
        <v>0</v>
      </c>
      <c r="O62">
        <v>27734538</v>
      </c>
      <c r="P62">
        <v>2.84309999999999</v>
      </c>
      <c r="Q62">
        <v>35494.29</v>
      </c>
      <c r="R62">
        <v>30.61</v>
      </c>
      <c r="S62">
        <v>3.8999999999999901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616855.62487965403</v>
      </c>
      <c r="AC62">
        <v>-12742213.402542399</v>
      </c>
      <c r="AD62">
        <v>0</v>
      </c>
      <c r="AE62">
        <v>-3361343.3124090498</v>
      </c>
      <c r="AF62">
        <v>-27069571.402595501</v>
      </c>
      <c r="AG62">
        <v>4136324.9050005898</v>
      </c>
      <c r="AH62">
        <v>5418230.7682569902</v>
      </c>
      <c r="AI62">
        <v>-965058.94231946103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-33966775.761729203</v>
      </c>
      <c r="AS62">
        <v>-33875133.438131101</v>
      </c>
      <c r="AT62">
        <v>319233.43812975998</v>
      </c>
      <c r="AU62">
        <v>0</v>
      </c>
      <c r="AV62">
        <v>-33555900.000001401</v>
      </c>
      <c r="AW62"/>
      <c r="AX62"/>
    </row>
    <row r="63" spans="1:50" x14ac:dyDescent="0.25">
      <c r="A63" t="str">
        <f t="shared" si="0"/>
        <v>0_10_2010</v>
      </c>
      <c r="B63">
        <v>0</v>
      </c>
      <c r="C63">
        <v>10</v>
      </c>
      <c r="D63" s="161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156350523.977575</v>
      </c>
      <c r="K63">
        <v>-7726614.5548586501</v>
      </c>
      <c r="L63">
        <v>234440206.99999899</v>
      </c>
      <c r="M63">
        <v>1.3328625246499901</v>
      </c>
      <c r="N63">
        <v>0</v>
      </c>
      <c r="O63">
        <v>27553600.749999899</v>
      </c>
      <c r="P63">
        <v>3.2889999999999899</v>
      </c>
      <c r="Q63">
        <v>35213</v>
      </c>
      <c r="R63">
        <v>30.93</v>
      </c>
      <c r="S63">
        <v>3.8999999999999901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-61689320.1042393</v>
      </c>
      <c r="AC63">
        <v>-7406524.2949802801</v>
      </c>
      <c r="AD63">
        <v>0</v>
      </c>
      <c r="AE63">
        <v>-2673948.5393006802</v>
      </c>
      <c r="AF63">
        <v>11880365.602124199</v>
      </c>
      <c r="AG63">
        <v>941132.71851313103</v>
      </c>
      <c r="AH63">
        <v>8864948.2637672294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-50083346.354115598</v>
      </c>
      <c r="AS63">
        <v>-50812101.4854054</v>
      </c>
      <c r="AT63">
        <v>27604890.4854053</v>
      </c>
      <c r="AU63">
        <v>0</v>
      </c>
      <c r="AV63">
        <v>-23207211.000000101</v>
      </c>
      <c r="AW63"/>
      <c r="AX63"/>
    </row>
    <row r="64" spans="1:50" x14ac:dyDescent="0.25">
      <c r="A64" t="str">
        <f t="shared" si="0"/>
        <v>0_10_2011</v>
      </c>
      <c r="B64">
        <v>0</v>
      </c>
      <c r="C64">
        <v>10</v>
      </c>
      <c r="D64" s="161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156678418.150635</v>
      </c>
      <c r="K64">
        <v>327894.17306053598</v>
      </c>
      <c r="L64">
        <v>228510747.99999899</v>
      </c>
      <c r="M64">
        <v>1.4103132355200001</v>
      </c>
      <c r="N64">
        <v>0</v>
      </c>
      <c r="O64">
        <v>27682634.670000002</v>
      </c>
      <c r="P64">
        <v>4.0655999999999999</v>
      </c>
      <c r="Q64">
        <v>34147.68</v>
      </c>
      <c r="R64">
        <v>31.299999999999901</v>
      </c>
      <c r="S64">
        <v>3.8999999999999901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-14624796.2284851</v>
      </c>
      <c r="AC64">
        <v>-15880222.4454572</v>
      </c>
      <c r="AD64">
        <v>0</v>
      </c>
      <c r="AE64">
        <v>1871616.06920751</v>
      </c>
      <c r="AF64">
        <v>17673365.034156699</v>
      </c>
      <c r="AG64">
        <v>3560068.220032</v>
      </c>
      <c r="AH64">
        <v>10036061.7128049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2636092.3622587002</v>
      </c>
      <c r="AS64">
        <v>2214204.2849884601</v>
      </c>
      <c r="AT64">
        <v>-33950534.284987196</v>
      </c>
      <c r="AU64">
        <v>0</v>
      </c>
      <c r="AV64">
        <v>-31736329.9999988</v>
      </c>
      <c r="AW64"/>
      <c r="AX64"/>
    </row>
    <row r="65" spans="1:70" x14ac:dyDescent="0.25">
      <c r="A65" t="str">
        <f t="shared" si="0"/>
        <v>0_10_2012</v>
      </c>
      <c r="B65">
        <v>0</v>
      </c>
      <c r="C65">
        <v>10</v>
      </c>
      <c r="D65" s="161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159162126.02748099</v>
      </c>
      <c r="K65">
        <v>2483707.8768459498</v>
      </c>
      <c r="L65">
        <v>227959423.99999899</v>
      </c>
      <c r="M65">
        <v>1.36910030643</v>
      </c>
      <c r="N65">
        <v>0</v>
      </c>
      <c r="O65">
        <v>27909105.420000002</v>
      </c>
      <c r="P65">
        <v>4.1093000000000002</v>
      </c>
      <c r="Q65">
        <v>33963.31</v>
      </c>
      <c r="R65">
        <v>31.51</v>
      </c>
      <c r="S65">
        <v>4.0999999999999996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-1346064.4485822101</v>
      </c>
      <c r="AC65">
        <v>8228154.4490267299</v>
      </c>
      <c r="AD65">
        <v>0</v>
      </c>
      <c r="AE65">
        <v>3167903.77271106</v>
      </c>
      <c r="AF65">
        <v>877853.37096977199</v>
      </c>
      <c r="AG65">
        <v>607679.13845858094</v>
      </c>
      <c r="AH65">
        <v>5513619.27219705</v>
      </c>
      <c r="AI65">
        <v>-888293.08141394798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16160852.473367</v>
      </c>
      <c r="AS65">
        <v>16233793.5556031</v>
      </c>
      <c r="AT65">
        <v>-7640227.5556015903</v>
      </c>
      <c r="AU65">
        <v>0</v>
      </c>
      <c r="AV65">
        <v>8593566.0000015497</v>
      </c>
      <c r="AW65"/>
      <c r="AX65"/>
    </row>
    <row r="66" spans="1:70" x14ac:dyDescent="0.25">
      <c r="A66" t="str">
        <f t="shared" si="0"/>
        <v>0_10_2013</v>
      </c>
      <c r="B66">
        <v>0</v>
      </c>
      <c r="C66">
        <v>10</v>
      </c>
      <c r="D66" s="161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147256923.61145699</v>
      </c>
      <c r="K66">
        <v>-11905202.416024299</v>
      </c>
      <c r="L66">
        <v>232024740.99999899</v>
      </c>
      <c r="M66">
        <v>1.6314814637999999</v>
      </c>
      <c r="N66">
        <v>0</v>
      </c>
      <c r="O66">
        <v>28818049.079999998</v>
      </c>
      <c r="P66">
        <v>3.9420000000000002</v>
      </c>
      <c r="Q66">
        <v>33700.32</v>
      </c>
      <c r="R66">
        <v>29.93</v>
      </c>
      <c r="S66">
        <v>4.2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9987124.4626537003</v>
      </c>
      <c r="AC66">
        <v>-49123996.755609199</v>
      </c>
      <c r="AD66">
        <v>0</v>
      </c>
      <c r="AE66">
        <v>12622636.3918461</v>
      </c>
      <c r="AF66">
        <v>-3423765.7131984602</v>
      </c>
      <c r="AG66">
        <v>879977.60549536999</v>
      </c>
      <c r="AH66">
        <v>-40887833.2138431</v>
      </c>
      <c r="AI66">
        <v>-447970.80585018703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-7692108.6947379904</v>
      </c>
      <c r="AQ66">
        <v>0</v>
      </c>
      <c r="AR66">
        <v>-78085936.723243698</v>
      </c>
      <c r="AS66">
        <v>-77242256.676484197</v>
      </c>
      <c r="AT66">
        <v>76092769.676484302</v>
      </c>
      <c r="AU66">
        <v>0</v>
      </c>
      <c r="AV66">
        <v>-1149486.9999998801</v>
      </c>
      <c r="AW66"/>
      <c r="AX66"/>
    </row>
    <row r="67" spans="1:70" x14ac:dyDescent="0.25">
      <c r="A67" t="str">
        <f t="shared" si="0"/>
        <v>0_10_2014</v>
      </c>
      <c r="B67">
        <v>0</v>
      </c>
      <c r="C67">
        <v>10</v>
      </c>
      <c r="D67" s="161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148417421.79793</v>
      </c>
      <c r="K67">
        <v>1160498.18647268</v>
      </c>
      <c r="L67">
        <v>232003465</v>
      </c>
      <c r="M67">
        <v>1.62762807398</v>
      </c>
      <c r="N67">
        <v>0</v>
      </c>
      <c r="O67">
        <v>29110612.079999998</v>
      </c>
      <c r="P67">
        <v>3.75239999999999</v>
      </c>
      <c r="Q67">
        <v>33580.799999999901</v>
      </c>
      <c r="R67">
        <v>30.2</v>
      </c>
      <c r="S67">
        <v>4.2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-51503.531904440999</v>
      </c>
      <c r="AC67">
        <v>701645.71370136703</v>
      </c>
      <c r="AD67">
        <v>0</v>
      </c>
      <c r="AE67">
        <v>3957343.3260137602</v>
      </c>
      <c r="AF67">
        <v>-4017474.6132424301</v>
      </c>
      <c r="AG67">
        <v>401651.24287346302</v>
      </c>
      <c r="AH67">
        <v>7145954.5220658099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8137616.6595075196</v>
      </c>
      <c r="AS67">
        <v>8129109.0279031303</v>
      </c>
      <c r="AT67">
        <v>-18691195.027905699</v>
      </c>
      <c r="AU67">
        <v>0</v>
      </c>
      <c r="AV67">
        <v>-10562086.0000026</v>
      </c>
      <c r="AW67"/>
      <c r="AX67"/>
    </row>
    <row r="68" spans="1:70" x14ac:dyDescent="0.25">
      <c r="A68" t="str">
        <f t="shared" si="0"/>
        <v>0_10_2015</v>
      </c>
      <c r="B68">
        <v>0</v>
      </c>
      <c r="C68">
        <v>10</v>
      </c>
      <c r="D68" s="161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143850965.77954099</v>
      </c>
      <c r="K68">
        <v>-4566456.0183881801</v>
      </c>
      <c r="L68">
        <v>232760765</v>
      </c>
      <c r="M68">
        <v>1.6811518782799999</v>
      </c>
      <c r="N68">
        <v>0</v>
      </c>
      <c r="O68">
        <v>29378317.829999901</v>
      </c>
      <c r="P68">
        <v>2.7029999999999998</v>
      </c>
      <c r="Q68">
        <v>34173.339999999902</v>
      </c>
      <c r="R68">
        <v>30.169999999999899</v>
      </c>
      <c r="S68">
        <v>4.0999999999999996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1813232.2023779899</v>
      </c>
      <c r="AC68">
        <v>-9508374.5509221293</v>
      </c>
      <c r="AD68">
        <v>0</v>
      </c>
      <c r="AE68">
        <v>3549060.0979438201</v>
      </c>
      <c r="AF68">
        <v>-25096668.0860309</v>
      </c>
      <c r="AG68">
        <v>-1954896.5239049201</v>
      </c>
      <c r="AH68">
        <v>-782855.00776026899</v>
      </c>
      <c r="AI68">
        <v>443082.50920274999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-31537419.3590937</v>
      </c>
      <c r="AS68">
        <v>-31412228.862942498</v>
      </c>
      <c r="AT68">
        <v>7793668.8629437601</v>
      </c>
      <c r="AU68">
        <v>0</v>
      </c>
      <c r="AV68">
        <v>-23618559.9999988</v>
      </c>
      <c r="AW68"/>
      <c r="AX68"/>
    </row>
    <row r="69" spans="1:70" x14ac:dyDescent="0.25">
      <c r="A69" t="str">
        <f t="shared" si="0"/>
        <v>0_10_2016</v>
      </c>
      <c r="B69">
        <v>0</v>
      </c>
      <c r="C69">
        <v>10</v>
      </c>
      <c r="D69" s="161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140670851.9657</v>
      </c>
      <c r="K69">
        <v>-3180113.81384164</v>
      </c>
      <c r="L69">
        <v>232107588.99999899</v>
      </c>
      <c r="M69">
        <v>1.6875652615500001</v>
      </c>
      <c r="N69">
        <v>0</v>
      </c>
      <c r="O69">
        <v>29437697.499999899</v>
      </c>
      <c r="P69">
        <v>2.4255</v>
      </c>
      <c r="Q69">
        <v>35302.049999999901</v>
      </c>
      <c r="R69">
        <v>29.8799999999999</v>
      </c>
      <c r="S69">
        <v>4.5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-1524880.2469520499</v>
      </c>
      <c r="AC69">
        <v>-1105047.0195202101</v>
      </c>
      <c r="AD69">
        <v>0</v>
      </c>
      <c r="AE69">
        <v>763688.26937711902</v>
      </c>
      <c r="AF69">
        <v>-7719529.02476383</v>
      </c>
      <c r="AG69">
        <v>-3544859.02729748</v>
      </c>
      <c r="AH69">
        <v>-7368014.7242633998</v>
      </c>
      <c r="AI69">
        <v>-1729452.28978514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-22228094.063205</v>
      </c>
      <c r="AS69">
        <v>-22048003.6458847</v>
      </c>
      <c r="AT69">
        <v>23972407.645886399</v>
      </c>
      <c r="AU69">
        <v>0</v>
      </c>
      <c r="AV69">
        <v>1924404.0000016601</v>
      </c>
      <c r="AW69"/>
      <c r="AX69"/>
    </row>
    <row r="70" spans="1:70" x14ac:dyDescent="0.25">
      <c r="A70" t="str">
        <f t="shared" si="0"/>
        <v>0_10_2017</v>
      </c>
      <c r="B70">
        <v>0</v>
      </c>
      <c r="C70">
        <v>10</v>
      </c>
      <c r="D70" s="161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140793578.16175801</v>
      </c>
      <c r="K70">
        <v>122726.196058273</v>
      </c>
      <c r="L70">
        <v>230935446.99999899</v>
      </c>
      <c r="M70">
        <v>1.7337943710599999</v>
      </c>
      <c r="N70">
        <v>0</v>
      </c>
      <c r="O70">
        <v>29668394.669999901</v>
      </c>
      <c r="P70">
        <v>2.6928000000000001</v>
      </c>
      <c r="Q70">
        <v>35945.819999999898</v>
      </c>
      <c r="R70">
        <v>30</v>
      </c>
      <c r="S70">
        <v>4.5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-2750843.94371797</v>
      </c>
      <c r="AC70">
        <v>-7876663.5679246001</v>
      </c>
      <c r="AD70">
        <v>0</v>
      </c>
      <c r="AE70">
        <v>2961418.12344001</v>
      </c>
      <c r="AF70">
        <v>7517705.9772444796</v>
      </c>
      <c r="AG70">
        <v>-1976790.18910705</v>
      </c>
      <c r="AH70">
        <v>3070764.83023103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945591.23016589798</v>
      </c>
      <c r="AS70">
        <v>871785.68468507798</v>
      </c>
      <c r="AT70">
        <v>-57465769.684687302</v>
      </c>
      <c r="AU70">
        <v>0</v>
      </c>
      <c r="AV70">
        <v>-56593984.000002198</v>
      </c>
      <c r="AW70"/>
      <c r="AX70"/>
    </row>
    <row r="71" spans="1:70" x14ac:dyDescent="0.25">
      <c r="A71" t="str">
        <f t="shared" si="0"/>
        <v>0_10_2018</v>
      </c>
      <c r="B71">
        <v>0</v>
      </c>
      <c r="C71">
        <v>10</v>
      </c>
      <c r="D71" s="161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141658772.676682</v>
      </c>
      <c r="K71">
        <v>865194.51492410898</v>
      </c>
      <c r="L71">
        <v>230662402</v>
      </c>
      <c r="M71">
        <v>1.7232403279999999</v>
      </c>
      <c r="N71">
        <v>0</v>
      </c>
      <c r="O71">
        <v>29807700.839999899</v>
      </c>
      <c r="P71">
        <v>2.9199999999999902</v>
      </c>
      <c r="Q71">
        <v>36801.5</v>
      </c>
      <c r="R71">
        <v>30.01</v>
      </c>
      <c r="S71">
        <v>4.5999999999999996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-607036.05617408897</v>
      </c>
      <c r="AC71">
        <v>1693454.38255117</v>
      </c>
      <c r="AD71">
        <v>0</v>
      </c>
      <c r="AE71">
        <v>1675476.54453965</v>
      </c>
      <c r="AF71">
        <v>5631134.70992551</v>
      </c>
      <c r="AG71">
        <v>-2426912.2813070202</v>
      </c>
      <c r="AH71">
        <v>241064.69822583901</v>
      </c>
      <c r="AI71">
        <v>-408928.72690529103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5798253.2708557602</v>
      </c>
      <c r="AS71">
        <v>5792775.8089920199</v>
      </c>
      <c r="AT71">
        <v>-12646298.8089917</v>
      </c>
      <c r="AU71">
        <v>0</v>
      </c>
      <c r="AV71">
        <v>-6853522.9999997597</v>
      </c>
      <c r="AW71"/>
      <c r="AX71"/>
    </row>
    <row r="72" spans="1:70" x14ac:dyDescent="0.25"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G72" s="161"/>
      <c r="AI72" s="161"/>
      <c r="AK72" s="161"/>
      <c r="AO72" s="161"/>
      <c r="AQ72" s="161"/>
      <c r="AS72" s="165"/>
      <c r="AU72" s="165"/>
      <c r="AW72"/>
      <c r="AX72"/>
    </row>
    <row r="73" spans="1:70" x14ac:dyDescent="0.25"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G73" s="161"/>
      <c r="AI73" s="161"/>
      <c r="AK73" s="161"/>
      <c r="AO73" s="161"/>
      <c r="AQ73" s="161"/>
      <c r="AS73" s="165"/>
      <c r="AT73" s="165"/>
      <c r="AU73" s="165"/>
      <c r="AV73" s="165"/>
      <c r="AW73"/>
    </row>
    <row r="74" spans="1:70" x14ac:dyDescent="0.25">
      <c r="C74" s="1" t="s">
        <v>13</v>
      </c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G74" s="161"/>
      <c r="AI74" s="161"/>
      <c r="AK74" s="161"/>
      <c r="AO74" s="161"/>
      <c r="AQ74" s="161"/>
      <c r="AS74" s="165"/>
      <c r="AT74" s="165"/>
      <c r="AU74" s="165"/>
      <c r="AV74" s="165"/>
      <c r="AW74"/>
    </row>
    <row r="75" spans="1:70" s="4" customFormat="1" x14ac:dyDescent="0.25">
      <c r="B75" s="4" t="s">
        <v>0</v>
      </c>
      <c r="C75" s="4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95</v>
      </c>
      <c r="M75" t="s">
        <v>96</v>
      </c>
      <c r="N75" t="s">
        <v>97</v>
      </c>
      <c r="O75" t="s">
        <v>8</v>
      </c>
      <c r="P75" t="s">
        <v>81</v>
      </c>
      <c r="Q75" t="s">
        <v>14</v>
      </c>
      <c r="R75" t="s">
        <v>9</v>
      </c>
      <c r="S75" t="s">
        <v>28</v>
      </c>
      <c r="T75" t="s">
        <v>76</v>
      </c>
      <c r="U75" t="s">
        <v>85</v>
      </c>
      <c r="V75" t="s">
        <v>86</v>
      </c>
      <c r="W75" t="s">
        <v>87</v>
      </c>
      <c r="X75" t="s">
        <v>89</v>
      </c>
      <c r="Y75" t="s">
        <v>69</v>
      </c>
      <c r="Z75" t="s">
        <v>43</v>
      </c>
      <c r="AA75" t="s">
        <v>44</v>
      </c>
      <c r="AB75" t="s">
        <v>98</v>
      </c>
      <c r="AC75" t="s">
        <v>99</v>
      </c>
      <c r="AD75" t="s">
        <v>100</v>
      </c>
      <c r="AE75" t="s">
        <v>10</v>
      </c>
      <c r="AF75" t="s">
        <v>82</v>
      </c>
      <c r="AG75" t="s">
        <v>29</v>
      </c>
      <c r="AH75" t="s">
        <v>11</v>
      </c>
      <c r="AI75" t="s">
        <v>30</v>
      </c>
      <c r="AJ75" t="s">
        <v>78</v>
      </c>
      <c r="AK75" t="s">
        <v>91</v>
      </c>
      <c r="AL75" t="s">
        <v>92</v>
      </c>
      <c r="AM75" t="s">
        <v>93</v>
      </c>
      <c r="AN75" t="s">
        <v>94</v>
      </c>
      <c r="AO75" t="s">
        <v>83</v>
      </c>
      <c r="AP75" t="s">
        <v>74</v>
      </c>
      <c r="AQ75" t="s">
        <v>75</v>
      </c>
      <c r="AR75" t="s">
        <v>38</v>
      </c>
      <c r="AS75" t="s">
        <v>39</v>
      </c>
      <c r="AT75" t="s">
        <v>40</v>
      </c>
      <c r="AU75" t="s">
        <v>41</v>
      </c>
      <c r="AV75" t="s">
        <v>42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1:70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1">
        <v>2002</v>
      </c>
      <c r="E76">
        <v>1288939109.99999</v>
      </c>
      <c r="F76">
        <v>1600147407</v>
      </c>
      <c r="G76">
        <v>0</v>
      </c>
      <c r="H76">
        <v>1288939109.99999</v>
      </c>
      <c r="I76">
        <v>0</v>
      </c>
      <c r="J76">
        <v>1250428250.24738</v>
      </c>
      <c r="K76">
        <v>0</v>
      </c>
      <c r="L76">
        <v>49932404.401087999</v>
      </c>
      <c r="M76">
        <v>0</v>
      </c>
      <c r="N76">
        <v>1.64428480391638</v>
      </c>
      <c r="O76">
        <v>8455732.9469062109</v>
      </c>
      <c r="P76">
        <v>1.9562821014237</v>
      </c>
      <c r="Q76">
        <v>43683.908616914901</v>
      </c>
      <c r="R76">
        <v>11.084471518324801</v>
      </c>
      <c r="S76">
        <v>3.902560944093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1288939109.99999</v>
      </c>
      <c r="AV76">
        <v>1288939109.99999</v>
      </c>
      <c r="AW76"/>
      <c r="AX76"/>
    </row>
    <row r="77" spans="1:70" x14ac:dyDescent="0.25">
      <c r="A77" t="str">
        <f t="shared" si="2"/>
        <v>1_1_2003</v>
      </c>
      <c r="B77">
        <v>1</v>
      </c>
      <c r="C77">
        <v>1</v>
      </c>
      <c r="D77" s="161">
        <v>2003</v>
      </c>
      <c r="E77">
        <v>1288939109.99999</v>
      </c>
      <c r="F77">
        <v>1600147407</v>
      </c>
      <c r="G77">
        <v>1288939109.99999</v>
      </c>
      <c r="H77">
        <v>1274900577.99999</v>
      </c>
      <c r="I77">
        <v>-14038531.999999501</v>
      </c>
      <c r="J77">
        <v>1312460670.83267</v>
      </c>
      <c r="K77">
        <v>62032420.585286103</v>
      </c>
      <c r="L77">
        <v>53602940.288169198</v>
      </c>
      <c r="M77">
        <v>0</v>
      </c>
      <c r="N77">
        <v>1.6341998736408201</v>
      </c>
      <c r="O77">
        <v>8598581.7896695491</v>
      </c>
      <c r="P77">
        <v>2.2341232637125801</v>
      </c>
      <c r="Q77">
        <v>42670.716778018803</v>
      </c>
      <c r="R77">
        <v>10.9976736464378</v>
      </c>
      <c r="S77">
        <v>3.902560944093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43130309.373167299</v>
      </c>
      <c r="AC77">
        <v>0</v>
      </c>
      <c r="AD77">
        <v>806933.445415008</v>
      </c>
      <c r="AE77">
        <v>8906931.2525333893</v>
      </c>
      <c r="AF77">
        <v>11520587.115480199</v>
      </c>
      <c r="AG77">
        <v>3369579.0032776701</v>
      </c>
      <c r="AH77">
        <v>-2836456.4075592598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64897883.782314397</v>
      </c>
      <c r="AS77">
        <v>65507895.307774603</v>
      </c>
      <c r="AT77">
        <v>-79546427.307774097</v>
      </c>
      <c r="AU77">
        <v>0</v>
      </c>
      <c r="AV77">
        <v>-14038531.999999501</v>
      </c>
      <c r="AW77"/>
      <c r="AX77"/>
    </row>
    <row r="78" spans="1:70" x14ac:dyDescent="0.25">
      <c r="A78" t="str">
        <f t="shared" si="2"/>
        <v>1_1_2004</v>
      </c>
      <c r="B78">
        <v>1</v>
      </c>
      <c r="C78">
        <v>1</v>
      </c>
      <c r="D78" s="161">
        <v>2004</v>
      </c>
      <c r="E78">
        <v>1296634996.99999</v>
      </c>
      <c r="F78">
        <v>1611534497</v>
      </c>
      <c r="G78">
        <v>1274900577.99999</v>
      </c>
      <c r="H78">
        <v>1354636471</v>
      </c>
      <c r="I78">
        <v>72040006.000000805</v>
      </c>
      <c r="J78">
        <v>1369208690.66975</v>
      </c>
      <c r="K78">
        <v>48200377.326621503</v>
      </c>
      <c r="L78">
        <v>53750208.320538104</v>
      </c>
      <c r="M78">
        <v>0</v>
      </c>
      <c r="N78">
        <v>1.6039632578583201</v>
      </c>
      <c r="O78">
        <v>8769753.8845768701</v>
      </c>
      <c r="P78">
        <v>2.5561682244003099</v>
      </c>
      <c r="Q78">
        <v>41259.962849208197</v>
      </c>
      <c r="R78">
        <v>10.890791800554799</v>
      </c>
      <c r="S78">
        <v>3.8966104678570499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16381568.883958001</v>
      </c>
      <c r="AC78">
        <v>0</v>
      </c>
      <c r="AD78">
        <v>5467373.1042229095</v>
      </c>
      <c r="AE78">
        <v>10675959.6720166</v>
      </c>
      <c r="AF78">
        <v>12218302.763924001</v>
      </c>
      <c r="AG78">
        <v>4572272.0824608104</v>
      </c>
      <c r="AH78">
        <v>-2796809.3215034902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46518667.185079001</v>
      </c>
      <c r="AS78">
        <v>47530739.090737</v>
      </c>
      <c r="AT78">
        <v>24509266.9092637</v>
      </c>
      <c r="AU78">
        <v>7695887</v>
      </c>
      <c r="AV78">
        <v>79735893.000000805</v>
      </c>
      <c r="AW78"/>
      <c r="AX78"/>
    </row>
    <row r="79" spans="1:70" x14ac:dyDescent="0.25">
      <c r="A79" t="str">
        <f t="shared" si="2"/>
        <v>1_1_2005</v>
      </c>
      <c r="B79">
        <v>1</v>
      </c>
      <c r="C79">
        <v>1</v>
      </c>
      <c r="D79" s="161">
        <v>2005</v>
      </c>
      <c r="E79">
        <v>1304536664.99999</v>
      </c>
      <c r="F79">
        <v>1622733011</v>
      </c>
      <c r="G79">
        <v>1354636471</v>
      </c>
      <c r="H79">
        <v>1404388432.99999</v>
      </c>
      <c r="I79">
        <v>41850293.999998502</v>
      </c>
      <c r="J79">
        <v>1412087223.7991199</v>
      </c>
      <c r="K79">
        <v>34028050.043700501</v>
      </c>
      <c r="L79">
        <v>53886815.947280802</v>
      </c>
      <c r="M79">
        <v>0</v>
      </c>
      <c r="N79">
        <v>1.6171605728613201</v>
      </c>
      <c r="O79">
        <v>8932883.7708925996</v>
      </c>
      <c r="P79">
        <v>3.0153663144971001</v>
      </c>
      <c r="Q79">
        <v>40066.286860637701</v>
      </c>
      <c r="R79">
        <v>10.770660834933199</v>
      </c>
      <c r="S79">
        <v>3.89844811904922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6439031.6422476899</v>
      </c>
      <c r="AC79">
        <v>0</v>
      </c>
      <c r="AD79">
        <v>-2667732.4386963798</v>
      </c>
      <c r="AE79">
        <v>11599483.671057001</v>
      </c>
      <c r="AF79">
        <v>16550156.9328508</v>
      </c>
      <c r="AG79">
        <v>4456620.6511137104</v>
      </c>
      <c r="AH79">
        <v>-3138293.11331202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33239267.3452609</v>
      </c>
      <c r="AS79">
        <v>33390997.638251301</v>
      </c>
      <c r="AT79">
        <v>8459296.3617471997</v>
      </c>
      <c r="AU79">
        <v>7901667.9999999898</v>
      </c>
      <c r="AV79">
        <v>49751961.999998502</v>
      </c>
      <c r="AW79"/>
      <c r="AX79"/>
    </row>
    <row r="80" spans="1:70" x14ac:dyDescent="0.25">
      <c r="A80" t="str">
        <f t="shared" si="2"/>
        <v>1_1_2006</v>
      </c>
      <c r="B80">
        <v>1</v>
      </c>
      <c r="C80">
        <v>1</v>
      </c>
      <c r="D80" s="161">
        <v>2006</v>
      </c>
      <c r="E80">
        <v>1304536664.99999</v>
      </c>
      <c r="F80">
        <v>1622733011</v>
      </c>
      <c r="G80">
        <v>1404388432.99999</v>
      </c>
      <c r="H80">
        <v>1466313949</v>
      </c>
      <c r="I80">
        <v>61925516.000001803</v>
      </c>
      <c r="J80">
        <v>1465431911.1008401</v>
      </c>
      <c r="K80">
        <v>53344687.301723801</v>
      </c>
      <c r="L80">
        <v>55602614.908346198</v>
      </c>
      <c r="M80">
        <v>0</v>
      </c>
      <c r="N80">
        <v>1.6580792102602699</v>
      </c>
      <c r="O80">
        <v>9184079.1280833408</v>
      </c>
      <c r="P80">
        <v>3.3069910161743099</v>
      </c>
      <c r="Q80">
        <v>38280.2060297266</v>
      </c>
      <c r="R80">
        <v>10.702248974849599</v>
      </c>
      <c r="S80">
        <v>4.1640990511370504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31207561.646474998</v>
      </c>
      <c r="AC80">
        <v>0</v>
      </c>
      <c r="AD80">
        <v>-5825869.0967539102</v>
      </c>
      <c r="AE80">
        <v>15304444.547969</v>
      </c>
      <c r="AF80">
        <v>9864130.3223751895</v>
      </c>
      <c r="AG80">
        <v>7119620.6046710899</v>
      </c>
      <c r="AH80">
        <v>-2485773.1878929501</v>
      </c>
      <c r="AI80">
        <v>-1632822.62901633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53551292.207827099</v>
      </c>
      <c r="AS80">
        <v>53952888.807747401</v>
      </c>
      <c r="AT80">
        <v>7972627.1922543803</v>
      </c>
      <c r="AU80">
        <v>0</v>
      </c>
      <c r="AV80">
        <v>61925516.000001803</v>
      </c>
      <c r="AW80"/>
      <c r="AX80"/>
    </row>
    <row r="81" spans="1:50" x14ac:dyDescent="0.25">
      <c r="A81" t="str">
        <f t="shared" si="2"/>
        <v>1_1_2007</v>
      </c>
      <c r="B81">
        <v>1</v>
      </c>
      <c r="C81">
        <v>1</v>
      </c>
      <c r="D81" s="161">
        <v>2007</v>
      </c>
      <c r="E81">
        <v>1304536664.99999</v>
      </c>
      <c r="F81">
        <v>1622733011</v>
      </c>
      <c r="G81">
        <v>1466313949</v>
      </c>
      <c r="H81">
        <v>1490391379</v>
      </c>
      <c r="I81">
        <v>24077429.9999994</v>
      </c>
      <c r="J81">
        <v>1517118594.2073901</v>
      </c>
      <c r="K81">
        <v>51686683.106554098</v>
      </c>
      <c r="L81">
        <v>59370868.793091901</v>
      </c>
      <c r="M81">
        <v>0</v>
      </c>
      <c r="N81">
        <v>1.66872488475637</v>
      </c>
      <c r="O81">
        <v>9248151.0689201597</v>
      </c>
      <c r="P81">
        <v>3.4716298018220102</v>
      </c>
      <c r="Q81">
        <v>38809.4845758581</v>
      </c>
      <c r="R81">
        <v>10.5610246145438</v>
      </c>
      <c r="S81">
        <v>4.3807667493960301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53825389.866687</v>
      </c>
      <c r="AC81">
        <v>0</v>
      </c>
      <c r="AD81">
        <v>-2325412.3158154101</v>
      </c>
      <c r="AE81">
        <v>4383252.0803706301</v>
      </c>
      <c r="AF81">
        <v>5476163.8381851399</v>
      </c>
      <c r="AG81">
        <v>-2145538.0510735102</v>
      </c>
      <c r="AH81">
        <v>-5072150.7217958802</v>
      </c>
      <c r="AI81">
        <v>-1380893.59351892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52760811.103038996</v>
      </c>
      <c r="AS81">
        <v>52555059.904864296</v>
      </c>
      <c r="AT81">
        <v>-28477629.904864799</v>
      </c>
      <c r="AU81">
        <v>0</v>
      </c>
      <c r="AV81">
        <v>24077429.9999994</v>
      </c>
      <c r="AW81"/>
      <c r="AX81"/>
    </row>
    <row r="82" spans="1:50" x14ac:dyDescent="0.25">
      <c r="A82" t="str">
        <f t="shared" si="2"/>
        <v>1_1_2008</v>
      </c>
      <c r="B82">
        <v>1</v>
      </c>
      <c r="C82">
        <v>1</v>
      </c>
      <c r="D82" s="161">
        <v>2008</v>
      </c>
      <c r="E82">
        <v>1304536664.99999</v>
      </c>
      <c r="F82">
        <v>1622733011</v>
      </c>
      <c r="G82">
        <v>1490391379</v>
      </c>
      <c r="H82">
        <v>1563634307</v>
      </c>
      <c r="I82">
        <v>73242928.000000596</v>
      </c>
      <c r="J82">
        <v>1551661857.9386201</v>
      </c>
      <c r="K82">
        <v>34543263.731231198</v>
      </c>
      <c r="L82">
        <v>60720696.180242598</v>
      </c>
      <c r="M82">
        <v>0</v>
      </c>
      <c r="N82">
        <v>1.7224676618128401</v>
      </c>
      <c r="O82">
        <v>9291879.4741836209</v>
      </c>
      <c r="P82">
        <v>3.9047266684501301</v>
      </c>
      <c r="Q82">
        <v>38748.318441506301</v>
      </c>
      <c r="R82">
        <v>10.7060497576202</v>
      </c>
      <c r="S82">
        <v>4.4760410563086701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0.18946376796546399</v>
      </c>
      <c r="AA82">
        <v>0</v>
      </c>
      <c r="AB82">
        <v>23525837.846206699</v>
      </c>
      <c r="AC82">
        <v>0</v>
      </c>
      <c r="AD82">
        <v>-9751771.5610391591</v>
      </c>
      <c r="AE82">
        <v>3707655.4959913702</v>
      </c>
      <c r="AF82">
        <v>13825275.455540599</v>
      </c>
      <c r="AG82">
        <v>119386.499334704</v>
      </c>
      <c r="AH82">
        <v>5568140.7213961203</v>
      </c>
      <c r="AI82">
        <v>-578207.39095642301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-2117290.4487383398</v>
      </c>
      <c r="AQ82">
        <v>0</v>
      </c>
      <c r="AR82">
        <v>34299026.617735699</v>
      </c>
      <c r="AS82">
        <v>34251225.3604941</v>
      </c>
      <c r="AT82">
        <v>38991702.639506496</v>
      </c>
      <c r="AU82">
        <v>0</v>
      </c>
      <c r="AV82">
        <v>73242928.000000596</v>
      </c>
      <c r="AW82"/>
      <c r="AX82"/>
    </row>
    <row r="83" spans="1:50" x14ac:dyDescent="0.25">
      <c r="A83" t="str">
        <f t="shared" si="2"/>
        <v>1_1_2009</v>
      </c>
      <c r="B83">
        <v>1</v>
      </c>
      <c r="C83">
        <v>1</v>
      </c>
      <c r="D83" s="161">
        <v>2009</v>
      </c>
      <c r="E83">
        <v>1315885005.99999</v>
      </c>
      <c r="F83">
        <v>1636775019</v>
      </c>
      <c r="G83">
        <v>1563634307</v>
      </c>
      <c r="H83">
        <v>1542166468.99999</v>
      </c>
      <c r="I83">
        <v>-32816179.000001501</v>
      </c>
      <c r="J83">
        <v>1522141264.03793</v>
      </c>
      <c r="K83">
        <v>-44500581.778194301</v>
      </c>
      <c r="L83">
        <v>60228814.572822303</v>
      </c>
      <c r="M83">
        <v>0</v>
      </c>
      <c r="N83">
        <v>1.82893803269755</v>
      </c>
      <c r="O83">
        <v>9223489.1182339005</v>
      </c>
      <c r="P83">
        <v>2.8462521151519899</v>
      </c>
      <c r="Q83">
        <v>37103.449917785103</v>
      </c>
      <c r="R83">
        <v>10.8032460409766</v>
      </c>
      <c r="S83">
        <v>4.6394372370407497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0.187829811019216</v>
      </c>
      <c r="AA83">
        <v>0</v>
      </c>
      <c r="AB83">
        <v>3136308.8611913701</v>
      </c>
      <c r="AC83">
        <v>0</v>
      </c>
      <c r="AD83">
        <v>-20602342.721932001</v>
      </c>
      <c r="AE83">
        <v>-1210243.71016437</v>
      </c>
      <c r="AF83">
        <v>-37559229.543275498</v>
      </c>
      <c r="AG83">
        <v>7577762.4951498397</v>
      </c>
      <c r="AH83">
        <v>4928719.4827252002</v>
      </c>
      <c r="AI83">
        <v>-1131419.06784706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-44860444.204152599</v>
      </c>
      <c r="AS83">
        <v>-44884238.725112602</v>
      </c>
      <c r="AT83">
        <v>12068059.725111</v>
      </c>
      <c r="AU83">
        <v>11348341</v>
      </c>
      <c r="AV83">
        <v>-21467838.000001501</v>
      </c>
      <c r="AW83"/>
      <c r="AX83"/>
    </row>
    <row r="84" spans="1:50" x14ac:dyDescent="0.25">
      <c r="A84" t="str">
        <f t="shared" si="2"/>
        <v>1_1_2010</v>
      </c>
      <c r="B84">
        <v>1</v>
      </c>
      <c r="C84">
        <v>1</v>
      </c>
      <c r="D84" s="161">
        <v>2010</v>
      </c>
      <c r="E84">
        <v>1357920541.99999</v>
      </c>
      <c r="F84">
        <v>1684310471</v>
      </c>
      <c r="G84">
        <v>1542166468.99999</v>
      </c>
      <c r="H84">
        <v>1584263533</v>
      </c>
      <c r="I84">
        <v>61528.000000629501</v>
      </c>
      <c r="J84">
        <v>1596517719.6469901</v>
      </c>
      <c r="K84">
        <v>29089362.663162</v>
      </c>
      <c r="L84">
        <v>58542062.920650803</v>
      </c>
      <c r="M84">
        <v>0</v>
      </c>
      <c r="N84">
        <v>1.84639026340027</v>
      </c>
      <c r="O84">
        <v>9075411.1666394807</v>
      </c>
      <c r="P84">
        <v>3.3049430308570198</v>
      </c>
      <c r="Q84">
        <v>36269.585627314998</v>
      </c>
      <c r="R84">
        <v>11.0604116095697</v>
      </c>
      <c r="S84">
        <v>4.8650127250228996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0.19551027088004699</v>
      </c>
      <c r="AA84">
        <v>0</v>
      </c>
      <c r="AB84">
        <v>-3228030.8067442798</v>
      </c>
      <c r="AC84">
        <v>0</v>
      </c>
      <c r="AD84">
        <v>-141908.14693929601</v>
      </c>
      <c r="AE84">
        <v>1612126.61514169</v>
      </c>
      <c r="AF84">
        <v>17361660.035480302</v>
      </c>
      <c r="AG84">
        <v>4108789.6594587602</v>
      </c>
      <c r="AH84">
        <v>11342648.463327199</v>
      </c>
      <c r="AI84">
        <v>-1544128.41326271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-221176.77055835901</v>
      </c>
      <c r="AQ84">
        <v>0</v>
      </c>
      <c r="AR84">
        <v>29289980.635903299</v>
      </c>
      <c r="AS84">
        <v>29563662.043464798</v>
      </c>
      <c r="AT84">
        <v>-29502134.043464199</v>
      </c>
      <c r="AU84">
        <v>42035535.999999903</v>
      </c>
      <c r="AV84">
        <v>42097064.000000603</v>
      </c>
      <c r="AW84"/>
      <c r="AX84"/>
    </row>
    <row r="85" spans="1:50" x14ac:dyDescent="0.25">
      <c r="A85" t="str">
        <f t="shared" si="2"/>
        <v>1_1_2011</v>
      </c>
      <c r="B85">
        <v>1</v>
      </c>
      <c r="C85">
        <v>1</v>
      </c>
      <c r="D85" s="161">
        <v>2011</v>
      </c>
      <c r="E85">
        <v>1357920541.99999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1645411809.58687</v>
      </c>
      <c r="K85">
        <v>48894089.9398757</v>
      </c>
      <c r="L85">
        <v>58648128.683592103</v>
      </c>
      <c r="M85">
        <v>0</v>
      </c>
      <c r="N85">
        <v>1.8637728774042599</v>
      </c>
      <c r="O85">
        <v>9159450.9602589998</v>
      </c>
      <c r="P85">
        <v>4.05616919494837</v>
      </c>
      <c r="Q85">
        <v>35668.3190565029</v>
      </c>
      <c r="R85">
        <v>11.3570696908715</v>
      </c>
      <c r="S85">
        <v>4.8273632355876099</v>
      </c>
      <c r="T85">
        <v>0</v>
      </c>
      <c r="U85">
        <v>0</v>
      </c>
      <c r="V85">
        <v>0</v>
      </c>
      <c r="W85">
        <v>0</v>
      </c>
      <c r="X85">
        <v>0.12084668721360201</v>
      </c>
      <c r="Y85">
        <v>0</v>
      </c>
      <c r="Z85">
        <v>0.35897183665993898</v>
      </c>
      <c r="AA85">
        <v>0</v>
      </c>
      <c r="AB85">
        <v>4033699.02502885</v>
      </c>
      <c r="AC85">
        <v>0</v>
      </c>
      <c r="AD85">
        <v>-2862060.5550739402</v>
      </c>
      <c r="AE85">
        <v>6199079.3232100401</v>
      </c>
      <c r="AF85">
        <v>25567987.170637801</v>
      </c>
      <c r="AG85">
        <v>2912345.9028687002</v>
      </c>
      <c r="AH85">
        <v>12195145.720786201</v>
      </c>
      <c r="AI85">
        <v>267521.79947635398</v>
      </c>
      <c r="AJ85">
        <v>0</v>
      </c>
      <c r="AK85">
        <v>0</v>
      </c>
      <c r="AL85">
        <v>0</v>
      </c>
      <c r="AM85">
        <v>0</v>
      </c>
      <c r="AN85">
        <v>1711047.7304213101</v>
      </c>
      <c r="AO85">
        <v>0</v>
      </c>
      <c r="AP85">
        <v>-1767858.7613522899</v>
      </c>
      <c r="AQ85">
        <v>0</v>
      </c>
      <c r="AR85">
        <v>48256907.356003001</v>
      </c>
      <c r="AS85">
        <v>48784355.387942202</v>
      </c>
      <c r="AT85">
        <v>16918526.6120576</v>
      </c>
      <c r="AU85">
        <v>0</v>
      </c>
      <c r="AV85">
        <v>65702881.999999799</v>
      </c>
      <c r="AW85"/>
      <c r="AX85"/>
    </row>
    <row r="86" spans="1:50" x14ac:dyDescent="0.25">
      <c r="A86" t="str">
        <f t="shared" si="2"/>
        <v>1_1_2012</v>
      </c>
      <c r="B86">
        <v>1</v>
      </c>
      <c r="C86">
        <v>1</v>
      </c>
      <c r="D86" s="161">
        <v>2012</v>
      </c>
      <c r="E86">
        <v>1357920541.99999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1682621165.3282001</v>
      </c>
      <c r="K86">
        <v>37209355.7413304</v>
      </c>
      <c r="L86">
        <v>60228514.526974499</v>
      </c>
      <c r="M86">
        <v>0</v>
      </c>
      <c r="N86">
        <v>1.87757629079359</v>
      </c>
      <c r="O86">
        <v>9265369.1436843593</v>
      </c>
      <c r="P86">
        <v>4.0850684443871499</v>
      </c>
      <c r="Q86">
        <v>35332.063055995401</v>
      </c>
      <c r="R86">
        <v>11.244313444527</v>
      </c>
      <c r="S86">
        <v>4.8858900437047801</v>
      </c>
      <c r="T86">
        <v>0</v>
      </c>
      <c r="U86">
        <v>0</v>
      </c>
      <c r="V86">
        <v>0</v>
      </c>
      <c r="W86">
        <v>0</v>
      </c>
      <c r="X86">
        <v>0.619991742491807</v>
      </c>
      <c r="Y86">
        <v>0</v>
      </c>
      <c r="Z86">
        <v>0.36463924263986802</v>
      </c>
      <c r="AA86">
        <v>0</v>
      </c>
      <c r="AB86">
        <v>27080563.932377402</v>
      </c>
      <c r="AC86">
        <v>0</v>
      </c>
      <c r="AD86">
        <v>-1765916.9058382199</v>
      </c>
      <c r="AE86">
        <v>7864776.5036713099</v>
      </c>
      <c r="AF86">
        <v>952050.16620786104</v>
      </c>
      <c r="AG86">
        <v>1650283.16328198</v>
      </c>
      <c r="AH86">
        <v>-4734813.2146817502</v>
      </c>
      <c r="AI86">
        <v>-430371.71600025898</v>
      </c>
      <c r="AJ86">
        <v>0</v>
      </c>
      <c r="AK86">
        <v>0</v>
      </c>
      <c r="AL86">
        <v>0</v>
      </c>
      <c r="AM86">
        <v>0</v>
      </c>
      <c r="AN86">
        <v>7393948.2075685803</v>
      </c>
      <c r="AO86">
        <v>0</v>
      </c>
      <c r="AP86">
        <v>-80357.101306968994</v>
      </c>
      <c r="AQ86">
        <v>0</v>
      </c>
      <c r="AR86">
        <v>37930163.035279997</v>
      </c>
      <c r="AS86">
        <v>38268609.317722097</v>
      </c>
      <c r="AT86">
        <v>-3924553.3177222302</v>
      </c>
      <c r="AU86">
        <v>0</v>
      </c>
      <c r="AV86">
        <v>34344055.999999903</v>
      </c>
      <c r="AW86"/>
      <c r="AX86"/>
    </row>
    <row r="87" spans="1:50" x14ac:dyDescent="0.25">
      <c r="A87" t="str">
        <f t="shared" si="2"/>
        <v>1_1_2013</v>
      </c>
      <c r="B87">
        <v>1</v>
      </c>
      <c r="C87">
        <v>1</v>
      </c>
      <c r="D87" s="161">
        <v>2013</v>
      </c>
      <c r="E87">
        <v>1357920541.99999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1685087267.57498</v>
      </c>
      <c r="K87">
        <v>2466102.2467816002</v>
      </c>
      <c r="L87">
        <v>61513379.605220102</v>
      </c>
      <c r="M87">
        <v>0</v>
      </c>
      <c r="N87">
        <v>2.0084616362367398</v>
      </c>
      <c r="O87">
        <v>9360035.1093612593</v>
      </c>
      <c r="P87">
        <v>3.9264334458579802</v>
      </c>
      <c r="Q87">
        <v>35625.734670719801</v>
      </c>
      <c r="R87">
        <v>10.910247641198101</v>
      </c>
      <c r="S87">
        <v>4.8874813217163897</v>
      </c>
      <c r="T87">
        <v>0</v>
      </c>
      <c r="U87">
        <v>0</v>
      </c>
      <c r="V87">
        <v>0</v>
      </c>
      <c r="W87">
        <v>0</v>
      </c>
      <c r="X87">
        <v>1.54359979775606</v>
      </c>
      <c r="Y87">
        <v>0</v>
      </c>
      <c r="Z87">
        <v>0.36463924263986802</v>
      </c>
      <c r="AA87">
        <v>0</v>
      </c>
      <c r="AB87">
        <v>25320135.009505</v>
      </c>
      <c r="AC87">
        <v>0</v>
      </c>
      <c r="AD87">
        <v>-22347248.942357302</v>
      </c>
      <c r="AE87">
        <v>7125939.61753002</v>
      </c>
      <c r="AF87">
        <v>-5353933.7933605798</v>
      </c>
      <c r="AG87">
        <v>-1591754.8489643801</v>
      </c>
      <c r="AH87">
        <v>-14291091.043617699</v>
      </c>
      <c r="AI87">
        <v>-21621.453934769801</v>
      </c>
      <c r="AJ87">
        <v>0</v>
      </c>
      <c r="AK87">
        <v>0</v>
      </c>
      <c r="AL87">
        <v>0</v>
      </c>
      <c r="AM87">
        <v>0</v>
      </c>
      <c r="AN87">
        <v>14197080.249368601</v>
      </c>
      <c r="AO87">
        <v>0</v>
      </c>
      <c r="AP87">
        <v>0</v>
      </c>
      <c r="AQ87">
        <v>0</v>
      </c>
      <c r="AR87">
        <v>3037504.7941688802</v>
      </c>
      <c r="AS87">
        <v>2661417.23904608</v>
      </c>
      <c r="AT87">
        <v>5951539.7609543297</v>
      </c>
      <c r="AU87">
        <v>0</v>
      </c>
      <c r="AV87">
        <v>8612957.0000004098</v>
      </c>
      <c r="AW87"/>
      <c r="AX87"/>
    </row>
    <row r="88" spans="1:50" x14ac:dyDescent="0.25">
      <c r="A88" t="str">
        <f t="shared" si="2"/>
        <v>1_1_2014</v>
      </c>
      <c r="B88">
        <v>1</v>
      </c>
      <c r="C88">
        <v>1</v>
      </c>
      <c r="D88" s="161">
        <v>2014</v>
      </c>
      <c r="E88">
        <v>1357920541.99999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1733567476.15448</v>
      </c>
      <c r="K88">
        <v>48480208.579502903</v>
      </c>
      <c r="L88">
        <v>63396051.766034603</v>
      </c>
      <c r="M88">
        <v>0</v>
      </c>
      <c r="N88">
        <v>1.9796424919522899</v>
      </c>
      <c r="O88">
        <v>9471627.2095400691</v>
      </c>
      <c r="P88">
        <v>3.7159925873714301</v>
      </c>
      <c r="Q88">
        <v>35762.044715306198</v>
      </c>
      <c r="R88">
        <v>10.8819876961769</v>
      </c>
      <c r="S88">
        <v>5.1402361395310496</v>
      </c>
      <c r="T88">
        <v>0</v>
      </c>
      <c r="U88">
        <v>0</v>
      </c>
      <c r="V88">
        <v>0</v>
      </c>
      <c r="W88">
        <v>0</v>
      </c>
      <c r="X88">
        <v>2.4966078729516701</v>
      </c>
      <c r="Y88">
        <v>0</v>
      </c>
      <c r="Z88">
        <v>0.59875677836236696</v>
      </c>
      <c r="AA88">
        <v>0</v>
      </c>
      <c r="AB88">
        <v>34622086.329787903</v>
      </c>
      <c r="AC88">
        <v>0</v>
      </c>
      <c r="AD88">
        <v>4102010.52542612</v>
      </c>
      <c r="AE88">
        <v>8408906.9651440494</v>
      </c>
      <c r="AF88">
        <v>-7348123.6557706902</v>
      </c>
      <c r="AG88">
        <v>-964537.57337342598</v>
      </c>
      <c r="AH88">
        <v>-1585355.6792788201</v>
      </c>
      <c r="AI88">
        <v>-1785371.7023243899</v>
      </c>
      <c r="AJ88">
        <v>0</v>
      </c>
      <c r="AK88">
        <v>0</v>
      </c>
      <c r="AL88">
        <v>0</v>
      </c>
      <c r="AM88">
        <v>0</v>
      </c>
      <c r="AN88">
        <v>14759826.082285199</v>
      </c>
      <c r="AO88">
        <v>0</v>
      </c>
      <c r="AP88">
        <v>-3009530.3891049898</v>
      </c>
      <c r="AQ88">
        <v>0</v>
      </c>
      <c r="AR88">
        <v>47199910.902791001</v>
      </c>
      <c r="AS88">
        <v>47749739.695469603</v>
      </c>
      <c r="AT88">
        <v>383385.30452981498</v>
      </c>
      <c r="AU88">
        <v>0</v>
      </c>
      <c r="AV88">
        <v>48133124.999999397</v>
      </c>
      <c r="AW88"/>
      <c r="AX88"/>
    </row>
    <row r="89" spans="1:50" x14ac:dyDescent="0.25">
      <c r="A89" t="str">
        <f t="shared" si="2"/>
        <v>1_1_2015</v>
      </c>
      <c r="B89">
        <v>1</v>
      </c>
      <c r="C89">
        <v>1</v>
      </c>
      <c r="D89" s="161">
        <v>2015</v>
      </c>
      <c r="E89">
        <v>1357920541.99999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1659066764.12556</v>
      </c>
      <c r="K89">
        <v>-74500712.028921798</v>
      </c>
      <c r="L89">
        <v>64060397.623078197</v>
      </c>
      <c r="M89">
        <v>0</v>
      </c>
      <c r="N89">
        <v>2.12248768362858</v>
      </c>
      <c r="O89">
        <v>9569548.7950727697</v>
      </c>
      <c r="P89">
        <v>2.7360909293352398</v>
      </c>
      <c r="Q89">
        <v>36783.3574777342</v>
      </c>
      <c r="R89">
        <v>10.8849810846443</v>
      </c>
      <c r="S89">
        <v>5.1642561372342799</v>
      </c>
      <c r="T89">
        <v>9.1007693143801194E-2</v>
      </c>
      <c r="U89">
        <v>0</v>
      </c>
      <c r="V89">
        <v>0</v>
      </c>
      <c r="W89">
        <v>0</v>
      </c>
      <c r="X89">
        <v>3.4966078729516701</v>
      </c>
      <c r="Y89">
        <v>0</v>
      </c>
      <c r="Z89">
        <v>0.90089463423110905</v>
      </c>
      <c r="AA89">
        <v>0</v>
      </c>
      <c r="AB89">
        <v>17316560.682462599</v>
      </c>
      <c r="AC89">
        <v>0</v>
      </c>
      <c r="AD89">
        <v>-21775647.173108</v>
      </c>
      <c r="AE89">
        <v>7786884.6497746697</v>
      </c>
      <c r="AF89">
        <v>-39595213.761993401</v>
      </c>
      <c r="AG89">
        <v>-5584988.4139946401</v>
      </c>
      <c r="AH89">
        <v>-496250.71217381302</v>
      </c>
      <c r="AI89">
        <v>-235607.39257489401</v>
      </c>
      <c r="AJ89">
        <v>-39616751.488430299</v>
      </c>
      <c r="AK89">
        <v>0</v>
      </c>
      <c r="AL89">
        <v>0</v>
      </c>
      <c r="AM89">
        <v>0</v>
      </c>
      <c r="AN89">
        <v>16117884.518278699</v>
      </c>
      <c r="AO89">
        <v>0</v>
      </c>
      <c r="AP89">
        <v>-3852045.3257213202</v>
      </c>
      <c r="AQ89">
        <v>0</v>
      </c>
      <c r="AR89">
        <v>-69935174.417480305</v>
      </c>
      <c r="AS89">
        <v>-69633614.846922502</v>
      </c>
      <c r="AT89">
        <v>51548125.846922196</v>
      </c>
      <c r="AU89">
        <v>0</v>
      </c>
      <c r="AV89">
        <v>-18085489.000000302</v>
      </c>
      <c r="AW89"/>
      <c r="AX89"/>
    </row>
    <row r="90" spans="1:50" x14ac:dyDescent="0.25">
      <c r="A90" t="str">
        <f t="shared" si="2"/>
        <v>1_1_2016</v>
      </c>
      <c r="B90">
        <v>1</v>
      </c>
      <c r="C90">
        <v>1</v>
      </c>
      <c r="D90" s="161">
        <v>2016</v>
      </c>
      <c r="E90">
        <v>1357920541.99999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1629842376.8943501</v>
      </c>
      <c r="K90">
        <v>-29224387.2312073</v>
      </c>
      <c r="L90">
        <v>64564961.1953898</v>
      </c>
      <c r="M90">
        <v>0</v>
      </c>
      <c r="N90">
        <v>2.1718309915963601</v>
      </c>
      <c r="O90">
        <v>9643203.3315981403</v>
      </c>
      <c r="P90">
        <v>2.4334024777688299</v>
      </c>
      <c r="Q90">
        <v>37603.8361288671</v>
      </c>
      <c r="R90">
        <v>10.8034312406108</v>
      </c>
      <c r="S90">
        <v>5.67044548332637</v>
      </c>
      <c r="T90">
        <v>0.182015386287602</v>
      </c>
      <c r="U90">
        <v>0</v>
      </c>
      <c r="V90">
        <v>0</v>
      </c>
      <c r="W90">
        <v>0</v>
      </c>
      <c r="X90">
        <v>4.4966078729516701</v>
      </c>
      <c r="Y90">
        <v>0</v>
      </c>
      <c r="Z90">
        <v>0.99492762883617902</v>
      </c>
      <c r="AA90">
        <v>0</v>
      </c>
      <c r="AB90">
        <v>22064717.012435101</v>
      </c>
      <c r="AC90">
        <v>0</v>
      </c>
      <c r="AD90">
        <v>-6733767.1006338997</v>
      </c>
      <c r="AE90">
        <v>5865464.5237968396</v>
      </c>
      <c r="AF90">
        <v>-14601651.0211385</v>
      </c>
      <c r="AG90">
        <v>-4076414.5755989002</v>
      </c>
      <c r="AH90">
        <v>-4337100.8240381498</v>
      </c>
      <c r="AI90">
        <v>-3728390.7332824301</v>
      </c>
      <c r="AJ90">
        <v>-38082730.242195398</v>
      </c>
      <c r="AK90">
        <v>0</v>
      </c>
      <c r="AL90">
        <v>0</v>
      </c>
      <c r="AM90">
        <v>0</v>
      </c>
      <c r="AN90">
        <v>15950457.5483412</v>
      </c>
      <c r="AO90">
        <v>0</v>
      </c>
      <c r="AP90">
        <v>-1387915.49832595</v>
      </c>
      <c r="AQ90">
        <v>0</v>
      </c>
      <c r="AR90">
        <v>-29067330.910640001</v>
      </c>
      <c r="AS90">
        <v>-28443303.600670598</v>
      </c>
      <c r="AT90">
        <v>3551189.6006698702</v>
      </c>
      <c r="AU90">
        <v>0</v>
      </c>
      <c r="AV90">
        <v>-24892114.0000007</v>
      </c>
      <c r="AW90"/>
      <c r="AX90"/>
    </row>
    <row r="91" spans="1:50" x14ac:dyDescent="0.25">
      <c r="A91" t="str">
        <f t="shared" si="2"/>
        <v>1_1_2017</v>
      </c>
      <c r="B91">
        <v>1</v>
      </c>
      <c r="C91">
        <v>1</v>
      </c>
      <c r="D91" s="161">
        <v>2017</v>
      </c>
      <c r="E91">
        <v>1357920541.99999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1681106707.49524</v>
      </c>
      <c r="K91">
        <v>51264330.600890897</v>
      </c>
      <c r="L91">
        <v>66495613.310067602</v>
      </c>
      <c r="M91">
        <v>0</v>
      </c>
      <c r="N91">
        <v>2.1295453972595402</v>
      </c>
      <c r="O91">
        <v>9739666.0484840199</v>
      </c>
      <c r="P91">
        <v>2.64736159722076</v>
      </c>
      <c r="Q91">
        <v>38453.509365151003</v>
      </c>
      <c r="R91">
        <v>10.609794983468101</v>
      </c>
      <c r="S91">
        <v>5.8225167600417604</v>
      </c>
      <c r="T91">
        <v>0.182015386287602</v>
      </c>
      <c r="U91">
        <v>0</v>
      </c>
      <c r="V91">
        <v>0</v>
      </c>
      <c r="W91">
        <v>0</v>
      </c>
      <c r="X91">
        <v>5.4966078729516701</v>
      </c>
      <c r="Y91">
        <v>0</v>
      </c>
      <c r="Z91">
        <v>0.99492762883617902</v>
      </c>
      <c r="AA91">
        <v>0</v>
      </c>
      <c r="AB91">
        <v>28258697.521375898</v>
      </c>
      <c r="AC91">
        <v>0</v>
      </c>
      <c r="AD91">
        <v>5348123.9512925697</v>
      </c>
      <c r="AE91">
        <v>7177465.6479669297</v>
      </c>
      <c r="AF91">
        <v>10291116.396191901</v>
      </c>
      <c r="AG91">
        <v>-4124743.9634535098</v>
      </c>
      <c r="AH91">
        <v>-7155529.2257254999</v>
      </c>
      <c r="AI91">
        <v>-1103664.6414487599</v>
      </c>
      <c r="AJ91">
        <v>0</v>
      </c>
      <c r="AK91">
        <v>0</v>
      </c>
      <c r="AL91">
        <v>0</v>
      </c>
      <c r="AM91">
        <v>0</v>
      </c>
      <c r="AN91">
        <v>15720018.038391599</v>
      </c>
      <c r="AO91">
        <v>0</v>
      </c>
      <c r="AP91">
        <v>0</v>
      </c>
      <c r="AQ91">
        <v>0</v>
      </c>
      <c r="AR91">
        <v>54411483.7245913</v>
      </c>
      <c r="AS91">
        <v>54887468.874950103</v>
      </c>
      <c r="AT91">
        <v>-86333320.874948397</v>
      </c>
      <c r="AU91">
        <v>0</v>
      </c>
      <c r="AV91">
        <v>-31445851.999998201</v>
      </c>
      <c r="AW91"/>
      <c r="AX91"/>
    </row>
    <row r="92" spans="1:50" x14ac:dyDescent="0.25">
      <c r="A92" t="str">
        <f t="shared" si="2"/>
        <v>1_1_2018</v>
      </c>
      <c r="B92">
        <v>1</v>
      </c>
      <c r="C92">
        <v>1</v>
      </c>
      <c r="D92" s="161">
        <v>2018</v>
      </c>
      <c r="E92">
        <v>1357920541.99999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1698358479.0269499</v>
      </c>
      <c r="K92">
        <v>17251771.531708799</v>
      </c>
      <c r="L92">
        <v>67315268.821722701</v>
      </c>
      <c r="M92">
        <v>0</v>
      </c>
      <c r="N92">
        <v>2.11628653933517</v>
      </c>
      <c r="O92">
        <v>9822983.8105922006</v>
      </c>
      <c r="P92">
        <v>2.9200642266077401</v>
      </c>
      <c r="Q92">
        <v>39392.249431887001</v>
      </c>
      <c r="R92">
        <v>10.4497030009138</v>
      </c>
      <c r="S92">
        <v>6.0631175541013302</v>
      </c>
      <c r="T92">
        <v>9.1007693143801194E-2</v>
      </c>
      <c r="U92">
        <v>0</v>
      </c>
      <c r="V92">
        <v>0</v>
      </c>
      <c r="W92">
        <v>0</v>
      </c>
      <c r="X92">
        <v>6.4966078729516701</v>
      </c>
      <c r="Y92">
        <v>0</v>
      </c>
      <c r="Z92">
        <v>1</v>
      </c>
      <c r="AA92">
        <v>0.64384680764332902</v>
      </c>
      <c r="AB92">
        <v>10584425.9323467</v>
      </c>
      <c r="AC92">
        <v>0</v>
      </c>
      <c r="AD92">
        <v>1260505.9551961301</v>
      </c>
      <c r="AE92">
        <v>6262797.2857116703</v>
      </c>
      <c r="AF92">
        <v>12307366.351706101</v>
      </c>
      <c r="AG92">
        <v>-4356182.9211692596</v>
      </c>
      <c r="AH92">
        <v>-6174022.5349019403</v>
      </c>
      <c r="AI92">
        <v>-1714771.2137984501</v>
      </c>
      <c r="AJ92">
        <v>39681380.546599403</v>
      </c>
      <c r="AK92">
        <v>0</v>
      </c>
      <c r="AL92">
        <v>0</v>
      </c>
      <c r="AM92">
        <v>0</v>
      </c>
      <c r="AN92">
        <v>15428907.097600199</v>
      </c>
      <c r="AO92">
        <v>0</v>
      </c>
      <c r="AP92">
        <v>-64479.463601684402</v>
      </c>
      <c r="AQ92">
        <v>-54264117.846212603</v>
      </c>
      <c r="AR92">
        <v>18951809.1894763</v>
      </c>
      <c r="AS92">
        <v>17695295.636968199</v>
      </c>
      <c r="AT92">
        <v>-48143760.636968799</v>
      </c>
      <c r="AU92">
        <v>0</v>
      </c>
      <c r="AV92">
        <v>-30448465.0000006</v>
      </c>
      <c r="AW92"/>
      <c r="AX92"/>
    </row>
    <row r="93" spans="1:50" x14ac:dyDescent="0.25">
      <c r="A93" t="str">
        <f t="shared" si="2"/>
        <v>1_2_2002</v>
      </c>
      <c r="B93">
        <v>1</v>
      </c>
      <c r="C93">
        <v>2</v>
      </c>
      <c r="D93" s="161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45949917.028028399</v>
      </c>
      <c r="K93">
        <v>0</v>
      </c>
      <c r="L93">
        <v>2988066.6864974699</v>
      </c>
      <c r="M93">
        <v>0</v>
      </c>
      <c r="N93">
        <v>1.22446132506114</v>
      </c>
      <c r="O93">
        <v>2748238.4134659702</v>
      </c>
      <c r="P93">
        <v>1.95863721745606</v>
      </c>
      <c r="Q93">
        <v>35513.769785103097</v>
      </c>
      <c r="R93">
        <v>7.6754355225931601</v>
      </c>
      <c r="S93">
        <v>3.5501668442365699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0.31724360697922399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47103514.999999903</v>
      </c>
      <c r="AV93">
        <v>47103514.999999903</v>
      </c>
      <c r="AW93"/>
      <c r="AX93"/>
    </row>
    <row r="94" spans="1:50" x14ac:dyDescent="0.25">
      <c r="A94" t="str">
        <f t="shared" si="2"/>
        <v>1_2_2003</v>
      </c>
      <c r="B94">
        <v>1</v>
      </c>
      <c r="C94">
        <v>2</v>
      </c>
      <c r="D94" s="161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49292857.695281699</v>
      </c>
      <c r="K94">
        <v>2920278.0847451398</v>
      </c>
      <c r="L94">
        <v>3067152.0049922299</v>
      </c>
      <c r="M94">
        <v>0</v>
      </c>
      <c r="N94">
        <v>0.95425670327989498</v>
      </c>
      <c r="O94">
        <v>2800412.0870693899</v>
      </c>
      <c r="P94">
        <v>2.2248293383059701</v>
      </c>
      <c r="Q94">
        <v>34792.153953380403</v>
      </c>
      <c r="R94">
        <v>7.72117924132505</v>
      </c>
      <c r="S94">
        <v>3.5583851803607498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0.314175693497945</v>
      </c>
      <c r="AA94">
        <v>0</v>
      </c>
      <c r="AB94">
        <v>565211.79199989699</v>
      </c>
      <c r="AC94">
        <v>0</v>
      </c>
      <c r="AD94">
        <v>1673787.81183095</v>
      </c>
      <c r="AE94">
        <v>327087.01710608002</v>
      </c>
      <c r="AF94">
        <v>405740.47852562799</v>
      </c>
      <c r="AG94">
        <v>98986.889314809101</v>
      </c>
      <c r="AH94">
        <v>54590.441823932299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3125404.4306013002</v>
      </c>
      <c r="AS94">
        <v>3268648.0729016899</v>
      </c>
      <c r="AT94">
        <v>-3234419.0729017002</v>
      </c>
      <c r="AU94">
        <v>459964</v>
      </c>
      <c r="AV94">
        <v>494192.99999998801</v>
      </c>
      <c r="AW94"/>
      <c r="AX94"/>
    </row>
    <row r="95" spans="1:50" x14ac:dyDescent="0.25">
      <c r="A95" t="str">
        <f t="shared" si="2"/>
        <v>1_2_2004</v>
      </c>
      <c r="B95">
        <v>1</v>
      </c>
      <c r="C95">
        <v>2</v>
      </c>
      <c r="D95" s="161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51551378.271511301</v>
      </c>
      <c r="K95">
        <v>2258520.5762295499</v>
      </c>
      <c r="L95">
        <v>2963269.7546655</v>
      </c>
      <c r="M95">
        <v>0</v>
      </c>
      <c r="N95">
        <v>0.88758600432110801</v>
      </c>
      <c r="O95">
        <v>2846929.32774525</v>
      </c>
      <c r="P95">
        <v>2.5316819613867998</v>
      </c>
      <c r="Q95">
        <v>33820.029088857598</v>
      </c>
      <c r="R95">
        <v>7.7640478477194597</v>
      </c>
      <c r="S95">
        <v>3.5583851803607498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0.314175693497945</v>
      </c>
      <c r="AA95">
        <v>0</v>
      </c>
      <c r="AB95">
        <v>729811.34383892803</v>
      </c>
      <c r="AC95">
        <v>0</v>
      </c>
      <c r="AD95">
        <v>511957.20868370699</v>
      </c>
      <c r="AE95">
        <v>355455.34594248701</v>
      </c>
      <c r="AF95">
        <v>433145.912954434</v>
      </c>
      <c r="AG95">
        <v>143339.277399354</v>
      </c>
      <c r="AH95">
        <v>57112.461580782903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2230821.5503996899</v>
      </c>
      <c r="AS95">
        <v>2275803.82791638</v>
      </c>
      <c r="AT95">
        <v>2403147.1720836498</v>
      </c>
      <c r="AU95">
        <v>0</v>
      </c>
      <c r="AV95">
        <v>4678951.0000000298</v>
      </c>
      <c r="AW95"/>
      <c r="AX95"/>
    </row>
    <row r="96" spans="1:50" x14ac:dyDescent="0.25">
      <c r="A96" t="str">
        <f t="shared" si="2"/>
        <v>1_2_2005</v>
      </c>
      <c r="B96">
        <v>1</v>
      </c>
      <c r="C96">
        <v>2</v>
      </c>
      <c r="D96" s="161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54842700.238628402</v>
      </c>
      <c r="K96">
        <v>3291321.96711712</v>
      </c>
      <c r="L96">
        <v>3111608.7239264101</v>
      </c>
      <c r="M96">
        <v>0</v>
      </c>
      <c r="N96">
        <v>0.84445403853827095</v>
      </c>
      <c r="O96">
        <v>2900400.9844958899</v>
      </c>
      <c r="P96">
        <v>2.98787226562842</v>
      </c>
      <c r="Q96">
        <v>32966.477874573997</v>
      </c>
      <c r="R96">
        <v>7.7825434993937197</v>
      </c>
      <c r="S96">
        <v>3.5583851803607498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0.314175693497945</v>
      </c>
      <c r="AA96">
        <v>0</v>
      </c>
      <c r="AB96">
        <v>1694564.1274530101</v>
      </c>
      <c r="AC96">
        <v>0</v>
      </c>
      <c r="AD96">
        <v>308492.77823615802</v>
      </c>
      <c r="AE96">
        <v>447867.58933728503</v>
      </c>
      <c r="AF96">
        <v>632621.76414536603</v>
      </c>
      <c r="AG96">
        <v>136236.166202083</v>
      </c>
      <c r="AH96">
        <v>29340.604166860099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3249123.02954076</v>
      </c>
      <c r="AS96">
        <v>3310799.9864053898</v>
      </c>
      <c r="AT96">
        <v>3102654.0135945999</v>
      </c>
      <c r="AU96">
        <v>0</v>
      </c>
      <c r="AV96">
        <v>6413453.9999999898</v>
      </c>
      <c r="AW96"/>
      <c r="AX96"/>
    </row>
    <row r="97" spans="1:50" x14ac:dyDescent="0.25">
      <c r="A97" t="str">
        <f t="shared" si="2"/>
        <v>1_2_2006</v>
      </c>
      <c r="B97">
        <v>1</v>
      </c>
      <c r="C97">
        <v>2</v>
      </c>
      <c r="D97" s="161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58393435.689518698</v>
      </c>
      <c r="K97">
        <v>3550735.4508903301</v>
      </c>
      <c r="L97">
        <v>3372635.91564218</v>
      </c>
      <c r="M97">
        <v>0</v>
      </c>
      <c r="N97">
        <v>0.82515410950917401</v>
      </c>
      <c r="O97">
        <v>2968493.4504525298</v>
      </c>
      <c r="P97">
        <v>3.27363007287587</v>
      </c>
      <c r="Q97">
        <v>31633.004303496102</v>
      </c>
      <c r="R97">
        <v>7.8729895351010697</v>
      </c>
      <c r="S97">
        <v>3.6039527806618099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0.314175693497945</v>
      </c>
      <c r="AA97">
        <v>0</v>
      </c>
      <c r="AB97">
        <v>2145967.2185746399</v>
      </c>
      <c r="AC97">
        <v>0</v>
      </c>
      <c r="AD97">
        <v>227497.13545623401</v>
      </c>
      <c r="AE97">
        <v>583019.17554251198</v>
      </c>
      <c r="AF97">
        <v>405576.55888825702</v>
      </c>
      <c r="AG97">
        <v>257366.68108006899</v>
      </c>
      <c r="AH97">
        <v>168102.81466512999</v>
      </c>
      <c r="AI97">
        <v>-17063.980844974601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3770465.6033618702</v>
      </c>
      <c r="AS97">
        <v>3838043.4897619202</v>
      </c>
      <c r="AT97">
        <v>1896788.51023802</v>
      </c>
      <c r="AU97">
        <v>0</v>
      </c>
      <c r="AV97">
        <v>5734831.9999999497</v>
      </c>
      <c r="AW97"/>
      <c r="AX97"/>
    </row>
    <row r="98" spans="1:50" x14ac:dyDescent="0.25">
      <c r="A98" t="str">
        <f t="shared" si="2"/>
        <v>1_2_2007</v>
      </c>
      <c r="B98">
        <v>1</v>
      </c>
      <c r="C98">
        <v>2</v>
      </c>
      <c r="D98" s="161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63139511.046645999</v>
      </c>
      <c r="K98">
        <v>1817125.2928683599</v>
      </c>
      <c r="L98">
        <v>3742531.7688472499</v>
      </c>
      <c r="M98">
        <v>0</v>
      </c>
      <c r="N98">
        <v>0.99802413345686802</v>
      </c>
      <c r="O98">
        <v>2929215.4723490099</v>
      </c>
      <c r="P98">
        <v>3.4715382637713801</v>
      </c>
      <c r="Q98">
        <v>32002.695562030302</v>
      </c>
      <c r="R98">
        <v>7.6807238155797899</v>
      </c>
      <c r="S98">
        <v>3.9632681860798602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0.30348503466715798</v>
      </c>
      <c r="AA98">
        <v>0</v>
      </c>
      <c r="AB98">
        <v>2963812.6420754199</v>
      </c>
      <c r="AC98">
        <v>0</v>
      </c>
      <c r="AD98">
        <v>-754976.39308865101</v>
      </c>
      <c r="AE98">
        <v>185882.92288172699</v>
      </c>
      <c r="AF98">
        <v>302599.39432371402</v>
      </c>
      <c r="AG98">
        <v>-120878.921254694</v>
      </c>
      <c r="AH98">
        <v>-421493.62057337997</v>
      </c>
      <c r="AI98">
        <v>-101253.954645319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2053692.06971881</v>
      </c>
      <c r="AS98">
        <v>2067650.66080024</v>
      </c>
      <c r="AT98">
        <v>1846842.3391998</v>
      </c>
      <c r="AU98">
        <v>1675486</v>
      </c>
      <c r="AV98">
        <v>5589979.0000000503</v>
      </c>
      <c r="AW98"/>
      <c r="AX98"/>
    </row>
    <row r="99" spans="1:50" x14ac:dyDescent="0.25">
      <c r="A99" t="str">
        <f t="shared" si="2"/>
        <v>1_2_2008</v>
      </c>
      <c r="B99">
        <v>1</v>
      </c>
      <c r="C99">
        <v>2</v>
      </c>
      <c r="D99" s="161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75058250.888156205</v>
      </c>
      <c r="K99">
        <v>7902842.2255334202</v>
      </c>
      <c r="L99">
        <v>3896924.8286649799</v>
      </c>
      <c r="M99">
        <v>0</v>
      </c>
      <c r="N99">
        <v>0.93977045666623504</v>
      </c>
      <c r="O99">
        <v>2895500.65182896</v>
      </c>
      <c r="P99">
        <v>3.8638884750685998</v>
      </c>
      <c r="Q99">
        <v>32021.545966633101</v>
      </c>
      <c r="R99">
        <v>7.6301552176128098</v>
      </c>
      <c r="S99">
        <v>3.9876521555718498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0.27814092141244201</v>
      </c>
      <c r="AA99">
        <v>0</v>
      </c>
      <c r="AB99">
        <v>6011191.6164913904</v>
      </c>
      <c r="AC99">
        <v>0</v>
      </c>
      <c r="AD99">
        <v>-311735.76969142898</v>
      </c>
      <c r="AE99">
        <v>53468.712200242102</v>
      </c>
      <c r="AF99">
        <v>584838.38110141596</v>
      </c>
      <c r="AG99">
        <v>65621.198641874595</v>
      </c>
      <c r="AH99">
        <v>236404.100870047</v>
      </c>
      <c r="AI99">
        <v>9859.8174364617698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6649648.0570499999</v>
      </c>
      <c r="AS99">
        <v>6761598.0253881002</v>
      </c>
      <c r="AT99">
        <v>2290899.97461183</v>
      </c>
      <c r="AU99">
        <v>4486638.9999999898</v>
      </c>
      <c r="AV99">
        <v>13539136.999999899</v>
      </c>
      <c r="AW99"/>
      <c r="AX99"/>
    </row>
    <row r="100" spans="1:50" x14ac:dyDescent="0.25">
      <c r="A100" t="str">
        <f t="shared" si="2"/>
        <v>1_2_2009</v>
      </c>
      <c r="B100">
        <v>1</v>
      </c>
      <c r="C100">
        <v>2</v>
      </c>
      <c r="D100" s="161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72691652.031975105</v>
      </c>
      <c r="K100">
        <v>-2366598.8561811</v>
      </c>
      <c r="L100">
        <v>3862212.9981239801</v>
      </c>
      <c r="M100">
        <v>0</v>
      </c>
      <c r="N100">
        <v>1.13503110809188</v>
      </c>
      <c r="O100">
        <v>2873615.5909563601</v>
      </c>
      <c r="P100">
        <v>2.8005855881024599</v>
      </c>
      <c r="Q100">
        <v>30718.835568126098</v>
      </c>
      <c r="R100">
        <v>7.9748244602331502</v>
      </c>
      <c r="S100">
        <v>4.0581987556621897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0.27814092141244201</v>
      </c>
      <c r="AA100">
        <v>0</v>
      </c>
      <c r="AB100">
        <v>340155.95611234801</v>
      </c>
      <c r="AC100">
        <v>0</v>
      </c>
      <c r="AD100">
        <v>-2266468.5604047999</v>
      </c>
      <c r="AE100">
        <v>-182101.497073682</v>
      </c>
      <c r="AF100">
        <v>-2026040.60891462</v>
      </c>
      <c r="AG100">
        <v>346781.36087758199</v>
      </c>
      <c r="AH100">
        <v>753111.23188023502</v>
      </c>
      <c r="AI100">
        <v>-27846.967931137799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-3062409.0854540798</v>
      </c>
      <c r="AS100">
        <v>-3015308.9829583801</v>
      </c>
      <c r="AT100">
        <v>-6865873.0170415603</v>
      </c>
      <c r="AU100">
        <v>0</v>
      </c>
      <c r="AV100">
        <v>-9881181.9999999404</v>
      </c>
      <c r="AW100"/>
      <c r="AX100"/>
    </row>
    <row r="101" spans="1:50" x14ac:dyDescent="0.25">
      <c r="A101" t="str">
        <f t="shared" si="2"/>
        <v>1_2_2010</v>
      </c>
      <c r="B101">
        <v>1</v>
      </c>
      <c r="C101">
        <v>2</v>
      </c>
      <c r="D101" s="161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74009540.709699795</v>
      </c>
      <c r="K101">
        <v>291382.891985455</v>
      </c>
      <c r="L101">
        <v>3651703.6604625802</v>
      </c>
      <c r="M101">
        <v>0</v>
      </c>
      <c r="N101">
        <v>1.16794143281466</v>
      </c>
      <c r="O101">
        <v>2852151.6969436901</v>
      </c>
      <c r="P101">
        <v>3.2660852247490402</v>
      </c>
      <c r="Q101">
        <v>29966.431743468998</v>
      </c>
      <c r="R101">
        <v>7.9301054327543499</v>
      </c>
      <c r="S101">
        <v>4.0089942719692999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0.27223424204032598</v>
      </c>
      <c r="AA101">
        <v>0</v>
      </c>
      <c r="AB101">
        <v>-737480.72359629197</v>
      </c>
      <c r="AC101">
        <v>0</v>
      </c>
      <c r="AD101">
        <v>-240971.668552549</v>
      </c>
      <c r="AE101">
        <v>67940.738605909501</v>
      </c>
      <c r="AF101">
        <v>857552.85006471502</v>
      </c>
      <c r="AG101">
        <v>210210.89418968299</v>
      </c>
      <c r="AH101">
        <v>82651.472466910098</v>
      </c>
      <c r="AI101">
        <v>27926.582557661499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267830.14573603799</v>
      </c>
      <c r="AS101">
        <v>310314.48192644998</v>
      </c>
      <c r="AT101">
        <v>-4254713.4819264701</v>
      </c>
      <c r="AU101">
        <v>1165687</v>
      </c>
      <c r="AV101">
        <v>-2778712.00000002</v>
      </c>
      <c r="AW101"/>
      <c r="AX101"/>
    </row>
    <row r="102" spans="1:50" x14ac:dyDescent="0.25">
      <c r="A102" t="str">
        <f t="shared" si="2"/>
        <v>1_2_2011</v>
      </c>
      <c r="B102">
        <v>1</v>
      </c>
      <c r="C102">
        <v>2</v>
      </c>
      <c r="D102" s="161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79932731.153883293</v>
      </c>
      <c r="K102">
        <v>5222573.1343474397</v>
      </c>
      <c r="L102">
        <v>3875937.0241875299</v>
      </c>
      <c r="M102">
        <v>0</v>
      </c>
      <c r="N102">
        <v>1.1975799237850999</v>
      </c>
      <c r="O102">
        <v>2865273.642831</v>
      </c>
      <c r="P102">
        <v>3.9927704960379802</v>
      </c>
      <c r="Q102">
        <v>29426.8221675165</v>
      </c>
      <c r="R102">
        <v>8.3502916569628596</v>
      </c>
      <c r="S102">
        <v>4.0791861611951896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0.26992633518060899</v>
      </c>
      <c r="AA102">
        <v>0</v>
      </c>
      <c r="AB102">
        <v>2752096.3169567501</v>
      </c>
      <c r="AC102">
        <v>0</v>
      </c>
      <c r="AD102">
        <v>-167079.106331641</v>
      </c>
      <c r="AE102">
        <v>175822.07838428699</v>
      </c>
      <c r="AF102">
        <v>1112150.4896478199</v>
      </c>
      <c r="AG102">
        <v>162917.90917558101</v>
      </c>
      <c r="AH102">
        <v>873645.12214467803</v>
      </c>
      <c r="AI102">
        <v>-32100.415897873801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4877452.3940796005</v>
      </c>
      <c r="AS102">
        <v>4946462.4289650498</v>
      </c>
      <c r="AT102">
        <v>-1036552.4289650701</v>
      </c>
      <c r="AU102">
        <v>469328</v>
      </c>
      <c r="AV102">
        <v>4379237.9999999804</v>
      </c>
      <c r="AW102"/>
      <c r="AX102"/>
    </row>
    <row r="103" spans="1:50" x14ac:dyDescent="0.25">
      <c r="A103" t="str">
        <f t="shared" si="2"/>
        <v>1_2_2012</v>
      </c>
      <c r="B103">
        <v>1</v>
      </c>
      <c r="C103">
        <v>2</v>
      </c>
      <c r="D103" s="161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85718159.727773905</v>
      </c>
      <c r="K103">
        <v>4045128.45455029</v>
      </c>
      <c r="L103">
        <v>4140949.1879227501</v>
      </c>
      <c r="M103">
        <v>0</v>
      </c>
      <c r="N103">
        <v>1.16958096107573</v>
      </c>
      <c r="O103">
        <v>2873847.8133243402</v>
      </c>
      <c r="P103">
        <v>4.0037531914838302</v>
      </c>
      <c r="Q103">
        <v>29075.687025196399</v>
      </c>
      <c r="R103">
        <v>8.3624406793883406</v>
      </c>
      <c r="S103">
        <v>4.4248857901299896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0.34080460599745599</v>
      </c>
      <c r="AA103">
        <v>0</v>
      </c>
      <c r="AB103">
        <v>3293698.0219586599</v>
      </c>
      <c r="AC103">
        <v>0</v>
      </c>
      <c r="AD103">
        <v>200060.26282488901</v>
      </c>
      <c r="AE103">
        <v>276403.47155410203</v>
      </c>
      <c r="AF103">
        <v>19194.519836711799</v>
      </c>
      <c r="AG103">
        <v>115527.53495308199</v>
      </c>
      <c r="AH103">
        <v>-14470.324700137</v>
      </c>
      <c r="AI103">
        <v>-96784.341104062696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-32171.306935362802</v>
      </c>
      <c r="AQ103">
        <v>0</v>
      </c>
      <c r="AR103">
        <v>3761457.8383878898</v>
      </c>
      <c r="AS103">
        <v>3755107.6313396301</v>
      </c>
      <c r="AT103">
        <v>993864.36866042798</v>
      </c>
      <c r="AU103">
        <v>1651310</v>
      </c>
      <c r="AV103">
        <v>6400282.0000000596</v>
      </c>
      <c r="AW103"/>
      <c r="AX103"/>
    </row>
    <row r="104" spans="1:50" x14ac:dyDescent="0.25">
      <c r="A104" t="str">
        <f t="shared" si="2"/>
        <v>1_2_2013</v>
      </c>
      <c r="B104">
        <v>1</v>
      </c>
      <c r="C104">
        <v>2</v>
      </c>
      <c r="D104" s="161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90375226.873874798</v>
      </c>
      <c r="K104">
        <v>4657067.1461009197</v>
      </c>
      <c r="L104">
        <v>4862612.5704346197</v>
      </c>
      <c r="M104">
        <v>0</v>
      </c>
      <c r="N104">
        <v>1.2500587038933799</v>
      </c>
      <c r="O104">
        <v>2917601.6226869798</v>
      </c>
      <c r="P104">
        <v>3.8547261390716998</v>
      </c>
      <c r="Q104">
        <v>29719.3196618939</v>
      </c>
      <c r="R104">
        <v>8.19951098392057</v>
      </c>
      <c r="S104">
        <v>4.38035455702612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0.51006788421419602</v>
      </c>
      <c r="AA104">
        <v>0</v>
      </c>
      <c r="AB104">
        <v>5879305.83848029</v>
      </c>
      <c r="AC104">
        <v>0</v>
      </c>
      <c r="AD104">
        <v>-816870.47140929406</v>
      </c>
      <c r="AE104">
        <v>417993.25941896602</v>
      </c>
      <c r="AF104">
        <v>-247203.351620409</v>
      </c>
      <c r="AG104">
        <v>-189404.22982017801</v>
      </c>
      <c r="AH104">
        <v>-306371.51229320402</v>
      </c>
      <c r="AI104">
        <v>-3289.2736432530501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-144537.87465382399</v>
      </c>
      <c r="AQ104">
        <v>0</v>
      </c>
      <c r="AR104">
        <v>4589622.3844590904</v>
      </c>
      <c r="AS104">
        <v>4357931.7648432003</v>
      </c>
      <c r="AT104">
        <v>-263452.76484326</v>
      </c>
      <c r="AU104">
        <v>0</v>
      </c>
      <c r="AV104">
        <v>4094478.9999999399</v>
      </c>
      <c r="AW104"/>
      <c r="AX104"/>
    </row>
    <row r="105" spans="1:50" x14ac:dyDescent="0.25">
      <c r="A105" t="str">
        <f t="shared" si="2"/>
        <v>1_2_2014</v>
      </c>
      <c r="B105">
        <v>1</v>
      </c>
      <c r="C105">
        <v>2</v>
      </c>
      <c r="D105" s="161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90616533.905218095</v>
      </c>
      <c r="K105">
        <v>241307.03134330001</v>
      </c>
      <c r="L105">
        <v>4904447.6096593002</v>
      </c>
      <c r="M105">
        <v>0</v>
      </c>
      <c r="N105">
        <v>1.2614354281215301</v>
      </c>
      <c r="O105">
        <v>2945078.2567917299</v>
      </c>
      <c r="P105">
        <v>3.64570479311794</v>
      </c>
      <c r="Q105">
        <v>29682.6149538504</v>
      </c>
      <c r="R105">
        <v>8.2014029165720697</v>
      </c>
      <c r="S105">
        <v>4.4475435079560199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0.23491818703415501</v>
      </c>
      <c r="Z105">
        <v>0.518135739627403</v>
      </c>
      <c r="AA105">
        <v>0</v>
      </c>
      <c r="AB105">
        <v>1311287.3028146799</v>
      </c>
      <c r="AC105">
        <v>0</v>
      </c>
      <c r="AD105">
        <v>45603.228049005404</v>
      </c>
      <c r="AE105">
        <v>349065.12087226001</v>
      </c>
      <c r="AF105">
        <v>-367706.62666163797</v>
      </c>
      <c r="AG105">
        <v>-24327.082311182599</v>
      </c>
      <c r="AH105">
        <v>-22775.085673492002</v>
      </c>
      <c r="AI105">
        <v>-32107.775957957499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-833452.27285894996</v>
      </c>
      <c r="AP105">
        <v>-2210.2885188007799</v>
      </c>
      <c r="AQ105">
        <v>0</v>
      </c>
      <c r="AR105">
        <v>423376.51975392702</v>
      </c>
      <c r="AS105">
        <v>401944.936448797</v>
      </c>
      <c r="AT105">
        <v>-2052124.9364487701</v>
      </c>
      <c r="AU105">
        <v>0</v>
      </c>
      <c r="AV105">
        <v>-1650179.99999998</v>
      </c>
      <c r="AW105"/>
      <c r="AX105"/>
    </row>
    <row r="106" spans="1:50" x14ac:dyDescent="0.25">
      <c r="A106" t="str">
        <f t="shared" si="2"/>
        <v>1_2_2015</v>
      </c>
      <c r="B106">
        <v>1</v>
      </c>
      <c r="C106">
        <v>2</v>
      </c>
      <c r="D106" s="161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84355516.025560603</v>
      </c>
      <c r="K106">
        <v>-6261017.8796574501</v>
      </c>
      <c r="L106">
        <v>4977211.7846739898</v>
      </c>
      <c r="M106">
        <v>0</v>
      </c>
      <c r="N106">
        <v>1.2778337219458</v>
      </c>
      <c r="O106">
        <v>2976106.3369197599</v>
      </c>
      <c r="P106">
        <v>2.6703047462224898</v>
      </c>
      <c r="Q106">
        <v>31204.059856400199</v>
      </c>
      <c r="R106">
        <v>7.9518519189203296</v>
      </c>
      <c r="S106">
        <v>4.5844473443443698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1.2089191369055401</v>
      </c>
      <c r="Z106">
        <v>0.67952556034369505</v>
      </c>
      <c r="AA106">
        <v>0</v>
      </c>
      <c r="AB106">
        <v>639051.86600752</v>
      </c>
      <c r="AC106">
        <v>0</v>
      </c>
      <c r="AD106">
        <v>-371206.99959308899</v>
      </c>
      <c r="AE106">
        <v>380690.368208731</v>
      </c>
      <c r="AF106">
        <v>-1964889.33586358</v>
      </c>
      <c r="AG106">
        <v>-472644.76677288697</v>
      </c>
      <c r="AH106">
        <v>-492518.82994451001</v>
      </c>
      <c r="AI106">
        <v>-63378.256862336202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-3580058.6835210701</v>
      </c>
      <c r="AP106">
        <v>-76558.523130909496</v>
      </c>
      <c r="AQ106">
        <v>0</v>
      </c>
      <c r="AR106">
        <v>-6001513.1614721399</v>
      </c>
      <c r="AS106">
        <v>-5878181.19628138</v>
      </c>
      <c r="AT106">
        <v>4521172.1962813996</v>
      </c>
      <c r="AU106">
        <v>0</v>
      </c>
      <c r="AV106">
        <v>-1357008.99999997</v>
      </c>
      <c r="AW106"/>
      <c r="AX106"/>
    </row>
    <row r="107" spans="1:50" x14ac:dyDescent="0.25">
      <c r="A107" t="str">
        <f t="shared" si="2"/>
        <v>1_2_2016</v>
      </c>
      <c r="B107">
        <v>1</v>
      </c>
      <c r="C107">
        <v>2</v>
      </c>
      <c r="D107" s="161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81012151.216643602</v>
      </c>
      <c r="K107">
        <v>-3343364.80891706</v>
      </c>
      <c r="L107">
        <v>5050092.6804625196</v>
      </c>
      <c r="M107">
        <v>0</v>
      </c>
      <c r="N107">
        <v>1.22505851890976</v>
      </c>
      <c r="O107">
        <v>2998380.81170859</v>
      </c>
      <c r="P107">
        <v>2.3684573009887102</v>
      </c>
      <c r="Q107">
        <v>31958.851422673299</v>
      </c>
      <c r="R107">
        <v>7.4829568673250799</v>
      </c>
      <c r="S107">
        <v>5.2694076883453604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2.2089191369055401</v>
      </c>
      <c r="Z107">
        <v>0.77958009454477495</v>
      </c>
      <c r="AA107">
        <v>0</v>
      </c>
      <c r="AB107">
        <v>1583615.3408379599</v>
      </c>
      <c r="AC107">
        <v>0</v>
      </c>
      <c r="AD107">
        <v>652060.09206088295</v>
      </c>
      <c r="AE107">
        <v>312823.384746517</v>
      </c>
      <c r="AF107">
        <v>-704219.20211542398</v>
      </c>
      <c r="AG107">
        <v>-164360.284389596</v>
      </c>
      <c r="AH107">
        <v>-626799.86314532103</v>
      </c>
      <c r="AI107">
        <v>-243292.561172646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-3864865.4573287098</v>
      </c>
      <c r="AP107">
        <v>-38871.558255094198</v>
      </c>
      <c r="AQ107">
        <v>0</v>
      </c>
      <c r="AR107">
        <v>-3093910.1087614298</v>
      </c>
      <c r="AS107">
        <v>-3103881.7726965998</v>
      </c>
      <c r="AT107">
        <v>1995061.7726966001</v>
      </c>
      <c r="AU107">
        <v>0</v>
      </c>
      <c r="AV107">
        <v>-1108819.99999999</v>
      </c>
      <c r="AW107"/>
      <c r="AX107"/>
    </row>
    <row r="108" spans="1:50" x14ac:dyDescent="0.25">
      <c r="A108" t="str">
        <f t="shared" si="2"/>
        <v>1_2_2017</v>
      </c>
      <c r="B108">
        <v>1</v>
      </c>
      <c r="C108">
        <v>2</v>
      </c>
      <c r="D108" s="161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77346749.406409606</v>
      </c>
      <c r="K108">
        <v>-3665401.8102340102</v>
      </c>
      <c r="L108">
        <v>5041073.9419531897</v>
      </c>
      <c r="M108">
        <v>0</v>
      </c>
      <c r="N108">
        <v>1.25779698339497</v>
      </c>
      <c r="O108">
        <v>3021319.5660561202</v>
      </c>
      <c r="P108">
        <v>2.5841557617845199</v>
      </c>
      <c r="Q108">
        <v>31693.827253182699</v>
      </c>
      <c r="R108">
        <v>7.4049369301291303</v>
      </c>
      <c r="S108">
        <v>5.5099380587525797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3.2089191369055401</v>
      </c>
      <c r="Z108">
        <v>0.80557914467338898</v>
      </c>
      <c r="AA108">
        <v>0</v>
      </c>
      <c r="AB108">
        <v>148907.255463868</v>
      </c>
      <c r="AC108">
        <v>0</v>
      </c>
      <c r="AD108">
        <v>-239100.25462632001</v>
      </c>
      <c r="AE108">
        <v>323257.85263638699</v>
      </c>
      <c r="AF108">
        <v>514217.283471687</v>
      </c>
      <c r="AG108">
        <v>49322.959968422401</v>
      </c>
      <c r="AH108">
        <v>-458326.71908722201</v>
      </c>
      <c r="AI108">
        <v>-120449.58311021799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-3813084.5302331401</v>
      </c>
      <c r="AP108">
        <v>-60137.009793905097</v>
      </c>
      <c r="AQ108">
        <v>0</v>
      </c>
      <c r="AR108">
        <v>-3655392.7453104402</v>
      </c>
      <c r="AS108">
        <v>-3663415.4307341999</v>
      </c>
      <c r="AT108">
        <v>515348.430734166</v>
      </c>
      <c r="AU108">
        <v>0</v>
      </c>
      <c r="AV108">
        <v>-3148067.00000004</v>
      </c>
      <c r="AW108"/>
      <c r="AX108"/>
    </row>
    <row r="109" spans="1:50" x14ac:dyDescent="0.25">
      <c r="A109" t="str">
        <f t="shared" si="2"/>
        <v>1_2_2018</v>
      </c>
      <c r="B109">
        <v>1</v>
      </c>
      <c r="C109">
        <v>2</v>
      </c>
      <c r="D109" s="161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73575108.774941906</v>
      </c>
      <c r="K109">
        <v>-3771640.6314676302</v>
      </c>
      <c r="L109">
        <v>5087908.4121240098</v>
      </c>
      <c r="M109">
        <v>0</v>
      </c>
      <c r="N109">
        <v>1.2557276465082501</v>
      </c>
      <c r="O109">
        <v>3045539.4790095701</v>
      </c>
      <c r="P109">
        <v>2.8674048087374802</v>
      </c>
      <c r="Q109">
        <v>31798.715648167199</v>
      </c>
      <c r="R109">
        <v>7.2343779632504601</v>
      </c>
      <c r="S109">
        <v>5.8615759225582398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4.2089191369055401</v>
      </c>
      <c r="Z109">
        <v>0.84038901753350603</v>
      </c>
      <c r="AA109">
        <v>0.54726427516599196</v>
      </c>
      <c r="AB109">
        <v>1748360.5361097599</v>
      </c>
      <c r="AC109">
        <v>0</v>
      </c>
      <c r="AD109">
        <v>129467.53705376</v>
      </c>
      <c r="AE109">
        <v>287384.01312776498</v>
      </c>
      <c r="AF109">
        <v>617466.837086068</v>
      </c>
      <c r="AG109">
        <v>-33857.296677629398</v>
      </c>
      <c r="AH109">
        <v>-468944.41998147801</v>
      </c>
      <c r="AI109">
        <v>-147220.74832829501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-3666072.54648558</v>
      </c>
      <c r="AP109">
        <v>-16180.253488537899</v>
      </c>
      <c r="AQ109">
        <v>-2311306.7310780501</v>
      </c>
      <c r="AR109">
        <v>-3860903.0726622101</v>
      </c>
      <c r="AS109">
        <v>-3853444.2332688202</v>
      </c>
      <c r="AT109">
        <v>2200551.23326887</v>
      </c>
      <c r="AU109">
        <v>0</v>
      </c>
      <c r="AV109">
        <v>-1652892.9999999399</v>
      </c>
      <c r="AW109"/>
      <c r="AX109"/>
    </row>
    <row r="110" spans="1:50" x14ac:dyDescent="0.25">
      <c r="A110" t="str">
        <f t="shared" si="2"/>
        <v>1_10_2002</v>
      </c>
      <c r="B110">
        <v>1</v>
      </c>
      <c r="C110">
        <v>10</v>
      </c>
      <c r="D110" s="161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234853613.193088</v>
      </c>
      <c r="K110">
        <v>0</v>
      </c>
      <c r="L110">
        <v>474570591.99999899</v>
      </c>
      <c r="M110">
        <v>0</v>
      </c>
      <c r="N110">
        <v>1.7610024585999999</v>
      </c>
      <c r="O110">
        <v>25697520.3899999</v>
      </c>
      <c r="P110">
        <v>1.974</v>
      </c>
      <c r="Q110">
        <v>42439.074999999903</v>
      </c>
      <c r="R110">
        <v>31.71</v>
      </c>
      <c r="S110">
        <v>3.5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2028458449</v>
      </c>
      <c r="AV110">
        <v>2028458449</v>
      </c>
      <c r="AW110"/>
      <c r="AX110"/>
    </row>
    <row r="111" spans="1:50" x14ac:dyDescent="0.25">
      <c r="A111" t="str">
        <f t="shared" si="2"/>
        <v>1_10_2003</v>
      </c>
      <c r="B111">
        <v>1</v>
      </c>
      <c r="C111">
        <v>10</v>
      </c>
      <c r="D111" s="161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240210883.70225501</v>
      </c>
      <c r="K111">
        <v>5357270.50916686</v>
      </c>
      <c r="L111">
        <v>503552796.99999899</v>
      </c>
      <c r="M111">
        <v>0</v>
      </c>
      <c r="N111">
        <v>1.92921531457</v>
      </c>
      <c r="O111">
        <v>26042245.269999899</v>
      </c>
      <c r="P111">
        <v>2.2467999999999901</v>
      </c>
      <c r="Q111">
        <v>41148.635000000002</v>
      </c>
      <c r="R111">
        <v>31.36</v>
      </c>
      <c r="S111">
        <v>3.5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66540613.544475898</v>
      </c>
      <c r="AC111">
        <v>0</v>
      </c>
      <c r="AD111">
        <v>-36110709.059825197</v>
      </c>
      <c r="AE111">
        <v>10272739.518746199</v>
      </c>
      <c r="AF111">
        <v>17836043.784180898</v>
      </c>
      <c r="AG111">
        <v>6875052.3503151899</v>
      </c>
      <c r="AH111">
        <v>-18072347.568091001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47341392.569802001</v>
      </c>
      <c r="AS111">
        <v>46271379.350521602</v>
      </c>
      <c r="AT111">
        <v>-74879098.350523502</v>
      </c>
      <c r="AU111">
        <v>0</v>
      </c>
      <c r="AV111">
        <v>-28607719.0000019</v>
      </c>
      <c r="AW111"/>
      <c r="AX111"/>
    </row>
    <row r="112" spans="1:50" x14ac:dyDescent="0.25">
      <c r="A112" t="str">
        <f t="shared" si="2"/>
        <v>1_10_2004</v>
      </c>
      <c r="B112">
        <v>1</v>
      </c>
      <c r="C112">
        <v>10</v>
      </c>
      <c r="D112" s="161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248609204.67463699</v>
      </c>
      <c r="K112">
        <v>8398320.9723817706</v>
      </c>
      <c r="L112">
        <v>521860484</v>
      </c>
      <c r="M112">
        <v>0</v>
      </c>
      <c r="N112">
        <v>1.9019918870399899</v>
      </c>
      <c r="O112">
        <v>26563773.749999899</v>
      </c>
      <c r="P112">
        <v>2.5669</v>
      </c>
      <c r="Q112">
        <v>39531.589999999997</v>
      </c>
      <c r="R112">
        <v>31</v>
      </c>
      <c r="S112">
        <v>3.5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39267712.257799998</v>
      </c>
      <c r="AC112">
        <v>0</v>
      </c>
      <c r="AD112">
        <v>5679481.9062865898</v>
      </c>
      <c r="AE112">
        <v>15088838.8897758</v>
      </c>
      <c r="AF112">
        <v>18845671.698526099</v>
      </c>
      <c r="AG112">
        <v>8804601.4411514997</v>
      </c>
      <c r="AH112">
        <v>-18324201.219918601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69362104.973621398</v>
      </c>
      <c r="AS112">
        <v>69919347.818602994</v>
      </c>
      <c r="AT112">
        <v>45383374.1813972</v>
      </c>
      <c r="AU112">
        <v>0</v>
      </c>
      <c r="AV112">
        <v>115302722</v>
      </c>
      <c r="AW112"/>
      <c r="AX112"/>
    </row>
    <row r="113" spans="1:50" x14ac:dyDescent="0.25">
      <c r="A113" t="str">
        <f t="shared" si="2"/>
        <v>1_10_2005</v>
      </c>
      <c r="B113">
        <v>1</v>
      </c>
      <c r="C113">
        <v>10</v>
      </c>
      <c r="D113" s="161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262420228.86521399</v>
      </c>
      <c r="K113">
        <v>13811024.190576799</v>
      </c>
      <c r="L113">
        <v>527998936.99999899</v>
      </c>
      <c r="M113">
        <v>0</v>
      </c>
      <c r="N113">
        <v>1.60869959421</v>
      </c>
      <c r="O113">
        <v>27081157.499999899</v>
      </c>
      <c r="P113">
        <v>3.0314999999999901</v>
      </c>
      <c r="Q113">
        <v>38116.919999999896</v>
      </c>
      <c r="R113">
        <v>30.68</v>
      </c>
      <c r="S113">
        <v>3.5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13510955.252410701</v>
      </c>
      <c r="AC113">
        <v>0</v>
      </c>
      <c r="AD113">
        <v>69566571.580424294</v>
      </c>
      <c r="AE113">
        <v>15523743.905387299</v>
      </c>
      <c r="AF113">
        <v>25992568.858543798</v>
      </c>
      <c r="AG113">
        <v>8462985.68549929</v>
      </c>
      <c r="AH113">
        <v>-17236083.9755188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115820741.30674601</v>
      </c>
      <c r="AS113">
        <v>117503434.88120399</v>
      </c>
      <c r="AT113">
        <v>274555636.11879098</v>
      </c>
      <c r="AU113">
        <v>0</v>
      </c>
      <c r="AV113">
        <v>392059070.99999601</v>
      </c>
      <c r="AW113"/>
      <c r="AX113"/>
    </row>
    <row r="114" spans="1:50" x14ac:dyDescent="0.25">
      <c r="A114" t="str">
        <f t="shared" si="2"/>
        <v>1_10_2006</v>
      </c>
      <c r="B114">
        <v>1</v>
      </c>
      <c r="C114">
        <v>10</v>
      </c>
      <c r="D114" s="161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268449564.78304303</v>
      </c>
      <c r="K114">
        <v>6029335.9178297501</v>
      </c>
      <c r="L114">
        <v>539962610</v>
      </c>
      <c r="M114">
        <v>0</v>
      </c>
      <c r="N114">
        <v>1.5876467787499999</v>
      </c>
      <c r="O114">
        <v>27655014.75</v>
      </c>
      <c r="P114">
        <v>3.3499999999999899</v>
      </c>
      <c r="Q114">
        <v>36028.75</v>
      </c>
      <c r="R114">
        <v>30.18</v>
      </c>
      <c r="S114">
        <v>3.7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30775005.8197098</v>
      </c>
      <c r="AC114">
        <v>0</v>
      </c>
      <c r="AD114">
        <v>6177998.9865159998</v>
      </c>
      <c r="AE114">
        <v>20009301.899648</v>
      </c>
      <c r="AF114">
        <v>19089271.610289302</v>
      </c>
      <c r="AG114">
        <v>15526410.646409201</v>
      </c>
      <c r="AH114">
        <v>-31850057.377305601</v>
      </c>
      <c r="AI114">
        <v>-2174797.10183906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57553134.483427703</v>
      </c>
      <c r="AS114">
        <v>57605416.258976303</v>
      </c>
      <c r="AT114">
        <v>38829835.741026498</v>
      </c>
      <c r="AU114">
        <v>0</v>
      </c>
      <c r="AV114">
        <v>96435252.000002801</v>
      </c>
      <c r="AW114"/>
      <c r="AX114"/>
    </row>
    <row r="115" spans="1:50" x14ac:dyDescent="0.25">
      <c r="A115" t="str">
        <f t="shared" si="2"/>
        <v>1_10_2007</v>
      </c>
      <c r="B115">
        <v>1</v>
      </c>
      <c r="C115">
        <v>10</v>
      </c>
      <c r="D115" s="161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273380555.99007499</v>
      </c>
      <c r="K115">
        <v>4930991.2070316598</v>
      </c>
      <c r="L115">
        <v>543107373</v>
      </c>
      <c r="M115">
        <v>0</v>
      </c>
      <c r="N115">
        <v>1.5239354946199899</v>
      </c>
      <c r="O115">
        <v>27714120</v>
      </c>
      <c r="P115">
        <v>3.4605999999999901</v>
      </c>
      <c r="Q115">
        <v>36660.58</v>
      </c>
      <c r="R115">
        <v>30.4</v>
      </c>
      <c r="S115">
        <v>3.6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8245741.21441733</v>
      </c>
      <c r="AC115">
        <v>0</v>
      </c>
      <c r="AD115">
        <v>19788761.939844999</v>
      </c>
      <c r="AE115">
        <v>2108068.1685106498</v>
      </c>
      <c r="AF115">
        <v>6529078.89465944</v>
      </c>
      <c r="AG115">
        <v>-4955102.6848793495</v>
      </c>
      <c r="AH115">
        <v>14687547.4895264</v>
      </c>
      <c r="AI115">
        <v>1129958.4689120699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47534053.490991697</v>
      </c>
      <c r="AS115">
        <v>47824865.334046997</v>
      </c>
      <c r="AT115">
        <v>99553419.665957704</v>
      </c>
      <c r="AU115">
        <v>0</v>
      </c>
      <c r="AV115">
        <v>147378285.00000399</v>
      </c>
      <c r="AW115"/>
      <c r="AX115"/>
    </row>
    <row r="116" spans="1:50" x14ac:dyDescent="0.25">
      <c r="A116" t="str">
        <f t="shared" si="2"/>
        <v>1_10_2008</v>
      </c>
      <c r="B116">
        <v>1</v>
      </c>
      <c r="C116">
        <v>10</v>
      </c>
      <c r="D116" s="161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280334035.52363598</v>
      </c>
      <c r="K116">
        <v>6953479.5335612297</v>
      </c>
      <c r="L116">
        <v>558408347</v>
      </c>
      <c r="M116">
        <v>0</v>
      </c>
      <c r="N116">
        <v>1.5489328795199999</v>
      </c>
      <c r="O116">
        <v>27956797.669999901</v>
      </c>
      <c r="P116">
        <v>3.9195000000000002</v>
      </c>
      <c r="Q116">
        <v>36716.94</v>
      </c>
      <c r="R116">
        <v>30.42</v>
      </c>
      <c r="S116">
        <v>3.7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41934187.449705496</v>
      </c>
      <c r="AC116">
        <v>0</v>
      </c>
      <c r="AD116">
        <v>-8222371.0308374995</v>
      </c>
      <c r="AE116">
        <v>9107201.3473233599</v>
      </c>
      <c r="AF116">
        <v>27004009.256986</v>
      </c>
      <c r="AG116">
        <v>-463030.722416598</v>
      </c>
      <c r="AH116">
        <v>1407207.1525246999</v>
      </c>
      <c r="AI116">
        <v>-1193401.3235573601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69573802.129728198</v>
      </c>
      <c r="AS116">
        <v>69972801.596021697</v>
      </c>
      <c r="AT116">
        <v>-2339622.5960269501</v>
      </c>
      <c r="AU116">
        <v>0</v>
      </c>
      <c r="AV116">
        <v>67633178.999994695</v>
      </c>
      <c r="AW116"/>
      <c r="AX116"/>
    </row>
    <row r="117" spans="1:50" x14ac:dyDescent="0.25">
      <c r="A117" t="str">
        <f t="shared" si="2"/>
        <v>1_10_2009</v>
      </c>
      <c r="B117">
        <v>1</v>
      </c>
      <c r="C117">
        <v>10</v>
      </c>
      <c r="D117" s="161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273114395.00714499</v>
      </c>
      <c r="K117">
        <v>-7219640.51649117</v>
      </c>
      <c r="L117">
        <v>562176551</v>
      </c>
      <c r="M117">
        <v>0</v>
      </c>
      <c r="N117">
        <v>1.63249305102</v>
      </c>
      <c r="O117">
        <v>27734538</v>
      </c>
      <c r="P117">
        <v>2.84309999999999</v>
      </c>
      <c r="Q117">
        <v>35494.29</v>
      </c>
      <c r="R117">
        <v>30.61</v>
      </c>
      <c r="S117">
        <v>3.9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10340876.2059478</v>
      </c>
      <c r="AC117">
        <v>0</v>
      </c>
      <c r="AD117">
        <v>-27479718.946451899</v>
      </c>
      <c r="AE117">
        <v>-8515873.5619613305</v>
      </c>
      <c r="AF117">
        <v>-68580036.615116</v>
      </c>
      <c r="AG117">
        <v>10479268.741202001</v>
      </c>
      <c r="AH117">
        <v>13726943.0294926</v>
      </c>
      <c r="AI117">
        <v>-2444951.0712854401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-72473492.218172193</v>
      </c>
      <c r="AS117">
        <v>-72590923.203653306</v>
      </c>
      <c r="AT117">
        <v>-28798915.796346098</v>
      </c>
      <c r="AU117">
        <v>0</v>
      </c>
      <c r="AV117">
        <v>-101389838.999999</v>
      </c>
      <c r="AW117"/>
      <c r="AX117"/>
    </row>
    <row r="118" spans="1:50" x14ac:dyDescent="0.25">
      <c r="A118" t="str">
        <f t="shared" si="2"/>
        <v>1_10_2010</v>
      </c>
      <c r="B118">
        <v>1</v>
      </c>
      <c r="C118">
        <v>10</v>
      </c>
      <c r="D118" s="161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275268125.92618603</v>
      </c>
      <c r="K118">
        <v>2153730.9190410902</v>
      </c>
      <c r="L118">
        <v>552453533.99999905</v>
      </c>
      <c r="M118">
        <v>0</v>
      </c>
      <c r="N118">
        <v>1.6339541181999999</v>
      </c>
      <c r="O118">
        <v>27553600.749999899</v>
      </c>
      <c r="P118">
        <v>3.2889999999999899</v>
      </c>
      <c r="Q118">
        <v>35213</v>
      </c>
      <c r="R118">
        <v>30.93</v>
      </c>
      <c r="S118">
        <v>3.9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-25690990.486718301</v>
      </c>
      <c r="AC118">
        <v>0</v>
      </c>
      <c r="AD118">
        <v>-457884.83858543402</v>
      </c>
      <c r="AE118">
        <v>-6733792.9807547601</v>
      </c>
      <c r="AF118">
        <v>29918273.0424973</v>
      </c>
      <c r="AG118">
        <v>2370050.43318439</v>
      </c>
      <c r="AH118">
        <v>22324560.669713501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21730215.839336701</v>
      </c>
      <c r="AS118">
        <v>21427896.987967402</v>
      </c>
      <c r="AT118">
        <v>74084761.012035295</v>
      </c>
      <c r="AU118">
        <v>0</v>
      </c>
      <c r="AV118">
        <v>95512658.000002801</v>
      </c>
      <c r="AW118"/>
      <c r="AX118"/>
    </row>
    <row r="119" spans="1:50" x14ac:dyDescent="0.25">
      <c r="A119" t="str">
        <f t="shared" si="2"/>
        <v>1_10_2011</v>
      </c>
      <c r="B119">
        <v>1</v>
      </c>
      <c r="C119">
        <v>10</v>
      </c>
      <c r="D119" s="161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277943874.62194198</v>
      </c>
      <c r="K119">
        <v>2675748.6957561299</v>
      </c>
      <c r="L119">
        <v>542784231</v>
      </c>
      <c r="M119">
        <v>0</v>
      </c>
      <c r="N119">
        <v>1.73929841568</v>
      </c>
      <c r="O119">
        <v>27682634.670000002</v>
      </c>
      <c r="P119">
        <v>4.0655999999999999</v>
      </c>
      <c r="Q119">
        <v>34147.68</v>
      </c>
      <c r="R119">
        <v>31.299999999999901</v>
      </c>
      <c r="S119">
        <v>3.9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-26913866.130955201</v>
      </c>
      <c r="AC119">
        <v>0</v>
      </c>
      <c r="AD119">
        <v>-33303463.497477598</v>
      </c>
      <c r="AE119">
        <v>4986197.99205242</v>
      </c>
      <c r="AF119">
        <v>47083853.7325847</v>
      </c>
      <c r="AG119">
        <v>9484426.4816605691</v>
      </c>
      <c r="AH119">
        <v>26737209.400906101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28074357.978771001</v>
      </c>
      <c r="AS119">
        <v>27341697.836668499</v>
      </c>
      <c r="AT119">
        <v>35354691.163325697</v>
      </c>
      <c r="AU119">
        <v>0</v>
      </c>
      <c r="AV119">
        <v>62696388.999994203</v>
      </c>
      <c r="AW119"/>
      <c r="AX119"/>
    </row>
    <row r="120" spans="1:50" x14ac:dyDescent="0.25">
      <c r="A120" t="str">
        <f t="shared" si="2"/>
        <v>1_10_2012</v>
      </c>
      <c r="B120">
        <v>1</v>
      </c>
      <c r="C120">
        <v>10</v>
      </c>
      <c r="D120" s="161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281679792.61728299</v>
      </c>
      <c r="K120">
        <v>3735917.9953410001</v>
      </c>
      <c r="L120">
        <v>542311539</v>
      </c>
      <c r="M120">
        <v>0</v>
      </c>
      <c r="N120">
        <v>1.6964752675200001</v>
      </c>
      <c r="O120">
        <v>27909105.420000002</v>
      </c>
      <c r="P120">
        <v>4.1093000000000002</v>
      </c>
      <c r="Q120">
        <v>33963.31</v>
      </c>
      <c r="R120">
        <v>31.51</v>
      </c>
      <c r="S120">
        <v>4.0999999999999996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-1363783.2907505999</v>
      </c>
      <c r="AC120">
        <v>0</v>
      </c>
      <c r="AD120">
        <v>13793789.9798833</v>
      </c>
      <c r="AE120">
        <v>8895152.8566525504</v>
      </c>
      <c r="AF120">
        <v>2464923.3312479202</v>
      </c>
      <c r="AG120">
        <v>1706301.4574341399</v>
      </c>
      <c r="AH120">
        <v>15481684.3371496</v>
      </c>
      <c r="AI120">
        <v>-2494236.98053869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38483831.691078298</v>
      </c>
      <c r="AS120">
        <v>38650075.271399103</v>
      </c>
      <c r="AT120">
        <v>15372408.728600301</v>
      </c>
      <c r="AU120">
        <v>0</v>
      </c>
      <c r="AV120">
        <v>54022483.999999501</v>
      </c>
      <c r="AW120"/>
      <c r="AX120"/>
    </row>
    <row r="121" spans="1:50" x14ac:dyDescent="0.25">
      <c r="A121" t="str">
        <f t="shared" si="2"/>
        <v>1_10_2013</v>
      </c>
      <c r="B121">
        <v>1</v>
      </c>
      <c r="C121">
        <v>10</v>
      </c>
      <c r="D121" s="161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272418537.204485</v>
      </c>
      <c r="K121">
        <v>-9261255.4127982799</v>
      </c>
      <c r="L121">
        <v>554417452</v>
      </c>
      <c r="M121">
        <v>0</v>
      </c>
      <c r="N121">
        <v>1.75772764368</v>
      </c>
      <c r="O121">
        <v>28818049.079999998</v>
      </c>
      <c r="P121">
        <v>3.9420000000000002</v>
      </c>
      <c r="Q121">
        <v>33700.32</v>
      </c>
      <c r="R121">
        <v>29.93</v>
      </c>
      <c r="S121">
        <v>4.2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35428316.394668899</v>
      </c>
      <c r="AC121">
        <v>0</v>
      </c>
      <c r="AD121">
        <v>-19917310.208583701</v>
      </c>
      <c r="AE121">
        <v>35808473.792322896</v>
      </c>
      <c r="AF121">
        <v>-9712695.5895930696</v>
      </c>
      <c r="AG121">
        <v>2496360.8271697499</v>
      </c>
      <c r="AH121">
        <v>-115992480.382985</v>
      </c>
      <c r="AI121">
        <v>-1270824.1260418701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-21821326.7064519</v>
      </c>
      <c r="AQ121">
        <v>0</v>
      </c>
      <c r="AR121">
        <v>-94981485.999494702</v>
      </c>
      <c r="AS121">
        <v>-96318078.417800695</v>
      </c>
      <c r="AT121">
        <v>195548593.417804</v>
      </c>
      <c r="AU121">
        <v>0</v>
      </c>
      <c r="AV121">
        <v>99230515.0000038</v>
      </c>
      <c r="AW121"/>
      <c r="AX121"/>
    </row>
    <row r="122" spans="1:50" x14ac:dyDescent="0.25">
      <c r="A122" t="str">
        <f t="shared" si="2"/>
        <v>1_10_2014</v>
      </c>
      <c r="B122">
        <v>1</v>
      </c>
      <c r="C122">
        <v>10</v>
      </c>
      <c r="D122" s="161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276533235.96488398</v>
      </c>
      <c r="K122">
        <v>4114698.7603989802</v>
      </c>
      <c r="L122">
        <v>561346638.99999905</v>
      </c>
      <c r="M122">
        <v>0</v>
      </c>
      <c r="N122">
        <v>1.74858594174</v>
      </c>
      <c r="O122">
        <v>29110612.079999998</v>
      </c>
      <c r="P122">
        <v>3.75239999999999</v>
      </c>
      <c r="Q122">
        <v>33580.799999999901</v>
      </c>
      <c r="R122">
        <v>30.2</v>
      </c>
      <c r="S122">
        <v>4.2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20552928.356492899</v>
      </c>
      <c r="AC122">
        <v>0</v>
      </c>
      <c r="AD122">
        <v>3056004.4851143099</v>
      </c>
      <c r="AE122">
        <v>11619576.271140199</v>
      </c>
      <c r="AF122">
        <v>-11796134.1334926</v>
      </c>
      <c r="AG122">
        <v>1179330.89613116</v>
      </c>
      <c r="AH122">
        <v>20981996.445297699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45593702.320683703</v>
      </c>
      <c r="AS122">
        <v>45746951.196214102</v>
      </c>
      <c r="AT122">
        <v>62905656.8037844</v>
      </c>
      <c r="AU122">
        <v>0</v>
      </c>
      <c r="AV122">
        <v>108652607.999998</v>
      </c>
      <c r="AW122"/>
      <c r="AX122"/>
    </row>
    <row r="123" spans="1:50" x14ac:dyDescent="0.25">
      <c r="A123" t="str">
        <f t="shared" si="2"/>
        <v>1_10_2015</v>
      </c>
      <c r="B123">
        <v>1</v>
      </c>
      <c r="C123">
        <v>10</v>
      </c>
      <c r="D123" s="161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266455166.72450399</v>
      </c>
      <c r="K123">
        <v>-10078069.24038</v>
      </c>
      <c r="L123">
        <v>562540969</v>
      </c>
      <c r="M123">
        <v>0</v>
      </c>
      <c r="N123">
        <v>1.88406904356</v>
      </c>
      <c r="O123">
        <v>29378317.829999901</v>
      </c>
      <c r="P123">
        <v>2.7029999999999998</v>
      </c>
      <c r="Q123">
        <v>34173.339999999902</v>
      </c>
      <c r="R123">
        <v>30.17</v>
      </c>
      <c r="S123">
        <v>4.0999999999999996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3632860.10769118</v>
      </c>
      <c r="AC123">
        <v>0</v>
      </c>
      <c r="AD123">
        <v>-45515744.577089101</v>
      </c>
      <c r="AE123">
        <v>10906280.960181801</v>
      </c>
      <c r="AF123">
        <v>-77122197.358466402</v>
      </c>
      <c r="AG123">
        <v>-6007407.63734663</v>
      </c>
      <c r="AH123">
        <v>-2405717.6914714398</v>
      </c>
      <c r="AI123">
        <v>1361594.9576923801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-115150331.23880801</v>
      </c>
      <c r="AS123">
        <v>-114339868.11585701</v>
      </c>
      <c r="AT123">
        <v>26936807.115855999</v>
      </c>
      <c r="AU123">
        <v>0</v>
      </c>
      <c r="AV123">
        <v>-87403061.000001401</v>
      </c>
      <c r="AW123"/>
      <c r="AX123"/>
    </row>
    <row r="124" spans="1:50" x14ac:dyDescent="0.25">
      <c r="A124" t="str">
        <f t="shared" si="2"/>
        <v>1_10_2016</v>
      </c>
      <c r="B124">
        <v>1</v>
      </c>
      <c r="C124">
        <v>10</v>
      </c>
      <c r="D124" s="161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260851416.01455599</v>
      </c>
      <c r="K124">
        <v>-5603750.7099482398</v>
      </c>
      <c r="L124">
        <v>562018755.99999905</v>
      </c>
      <c r="M124">
        <v>0</v>
      </c>
      <c r="N124">
        <v>1.8938954432999999</v>
      </c>
      <c r="O124">
        <v>29437697.499999899</v>
      </c>
      <c r="P124">
        <v>2.4255</v>
      </c>
      <c r="Q124">
        <v>35302.049999999901</v>
      </c>
      <c r="R124">
        <v>29.88</v>
      </c>
      <c r="S124">
        <v>4.5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-1541986.4553784099</v>
      </c>
      <c r="AC124">
        <v>0</v>
      </c>
      <c r="AD124">
        <v>-3149201.8473136202</v>
      </c>
      <c r="AE124">
        <v>2335467.6817321801</v>
      </c>
      <c r="AF124">
        <v>-23607421.088494699</v>
      </c>
      <c r="AG124">
        <v>-10840684.643882601</v>
      </c>
      <c r="AH124">
        <v>-22532440.207676701</v>
      </c>
      <c r="AI124">
        <v>-5288911.8398863096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-64625178.400900297</v>
      </c>
      <c r="AS124">
        <v>-64143373.029518202</v>
      </c>
      <c r="AT124">
        <v>86514048.029521003</v>
      </c>
      <c r="AU124">
        <v>0</v>
      </c>
      <c r="AV124">
        <v>22370675.000002801</v>
      </c>
      <c r="AW124"/>
      <c r="AX124"/>
    </row>
    <row r="125" spans="1:50" x14ac:dyDescent="0.25">
      <c r="A125" t="str">
        <f t="shared" si="2"/>
        <v>1_10_2017</v>
      </c>
      <c r="B125">
        <v>1</v>
      </c>
      <c r="C125">
        <v>10</v>
      </c>
      <c r="D125" s="161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264595844.74204099</v>
      </c>
      <c r="K125">
        <v>3744428.7274855599</v>
      </c>
      <c r="L125">
        <v>565251751</v>
      </c>
      <c r="M125">
        <v>0</v>
      </c>
      <c r="N125">
        <v>1.89783477048</v>
      </c>
      <c r="O125">
        <v>29668394.669999901</v>
      </c>
      <c r="P125">
        <v>2.6928000000000001</v>
      </c>
      <c r="Q125">
        <v>35945.819999999898</v>
      </c>
      <c r="R125">
        <v>30</v>
      </c>
      <c r="S125">
        <v>4.5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9610709.1093688104</v>
      </c>
      <c r="AC125">
        <v>0</v>
      </c>
      <c r="AD125">
        <v>-1269120.03717108</v>
      </c>
      <c r="AE125">
        <v>9105296.1668218002</v>
      </c>
      <c r="AF125">
        <v>23114243.434960902</v>
      </c>
      <c r="AG125">
        <v>-6077919.2201941703</v>
      </c>
      <c r="AH125">
        <v>9441497.9825391807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43924707.436325401</v>
      </c>
      <c r="AS125">
        <v>44102508.7092316</v>
      </c>
      <c r="AT125">
        <v>-23117614.709230199</v>
      </c>
      <c r="AU125">
        <v>0</v>
      </c>
      <c r="AV125">
        <v>20984894.000001401</v>
      </c>
      <c r="AW125"/>
      <c r="AX125"/>
    </row>
    <row r="126" spans="1:50" x14ac:dyDescent="0.25">
      <c r="A126" t="str">
        <f t="shared" si="2"/>
        <v>1_10_2018</v>
      </c>
      <c r="B126">
        <v>1</v>
      </c>
      <c r="C126">
        <v>10</v>
      </c>
      <c r="D126" s="161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263152627.67720601</v>
      </c>
      <c r="K126">
        <v>-1443217.06483477</v>
      </c>
      <c r="L126">
        <v>560645668</v>
      </c>
      <c r="M126">
        <v>0</v>
      </c>
      <c r="N126">
        <v>1.9555512669999999</v>
      </c>
      <c r="O126">
        <v>29807700.839999899</v>
      </c>
      <c r="P126">
        <v>2.9199999999999902</v>
      </c>
      <c r="Q126">
        <v>36801.5</v>
      </c>
      <c r="R126">
        <v>30.01</v>
      </c>
      <c r="S126">
        <v>4.5999999999999996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-13750659.0933346</v>
      </c>
      <c r="AC126">
        <v>0</v>
      </c>
      <c r="AD126">
        <v>-18473182.157375399</v>
      </c>
      <c r="AE126">
        <v>5498063.0705343401</v>
      </c>
      <c r="AF126">
        <v>18478524.151677702</v>
      </c>
      <c r="AG126">
        <v>-7963893.5160065703</v>
      </c>
      <c r="AH126">
        <v>791051.90654229897</v>
      </c>
      <c r="AI126">
        <v>-1341896.3931221999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-16761992.0310845</v>
      </c>
      <c r="AS126">
        <v>-16872359.117763501</v>
      </c>
      <c r="AT126">
        <v>-47782441.8822354</v>
      </c>
      <c r="AU126">
        <v>0</v>
      </c>
      <c r="AV126">
        <v>-64654800.999999002</v>
      </c>
      <c r="AW126"/>
      <c r="AX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2021-01-07T18:57:17Z</dcterms:modified>
</cp:coreProperties>
</file>