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5" l="1"/>
  <c r="F104" i="25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H89" i="25" l="1"/>
  <c r="K23" i="25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M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4" i="19" l="1"/>
  <c r="H104" i="25"/>
  <c r="H26" i="19"/>
  <c r="G47" i="25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AC26" i="25" s="1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0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9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8" i="21" s="1"/>
  <c r="T50" i="25"/>
  <c r="AA22" i="25"/>
  <c r="AB91" i="25"/>
  <c r="Q99" i="25"/>
  <c r="Z67" i="25"/>
  <c r="G99" i="25"/>
  <c r="T42" i="25"/>
  <c r="H20" i="25"/>
  <c r="I20" i="25" s="1"/>
  <c r="C12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7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1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I95" i="25" l="1"/>
  <c r="F9" i="21" s="1"/>
  <c r="I95" i="19"/>
  <c r="P9" i="21" s="1"/>
  <c r="AC78" i="19"/>
  <c r="I65" i="19"/>
  <c r="I98" i="19"/>
  <c r="P12" i="21" s="1"/>
  <c r="I47" i="25"/>
  <c r="I70" i="19"/>
  <c r="O10" i="21" s="1"/>
  <c r="AC47" i="25"/>
  <c r="AD47" i="25" s="1"/>
  <c r="H13" i="21" s="1"/>
  <c r="I48" i="25"/>
  <c r="I71" i="19"/>
  <c r="O11" i="21" s="1"/>
  <c r="I71" i="25"/>
  <c r="E11" i="21" s="1"/>
  <c r="I51" i="25"/>
  <c r="AD51" i="25" s="1"/>
  <c r="H17" i="21" s="1"/>
  <c r="I68" i="25"/>
  <c r="E8" i="21" s="1"/>
  <c r="I40" i="25"/>
  <c r="D6" i="21" s="1"/>
  <c r="V25" i="25"/>
  <c r="I65" i="25"/>
  <c r="E5" i="21" s="1"/>
  <c r="I67" i="25"/>
  <c r="E7" i="21" s="1"/>
  <c r="I94" i="25"/>
  <c r="F8" i="21" s="1"/>
  <c r="I97" i="25"/>
  <c r="F11" i="21" s="1"/>
  <c r="I75" i="19"/>
  <c r="I72" i="25"/>
  <c r="E12" i="21" s="1"/>
  <c r="I96" i="25"/>
  <c r="F10" i="21" s="1"/>
  <c r="I74" i="25"/>
  <c r="AC68" i="19"/>
  <c r="AD68" i="19" s="1"/>
  <c r="I100" i="19"/>
  <c r="I75" i="25"/>
  <c r="I99" i="19"/>
  <c r="I99" i="25"/>
  <c r="I70" i="25"/>
  <c r="E10" i="21" s="1"/>
  <c r="AC46" i="19"/>
  <c r="AD46" i="19" s="1"/>
  <c r="I68" i="19"/>
  <c r="O8" i="21" s="1"/>
  <c r="I66" i="25"/>
  <c r="E6" i="21" s="1"/>
  <c r="I101" i="25"/>
  <c r="S25" i="25"/>
  <c r="AC100" i="19"/>
  <c r="AD100" i="19" s="1"/>
  <c r="I69" i="25"/>
  <c r="E9" i="21" s="1"/>
  <c r="AA77" i="25"/>
  <c r="I73" i="19"/>
  <c r="AC13" i="25"/>
  <c r="AC95" i="19"/>
  <c r="AD95" i="19" s="1"/>
  <c r="I78" i="25"/>
  <c r="AD78" i="25" s="1"/>
  <c r="I18" i="21" s="1"/>
  <c r="R77" i="25"/>
  <c r="I93" i="25"/>
  <c r="F7" i="21" s="1"/>
  <c r="I91" i="25"/>
  <c r="F5" i="21" s="1"/>
  <c r="AC76" i="19"/>
  <c r="AD76" i="19" s="1"/>
  <c r="S16" i="21" s="1"/>
  <c r="W103" i="25"/>
  <c r="AC49" i="25"/>
  <c r="AD49" i="25" s="1"/>
  <c r="H15" i="21" s="1"/>
  <c r="O103" i="25"/>
  <c r="I94" i="19"/>
  <c r="P8" i="21" s="1"/>
  <c r="I73" i="25"/>
  <c r="AB103" i="25"/>
  <c r="AA103" i="25"/>
  <c r="I104" i="25"/>
  <c r="AD104" i="25" s="1"/>
  <c r="J18" i="21" s="1"/>
  <c r="P103" i="25"/>
  <c r="V51" i="25"/>
  <c r="Y77" i="25"/>
  <c r="I101" i="19"/>
  <c r="I77" i="25"/>
  <c r="AD77" i="25" s="1"/>
  <c r="I17" i="21" s="1"/>
  <c r="I103" i="25"/>
  <c r="AD103" i="25" s="1"/>
  <c r="J17" i="21" s="1"/>
  <c r="Z77" i="25"/>
  <c r="AC16" i="25"/>
  <c r="AD16" i="25" s="1"/>
  <c r="G8" i="21" s="1"/>
  <c r="AC17" i="25"/>
  <c r="AD17" i="25" s="1"/>
  <c r="G9" i="21" s="1"/>
  <c r="AC19" i="25"/>
  <c r="AD19" i="25" s="1"/>
  <c r="G11" i="21" s="1"/>
  <c r="AC101" i="19"/>
  <c r="AD101" i="19" s="1"/>
  <c r="T15" i="21" s="1"/>
  <c r="AC65" i="19"/>
  <c r="AD65" i="19" s="1"/>
  <c r="AC72" i="25"/>
  <c r="AD72" i="25" s="1"/>
  <c r="I12" i="21" s="1"/>
  <c r="AC66" i="25"/>
  <c r="AD66" i="25" s="1"/>
  <c r="I6" i="21" s="1"/>
  <c r="W77" i="25"/>
  <c r="AC50" i="25"/>
  <c r="AD50" i="25" s="1"/>
  <c r="H16" i="21" s="1"/>
  <c r="AC50" i="19"/>
  <c r="AD50" i="19" s="1"/>
  <c r="R16" i="21" s="1"/>
  <c r="AC43" i="19"/>
  <c r="AD43" i="19" s="1"/>
  <c r="AC70" i="19"/>
  <c r="AD70" i="19" s="1"/>
  <c r="V103" i="25"/>
  <c r="O51" i="25"/>
  <c r="AC18" i="25"/>
  <c r="AD18" i="25" s="1"/>
  <c r="G10" i="21" s="1"/>
  <c r="X77" i="25"/>
  <c r="I67" i="19"/>
  <c r="O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0" i="21" s="1"/>
  <c r="I72" i="19"/>
  <c r="O12" i="21" s="1"/>
  <c r="AC66" i="19"/>
  <c r="AD66" i="19" s="1"/>
  <c r="AC68" i="25"/>
  <c r="AD68" i="25" s="1"/>
  <c r="I8" i="21" s="1"/>
  <c r="W51" i="25"/>
  <c r="AC74" i="19"/>
  <c r="AD74" i="19" s="1"/>
  <c r="AC22" i="25"/>
  <c r="AD22" i="25" s="1"/>
  <c r="G14" i="21" s="1"/>
  <c r="AC48" i="25"/>
  <c r="AD48" i="25" s="1"/>
  <c r="H14" i="21" s="1"/>
  <c r="I96" i="19"/>
  <c r="P10" i="21" s="1"/>
  <c r="AC92" i="19"/>
  <c r="AD92" i="19" s="1"/>
  <c r="M25" i="25"/>
  <c r="AC69" i="25"/>
  <c r="AD69" i="25" s="1"/>
  <c r="I9" i="21" s="1"/>
  <c r="AC44" i="19"/>
  <c r="AD44" i="19" s="1"/>
  <c r="Q51" i="25"/>
  <c r="AC43" i="25"/>
  <c r="AD43" i="25" s="1"/>
  <c r="H9" i="21" s="1"/>
  <c r="AC44" i="25"/>
  <c r="AD44" i="25" s="1"/>
  <c r="H10" i="21" s="1"/>
  <c r="AC99" i="19"/>
  <c r="AD99" i="19" s="1"/>
  <c r="AC71" i="19"/>
  <c r="AD71" i="19" s="1"/>
  <c r="I69" i="19"/>
  <c r="O9" i="21" s="1"/>
  <c r="Q77" i="25"/>
  <c r="P77" i="25"/>
  <c r="Z51" i="25"/>
  <c r="AC73" i="25"/>
  <c r="AD73" i="25" s="1"/>
  <c r="I13" i="21" s="1"/>
  <c r="I44" i="25"/>
  <c r="W25" i="25"/>
  <c r="Z25" i="25"/>
  <c r="AC51" i="25"/>
  <c r="AC96" i="25"/>
  <c r="AD96" i="25" s="1"/>
  <c r="J10" i="21" s="1"/>
  <c r="I25" i="25"/>
  <c r="AD25" i="25" s="1"/>
  <c r="G17" i="21" s="1"/>
  <c r="AC25" i="25"/>
  <c r="Z103" i="25"/>
  <c r="AC74" i="25"/>
  <c r="AD74" i="25" s="1"/>
  <c r="I14" i="21" s="1"/>
  <c r="AC45" i="19"/>
  <c r="AD45" i="19" s="1"/>
  <c r="AC94" i="19"/>
  <c r="AD94" i="19" s="1"/>
  <c r="AC67" i="19"/>
  <c r="AD67" i="19" s="1"/>
  <c r="I93" i="19"/>
  <c r="P7" i="21" s="1"/>
  <c r="AC15" i="25"/>
  <c r="AD15" i="25" s="1"/>
  <c r="G7" i="21" s="1"/>
  <c r="AC41" i="25"/>
  <c r="AD41" i="25" s="1"/>
  <c r="H7" i="21" s="1"/>
  <c r="AC39" i="19"/>
  <c r="AD39" i="19" s="1"/>
  <c r="AC75" i="19"/>
  <c r="AD75" i="19" s="1"/>
  <c r="S15" i="21" s="1"/>
  <c r="N103" i="25"/>
  <c r="R51" i="25"/>
  <c r="AA51" i="25"/>
  <c r="AC42" i="25"/>
  <c r="AD42" i="25" s="1"/>
  <c r="H8" i="21" s="1"/>
  <c r="AC97" i="25"/>
  <c r="AD97" i="25" s="1"/>
  <c r="J11" i="21" s="1"/>
  <c r="I42" i="25"/>
  <c r="AC104" i="25"/>
  <c r="AC40" i="19"/>
  <c r="AD40" i="19" s="1"/>
  <c r="P25" i="25"/>
  <c r="I39" i="25"/>
  <c r="X25" i="25"/>
  <c r="AC99" i="25"/>
  <c r="AD99" i="25" s="1"/>
  <c r="J13" i="21" s="1"/>
  <c r="I98" i="25"/>
  <c r="F12" i="21" s="1"/>
  <c r="AB25" i="25"/>
  <c r="I26" i="25"/>
  <c r="AD26" i="25" s="1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2" i="21" s="1"/>
  <c r="AB51" i="25"/>
  <c r="U51" i="25"/>
  <c r="U77" i="25"/>
  <c r="AC40" i="25"/>
  <c r="AD40" i="25" s="1"/>
  <c r="H6" i="21" s="1"/>
  <c r="U103" i="25"/>
  <c r="S77" i="25"/>
  <c r="AC67" i="25"/>
  <c r="AD67" i="25" s="1"/>
  <c r="I7" i="21" s="1"/>
  <c r="AC49" i="19"/>
  <c r="AD49" i="19" s="1"/>
  <c r="R15" i="21" s="1"/>
  <c r="AC97" i="19"/>
  <c r="AD97" i="19" s="1"/>
  <c r="I91" i="19"/>
  <c r="N77" i="25"/>
  <c r="T77" i="25"/>
  <c r="AC23" i="25"/>
  <c r="AD23" i="25" s="1"/>
  <c r="G15" i="21" s="1"/>
  <c r="AB77" i="25"/>
  <c r="AC75" i="25"/>
  <c r="AD75" i="25" s="1"/>
  <c r="I15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4" i="21" s="1"/>
  <c r="I45" i="25"/>
  <c r="AC103" i="25"/>
  <c r="AC98" i="25"/>
  <c r="AD98" i="25" s="1"/>
  <c r="J12" i="21" s="1"/>
  <c r="AC101" i="25"/>
  <c r="AD101" i="25" s="1"/>
  <c r="J15" i="21" s="1"/>
  <c r="AC102" i="25"/>
  <c r="AD102" i="25" s="1"/>
  <c r="J16" i="21" s="1"/>
  <c r="AC78" i="25"/>
  <c r="AC24" i="25"/>
  <c r="AD24" i="25" s="1"/>
  <c r="G16" i="21" s="1"/>
  <c r="AC71" i="25"/>
  <c r="AD71" i="25" s="1"/>
  <c r="I11" i="21" s="1"/>
  <c r="R25" i="25"/>
  <c r="AC76" i="25"/>
  <c r="AD76" i="25" s="1"/>
  <c r="I16" i="21" s="1"/>
  <c r="AC39" i="25"/>
  <c r="AD39" i="25" s="1"/>
  <c r="H5" i="21" s="1"/>
  <c r="M51" i="25"/>
  <c r="I74" i="19"/>
  <c r="AC93" i="19"/>
  <c r="AD93" i="19" s="1"/>
  <c r="AC21" i="25"/>
  <c r="AD21" i="25" s="1"/>
  <c r="G13" i="21" s="1"/>
  <c r="X103" i="25"/>
  <c r="AC102" i="19"/>
  <c r="AD102" i="19" s="1"/>
  <c r="T16" i="21" s="1"/>
  <c r="I97" i="19"/>
  <c r="P11" i="21" s="1"/>
  <c r="AC73" i="19"/>
  <c r="AD73" i="19" s="1"/>
  <c r="S13" i="21" s="1"/>
  <c r="S51" i="25"/>
  <c r="V77" i="25"/>
  <c r="AC14" i="25"/>
  <c r="AD14" i="25" s="1"/>
  <c r="G6" i="21" s="1"/>
  <c r="AC45" i="25"/>
  <c r="AD45" i="25" s="1"/>
  <c r="H11" i="21" s="1"/>
  <c r="T103" i="25"/>
  <c r="O77" i="25"/>
  <c r="AC46" i="25"/>
  <c r="AD46" i="25" s="1"/>
  <c r="H12" i="21" s="1"/>
  <c r="AC94" i="25"/>
  <c r="AD94" i="25" s="1"/>
  <c r="J8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7" i="21" s="1"/>
  <c r="T51" i="25"/>
  <c r="AC95" i="25"/>
  <c r="AD95" i="25" s="1"/>
  <c r="J9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0" i="21" s="1"/>
  <c r="I42" i="19"/>
  <c r="N8" i="21" s="1"/>
  <c r="I23" i="19"/>
  <c r="I46" i="19"/>
  <c r="N12" i="21" s="1"/>
  <c r="I17" i="19"/>
  <c r="M9" i="21" s="1"/>
  <c r="I51" i="19"/>
  <c r="I13" i="19"/>
  <c r="M5" i="21" s="1"/>
  <c r="I41" i="19"/>
  <c r="N7" i="21" s="1"/>
  <c r="R25" i="19"/>
  <c r="M25" i="19"/>
  <c r="AC13" i="19"/>
  <c r="AD13" i="19" s="1"/>
  <c r="I40" i="19"/>
  <c r="N6" i="21" s="1"/>
  <c r="I21" i="19"/>
  <c r="AC20" i="19"/>
  <c r="AD20" i="19" s="1"/>
  <c r="Q12" i="21" s="1"/>
  <c r="AC22" i="19"/>
  <c r="AD22" i="19" s="1"/>
  <c r="Q14" i="21" s="1"/>
  <c r="AC23" i="19"/>
  <c r="AD23" i="19" s="1"/>
  <c r="Q15" i="21" s="1"/>
  <c r="R51" i="19"/>
  <c r="AC21" i="19"/>
  <c r="AD21" i="19" s="1"/>
  <c r="Q13" i="21" s="1"/>
  <c r="M103" i="19"/>
  <c r="AC19" i="19"/>
  <c r="AD19" i="19" s="1"/>
  <c r="Q11" i="21" s="1"/>
  <c r="N25" i="19"/>
  <c r="O77" i="19"/>
  <c r="I43" i="19"/>
  <c r="N9" i="21" s="1"/>
  <c r="O5" i="21"/>
  <c r="Q25" i="19"/>
  <c r="AC14" i="19"/>
  <c r="AD14" i="19" s="1"/>
  <c r="Q6" i="21" s="1"/>
  <c r="I45" i="19"/>
  <c r="N11" i="21" s="1"/>
  <c r="AC18" i="19"/>
  <c r="AD18" i="19" s="1"/>
  <c r="Q10" i="21" s="1"/>
  <c r="R77" i="19"/>
  <c r="M77" i="19"/>
  <c r="AC15" i="19"/>
  <c r="AD15" i="19" s="1"/>
  <c r="Q7" i="21" s="1"/>
  <c r="M51" i="19"/>
  <c r="Q77" i="19"/>
  <c r="P25" i="19"/>
  <c r="AC24" i="19"/>
  <c r="O51" i="19"/>
  <c r="N77" i="19"/>
  <c r="AC17" i="19"/>
  <c r="AD17" i="19" s="1"/>
  <c r="Q9" i="21" s="1"/>
  <c r="N51" i="19"/>
  <c r="AC16" i="19"/>
  <c r="AD16" i="19" s="1"/>
  <c r="Q8" i="21" s="1"/>
  <c r="P77" i="19"/>
  <c r="O25" i="19"/>
  <c r="I49" i="19"/>
  <c r="I47" i="19"/>
  <c r="I18" i="19"/>
  <c r="M10" i="21" s="1"/>
  <c r="I48" i="19"/>
  <c r="Q51" i="19"/>
  <c r="I19" i="19"/>
  <c r="M11" i="21" s="1"/>
  <c r="I78" i="19"/>
  <c r="I16" i="19"/>
  <c r="M8" i="21" s="1"/>
  <c r="I52" i="19"/>
  <c r="AD52" i="19" s="1"/>
  <c r="R18" i="21" s="1"/>
  <c r="I15" i="19"/>
  <c r="M7" i="21" s="1"/>
  <c r="I25" i="19"/>
  <c r="I26" i="19"/>
  <c r="AD26" i="19" s="1"/>
  <c r="Q18" i="21" s="1"/>
  <c r="I20" i="19"/>
  <c r="M12" i="21" s="1"/>
  <c r="I14" i="19"/>
  <c r="M6" i="21" s="1"/>
  <c r="AD24" i="19" l="1"/>
  <c r="Q16" i="21" s="1"/>
  <c r="D7" i="22"/>
  <c r="AD79" i="25"/>
  <c r="I19" i="21" s="1"/>
  <c r="AD105" i="25"/>
  <c r="J19" i="21" s="1"/>
  <c r="AD13" i="25"/>
  <c r="G5" i="21" s="1"/>
  <c r="D12" i="22"/>
  <c r="D11" i="21"/>
  <c r="D9" i="22"/>
  <c r="D8" i="21"/>
  <c r="D12" i="21"/>
  <c r="D13" i="22"/>
  <c r="H18" i="21"/>
  <c r="AD53" i="25"/>
  <c r="H19" i="21" s="1"/>
  <c r="D11" i="22"/>
  <c r="D10" i="21"/>
  <c r="D10" i="22"/>
  <c r="D9" i="21"/>
  <c r="AD27" i="25"/>
  <c r="G19" i="21" s="1"/>
  <c r="G18" i="21"/>
  <c r="D8" i="22"/>
  <c r="D7" i="21"/>
  <c r="D6" i="22"/>
  <c r="D5" i="21"/>
  <c r="AD77" i="19"/>
  <c r="AD78" i="19"/>
  <c r="S18" i="21" s="1"/>
  <c r="AD25" i="19"/>
  <c r="Q17" i="21" s="1"/>
  <c r="AD51" i="19"/>
  <c r="T13" i="21"/>
  <c r="T8" i="21"/>
  <c r="T10" i="21"/>
  <c r="T7" i="21"/>
  <c r="T11" i="21"/>
  <c r="T6" i="21"/>
  <c r="T12" i="21"/>
  <c r="T14" i="21"/>
  <c r="T9" i="21"/>
  <c r="S14" i="21"/>
  <c r="S11" i="21"/>
  <c r="S10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4" i="21"/>
  <c r="S5" i="21"/>
  <c r="R5" i="21"/>
  <c r="Q5" i="21"/>
  <c r="AD79" i="19" l="1"/>
  <c r="S19" i="21" s="1"/>
  <c r="S17" i="21"/>
  <c r="AD53" i="19"/>
  <c r="R19" i="21" s="1"/>
  <c r="R17" i="21"/>
  <c r="AD27" i="19"/>
  <c r="Q19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Q72" i="26"/>
  <c r="N65" i="26"/>
  <c r="N77" i="26" s="1"/>
  <c r="H72" i="26"/>
  <c r="S70" i="26"/>
  <c r="AA65" i="26"/>
  <c r="N72" i="26"/>
  <c r="H65" i="26"/>
  <c r="I65" i="26" s="1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2" i="22" s="1"/>
  <c r="R16" i="20"/>
  <c r="N40" i="20"/>
  <c r="N99" i="20"/>
  <c r="O94" i="20"/>
  <c r="G93" i="20"/>
  <c r="G42" i="20"/>
  <c r="Q94" i="20"/>
  <c r="P44" i="20"/>
  <c r="M92" i="20"/>
  <c r="O46" i="20"/>
  <c r="G100" i="20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I101" i="26" l="1"/>
  <c r="AD76" i="26"/>
  <c r="I69" i="26"/>
  <c r="E10" i="22" s="1"/>
  <c r="AB77" i="26"/>
  <c r="AA77" i="26"/>
  <c r="X77" i="26"/>
  <c r="W77" i="26"/>
  <c r="Y77" i="26"/>
  <c r="Z77" i="26"/>
  <c r="I100" i="20"/>
  <c r="I47" i="20"/>
  <c r="I75" i="20"/>
  <c r="I43" i="20"/>
  <c r="N10" i="22" s="1"/>
  <c r="AD66" i="26"/>
  <c r="AD73" i="26"/>
  <c r="I14" i="22" s="1"/>
  <c r="AD72" i="26"/>
  <c r="I13" i="22" s="1"/>
  <c r="AD74" i="26"/>
  <c r="I15" i="22" s="1"/>
  <c r="AD70" i="26"/>
  <c r="I11" i="22" s="1"/>
  <c r="I96" i="20"/>
  <c r="P11" i="22" s="1"/>
  <c r="AD68" i="26"/>
  <c r="I9" i="22" s="1"/>
  <c r="AD67" i="26"/>
  <c r="I8" i="22" s="1"/>
  <c r="AD75" i="26"/>
  <c r="I16" i="22" s="1"/>
  <c r="AD71" i="26"/>
  <c r="I12" i="22" s="1"/>
  <c r="I77" i="26"/>
  <c r="AD77" i="26" s="1"/>
  <c r="I18" i="22" s="1"/>
  <c r="AC77" i="26"/>
  <c r="I21" i="20"/>
  <c r="I72" i="26"/>
  <c r="E13" i="22" s="1"/>
  <c r="I78" i="26"/>
  <c r="AD78" i="26" s="1"/>
  <c r="AC78" i="26"/>
  <c r="AC65" i="26"/>
  <c r="AD65" i="26" s="1"/>
  <c r="I6" i="22" s="1"/>
  <c r="M77" i="26"/>
  <c r="I71" i="26"/>
  <c r="E12" i="22" s="1"/>
  <c r="I70" i="26"/>
  <c r="E11" i="22" s="1"/>
  <c r="I66" i="26"/>
  <c r="E7" i="22" s="1"/>
  <c r="I68" i="26"/>
  <c r="E9" i="22" s="1"/>
  <c r="I67" i="26"/>
  <c r="E8" i="22" s="1"/>
  <c r="I73" i="26"/>
  <c r="AC21" i="20"/>
  <c r="AD21" i="20" s="1"/>
  <c r="Q14" i="22" s="1"/>
  <c r="I15" i="20"/>
  <c r="M8" i="22" s="1"/>
  <c r="I48" i="20"/>
  <c r="I14" i="20"/>
  <c r="M7" i="22" s="1"/>
  <c r="I98" i="20"/>
  <c r="P13" i="22" s="1"/>
  <c r="I20" i="20"/>
  <c r="M13" i="22" s="1"/>
  <c r="I16" i="20"/>
  <c r="M9" i="22" s="1"/>
  <c r="I17" i="20"/>
  <c r="M10" i="22" s="1"/>
  <c r="I42" i="20"/>
  <c r="N9" i="22" s="1"/>
  <c r="I26" i="26"/>
  <c r="AD26" i="26" s="1"/>
  <c r="G19" i="22" s="1"/>
  <c r="I40" i="26"/>
  <c r="E6" i="22"/>
  <c r="AC51" i="26"/>
  <c r="I44" i="20"/>
  <c r="N11" i="22" s="1"/>
  <c r="I14" i="26"/>
  <c r="C7" i="22" s="1"/>
  <c r="I74" i="20"/>
  <c r="I99" i="20"/>
  <c r="I69" i="20"/>
  <c r="O10" i="22" s="1"/>
  <c r="I70" i="20"/>
  <c r="O11" i="22" s="1"/>
  <c r="I45" i="26"/>
  <c r="I40" i="20"/>
  <c r="N7" i="22" s="1"/>
  <c r="I95" i="20"/>
  <c r="P10" i="22" s="1"/>
  <c r="I21" i="26"/>
  <c r="I41" i="20"/>
  <c r="N8" i="22" s="1"/>
  <c r="AC103" i="26"/>
  <c r="I47" i="26"/>
  <c r="Z25" i="26"/>
  <c r="I49" i="26"/>
  <c r="W25" i="26"/>
  <c r="I91" i="26"/>
  <c r="F6" i="22" s="1"/>
  <c r="I97" i="26"/>
  <c r="F12" i="22" s="1"/>
  <c r="I18" i="20"/>
  <c r="M11" i="22" s="1"/>
  <c r="I94" i="20"/>
  <c r="P9" i="22" s="1"/>
  <c r="I13" i="26"/>
  <c r="C6" i="22" s="1"/>
  <c r="O25" i="26"/>
  <c r="AC19" i="20"/>
  <c r="AD19" i="20" s="1"/>
  <c r="I94" i="26"/>
  <c r="F9" i="22" s="1"/>
  <c r="I13" i="20"/>
  <c r="M6" i="22" s="1"/>
  <c r="AC17" i="20"/>
  <c r="AD17" i="20" s="1"/>
  <c r="AC21" i="26"/>
  <c r="AD21" i="26" s="1"/>
  <c r="G14" i="22" s="1"/>
  <c r="AC72" i="20"/>
  <c r="AD72" i="20" s="1"/>
  <c r="S13" i="22" s="1"/>
  <c r="Y51" i="26"/>
  <c r="I93" i="26"/>
  <c r="F8" i="22" s="1"/>
  <c r="I39" i="20"/>
  <c r="N6" i="22" s="1"/>
  <c r="I91" i="20"/>
  <c r="P6" i="22" s="1"/>
  <c r="I65" i="20"/>
  <c r="O6" i="22" s="1"/>
  <c r="U103" i="26"/>
  <c r="I73" i="20"/>
  <c r="AC52" i="26"/>
  <c r="I17" i="26"/>
  <c r="C10" i="22" s="1"/>
  <c r="I49" i="20"/>
  <c r="AC24" i="26"/>
  <c r="AD24" i="26" s="1"/>
  <c r="G17" i="22" s="1"/>
  <c r="AC74" i="20"/>
  <c r="AD74" i="20" s="1"/>
  <c r="S15" i="22" s="1"/>
  <c r="I92" i="20"/>
  <c r="P7" i="22" s="1"/>
  <c r="AC100" i="20"/>
  <c r="AD100" i="20" s="1"/>
  <c r="I20" i="26"/>
  <c r="C13" i="22" s="1"/>
  <c r="AC99" i="20"/>
  <c r="AD99" i="20" s="1"/>
  <c r="AA25" i="26"/>
  <c r="AC47" i="20"/>
  <c r="AD47" i="20" s="1"/>
  <c r="AC93" i="26"/>
  <c r="AD93" i="26" s="1"/>
  <c r="J8" i="22" s="1"/>
  <c r="AC42" i="26"/>
  <c r="AD42" i="26" s="1"/>
  <c r="H9" i="22" s="1"/>
  <c r="W51" i="26"/>
  <c r="I43" i="26"/>
  <c r="Q51" i="26"/>
  <c r="I100" i="26"/>
  <c r="AC25" i="26"/>
  <c r="I16" i="26"/>
  <c r="C9" i="22" s="1"/>
  <c r="I15" i="26"/>
  <c r="C8" i="22" s="1"/>
  <c r="I23" i="20"/>
  <c r="I72" i="20"/>
  <c r="O13" i="22" s="1"/>
  <c r="I93" i="20"/>
  <c r="P8" i="22" s="1"/>
  <c r="N77" i="20"/>
  <c r="Y25" i="26"/>
  <c r="AC78" i="20"/>
  <c r="I78" i="20"/>
  <c r="AD78" i="20" s="1"/>
  <c r="S51" i="26"/>
  <c r="AC49" i="26"/>
  <c r="AD49" i="26" s="1"/>
  <c r="H16" i="22" s="1"/>
  <c r="Y103" i="26"/>
  <c r="P103" i="26"/>
  <c r="N25" i="26"/>
  <c r="N103" i="26"/>
  <c r="W103" i="26"/>
  <c r="I23" i="26"/>
  <c r="AC73" i="20"/>
  <c r="AD73" i="20" s="1"/>
  <c r="S14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3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6" i="22" s="1"/>
  <c r="AC48" i="20"/>
  <c r="AD48" i="20" s="1"/>
  <c r="AC101" i="20"/>
  <c r="AD101" i="20" s="1"/>
  <c r="T16" i="22" s="1"/>
  <c r="AC41" i="20"/>
  <c r="AD41" i="20" s="1"/>
  <c r="I45" i="20"/>
  <c r="N12" i="22" s="1"/>
  <c r="AC18" i="20"/>
  <c r="AD18" i="20" s="1"/>
  <c r="AB25" i="26"/>
  <c r="U51" i="26"/>
  <c r="I10" i="22"/>
  <c r="M103" i="26"/>
  <c r="AC91" i="26"/>
  <c r="AD91" i="26" s="1"/>
  <c r="J6" i="22" s="1"/>
  <c r="AC43" i="26"/>
  <c r="AD43" i="26" s="1"/>
  <c r="H10" i="22" s="1"/>
  <c r="AC40" i="26"/>
  <c r="AD40" i="26" s="1"/>
  <c r="H7" i="22" s="1"/>
  <c r="AC77" i="20"/>
  <c r="I77" i="20"/>
  <c r="AD77" i="20" s="1"/>
  <c r="S18" i="22" s="1"/>
  <c r="P77" i="20"/>
  <c r="N51" i="26"/>
  <c r="M51" i="26"/>
  <c r="AC39" i="26"/>
  <c r="AD39" i="26" s="1"/>
  <c r="H6" i="22" s="1"/>
  <c r="I68" i="20"/>
  <c r="O9" i="22" s="1"/>
  <c r="X103" i="26"/>
  <c r="I25" i="26"/>
  <c r="AD25" i="26" s="1"/>
  <c r="G18" i="22" s="1"/>
  <c r="AC68" i="20"/>
  <c r="AD68" i="20" s="1"/>
  <c r="S9" i="22" s="1"/>
  <c r="V51" i="26"/>
  <c r="I18" i="26"/>
  <c r="C11" i="22" s="1"/>
  <c r="P25" i="26"/>
  <c r="V25" i="26"/>
  <c r="O51" i="26"/>
  <c r="AC95" i="26"/>
  <c r="AD95" i="26" s="1"/>
  <c r="J10" i="22" s="1"/>
  <c r="X51" i="26"/>
  <c r="I48" i="26"/>
  <c r="R51" i="26"/>
  <c r="P51" i="26"/>
  <c r="I22" i="26"/>
  <c r="S103" i="26"/>
  <c r="AC41" i="26"/>
  <c r="AD41" i="26" s="1"/>
  <c r="H8" i="22" s="1"/>
  <c r="Z103" i="26"/>
  <c r="AC45" i="26"/>
  <c r="AD45" i="26" s="1"/>
  <c r="H12" i="22" s="1"/>
  <c r="AC71" i="20"/>
  <c r="AD71" i="20" s="1"/>
  <c r="S12" i="22" s="1"/>
  <c r="AC47" i="26"/>
  <c r="AD47" i="26" s="1"/>
  <c r="H14" i="22" s="1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6" i="22" s="1"/>
  <c r="AC14" i="26"/>
  <c r="AD14" i="26" s="1"/>
  <c r="G7" i="22" s="1"/>
  <c r="AC20" i="26"/>
  <c r="AD20" i="26" s="1"/>
  <c r="G13" i="22" s="1"/>
  <c r="AC22" i="20"/>
  <c r="AD22" i="20" s="1"/>
  <c r="AC98" i="20"/>
  <c r="AD98" i="20" s="1"/>
  <c r="AC17" i="26"/>
  <c r="AD17" i="26" s="1"/>
  <c r="G10" i="22" s="1"/>
  <c r="I97" i="20"/>
  <c r="P12" i="22" s="1"/>
  <c r="AC94" i="20"/>
  <c r="AD94" i="20" s="1"/>
  <c r="AC46" i="20"/>
  <c r="AD46" i="20" s="1"/>
  <c r="R103" i="26"/>
  <c r="AC50" i="26"/>
  <c r="AD50" i="26" s="1"/>
  <c r="H17" i="22" s="1"/>
  <c r="AC66" i="20"/>
  <c r="AD66" i="20" s="1"/>
  <c r="S7" i="22" s="1"/>
  <c r="R25" i="26"/>
  <c r="AC102" i="26"/>
  <c r="AD102" i="26" s="1"/>
  <c r="J17" i="22" s="1"/>
  <c r="X25" i="26"/>
  <c r="AC94" i="26"/>
  <c r="AD94" i="26" s="1"/>
  <c r="J9" i="22" s="1"/>
  <c r="AC100" i="26"/>
  <c r="AD100" i="26" s="1"/>
  <c r="J15" i="22" s="1"/>
  <c r="AC101" i="26"/>
  <c r="AD101" i="26" s="1"/>
  <c r="J16" i="22" s="1"/>
  <c r="AC19" i="26"/>
  <c r="AD19" i="26" s="1"/>
  <c r="G12" i="22" s="1"/>
  <c r="AC18" i="26"/>
  <c r="AD18" i="26" s="1"/>
  <c r="G11" i="22" s="1"/>
  <c r="I39" i="26"/>
  <c r="Z51" i="26"/>
  <c r="I44" i="26"/>
  <c r="AC104" i="26"/>
  <c r="I104" i="26"/>
  <c r="AD104" i="26" s="1"/>
  <c r="AC46" i="26"/>
  <c r="AD46" i="26" s="1"/>
  <c r="H13" i="22" s="1"/>
  <c r="AC48" i="26"/>
  <c r="AD48" i="26" s="1"/>
  <c r="H15" i="22" s="1"/>
  <c r="AC22" i="26"/>
  <c r="AD22" i="26" s="1"/>
  <c r="G15" i="22" s="1"/>
  <c r="S25" i="26"/>
  <c r="AC26" i="26"/>
  <c r="I42" i="26"/>
  <c r="U25" i="26"/>
  <c r="AB51" i="26"/>
  <c r="I92" i="26"/>
  <c r="F7" i="22" s="1"/>
  <c r="I103" i="26"/>
  <c r="AD103" i="26" s="1"/>
  <c r="J18" i="22" s="1"/>
  <c r="I51" i="26"/>
  <c r="AD51" i="26" s="1"/>
  <c r="H18" i="22" s="1"/>
  <c r="AC70" i="20"/>
  <c r="AD70" i="20" s="1"/>
  <c r="S11" i="22" s="1"/>
  <c r="AC44" i="26"/>
  <c r="AD44" i="26" s="1"/>
  <c r="H11" i="22" s="1"/>
  <c r="I95" i="26"/>
  <c r="F10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6" i="22" s="1"/>
  <c r="I46" i="20"/>
  <c r="N13" i="22" s="1"/>
  <c r="AC40" i="20"/>
  <c r="AD40" i="20" s="1"/>
  <c r="AC14" i="20"/>
  <c r="AD14" i="20" s="1"/>
  <c r="AC16" i="26"/>
  <c r="AD16" i="26" s="1"/>
  <c r="G9" i="22" s="1"/>
  <c r="AC39" i="20"/>
  <c r="AD39" i="20" s="1"/>
  <c r="AC76" i="20"/>
  <c r="AD76" i="20" s="1"/>
  <c r="S17" i="22" s="1"/>
  <c r="I98" i="26"/>
  <c r="F13" i="22" s="1"/>
  <c r="I46" i="26"/>
  <c r="O77" i="20"/>
  <c r="AC67" i="20"/>
  <c r="AD67" i="20" s="1"/>
  <c r="S8" i="22" s="1"/>
  <c r="V103" i="26"/>
  <c r="T51" i="26"/>
  <c r="I7" i="22"/>
  <c r="I19" i="26"/>
  <c r="C12" i="22" s="1"/>
  <c r="I71" i="20"/>
  <c r="O12" i="22" s="1"/>
  <c r="I52" i="26"/>
  <c r="AD52" i="26" s="1"/>
  <c r="I99" i="26"/>
  <c r="I96" i="26"/>
  <c r="F11" i="22" s="1"/>
  <c r="AC96" i="26"/>
  <c r="AD96" i="26" s="1"/>
  <c r="J11" i="22" s="1"/>
  <c r="O103" i="26"/>
  <c r="AC97" i="26"/>
  <c r="AD97" i="26" s="1"/>
  <c r="J12" i="22" s="1"/>
  <c r="R77" i="20"/>
  <c r="AC69" i="20"/>
  <c r="AD69" i="20" s="1"/>
  <c r="S10" i="22" s="1"/>
  <c r="AC99" i="26"/>
  <c r="AD99" i="26" s="1"/>
  <c r="J14" i="22" s="1"/>
  <c r="AA51" i="26"/>
  <c r="I17" i="22"/>
  <c r="AC15" i="26"/>
  <c r="AD15" i="26" s="1"/>
  <c r="G8" i="22" s="1"/>
  <c r="AC75" i="20"/>
  <c r="AD75" i="20" s="1"/>
  <c r="S16" i="22" s="1"/>
  <c r="AC92" i="26"/>
  <c r="AD92" i="26" s="1"/>
  <c r="J7" i="22" s="1"/>
  <c r="I67" i="20"/>
  <c r="O8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19" i="22" s="1"/>
  <c r="P25" i="20"/>
  <c r="N25" i="20"/>
  <c r="AC102" i="20"/>
  <c r="N103" i="20"/>
  <c r="AC50" i="20"/>
  <c r="R51" i="20"/>
  <c r="R25" i="20"/>
  <c r="I26" i="20"/>
  <c r="AD26" i="20" s="1"/>
  <c r="Q19" i="22" s="1"/>
  <c r="O51" i="20"/>
  <c r="Q25" i="20"/>
  <c r="P51" i="20"/>
  <c r="I104" i="19"/>
  <c r="AD104" i="19" s="1"/>
  <c r="T18" i="21" s="1"/>
  <c r="O103" i="20"/>
  <c r="M51" i="20"/>
  <c r="M25" i="20"/>
  <c r="N51" i="20"/>
  <c r="O25" i="20"/>
  <c r="I52" i="20"/>
  <c r="AD52" i="20" s="1"/>
  <c r="R19" i="22" s="1"/>
  <c r="Q51" i="20"/>
  <c r="Q103" i="20"/>
  <c r="M103" i="20"/>
  <c r="AD79" i="26" l="1"/>
  <c r="I20" i="22" s="1"/>
  <c r="I19" i="22"/>
  <c r="J19" i="22"/>
  <c r="AD105" i="26"/>
  <c r="J20" i="22" s="1"/>
  <c r="S19" i="22"/>
  <c r="AD79" i="20"/>
  <c r="S20" i="22" s="1"/>
  <c r="H19" i="22"/>
  <c r="AD53" i="26"/>
  <c r="H20" i="22" s="1"/>
  <c r="AD27" i="26"/>
  <c r="G20" i="22" s="1"/>
  <c r="AD51" i="20"/>
  <c r="AD25" i="20"/>
  <c r="AD103" i="20"/>
  <c r="AD103" i="19"/>
  <c r="T9" i="22"/>
  <c r="T8" i="22"/>
  <c r="T13" i="22"/>
  <c r="T12" i="22"/>
  <c r="T7" i="22"/>
  <c r="T10" i="22"/>
  <c r="T15" i="22"/>
  <c r="T14" i="22"/>
  <c r="T11" i="22"/>
  <c r="R7" i="22"/>
  <c r="R13" i="22"/>
  <c r="R10" i="22"/>
  <c r="R8" i="22"/>
  <c r="R11" i="22"/>
  <c r="R14" i="22"/>
  <c r="R12" i="22"/>
  <c r="R9" i="22"/>
  <c r="R15" i="22"/>
  <c r="Q10" i="22"/>
  <c r="Q12" i="22"/>
  <c r="Q15" i="22"/>
  <c r="Q11" i="22"/>
  <c r="Q13" i="22"/>
  <c r="Q9" i="22"/>
  <c r="Q7" i="22"/>
  <c r="Q8" i="22"/>
  <c r="AD102" i="20"/>
  <c r="T17" i="22" s="1"/>
  <c r="Q6" i="22"/>
  <c r="AD50" i="20"/>
  <c r="R17" i="22" s="1"/>
  <c r="AD24" i="20"/>
  <c r="Q17" i="22" s="1"/>
  <c r="AD105" i="20" l="1"/>
  <c r="T20" i="22" s="1"/>
  <c r="T18" i="22"/>
  <c r="AD53" i="20"/>
  <c r="R20" i="22" s="1"/>
  <c r="R18" i="22"/>
  <c r="AD105" i="19"/>
  <c r="T19" i="21" s="1"/>
  <c r="T17" i="21"/>
  <c r="AD27" i="20"/>
  <c r="Q20" i="22" s="1"/>
  <c r="Q18" i="22"/>
  <c r="T5" i="21"/>
  <c r="R6" i="22"/>
  <c r="T6" i="22"/>
</calcChain>
</file>

<file path=xl/sharedStrings.xml><?xml version="1.0" encoding="utf-8"?>
<sst xmlns="http://schemas.openxmlformats.org/spreadsheetml/2006/main" count="972" uniqueCount="85">
  <si>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</si>
  <si>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</si>
  <si>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</si>
  <si>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</si>
  <si>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</si>
  <si>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</si>
  <si>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</si>
  <si>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</si>
  <si>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</si>
  <si>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</si>
  <si>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</si>
  <si>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</si>
  <si>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</si>
  <si>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</si>
  <si>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</si>
  <si>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</si>
  <si>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</si>
  <si>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</si>
  <si>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</si>
  <si>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</si>
  <si>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</si>
  <si>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</si>
  <si>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</si>
  <si>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</si>
  <si>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</si>
  <si>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</si>
  <si>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</si>
  <si>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</si>
  <si>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</si>
  <si>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</si>
  <si>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</si>
  <si>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</si>
  <si>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</si>
  <si>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</si>
  <si>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</si>
  <si>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</si>
  <si>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</si>
  <si>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</si>
  <si>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</si>
  <si>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</si>
  <si>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</si>
  <si>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</si>
  <si>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</si>
  <si>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</si>
  <si>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</si>
  <si>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</si>
  <si>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</si>
  <si>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</si>
  <si>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</si>
  <si>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</si>
  <si>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</si>
  <si>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</si>
  <si>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</si>
  <si>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</si>
  <si>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</si>
  <si>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</si>
  <si>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</si>
  <si>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</si>
  <si>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</si>
  <si>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</si>
  <si>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</si>
  <si>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</si>
  <si>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</si>
  <si>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</si>
  <si>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</si>
  <si>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</si>
  <si>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</si>
  <si>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</si>
  <si>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</si>
  <si>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</si>
  <si>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</si>
  <si>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</si>
  <si>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</si>
  <si>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</si>
  <si>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</si>
  <si>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</si>
  <si>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FARE_per_UPT_cleaned_2018_log_FAC</t>
  </si>
  <si>
    <t>2002-2012 Factors Affecting Change, Bus</t>
  </si>
  <si>
    <t>2002-2012 Factors Affecting Change, Rail</t>
  </si>
  <si>
    <t>TSD_WA_EMP_PCT_LEHD</t>
  </si>
  <si>
    <t>TSD_WA_EMP_PCT_LEHD_FAC</t>
  </si>
  <si>
    <t>YEARS_SINCE_TNC_BUS</t>
  </si>
  <si>
    <t>YEARS_SINCE_TNC_RAIL</t>
  </si>
  <si>
    <t>YEARS_SINCE_TNC_BUS_FAC</t>
  </si>
  <si>
    <t>YEARS_SINCE_TNC_RAIL_FAC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</si>
</sst>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tabSelected="1" topLeftCell="G1" workbookViewId="0">
      <selection activeCell="M22" sqref="M22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77</v>
      </c>
      <c r="L1" s="71" t="s">
        <v>64</v>
      </c>
    </row>
    <row r="2" spans="2:20" ht="16.5" thickBot="1" x14ac:dyDescent="0.3"/>
    <row r="3" spans="2:20" ht="16.5" thickTop="1" x14ac:dyDescent="0.25">
      <c r="B3" s="64"/>
      <c r="C3" s="162" t="s">
        <v>65</v>
      </c>
      <c r="D3" s="162"/>
      <c r="E3" s="162"/>
      <c r="F3" s="162"/>
      <c r="G3" s="162" t="s">
        <v>60</v>
      </c>
      <c r="H3" s="162"/>
      <c r="I3" s="162"/>
      <c r="J3" s="162"/>
      <c r="L3" s="64"/>
      <c r="M3" s="162" t="s">
        <v>65</v>
      </c>
      <c r="N3" s="162"/>
      <c r="O3" s="162"/>
      <c r="P3" s="162"/>
      <c r="Q3" s="162" t="s">
        <v>60</v>
      </c>
      <c r="R3" s="162"/>
      <c r="S3" s="162"/>
      <c r="T3" s="162"/>
    </row>
    <row r="4" spans="2:2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  <c r="L4" s="11" t="s">
        <v>22</v>
      </c>
      <c r="M4" s="30" t="s">
        <v>61</v>
      </c>
      <c r="N4" s="30" t="s">
        <v>62</v>
      </c>
      <c r="O4" s="30" t="s">
        <v>63</v>
      </c>
      <c r="P4" s="30" t="s">
        <v>31</v>
      </c>
      <c r="Q4" s="30" t="s">
        <v>61</v>
      </c>
      <c r="R4" s="30" t="s">
        <v>62</v>
      </c>
      <c r="S4" s="30" t="s">
        <v>63</v>
      </c>
      <c r="T4" s="30" t="s">
        <v>31</v>
      </c>
    </row>
    <row r="5" spans="2:20" x14ac:dyDescent="0.25">
      <c r="B5" s="28" t="s">
        <v>36</v>
      </c>
      <c r="C5" s="66">
        <f>'FAC 2002-2012 BUS'!I13</f>
        <v>-8.3201366750120909E-2</v>
      </c>
      <c r="D5" s="66">
        <f>'FAC 2002-2012 BUS'!I39</f>
        <v>-0.15797851612432678</v>
      </c>
      <c r="E5" s="66">
        <f>'FAC 2002-2012 BUS'!I65</f>
        <v>-0.20562671932512044</v>
      </c>
      <c r="F5" s="66">
        <f>'FAC 2002-2012 BUS'!I91</f>
        <v>-0.10218846172042284</v>
      </c>
      <c r="G5" s="66">
        <f>'FAC 2002-2012 BUS'!AD13</f>
        <v>-6.0300751627743981E-2</v>
      </c>
      <c r="H5" s="66">
        <f>'FAC 2002-2012 BUS'!AD39</f>
        <v>-1.7639189751814534E-2</v>
      </c>
      <c r="I5" s="66">
        <f>'FAC 2002-2012 BUS'!AD65</f>
        <v>0.17260258063745079</v>
      </c>
      <c r="J5" s="66">
        <f>'FAC 2002-2012 BUS'!AD91</f>
        <v>-6.7344880632800239E-2</v>
      </c>
      <c r="L5" s="28" t="s">
        <v>36</v>
      </c>
      <c r="M5" s="66">
        <f>'FAC 2012-2018 BUS'!I13</f>
        <v>4.2113135218866837E-2</v>
      </c>
      <c r="N5" s="66">
        <f>'FAC 2012-2018 BUS'!I39</f>
        <v>0.11904455749969589</v>
      </c>
      <c r="O5" s="66">
        <f>'FAC 2012-2018 BUS'!I65</f>
        <v>9.0429722385817701E-2</v>
      </c>
      <c r="P5" s="66">
        <f>'FAC 2012-2018 BUS'!I91</f>
        <v>1.1857276845904874E-2</v>
      </c>
      <c r="Q5" s="66">
        <f>'FAC 2012-2018 BUS'!AD13</f>
        <v>3.7870580472585014E-2</v>
      </c>
      <c r="R5" s="66">
        <f>'FAC 2012-2018 BUS'!AD39</f>
        <v>7.4130852829891375E-2</v>
      </c>
      <c r="S5" s="66">
        <f>'FAC 2012-2018 BUS'!AD65</f>
        <v>6.4747838072257757E-2</v>
      </c>
      <c r="T5" s="66">
        <f>'FAC 2012-2018 BUS'!AD91</f>
        <v>7.8113651610571726E-3</v>
      </c>
    </row>
    <row r="6" spans="2:20" x14ac:dyDescent="0.25">
      <c r="B6" s="28" t="s">
        <v>57</v>
      </c>
      <c r="C6" s="66">
        <f>'FAC 2002-2012 BUS'!I14</f>
        <v>0.13503017608498125</v>
      </c>
      <c r="D6" s="66">
        <f>'FAC 2002-2012 BUS'!I40</f>
        <v>7.3913495755720593E-2</v>
      </c>
      <c r="E6" s="66">
        <f>'FAC 2002-2012 BUS'!I66</f>
        <v>-8.3097923331791668E-2</v>
      </c>
      <c r="F6" s="66">
        <f>'FAC 2002-2012 BUS'!I92</f>
        <v>0.39766368036003485</v>
      </c>
      <c r="G6" s="66">
        <f>'FAC 2002-2012 BUS'!AD14</f>
        <v>-3.626564098607634E-2</v>
      </c>
      <c r="H6" s="66">
        <f>'FAC 2002-2012 BUS'!AD40</f>
        <v>-4.6019200577711708E-2</v>
      </c>
      <c r="I6" s="66">
        <f>'FAC 2002-2012 BUS'!AD66</f>
        <v>2.3051543651105139E-2</v>
      </c>
      <c r="J6" s="66">
        <f>'FAC 2002-2012 BUS'!AD92</f>
        <v>-9.6599990247049558E-2</v>
      </c>
      <c r="L6" s="28" t="s">
        <v>57</v>
      </c>
      <c r="M6" s="66">
        <f>'FAC 2012-2018 BUS'!I14</f>
        <v>-3.75439131738875E-4</v>
      </c>
      <c r="N6" s="66">
        <f>'FAC 2012-2018 BUS'!I40</f>
        <v>1.6103107567393415E-2</v>
      </c>
      <c r="O6" s="66">
        <f>'FAC 2012-2018 BUS'!I66</f>
        <v>0.17806302158701182</v>
      </c>
      <c r="P6" s="66">
        <f>'FAC 2012-2018 BUS'!I92</f>
        <v>0.25866623497692309</v>
      </c>
      <c r="Q6" s="66">
        <f>'FAC 2012-2018 BUS'!AD14</f>
        <v>-2.6604166574940554E-3</v>
      </c>
      <c r="R6" s="66">
        <f>'FAC 2012-2018 BUS'!AD40</f>
        <v>-3.3420221840958476E-3</v>
      </c>
      <c r="S6" s="66">
        <f>'FAC 2012-2018 BUS'!AD66</f>
        <v>-3.9179410839898773E-2</v>
      </c>
      <c r="T6" s="66">
        <f>'FAC 2012-2018 BUS'!AD92</f>
        <v>-6.8158334090604206E-2</v>
      </c>
    </row>
    <row r="7" spans="2:20" x14ac:dyDescent="0.25">
      <c r="B7" s="28" t="s">
        <v>53</v>
      </c>
      <c r="C7" s="66">
        <f>'FAC 2002-2012 BUS'!I15</f>
        <v>5.5631822363825911E-2</v>
      </c>
      <c r="D7" s="66">
        <f>'FAC 2002-2012 BUS'!I41</f>
        <v>5.7883484469767321E-2</v>
      </c>
      <c r="E7" s="66">
        <f>'FAC 2002-2012 BUS'!I67</f>
        <v>-2.750761277613889E-2</v>
      </c>
      <c r="F7" s="66">
        <f>'FAC 2002-2012 BUS'!I93</f>
        <v>8.606219574635432E-2</v>
      </c>
      <c r="G7" s="66">
        <f>'FAC 2002-2012 BUS'!AD15</f>
        <v>5.0443209442200446E-2</v>
      </c>
      <c r="H7" s="66">
        <f>'FAC 2002-2012 BUS'!AD41</f>
        <v>7.5942580024865869E-2</v>
      </c>
      <c r="I7" s="66">
        <f>'FAC 2002-2012 BUS'!AD67</f>
        <v>0.12421556168809347</v>
      </c>
      <c r="J7" s="66">
        <f>'FAC 2002-2012 BUS'!AD93</f>
        <v>3.2038092899706272E-2</v>
      </c>
      <c r="L7" s="28" t="s">
        <v>53</v>
      </c>
      <c r="M7" s="66">
        <f>'FAC 2012-2018 BUS'!I15</f>
        <v>6.2897263194922726E-2</v>
      </c>
      <c r="N7" s="66">
        <f>'FAC 2012-2018 BUS'!I41</f>
        <v>7.9321462308145962E-2</v>
      </c>
      <c r="O7" s="66">
        <f>'FAC 2012-2018 BUS'!I67</f>
        <v>5.7606229465552161E-2</v>
      </c>
      <c r="P7" s="66">
        <f>'FAC 2012-2018 BUS'!I93</f>
        <v>6.8027813555046501E-2</v>
      </c>
      <c r="Q7" s="66">
        <f>'FAC 2012-2018 BUS'!AD15</f>
        <v>2.5809453210984389E-2</v>
      </c>
      <c r="R7" s="66">
        <f>'FAC 2012-2018 BUS'!AD41</f>
        <v>3.0657036625142669E-2</v>
      </c>
      <c r="S7" s="66">
        <f>'FAC 2012-2018 BUS'!AD67</f>
        <v>2.0727306454928148E-2</v>
      </c>
      <c r="T7" s="66">
        <f>'FAC 2012-2018 BUS'!AD93</f>
        <v>2.3622434298857665E-2</v>
      </c>
    </row>
    <row r="8" spans="2:20" hidden="1" x14ac:dyDescent="0.25">
      <c r="B8" s="28" t="s">
        <v>67</v>
      </c>
      <c r="C8" s="66" t="str">
        <f>'FAC 2002-2012 BUS'!I16</f>
        <v>-</v>
      </c>
      <c r="D8" s="66" t="str">
        <f>'FAC 2002-2012 BUS'!I42</f>
        <v>-</v>
      </c>
      <c r="E8" s="66" t="str">
        <f>'FAC 2002-2012 BUS'!I68</f>
        <v>-</v>
      </c>
      <c r="F8" s="66" t="str">
        <f>'FAC 2002-2012 BUS'!I94</f>
        <v>-</v>
      </c>
      <c r="G8" s="66" t="e">
        <f>'FAC 2002-2012 BUS'!AD16</f>
        <v>#REF!</v>
      </c>
      <c r="H8" s="66" t="e">
        <f>'FAC 2002-2012 BUS'!AD42</f>
        <v>#REF!</v>
      </c>
      <c r="I8" s="66" t="e">
        <f>'FAC 2002-2012 BUS'!AD68</f>
        <v>#REF!</v>
      </c>
      <c r="J8" s="66" t="e">
        <f>'FAC 2002-2012 BUS'!AD94</f>
        <v>#REF!</v>
      </c>
      <c r="L8" s="28" t="s">
        <v>67</v>
      </c>
      <c r="M8" s="66" t="str">
        <f>'FAC 2012-2018 BUS'!I16</f>
        <v>-</v>
      </c>
      <c r="N8" s="66" t="str">
        <f>'FAC 2012-2018 BUS'!I42</f>
        <v>-</v>
      </c>
      <c r="O8" s="66" t="str">
        <f>'FAC 2012-2018 BUS'!I68</f>
        <v>-</v>
      </c>
      <c r="P8" s="66" t="str">
        <f>'FAC 2012-2018 BUS'!I94</f>
        <v>-</v>
      </c>
      <c r="Q8" s="66" t="e">
        <f>'FAC 2012-2018 BUS'!AD16</f>
        <v>#REF!</v>
      </c>
      <c r="R8" s="66" t="e">
        <f>'FAC 2012-2018 BUS'!AD42</f>
        <v>#REF!</v>
      </c>
      <c r="S8" s="66" t="e">
        <f>'FAC 2012-2018 BUS'!AD68</f>
        <v>#REF!</v>
      </c>
      <c r="T8" s="66" t="e">
        <f>'FAC 2012-2018 BUS'!AD94</f>
        <v>#REF!</v>
      </c>
    </row>
    <row r="9" spans="2:20" x14ac:dyDescent="0.25">
      <c r="B9" s="28" t="s">
        <v>54</v>
      </c>
      <c r="C9" s="66">
        <f>'FAC 2002-2012 BUS'!I17</f>
        <v>1.0712225107968747</v>
      </c>
      <c r="D9" s="66">
        <f>'FAC 2002-2012 BUS'!I43</f>
        <v>1.0678012135282486</v>
      </c>
      <c r="E9" s="66">
        <f>'FAC 2002-2012 BUS'!I69</f>
        <v>1.0679576257475252</v>
      </c>
      <c r="F9" s="66">
        <f>'FAC 2002-2012 BUS'!I95</f>
        <v>1.0817122593718338</v>
      </c>
      <c r="G9" s="66">
        <f>'FAC 2002-2012 BUS'!AD17</f>
        <v>0.10081319910057787</v>
      </c>
      <c r="H9" s="66">
        <f>'FAC 2002-2012 BUS'!AD43</f>
        <v>0.11429002843051898</v>
      </c>
      <c r="I9" s="66">
        <f>'FAC 2002-2012 BUS'!AD69</f>
        <v>0.18273599378520264</v>
      </c>
      <c r="J9" s="66">
        <f>'FAC 2002-2012 BUS'!AD95</f>
        <v>9.3665790664063997E-2</v>
      </c>
      <c r="L9" s="28" t="s">
        <v>54</v>
      </c>
      <c r="M9" s="66">
        <f>'FAC 2012-2018 BUS'!I17</f>
        <v>-0.26427344258628593</v>
      </c>
      <c r="N9" s="66">
        <f>'FAC 2012-2018 BUS'!I43</f>
        <v>-0.28803125696077803</v>
      </c>
      <c r="O9" s="66">
        <f>'FAC 2012-2018 BUS'!I69</f>
        <v>-0.29484374808660729</v>
      </c>
      <c r="P9" s="66">
        <f>'FAC 2012-2018 BUS'!I95</f>
        <v>-0.28941668897379358</v>
      </c>
      <c r="Q9" s="66">
        <f>'FAC 2012-2018 BUS'!AD17</f>
        <v>-4.1946251794918399E-2</v>
      </c>
      <c r="R9" s="66">
        <f>'FAC 2012-2018 BUS'!AD43</f>
        <v>-4.6731892327168602E-2</v>
      </c>
      <c r="S9" s="66">
        <f>'FAC 2012-2018 BUS'!AD69</f>
        <v>-4.9170882195746467E-2</v>
      </c>
      <c r="T9" s="66">
        <f>'FAC 2012-2018 BUS'!AD95</f>
        <v>-4.2186556588966077E-2</v>
      </c>
    </row>
    <row r="10" spans="2:20" x14ac:dyDescent="0.25">
      <c r="B10" s="28" t="s">
        <v>51</v>
      </c>
      <c r="C10" s="66">
        <f>'FAC 2002-2012 BUS'!I18</f>
        <v>-0.16494461462244669</v>
      </c>
      <c r="D10" s="66">
        <f>'FAC 2002-2012 BUS'!I44</f>
        <v>-0.19154572575705331</v>
      </c>
      <c r="E10" s="66">
        <f>'FAC 2002-2012 BUS'!I70</f>
        <v>-0.24217564677153114</v>
      </c>
      <c r="F10" s="66">
        <f>'FAC 2002-2012 BUS'!I96</f>
        <v>-0.19971606355699134</v>
      </c>
      <c r="G10" s="66">
        <f>'FAC 2002-2012 BUS'!AD18</f>
        <v>4.7167907844953672E-2</v>
      </c>
      <c r="H10" s="66">
        <f>'FAC 2002-2012 BUS'!AD44</f>
        <v>5.8164887105023058E-2</v>
      </c>
      <c r="I10" s="66">
        <f>'FAC 2002-2012 BUS'!AD70</f>
        <v>9.3489887365696564E-2</v>
      </c>
      <c r="J10" s="66">
        <f>'FAC 2002-2012 BUS'!AD96</f>
        <v>4.4973437067642313E-2</v>
      </c>
      <c r="L10" s="28" t="s">
        <v>51</v>
      </c>
      <c r="M10" s="66">
        <f>'FAC 2012-2018 BUS'!I18</f>
        <v>0.12479563574969244</v>
      </c>
      <c r="N10" s="66">
        <f>'FAC 2012-2018 BUS'!I44</f>
        <v>9.5252733490610808E-2</v>
      </c>
      <c r="O10" s="66">
        <f>'FAC 2012-2018 BUS'!I70</f>
        <v>8.3969333643664212E-2</v>
      </c>
      <c r="P10" s="66">
        <f>'FAC 2012-2018 BUS'!I96</f>
        <v>8.3566354398319831E-2</v>
      </c>
      <c r="Q10" s="66">
        <f>'FAC 2012-2018 BUS'!AD18</f>
        <v>-2.2262723032134578E-2</v>
      </c>
      <c r="R10" s="66">
        <f>'FAC 2012-2018 BUS'!AD44</f>
        <v>-1.7564321137240383E-2</v>
      </c>
      <c r="S10" s="66">
        <f>'FAC 2012-2018 BUS'!AD70</f>
        <v>-1.6579192194333219E-2</v>
      </c>
      <c r="T10" s="66">
        <f>'FAC 2012-2018 BUS'!AD96</f>
        <v>-1.4432958230542255E-2</v>
      </c>
    </row>
    <row r="11" spans="2:20" x14ac:dyDescent="0.25">
      <c r="B11" s="28" t="s">
        <v>68</v>
      </c>
      <c r="C11" s="66">
        <f>'FAC 2002-2012 BUS'!I19</f>
        <v>4.1594878753359321E-3</v>
      </c>
      <c r="D11" s="66">
        <f>'FAC 2002-2012 BUS'!I45</f>
        <v>5.6459716000271554E-2</v>
      </c>
      <c r="E11" s="66">
        <f>'FAC 2002-2012 BUS'!I71</f>
        <v>9.6355141719019821E-2</v>
      </c>
      <c r="F11" s="66">
        <f>'FAC 2002-2012 BUS'!I97</f>
        <v>-6.3071586250362799E-3</v>
      </c>
      <c r="G11" s="66">
        <f>'FAC 2002-2012 BUS'!AD19</f>
        <v>1.3366219162612434E-3</v>
      </c>
      <c r="H11" s="66">
        <f>'FAC 2002-2012 BUS'!AD45</f>
        <v>8.9673183048696228E-3</v>
      </c>
      <c r="I11" s="66">
        <f>'FAC 2002-2012 BUS'!AD71</f>
        <v>1.9318328085257009E-2</v>
      </c>
      <c r="J11" s="66">
        <f>'FAC 2002-2012 BUS'!AD97</f>
        <v>-2.8374342488434214E-3</v>
      </c>
      <c r="L11" s="28" t="s">
        <v>68</v>
      </c>
      <c r="M11" s="66">
        <f>'FAC 2012-2018 BUS'!I19</f>
        <v>-8.6621117669988812E-2</v>
      </c>
      <c r="N11" s="66">
        <f>'FAC 2012-2018 BUS'!I45</f>
        <v>-0.12807270872960053</v>
      </c>
      <c r="O11" s="66">
        <f>'FAC 2012-2018 BUS'!I71</f>
        <v>-4.7947899022480867E-2</v>
      </c>
      <c r="P11" s="66">
        <f>'FAC 2012-2018 BUS'!I97</f>
        <v>-4.7603935258648034E-2</v>
      </c>
      <c r="Q11" s="66">
        <f>'FAC 2012-2018 BUS'!AD19</f>
        <v>-7.9939188662900146E-3</v>
      </c>
      <c r="R11" s="66">
        <f>'FAC 2012-2018 BUS'!AD45</f>
        <v>-9.5790809186038755E-3</v>
      </c>
      <c r="S11" s="66">
        <f>'FAC 2012-2018 BUS'!AD71</f>
        <v>-2.8545559498997508E-3</v>
      </c>
      <c r="T11" s="66">
        <f>'FAC 2012-2018 BUS'!AD97</f>
        <v>-1.3632980245706009E-2</v>
      </c>
    </row>
    <row r="12" spans="2:20" x14ac:dyDescent="0.25">
      <c r="B12" s="28" t="s">
        <v>52</v>
      </c>
      <c r="C12" s="66">
        <f>'FAC 2002-2012 BUS'!I20</f>
        <v>0.26457677383977884</v>
      </c>
      <c r="D12" s="66">
        <f>'FAC 2002-2012 BUS'!I46</f>
        <v>0.25044805039857976</v>
      </c>
      <c r="E12" s="66">
        <f>'FAC 2002-2012 BUS'!I72</f>
        <v>0.14893276125478505</v>
      </c>
      <c r="F12" s="66">
        <f>'FAC 2002-2012 BUS'!I98</f>
        <v>0.17142857142857126</v>
      </c>
      <c r="G12" s="66">
        <f>'FAC 2002-2012 BUS'!AD20</f>
        <v>-9.6865614377080779E-3</v>
      </c>
      <c r="H12" s="66">
        <f>'FAC 2002-2012 BUS'!AD46</f>
        <v>-8.4543791031472717E-3</v>
      </c>
      <c r="I12" s="66">
        <f>'FAC 2002-2012 BUS'!AD72</f>
        <v>-8.7546476799741316E-3</v>
      </c>
      <c r="J12" s="66">
        <f>'FAC 2002-2012 BUS'!AD98</f>
        <v>-4.6973728322609754E-3</v>
      </c>
      <c r="L12" s="28" t="s">
        <v>52</v>
      </c>
      <c r="M12" s="66">
        <f>'FAC 2012-2018 BUS'!I20</f>
        <v>0.22686091383672236</v>
      </c>
      <c r="N12" s="66">
        <f>'FAC 2012-2018 BUS'!I46</f>
        <v>0.32541950976214018</v>
      </c>
      <c r="O12" s="66">
        <f>'FAC 2012-2018 BUS'!I72</f>
        <v>0.35081042185348199</v>
      </c>
      <c r="P12" s="66">
        <f>'FAC 2012-2018 BUS'!I98</f>
        <v>0.12195121951219523</v>
      </c>
      <c r="Q12" s="66">
        <f>'FAC 2012-2018 BUS'!AD20</f>
        <v>-8.6660219520109973E-3</v>
      </c>
      <c r="R12" s="66">
        <f>'FAC 2012-2018 BUS'!AD46</f>
        <v>-1.0344206633987789E-2</v>
      </c>
      <c r="S12" s="66">
        <f>'FAC 2012-2018 BUS'!AD72</f>
        <v>-1.0012201076228605E-2</v>
      </c>
      <c r="T12" s="66">
        <f>'FAC 2012-2018 BUS'!AD98</f>
        <v>-3.6417951767015746E-3</v>
      </c>
    </row>
    <row r="13" spans="2:20" x14ac:dyDescent="0.25">
      <c r="B13" s="28" t="s">
        <v>69</v>
      </c>
      <c r="C13" s="111"/>
      <c r="D13" s="111"/>
      <c r="E13" s="111"/>
      <c r="F13" s="111"/>
      <c r="G13" s="66">
        <f>'FAC 2002-2012 BUS'!AD21</f>
        <v>-1.2923213436017237E-2</v>
      </c>
      <c r="H13" s="66">
        <f>'FAC 2002-2012 BUS'!AD47</f>
        <v>0</v>
      </c>
      <c r="I13" s="66">
        <f>'FAC 2002-2012 BUS'!AD73</f>
        <v>0</v>
      </c>
      <c r="J13" s="66">
        <f>'FAC 2002-2012 BUS'!AD99</f>
        <v>-2.102031083165545E-2</v>
      </c>
      <c r="L13" s="28" t="s">
        <v>69</v>
      </c>
      <c r="M13" s="66"/>
      <c r="N13" s="111"/>
      <c r="O13" s="111"/>
      <c r="P13" s="66"/>
      <c r="Q13" s="66">
        <f>'FAC 2012-2018 BUS'!AD21</f>
        <v>-0.12608091589329254</v>
      </c>
      <c r="R13" s="66">
        <f>'FAC 2012-2018 BUS'!AD47</f>
        <v>-8.4593111482223857E-2</v>
      </c>
      <c r="S13" s="66">
        <f>'FAC 2012-2018 BUS'!AD73</f>
        <v>-7.1685203770808753E-2</v>
      </c>
      <c r="T13" s="66">
        <f>'FAC 2012-2018 BUS'!AD99</f>
        <v>-0.12778064239684384</v>
      </c>
    </row>
    <row r="14" spans="2:20" hidden="1" x14ac:dyDescent="0.25">
      <c r="B14" s="28" t="s">
        <v>70</v>
      </c>
      <c r="C14" s="111"/>
      <c r="D14" s="66"/>
      <c r="E14" s="66"/>
      <c r="F14" s="111"/>
      <c r="G14" s="66" t="e">
        <f>'FAC 2002-2012 BUS'!AD22</f>
        <v>#REF!</v>
      </c>
      <c r="H14" s="66" t="e">
        <f>'FAC 2002-2012 BUS'!AD48</f>
        <v>#REF!</v>
      </c>
      <c r="I14" s="66" t="e">
        <f>'FAC 2002-2012 BUS'!AD74</f>
        <v>#REF!</v>
      </c>
      <c r="J14" s="66" t="e">
        <f>'FAC 2002-2012 BUS'!AD100</f>
        <v>#REF!</v>
      </c>
      <c r="L14" s="28" t="s">
        <v>70</v>
      </c>
      <c r="M14" s="66"/>
      <c r="N14" s="66"/>
      <c r="O14" s="66"/>
      <c r="P14" s="111"/>
      <c r="Q14" s="66" t="e">
        <f>'FAC 2012-2018 BUS'!AD22</f>
        <v>#REF!</v>
      </c>
      <c r="R14" s="66" t="e">
        <f>'FAC 2012-2018 BUS'!AD48</f>
        <v>#REF!</v>
      </c>
      <c r="S14" s="66" t="e">
        <f>'FAC 2012-2018 BUS'!AD74</f>
        <v>#REF!</v>
      </c>
      <c r="T14" s="66" t="e">
        <f>'FAC 2012-2018 BUS'!AD100</f>
        <v>#REF!</v>
      </c>
    </row>
    <row r="15" spans="2:20" hidden="1" x14ac:dyDescent="0.25">
      <c r="B15" s="11" t="s">
        <v>71</v>
      </c>
      <c r="C15" s="112"/>
      <c r="D15" s="112"/>
      <c r="E15" s="112"/>
      <c r="F15" s="112"/>
      <c r="G15" s="67" t="e">
        <f>'FAC 2002-2012 BUS'!AD23</f>
        <v>#REF!</v>
      </c>
      <c r="H15" s="67" t="e">
        <f>'FAC 2002-2012 BUS'!AD49</f>
        <v>#REF!</v>
      </c>
      <c r="I15" s="67" t="e">
        <f>'FAC 2002-2012 BUS'!AD75</f>
        <v>#REF!</v>
      </c>
      <c r="J15" s="67" t="e">
        <f>'FAC 2002-2012 BUS'!AD101</f>
        <v>#REF!</v>
      </c>
      <c r="L15" s="11" t="s">
        <v>71</v>
      </c>
      <c r="M15" s="112"/>
      <c r="N15" s="112"/>
      <c r="O15" s="112"/>
      <c r="P15" s="112"/>
      <c r="Q15" s="67" t="e">
        <f>'FAC 2012-2018 BUS'!AD23</f>
        <v>#REF!</v>
      </c>
      <c r="R15" s="67" t="e">
        <f>'FAC 2012-2018 BUS'!AD49</f>
        <v>#REF!</v>
      </c>
      <c r="S15" s="67" t="e">
        <f>'FAC 2012-2018 BUS'!AD75</f>
        <v>#REF!</v>
      </c>
      <c r="T15" s="67" t="e">
        <f>'FAC 2012-2018 BUS'!AD101</f>
        <v>#REF!</v>
      </c>
    </row>
    <row r="16" spans="2:20" x14ac:dyDescent="0.25">
      <c r="B16" s="44" t="s">
        <v>58</v>
      </c>
      <c r="C16" s="68"/>
      <c r="D16" s="68"/>
      <c r="E16" s="68"/>
      <c r="F16" s="68"/>
      <c r="G16" s="68">
        <f>'FAC 2002-2012 BUS'!AD24</f>
        <v>0.13747823851466651</v>
      </c>
      <c r="H16" s="68">
        <f>'FAC 2002-2012 BUS'!AD50</f>
        <v>0.20455094104988761</v>
      </c>
      <c r="I16" s="68">
        <f>'FAC 2002-2012 BUS'!AD76</f>
        <v>1.6204595660936241</v>
      </c>
      <c r="J16" s="68">
        <f>'FAC 2002-2012 BUS'!AD102</f>
        <v>0</v>
      </c>
      <c r="L16" s="44" t="s">
        <v>58</v>
      </c>
      <c r="M16" s="68"/>
      <c r="N16" s="68"/>
      <c r="O16" s="68"/>
      <c r="P16" s="68"/>
      <c r="Q16" s="68">
        <f>'FAC 2012-2018 BUS'!AD24</f>
        <v>0</v>
      </c>
      <c r="R16" s="68">
        <f>'FAC 2012-2018 BUS'!AD50</f>
        <v>0</v>
      </c>
      <c r="S16" s="68">
        <f>'FAC 2012-2018 BUS'!AD76</f>
        <v>0</v>
      </c>
      <c r="T16" s="68">
        <f>'FAC 2012-2018 BUS'!AD102</f>
        <v>0</v>
      </c>
    </row>
    <row r="17" spans="2:20" x14ac:dyDescent="0.25">
      <c r="B17" s="28" t="s">
        <v>72</v>
      </c>
      <c r="C17" s="72"/>
      <c r="D17" s="72"/>
      <c r="E17" s="72"/>
      <c r="F17" s="72"/>
      <c r="G17" s="72">
        <f>'FAC 2002-2012 BUS'!AD25</f>
        <v>0.35398136152537285</v>
      </c>
      <c r="H17" s="72">
        <f>'FAC 2002-2012 BUS'!AD51</f>
        <v>0.42697455621182856</v>
      </c>
      <c r="I17" s="72">
        <f>'FAC 2002-2012 BUS'!AD77</f>
        <v>2.3135386094147803</v>
      </c>
      <c r="J17" s="72">
        <f>'FAC 2002-2012 BUS'!AD103</f>
        <v>-3.226353698386164E-2</v>
      </c>
      <c r="L17" s="28" t="s">
        <v>72</v>
      </c>
      <c r="M17" s="72"/>
      <c r="N17" s="72"/>
      <c r="O17" s="72"/>
      <c r="P17" s="72"/>
      <c r="Q17" s="72">
        <f>'FAC 2012-2018 BUS'!AD25</f>
        <v>-0.14188654445868765</v>
      </c>
      <c r="R17" s="72">
        <f>'FAC 2012-2018 BUS'!AD51</f>
        <v>-6.8202322216810218E-2</v>
      </c>
      <c r="S17" s="72">
        <f>'FAC 2012-2018 BUS'!AD77</f>
        <v>-9.9946477748238727E-2</v>
      </c>
      <c r="T17" s="72">
        <f>'FAC 2012-2018 BUS'!AD103</f>
        <v>-0.23352532157338524</v>
      </c>
    </row>
    <row r="18" spans="2:20" ht="16.5" thickBot="1" x14ac:dyDescent="0.3">
      <c r="B18" s="12" t="s">
        <v>55</v>
      </c>
      <c r="C18" s="69"/>
      <c r="D18" s="69"/>
      <c r="E18" s="69"/>
      <c r="F18" s="69"/>
      <c r="G18" s="69">
        <f>'FAC 2002-2012 BUS'!AD26</f>
        <v>0.14578176527415976</v>
      </c>
      <c r="H18" s="69">
        <f>'FAC 2002-2012 BUS'!AD52</f>
        <v>0.38727309934186782</v>
      </c>
      <c r="I18" s="69">
        <f>'FAC 2002-2012 BUS'!AD78</f>
        <v>2.3049493041550506</v>
      </c>
      <c r="J18" s="69">
        <f>'FAC 2002-2012 BUS'!AD104</f>
        <v>-0.14017116941854424</v>
      </c>
      <c r="L18" s="12" t="s">
        <v>55</v>
      </c>
      <c r="M18" s="69"/>
      <c r="N18" s="69"/>
      <c r="O18" s="69"/>
      <c r="P18" s="69"/>
      <c r="Q18" s="69">
        <f>'FAC 2012-2018 BUS'!AD26</f>
        <v>-0.14351131184823507</v>
      </c>
      <c r="R18" s="69">
        <f>'FAC 2012-2018 BUS'!AD52</f>
        <v>-0.15780496085898432</v>
      </c>
      <c r="S18" s="69">
        <f>'FAC 2012-2018 BUS'!AD78</f>
        <v>-0.14612239671512528</v>
      </c>
      <c r="T18" s="69">
        <f>'FAC 2012-2018 BUS'!AD104</f>
        <v>-9.3789934893261595E-2</v>
      </c>
    </row>
    <row r="19" spans="2:20" ht="17.25" thickTop="1" thickBot="1" x14ac:dyDescent="0.3">
      <c r="B19" s="60" t="s">
        <v>73</v>
      </c>
      <c r="C19" s="70"/>
      <c r="D19" s="70"/>
      <c r="E19" s="70"/>
      <c r="F19" s="70"/>
      <c r="G19" s="70">
        <f>'FAC 2002-2012 BUS'!AD27</f>
        <v>-0.20819959625121309</v>
      </c>
      <c r="H19" s="70">
        <f>'FAC 2002-2012 BUS'!AD53</f>
        <v>-3.9701456869960738E-2</v>
      </c>
      <c r="I19" s="70">
        <f>'FAC 2002-2012 BUS'!AD79</f>
        <v>-8.5893052597296737E-3</v>
      </c>
      <c r="J19" s="70">
        <f>'FAC 2002-2012 BUS'!AD105</f>
        <v>-0.1079076324346826</v>
      </c>
      <c r="L19" s="60" t="s">
        <v>73</v>
      </c>
      <c r="M19" s="70"/>
      <c r="N19" s="70"/>
      <c r="O19" s="70"/>
      <c r="P19" s="70"/>
      <c r="Q19" s="70">
        <f>'FAC 2012-2018 BUS'!AD27</f>
        <v>-1.6247673895474213E-3</v>
      </c>
      <c r="R19" s="70">
        <f>'FAC 2012-2018 BUS'!AD53</f>
        <v>-8.9602638642174104E-2</v>
      </c>
      <c r="S19" s="70">
        <f>'FAC 2012-2018 BUS'!AD79</f>
        <v>-4.6175918966886553E-2</v>
      </c>
      <c r="T19" s="70">
        <f>'FAC 2012-2018 BUS'!AD105</f>
        <v>0.13973538668012364</v>
      </c>
    </row>
    <row r="20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showGridLines="0" topLeftCell="D1" workbookViewId="0">
      <selection activeCell="T14" sqref="T14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78</v>
      </c>
      <c r="L2" s="71" t="s">
        <v>66</v>
      </c>
    </row>
    <row r="3" spans="2:21" ht="16.5" thickBot="1" x14ac:dyDescent="0.3"/>
    <row r="4" spans="2:21" ht="16.5" thickTop="1" x14ac:dyDescent="0.25">
      <c r="B4" s="64"/>
      <c r="C4" s="162" t="s">
        <v>65</v>
      </c>
      <c r="D4" s="162"/>
      <c r="E4" s="162"/>
      <c r="F4" s="162"/>
      <c r="G4" s="162" t="s">
        <v>60</v>
      </c>
      <c r="H4" s="162"/>
      <c r="I4" s="162"/>
      <c r="J4" s="162"/>
      <c r="L4" s="64"/>
      <c r="M4" s="162" t="s">
        <v>65</v>
      </c>
      <c r="N4" s="162"/>
      <c r="O4" s="162"/>
      <c r="P4" s="162"/>
      <c r="Q4" s="162" t="s">
        <v>60</v>
      </c>
      <c r="R4" s="162"/>
      <c r="S4" s="162"/>
      <c r="T4" s="162"/>
    </row>
    <row r="5" spans="2:2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  <c r="L5" s="11" t="s">
        <v>22</v>
      </c>
      <c r="M5" s="30" t="s">
        <v>61</v>
      </c>
      <c r="N5" s="30" t="s">
        <v>62</v>
      </c>
      <c r="O5" s="30" t="s">
        <v>63</v>
      </c>
      <c r="P5" s="30" t="s">
        <v>31</v>
      </c>
      <c r="Q5" s="30" t="s">
        <v>61</v>
      </c>
      <c r="R5" s="30" t="s">
        <v>62</v>
      </c>
      <c r="S5" s="30" t="s">
        <v>63</v>
      </c>
      <c r="T5" s="30" t="s">
        <v>31</v>
      </c>
    </row>
    <row r="6" spans="2:21" x14ac:dyDescent="0.25">
      <c r="B6" s="28" t="s">
        <v>36</v>
      </c>
      <c r="C6" s="66">
        <f>'FAC 2002-2012 RAIL'!I13</f>
        <v>0.21690825278579862</v>
      </c>
      <c r="D6" s="66">
        <f>'FAC 2002-2012 BUS'!I39</f>
        <v>-0.15797851612432678</v>
      </c>
      <c r="E6" s="66" t="str">
        <f>'FAC 2002-2012 RAIL'!I65</f>
        <v>-</v>
      </c>
      <c r="F6" s="66">
        <f>'FAC 2002-2012 RAIL'!I91</f>
        <v>0.14274156077501154</v>
      </c>
      <c r="G6" s="66">
        <f>'FAC 2002-2012 RAIL'!AD13</f>
        <v>0.27719746555328001</v>
      </c>
      <c r="H6" s="66">
        <f>'FAC 2002-2012 RAIL'!AD39</f>
        <v>0.62240911924487163</v>
      </c>
      <c r="I6" s="66" t="e">
        <f>'FAC 2002-2012 RAIL'!AD65</f>
        <v>#N/A</v>
      </c>
      <c r="J6" s="66">
        <f>'FAC 2002-2012 RAIL'!AD91</f>
        <v>8.8324296462666485E-2</v>
      </c>
      <c r="L6" s="28" t="s">
        <v>36</v>
      </c>
      <c r="M6" s="66">
        <f>'FAC 2012-2018 RAIL'!I13</f>
        <v>0.1172923217182209</v>
      </c>
      <c r="N6" s="66">
        <f>'FAC 2012-2018 RAIL'!I39</f>
        <v>0.22868168171758918</v>
      </c>
      <c r="O6" s="66" t="str">
        <f>'FAC 2012-2018 RAIL'!I65</f>
        <v>-</v>
      </c>
      <c r="P6" s="66">
        <f>'FAC 2012-2018 RAIL'!I91</f>
        <v>3.3807373956687981E-2</v>
      </c>
      <c r="Q6" s="66">
        <f>'FAC 2012-2018 RAIL'!AD13</f>
        <v>0.10193202182428455</v>
      </c>
      <c r="R6" s="66">
        <f>'FAC 2012-2018 RAIL'!AD39</f>
        <v>0.17229190292394408</v>
      </c>
      <c r="S6" s="66" t="e">
        <f>'FAC 2012-2018 RAIL'!AD65</f>
        <v>#N/A</v>
      </c>
      <c r="T6" s="66">
        <f>'FAC 2012-2018 RAIL'!AD91</f>
        <v>2.3336087194828586E-2</v>
      </c>
    </row>
    <row r="7" spans="2:21" x14ac:dyDescent="0.25">
      <c r="B7" s="28" t="s">
        <v>57</v>
      </c>
      <c r="C7" s="66">
        <f>'FAC 2002-2012 RAIL'!I14</f>
        <v>0.13670660736342533</v>
      </c>
      <c r="D7" s="66">
        <f>'FAC 2002-2012 BUS'!I40</f>
        <v>7.3913495755720593E-2</v>
      </c>
      <c r="E7" s="66" t="str">
        <f>'FAC 2002-2012 RAIL'!I66</f>
        <v>-</v>
      </c>
      <c r="F7" s="66">
        <f>'FAC 2002-2012 RAIL'!I92</f>
        <v>-3.6642306071110853E-2</v>
      </c>
      <c r="G7" s="66">
        <f>'FAC 2002-2012 RAIL'!AD14</f>
        <v>-7.0412157581860049E-2</v>
      </c>
      <c r="H7" s="66">
        <f>'FAC 2002-2012 RAIL'!AD40</f>
        <v>-2.5957911229871299E-2</v>
      </c>
      <c r="I7" s="66" t="e">
        <f>'FAC 2002-2012 RAIL'!AD66</f>
        <v>#N/A</v>
      </c>
      <c r="J7" s="66">
        <f>'FAC 2002-2012 RAIL'!AD92</f>
        <v>8.6536957185335377E-3</v>
      </c>
      <c r="L7" s="28" t="s">
        <v>57</v>
      </c>
      <c r="M7" s="66">
        <f>'FAC 2012-2018 RAIL'!I14</f>
        <v>0.12939193750298661</v>
      </c>
      <c r="N7" s="66">
        <f>'FAC 2012-2018 RAIL'!I40</f>
        <v>7.3656025790028279E-2</v>
      </c>
      <c r="O7" s="66" t="str">
        <f>'FAC 2012-2018 RAIL'!I66</f>
        <v>-</v>
      </c>
      <c r="P7" s="66">
        <f>'FAC 2012-2018 RAIL'!I92</f>
        <v>0.15271428027284539</v>
      </c>
      <c r="Q7" s="66">
        <f>'FAC 2012-2018 RAIL'!AD14</f>
        <v>-4.0629099267680172E-2</v>
      </c>
      <c r="R7" s="66">
        <f>'FAC 2012-2018 RAIL'!AD40</f>
        <v>-1.1371726513756666E-2</v>
      </c>
      <c r="S7" s="66" t="e">
        <f>'FAC 2012-2018 RAIL'!AD66</f>
        <v>#N/A</v>
      </c>
      <c r="T7" s="66">
        <f>'FAC 2012-2018 RAIL'!AD92</f>
        <v>-5.1749019427579895E-2</v>
      </c>
      <c r="U7" s="73"/>
    </row>
    <row r="8" spans="2:21" x14ac:dyDescent="0.25">
      <c r="B8" s="28" t="s">
        <v>53</v>
      </c>
      <c r="C8" s="66">
        <f>'FAC 2002-2012 RAIL'!I15</f>
        <v>0.10030359088041929</v>
      </c>
      <c r="D8" s="66">
        <f>'FAC 2002-2012 BUS'!I41</f>
        <v>5.7883484469767321E-2</v>
      </c>
      <c r="E8" s="66" t="str">
        <f>'FAC 2002-2012 RAIL'!I67</f>
        <v>-</v>
      </c>
      <c r="F8" s="66">
        <f>'FAC 2002-2012 RAIL'!I93</f>
        <v>8.606219574635432E-2</v>
      </c>
      <c r="G8" s="66">
        <f>'FAC 2002-2012 RAIL'!AD15</f>
        <v>7.2625960280375046E-2</v>
      </c>
      <c r="H8" s="66">
        <f>'FAC 2002-2012 RAIL'!AD41</f>
        <v>5.7113881838022185E-2</v>
      </c>
      <c r="I8" s="66" t="e">
        <f>'FAC 2002-2012 RAIL'!AD67</f>
        <v>#N/A</v>
      </c>
      <c r="J8" s="66">
        <f>'FAC 2002-2012 RAIL'!AD93</f>
        <v>3.2386191355985479E-2</v>
      </c>
      <c r="L8" s="28" t="s">
        <v>53</v>
      </c>
      <c r="M8" s="66">
        <f>'FAC 2012-2018 RAIL'!I15</f>
        <v>5.9931124959478055E-2</v>
      </c>
      <c r="N8" s="66">
        <f>'FAC 2012-2018 RAIL'!I41</f>
        <v>5.974278279079237E-2</v>
      </c>
      <c r="O8" s="66" t="str">
        <f>'FAC 2012-2018 RAIL'!I67</f>
        <v>-</v>
      </c>
      <c r="P8" s="66">
        <f>'FAC 2012-2018 RAIL'!I93</f>
        <v>6.8027813555046501E-2</v>
      </c>
      <c r="Q8" s="66">
        <f>'FAC 2012-2018 RAIL'!AD15</f>
        <v>2.5420931920481411E-2</v>
      </c>
      <c r="R8" s="66">
        <f>'FAC 2012-2018 RAIL'!AD41</f>
        <v>2.5020067795940182E-2</v>
      </c>
      <c r="S8" s="66" t="e">
        <f>'FAC 2012-2018 RAIL'!AD67</f>
        <v>#N/A</v>
      </c>
      <c r="T8" s="66">
        <f>'FAC 2012-2018 RAIL'!AD93</f>
        <v>2.6502579397512469E-2</v>
      </c>
      <c r="U8" s="73"/>
    </row>
    <row r="9" spans="2:21" hidden="1" x14ac:dyDescent="0.25">
      <c r="B9" s="28" t="s">
        <v>67</v>
      </c>
      <c r="C9" s="66" t="str">
        <f>'FAC 2002-2012 RAIL'!I16</f>
        <v>-</v>
      </c>
      <c r="D9" s="66" t="str">
        <f>'FAC 2002-2012 BUS'!I42</f>
        <v>-</v>
      </c>
      <c r="E9" s="66" t="str">
        <f>'FAC 2002-2012 RAIL'!I68</f>
        <v>-</v>
      </c>
      <c r="F9" s="66" t="str">
        <f>'FAC 2002-2012 RAIL'!I94</f>
        <v>-</v>
      </c>
      <c r="G9" s="66" t="e">
        <f>'FAC 2002-2012 RAIL'!AD16</f>
        <v>#REF!</v>
      </c>
      <c r="H9" s="66" t="e">
        <f>'FAC 2002-2012 RAIL'!AD42</f>
        <v>#REF!</v>
      </c>
      <c r="I9" s="66" t="e">
        <f>'FAC 2002-2012 RAIL'!AD68</f>
        <v>#N/A</v>
      </c>
      <c r="J9" s="66" t="e">
        <f>'FAC 2002-2012 RAIL'!AD94</f>
        <v>#REF!</v>
      </c>
      <c r="L9" s="28" t="s">
        <v>67</v>
      </c>
      <c r="M9" s="66" t="str">
        <f>'FAC 2012-2018 RAIL'!I16</f>
        <v>-</v>
      </c>
      <c r="N9" s="66" t="str">
        <f>'FAC 2012-2018 RAIL'!I42</f>
        <v>-</v>
      </c>
      <c r="O9" s="66" t="str">
        <f>'FAC 2012-2018 RAIL'!I68</f>
        <v>-</v>
      </c>
      <c r="P9" s="66" t="str">
        <f>'FAC 2012-2018 RAIL'!I94</f>
        <v>-</v>
      </c>
      <c r="Q9" s="66" t="e">
        <f>'FAC 2012-2018 RAIL'!AD16</f>
        <v>#REF!</v>
      </c>
      <c r="R9" s="66" t="e">
        <f>'FAC 2012-2018 RAIL'!AD42</f>
        <v>#REF!</v>
      </c>
      <c r="S9" s="66" t="e">
        <f>'FAC 2012-2018 RAIL'!AD68</f>
        <v>#N/A</v>
      </c>
      <c r="T9" s="66" t="e">
        <f>'FAC 2012-2018 RAIL'!AD94</f>
        <v>#REF!</v>
      </c>
      <c r="U9" s="73"/>
    </row>
    <row r="10" spans="2:21" x14ac:dyDescent="0.25">
      <c r="B10" s="28" t="s">
        <v>54</v>
      </c>
      <c r="C10" s="66">
        <f>'FAC 2002-2012 RAIL'!I17</f>
        <v>1.08686777892229</v>
      </c>
      <c r="D10" s="66">
        <f>'FAC 2002-2012 BUS'!I43</f>
        <v>1.0678012135282486</v>
      </c>
      <c r="E10" s="66" t="str">
        <f>'FAC 2002-2012 RAIL'!I69</f>
        <v>-</v>
      </c>
      <c r="F10" s="66">
        <f>'FAC 2002-2012 RAIL'!I95</f>
        <v>1.0817122593718338</v>
      </c>
      <c r="G10" s="66">
        <f>'FAC 2002-2012 RAIL'!AD17</f>
        <v>0.13674804292467441</v>
      </c>
      <c r="H10" s="66">
        <f>'FAC 2002-2012 RAIL'!AD43</f>
        <v>0.11720051009387128</v>
      </c>
      <c r="I10" s="66" t="e">
        <f>'FAC 2002-2012 RAIL'!AD69</f>
        <v>#N/A</v>
      </c>
      <c r="J10" s="66">
        <f>'FAC 2002-2012 RAIL'!AD95</f>
        <v>9.9336616044526052E-2</v>
      </c>
      <c r="L10" s="28" t="s">
        <v>54</v>
      </c>
      <c r="M10" s="66">
        <f>'FAC 2012-2018 RAIL'!I17</f>
        <v>-0.28568623095333434</v>
      </c>
      <c r="N10" s="66">
        <f>'FAC 2012-2018 RAIL'!I43</f>
        <v>-0.28382078724618098</v>
      </c>
      <c r="O10" s="66" t="str">
        <f>'FAC 2012-2018 RAIL'!I69</f>
        <v>-</v>
      </c>
      <c r="P10" s="66">
        <f>'FAC 2012-2018 RAIL'!I95</f>
        <v>-0.28941668897379358</v>
      </c>
      <c r="Q10" s="66">
        <f>'FAC 2012-2018 RAIL'!AD17</f>
        <v>-4.4444224554580893E-2</v>
      </c>
      <c r="R10" s="66">
        <f>'FAC 2012-2018 RAIL'!AD43</f>
        <v>-4.371983977559054E-2</v>
      </c>
      <c r="S10" s="66" t="e">
        <f>'FAC 2012-2018 RAIL'!AD69</f>
        <v>#N/A</v>
      </c>
      <c r="T10" s="66">
        <f>'FAC 2012-2018 RAIL'!AD95</f>
        <v>-4.7737199168025025E-2</v>
      </c>
      <c r="U10" s="73"/>
    </row>
    <row r="11" spans="2:21" x14ac:dyDescent="0.25">
      <c r="B11" s="28" t="s">
        <v>51</v>
      </c>
      <c r="C11" s="66">
        <f>'FAC 2002-2012 RAIL'!I18</f>
        <v>-0.19107674405499042</v>
      </c>
      <c r="D11" s="66">
        <f>'FAC 2002-2012 BUS'!I44</f>
        <v>-0.19154572575705331</v>
      </c>
      <c r="E11" s="66" t="str">
        <f>'FAC 2002-2012 RAIL'!I70</f>
        <v>-</v>
      </c>
      <c r="F11" s="66">
        <f>'FAC 2002-2012 RAIL'!I96</f>
        <v>-0.19971606355699134</v>
      </c>
      <c r="G11" s="66">
        <f>'FAC 2002-2012 RAIL'!AD18</f>
        <v>6.4323683754849523E-2</v>
      </c>
      <c r="H11" s="66">
        <f>'FAC 2002-2012 RAIL'!AD44</f>
        <v>6.4102567917714806E-2</v>
      </c>
      <c r="I11" s="66" t="e">
        <f>'FAC 2002-2012 RAIL'!AD70</f>
        <v>#N/A</v>
      </c>
      <c r="J11" s="66">
        <f>'FAC 2002-2012 RAIL'!AD96</f>
        <v>4.8442446050662211E-2</v>
      </c>
      <c r="L11" s="28" t="s">
        <v>51</v>
      </c>
      <c r="M11" s="66">
        <f>'FAC 2012-2018 RAIL'!I18</f>
        <v>0.11448740187898854</v>
      </c>
      <c r="N11" s="66">
        <f>'FAC 2012-2018 RAIL'!I44</f>
        <v>9.3653113703249025E-2</v>
      </c>
      <c r="O11" s="66" t="str">
        <f>'FAC 2012-2018 RAIL'!I70</f>
        <v>-</v>
      </c>
      <c r="P11" s="66">
        <f>'FAC 2012-2018 RAIL'!I96</f>
        <v>8.3566354398319831E-2</v>
      </c>
      <c r="Q11" s="66">
        <f>'FAC 2012-2018 RAIL'!AD18</f>
        <v>-2.232814164123623E-2</v>
      </c>
      <c r="R11" s="66">
        <f>'FAC 2012-2018 RAIL'!AD44</f>
        <v>-1.8230382955644425E-2</v>
      </c>
      <c r="S11" s="66" t="e">
        <f>'FAC 2012-2018 RAIL'!AD70</f>
        <v>#N/A</v>
      </c>
      <c r="T11" s="66">
        <f>'FAC 2012-2018 RAIL'!AD96</f>
        <v>-1.7335233102264324E-2</v>
      </c>
      <c r="U11" s="73"/>
    </row>
    <row r="12" spans="2:21" x14ac:dyDescent="0.25">
      <c r="B12" s="28" t="s">
        <v>68</v>
      </c>
      <c r="C12" s="66">
        <f>'FAC 2002-2012 RAIL'!I19</f>
        <v>1.6985478256415831E-2</v>
      </c>
      <c r="D12" s="66">
        <f>'FAC 2002-2012 BUS'!I45</f>
        <v>5.6459716000271554E-2</v>
      </c>
      <c r="E12" s="66" t="str">
        <f>'FAC 2002-2012 RAIL'!I71</f>
        <v>-</v>
      </c>
      <c r="F12" s="66">
        <f>'FAC 2002-2012 RAIL'!I97</f>
        <v>-6.3071586250393885E-3</v>
      </c>
      <c r="G12" s="66">
        <f>'FAC 2002-2012 RAIL'!AD19</f>
        <v>4.9360420649865186E-3</v>
      </c>
      <c r="H12" s="66">
        <f>'FAC 2002-2012 RAIL'!AD45</f>
        <v>1.6851801609708245E-2</v>
      </c>
      <c r="I12" s="66" t="e">
        <f>'FAC 2002-2012 RAIL'!AD71</f>
        <v>#N/A</v>
      </c>
      <c r="J12" s="66">
        <f>'FAC 2002-2012 RAIL'!AD97</f>
        <v>1.4493662110206069E-3</v>
      </c>
      <c r="L12" s="28" t="s">
        <v>68</v>
      </c>
      <c r="M12" s="66">
        <f>'FAC 2012-2018 RAIL'!I19</f>
        <v>-7.0875749023162404E-2</v>
      </c>
      <c r="N12" s="66">
        <f>'FAC 2012-2018 RAIL'!I45</f>
        <v>-0.13489634897121816</v>
      </c>
      <c r="O12" s="66" t="str">
        <f>'FAC 2012-2018 RAIL'!I71</f>
        <v>-</v>
      </c>
      <c r="P12" s="66">
        <f>'FAC 2012-2018 RAIL'!I97</f>
        <v>-4.7603935258648034E-2</v>
      </c>
      <c r="Q12" s="66">
        <f>'FAC 2012-2018 RAIL'!AD19</f>
        <v>-7.7003893566715111E-3</v>
      </c>
      <c r="R12" s="66">
        <f>'FAC 2012-2018 RAIL'!AD45</f>
        <v>-1.0933091978234902E-2</v>
      </c>
      <c r="S12" s="66" t="e">
        <f>'FAC 2012-2018 RAIL'!AD71</f>
        <v>#N/A</v>
      </c>
      <c r="T12" s="66">
        <f>'FAC 2012-2018 RAIL'!AD97</f>
        <v>-1.4752505111467154E-2</v>
      </c>
      <c r="U12" s="73"/>
    </row>
    <row r="13" spans="2:21" x14ac:dyDescent="0.25">
      <c r="B13" s="28" t="s">
        <v>52</v>
      </c>
      <c r="C13" s="66">
        <f>'FAC 2002-2012 RAIL'!I20</f>
        <v>0.25041049465128085</v>
      </c>
      <c r="D13" s="66">
        <f>'FAC 2002-2012 BUS'!I46</f>
        <v>0.25044805039857976</v>
      </c>
      <c r="E13" s="66" t="str">
        <f>'FAC 2002-2012 RAIL'!I72</f>
        <v>-</v>
      </c>
      <c r="F13" s="66">
        <f>'FAC 2002-2012 RAIL'!I98</f>
        <v>0.17142857142857126</v>
      </c>
      <c r="G13" s="66">
        <f>'FAC 2002-2012 RAIL'!AD20</f>
        <v>-1.2422293543754806E-2</v>
      </c>
      <c r="H13" s="66">
        <f>'FAC 2002-2012 RAIL'!AD46</f>
        <v>-1.0842190175525564E-2</v>
      </c>
      <c r="I13" s="66" t="e">
        <f>'FAC 2002-2012 RAIL'!AD72</f>
        <v>#N/A</v>
      </c>
      <c r="J13" s="66">
        <f>'FAC 2002-2012 RAIL'!AD98</f>
        <v>-6.03584741177481E-3</v>
      </c>
      <c r="L13" s="28" t="s">
        <v>52</v>
      </c>
      <c r="M13" s="66">
        <f>'FAC 2012-2018 RAIL'!I20</f>
        <v>0.24137569460215635</v>
      </c>
      <c r="N13" s="66">
        <f>'FAC 2012-2018 RAIL'!I46</f>
        <v>0.32468411628451199</v>
      </c>
      <c r="O13" s="66" t="str">
        <f>'FAC 2012-2018 RAIL'!I72</f>
        <v>-</v>
      </c>
      <c r="P13" s="66">
        <f>'FAC 2012-2018 RAIL'!I98</f>
        <v>0.12195121951219523</v>
      </c>
      <c r="Q13" s="66">
        <f>'FAC 2012-2018 RAIL'!AD20</f>
        <v>-9.4040107996724472E-3</v>
      </c>
      <c r="R13" s="66">
        <f>'FAC 2012-2018 RAIL'!AD46</f>
        <v>-1.3514871325698855E-2</v>
      </c>
      <c r="S13" s="66" t="e">
        <f>'FAC 2012-2018 RAIL'!AD72</f>
        <v>#N/A</v>
      </c>
      <c r="T13" s="66">
        <f>'FAC 2012-2018 RAIL'!AD98</f>
        <v>-4.2285062902946476E-3</v>
      </c>
      <c r="U13" s="73"/>
    </row>
    <row r="14" spans="2:21" x14ac:dyDescent="0.25">
      <c r="B14" s="28" t="s">
        <v>69</v>
      </c>
      <c r="C14" s="66"/>
      <c r="D14" s="66"/>
      <c r="E14" s="66"/>
      <c r="F14" s="66"/>
      <c r="G14" s="66">
        <f>'FAC 2002-2012 RAIL'!AD21</f>
        <v>-2.6122182895794996E-3</v>
      </c>
      <c r="H14" s="66">
        <f>'FAC 2002-2012 RAIL'!AD47</f>
        <v>0</v>
      </c>
      <c r="I14" s="66" t="e">
        <f>'FAC 2002-2012 RAIL'!AD73</f>
        <v>#N/A</v>
      </c>
      <c r="J14" s="66">
        <f>'FAC 2002-2012 RAIL'!AD99</f>
        <v>-3.3351599838606473E-3</v>
      </c>
      <c r="L14" s="28" t="s">
        <v>69</v>
      </c>
      <c r="M14" s="66"/>
      <c r="N14" s="66"/>
      <c r="O14" s="66"/>
      <c r="P14" s="66"/>
      <c r="Q14" s="66">
        <f>'FAC 2012-2018 RAIL'!AD21</f>
        <v>-1.5043487129792922E-2</v>
      </c>
      <c r="R14" s="66">
        <f>'FAC 2012-2018 RAIL'!AD47</f>
        <v>-1.0325796147858375E-2</v>
      </c>
      <c r="S14" s="66" t="e">
        <f>'FAC 2012-2018 RAIL'!AD73</f>
        <v>#N/A</v>
      </c>
      <c r="T14" s="66">
        <f>'FAC 2012-2018 RAIL'!AD99</f>
        <v>-1.6333907200350606E-2</v>
      </c>
      <c r="U14" s="73"/>
    </row>
    <row r="15" spans="2:21" hidden="1" x14ac:dyDescent="0.25">
      <c r="B15" s="28" t="s">
        <v>70</v>
      </c>
      <c r="C15" s="66"/>
      <c r="D15" s="66"/>
      <c r="E15" s="66"/>
      <c r="F15" s="66"/>
      <c r="G15" s="66" t="e">
        <f>'FAC 2002-2012 RAIL'!AD22</f>
        <v>#REF!</v>
      </c>
      <c r="H15" s="66" t="e">
        <f>'FAC 2002-2012 RAIL'!AD48</f>
        <v>#REF!</v>
      </c>
      <c r="I15" s="66" t="e">
        <f>'FAC 2002-2012 RAIL'!AD74</f>
        <v>#N/A</v>
      </c>
      <c r="J15" s="66" t="e">
        <f>'FAC 2002-2012 RAIL'!AD100</f>
        <v>#REF!</v>
      </c>
      <c r="L15" s="28" t="s">
        <v>70</v>
      </c>
      <c r="M15" s="66"/>
      <c r="N15" s="66"/>
      <c r="O15" s="66"/>
      <c r="P15" s="66"/>
      <c r="Q15" s="66" t="e">
        <f>'FAC 2012-2018 RAIL'!AD22</f>
        <v>#REF!</v>
      </c>
      <c r="R15" s="66" t="e">
        <f>'FAC 2012-2018 RAIL'!AD48</f>
        <v>#REF!</v>
      </c>
      <c r="S15" s="66" t="e">
        <f>'FAC 2012-2018 RAIL'!AD74</f>
        <v>#N/A</v>
      </c>
      <c r="T15" s="66" t="e">
        <f>'FAC 2012-2018 RAIL'!AD100</f>
        <v>#REF!</v>
      </c>
      <c r="U15" s="73"/>
    </row>
    <row r="16" spans="2:21" hidden="1" x14ac:dyDescent="0.25">
      <c r="B16" s="11" t="s">
        <v>71</v>
      </c>
      <c r="C16" s="66"/>
      <c r="D16" s="66"/>
      <c r="E16" s="66"/>
      <c r="F16" s="66"/>
      <c r="G16" s="66" t="e">
        <f>'FAC 2002-2012 RAIL'!AD23</f>
        <v>#REF!</v>
      </c>
      <c r="H16" s="66" t="e">
        <f>'FAC 2002-2012 RAIL'!AD49</f>
        <v>#REF!</v>
      </c>
      <c r="I16" s="66" t="e">
        <f>'FAC 2002-2012 RAIL'!AD75</f>
        <v>#N/A</v>
      </c>
      <c r="J16" s="66" t="e">
        <f>'FAC 2002-2012 RAIL'!AD101</f>
        <v>#REF!</v>
      </c>
      <c r="L16" s="11" t="s">
        <v>71</v>
      </c>
      <c r="M16" s="66"/>
      <c r="N16" s="66"/>
      <c r="O16" s="66"/>
      <c r="P16" s="66"/>
      <c r="Q16" s="66" t="e">
        <f>'FAC 2012-2018 RAIL'!AD23</f>
        <v>#REF!</v>
      </c>
      <c r="R16" s="66" t="e">
        <f>'FAC 2012-2018 RAIL'!AD49</f>
        <v>#REF!</v>
      </c>
      <c r="S16" s="66" t="e">
        <f>'FAC 2012-2018 RAIL'!AD75</f>
        <v>#N/A</v>
      </c>
      <c r="T16" s="66" t="e">
        <f>'FAC 2012-2018 RAIL'!AD101</f>
        <v>#REF!</v>
      </c>
      <c r="U16" s="73"/>
    </row>
    <row r="17" spans="2:20" x14ac:dyDescent="0.25">
      <c r="B17" s="44" t="s">
        <v>58</v>
      </c>
      <c r="C17" s="68"/>
      <c r="D17" s="68"/>
      <c r="E17" s="68"/>
      <c r="F17" s="68"/>
      <c r="G17" s="68">
        <f>'FAC 2002-2012 RAIL'!AD24</f>
        <v>4.3687900525753186E-2</v>
      </c>
      <c r="H17" s="68">
        <f>'FAC 2002-2012 RAIL'!AD50</f>
        <v>0.21035402559660377</v>
      </c>
      <c r="I17" s="68" t="e">
        <f>'FAC 2002-2012 RAIL'!AD76</f>
        <v>#N/A</v>
      </c>
      <c r="J17" s="68">
        <f>'FAC 2002-2012 RAIL'!AD102</f>
        <v>0</v>
      </c>
      <c r="L17" s="44" t="s">
        <v>58</v>
      </c>
      <c r="M17" s="68"/>
      <c r="N17" s="68"/>
      <c r="O17" s="68"/>
      <c r="P17" s="68"/>
      <c r="Q17" s="68">
        <f>'FAC 2012-2018 RAIL'!AD24</f>
        <v>0</v>
      </c>
      <c r="R17" s="68">
        <f>'FAC 2012-2018 RAIL'!AD50</f>
        <v>0</v>
      </c>
      <c r="S17" s="68" t="e">
        <f>'FAC 2012-2018 RAIL'!AD76</f>
        <v>#N/A</v>
      </c>
      <c r="T17" s="68">
        <f>'FAC 2012-2018 RAIL'!AD102</f>
        <v>0</v>
      </c>
    </row>
    <row r="18" spans="2:20" x14ac:dyDescent="0.25">
      <c r="B18" s="28" t="s">
        <v>72</v>
      </c>
      <c r="C18" s="72"/>
      <c r="D18" s="72"/>
      <c r="E18" s="72"/>
      <c r="F18" s="72"/>
      <c r="G18" s="72">
        <f>'FAC 2002-2012 RAIL'!AD25</f>
        <v>0.75788492957788267</v>
      </c>
      <c r="H18" s="72">
        <f>'FAC 2002-2012 RAIL'!AD51</f>
        <v>1.063965761334241</v>
      </c>
      <c r="I18" s="72" t="e">
        <f>'FAC 2002-2012 RAIL'!AD77</f>
        <v>#N/A</v>
      </c>
      <c r="J18" s="72">
        <f>'FAC 2002-2012 RAIL'!AD103</f>
        <v>0.30027528698181594</v>
      </c>
      <c r="L18" s="28" t="s">
        <v>72</v>
      </c>
      <c r="M18" s="72"/>
      <c r="N18" s="72"/>
      <c r="O18" s="72"/>
      <c r="P18" s="72"/>
      <c r="Q18" s="72">
        <f>'FAC 2012-2018 RAIL'!AD25</f>
        <v>-1.1631884031294448E-2</v>
      </c>
      <c r="R18" s="72">
        <f>'FAC 2012-2018 RAIL'!AD51</f>
        <v>9.1630713250920426E-2</v>
      </c>
      <c r="S18" s="72" t="e">
        <f>'FAC 2012-2018 RAIL'!AD77</f>
        <v>#N/A</v>
      </c>
      <c r="T18" s="72">
        <f>'FAC 2012-2018 RAIL'!AD103</f>
        <v>-9.4140332347495304E-2</v>
      </c>
    </row>
    <row r="19" spans="2:20" ht="16.5" thickBot="1" x14ac:dyDescent="0.3">
      <c r="B19" s="12" t="s">
        <v>55</v>
      </c>
      <c r="C19" s="69"/>
      <c r="D19" s="69"/>
      <c r="E19" s="69"/>
      <c r="F19" s="69"/>
      <c r="G19" s="69">
        <f>'FAC 2002-2012 RAIL'!AD26</f>
        <v>0.30362955781950784</v>
      </c>
      <c r="H19" s="69">
        <f>'FAC 2002-2012 RAIL'!AD52</f>
        <v>0.73391915656400952</v>
      </c>
      <c r="I19" s="69" t="e">
        <f>'FAC 2002-2012 RAIL'!AD78</f>
        <v>#N/A</v>
      </c>
      <c r="J19" s="69">
        <f>'FAC 2002-2012 RAIL'!AD104</f>
        <v>0.44420061078608275</v>
      </c>
      <c r="L19" s="12" t="s">
        <v>55</v>
      </c>
      <c r="M19" s="69"/>
      <c r="N19" s="69"/>
      <c r="O19" s="69"/>
      <c r="P19" s="69"/>
      <c r="Q19" s="69">
        <f>'FAC 2012-2018 RAIL'!AD26</f>
        <v>-2.85730207278454E-2</v>
      </c>
      <c r="R19" s="69">
        <f>'FAC 2012-2018 RAIL'!AD52</f>
        <v>-5.9045822187505759E-2</v>
      </c>
      <c r="S19" s="69" t="e">
        <f>'FAC 2012-2018 RAIL'!AD78</f>
        <v>#N/A</v>
      </c>
      <c r="T19" s="69">
        <f>'FAC 2012-2018 RAIL'!AD104</f>
        <v>3.3855879324180549E-2</v>
      </c>
    </row>
    <row r="20" spans="2:20" ht="17.25" thickTop="1" thickBot="1" x14ac:dyDescent="0.3">
      <c r="B20" s="60" t="s">
        <v>73</v>
      </c>
      <c r="C20" s="70"/>
      <c r="D20" s="70"/>
      <c r="E20" s="70"/>
      <c r="F20" s="70"/>
      <c r="G20" s="70">
        <f>'FAC 2002-2012 RAIL'!AD27</f>
        <v>-0.45425537175837483</v>
      </c>
      <c r="H20" s="70">
        <f>'FAC 2002-2012 RAIL'!AD53</f>
        <v>-0.33004660477023151</v>
      </c>
      <c r="I20" s="70" t="e">
        <f>'FAC 2002-2012 RAIL'!AD79</f>
        <v>#N/A</v>
      </c>
      <c r="J20" s="70">
        <f>'FAC 2002-2012 RAIL'!AD105</f>
        <v>0.14392532380426681</v>
      </c>
      <c r="L20" s="60" t="s">
        <v>73</v>
      </c>
      <c r="M20" s="70"/>
      <c r="N20" s="70"/>
      <c r="O20" s="70"/>
      <c r="P20" s="70"/>
      <c r="Q20" s="70">
        <f>'FAC 2012-2018 RAIL'!AD27</f>
        <v>-1.6941136696550951E-2</v>
      </c>
      <c r="R20" s="70">
        <f>'FAC 2012-2018 RAIL'!AD53</f>
        <v>-0.15067653543842618</v>
      </c>
      <c r="S20" s="70" t="e">
        <f>'FAC 2012-2018 RAIL'!AD79</f>
        <v>#N/A</v>
      </c>
      <c r="T20" s="70">
        <f>'FAC 2012-2018 RAIL'!AD105</f>
        <v>0.12799621167167585</v>
      </c>
    </row>
    <row r="21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workbookViewId="0">
      <selection activeCell="D5" sqref="D5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s="13" customFormat="1" x14ac:dyDescent="0.25">
      <c r="B2" s="18" t="s">
        <v>42</v>
      </c>
      <c r="C2" s="13">
        <v>2012</v>
      </c>
      <c r="E2" s="9"/>
      <c r="G2" s="109"/>
      <c r="H2" s="109"/>
      <c r="I2" s="20"/>
    </row>
    <row r="3" spans="1:31" x14ac:dyDescent="0.25">
      <c r="B3" s="21" t="s">
        <v>29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2002</v>
      </c>
      <c r="H9" s="131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x14ac:dyDescent="0.25">
      <c r="B12" s="118"/>
      <c r="C12" s="119"/>
      <c r="D12" s="107"/>
      <c r="E12" s="107"/>
      <c r="F12" s="107" t="s">
        <v>27</v>
      </c>
      <c r="G12" s="120"/>
      <c r="H12" s="120"/>
      <c r="I12" s="119"/>
      <c r="J12" s="107"/>
      <c r="K12" s="107"/>
      <c r="L12" s="107" t="s">
        <v>27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36</v>
      </c>
      <c r="C13" s="119" t="s">
        <v>25</v>
      </c>
      <c r="D13" s="107" t="s">
        <v>8</v>
      </c>
      <c r="E13" s="121"/>
      <c r="F13" s="107">
        <f>MATCH($D13,FAC_TOTALS_APTA!$A$2:$BJ$2,)</f>
        <v>12</v>
      </c>
      <c r="G13" s="120">
        <f>VLOOKUP(G11,FAC_TOTALS_APTA!$A$4:$BJ$126,$F13,FALSE)</f>
        <v>69431799.636510193</v>
      </c>
      <c r="H13" s="120">
        <f>VLOOKUP(H11,FAC_TOTALS_APTA!$A$4:$BJ$126,$F13,FALSE)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MATCH($K13,FAC_TOTALS_APTA!$A$2:$BH$2,)</f>
        <v>22</v>
      </c>
      <c r="M13" s="120">
        <f>IF(M11=0,0,VLOOKUP(M11,FAC_TOTALS_APTA!$A$4:$BJ$126,$L13,FALSE))</f>
        <v>-2200808.2064132001</v>
      </c>
      <c r="N13" s="120">
        <f>IF(N11=0,0,VLOOKUP(N11,FAC_TOTALS_APTA!$A$4:$BJ$126,$L13,FALSE))</f>
        <v>35133195.557005599</v>
      </c>
      <c r="O13" s="120">
        <f>IF(O11=0,0,VLOOKUP(O11,FAC_TOTALS_APTA!$A$4:$BJ$126,$L13,FALSE))</f>
        <v>-27549757.6265595</v>
      </c>
      <c r="P13" s="120">
        <f>IF(P11=0,0,VLOOKUP(P11,FAC_TOTALS_APTA!$A$4:$BJ$126,$L13,FALSE))</f>
        <v>-6490610.8015862303</v>
      </c>
      <c r="Q13" s="120">
        <f>IF(Q11=0,0,VLOOKUP(Q11,FAC_TOTALS_APTA!$A$4:$BJ$126,$L13,FALSE))</f>
        <v>29379033.850896899</v>
      </c>
      <c r="R13" s="120">
        <f>IF(R11=0,0,VLOOKUP(R11,FAC_TOTALS_APTA!$A$4:$BJ$126,$L13,FALSE))</f>
        <v>14004152.055283099</v>
      </c>
      <c r="S13" s="120">
        <f>IF(S11=0,0,VLOOKUP(S11,FAC_TOTALS_APTA!$A$4:$BJ$126,$L13,FALSE))</f>
        <v>-18683075.248040602</v>
      </c>
      <c r="T13" s="120">
        <f>IF(T11=0,0,VLOOKUP(T11,FAC_TOTALS_APTA!$A$4:$BJ$126,$L13,FALSE))</f>
        <v>-81621462.873732999</v>
      </c>
      <c r="U13" s="120">
        <f>IF(U11=0,0,VLOOKUP(U11,FAC_TOTALS_APTA!$A$4:$BJ$126,$L13,FALSE))</f>
        <v>-54594897.525585197</v>
      </c>
      <c r="V13" s="120">
        <f>IF(V11=0,0,VLOOKUP(V11,FAC_TOTALS_APTA!$A$4:$BJ$126,$L13,FALSE))</f>
        <v>-21107735.897982899</v>
      </c>
      <c r="W13" s="120">
        <f>IF(W11=0,0,VLOOKUP(W11,FAC_TOTALS_APTA!$A$4:$BJ$126,$L13,FALSE))</f>
        <v>0</v>
      </c>
      <c r="X13" s="120">
        <f>IF(X11=0,0,VLOOKUP(X11,FAC_TOTALS_APTA!$A$4:$BJ$126,$L13,FALSE))</f>
        <v>0</v>
      </c>
      <c r="Y13" s="120">
        <f>IF(Y11=0,0,VLOOKUP(Y11,FAC_TOTALS_APTA!$A$4:$BJ$126,$L13,FALSE))</f>
        <v>0</v>
      </c>
      <c r="Z13" s="120">
        <f>IF(Z11=0,0,VLOOKUP(Z11,FAC_TOTALS_APTA!$A$4:$BJ$126,$L13,FALSE))</f>
        <v>0</v>
      </c>
      <c r="AA13" s="120">
        <f>IF(AA11=0,0,VLOOKUP(AA11,FAC_TOTALS_APTA!$A$4:$BJ$126,$L13,FALSE))</f>
        <v>0</v>
      </c>
      <c r="AB13" s="120">
        <f>IF(AB11=0,0,VLOOKUP(AB11,FAC_TOTALS_APTA!$A$4:$BJ$126,$L13,FALSE))</f>
        <v>0</v>
      </c>
      <c r="AC13" s="124">
        <f>SUM(M13:AB13)</f>
        <v>-133731966.71671504</v>
      </c>
      <c r="AD13" s="125">
        <f>AC13/G26</f>
        <v>-6.0300751627743981E-2</v>
      </c>
      <c r="AE13" s="9"/>
    </row>
    <row r="14" spans="1:31" s="16" customFormat="1" x14ac:dyDescent="0.25">
      <c r="A14" s="9"/>
      <c r="B14" s="118" t="s">
        <v>57</v>
      </c>
      <c r="C14" s="119" t="s">
        <v>25</v>
      </c>
      <c r="D14" s="107" t="s">
        <v>75</v>
      </c>
      <c r="E14" s="121"/>
      <c r="F14" s="107">
        <f>MATCH($D14,FAC_TOTALS_APTA!$A$2:$BJ$2,)</f>
        <v>13</v>
      </c>
      <c r="G14" s="126">
        <f>VLOOKUP(G11,FAC_TOTALS_APTA!$A$4:$BJ$126,$F14,FALSE)</f>
        <v>0.91027864284140703</v>
      </c>
      <c r="H14" s="126">
        <f>VLOOKUP(H11,FAC_TOTALS_APTA!$A$4:$BJ$126,$F14,FALSE)</f>
        <v>1.03319372827068</v>
      </c>
      <c r="I14" s="122">
        <f t="shared" ref="I14:I23" si="1">IFERROR(H14/G14-1,"-")</f>
        <v>0.13503017608498125</v>
      </c>
      <c r="J14" s="123" t="str">
        <f t="shared" ref="J14:J23" si="2">IF(C14="Log","_log","")</f>
        <v>_log</v>
      </c>
      <c r="K14" s="123" t="str">
        <f t="shared" ref="K14:K24" si="3">CONCATENATE(D14,J14,"_FAC")</f>
        <v>FARE_per_UPT_cleaned_2018_log_FAC</v>
      </c>
      <c r="L14" s="107">
        <f>MATCH($K14,FAC_TOTALS_APTA!$A$2:$BH$2,)</f>
        <v>23</v>
      </c>
      <c r="M14" s="120">
        <f>IF(M11=0,0,VLOOKUP(M11,FAC_TOTALS_APTA!$A$4:$BJ$126,$L14,FALSE))</f>
        <v>-3224046.1099823099</v>
      </c>
      <c r="N14" s="120">
        <f>IF(N11=0,0,VLOOKUP(N11,FAC_TOTALS_APTA!$A$4:$BJ$126,$L14,FALSE))</f>
        <v>22080607.577613398</v>
      </c>
      <c r="O14" s="120">
        <f>IF(O11=0,0,VLOOKUP(O11,FAC_TOTALS_APTA!$A$4:$BJ$126,$L14,FALSE))</f>
        <v>-10186804.7928189</v>
      </c>
      <c r="P14" s="120">
        <f>IF(P11=0,0,VLOOKUP(P11,FAC_TOTALS_APTA!$A$4:$BJ$126,$L14,FALSE))</f>
        <v>7419708.0162228001</v>
      </c>
      <c r="Q14" s="120">
        <f>IF(Q11=0,0,VLOOKUP(Q11,FAC_TOTALS_APTA!$A$4:$BJ$126,$L14,FALSE))</f>
        <v>-18058303.085792601</v>
      </c>
      <c r="R14" s="120">
        <f>IF(R11=0,0,VLOOKUP(R11,FAC_TOTALS_APTA!$A$4:$BJ$126,$L14,FALSE))</f>
        <v>13572589.919641901</v>
      </c>
      <c r="S14" s="120">
        <f>IF(S11=0,0,VLOOKUP(S11,FAC_TOTALS_APTA!$A$4:$BJ$126,$L14,FALSE))</f>
        <v>-67394780.818626702</v>
      </c>
      <c r="T14" s="120">
        <f>IF(T11=0,0,VLOOKUP(T11,FAC_TOTALS_APTA!$A$4:$BJ$126,$L14,FALSE))</f>
        <v>-11933772.4604863</v>
      </c>
      <c r="U14" s="120">
        <f>IF(U11=0,0,VLOOKUP(U11,FAC_TOTALS_APTA!$A$4:$BJ$126,$L14,FALSE))</f>
        <v>-13185005.466967501</v>
      </c>
      <c r="V14" s="120">
        <f>IF(V11=0,0,VLOOKUP(V11,FAC_TOTALS_APTA!$A$4:$BJ$126,$L14,FALSE))</f>
        <v>481697.08336333302</v>
      </c>
      <c r="W14" s="120">
        <f>IF(W11=0,0,VLOOKUP(W11,FAC_TOTALS_APTA!$A$4:$BJ$126,$L14,FALSE))</f>
        <v>0</v>
      </c>
      <c r="X14" s="120">
        <f>IF(X11=0,0,VLOOKUP(X11,FAC_TOTALS_APTA!$A$4:$BJ$126,$L14,FALSE))</f>
        <v>0</v>
      </c>
      <c r="Y14" s="120">
        <f>IF(Y11=0,0,VLOOKUP(Y11,FAC_TOTALS_APTA!$A$4:$BJ$126,$L14,FALSE))</f>
        <v>0</v>
      </c>
      <c r="Z14" s="120">
        <f>IF(Z11=0,0,VLOOKUP(Z11,FAC_TOTALS_APTA!$A$4:$BJ$126,$L14,FALSE))</f>
        <v>0</v>
      </c>
      <c r="AA14" s="120">
        <f>IF(AA11=0,0,VLOOKUP(AA11,FAC_TOTALS_APTA!$A$4:$BJ$126,$L14,FALSE))</f>
        <v>0</v>
      </c>
      <c r="AB14" s="120">
        <f>IF(AB11=0,0,VLOOKUP(AB11,FAC_TOTALS_APTA!$A$4:$BJ$126,$L14,FALSE))</f>
        <v>0</v>
      </c>
      <c r="AC14" s="124">
        <f t="shared" ref="AC14:AC23" si="4">SUM(M14:AB14)</f>
        <v>-80428110.137832865</v>
      </c>
      <c r="AD14" s="125">
        <f>AC14/G26</f>
        <v>-3.626564098607634E-2</v>
      </c>
      <c r="AE14" s="9"/>
    </row>
    <row r="15" spans="1:31" s="16" customFormat="1" x14ac:dyDescent="0.25">
      <c r="A15" s="9"/>
      <c r="B15" s="118" t="s">
        <v>53</v>
      </c>
      <c r="C15" s="119" t="s">
        <v>25</v>
      </c>
      <c r="D15" s="107" t="s">
        <v>9</v>
      </c>
      <c r="E15" s="121"/>
      <c r="F15" s="107">
        <f>MATCH($D15,FAC_TOTALS_APTA!$A$2:$BJ$2,)</f>
        <v>14</v>
      </c>
      <c r="G15" s="120">
        <f>VLOOKUP(G11,FAC_TOTALS_APTA!$A$4:$BJ$126,$F15,FALSE)</f>
        <v>9573567.1438265797</v>
      </c>
      <c r="H15" s="120">
        <f>VLOOKUP(H11,FAC_TOTALS_APTA!$A$4:$BJ$126,$F15,FALSE)</f>
        <v>10106162.1305601</v>
      </c>
      <c r="I15" s="122">
        <f t="shared" si="1"/>
        <v>5.5631822363825911E-2</v>
      </c>
      <c r="J15" s="123" t="str">
        <f t="shared" si="2"/>
        <v>_log</v>
      </c>
      <c r="K15" s="123" t="str">
        <f t="shared" si="3"/>
        <v>POP_EMP_log_FAC</v>
      </c>
      <c r="L15" s="107">
        <f>MATCH($K15,FAC_TOTALS_APTA!$A$2:$BH$2,)</f>
        <v>24</v>
      </c>
      <c r="M15" s="120">
        <f>IF(M11=0,0,VLOOKUP(M11,FAC_TOTALS_APTA!$A$4:$BJ$126,$L15,FALSE))</f>
        <v>14894060.4028135</v>
      </c>
      <c r="N15" s="120">
        <f>IF(N11=0,0,VLOOKUP(N11,FAC_TOTALS_APTA!$A$4:$BJ$126,$L15,FALSE))</f>
        <v>17684314.351520099</v>
      </c>
      <c r="O15" s="120">
        <f>IF(O11=0,0,VLOOKUP(O11,FAC_TOTALS_APTA!$A$4:$BJ$126,$L15,FALSE))</f>
        <v>20407448.366327599</v>
      </c>
      <c r="P15" s="120">
        <f>IF(P11=0,0,VLOOKUP(P11,FAC_TOTALS_APTA!$A$4:$BJ$126,$L15,FALSE))</f>
        <v>27658367.609976701</v>
      </c>
      <c r="Q15" s="120">
        <f>IF(Q11=0,0,VLOOKUP(Q11,FAC_TOTALS_APTA!$A$4:$BJ$126,$L15,FALSE))</f>
        <v>7615215.6945200898</v>
      </c>
      <c r="R15" s="120">
        <f>IF(R11=0,0,VLOOKUP(R11,FAC_TOTALS_APTA!$A$4:$BJ$126,$L15,FALSE))</f>
        <v>5035298.3280943101</v>
      </c>
      <c r="S15" s="120">
        <f>IF(S11=0,0,VLOOKUP(S11,FAC_TOTALS_APTA!$A$4:$BJ$126,$L15,FALSE))</f>
        <v>-4748802.9317836799</v>
      </c>
      <c r="T15" s="120">
        <f>IF(T11=0,0,VLOOKUP(T11,FAC_TOTALS_APTA!$A$4:$BJ$126,$L15,FALSE))</f>
        <v>555554.20258815598</v>
      </c>
      <c r="U15" s="120">
        <f>IF(U11=0,0,VLOOKUP(U11,FAC_TOTALS_APTA!$A$4:$BJ$126,$L15,FALSE))</f>
        <v>10059565.509863</v>
      </c>
      <c r="V15" s="120">
        <f>IF(V11=0,0,VLOOKUP(V11,FAC_TOTALS_APTA!$A$4:$BJ$126,$L15,FALSE))</f>
        <v>12709385.1212587</v>
      </c>
      <c r="W15" s="120">
        <f>IF(W11=0,0,VLOOKUP(W11,FAC_TOTALS_APTA!$A$4:$BJ$126,$L15,FALSE))</f>
        <v>0</v>
      </c>
      <c r="X15" s="120">
        <f>IF(X11=0,0,VLOOKUP(X11,FAC_TOTALS_APTA!$A$4:$BJ$126,$L15,FALSE))</f>
        <v>0</v>
      </c>
      <c r="Y15" s="120">
        <f>IF(Y11=0,0,VLOOKUP(Y11,FAC_TOTALS_APTA!$A$4:$BJ$126,$L15,FALSE))</f>
        <v>0</v>
      </c>
      <c r="Z15" s="120">
        <f>IF(Z11=0,0,VLOOKUP(Z11,FAC_TOTALS_APTA!$A$4:$BJ$126,$L15,FALSE))</f>
        <v>0</v>
      </c>
      <c r="AA15" s="120">
        <f>IF(AA11=0,0,VLOOKUP(AA11,FAC_TOTALS_APTA!$A$4:$BJ$126,$L15,FALSE))</f>
        <v>0</v>
      </c>
      <c r="AB15" s="120">
        <f>IF(AB11=0,0,VLOOKUP(AB11,FAC_TOTALS_APTA!$A$4:$BJ$126,$L15,FALSE))</f>
        <v>0</v>
      </c>
      <c r="AC15" s="124">
        <f t="shared" si="4"/>
        <v>111870406.65517849</v>
      </c>
      <c r="AD15" s="125">
        <f>AC15/G26</f>
        <v>5.0443209442200446E-2</v>
      </c>
      <c r="AE15" s="9"/>
    </row>
    <row r="16" spans="1:31" s="16" customFormat="1" x14ac:dyDescent="0.25">
      <c r="A16" s="9"/>
      <c r="B16" s="118" t="s">
        <v>67</v>
      </c>
      <c r="C16" s="119"/>
      <c r="D16" s="107" t="s">
        <v>11</v>
      </c>
      <c r="E16" s="121"/>
      <c r="F16" s="107" t="e">
        <f>MATCH($D16,FAC_TOTALS_APTA!$A$2:$BJ$2,)</f>
        <v>#N/A</v>
      </c>
      <c r="G16" s="126" t="e">
        <f>VLOOKUP(G11,FAC_TOTALS_APTA!$A$4:$BJ$126,$F16,FALSE)</f>
        <v>#REF!</v>
      </c>
      <c r="H16" s="126" t="e">
        <f>VLOOKUP(H11,FAC_TOTALS_APTA!$A$4:$BJ$126,$F16,FALSE)</f>
        <v>#REF!</v>
      </c>
      <c r="I16" s="122" t="str">
        <f t="shared" si="1"/>
        <v>-</v>
      </c>
      <c r="J16" s="123" t="str">
        <f t="shared" si="2"/>
        <v/>
      </c>
      <c r="K16" s="123" t="str">
        <f t="shared" si="3"/>
        <v>TSD_POP_PCT_FAC</v>
      </c>
      <c r="L16" s="107" t="e">
        <f>MATCH($K16,FAC_TOTALS_APTA!$A$2:$BH$2,)</f>
        <v>#N/A</v>
      </c>
      <c r="M16" s="120" t="e">
        <f>IF(M11=0,0,VLOOKUP(M11,FAC_TOTALS_APTA!$A$4:$BJ$126,$L16,FALSE))</f>
        <v>#REF!</v>
      </c>
      <c r="N16" s="120" t="e">
        <f>IF(N11=0,0,VLOOKUP(N11,FAC_TOTALS_APTA!$A$4:$BJ$126,$L16,FALSE))</f>
        <v>#REF!</v>
      </c>
      <c r="O16" s="120" t="e">
        <f>IF(O11=0,0,VLOOKUP(O11,FAC_TOTALS_APTA!$A$4:$BJ$126,$L16,FALSE))</f>
        <v>#REF!</v>
      </c>
      <c r="P16" s="120" t="e">
        <f>IF(P11=0,0,VLOOKUP(P11,FAC_TOTALS_APTA!$A$4:$BJ$126,$L16,FALSE))</f>
        <v>#REF!</v>
      </c>
      <c r="Q16" s="120" t="e">
        <f>IF(Q11=0,0,VLOOKUP(Q11,FAC_TOTALS_APTA!$A$4:$BJ$126,$L16,FALSE))</f>
        <v>#REF!</v>
      </c>
      <c r="R16" s="120" t="e">
        <f>IF(R11=0,0,VLOOKUP(R11,FAC_TOTALS_APTA!$A$4:$BJ$126,$L16,FALSE))</f>
        <v>#REF!</v>
      </c>
      <c r="S16" s="120" t="e">
        <f>IF(S11=0,0,VLOOKUP(S11,FAC_TOTALS_APTA!$A$4:$BJ$126,$L16,FALSE))</f>
        <v>#REF!</v>
      </c>
      <c r="T16" s="120" t="e">
        <f>IF(T11=0,0,VLOOKUP(T11,FAC_TOTALS_APTA!$A$4:$BJ$126,$L16,FALSE))</f>
        <v>#REF!</v>
      </c>
      <c r="U16" s="120" t="e">
        <f>IF(U11=0,0,VLOOKUP(U11,FAC_TOTALS_APTA!$A$4:$BJ$126,$L16,FALSE))</f>
        <v>#REF!</v>
      </c>
      <c r="V16" s="120" t="e">
        <f>IF(V11=0,0,VLOOKUP(V11,FAC_TOTALS_APTA!$A$4:$BJ$126,$L16,FALSE))</f>
        <v>#REF!</v>
      </c>
      <c r="W16" s="120">
        <f>IF(W11=0,0,VLOOKUP(W11,FAC_TOTALS_APTA!$A$4:$BJ$126,$L16,FALSE))</f>
        <v>0</v>
      </c>
      <c r="X16" s="120">
        <f>IF(X11=0,0,VLOOKUP(X11,FAC_TOTALS_APTA!$A$4:$BJ$126,$L16,FALSE))</f>
        <v>0</v>
      </c>
      <c r="Y16" s="120">
        <f>IF(Y11=0,0,VLOOKUP(Y11,FAC_TOTALS_APTA!$A$4:$BJ$126,$L16,FALSE))</f>
        <v>0</v>
      </c>
      <c r="Z16" s="120">
        <f>IF(Z11=0,0,VLOOKUP(Z11,FAC_TOTALS_APTA!$A$4:$BJ$126,$L16,FALSE))</f>
        <v>0</v>
      </c>
      <c r="AA16" s="120">
        <f>IF(AA11=0,0,VLOOKUP(AA11,FAC_TOTALS_APTA!$A$4:$BJ$126,$L16,FALSE))</f>
        <v>0</v>
      </c>
      <c r="AB16" s="120">
        <f>IF(AB11=0,0,VLOOKUP(AB11,FAC_TOTALS_APTA!$A$4:$BJ$126,$L16,FALSE))</f>
        <v>0</v>
      </c>
      <c r="AC16" s="124" t="e">
        <f t="shared" si="4"/>
        <v>#REF!</v>
      </c>
      <c r="AD16" s="125" t="e">
        <f>AC16/G26</f>
        <v>#REF!</v>
      </c>
      <c r="AE16" s="9"/>
    </row>
    <row r="17" spans="1:31" s="16" customFormat="1" x14ac:dyDescent="0.2">
      <c r="A17" s="9"/>
      <c r="B17" s="118" t="s">
        <v>54</v>
      </c>
      <c r="C17" s="119" t="s">
        <v>25</v>
      </c>
      <c r="D17" s="127" t="s">
        <v>18</v>
      </c>
      <c r="E17" s="121"/>
      <c r="F17" s="107">
        <f>MATCH($D17,FAC_TOTALS_APTA!$A$2:$BJ$2,)</f>
        <v>16</v>
      </c>
      <c r="G17" s="128">
        <f>VLOOKUP(G11,FAC_TOTALS_APTA!$A$4:$BJ$126,$F17,FALSE)</f>
        <v>1.99892297215457</v>
      </c>
      <c r="H17" s="128">
        <f>VLOOKUP(H11,FAC_TOTALS_APTA!$A$4:$BJ$126,$F17,FALSE)</f>
        <v>4.1402142572755398</v>
      </c>
      <c r="I17" s="122">
        <f t="shared" si="1"/>
        <v>1.0712225107968747</v>
      </c>
      <c r="J17" s="123" t="str">
        <f t="shared" si="2"/>
        <v>_log</v>
      </c>
      <c r="K17" s="123" t="str">
        <f t="shared" si="3"/>
        <v>GAS_PRICE_2018_log_FAC</v>
      </c>
      <c r="L17" s="107">
        <f>MATCH($K17,FAC_TOTALS_APTA!$A$2:$BH$2,)</f>
        <v>26</v>
      </c>
      <c r="M17" s="120">
        <f>IF(M11=0,0,VLOOKUP(M11,FAC_TOTALS_APTA!$A$4:$BJ$126,$L17,FALSE))</f>
        <v>37711469.431848802</v>
      </c>
      <c r="N17" s="120">
        <f>IF(N11=0,0,VLOOKUP(N11,FAC_TOTALS_APTA!$A$4:$BJ$126,$L17,FALSE))</f>
        <v>34051763.594576403</v>
      </c>
      <c r="O17" s="120">
        <f>IF(O11=0,0,VLOOKUP(O11,FAC_TOTALS_APTA!$A$4:$BJ$126,$L17,FALSE))</f>
        <v>49682301.625971101</v>
      </c>
      <c r="P17" s="120">
        <f>IF(P11=0,0,VLOOKUP(P11,FAC_TOTALS_APTA!$A$4:$BJ$126,$L17,FALSE))</f>
        <v>31234849.757967301</v>
      </c>
      <c r="Q17" s="120">
        <f>IF(Q11=0,0,VLOOKUP(Q11,FAC_TOTALS_APTA!$A$4:$BJ$126,$L17,FALSE))</f>
        <v>17838077.806499101</v>
      </c>
      <c r="R17" s="120">
        <f>IF(R11=0,0,VLOOKUP(R11,FAC_TOTALS_APTA!$A$4:$BJ$126,$L17,FALSE))</f>
        <v>40895609.687728703</v>
      </c>
      <c r="S17" s="120">
        <f>IF(S11=0,0,VLOOKUP(S11,FAC_TOTALS_APTA!$A$4:$BJ$126,$L17,FALSE))</f>
        <v>-108605568.23707899</v>
      </c>
      <c r="T17" s="120">
        <f>IF(T11=0,0,VLOOKUP(T11,FAC_TOTALS_APTA!$A$4:$BJ$126,$L17,FALSE))</f>
        <v>49235414.544330403</v>
      </c>
      <c r="U17" s="120">
        <f>IF(U11=0,0,VLOOKUP(U11,FAC_TOTALS_APTA!$A$4:$BJ$126,$L17,FALSE))</f>
        <v>67655523.713430405</v>
      </c>
      <c r="V17" s="120">
        <f>IF(V11=0,0,VLOOKUP(V11,FAC_TOTALS_APTA!$A$4:$BJ$126,$L17,FALSE))</f>
        <v>3878988.2401161301</v>
      </c>
      <c r="W17" s="120">
        <f>IF(W11=0,0,VLOOKUP(W11,FAC_TOTALS_APTA!$A$4:$BJ$126,$L17,FALSE))</f>
        <v>0</v>
      </c>
      <c r="X17" s="120">
        <f>IF(X11=0,0,VLOOKUP(X11,FAC_TOTALS_APTA!$A$4:$BJ$126,$L17,FALSE))</f>
        <v>0</v>
      </c>
      <c r="Y17" s="120">
        <f>IF(Y11=0,0,VLOOKUP(Y11,FAC_TOTALS_APTA!$A$4:$BJ$126,$L17,FALSE))</f>
        <v>0</v>
      </c>
      <c r="Z17" s="120">
        <f>IF(Z11=0,0,VLOOKUP(Z11,FAC_TOTALS_APTA!$A$4:$BJ$126,$L17,FALSE))</f>
        <v>0</v>
      </c>
      <c r="AA17" s="120">
        <f>IF(AA11=0,0,VLOOKUP(AA11,FAC_TOTALS_APTA!$A$4:$BJ$126,$L17,FALSE))</f>
        <v>0</v>
      </c>
      <c r="AB17" s="120">
        <f>IF(AB11=0,0,VLOOKUP(AB11,FAC_TOTALS_APTA!$A$4:$BJ$126,$L17,FALSE))</f>
        <v>0</v>
      </c>
      <c r="AC17" s="124">
        <f t="shared" si="4"/>
        <v>223578430.16538936</v>
      </c>
      <c r="AD17" s="125">
        <f>AC17/G26</f>
        <v>0.10081319910057787</v>
      </c>
      <c r="AE17" s="9"/>
    </row>
    <row r="18" spans="1:31" s="16" customFormat="1" x14ac:dyDescent="0.25">
      <c r="A18" s="9"/>
      <c r="B18" s="118" t="s">
        <v>51</v>
      </c>
      <c r="C18" s="119" t="s">
        <v>25</v>
      </c>
      <c r="D18" s="107" t="s">
        <v>17</v>
      </c>
      <c r="E18" s="121"/>
      <c r="F18" s="107">
        <f>MATCH($D18,FAC_TOTALS_APTA!$A$2:$BJ$2,)</f>
        <v>17</v>
      </c>
      <c r="G18" s="126">
        <f>VLOOKUP(G11,FAC_TOTALS_APTA!$A$4:$BJ$126,$F18,FALSE)</f>
        <v>39381.469965213502</v>
      </c>
      <c r="H18" s="126">
        <f>VLOOKUP(H11,FAC_TOTALS_APTA!$A$4:$BJ$126,$F18,FALSE)</f>
        <v>32885.708578535901</v>
      </c>
      <c r="I18" s="122">
        <f t="shared" si="1"/>
        <v>-0.16494461462244669</v>
      </c>
      <c r="J18" s="123" t="str">
        <f t="shared" si="2"/>
        <v>_log</v>
      </c>
      <c r="K18" s="123" t="str">
        <f t="shared" si="3"/>
        <v>TOTAL_MED_INC_INDIV_2018_log_FAC</v>
      </c>
      <c r="L18" s="107">
        <f>MATCH($K18,FAC_TOTALS_APTA!$A$2:$BH$2,)</f>
        <v>27</v>
      </c>
      <c r="M18" s="120">
        <f>IF(M11=0,0,VLOOKUP(M11,FAC_TOTALS_APTA!$A$4:$BJ$126,$L18,FALSE))</f>
        <v>9953934.0465384107</v>
      </c>
      <c r="N18" s="120">
        <f>IF(N11=0,0,VLOOKUP(N11,FAC_TOTALS_APTA!$A$4:$BJ$126,$L18,FALSE))</f>
        <v>13578664.4857313</v>
      </c>
      <c r="O18" s="120">
        <f>IF(O11=0,0,VLOOKUP(O11,FAC_TOTALS_APTA!$A$4:$BJ$126,$L18,FALSE))</f>
        <v>13112801.4331623</v>
      </c>
      <c r="P18" s="120">
        <f>IF(P11=0,0,VLOOKUP(P11,FAC_TOTALS_APTA!$A$4:$BJ$126,$L18,FALSE))</f>
        <v>21231804.2093875</v>
      </c>
      <c r="Q18" s="120">
        <f>IF(Q11=0,0,VLOOKUP(Q11,FAC_TOTALS_APTA!$A$4:$BJ$126,$L18,FALSE))</f>
        <v>-7342669.0219730698</v>
      </c>
      <c r="R18" s="120">
        <f>IF(R11=0,0,VLOOKUP(R11,FAC_TOTALS_APTA!$A$4:$BJ$126,$L18,FALSE))</f>
        <v>688561.41714824201</v>
      </c>
      <c r="S18" s="120">
        <f>IF(S11=0,0,VLOOKUP(S11,FAC_TOTALS_APTA!$A$4:$BJ$126,$L18,FALSE))</f>
        <v>27258086.326257501</v>
      </c>
      <c r="T18" s="120">
        <f>IF(T11=0,0,VLOOKUP(T11,FAC_TOTALS_APTA!$A$4:$BJ$126,$L18,FALSE))</f>
        <v>12974264.8676697</v>
      </c>
      <c r="U18" s="120">
        <f>IF(U11=0,0,VLOOKUP(U11,FAC_TOTALS_APTA!$A$4:$BJ$126,$L18,FALSE))</f>
        <v>10104935.896190099</v>
      </c>
      <c r="V18" s="120">
        <f>IF(V11=0,0,VLOOKUP(V11,FAC_TOTALS_APTA!$A$4:$BJ$126,$L18,FALSE))</f>
        <v>3046224.2468485399</v>
      </c>
      <c r="W18" s="120">
        <f>IF(W11=0,0,VLOOKUP(W11,FAC_TOTALS_APTA!$A$4:$BJ$126,$L18,FALSE))</f>
        <v>0</v>
      </c>
      <c r="X18" s="120">
        <f>IF(X11=0,0,VLOOKUP(X11,FAC_TOTALS_APTA!$A$4:$BJ$126,$L18,FALSE))</f>
        <v>0</v>
      </c>
      <c r="Y18" s="120">
        <f>IF(Y11=0,0,VLOOKUP(Y11,FAC_TOTALS_APTA!$A$4:$BJ$126,$L18,FALSE))</f>
        <v>0</v>
      </c>
      <c r="Z18" s="120">
        <f>IF(Z11=0,0,VLOOKUP(Z11,FAC_TOTALS_APTA!$A$4:$BJ$126,$L18,FALSE))</f>
        <v>0</v>
      </c>
      <c r="AA18" s="120">
        <f>IF(AA11=0,0,VLOOKUP(AA11,FAC_TOTALS_APTA!$A$4:$BJ$126,$L18,FALSE))</f>
        <v>0</v>
      </c>
      <c r="AB18" s="120">
        <f>IF(AB11=0,0,VLOOKUP(AB11,FAC_TOTALS_APTA!$A$4:$BJ$126,$L18,FALSE))</f>
        <v>0</v>
      </c>
      <c r="AC18" s="124">
        <f t="shared" si="4"/>
        <v>104606607.90696053</v>
      </c>
      <c r="AD18" s="125">
        <f>AC18/G26</f>
        <v>4.7167907844953672E-2</v>
      </c>
      <c r="AE18" s="9"/>
    </row>
    <row r="19" spans="1:31" s="16" customFormat="1" x14ac:dyDescent="0.25">
      <c r="A19" s="9"/>
      <c r="B19" s="118" t="s">
        <v>68</v>
      </c>
      <c r="C19" s="119"/>
      <c r="D19" s="107" t="s">
        <v>10</v>
      </c>
      <c r="E19" s="121"/>
      <c r="F19" s="107">
        <f>MATCH($D19,FAC_TOTALS_APTA!$A$2:$BJ$2,)</f>
        <v>18</v>
      </c>
      <c r="G19" s="120">
        <f>VLOOKUP(G11,FAC_TOTALS_APTA!$A$4:$BJ$126,$F19,FALSE)</f>
        <v>9.9176880297119094</v>
      </c>
      <c r="H19" s="120">
        <f>VLOOKUP(H11,FAC_TOTALS_APTA!$A$4:$BJ$126,$F19,FALSE)</f>
        <v>9.9589405328228597</v>
      </c>
      <c r="I19" s="122">
        <f t="shared" si="1"/>
        <v>4.1594878753359321E-3</v>
      </c>
      <c r="J19" s="123" t="str">
        <f t="shared" si="2"/>
        <v/>
      </c>
      <c r="K19" s="123" t="str">
        <f t="shared" si="3"/>
        <v>PCT_HH_NO_VEH_FAC</v>
      </c>
      <c r="L19" s="107">
        <f>MATCH($K19,FAC_TOTALS_APTA!$A$2:$BH$2,)</f>
        <v>28</v>
      </c>
      <c r="M19" s="120">
        <f>IF(M11=0,0,VLOOKUP(M11,FAC_TOTALS_APTA!$A$4:$BJ$126,$L19,FALSE))</f>
        <v>-1983980.3714987</v>
      </c>
      <c r="N19" s="120">
        <f>IF(N11=0,0,VLOOKUP(N11,FAC_TOTALS_APTA!$A$4:$BJ$126,$L19,FALSE))</f>
        <v>-1892281.9038627001</v>
      </c>
      <c r="O19" s="120">
        <f>IF(O11=0,0,VLOOKUP(O11,FAC_TOTALS_APTA!$A$4:$BJ$126,$L19,FALSE))</f>
        <v>-2821303.6160057602</v>
      </c>
      <c r="P19" s="120">
        <f>IF(P11=0,0,VLOOKUP(P11,FAC_TOTALS_APTA!$A$4:$BJ$126,$L19,FALSE))</f>
        <v>-3147549.89553486</v>
      </c>
      <c r="Q19" s="120">
        <f>IF(Q11=0,0,VLOOKUP(Q11,FAC_TOTALS_APTA!$A$4:$BJ$126,$L19,FALSE))</f>
        <v>-4181283.49832399</v>
      </c>
      <c r="R19" s="120">
        <f>IF(R11=0,0,VLOOKUP(R11,FAC_TOTALS_APTA!$A$4:$BJ$126,$L19,FALSE))</f>
        <v>4139913.33568996</v>
      </c>
      <c r="S19" s="120">
        <f>IF(S11=0,0,VLOOKUP(S11,FAC_TOTALS_APTA!$A$4:$BJ$126,$L19,FALSE))</f>
        <v>2942912.7467910401</v>
      </c>
      <c r="T19" s="120">
        <f>IF(T11=0,0,VLOOKUP(T11,FAC_TOTALS_APTA!$A$4:$BJ$126,$L19,FALSE))</f>
        <v>5487010.3391415002</v>
      </c>
      <c r="U19" s="120">
        <f>IF(U11=0,0,VLOOKUP(U11,FAC_TOTALS_APTA!$A$4:$BJ$126,$L19,FALSE))</f>
        <v>7134360.1284806002</v>
      </c>
      <c r="V19" s="120">
        <f>IF(V11=0,0,VLOOKUP(V11,FAC_TOTALS_APTA!$A$4:$BJ$126,$L19,FALSE))</f>
        <v>-2713504.5687966798</v>
      </c>
      <c r="W19" s="120">
        <f>IF(W11=0,0,VLOOKUP(W11,FAC_TOTALS_APTA!$A$4:$BJ$126,$L19,FALSE))</f>
        <v>0</v>
      </c>
      <c r="X19" s="120">
        <f>IF(X11=0,0,VLOOKUP(X11,FAC_TOTALS_APTA!$A$4:$BJ$126,$L19,FALSE))</f>
        <v>0</v>
      </c>
      <c r="Y19" s="120">
        <f>IF(Y11=0,0,VLOOKUP(Y11,FAC_TOTALS_APTA!$A$4:$BJ$126,$L19,FALSE))</f>
        <v>0</v>
      </c>
      <c r="Z19" s="120">
        <f>IF(Z11=0,0,VLOOKUP(Z11,FAC_TOTALS_APTA!$A$4:$BJ$126,$L19,FALSE))</f>
        <v>0</v>
      </c>
      <c r="AA19" s="120">
        <f>IF(AA11=0,0,VLOOKUP(AA11,FAC_TOTALS_APTA!$A$4:$BJ$126,$L19,FALSE))</f>
        <v>0</v>
      </c>
      <c r="AB19" s="120">
        <f>IF(AB11=0,0,VLOOKUP(AB11,FAC_TOTALS_APTA!$A$4:$BJ$126,$L19,FALSE))</f>
        <v>0</v>
      </c>
      <c r="AC19" s="124">
        <f t="shared" si="4"/>
        <v>2964292.6960804113</v>
      </c>
      <c r="AD19" s="125">
        <f>AC19/G26</f>
        <v>1.3366219162612434E-3</v>
      </c>
      <c r="AE19" s="9"/>
    </row>
    <row r="20" spans="1:31" s="16" customFormat="1" x14ac:dyDescent="0.25">
      <c r="A20" s="9"/>
      <c r="B20" s="118" t="s">
        <v>52</v>
      </c>
      <c r="C20" s="119"/>
      <c r="D20" s="107" t="s">
        <v>32</v>
      </c>
      <c r="E20" s="121"/>
      <c r="F20" s="107">
        <f>MATCH($D20,FAC_TOTALS_APTA!$A$2:$BJ$2,)</f>
        <v>19</v>
      </c>
      <c r="G20" s="128">
        <f>VLOOKUP(G11,FAC_TOTALS_APTA!$A$4:$BJ$126,$F20,FALSE)</f>
        <v>3.9438940773070499</v>
      </c>
      <c r="H20" s="128">
        <f>VLOOKUP(H11,FAC_TOTALS_APTA!$A$4:$BJ$126,$F20,FALSE)</f>
        <v>4.9873568486467601</v>
      </c>
      <c r="I20" s="122">
        <f t="shared" si="1"/>
        <v>0.26457677383977884</v>
      </c>
      <c r="J20" s="123" t="str">
        <f t="shared" si="2"/>
        <v/>
      </c>
      <c r="K20" s="123" t="str">
        <f t="shared" si="3"/>
        <v>JTW_HOME_PCT_FAC</v>
      </c>
      <c r="L20" s="107">
        <f>MATCH($K20,FAC_TOTALS_APTA!$A$2:$BH$2,)</f>
        <v>29</v>
      </c>
      <c r="M20" s="120">
        <f>IF(M11=0,0,VLOOKUP(M11,FAC_TOTALS_APTA!$A$4:$BJ$126,$L20,FALSE))</f>
        <v>0</v>
      </c>
      <c r="N20" s="120">
        <f>IF(N11=0,0,VLOOKUP(N11,FAC_TOTALS_APTA!$A$4:$BJ$126,$L20,FALSE))</f>
        <v>0</v>
      </c>
      <c r="O20" s="120">
        <f>IF(O11=0,0,VLOOKUP(O11,FAC_TOTALS_APTA!$A$4:$BJ$126,$L20,FALSE))</f>
        <v>0</v>
      </c>
      <c r="P20" s="120">
        <f>IF(P11=0,0,VLOOKUP(P11,FAC_TOTALS_APTA!$A$4:$BJ$126,$L20,FALSE))</f>
        <v>-6565184.8750219401</v>
      </c>
      <c r="Q20" s="120">
        <f>IF(Q11=0,0,VLOOKUP(Q11,FAC_TOTALS_APTA!$A$4:$BJ$126,$L20,FALSE))</f>
        <v>-2829410.9874862898</v>
      </c>
      <c r="R20" s="120">
        <f>IF(R11=0,0,VLOOKUP(R11,FAC_TOTALS_APTA!$A$4:$BJ$126,$L20,FALSE))</f>
        <v>-1716460.10241056</v>
      </c>
      <c r="S20" s="120">
        <f>IF(S11=0,0,VLOOKUP(S11,FAC_TOTALS_APTA!$A$4:$BJ$126,$L20,FALSE))</f>
        <v>-4619348.3274737298</v>
      </c>
      <c r="T20" s="120">
        <f>IF(T11=0,0,VLOOKUP(T11,FAC_TOTALS_APTA!$A$4:$BJ$126,$L20,FALSE))</f>
        <v>-4777162.3966902904</v>
      </c>
      <c r="U20" s="120">
        <f>IF(U11=0,0,VLOOKUP(U11,FAC_TOTALS_APTA!$A$4:$BJ$126,$L20,FALSE))</f>
        <v>1132686.3551322401</v>
      </c>
      <c r="V20" s="120">
        <f>IF(V11=0,0,VLOOKUP(V11,FAC_TOTALS_APTA!$A$4:$BJ$126,$L20,FALSE))</f>
        <v>-2107487.2455438399</v>
      </c>
      <c r="W20" s="120">
        <f>IF(W11=0,0,VLOOKUP(W11,FAC_TOTALS_APTA!$A$4:$BJ$126,$L20,FALSE))</f>
        <v>0</v>
      </c>
      <c r="X20" s="120">
        <f>IF(X11=0,0,VLOOKUP(X11,FAC_TOTALS_APTA!$A$4:$BJ$126,$L20,FALSE))</f>
        <v>0</v>
      </c>
      <c r="Y20" s="120">
        <f>IF(Y11=0,0,VLOOKUP(Y11,FAC_TOTALS_APTA!$A$4:$BJ$126,$L20,FALSE))</f>
        <v>0</v>
      </c>
      <c r="Z20" s="120">
        <f>IF(Z11=0,0,VLOOKUP(Z11,FAC_TOTALS_APTA!$A$4:$BJ$126,$L20,FALSE))</f>
        <v>0</v>
      </c>
      <c r="AA20" s="120">
        <f>IF(AA11=0,0,VLOOKUP(AA11,FAC_TOTALS_APTA!$A$4:$BJ$126,$L20,FALSE))</f>
        <v>0</v>
      </c>
      <c r="AB20" s="120">
        <f>IF(AB11=0,0,VLOOKUP(AB11,FAC_TOTALS_APTA!$A$4:$BJ$126,$L20,FALSE))</f>
        <v>0</v>
      </c>
      <c r="AC20" s="124">
        <f t="shared" si="4"/>
        <v>-21482367.579494409</v>
      </c>
      <c r="AD20" s="125">
        <f>AC20/G26</f>
        <v>-9.6865614377080779E-3</v>
      </c>
      <c r="AE20" s="9"/>
    </row>
    <row r="21" spans="1:31" s="16" customFormat="1" x14ac:dyDescent="0.25">
      <c r="A21" s="9"/>
      <c r="B21" s="118" t="s">
        <v>69</v>
      </c>
      <c r="C21" s="119"/>
      <c r="D21" s="129" t="s">
        <v>81</v>
      </c>
      <c r="E21" s="121"/>
      <c r="F21" s="107">
        <f>MATCH($D21,FAC_TOTALS_APTA!$A$2:$BJ$2,)</f>
        <v>20</v>
      </c>
      <c r="G21" s="128">
        <f>VLOOKUP(G11,FAC_TOTALS_APTA!$A$4:$BJ$126,$F21,FALSE)</f>
        <v>0</v>
      </c>
      <c r="H21" s="128">
        <f>VLOOKUP(H11,FAC_TOTALS_APTA!$A$4:$BJ$126,$F21,FALSE)</f>
        <v>0.50499774940706799</v>
      </c>
      <c r="I21" s="122" t="str">
        <f t="shared" si="1"/>
        <v>-</v>
      </c>
      <c r="J21" s="123" t="str">
        <f t="shared" si="2"/>
        <v/>
      </c>
      <c r="K21" s="123" t="str">
        <f t="shared" si="3"/>
        <v>YEARS_SINCE_TNC_BUS_FAC</v>
      </c>
      <c r="L21" s="107">
        <f>MATCH($K21,FAC_TOTALS_APTA!$A$2:$BH$2,)</f>
        <v>30</v>
      </c>
      <c r="M21" s="120">
        <f>IF(M11=0,0,VLOOKUP(M11,FAC_TOTALS_APTA!$A$4:$BJ$126,$L21,FALSE))</f>
        <v>0</v>
      </c>
      <c r="N21" s="120">
        <f>IF(N11=0,0,VLOOKUP(N11,FAC_TOTALS_APTA!$A$4:$BJ$126,$L21,FALSE))</f>
        <v>0</v>
      </c>
      <c r="O21" s="120">
        <f>IF(O11=0,0,VLOOKUP(O11,FAC_TOTALS_APTA!$A$4:$BJ$126,$L21,FALSE))</f>
        <v>0</v>
      </c>
      <c r="P21" s="120">
        <f>IF(P11=0,0,VLOOKUP(P11,FAC_TOTALS_APTA!$A$4:$BJ$126,$L21,FALSE))</f>
        <v>0</v>
      </c>
      <c r="Q21" s="120">
        <f>IF(Q11=0,0,VLOOKUP(Q11,FAC_TOTALS_APTA!$A$4:$BJ$126,$L21,FALSE))</f>
        <v>0</v>
      </c>
      <c r="R21" s="120">
        <f>IF(R11=0,0,VLOOKUP(R11,FAC_TOTALS_APTA!$A$4:$BJ$126,$L21,FALSE))</f>
        <v>0</v>
      </c>
      <c r="S21" s="120">
        <f>IF(S11=0,0,VLOOKUP(S11,FAC_TOTALS_APTA!$A$4:$BJ$126,$L21,FALSE))</f>
        <v>0</v>
      </c>
      <c r="T21" s="120">
        <f>IF(T11=0,0,VLOOKUP(T11,FAC_TOTALS_APTA!$A$4:$BJ$126,$L21,FALSE))</f>
        <v>0</v>
      </c>
      <c r="U21" s="120">
        <f>IF(U11=0,0,VLOOKUP(U11,FAC_TOTALS_APTA!$A$4:$BJ$126,$L21,FALSE))</f>
        <v>-6388885.7564235097</v>
      </c>
      <c r="V21" s="120">
        <f>IF(V11=0,0,VLOOKUP(V11,FAC_TOTALS_APTA!$A$4:$BJ$126,$L21,FALSE))</f>
        <v>-22271565.439400502</v>
      </c>
      <c r="W21" s="120">
        <f>IF(W11=0,0,VLOOKUP(W11,FAC_TOTALS_APTA!$A$4:$BJ$126,$L21,FALSE))</f>
        <v>0</v>
      </c>
      <c r="X21" s="120">
        <f>IF(X11=0,0,VLOOKUP(X11,FAC_TOTALS_APTA!$A$4:$BJ$126,$L21,FALSE))</f>
        <v>0</v>
      </c>
      <c r="Y21" s="120">
        <f>IF(Y11=0,0,VLOOKUP(Y11,FAC_TOTALS_APTA!$A$4:$BJ$126,$L21,FALSE))</f>
        <v>0</v>
      </c>
      <c r="Z21" s="120">
        <f>IF(Z11=0,0,VLOOKUP(Z11,FAC_TOTALS_APTA!$A$4:$BJ$126,$L21,FALSE))</f>
        <v>0</v>
      </c>
      <c r="AA21" s="120">
        <f>IF(AA11=0,0,VLOOKUP(AA11,FAC_TOTALS_APTA!$A$4:$BJ$126,$L21,FALSE))</f>
        <v>0</v>
      </c>
      <c r="AB21" s="120">
        <f>IF(AB11=0,0,VLOOKUP(AB11,FAC_TOTALS_APTA!$A$4:$BJ$126,$L21,FALSE))</f>
        <v>0</v>
      </c>
      <c r="AC21" s="124">
        <f t="shared" si="4"/>
        <v>-28660451.195824012</v>
      </c>
      <c r="AD21" s="125">
        <f>AC21/G26</f>
        <v>-1.2923213436017237E-2</v>
      </c>
      <c r="AE21" s="9"/>
    </row>
    <row r="22" spans="1:31" s="16" customFormat="1" x14ac:dyDescent="0.25">
      <c r="A22" s="9"/>
      <c r="B22" s="118" t="s">
        <v>70</v>
      </c>
      <c r="C22" s="119"/>
      <c r="D22" s="107" t="s">
        <v>48</v>
      </c>
      <c r="E22" s="121"/>
      <c r="F22" s="107" t="e">
        <f>MATCH($D22,FAC_TOTALS_APTA!$A$2:$BJ$2,)</f>
        <v>#N/A</v>
      </c>
      <c r="G22" s="128" t="e">
        <f>VLOOKUP(G11,FAC_TOTALS_APTA!$A$4:$BJ$126,$F22,FALSE)</f>
        <v>#REF!</v>
      </c>
      <c r="H22" s="128" t="e">
        <f>VLOOKUP(H11,FAC_TOTALS_APTA!$A$4:$BJ$126,$F22,FALSE)</f>
        <v>#REF!</v>
      </c>
      <c r="I22" s="122" t="str">
        <f t="shared" si="1"/>
        <v>-</v>
      </c>
      <c r="J22" s="123" t="str">
        <f t="shared" si="2"/>
        <v/>
      </c>
      <c r="K22" s="123" t="str">
        <f t="shared" si="3"/>
        <v>BIKE_SHARE_FAC</v>
      </c>
      <c r="L22" s="107" t="e">
        <f>MATCH($K22,FAC_TOTALS_APTA!$A$2:$BH$2,)</f>
        <v>#N/A</v>
      </c>
      <c r="M22" s="120" t="e">
        <f>IF(M11=0,0,VLOOKUP(M11,FAC_TOTALS_APTA!$A$4:$BJ$126,$L22,FALSE))</f>
        <v>#REF!</v>
      </c>
      <c r="N22" s="120" t="e">
        <f>IF(N11=0,0,VLOOKUP(N11,FAC_TOTALS_APTA!$A$4:$BJ$126,$L22,FALSE))</f>
        <v>#REF!</v>
      </c>
      <c r="O22" s="120" t="e">
        <f>IF(O11=0,0,VLOOKUP(O11,FAC_TOTALS_APTA!$A$4:$BJ$126,$L22,FALSE))</f>
        <v>#REF!</v>
      </c>
      <c r="P22" s="120" t="e">
        <f>IF(P11=0,0,VLOOKUP(P11,FAC_TOTALS_APTA!$A$4:$BJ$126,$L22,FALSE))</f>
        <v>#REF!</v>
      </c>
      <c r="Q22" s="120" t="e">
        <f>IF(Q11=0,0,VLOOKUP(Q11,FAC_TOTALS_APTA!$A$4:$BJ$126,$L22,FALSE))</f>
        <v>#REF!</v>
      </c>
      <c r="R22" s="120" t="e">
        <f>IF(R11=0,0,VLOOKUP(R11,FAC_TOTALS_APTA!$A$4:$BJ$126,$L22,FALSE))</f>
        <v>#REF!</v>
      </c>
      <c r="S22" s="120" t="e">
        <f>IF(S11=0,0,VLOOKUP(S11,FAC_TOTALS_APTA!$A$4:$BJ$126,$L22,FALSE))</f>
        <v>#REF!</v>
      </c>
      <c r="T22" s="120" t="e">
        <f>IF(T11=0,0,VLOOKUP(T11,FAC_TOTALS_APTA!$A$4:$BJ$126,$L22,FALSE))</f>
        <v>#REF!</v>
      </c>
      <c r="U22" s="120" t="e">
        <f>IF(U11=0,0,VLOOKUP(U11,FAC_TOTALS_APTA!$A$4:$BJ$126,$L22,FALSE))</f>
        <v>#REF!</v>
      </c>
      <c r="V22" s="120" t="e">
        <f>IF(V11=0,0,VLOOKUP(V11,FAC_TOTALS_APTA!$A$4:$BJ$126,$L22,FALSE))</f>
        <v>#REF!</v>
      </c>
      <c r="W22" s="120">
        <f>IF(W11=0,0,VLOOKUP(W11,FAC_TOTALS_APTA!$A$4:$BJ$126,$L22,FALSE))</f>
        <v>0</v>
      </c>
      <c r="X22" s="120">
        <f>IF(X11=0,0,VLOOKUP(X11,FAC_TOTALS_APTA!$A$4:$BJ$126,$L22,FALSE))</f>
        <v>0</v>
      </c>
      <c r="Y22" s="120">
        <f>IF(Y11=0,0,VLOOKUP(Y11,FAC_TOTALS_APTA!$A$4:$BJ$126,$L22,FALSE))</f>
        <v>0</v>
      </c>
      <c r="Z22" s="120">
        <f>IF(Z11=0,0,VLOOKUP(Z11,FAC_TOTALS_APTA!$A$4:$BJ$126,$L22,FALSE))</f>
        <v>0</v>
      </c>
      <c r="AA22" s="120">
        <f>IF(AA11=0,0,VLOOKUP(AA11,FAC_TOTALS_APTA!$A$4:$BJ$126,$L22,FALSE))</f>
        <v>0</v>
      </c>
      <c r="AB22" s="120">
        <f>IF(AB11=0,0,VLOOKUP(AB11,FAC_TOTALS_APTA!$A$4:$BJ$126,$L22,FALSE))</f>
        <v>0</v>
      </c>
      <c r="AC22" s="124" t="e">
        <f t="shared" si="4"/>
        <v>#REF!</v>
      </c>
      <c r="AD22" s="125" t="e">
        <f>AC22/G26</f>
        <v>#REF!</v>
      </c>
      <c r="AE22" s="9"/>
    </row>
    <row r="23" spans="1:31" s="16" customFormat="1" x14ac:dyDescent="0.25">
      <c r="A23" s="9"/>
      <c r="B23" s="130" t="s">
        <v>71</v>
      </c>
      <c r="C23" s="131"/>
      <c r="D23" s="132" t="s">
        <v>49</v>
      </c>
      <c r="E23" s="133"/>
      <c r="F23" s="132" t="e">
        <f>MATCH($D23,FAC_TOTALS_APTA!$A$2:$BJ$2,)</f>
        <v>#N/A</v>
      </c>
      <c r="G23" s="134" t="e">
        <f>VLOOKUP(G11,FAC_TOTALS_APTA!$A$4:$BJ$126,$F23,FALSE)</f>
        <v>#REF!</v>
      </c>
      <c r="H23" s="134" t="e">
        <f>VLOOKUP(H11,FAC_TOTALS_APTA!$A$4:$BJ$126,$F23,FALSE)</f>
        <v>#REF!</v>
      </c>
      <c r="I23" s="135" t="str">
        <f t="shared" si="1"/>
        <v>-</v>
      </c>
      <c r="J23" s="136" t="str">
        <f t="shared" si="2"/>
        <v/>
      </c>
      <c r="K23" s="136" t="str">
        <f t="shared" si="3"/>
        <v>scooter_flag_FAC</v>
      </c>
      <c r="L23" s="132" t="e">
        <f>MATCH($K23,FAC_TOTALS_APTA!$A$2:$BH$2,)</f>
        <v>#N/A</v>
      </c>
      <c r="M23" s="137" t="e">
        <f>IF(M11=0,0,VLOOKUP(M11,FAC_TOTALS_APTA!$A$4:$BJ$126,$L23,FALSE))</f>
        <v>#REF!</v>
      </c>
      <c r="N23" s="137" t="e">
        <f>IF(N11=0,0,VLOOKUP(N11,FAC_TOTALS_APTA!$A$4:$BJ$126,$L23,FALSE))</f>
        <v>#REF!</v>
      </c>
      <c r="O23" s="137" t="e">
        <f>IF(O11=0,0,VLOOKUP(O11,FAC_TOTALS_APTA!$A$4:$BJ$126,$L23,FALSE))</f>
        <v>#REF!</v>
      </c>
      <c r="P23" s="137" t="e">
        <f>IF(P11=0,0,VLOOKUP(P11,FAC_TOTALS_APTA!$A$4:$BJ$126,$L23,FALSE))</f>
        <v>#REF!</v>
      </c>
      <c r="Q23" s="137" t="e">
        <f>IF(Q11=0,0,VLOOKUP(Q11,FAC_TOTALS_APTA!$A$4:$BJ$126,$L23,FALSE))</f>
        <v>#REF!</v>
      </c>
      <c r="R23" s="137" t="e">
        <f>IF(R11=0,0,VLOOKUP(R11,FAC_TOTALS_APTA!$A$4:$BJ$126,$L23,FALSE))</f>
        <v>#REF!</v>
      </c>
      <c r="S23" s="137" t="e">
        <f>IF(S11=0,0,VLOOKUP(S11,FAC_TOTALS_APTA!$A$4:$BJ$126,$L23,FALSE))</f>
        <v>#REF!</v>
      </c>
      <c r="T23" s="137" t="e">
        <f>IF(T11=0,0,VLOOKUP(T11,FAC_TOTALS_APTA!$A$4:$BJ$126,$L23,FALSE))</f>
        <v>#REF!</v>
      </c>
      <c r="U23" s="137" t="e">
        <f>IF(U11=0,0,VLOOKUP(U11,FAC_TOTALS_APTA!$A$4:$BJ$126,$L23,FALSE))</f>
        <v>#REF!</v>
      </c>
      <c r="V23" s="137" t="e">
        <f>IF(V11=0,0,VLOOKUP(V11,FAC_TOTALS_APTA!$A$4:$BJ$126,$L23,FALSE))</f>
        <v>#REF!</v>
      </c>
      <c r="W23" s="137">
        <f>IF(W11=0,0,VLOOKUP(W11,FAC_TOTALS_APTA!$A$4:$BJ$126,$L23,FALSE))</f>
        <v>0</v>
      </c>
      <c r="X23" s="137">
        <f>IF(X11=0,0,VLOOKUP(X11,FAC_TOTALS_APTA!$A$4:$BJ$126,$L23,FALSE))</f>
        <v>0</v>
      </c>
      <c r="Y23" s="137">
        <f>IF(Y11=0,0,VLOOKUP(Y11,FAC_TOTALS_APTA!$A$4:$BJ$126,$L23,FALSE))</f>
        <v>0</v>
      </c>
      <c r="Z23" s="137">
        <f>IF(Z11=0,0,VLOOKUP(Z11,FAC_TOTALS_APTA!$A$4:$BJ$126,$L23,FALSE))</f>
        <v>0</v>
      </c>
      <c r="AA23" s="137">
        <f>IF(AA11=0,0,VLOOKUP(AA11,FAC_TOTALS_APTA!$A$4:$BJ$126,$L23,FALSE))</f>
        <v>0</v>
      </c>
      <c r="AB23" s="137">
        <f>IF(AB11=0,0,VLOOKUP(AB11,FAC_TOTALS_APTA!$A$4:$BJ$126,$L23,FALSE))</f>
        <v>0</v>
      </c>
      <c r="AC23" s="138" t="e">
        <f t="shared" si="4"/>
        <v>#REF!</v>
      </c>
      <c r="AD23" s="139" t="e">
        <f>AC23/G26</f>
        <v>#REF!</v>
      </c>
      <c r="AE23" s="9"/>
    </row>
    <row r="24" spans="1:31" s="16" customFormat="1" x14ac:dyDescent="0.25">
      <c r="A24" s="9"/>
      <c r="B24" s="140" t="s">
        <v>58</v>
      </c>
      <c r="C24" s="141"/>
      <c r="D24" s="140" t="s">
        <v>50</v>
      </c>
      <c r="E24" s="142"/>
      <c r="F24" s="143"/>
      <c r="G24" s="144"/>
      <c r="H24" s="144"/>
      <c r="I24" s="145"/>
      <c r="J24" s="146"/>
      <c r="K24" s="146" t="str">
        <f t="shared" si="3"/>
        <v>New_Reporter_FAC</v>
      </c>
      <c r="L24" s="143">
        <f>MATCH($K24,FAC_TOTALS_APTA!$A$2:$BH$2,)</f>
        <v>35</v>
      </c>
      <c r="M24" s="144">
        <f>IF(M11=0,0,VLOOKUP(M11,FAC_TOTALS_APTA!$A$4:$BJ$126,$L24,FALSE))</f>
        <v>0</v>
      </c>
      <c r="N24" s="144">
        <f>IF(N11=0,0,VLOOKUP(N11,FAC_TOTALS_APTA!$A$4:$BJ$126,$L24,FALSE))</f>
        <v>179225222.99999899</v>
      </c>
      <c r="O24" s="144">
        <f>IF(O11=0,0,VLOOKUP(O11,FAC_TOTALS_APTA!$A$4:$BJ$126,$L24,FALSE))</f>
        <v>125667082.999999</v>
      </c>
      <c r="P24" s="144">
        <f>IF(P11=0,0,VLOOKUP(P11,FAC_TOTALS_APTA!$A$4:$BJ$126,$L24,FALSE))</f>
        <v>0</v>
      </c>
      <c r="Q24" s="144">
        <f>IF(Q11=0,0,VLOOKUP(Q11,FAC_TOTALS_APTA!$A$4:$BJ$126,$L24,FALSE))</f>
        <v>0</v>
      </c>
      <c r="R24" s="144">
        <f>IF(R11=0,0,VLOOKUP(R11,FAC_TOTALS_APTA!$A$4:$BJ$126,$L24,FALSE))</f>
        <v>0</v>
      </c>
      <c r="S24" s="144">
        <f>IF(S11=0,0,VLOOKUP(S11,FAC_TOTALS_APTA!$A$4:$BJ$126,$L24,FALSE))</f>
        <v>0</v>
      </c>
      <c r="T24" s="144">
        <f>IF(T11=0,0,VLOOKUP(T11,FAC_TOTALS_APTA!$A$4:$BJ$126,$L24,FALSE))</f>
        <v>0</v>
      </c>
      <c r="U24" s="144">
        <f>IF(U11=0,0,VLOOKUP(U11,FAC_TOTALS_APTA!$A$4:$BJ$126,$L24,FALSE))</f>
        <v>0</v>
      </c>
      <c r="V24" s="144">
        <f>IF(V11=0,0,VLOOKUP(V11,FAC_TOTALS_APTA!$A$4:$BJ$126,$L24,FALSE))</f>
        <v>0</v>
      </c>
      <c r="W24" s="144">
        <f>IF(W11=0,0,VLOOKUP(W11,FAC_TOTALS_APTA!$A$4:$BJ$126,$L24,FALSE))</f>
        <v>0</v>
      </c>
      <c r="X24" s="144">
        <f>IF(X11=0,0,VLOOKUP(X11,FAC_TOTALS_APTA!$A$4:$BJ$126,$L24,FALSE))</f>
        <v>0</v>
      </c>
      <c r="Y24" s="144">
        <f>IF(Y11=0,0,VLOOKUP(Y11,FAC_TOTALS_APTA!$A$4:$BJ$126,$L24,FALSE))</f>
        <v>0</v>
      </c>
      <c r="Z24" s="144">
        <f>IF(Z11=0,0,VLOOKUP(Z11,FAC_TOTALS_APTA!$A$4:$BJ$126,$L24,FALSE))</f>
        <v>0</v>
      </c>
      <c r="AA24" s="144">
        <f>IF(AA11=0,0,VLOOKUP(AA11,FAC_TOTALS_APTA!$A$4:$BJ$126,$L24,FALSE))</f>
        <v>0</v>
      </c>
      <c r="AB24" s="144">
        <f>IF(AB11=0,0,VLOOKUP(AB11,FAC_TOTALS_APTA!$A$4:$BJ$126,$L24,FALSE))</f>
        <v>0</v>
      </c>
      <c r="AC24" s="147">
        <f>SUM(M24:AB24)</f>
        <v>304892305.99999797</v>
      </c>
      <c r="AD24" s="148">
        <f>AC24/G26</f>
        <v>0.13747823851466651</v>
      </c>
      <c r="AE24" s="9"/>
    </row>
    <row r="25" spans="1:31" s="108" customFormat="1" x14ac:dyDescent="0.25">
      <c r="A25" s="107"/>
      <c r="B25" s="118" t="s">
        <v>72</v>
      </c>
      <c r="C25" s="119"/>
      <c r="D25" s="107" t="s">
        <v>6</v>
      </c>
      <c r="E25" s="121"/>
      <c r="F25" s="107">
        <f>MATCH($D25,FAC_TOTALS_APTA!$A$2:$BH$2,)</f>
        <v>10</v>
      </c>
      <c r="G25" s="120">
        <f>VLOOKUP(G11,FAC_TOTALS_APTA!$A$4:$BJ$126,$F25,FALSE)</f>
        <v>1897146143.5897501</v>
      </c>
      <c r="H25" s="120">
        <f>VLOOKUP(H11,FAC_TOTALS_APTA!$A$4:$BH$126,$F25,FALSE)</f>
        <v>2568700518.5102601</v>
      </c>
      <c r="I25" s="149">
        <f t="shared" ref="I25:I26" si="5">H25/G25-1</f>
        <v>0.35398136152537285</v>
      </c>
      <c r="J25" s="123"/>
      <c r="K25" s="123"/>
      <c r="L25" s="107"/>
      <c r="M25" s="120" t="e">
        <f t="shared" ref="M25:AB25" si="6">SUM(M13:M18)</f>
        <v>#REF!</v>
      </c>
      <c r="N25" s="120" t="e">
        <f t="shared" si="6"/>
        <v>#REF!</v>
      </c>
      <c r="O25" s="120" t="e">
        <f t="shared" si="6"/>
        <v>#REF!</v>
      </c>
      <c r="P25" s="120" t="e">
        <f t="shared" si="6"/>
        <v>#REF!</v>
      </c>
      <c r="Q25" s="120" t="e">
        <f t="shared" si="6"/>
        <v>#REF!</v>
      </c>
      <c r="R25" s="120" t="e">
        <f t="shared" si="6"/>
        <v>#REF!</v>
      </c>
      <c r="S25" s="120" t="e">
        <f t="shared" si="6"/>
        <v>#REF!</v>
      </c>
      <c r="T25" s="120" t="e">
        <f t="shared" si="6"/>
        <v>#REF!</v>
      </c>
      <c r="U25" s="120" t="e">
        <f t="shared" si="6"/>
        <v>#REF!</v>
      </c>
      <c r="V25" s="120" t="e">
        <f t="shared" si="6"/>
        <v>#REF!</v>
      </c>
      <c r="W25" s="120">
        <f t="shared" si="6"/>
        <v>0</v>
      </c>
      <c r="X25" s="120">
        <f t="shared" si="6"/>
        <v>0</v>
      </c>
      <c r="Y25" s="120">
        <f t="shared" si="6"/>
        <v>0</v>
      </c>
      <c r="Z25" s="120">
        <f t="shared" si="6"/>
        <v>0</v>
      </c>
      <c r="AA25" s="120">
        <f t="shared" si="6"/>
        <v>0</v>
      </c>
      <c r="AB25" s="120">
        <f t="shared" si="6"/>
        <v>0</v>
      </c>
      <c r="AC25" s="124">
        <f>H25-G25</f>
        <v>671554374.92051005</v>
      </c>
      <c r="AD25" s="125">
        <f>I25</f>
        <v>0.35398136152537285</v>
      </c>
      <c r="AE25" s="107"/>
    </row>
    <row r="26" spans="1:31" ht="13.5" thickBot="1" x14ac:dyDescent="0.3">
      <c r="B26" s="150" t="s">
        <v>55</v>
      </c>
      <c r="C26" s="151"/>
      <c r="D26" s="151" t="s">
        <v>4</v>
      </c>
      <c r="E26" s="151"/>
      <c r="F26" s="151">
        <f>MATCH($D26,FAC_TOTALS_APTA!$A$2:$BH$2,)</f>
        <v>8</v>
      </c>
      <c r="G26" s="117">
        <f>VLOOKUP(G11,FAC_TOTALS_APTA!$A$4:$BH$126,$F26,FALSE)</f>
        <v>2217749582</v>
      </c>
      <c r="H26" s="117">
        <f>VLOOKUP(H11,FAC_TOTALS_APTA!$A$4:$BH$126,$F26,FALSE)</f>
        <v>2541057030.99999</v>
      </c>
      <c r="I26" s="152">
        <f t="shared" si="5"/>
        <v>0.14578176527415976</v>
      </c>
      <c r="J26" s="153"/>
      <c r="K26" s="153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4">
        <f>H26-G26</f>
        <v>323307448.99998999</v>
      </c>
      <c r="AD26" s="155">
        <f>I26</f>
        <v>0.14578176527415976</v>
      </c>
    </row>
    <row r="27" spans="1:31" ht="14.25" thickTop="1" thickBot="1" x14ac:dyDescent="0.3">
      <c r="B27" s="156" t="s">
        <v>73</v>
      </c>
      <c r="C27" s="157"/>
      <c r="D27" s="157"/>
      <c r="E27" s="158"/>
      <c r="F27" s="157"/>
      <c r="G27" s="157"/>
      <c r="H27" s="157"/>
      <c r="I27" s="159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5">
        <f>AD26-AD25</f>
        <v>-0.20819959625121309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2002</v>
      </c>
      <c r="H35" s="131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0_2_2002</v>
      </c>
      <c r="H37" s="107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7">IF($G35+N36&gt;$H35,0,CONCATENATE($C32,"_",$C33,"_",$G35+N36))</f>
        <v>0_2_2004</v>
      </c>
      <c r="O37" s="9" t="str">
        <f t="shared" si="7"/>
        <v>0_2_2005</v>
      </c>
      <c r="P37" s="9" t="str">
        <f t="shared" si="7"/>
        <v>0_2_2006</v>
      </c>
      <c r="Q37" s="9" t="str">
        <f t="shared" si="7"/>
        <v>0_2_2007</v>
      </c>
      <c r="R37" s="9" t="str">
        <f t="shared" si="7"/>
        <v>0_2_2008</v>
      </c>
      <c r="S37" s="9" t="str">
        <f t="shared" si="7"/>
        <v>0_2_2009</v>
      </c>
      <c r="T37" s="9" t="str">
        <f t="shared" si="7"/>
        <v>0_2_2010</v>
      </c>
      <c r="U37" s="9" t="str">
        <f t="shared" si="7"/>
        <v>0_2_2011</v>
      </c>
      <c r="V37" s="9" t="str">
        <f t="shared" si="7"/>
        <v>0_2_2012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120">
        <f>VLOOKUP(G37,FAC_TOTALS_APTA!$A$4:$BJ$126,$F39,FALSE)</f>
        <v>13378352.2086371</v>
      </c>
      <c r="H39" s="120">
        <f>VLOOKUP(H37,FAC_TOTALS_APTA!$A$4:$BJ$126,$F39,FALSE)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893954.802172967</v>
      </c>
      <c r="N39" s="32">
        <f>IF(N37=0,0,VLOOKUP(N37,FAC_TOTALS_APTA!$A$4:$BJ$126,$L39,FALSE))</f>
        <v>-1370707.4430505401</v>
      </c>
      <c r="O39" s="32">
        <f>IF(O37=0,0,VLOOKUP(O37,FAC_TOTALS_APTA!$A$4:$BJ$126,$L39,FALSE))</f>
        <v>1939598.28259303</v>
      </c>
      <c r="P39" s="32">
        <f>IF(P37=0,0,VLOOKUP(P37,FAC_TOTALS_APTA!$A$4:$BJ$126,$L39,FALSE))</f>
        <v>4016690.3155097901</v>
      </c>
      <c r="Q39" s="32">
        <f>IF(Q37=0,0,VLOOKUP(Q37,FAC_TOTALS_APTA!$A$4:$BJ$126,$L39,FALSE))</f>
        <v>5098678.6886962298</v>
      </c>
      <c r="R39" s="32">
        <f>IF(R37=0,0,VLOOKUP(R37,FAC_TOTALS_APTA!$A$4:$BJ$126,$L39,FALSE))</f>
        <v>11073502.222443201</v>
      </c>
      <c r="S39" s="32">
        <f>IF(S37=0,0,VLOOKUP(S37,FAC_TOTALS_APTA!$A$4:$BJ$126,$L39,FALSE))</f>
        <v>-10275096.249613799</v>
      </c>
      <c r="T39" s="32">
        <f>IF(T37=0,0,VLOOKUP(T37,FAC_TOTALS_APTA!$A$4:$BJ$126,$L39,FALSE))</f>
        <v>-9101946.2645511106</v>
      </c>
      <c r="U39" s="32">
        <f>IF(U37=0,0,VLOOKUP(U37,FAC_TOTALS_APTA!$A$4:$BJ$126,$L39,FALSE))</f>
        <v>-8807724.6043988392</v>
      </c>
      <c r="V39" s="32">
        <f>IF(V37=0,0,VLOOKUP(V37,FAC_TOTALS_APTA!$A$4:$BJ$126,$L39,FALSE))</f>
        <v>-5032070.7972014602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-11565121.047400532</v>
      </c>
      <c r="AD39" s="36">
        <f>AC39/G51</f>
        <v>-1.7639189751814534E-2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126">
        <f>VLOOKUP(G37,FAC_TOTALS_APTA!$A$4:$BJ$126,$F40,FALSE)</f>
        <v>0.92425916812859699</v>
      </c>
      <c r="H40" s="126">
        <f>VLOOKUP(H37,FAC_TOTALS_APTA!$A$4:$BJ$126,$F40,FALSE)</f>
        <v>0.99257439422925597</v>
      </c>
      <c r="I40" s="33">
        <f t="shared" ref="I40:I49" si="8">IFERROR(H40/G40-1,"-")</f>
        <v>7.3913495755720593E-2</v>
      </c>
      <c r="J40" s="34" t="str">
        <f t="shared" ref="J40:J49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609821.21119891701</v>
      </c>
      <c r="N40" s="32">
        <f>IF(N37=0,0,VLOOKUP(N37,FAC_TOTALS_APTA!$A$4:$BJ$126,$L40,FALSE))</f>
        <v>4049226.1808867101</v>
      </c>
      <c r="O40" s="32">
        <f>IF(O37=0,0,VLOOKUP(O37,FAC_TOTALS_APTA!$A$4:$BJ$126,$L40,FALSE))</f>
        <v>-1559447.2718811799</v>
      </c>
      <c r="P40" s="32">
        <f>IF(P37=0,0,VLOOKUP(P37,FAC_TOTALS_APTA!$A$4:$BJ$126,$L40,FALSE))</f>
        <v>-3423399.5489359898</v>
      </c>
      <c r="Q40" s="32">
        <f>IF(Q37=0,0,VLOOKUP(Q37,FAC_TOTALS_APTA!$A$4:$BJ$126,$L40,FALSE))</f>
        <v>-4445654.1329645198</v>
      </c>
      <c r="R40" s="32">
        <f>IF(R37=0,0,VLOOKUP(R37,FAC_TOTALS_APTA!$A$4:$BJ$126,$L40,FALSE))</f>
        <v>1428942.94789818</v>
      </c>
      <c r="S40" s="32">
        <f>IF(S37=0,0,VLOOKUP(S37,FAC_TOTALS_APTA!$A$4:$BJ$126,$L40,FALSE))</f>
        <v>-31257942.682482898</v>
      </c>
      <c r="T40" s="32">
        <f>IF(T37=0,0,VLOOKUP(T37,FAC_TOTALS_APTA!$A$4:$BJ$126,$L40,FALSE))</f>
        <v>671191.86480549595</v>
      </c>
      <c r="U40" s="32">
        <f>IF(U37=0,0,VLOOKUP(U37,FAC_TOTALS_APTA!$A$4:$BJ$126,$L40,FALSE))</f>
        <v>3743826.7016782099</v>
      </c>
      <c r="V40" s="32">
        <f>IF(V37=0,0,VLOOKUP(V37,FAC_TOTALS_APTA!$A$4:$BJ$126,$L40,FALSE))</f>
        <v>10981.648096340499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1">SUM(M40:AB40)</f>
        <v>-30172453.081700731</v>
      </c>
      <c r="AD40" s="36">
        <f>AC40/G51</f>
        <v>-4.6019200577711708E-2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120">
        <f>VLOOKUP(G37,FAC_TOTALS_APTA!$A$4:$BJ$126,$F41,FALSE)</f>
        <v>2412902.98573989</v>
      </c>
      <c r="H41" s="120">
        <f>VLOOKUP(H37,FAC_TOTALS_APTA!$A$4:$BJ$126,$F41,FALSE)</f>
        <v>2552570.2182420199</v>
      </c>
      <c r="I41" s="33">
        <f t="shared" si="8"/>
        <v>5.7883484469767321E-2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MATCH($K41,FAC_TOTALS_APTA!$A$2:$BH$2,)</f>
        <v>24</v>
      </c>
      <c r="M41" s="32">
        <f>IF(M37=0,0,VLOOKUP(M37,FAC_TOTALS_APTA!$A$4:$BJ$126,$L41,FALSE))</f>
        <v>6808209.4043680103</v>
      </c>
      <c r="N41" s="32">
        <f>IF(N37=0,0,VLOOKUP(N37,FAC_TOTALS_APTA!$A$4:$BJ$126,$L41,FALSE))</f>
        <v>8641653.4348808806</v>
      </c>
      <c r="O41" s="32">
        <f>IF(O37=0,0,VLOOKUP(O37,FAC_TOTALS_APTA!$A$4:$BJ$126,$L41,FALSE))</f>
        <v>8957094.7635828406</v>
      </c>
      <c r="P41" s="32">
        <f>IF(P37=0,0,VLOOKUP(P37,FAC_TOTALS_APTA!$A$4:$BJ$126,$L41,FALSE))</f>
        <v>10855476.1038095</v>
      </c>
      <c r="Q41" s="32">
        <f>IF(Q37=0,0,VLOOKUP(Q37,FAC_TOTALS_APTA!$A$4:$BJ$126,$L41,FALSE))</f>
        <v>4519382.65904871</v>
      </c>
      <c r="R41" s="32">
        <f>IF(R37=0,0,VLOOKUP(R37,FAC_TOTALS_APTA!$A$4:$BJ$126,$L41,FALSE))</f>
        <v>2035785.43244781</v>
      </c>
      <c r="S41" s="32">
        <f>IF(S37=0,0,VLOOKUP(S37,FAC_TOTALS_APTA!$A$4:$BJ$126,$L41,FALSE))</f>
        <v>-1893121.32845846</v>
      </c>
      <c r="T41" s="32">
        <f>IF(T37=0,0,VLOOKUP(T37,FAC_TOTALS_APTA!$A$4:$BJ$126,$L41,FALSE))</f>
        <v>3389604.25904962</v>
      </c>
      <c r="U41" s="32">
        <f>IF(U37=0,0,VLOOKUP(U37,FAC_TOTALS_APTA!$A$4:$BJ$126,$L41,FALSE))</f>
        <v>2755617.4145362601</v>
      </c>
      <c r="V41" s="32">
        <f>IF(V37=0,0,VLOOKUP(V37,FAC_TOTALS_APTA!$A$4:$BJ$126,$L41,FALSE))</f>
        <v>3721991.40938946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1"/>
        <v>49791693.552654639</v>
      </c>
      <c r="AD41" s="36">
        <f>AC41/G51</f>
        <v>7.5942580024865869E-2</v>
      </c>
    </row>
    <row r="42" spans="2:30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126" t="e">
        <f>VLOOKUP(G37,FAC_TOTALS_APTA!$A$4:$BJ$126,$F42,FALSE)</f>
        <v>#REF!</v>
      </c>
      <c r="H42" s="126" t="e">
        <f>VLOOKUP(H37,FAC_TOTALS_APTA!$A$4:$BJ$126,$F42,FALSE)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 t="e">
        <f>IF(S37=0,0,VLOOKUP(S37,FAC_TOTALS_APTA!$A$4:$BJ$126,$L42,FALSE))</f>
        <v>#REF!</v>
      </c>
      <c r="T42" s="32" t="e">
        <f>IF(T37=0,0,VLOOKUP(T37,FAC_TOTALS_APTA!$A$4:$BJ$126,$L42,FALSE))</f>
        <v>#REF!</v>
      </c>
      <c r="U42" s="32" t="e">
        <f>IF(U37=0,0,VLOOKUP(U37,FAC_TOTALS_APTA!$A$4:$BJ$126,$L42,FALSE))</f>
        <v>#REF!</v>
      </c>
      <c r="V42" s="32" t="e">
        <f>IF(V37=0,0,VLOOKUP(V37,FAC_TOTALS_APTA!$A$4:$BJ$126,$L42,FALSE))</f>
        <v>#REF!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1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128">
        <f>VLOOKUP(G37,FAC_TOTALS_APTA!$A$4:$BJ$126,$F43,FALSE)</f>
        <v>1.9468195567767399</v>
      </c>
      <c r="H43" s="128">
        <f>VLOOKUP(H37,FAC_TOTALS_APTA!$A$4:$BJ$126,$F43,FALSE)</f>
        <v>4.0256358420234699</v>
      </c>
      <c r="I43" s="33">
        <f t="shared" si="8"/>
        <v>1.0678012135282486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MATCH($K43,FAC_TOTALS_APTA!$A$2:$BH$2,)</f>
        <v>26</v>
      </c>
      <c r="M43" s="32">
        <f>IF(M37=0,0,VLOOKUP(M37,FAC_TOTALS_APTA!$A$4:$BJ$126,$L43,FALSE))</f>
        <v>10389160.3459491</v>
      </c>
      <c r="N43" s="32">
        <f>IF(N37=0,0,VLOOKUP(N37,FAC_TOTALS_APTA!$A$4:$BJ$126,$L43,FALSE))</f>
        <v>12741906.461711399</v>
      </c>
      <c r="O43" s="32">
        <f>IF(O37=0,0,VLOOKUP(O37,FAC_TOTALS_APTA!$A$4:$BJ$126,$L43,FALSE))</f>
        <v>17526506.1499881</v>
      </c>
      <c r="P43" s="32">
        <f>IF(P37=0,0,VLOOKUP(P37,FAC_TOTALS_APTA!$A$4:$BJ$126,$L43,FALSE))</f>
        <v>10286589.4334509</v>
      </c>
      <c r="Q43" s="32">
        <f>IF(Q37=0,0,VLOOKUP(Q37,FAC_TOTALS_APTA!$A$4:$BJ$126,$L43,FALSE))</f>
        <v>6830878.1404157896</v>
      </c>
      <c r="R43" s="32">
        <f>IF(R37=0,0,VLOOKUP(R37,FAC_TOTALS_APTA!$A$4:$BJ$126,$L43,FALSE))</f>
        <v>14353509.284606799</v>
      </c>
      <c r="S43" s="32">
        <f>IF(S37=0,0,VLOOKUP(S37,FAC_TOTALS_APTA!$A$4:$BJ$126,$L43,FALSE))</f>
        <v>-41050198.812731698</v>
      </c>
      <c r="T43" s="32">
        <f>IF(T37=0,0,VLOOKUP(T37,FAC_TOTALS_APTA!$A$4:$BJ$126,$L43,FALSE))</f>
        <v>18082455.162281498</v>
      </c>
      <c r="U43" s="32">
        <f>IF(U37=0,0,VLOOKUP(U37,FAC_TOTALS_APTA!$A$4:$BJ$126,$L43,FALSE))</f>
        <v>25289288.026091099</v>
      </c>
      <c r="V43" s="32">
        <f>IF(V37=0,0,VLOOKUP(V37,FAC_TOTALS_APTA!$A$4:$BJ$126,$L43,FALSE))</f>
        <v>484074.095293961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1"/>
        <v>74934168.287056938</v>
      </c>
      <c r="AD43" s="36">
        <f>AC43/G51</f>
        <v>0.11429002843051898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126">
        <f>VLOOKUP(G37,FAC_TOTALS_APTA!$A$4:$BJ$126,$F44,FALSE)</f>
        <v>35715.451599492502</v>
      </c>
      <c r="H44" s="126">
        <f>VLOOKUP(H37,FAC_TOTALS_APTA!$A$4:$BJ$126,$F44,FALSE)</f>
        <v>28874.309502126802</v>
      </c>
      <c r="I44" s="33">
        <f t="shared" si="8"/>
        <v>-0.19154572575705331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2833487.1838981402</v>
      </c>
      <c r="N44" s="32">
        <f>IF(N37=0,0,VLOOKUP(N37,FAC_TOTALS_APTA!$A$4:$BJ$126,$L44,FALSE))</f>
        <v>4784937.2105879001</v>
      </c>
      <c r="O44" s="32">
        <f>IF(O37=0,0,VLOOKUP(O37,FAC_TOTALS_APTA!$A$4:$BJ$126,$L44,FALSE))</f>
        <v>4649403.2470944598</v>
      </c>
      <c r="P44" s="32">
        <f>IF(P37=0,0,VLOOKUP(P37,FAC_TOTALS_APTA!$A$4:$BJ$126,$L44,FALSE))</f>
        <v>7693032.2514206301</v>
      </c>
      <c r="Q44" s="32">
        <f>IF(Q37=0,0,VLOOKUP(Q37,FAC_TOTALS_APTA!$A$4:$BJ$126,$L44,FALSE))</f>
        <v>-2068192.49235755</v>
      </c>
      <c r="R44" s="32">
        <f>IF(R37=0,0,VLOOKUP(R37,FAC_TOTALS_APTA!$A$4:$BJ$126,$L44,FALSE))</f>
        <v>1291991.4211537801</v>
      </c>
      <c r="S44" s="32">
        <f>IF(S37=0,0,VLOOKUP(S37,FAC_TOTALS_APTA!$A$4:$BJ$126,$L44,FALSE))</f>
        <v>10445825.994069001</v>
      </c>
      <c r="T44" s="32">
        <f>IF(T37=0,0,VLOOKUP(T37,FAC_TOTALS_APTA!$A$4:$BJ$126,$L44,FALSE))</f>
        <v>2998685.4458120302</v>
      </c>
      <c r="U44" s="32">
        <f>IF(U37=0,0,VLOOKUP(U37,FAC_TOTALS_APTA!$A$4:$BJ$126,$L44,FALSE))</f>
        <v>3665452.2281931099</v>
      </c>
      <c r="V44" s="32">
        <f>IF(V37=0,0,VLOOKUP(V37,FAC_TOTALS_APTA!$A$4:$BJ$126,$L44,FALSE))</f>
        <v>1841140.5209424901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1"/>
        <v>38135763.010813996</v>
      </c>
      <c r="AD44" s="36">
        <f>AC44/G51</f>
        <v>5.8164887105023058E-2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120">
        <f>VLOOKUP(G37,FAC_TOTALS_APTA!$A$4:$BJ$126,$F45,FALSE)</f>
        <v>7.8156462434034699</v>
      </c>
      <c r="H45" s="120">
        <f>VLOOKUP(H37,FAC_TOTALS_APTA!$A$4:$BJ$126,$F45,FALSE)</f>
        <v>8.2569154106646199</v>
      </c>
      <c r="I45" s="33">
        <f t="shared" si="8"/>
        <v>5.6459716000271554E-2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MATCH($K45,FAC_TOTALS_APTA!$A$2:$BH$2,)</f>
        <v>28</v>
      </c>
      <c r="M45" s="32">
        <f>IF(M37=0,0,VLOOKUP(M37,FAC_TOTALS_APTA!$A$4:$BJ$126,$L45,FALSE))</f>
        <v>-253664.758910112</v>
      </c>
      <c r="N45" s="32">
        <f>IF(N37=0,0,VLOOKUP(N37,FAC_TOTALS_APTA!$A$4:$BJ$126,$L45,FALSE))</f>
        <v>-272518.65736969898</v>
      </c>
      <c r="O45" s="32">
        <f>IF(O37=0,0,VLOOKUP(O37,FAC_TOTALS_APTA!$A$4:$BJ$126,$L45,FALSE))</f>
        <v>-214515.55163989699</v>
      </c>
      <c r="P45" s="32">
        <f>IF(P37=0,0,VLOOKUP(P37,FAC_TOTALS_APTA!$A$4:$BJ$126,$L45,FALSE))</f>
        <v>45679.635749626097</v>
      </c>
      <c r="Q45" s="32">
        <f>IF(Q37=0,0,VLOOKUP(Q37,FAC_TOTALS_APTA!$A$4:$BJ$126,$L45,FALSE))</f>
        <v>-778883.27059406403</v>
      </c>
      <c r="R45" s="32">
        <f>IF(R37=0,0,VLOOKUP(R37,FAC_TOTALS_APTA!$A$4:$BJ$126,$L45,FALSE))</f>
        <v>1576579.2981412699</v>
      </c>
      <c r="S45" s="32">
        <f>IF(S37=0,0,VLOOKUP(S37,FAC_TOTALS_APTA!$A$4:$BJ$126,$L45,FALSE))</f>
        <v>893018.559459624</v>
      </c>
      <c r="T45" s="32">
        <f>IF(T37=0,0,VLOOKUP(T37,FAC_TOTALS_APTA!$A$4:$BJ$126,$L45,FALSE))</f>
        <v>2276213.9969241</v>
      </c>
      <c r="U45" s="32">
        <f>IF(U37=0,0,VLOOKUP(U37,FAC_TOTALS_APTA!$A$4:$BJ$126,$L45,FALSE))</f>
        <v>2343409.0350035201</v>
      </c>
      <c r="V45" s="32">
        <f>IF(V37=0,0,VLOOKUP(V37,FAC_TOTALS_APTA!$A$4:$BJ$126,$L45,FALSE))</f>
        <v>264096.98828925798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1"/>
        <v>5879415.2750536259</v>
      </c>
      <c r="AD45" s="36">
        <f>AC45/G51</f>
        <v>8.9673183048696228E-3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128">
        <f>VLOOKUP(G37,FAC_TOTALS_APTA!$A$4:$BJ$126,$F46,FALSE)</f>
        <v>3.29893510953965</v>
      </c>
      <c r="H46" s="128">
        <f>VLOOKUP(H37,FAC_TOTALS_APTA!$A$4:$BJ$126,$F46,FALSE)</f>
        <v>4.1251469761152801</v>
      </c>
      <c r="I46" s="33">
        <f t="shared" si="8"/>
        <v>0.25044805039857976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MATCH($K46,FAC_TOTALS_APTA!$A$2:$BH$2,)</f>
        <v>29</v>
      </c>
      <c r="M46" s="32">
        <f>IF(M37=0,0,VLOOKUP(M37,FAC_TOTALS_APTA!$A$4:$BJ$126,$L46,FALSE))</f>
        <v>0</v>
      </c>
      <c r="N46" s="32">
        <f>IF(N37=0,0,VLOOKUP(N37,FAC_TOTALS_APTA!$A$4:$BJ$126,$L46,FALSE))</f>
        <v>0</v>
      </c>
      <c r="O46" s="32">
        <f>IF(O37=0,0,VLOOKUP(O37,FAC_TOTALS_APTA!$A$4:$BJ$126,$L46,FALSE))</f>
        <v>0</v>
      </c>
      <c r="P46" s="32">
        <f>IF(P37=0,0,VLOOKUP(P37,FAC_TOTALS_APTA!$A$4:$BJ$126,$L46,FALSE))</f>
        <v>-1297412.37073188</v>
      </c>
      <c r="Q46" s="32">
        <f>IF(Q37=0,0,VLOOKUP(Q37,FAC_TOTALS_APTA!$A$4:$BJ$126,$L46,FALSE))</f>
        <v>-1344474.3706334301</v>
      </c>
      <c r="R46" s="32">
        <f>IF(R37=0,0,VLOOKUP(R37,FAC_TOTALS_APTA!$A$4:$BJ$126,$L46,FALSE))</f>
        <v>-295766.77050045301</v>
      </c>
      <c r="S46" s="32">
        <f>IF(S37=0,0,VLOOKUP(S37,FAC_TOTALS_APTA!$A$4:$BJ$126,$L46,FALSE))</f>
        <v>-1738910.71583765</v>
      </c>
      <c r="T46" s="32">
        <f>IF(T37=0,0,VLOOKUP(T37,FAC_TOTALS_APTA!$A$4:$BJ$126,$L46,FALSE))</f>
        <v>-7776.2533156039599</v>
      </c>
      <c r="U46" s="32">
        <f>IF(U37=0,0,VLOOKUP(U37,FAC_TOTALS_APTA!$A$4:$BJ$126,$L46,FALSE))</f>
        <v>-879217.57279247895</v>
      </c>
      <c r="V46" s="32">
        <f>IF(V37=0,0,VLOOKUP(V37,FAC_TOTALS_APTA!$A$4:$BJ$126,$L46,FALSE))</f>
        <v>20450.967588694901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1"/>
        <v>-5543107.0862228014</v>
      </c>
      <c r="AD46" s="36">
        <f>AC46/G51</f>
        <v>-8.4543791031472717E-3</v>
      </c>
    </row>
    <row r="47" spans="2:30" x14ac:dyDescent="0.25">
      <c r="B47" s="28" t="s">
        <v>69</v>
      </c>
      <c r="C47" s="31"/>
      <c r="D47" s="14" t="s">
        <v>81</v>
      </c>
      <c r="E47" s="58"/>
      <c r="F47" s="9">
        <f>MATCH($D47,FAC_TOTALS_APTA!$A$2:$BJ$2,)</f>
        <v>20</v>
      </c>
      <c r="G47" s="128">
        <f>VLOOKUP(G37,FAC_TOTALS_APTA!$A$4:$BJ$126,$F47,FALSE)</f>
        <v>0</v>
      </c>
      <c r="H47" s="128">
        <f>VLOOKUP(H37,FAC_TOTALS_APTA!$A$4:$BJ$126,$F47,FALSE)</f>
        <v>0</v>
      </c>
      <c r="I47" s="33" t="str">
        <f t="shared" si="8"/>
        <v>-</v>
      </c>
      <c r="J47" s="34" t="str">
        <f t="shared" si="9"/>
        <v/>
      </c>
      <c r="K47" s="34" t="str">
        <f t="shared" si="10"/>
        <v>YEARS_SINCE_TNC_BUS_FAC</v>
      </c>
      <c r="L47" s="9">
        <f>MATCH($K47,FAC_TOTALS_APTA!$A$2:$BH$2,)</f>
        <v>30</v>
      </c>
      <c r="M47" s="32">
        <f>IF(M37=0,0,VLOOKUP(M37,FAC_TOTALS_APTA!$A$4:$BJ$126,$L47,FALSE))</f>
        <v>0</v>
      </c>
      <c r="N47" s="32">
        <f>IF(N37=0,0,VLOOKUP(N37,FAC_TOTALS_APTA!$A$4:$BJ$126,$L47,FALSE))</f>
        <v>0</v>
      </c>
      <c r="O47" s="32">
        <f>IF(O37=0,0,VLOOKUP(O37,FAC_TOTALS_APTA!$A$4:$BJ$126,$L47,FALSE))</f>
        <v>0</v>
      </c>
      <c r="P47" s="32">
        <f>IF(P37=0,0,VLOOKUP(P37,FAC_TOTALS_APTA!$A$4:$BJ$126,$L47,FALSE))</f>
        <v>0</v>
      </c>
      <c r="Q47" s="32">
        <f>IF(Q37=0,0,VLOOKUP(Q37,FAC_TOTALS_APTA!$A$4:$BJ$126,$L47,FALSE))</f>
        <v>0</v>
      </c>
      <c r="R47" s="32">
        <f>IF(R37=0,0,VLOOKUP(R37,FAC_TOTALS_APTA!$A$4:$BJ$126,$L47,FALSE))</f>
        <v>0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1"/>
        <v>0</v>
      </c>
      <c r="AD47" s="36">
        <f>AC47/G51</f>
        <v>0</v>
      </c>
    </row>
    <row r="48" spans="2:30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128" t="e">
        <f>VLOOKUP(G37,FAC_TOTALS_APTA!$A$4:$BJ$126,$F48,FALSE)</f>
        <v>#REF!</v>
      </c>
      <c r="H48" s="128" t="e">
        <f>VLOOKUP(H37,FAC_TOTALS_APTA!$A$4:$BJ$126,$F48,FALSE)</f>
        <v>#REF!</v>
      </c>
      <c r="I48" s="33" t="str">
        <f t="shared" si="8"/>
        <v>-</v>
      </c>
      <c r="J48" s="34" t="str">
        <f t="shared" si="9"/>
        <v/>
      </c>
      <c r="K48" s="34" t="str">
        <f t="shared" si="10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 t="e">
        <f>IF(S37=0,0,VLOOKUP(S37,FAC_TOTALS_APTA!$A$4:$BJ$126,$L48,FALSE))</f>
        <v>#REF!</v>
      </c>
      <c r="T48" s="32" t="e">
        <f>IF(T37=0,0,VLOOKUP(T37,FAC_TOTALS_APTA!$A$4:$BJ$126,$L48,FALSE))</f>
        <v>#REF!</v>
      </c>
      <c r="U48" s="32" t="e">
        <f>IF(U37=0,0,VLOOKUP(U37,FAC_TOTALS_APTA!$A$4:$BJ$126,$L48,FALSE))</f>
        <v>#REF!</v>
      </c>
      <c r="V48" s="32" t="e">
        <f>IF(V37=0,0,VLOOKUP(V37,FAC_TOTALS_APTA!$A$4:$BJ$126,$L48,FALSE))</f>
        <v>#REF!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1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134" t="e">
        <f>VLOOKUP(G37,FAC_TOTALS_APTA!$A$4:$BJ$126,$F49,FALSE)</f>
        <v>#REF!</v>
      </c>
      <c r="H49" s="134" t="e">
        <f>VLOOKUP(H37,FAC_TOTALS_APTA!$A$4:$BJ$126,$F49,FALSE)</f>
        <v>#REF!</v>
      </c>
      <c r="I49" s="39" t="str">
        <f t="shared" si="8"/>
        <v>-</v>
      </c>
      <c r="J49" s="40" t="str">
        <f t="shared" si="9"/>
        <v/>
      </c>
      <c r="K49" s="40" t="str">
        <f t="shared" si="10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 t="e">
        <f>IF(S37=0,0,VLOOKUP(S37,FAC_TOTALS_APTA!$A$4:$BJ$126,$L49,FALSE))</f>
        <v>#REF!</v>
      </c>
      <c r="T49" s="41" t="e">
        <f>IF(T37=0,0,VLOOKUP(T37,FAC_TOTALS_APTA!$A$4:$BJ$126,$L49,FALSE))</f>
        <v>#REF!</v>
      </c>
      <c r="U49" s="41" t="e">
        <f>IF(U37=0,0,VLOOKUP(U37,FAC_TOTALS_APTA!$A$4:$BJ$126,$L49,FALSE))</f>
        <v>#REF!</v>
      </c>
      <c r="V49" s="41" t="e">
        <f>IF(V37=0,0,VLOOKUP(V37,FAC_TOTALS_APTA!$A$4:$BJ$126,$L49,FALSE))</f>
        <v>#REF!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1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0"/>
        <v>New_Reporter_FAC</v>
      </c>
      <c r="L50" s="47">
        <f>MATCH($K50,FAC_TOTALS_APTA!$A$2:$BH$2,)</f>
        <v>35</v>
      </c>
      <c r="M50" s="48">
        <f>IF(M37=0,0,VLOOKUP(M37,FAC_TOTALS_APTA!$A$4:$BJ$126,$L50,FALSE))</f>
        <v>64490437</v>
      </c>
      <c r="N50" s="48">
        <f>IF(N37=0,0,VLOOKUP(N37,FAC_TOTALS_APTA!$A$4:$BJ$126,$L50,FALSE))</f>
        <v>27575194</v>
      </c>
      <c r="O50" s="48">
        <f>IF(O37=0,0,VLOOKUP(O37,FAC_TOTALS_APTA!$A$4:$BJ$126,$L50,FALSE))</f>
        <v>22919974</v>
      </c>
      <c r="P50" s="48">
        <f>IF(P37=0,0,VLOOKUP(P37,FAC_TOTALS_APTA!$A$4:$BJ$126,$L50,FALSE))</f>
        <v>15747264</v>
      </c>
      <c r="Q50" s="48">
        <f>IF(Q37=0,0,VLOOKUP(Q37,FAC_TOTALS_APTA!$A$4:$BJ$126,$L50,FALSE))</f>
        <v>8688267.9999999907</v>
      </c>
      <c r="R50" s="48">
        <f>IF(R37=0,0,VLOOKUP(R37,FAC_TOTALS_APTA!$A$4:$BJ$126,$L50,FALSE))</f>
        <v>0</v>
      </c>
      <c r="S50" s="48">
        <f>IF(S37=0,0,VLOOKUP(S37,FAC_TOTALS_APTA!$A$4:$BJ$126,$L50,FALSE))</f>
        <v>0</v>
      </c>
      <c r="T50" s="48">
        <f>IF(T37=0,0,VLOOKUP(T37,FAC_TOTALS_APTA!$A$4:$BJ$126,$L50,FALSE))</f>
        <v>2308521.9999999902</v>
      </c>
      <c r="U50" s="48">
        <f>IF(U37=0,0,VLOOKUP(U37,FAC_TOTALS_APTA!$A$4:$BJ$126,$L50,FALSE))</f>
        <v>0</v>
      </c>
      <c r="V50" s="48">
        <f>IF(V37=0,0,VLOOKUP(V37,FAC_TOTALS_APTA!$A$4:$BJ$126,$L50,FALSE))</f>
        <v>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141729659</v>
      </c>
      <c r="AD50" s="52">
        <f>AC50/G52</f>
        <v>0.20455094104988761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20">
        <f>VLOOKUP(G37,FAC_TOTALS_APTA!$A$4:$BJ$126,$F51,FALSE)</f>
        <v>655649222.56198502</v>
      </c>
      <c r="H51" s="120">
        <f>VLOOKUP(H37,FAC_TOTALS_APTA!$A$4:$BH$126,$F51,FALSE)</f>
        <v>935594758.39601898</v>
      </c>
      <c r="I51" s="115">
        <f t="shared" ref="I51" si="12">H51/G51-1</f>
        <v>0.42697455621182856</v>
      </c>
      <c r="J51" s="34"/>
      <c r="K51" s="34"/>
      <c r="L51" s="9"/>
      <c r="M51" s="32" t="e">
        <f t="shared" ref="M51:AB51" si="13">SUM(M39:M44)</f>
        <v>#REF!</v>
      </c>
      <c r="N51" s="32" t="e">
        <f t="shared" si="13"/>
        <v>#REF!</v>
      </c>
      <c r="O51" s="32" t="e">
        <f t="shared" si="13"/>
        <v>#REF!</v>
      </c>
      <c r="P51" s="32" t="e">
        <f t="shared" si="13"/>
        <v>#REF!</v>
      </c>
      <c r="Q51" s="32" t="e">
        <f t="shared" si="13"/>
        <v>#REF!</v>
      </c>
      <c r="R51" s="32" t="e">
        <f t="shared" si="13"/>
        <v>#REF!</v>
      </c>
      <c r="S51" s="32" t="e">
        <f t="shared" si="13"/>
        <v>#REF!</v>
      </c>
      <c r="T51" s="32" t="e">
        <f t="shared" si="13"/>
        <v>#REF!</v>
      </c>
      <c r="U51" s="32" t="e">
        <f t="shared" si="13"/>
        <v>#REF!</v>
      </c>
      <c r="V51" s="32" t="e">
        <f t="shared" si="13"/>
        <v>#REF!</v>
      </c>
      <c r="W51" s="32">
        <f t="shared" si="13"/>
        <v>0</v>
      </c>
      <c r="X51" s="32">
        <f t="shared" si="13"/>
        <v>0</v>
      </c>
      <c r="Y51" s="32">
        <f t="shared" si="13"/>
        <v>0</v>
      </c>
      <c r="Z51" s="32">
        <f t="shared" si="13"/>
        <v>0</v>
      </c>
      <c r="AA51" s="32">
        <f t="shared" si="13"/>
        <v>0</v>
      </c>
      <c r="AB51" s="32">
        <f t="shared" si="13"/>
        <v>0</v>
      </c>
      <c r="AC51" s="35">
        <f>H51-G51</f>
        <v>279945535.83403397</v>
      </c>
      <c r="AD51" s="36">
        <f>I51</f>
        <v>0.42697455621182856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7">
        <f>VLOOKUP(G37,FAC_TOTALS_APTA!$A$4:$BH$126,$F52,FALSE)</f>
        <v>692881970</v>
      </c>
      <c r="H52" s="117">
        <f>VLOOKUP(H37,FAC_TOTALS_APTA!$A$4:$BH$126,$F52,FALSE)</f>
        <v>961216517.99999905</v>
      </c>
      <c r="I52" s="116">
        <f t="shared" ref="I52" si="14">H52/G52-1</f>
        <v>0.38727309934186782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268334547.99999905</v>
      </c>
      <c r="AD52" s="55">
        <f>I52</f>
        <v>0.38727309934186782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-3.9701456869960738E-2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2002</v>
      </c>
      <c r="H61" s="131">
        <f>$C$2</f>
        <v>2012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0_3_2002</v>
      </c>
      <c r="H63" s="107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5">IF($G61+N62&gt;$H61,0,CONCATENATE($C58,"_",$C59,"_",$G61+N62))</f>
        <v>0_3_2004</v>
      </c>
      <c r="O63" s="9" t="str">
        <f t="shared" si="15"/>
        <v>0_3_2005</v>
      </c>
      <c r="P63" s="9" t="str">
        <f t="shared" si="15"/>
        <v>0_3_2006</v>
      </c>
      <c r="Q63" s="9" t="str">
        <f t="shared" si="15"/>
        <v>0_3_2007</v>
      </c>
      <c r="R63" s="9" t="str">
        <f t="shared" si="15"/>
        <v>0_3_2008</v>
      </c>
      <c r="S63" s="9" t="str">
        <f t="shared" si="15"/>
        <v>0_3_2009</v>
      </c>
      <c r="T63" s="9" t="str">
        <f t="shared" si="15"/>
        <v>0_3_2010</v>
      </c>
      <c r="U63" s="9" t="str">
        <f t="shared" si="15"/>
        <v>0_3_2011</v>
      </c>
      <c r="V63" s="9" t="str">
        <f t="shared" si="15"/>
        <v>0_3_2012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MATCH($D65,FAC_TOTALS_APTA!$A$2:$BJ$2,)</f>
        <v>12</v>
      </c>
      <c r="G65" s="120">
        <f>VLOOKUP(G63,FAC_TOTALS_APTA!$A$4:$BJ$126,$F65,FALSE)</f>
        <v>2436593.4779696302</v>
      </c>
      <c r="H65" s="120">
        <f>VLOOKUP(H63,FAC_TOTALS_APTA!$A$4:$BJ$126,$F65,FALSE)</f>
        <v>1935564.7547657499</v>
      </c>
      <c r="I65" s="33">
        <f>IFERROR(H65/G65-1,"-")</f>
        <v>-0.20562671932512044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MATCH($K65,FAC_TOTALS_APTA!$A$2:$BH$2,)</f>
        <v>22</v>
      </c>
      <c r="M65" s="32">
        <f>IF(M63=0,0,VLOOKUP(M63,FAC_TOTALS_APTA!$A$4:$BJ$126,$L65,FALSE))</f>
        <v>404598.93636520201</v>
      </c>
      <c r="N65" s="32">
        <f>IF(N63=0,0,VLOOKUP(N63,FAC_TOTALS_APTA!$A$4:$BJ$126,$L65,FALSE))</f>
        <v>1762194.5537526</v>
      </c>
      <c r="O65" s="32">
        <f>IF(O63=0,0,VLOOKUP(O63,FAC_TOTALS_APTA!$A$4:$BJ$126,$L65,FALSE))</f>
        <v>-2086307.7648638601</v>
      </c>
      <c r="P65" s="32">
        <f>IF(P63=0,0,VLOOKUP(P63,FAC_TOTALS_APTA!$A$4:$BJ$126,$L65,FALSE))</f>
        <v>4585918.4507351704</v>
      </c>
      <c r="Q65" s="32">
        <f>IF(Q63=0,0,VLOOKUP(Q63,FAC_TOTALS_APTA!$A$4:$BJ$126,$L65,FALSE))</f>
        <v>4661202.1307568196</v>
      </c>
      <c r="R65" s="32">
        <f>IF(R63=0,0,VLOOKUP(R63,FAC_TOTALS_APTA!$A$4:$BJ$126,$L65,FALSE))</f>
        <v>2577664.1044022702</v>
      </c>
      <c r="S65" s="32">
        <f>IF(S63=0,0,VLOOKUP(S63,FAC_TOTALS_APTA!$A$4:$BJ$126,$L65,FALSE))</f>
        <v>2167166.2116007898</v>
      </c>
      <c r="T65" s="32">
        <f>IF(T63=0,0,VLOOKUP(T63,FAC_TOTALS_APTA!$A$4:$BJ$126,$L65,FALSE))</f>
        <v>987465.548150694</v>
      </c>
      <c r="U65" s="32">
        <f>IF(U63=0,0,VLOOKUP(U63,FAC_TOTALS_APTA!$A$4:$BJ$126,$L65,FALSE))</f>
        <v>-344967.436852602</v>
      </c>
      <c r="V65" s="32">
        <f>IF(V63=0,0,VLOOKUP(V63,FAC_TOTALS_APTA!$A$4:$BJ$126,$L65,FALSE))</f>
        <v>734529.44156540802</v>
      </c>
      <c r="W65" s="32">
        <f>IF(W63=0,0,VLOOKUP(W63,FAC_TOTALS_APTA!$A$4:$BJ$126,$L65,FALSE))</f>
        <v>0</v>
      </c>
      <c r="X65" s="32">
        <f>IF(X63=0,0,VLOOKUP(X63,FAC_TOTALS_APTA!$A$4:$BJ$126,$L65,FALSE))</f>
        <v>0</v>
      </c>
      <c r="Y65" s="32">
        <f>IF(Y63=0,0,VLOOKUP(Y63,FAC_TOTALS_APTA!$A$4:$BJ$126,$L65,FALSE))</f>
        <v>0</v>
      </c>
      <c r="Z65" s="32">
        <f>IF(Z63=0,0,VLOOKUP(Z63,FAC_TOTALS_APTA!$A$4:$BJ$126,$L65,FALSE))</f>
        <v>0</v>
      </c>
      <c r="AA65" s="32">
        <f>IF(AA63=0,0,VLOOKUP(AA63,FAC_TOTALS_APTA!$A$4:$BJ$126,$L65,FALSE))</f>
        <v>0</v>
      </c>
      <c r="AB65" s="32">
        <f>IF(AB63=0,0,VLOOKUP(AB63,FAC_TOTALS_APTA!$A$4:$BJ$126,$L65,FALSE))</f>
        <v>0</v>
      </c>
      <c r="AC65" s="35">
        <f>SUM(M65:AB65)</f>
        <v>15449464.175612491</v>
      </c>
      <c r="AD65" s="36">
        <f>AC65/G77</f>
        <v>0.17260258063745079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MATCH($D66,FAC_TOTALS_APTA!$A$2:$BJ$2,)</f>
        <v>13</v>
      </c>
      <c r="G66" s="126">
        <f>VLOOKUP(G63,FAC_TOTALS_APTA!$A$4:$BJ$126,$F66,FALSE)</f>
        <v>0.90327811224383903</v>
      </c>
      <c r="H66" s="126">
        <f>VLOOKUP(H63,FAC_TOTALS_APTA!$A$4:$BJ$126,$F66,FALSE)</f>
        <v>0.82821757692531495</v>
      </c>
      <c r="I66" s="33">
        <f t="shared" ref="I66:I75" si="16">IFERROR(H66/G66-1,"-")</f>
        <v>-8.3097923331791668E-2</v>
      </c>
      <c r="J66" s="34" t="str">
        <f t="shared" ref="J66:J73" si="17">IF(C66="Log","_log","")</f>
        <v>_log</v>
      </c>
      <c r="K66" s="34" t="str">
        <f t="shared" ref="K66:K76" si="18">CONCATENATE(D66,J66,"_FAC")</f>
        <v>FARE_per_UPT_cleaned_2018_log_FAC</v>
      </c>
      <c r="L66" s="9">
        <f>MATCH($K66,FAC_TOTALS_APTA!$A$2:$BH$2,)</f>
        <v>23</v>
      </c>
      <c r="M66" s="32">
        <f>IF(M63=0,0,VLOOKUP(M63,FAC_TOTALS_APTA!$A$4:$BJ$126,$L66,FALSE))</f>
        <v>698182.40259297402</v>
      </c>
      <c r="N66" s="32">
        <f>IF(N63=0,0,VLOOKUP(N63,FAC_TOTALS_APTA!$A$4:$BJ$126,$L66,FALSE))</f>
        <v>242452.778362696</v>
      </c>
      <c r="O66" s="32">
        <f>IF(O63=0,0,VLOOKUP(O63,FAC_TOTALS_APTA!$A$4:$BJ$126,$L66,FALSE))</f>
        <v>452977.163384424</v>
      </c>
      <c r="P66" s="32">
        <f>IF(P63=0,0,VLOOKUP(P63,FAC_TOTALS_APTA!$A$4:$BJ$126,$L66,FALSE))</f>
        <v>-265855.619198967</v>
      </c>
      <c r="Q66" s="32">
        <f>IF(Q63=0,0,VLOOKUP(Q63,FAC_TOTALS_APTA!$A$4:$BJ$126,$L66,FALSE))</f>
        <v>281820.03716629901</v>
      </c>
      <c r="R66" s="32">
        <f>IF(R63=0,0,VLOOKUP(R63,FAC_TOTALS_APTA!$A$4:$BJ$126,$L66,FALSE))</f>
        <v>1067138.07170399</v>
      </c>
      <c r="S66" s="32">
        <f>IF(S63=0,0,VLOOKUP(S63,FAC_TOTALS_APTA!$A$4:$BJ$126,$L66,FALSE))</f>
        <v>-3761813.2538894499</v>
      </c>
      <c r="T66" s="32">
        <f>IF(T63=0,0,VLOOKUP(T63,FAC_TOTALS_APTA!$A$4:$BJ$126,$L66,FALSE))</f>
        <v>1328753.3509170201</v>
      </c>
      <c r="U66" s="32">
        <f>IF(U63=0,0,VLOOKUP(U63,FAC_TOTALS_APTA!$A$4:$BJ$126,$L66,FALSE))</f>
        <v>2340081.2727987501</v>
      </c>
      <c r="V66" s="32">
        <f>IF(V63=0,0,VLOOKUP(V63,FAC_TOTALS_APTA!$A$4:$BJ$126,$L66,FALSE))</f>
        <v>-320418.28289441799</v>
      </c>
      <c r="W66" s="32">
        <f>IF(W63=0,0,VLOOKUP(W63,FAC_TOTALS_APTA!$A$4:$BJ$126,$L66,FALSE))</f>
        <v>0</v>
      </c>
      <c r="X66" s="32">
        <f>IF(X63=0,0,VLOOKUP(X63,FAC_TOTALS_APTA!$A$4:$BJ$126,$L66,FALSE))</f>
        <v>0</v>
      </c>
      <c r="Y66" s="32">
        <f>IF(Y63=0,0,VLOOKUP(Y63,FAC_TOTALS_APTA!$A$4:$BJ$126,$L66,FALSE))</f>
        <v>0</v>
      </c>
      <c r="Z66" s="32">
        <f>IF(Z63=0,0,VLOOKUP(Z63,FAC_TOTALS_APTA!$A$4:$BJ$126,$L66,FALSE))</f>
        <v>0</v>
      </c>
      <c r="AA66" s="32">
        <f>IF(AA63=0,0,VLOOKUP(AA63,FAC_TOTALS_APTA!$A$4:$BJ$126,$L66,FALSE))</f>
        <v>0</v>
      </c>
      <c r="AB66" s="32">
        <f>IF(AB63=0,0,VLOOKUP(AB63,FAC_TOTALS_APTA!$A$4:$BJ$126,$L66,FALSE))</f>
        <v>0</v>
      </c>
      <c r="AC66" s="35">
        <f t="shared" ref="AC66:AC75" si="19">SUM(M66:AB66)</f>
        <v>2063317.9209433184</v>
      </c>
      <c r="AD66" s="36">
        <f>AC66/G77</f>
        <v>2.3051543651105139E-2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MATCH($D67,FAC_TOTALS_APTA!$A$2:$BJ$2,)</f>
        <v>14</v>
      </c>
      <c r="G67" s="120">
        <f>VLOOKUP(G63,FAC_TOTALS_APTA!$A$4:$BJ$126,$F67,FALSE)</f>
        <v>625427.99872995203</v>
      </c>
      <c r="H67" s="120">
        <f>VLOOKUP(H63,FAC_TOTALS_APTA!$A$4:$BJ$126,$F67,FALSE)</f>
        <v>608223.96752153302</v>
      </c>
      <c r="I67" s="33">
        <f t="shared" si="16"/>
        <v>-2.750761277613889E-2</v>
      </c>
      <c r="J67" s="34" t="str">
        <f t="shared" si="17"/>
        <v>_log</v>
      </c>
      <c r="K67" s="34" t="str">
        <f t="shared" si="18"/>
        <v>POP_EMP_log_FAC</v>
      </c>
      <c r="L67" s="9">
        <f>MATCH($K67,FAC_TOTALS_APTA!$A$2:$BH$2,)</f>
        <v>24</v>
      </c>
      <c r="M67" s="32">
        <f>IF(M63=0,0,VLOOKUP(M63,FAC_TOTALS_APTA!$A$4:$BJ$126,$L67,FALSE))</f>
        <v>1077532.17504701</v>
      </c>
      <c r="N67" s="32">
        <f>IF(N63=0,0,VLOOKUP(N63,FAC_TOTALS_APTA!$A$4:$BJ$126,$L67,FALSE))</f>
        <v>1425347.8122408199</v>
      </c>
      <c r="O67" s="32">
        <f>IF(O63=0,0,VLOOKUP(O63,FAC_TOTALS_APTA!$A$4:$BJ$126,$L67,FALSE))</f>
        <v>2228204.4670961099</v>
      </c>
      <c r="P67" s="32">
        <f>IF(P63=0,0,VLOOKUP(P63,FAC_TOTALS_APTA!$A$4:$BJ$126,$L67,FALSE))</f>
        <v>2862898.9781245501</v>
      </c>
      <c r="Q67" s="32">
        <f>IF(Q63=0,0,VLOOKUP(Q63,FAC_TOTALS_APTA!$A$4:$BJ$126,$L67,FALSE))</f>
        <v>1118588.5743359399</v>
      </c>
      <c r="R67" s="32">
        <f>IF(R63=0,0,VLOOKUP(R63,FAC_TOTALS_APTA!$A$4:$BJ$126,$L67,FALSE))</f>
        <v>399841.41313603299</v>
      </c>
      <c r="S67" s="32">
        <f>IF(S63=0,0,VLOOKUP(S63,FAC_TOTALS_APTA!$A$4:$BJ$126,$L67,FALSE))</f>
        <v>-395949.26891807799</v>
      </c>
      <c r="T67" s="32">
        <f>IF(T63=0,0,VLOOKUP(T63,FAC_TOTALS_APTA!$A$4:$BJ$126,$L67,FALSE))</f>
        <v>868649.63380227797</v>
      </c>
      <c r="U67" s="32">
        <f>IF(U63=0,0,VLOOKUP(U63,FAC_TOTALS_APTA!$A$4:$BJ$126,$L67,FALSE))</f>
        <v>660165.76763832697</v>
      </c>
      <c r="V67" s="32">
        <f>IF(V63=0,0,VLOOKUP(V63,FAC_TOTALS_APTA!$A$4:$BJ$126,$L67,FALSE))</f>
        <v>873116.61090519</v>
      </c>
      <c r="W67" s="32">
        <f>IF(W63=0,0,VLOOKUP(W63,FAC_TOTALS_APTA!$A$4:$BJ$126,$L67,FALSE))</f>
        <v>0</v>
      </c>
      <c r="X67" s="32">
        <f>IF(X63=0,0,VLOOKUP(X63,FAC_TOTALS_APTA!$A$4:$BJ$126,$L67,FALSE))</f>
        <v>0</v>
      </c>
      <c r="Y67" s="32">
        <f>IF(Y63=0,0,VLOOKUP(Y63,FAC_TOTALS_APTA!$A$4:$BJ$126,$L67,FALSE))</f>
        <v>0</v>
      </c>
      <c r="Z67" s="32">
        <f>IF(Z63=0,0,VLOOKUP(Z63,FAC_TOTALS_APTA!$A$4:$BJ$126,$L67,FALSE))</f>
        <v>0</v>
      </c>
      <c r="AA67" s="32">
        <f>IF(AA63=0,0,VLOOKUP(AA63,FAC_TOTALS_APTA!$A$4:$BJ$126,$L67,FALSE))</f>
        <v>0</v>
      </c>
      <c r="AB67" s="32">
        <f>IF(AB63=0,0,VLOOKUP(AB63,FAC_TOTALS_APTA!$A$4:$BJ$126,$L67,FALSE))</f>
        <v>0</v>
      </c>
      <c r="AC67" s="35">
        <f t="shared" si="19"/>
        <v>11118396.163408179</v>
      </c>
      <c r="AD67" s="36">
        <f>AC67/G77</f>
        <v>0.12421556168809347</v>
      </c>
    </row>
    <row r="68" spans="1:33" x14ac:dyDescent="0.25">
      <c r="B68" s="28" t="s">
        <v>67</v>
      </c>
      <c r="C68" s="31"/>
      <c r="D68" s="107" t="s">
        <v>11</v>
      </c>
      <c r="E68" s="58"/>
      <c r="F68" s="9" t="e">
        <f>MATCH($D68,FAC_TOTALS_APTA!$A$2:$BJ$2,)</f>
        <v>#N/A</v>
      </c>
      <c r="G68" s="126" t="e">
        <f>VLOOKUP(G63,FAC_TOTALS_APTA!$A$4:$BJ$126,$F68,FALSE)</f>
        <v>#REF!</v>
      </c>
      <c r="H68" s="126" t="e">
        <f>VLOOKUP(H63,FAC_TOTALS_APTA!$A$4:$BJ$126,$F68,FALSE)</f>
        <v>#REF!</v>
      </c>
      <c r="I68" s="33" t="str">
        <f t="shared" si="16"/>
        <v>-</v>
      </c>
      <c r="J68" s="34" t="str">
        <f t="shared" si="17"/>
        <v/>
      </c>
      <c r="K68" s="34" t="str">
        <f t="shared" si="18"/>
        <v>TSD_POP_PCT_FAC</v>
      </c>
      <c r="L68" s="9" t="e">
        <f>MATCH($K68,FAC_TOTALS_APTA!$A$2:$BH$2,)</f>
        <v>#N/A</v>
      </c>
      <c r="M68" s="32" t="e">
        <f>IF(M63=0,0,VLOOKUP(M63,FAC_TOTALS_APTA!$A$4:$BJ$126,$L68,FALSE))</f>
        <v>#REF!</v>
      </c>
      <c r="N68" s="32" t="e">
        <f>IF(N63=0,0,VLOOKUP(N63,FAC_TOTALS_APTA!$A$4:$BJ$126,$L68,FALSE))</f>
        <v>#REF!</v>
      </c>
      <c r="O68" s="32" t="e">
        <f>IF(O63=0,0,VLOOKUP(O63,FAC_TOTALS_APTA!$A$4:$BJ$126,$L68,FALSE))</f>
        <v>#REF!</v>
      </c>
      <c r="P68" s="32" t="e">
        <f>IF(P63=0,0,VLOOKUP(P63,FAC_TOTALS_APTA!$A$4:$BJ$126,$L68,FALSE))</f>
        <v>#REF!</v>
      </c>
      <c r="Q68" s="32" t="e">
        <f>IF(Q63=0,0,VLOOKUP(Q63,FAC_TOTALS_APTA!$A$4:$BJ$126,$L68,FALSE))</f>
        <v>#REF!</v>
      </c>
      <c r="R68" s="32" t="e">
        <f>IF(R63=0,0,VLOOKUP(R63,FAC_TOTALS_APTA!$A$4:$BJ$126,$L68,FALSE))</f>
        <v>#REF!</v>
      </c>
      <c r="S68" s="32" t="e">
        <f>IF(S63=0,0,VLOOKUP(S63,FAC_TOTALS_APTA!$A$4:$BJ$126,$L68,FALSE))</f>
        <v>#REF!</v>
      </c>
      <c r="T68" s="32" t="e">
        <f>IF(T63=0,0,VLOOKUP(T63,FAC_TOTALS_APTA!$A$4:$BJ$126,$L68,FALSE))</f>
        <v>#REF!</v>
      </c>
      <c r="U68" s="32" t="e">
        <f>IF(U63=0,0,VLOOKUP(U63,FAC_TOTALS_APTA!$A$4:$BJ$126,$L68,FALSE))</f>
        <v>#REF!</v>
      </c>
      <c r="V68" s="32" t="e">
        <f>IF(V63=0,0,VLOOKUP(V63,FAC_TOTALS_APTA!$A$4:$BJ$126,$L68,FALSE))</f>
        <v>#REF!</v>
      </c>
      <c r="W68" s="32">
        <f>IF(W63=0,0,VLOOKUP(W63,FAC_TOTALS_APTA!$A$4:$BJ$126,$L68,FALSE))</f>
        <v>0</v>
      </c>
      <c r="X68" s="32">
        <f>IF(X63=0,0,VLOOKUP(X63,FAC_TOTALS_APTA!$A$4:$BJ$126,$L68,FALSE))</f>
        <v>0</v>
      </c>
      <c r="Y68" s="32">
        <f>IF(Y63=0,0,VLOOKUP(Y63,FAC_TOTALS_APTA!$A$4:$BJ$126,$L68,FALSE))</f>
        <v>0</v>
      </c>
      <c r="Z68" s="32">
        <f>IF(Z63=0,0,VLOOKUP(Z63,FAC_TOTALS_APTA!$A$4:$BJ$126,$L68,FALSE))</f>
        <v>0</v>
      </c>
      <c r="AA68" s="32">
        <f>IF(AA63=0,0,VLOOKUP(AA63,FAC_TOTALS_APTA!$A$4:$BJ$126,$L68,FALSE))</f>
        <v>0</v>
      </c>
      <c r="AB68" s="32">
        <f>IF(AB63=0,0,VLOOKUP(AB63,FAC_TOTALS_APTA!$A$4:$BJ$126,$L68,FALSE))</f>
        <v>0</v>
      </c>
      <c r="AC68" s="35" t="e">
        <f t="shared" si="19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MATCH($D69,FAC_TOTALS_APTA!$A$2:$BJ$2,)</f>
        <v>16</v>
      </c>
      <c r="G69" s="128">
        <f>VLOOKUP(G63,FAC_TOTALS_APTA!$A$4:$BJ$126,$F69,FALSE)</f>
        <v>1.9327110653241599</v>
      </c>
      <c r="H69" s="128">
        <f>VLOOKUP(H63,FAC_TOTALS_APTA!$A$4:$BJ$126,$F69,FALSE)</f>
        <v>3.99676458590372</v>
      </c>
      <c r="I69" s="33">
        <f t="shared" si="16"/>
        <v>1.0679576257475252</v>
      </c>
      <c r="J69" s="34" t="str">
        <f t="shared" si="17"/>
        <v>_log</v>
      </c>
      <c r="K69" s="34" t="str">
        <f t="shared" si="18"/>
        <v>GAS_PRICE_2018_log_FAC</v>
      </c>
      <c r="L69" s="9">
        <f>MATCH($K69,FAC_TOTALS_APTA!$A$2:$BH$2,)</f>
        <v>26</v>
      </c>
      <c r="M69" s="32">
        <f>IF(M63=0,0,VLOOKUP(M63,FAC_TOTALS_APTA!$A$4:$BJ$126,$L69,FALSE))</f>
        <v>1327091.24552109</v>
      </c>
      <c r="N69" s="32">
        <f>IF(N63=0,0,VLOOKUP(N63,FAC_TOTALS_APTA!$A$4:$BJ$126,$L69,FALSE))</f>
        <v>1796471.12023534</v>
      </c>
      <c r="O69" s="32">
        <f>IF(O63=0,0,VLOOKUP(O63,FAC_TOTALS_APTA!$A$4:$BJ$126,$L69,FALSE))</f>
        <v>3394093.5952425399</v>
      </c>
      <c r="P69" s="32">
        <f>IF(P63=0,0,VLOOKUP(P63,FAC_TOTALS_APTA!$A$4:$BJ$126,$L69,FALSE))</f>
        <v>2218090.7623768798</v>
      </c>
      <c r="Q69" s="32">
        <f>IF(Q63=0,0,VLOOKUP(Q63,FAC_TOTALS_APTA!$A$4:$BJ$126,$L69,FALSE))</f>
        <v>1605809.47690722</v>
      </c>
      <c r="R69" s="32">
        <f>IF(R63=0,0,VLOOKUP(R63,FAC_TOTALS_APTA!$A$4:$BJ$126,$L69,FALSE))</f>
        <v>3865724.2524833898</v>
      </c>
      <c r="S69" s="32">
        <f>IF(S63=0,0,VLOOKUP(S63,FAC_TOTALS_APTA!$A$4:$BJ$126,$L69,FALSE))</f>
        <v>-11212478.9519167</v>
      </c>
      <c r="T69" s="32">
        <f>IF(T63=0,0,VLOOKUP(T63,FAC_TOTALS_APTA!$A$4:$BJ$126,$L69,FALSE))</f>
        <v>5429659.2592856903</v>
      </c>
      <c r="U69" s="32">
        <f>IF(U63=0,0,VLOOKUP(U63,FAC_TOTALS_APTA!$A$4:$BJ$126,$L69,FALSE))</f>
        <v>7849331.3642967399</v>
      </c>
      <c r="V69" s="32">
        <f>IF(V63=0,0,VLOOKUP(V63,FAC_TOTALS_APTA!$A$4:$BJ$126,$L69,FALSE))</f>
        <v>82702.541829313501</v>
      </c>
      <c r="W69" s="32">
        <f>IF(W63=0,0,VLOOKUP(W63,FAC_TOTALS_APTA!$A$4:$BJ$126,$L69,FALSE))</f>
        <v>0</v>
      </c>
      <c r="X69" s="32">
        <f>IF(X63=0,0,VLOOKUP(X63,FAC_TOTALS_APTA!$A$4:$BJ$126,$L69,FALSE))</f>
        <v>0</v>
      </c>
      <c r="Y69" s="32">
        <f>IF(Y63=0,0,VLOOKUP(Y63,FAC_TOTALS_APTA!$A$4:$BJ$126,$L69,FALSE))</f>
        <v>0</v>
      </c>
      <c r="Z69" s="32">
        <f>IF(Z63=0,0,VLOOKUP(Z63,FAC_TOTALS_APTA!$A$4:$BJ$126,$L69,FALSE))</f>
        <v>0</v>
      </c>
      <c r="AA69" s="32">
        <f>IF(AA63=0,0,VLOOKUP(AA63,FAC_TOTALS_APTA!$A$4:$BJ$126,$L69,FALSE))</f>
        <v>0</v>
      </c>
      <c r="AB69" s="32">
        <f>IF(AB63=0,0,VLOOKUP(AB63,FAC_TOTALS_APTA!$A$4:$BJ$126,$L69,FALSE))</f>
        <v>0</v>
      </c>
      <c r="AC69" s="35">
        <f t="shared" si="19"/>
        <v>16356494.666261503</v>
      </c>
      <c r="AD69" s="36">
        <f>AC69/G77</f>
        <v>0.18273599378520264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MATCH($D70,FAC_TOTALS_APTA!$A$2:$BJ$2,)</f>
        <v>17</v>
      </c>
      <c r="G70" s="126">
        <f>VLOOKUP(G63,FAC_TOTALS_APTA!$A$4:$BJ$126,$F70,FALSE)</f>
        <v>34213.9259747588</v>
      </c>
      <c r="H70" s="126">
        <f>VLOOKUP(H63,FAC_TOTALS_APTA!$A$4:$BJ$126,$F70,FALSE)</f>
        <v>25928.146323228299</v>
      </c>
      <c r="I70" s="33">
        <f t="shared" si="16"/>
        <v>-0.24217564677153114</v>
      </c>
      <c r="J70" s="34" t="str">
        <f t="shared" si="17"/>
        <v>_log</v>
      </c>
      <c r="K70" s="34" t="str">
        <f t="shared" si="18"/>
        <v>TOTAL_MED_INC_INDIV_2018_log_FAC</v>
      </c>
      <c r="L70" s="9">
        <f>MATCH($K70,FAC_TOTALS_APTA!$A$2:$BH$2,)</f>
        <v>27</v>
      </c>
      <c r="M70" s="32">
        <f>IF(M63=0,0,VLOOKUP(M63,FAC_TOTALS_APTA!$A$4:$BJ$126,$L70,FALSE))</f>
        <v>685514.01688179199</v>
      </c>
      <c r="N70" s="32">
        <f>IF(N63=0,0,VLOOKUP(N63,FAC_TOTALS_APTA!$A$4:$BJ$126,$L70,FALSE))</f>
        <v>1050550.9228652101</v>
      </c>
      <c r="O70" s="32">
        <f>IF(O63=0,0,VLOOKUP(O63,FAC_TOTALS_APTA!$A$4:$BJ$126,$L70,FALSE))</f>
        <v>1316462.4450763401</v>
      </c>
      <c r="P70" s="32">
        <f>IF(P63=0,0,VLOOKUP(P63,FAC_TOTALS_APTA!$A$4:$BJ$126,$L70,FALSE))</f>
        <v>2211186.1609602598</v>
      </c>
      <c r="Q70" s="32">
        <f>IF(Q63=0,0,VLOOKUP(Q63,FAC_TOTALS_APTA!$A$4:$BJ$126,$L70,FALSE))</f>
        <v>-531387.78660783998</v>
      </c>
      <c r="R70" s="32">
        <f>IF(R63=0,0,VLOOKUP(R63,FAC_TOTALS_APTA!$A$4:$BJ$126,$L70,FALSE))</f>
        <v>-341551.14136732201</v>
      </c>
      <c r="S70" s="32">
        <f>IF(S63=0,0,VLOOKUP(S63,FAC_TOTALS_APTA!$A$4:$BJ$126,$L70,FALSE))</f>
        <v>2817037.0398952798</v>
      </c>
      <c r="T70" s="32">
        <f>IF(T63=0,0,VLOOKUP(T63,FAC_TOTALS_APTA!$A$4:$BJ$126,$L70,FALSE))</f>
        <v>-162796.30588303399</v>
      </c>
      <c r="U70" s="32">
        <f>IF(U63=0,0,VLOOKUP(U63,FAC_TOTALS_APTA!$A$4:$BJ$126,$L70,FALSE))</f>
        <v>334391.31010363402</v>
      </c>
      <c r="V70" s="32">
        <f>IF(V63=0,0,VLOOKUP(V63,FAC_TOTALS_APTA!$A$4:$BJ$126,$L70,FALSE))</f>
        <v>988768.71705365297</v>
      </c>
      <c r="W70" s="32">
        <f>IF(W63=0,0,VLOOKUP(W63,FAC_TOTALS_APTA!$A$4:$BJ$126,$L70,FALSE))</f>
        <v>0</v>
      </c>
      <c r="X70" s="32">
        <f>IF(X63=0,0,VLOOKUP(X63,FAC_TOTALS_APTA!$A$4:$BJ$126,$L70,FALSE))</f>
        <v>0</v>
      </c>
      <c r="Y70" s="32">
        <f>IF(Y63=0,0,VLOOKUP(Y63,FAC_TOTALS_APTA!$A$4:$BJ$126,$L70,FALSE))</f>
        <v>0</v>
      </c>
      <c r="Z70" s="32">
        <f>IF(Z63=0,0,VLOOKUP(Z63,FAC_TOTALS_APTA!$A$4:$BJ$126,$L70,FALSE))</f>
        <v>0</v>
      </c>
      <c r="AA70" s="32">
        <f>IF(AA63=0,0,VLOOKUP(AA63,FAC_TOTALS_APTA!$A$4:$BJ$126,$L70,FALSE))</f>
        <v>0</v>
      </c>
      <c r="AB70" s="32">
        <f>IF(AB63=0,0,VLOOKUP(AB63,FAC_TOTALS_APTA!$A$4:$BJ$126,$L70,FALSE))</f>
        <v>0</v>
      </c>
      <c r="AC70" s="35">
        <f t="shared" si="19"/>
        <v>8368175.378977973</v>
      </c>
      <c r="AD70" s="36">
        <f>AC70/G77</f>
        <v>9.3489887365696564E-2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MATCH($D71,FAC_TOTALS_APTA!$A$2:$BJ$2,)</f>
        <v>18</v>
      </c>
      <c r="G71" s="120">
        <f>VLOOKUP(G63,FAC_TOTALS_APTA!$A$4:$BJ$126,$F71,FALSE)</f>
        <v>6.6866462964353799</v>
      </c>
      <c r="H71" s="120">
        <f>VLOOKUP(H63,FAC_TOTALS_APTA!$A$4:$BJ$126,$F71,FALSE)</f>
        <v>7.33093904795337</v>
      </c>
      <c r="I71" s="33">
        <f t="shared" si="16"/>
        <v>9.6355141719019821E-2</v>
      </c>
      <c r="J71" s="34" t="str">
        <f t="shared" si="17"/>
        <v/>
      </c>
      <c r="K71" s="34" t="str">
        <f t="shared" si="18"/>
        <v>PCT_HH_NO_VEH_FAC</v>
      </c>
      <c r="L71" s="9">
        <f>MATCH($K71,FAC_TOTALS_APTA!$A$2:$BH$2,)</f>
        <v>28</v>
      </c>
      <c r="M71" s="32">
        <f>IF(M63=0,0,VLOOKUP(M63,FAC_TOTALS_APTA!$A$4:$BJ$126,$L71,FALSE))</f>
        <v>135325.22544255099</v>
      </c>
      <c r="N71" s="32">
        <f>IF(N63=0,0,VLOOKUP(N63,FAC_TOTALS_APTA!$A$4:$BJ$126,$L71,FALSE))</f>
        <v>112003.590418138</v>
      </c>
      <c r="O71" s="32">
        <f>IF(O63=0,0,VLOOKUP(O63,FAC_TOTALS_APTA!$A$4:$BJ$126,$L71,FALSE))</f>
        <v>158309.84870736301</v>
      </c>
      <c r="P71" s="32">
        <f>IF(P63=0,0,VLOOKUP(P63,FAC_TOTALS_APTA!$A$4:$BJ$126,$L71,FALSE))</f>
        <v>233971.38535365</v>
      </c>
      <c r="Q71" s="32">
        <f>IF(Q63=0,0,VLOOKUP(Q63,FAC_TOTALS_APTA!$A$4:$BJ$126,$L71,FALSE))</f>
        <v>218619.40442227101</v>
      </c>
      <c r="R71" s="32">
        <f>IF(R63=0,0,VLOOKUP(R63,FAC_TOTALS_APTA!$A$4:$BJ$126,$L71,FALSE))</f>
        <v>-54675.545697223402</v>
      </c>
      <c r="S71" s="32">
        <f>IF(S63=0,0,VLOOKUP(S63,FAC_TOTALS_APTA!$A$4:$BJ$126,$L71,FALSE))</f>
        <v>241937.98861306201</v>
      </c>
      <c r="T71" s="32">
        <f>IF(T63=0,0,VLOOKUP(T63,FAC_TOTALS_APTA!$A$4:$BJ$126,$L71,FALSE))</f>
        <v>730662.27530138195</v>
      </c>
      <c r="U71" s="32">
        <f>IF(U63=0,0,VLOOKUP(U63,FAC_TOTALS_APTA!$A$4:$BJ$126,$L71,FALSE))</f>
        <v>272814.227903286</v>
      </c>
      <c r="V71" s="32">
        <f>IF(V63=0,0,VLOOKUP(V63,FAC_TOTALS_APTA!$A$4:$BJ$126,$L71,FALSE))</f>
        <v>-319806.43438233202</v>
      </c>
      <c r="W71" s="32">
        <f>IF(W63=0,0,VLOOKUP(W63,FAC_TOTALS_APTA!$A$4:$BJ$126,$L71,FALSE))</f>
        <v>0</v>
      </c>
      <c r="X71" s="32">
        <f>IF(X63=0,0,VLOOKUP(X63,FAC_TOTALS_APTA!$A$4:$BJ$126,$L71,FALSE))</f>
        <v>0</v>
      </c>
      <c r="Y71" s="32">
        <f>IF(Y63=0,0,VLOOKUP(Y63,FAC_TOTALS_APTA!$A$4:$BJ$126,$L71,FALSE))</f>
        <v>0</v>
      </c>
      <c r="Z71" s="32">
        <f>IF(Z63=0,0,VLOOKUP(Z63,FAC_TOTALS_APTA!$A$4:$BJ$126,$L71,FALSE))</f>
        <v>0</v>
      </c>
      <c r="AA71" s="32">
        <f>IF(AA63=0,0,VLOOKUP(AA63,FAC_TOTALS_APTA!$A$4:$BJ$126,$L71,FALSE))</f>
        <v>0</v>
      </c>
      <c r="AB71" s="32">
        <f>IF(AB63=0,0,VLOOKUP(AB63,FAC_TOTALS_APTA!$A$4:$BJ$126,$L71,FALSE))</f>
        <v>0</v>
      </c>
      <c r="AC71" s="35">
        <f t="shared" si="19"/>
        <v>1729161.9660821476</v>
      </c>
      <c r="AD71" s="36">
        <f>AC71/G77</f>
        <v>1.9318328085257009E-2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MATCH($D72,FAC_TOTALS_APTA!$A$2:$BJ$2,)</f>
        <v>19</v>
      </c>
      <c r="G72" s="128">
        <f>VLOOKUP(G63,FAC_TOTALS_APTA!$A$4:$BJ$126,$F72,FALSE)</f>
        <v>3.3043487636261699</v>
      </c>
      <c r="H72" s="128">
        <f>VLOOKUP(H63,FAC_TOTALS_APTA!$A$4:$BJ$126,$F72,FALSE)</f>
        <v>3.7964745491418501</v>
      </c>
      <c r="I72" s="33">
        <f t="shared" si="16"/>
        <v>0.14893276125478505</v>
      </c>
      <c r="J72" s="34" t="str">
        <f t="shared" si="17"/>
        <v/>
      </c>
      <c r="K72" s="34" t="str">
        <f t="shared" si="18"/>
        <v>JTW_HOME_PCT_FAC</v>
      </c>
      <c r="L72" s="9">
        <f>MATCH($K72,FAC_TOTALS_APTA!$A$2:$BH$2,)</f>
        <v>29</v>
      </c>
      <c r="M72" s="32">
        <f>IF(M63=0,0,VLOOKUP(M63,FAC_TOTALS_APTA!$A$4:$BJ$126,$L72,FALSE))</f>
        <v>0</v>
      </c>
      <c r="N72" s="32">
        <f>IF(N63=0,0,VLOOKUP(N63,FAC_TOTALS_APTA!$A$4:$BJ$126,$L72,FALSE))</f>
        <v>0</v>
      </c>
      <c r="O72" s="32">
        <f>IF(O63=0,0,VLOOKUP(O63,FAC_TOTALS_APTA!$A$4:$BJ$126,$L72,FALSE))</f>
        <v>0</v>
      </c>
      <c r="P72" s="32">
        <f>IF(P63=0,0,VLOOKUP(P63,FAC_TOTALS_APTA!$A$4:$BJ$126,$L72,FALSE))</f>
        <v>-496595.769213202</v>
      </c>
      <c r="Q72" s="32">
        <f>IF(Q63=0,0,VLOOKUP(Q63,FAC_TOTALS_APTA!$A$4:$BJ$126,$L72,FALSE))</f>
        <v>-257701.20162618201</v>
      </c>
      <c r="R72" s="32">
        <f>IF(R63=0,0,VLOOKUP(R63,FAC_TOTALS_APTA!$A$4:$BJ$126,$L72,FALSE))</f>
        <v>61788.023291497302</v>
      </c>
      <c r="S72" s="32">
        <f>IF(S63=0,0,VLOOKUP(S63,FAC_TOTALS_APTA!$A$4:$BJ$126,$L72,FALSE))</f>
        <v>84103.7473613037</v>
      </c>
      <c r="T72" s="32">
        <f>IF(T63=0,0,VLOOKUP(T63,FAC_TOTALS_APTA!$A$4:$BJ$126,$L72,FALSE))</f>
        <v>-662554.48572526395</v>
      </c>
      <c r="U72" s="32">
        <f>IF(U63=0,0,VLOOKUP(U63,FAC_TOTALS_APTA!$A$4:$BJ$126,$L72,FALSE))</f>
        <v>201949.220209444</v>
      </c>
      <c r="V72" s="32">
        <f>IF(V63=0,0,VLOOKUP(V63,FAC_TOTALS_APTA!$A$4:$BJ$126,$L72,FALSE))</f>
        <v>285391.73183208099</v>
      </c>
      <c r="W72" s="32">
        <f>IF(W63=0,0,VLOOKUP(W63,FAC_TOTALS_APTA!$A$4:$BJ$126,$L72,FALSE))</f>
        <v>0</v>
      </c>
      <c r="X72" s="32">
        <f>IF(X63=0,0,VLOOKUP(X63,FAC_TOTALS_APTA!$A$4:$BJ$126,$L72,FALSE))</f>
        <v>0</v>
      </c>
      <c r="Y72" s="32">
        <f>IF(Y63=0,0,VLOOKUP(Y63,FAC_TOTALS_APTA!$A$4:$BJ$126,$L72,FALSE))</f>
        <v>0</v>
      </c>
      <c r="Z72" s="32">
        <f>IF(Z63=0,0,VLOOKUP(Z63,FAC_TOTALS_APTA!$A$4:$BJ$126,$L72,FALSE))</f>
        <v>0</v>
      </c>
      <c r="AA72" s="32">
        <f>IF(AA63=0,0,VLOOKUP(AA63,FAC_TOTALS_APTA!$A$4:$BJ$126,$L72,FALSE))</f>
        <v>0</v>
      </c>
      <c r="AB72" s="32">
        <f>IF(AB63=0,0,VLOOKUP(AB63,FAC_TOTALS_APTA!$A$4:$BJ$126,$L72,FALSE))</f>
        <v>0</v>
      </c>
      <c r="AC72" s="35">
        <f t="shared" si="19"/>
        <v>-783618.73387032212</v>
      </c>
      <c r="AD72" s="36">
        <f>AC72/G77</f>
        <v>-8.7546476799741316E-3</v>
      </c>
    </row>
    <row r="73" spans="1:33" x14ac:dyDescent="0.25">
      <c r="B73" s="28" t="s">
        <v>69</v>
      </c>
      <c r="C73" s="31"/>
      <c r="D73" s="14" t="s">
        <v>81</v>
      </c>
      <c r="E73" s="58"/>
      <c r="F73" s="9">
        <f>MATCH($D73,FAC_TOTALS_APTA!$A$2:$BJ$2,)</f>
        <v>20</v>
      </c>
      <c r="G73" s="128">
        <f>VLOOKUP(G63,FAC_TOTALS_APTA!$A$4:$BJ$126,$F73,FALSE)</f>
        <v>0</v>
      </c>
      <c r="H73" s="128">
        <f>VLOOKUP(H63,FAC_TOTALS_APTA!$A$4:$BJ$126,$F73,FALSE)</f>
        <v>0</v>
      </c>
      <c r="I73" s="33" t="str">
        <f t="shared" si="16"/>
        <v>-</v>
      </c>
      <c r="J73" s="34" t="str">
        <f t="shared" si="17"/>
        <v/>
      </c>
      <c r="K73" s="34" t="str">
        <f t="shared" si="18"/>
        <v>YEARS_SINCE_TNC_BUS_FAC</v>
      </c>
      <c r="L73" s="9">
        <f>MATCH($K73,FAC_TOTALS_APTA!$A$2:$BH$2,)</f>
        <v>30</v>
      </c>
      <c r="M73" s="32">
        <f>IF(M63=0,0,VLOOKUP(M63,FAC_TOTALS_APTA!$A$4:$BJ$126,$L73,FALSE))</f>
        <v>0</v>
      </c>
      <c r="N73" s="32">
        <f>IF(N63=0,0,VLOOKUP(N63,FAC_TOTALS_APTA!$A$4:$BJ$126,$L73,FALSE))</f>
        <v>0</v>
      </c>
      <c r="O73" s="32">
        <f>IF(O63=0,0,VLOOKUP(O63,FAC_TOTALS_APTA!$A$4:$BJ$126,$L73,FALSE))</f>
        <v>0</v>
      </c>
      <c r="P73" s="32">
        <f>IF(P63=0,0,VLOOKUP(P63,FAC_TOTALS_APTA!$A$4:$BJ$126,$L73,FALSE))</f>
        <v>0</v>
      </c>
      <c r="Q73" s="32">
        <f>IF(Q63=0,0,VLOOKUP(Q63,FAC_TOTALS_APTA!$A$4:$BJ$126,$L73,FALSE))</f>
        <v>0</v>
      </c>
      <c r="R73" s="32">
        <f>IF(R63=0,0,VLOOKUP(R63,FAC_TOTALS_APTA!$A$4:$BJ$126,$L73,FALSE))</f>
        <v>0</v>
      </c>
      <c r="S73" s="32">
        <f>IF(S63=0,0,VLOOKUP(S63,FAC_TOTALS_APTA!$A$4:$BJ$126,$L73,FALSE))</f>
        <v>0</v>
      </c>
      <c r="T73" s="32">
        <f>IF(T63=0,0,VLOOKUP(T63,FAC_TOTALS_APTA!$A$4:$BJ$126,$L73,FALSE))</f>
        <v>0</v>
      </c>
      <c r="U73" s="32">
        <f>IF(U63=0,0,VLOOKUP(U63,FAC_TOTALS_APTA!$A$4:$BJ$126,$L73,FALSE))</f>
        <v>0</v>
      </c>
      <c r="V73" s="32">
        <f>IF(V63=0,0,VLOOKUP(V63,FAC_TOTALS_APTA!$A$4:$BJ$126,$L73,FALSE))</f>
        <v>0</v>
      </c>
      <c r="W73" s="32">
        <f>IF(W63=0,0,VLOOKUP(W63,FAC_TOTALS_APTA!$A$4:$BJ$126,$L73,FALSE))</f>
        <v>0</v>
      </c>
      <c r="X73" s="32">
        <f>IF(X63=0,0,VLOOKUP(X63,FAC_TOTALS_APTA!$A$4:$BJ$126,$L73,FALSE))</f>
        <v>0</v>
      </c>
      <c r="Y73" s="32">
        <f>IF(Y63=0,0,VLOOKUP(Y63,FAC_TOTALS_APTA!$A$4:$BJ$126,$L73,FALSE))</f>
        <v>0</v>
      </c>
      <c r="Z73" s="32">
        <f>IF(Z63=0,0,VLOOKUP(Z63,FAC_TOTALS_APTA!$A$4:$BJ$126,$L73,FALSE))</f>
        <v>0</v>
      </c>
      <c r="AA73" s="32">
        <f>IF(AA63=0,0,VLOOKUP(AA63,FAC_TOTALS_APTA!$A$4:$BJ$126,$L73,FALSE))</f>
        <v>0</v>
      </c>
      <c r="AB73" s="32">
        <f>IF(AB63=0,0,VLOOKUP(AB63,FAC_TOTALS_APTA!$A$4:$BJ$126,$L73,FALSE))</f>
        <v>0</v>
      </c>
      <c r="AC73" s="35">
        <f t="shared" si="19"/>
        <v>0</v>
      </c>
      <c r="AD73" s="36">
        <f>AC73/G77</f>
        <v>0</v>
      </c>
    </row>
    <row r="74" spans="1:33" x14ac:dyDescent="0.25">
      <c r="B74" s="28" t="s">
        <v>70</v>
      </c>
      <c r="C74" s="31"/>
      <c r="D74" s="9" t="s">
        <v>48</v>
      </c>
      <c r="E74" s="58"/>
      <c r="F74" s="9" t="e">
        <f>MATCH($D74,FAC_TOTALS_APTA!$A$2:$BJ$2,)</f>
        <v>#N/A</v>
      </c>
      <c r="G74" s="128" t="e">
        <f>VLOOKUP(G63,FAC_TOTALS_APTA!$A$4:$BJ$126,$F74,FALSE)</f>
        <v>#REF!</v>
      </c>
      <c r="H74" s="128" t="e">
        <f>VLOOKUP(H63,FAC_TOTALS_APTA!$A$4:$BJ$126,$F74,FALSE)</f>
        <v>#REF!</v>
      </c>
      <c r="I74" s="33" t="str">
        <f t="shared" si="16"/>
        <v>-</v>
      </c>
      <c r="J74" s="34" t="str">
        <f t="shared" ref="J74:J75" si="20">IF(C74="Log","_log","")</f>
        <v/>
      </c>
      <c r="K74" s="34" t="str">
        <f t="shared" si="18"/>
        <v>BIKE_SHARE_FAC</v>
      </c>
      <c r="L74" s="9" t="e">
        <f>MATCH($K74,FAC_TOTALS_APTA!$A$2:$BH$2,)</f>
        <v>#N/A</v>
      </c>
      <c r="M74" s="32" t="e">
        <f>IF(M63=0,0,VLOOKUP(M63,FAC_TOTALS_APTA!$A$4:$BJ$126,$L74,FALSE))</f>
        <v>#REF!</v>
      </c>
      <c r="N74" s="32" t="e">
        <f>IF(N63=0,0,VLOOKUP(N63,FAC_TOTALS_APTA!$A$4:$BJ$126,$L74,FALSE))</f>
        <v>#REF!</v>
      </c>
      <c r="O74" s="32" t="e">
        <f>IF(O63=0,0,VLOOKUP(O63,FAC_TOTALS_APTA!$A$4:$BJ$126,$L74,FALSE))</f>
        <v>#REF!</v>
      </c>
      <c r="P74" s="32" t="e">
        <f>IF(P63=0,0,VLOOKUP(P63,FAC_TOTALS_APTA!$A$4:$BJ$126,$L74,FALSE))</f>
        <v>#REF!</v>
      </c>
      <c r="Q74" s="32" t="e">
        <f>IF(Q63=0,0,VLOOKUP(Q63,FAC_TOTALS_APTA!$A$4:$BJ$126,$L74,FALSE))</f>
        <v>#REF!</v>
      </c>
      <c r="R74" s="32" t="e">
        <f>IF(R63=0,0,VLOOKUP(R63,FAC_TOTALS_APTA!$A$4:$BJ$126,$L74,FALSE))</f>
        <v>#REF!</v>
      </c>
      <c r="S74" s="32" t="e">
        <f>IF(S63=0,0,VLOOKUP(S63,FAC_TOTALS_APTA!$A$4:$BJ$126,$L74,FALSE))</f>
        <v>#REF!</v>
      </c>
      <c r="T74" s="32" t="e">
        <f>IF(T63=0,0,VLOOKUP(T63,FAC_TOTALS_APTA!$A$4:$BJ$126,$L74,FALSE))</f>
        <v>#REF!</v>
      </c>
      <c r="U74" s="32" t="e">
        <f>IF(U63=0,0,VLOOKUP(U63,FAC_TOTALS_APTA!$A$4:$BJ$126,$L74,FALSE))</f>
        <v>#REF!</v>
      </c>
      <c r="V74" s="32" t="e">
        <f>IF(V63=0,0,VLOOKUP(V63,FAC_TOTALS_APTA!$A$4:$BJ$126,$L74,FALSE))</f>
        <v>#REF!</v>
      </c>
      <c r="W74" s="32">
        <f>IF(W63=0,0,VLOOKUP(W63,FAC_TOTALS_APTA!$A$4:$BJ$126,$L74,FALSE))</f>
        <v>0</v>
      </c>
      <c r="X74" s="32">
        <f>IF(X63=0,0,VLOOKUP(X63,FAC_TOTALS_APTA!$A$4:$BJ$126,$L74,FALSE))</f>
        <v>0</v>
      </c>
      <c r="Y74" s="32">
        <f>IF(Y63=0,0,VLOOKUP(Y63,FAC_TOTALS_APTA!$A$4:$BJ$126,$L74,FALSE))</f>
        <v>0</v>
      </c>
      <c r="Z74" s="32">
        <f>IF(Z63=0,0,VLOOKUP(Z63,FAC_TOTALS_APTA!$A$4:$BJ$126,$L74,FALSE))</f>
        <v>0</v>
      </c>
      <c r="AA74" s="32">
        <f>IF(AA63=0,0,VLOOKUP(AA63,FAC_TOTALS_APTA!$A$4:$BJ$126,$L74,FALSE))</f>
        <v>0</v>
      </c>
      <c r="AB74" s="32">
        <f>IF(AB63=0,0,VLOOKUP(AB63,FAC_TOTALS_APTA!$A$4:$BJ$126,$L74,FALSE))</f>
        <v>0</v>
      </c>
      <c r="AC74" s="35" t="e">
        <f t="shared" si="19"/>
        <v>#REF!</v>
      </c>
      <c r="AD74" s="36" t="e">
        <f>AC74/G77</f>
        <v>#REF!</v>
      </c>
      <c r="AG74" s="56"/>
    </row>
    <row r="75" spans="1:33" x14ac:dyDescent="0.25">
      <c r="B75" s="11" t="s">
        <v>71</v>
      </c>
      <c r="C75" s="30"/>
      <c r="D75" s="10" t="s">
        <v>49</v>
      </c>
      <c r="E75" s="59"/>
      <c r="F75" s="10" t="e">
        <f>MATCH($D75,FAC_TOTALS_APTA!$A$2:$BJ$2,)</f>
        <v>#N/A</v>
      </c>
      <c r="G75" s="134" t="e">
        <f>VLOOKUP(G63,FAC_TOTALS_APTA!$A$4:$BJ$126,$F75,FALSE)</f>
        <v>#REF!</v>
      </c>
      <c r="H75" s="134" t="e">
        <f>VLOOKUP(H63,FAC_TOTALS_APTA!$A$4:$BJ$126,$F75,FALSE)</f>
        <v>#REF!</v>
      </c>
      <c r="I75" s="39" t="str">
        <f t="shared" si="16"/>
        <v>-</v>
      </c>
      <c r="J75" s="40" t="str">
        <f t="shared" si="20"/>
        <v/>
      </c>
      <c r="K75" s="40" t="str">
        <f t="shared" si="18"/>
        <v>scooter_flag_FAC</v>
      </c>
      <c r="L75" s="10" t="e">
        <f>MATCH($K75,FAC_TOTALS_APTA!$A$2:$BH$2,)</f>
        <v>#N/A</v>
      </c>
      <c r="M75" s="41" t="e">
        <f>IF(M63=0,0,VLOOKUP(M63,FAC_TOTALS_APTA!$A$4:$BJ$126,$L75,FALSE))</f>
        <v>#REF!</v>
      </c>
      <c r="N75" s="41" t="e">
        <f>IF(N63=0,0,VLOOKUP(N63,FAC_TOTALS_APTA!$A$4:$BJ$126,$L75,FALSE))</f>
        <v>#REF!</v>
      </c>
      <c r="O75" s="41" t="e">
        <f>IF(O63=0,0,VLOOKUP(O63,FAC_TOTALS_APTA!$A$4:$BJ$126,$L75,FALSE))</f>
        <v>#REF!</v>
      </c>
      <c r="P75" s="41" t="e">
        <f>IF(P63=0,0,VLOOKUP(P63,FAC_TOTALS_APTA!$A$4:$BJ$126,$L75,FALSE))</f>
        <v>#REF!</v>
      </c>
      <c r="Q75" s="41" t="e">
        <f>IF(Q63=0,0,VLOOKUP(Q63,FAC_TOTALS_APTA!$A$4:$BJ$126,$L75,FALSE))</f>
        <v>#REF!</v>
      </c>
      <c r="R75" s="41" t="e">
        <f>IF(R63=0,0,VLOOKUP(R63,FAC_TOTALS_APTA!$A$4:$BJ$126,$L75,FALSE))</f>
        <v>#REF!</v>
      </c>
      <c r="S75" s="41" t="e">
        <f>IF(S63=0,0,VLOOKUP(S63,FAC_TOTALS_APTA!$A$4:$BJ$126,$L75,FALSE))</f>
        <v>#REF!</v>
      </c>
      <c r="T75" s="41" t="e">
        <f>IF(T63=0,0,VLOOKUP(T63,FAC_TOTALS_APTA!$A$4:$BJ$126,$L75,FALSE))</f>
        <v>#REF!</v>
      </c>
      <c r="U75" s="41" t="e">
        <f>IF(U63=0,0,VLOOKUP(U63,FAC_TOTALS_APTA!$A$4:$BJ$126,$L75,FALSE))</f>
        <v>#REF!</v>
      </c>
      <c r="V75" s="41" t="e">
        <f>IF(V63=0,0,VLOOKUP(V63,FAC_TOTALS_APTA!$A$4:$BJ$126,$L75,FALSE))</f>
        <v>#REF!</v>
      </c>
      <c r="W75" s="41">
        <f>IF(W63=0,0,VLOOKUP(W63,FAC_TOTALS_APTA!$A$4:$BJ$126,$L75,FALSE))</f>
        <v>0</v>
      </c>
      <c r="X75" s="41">
        <f>IF(X63=0,0,VLOOKUP(X63,FAC_TOTALS_APTA!$A$4:$BJ$126,$L75,FALSE))</f>
        <v>0</v>
      </c>
      <c r="Y75" s="41">
        <f>IF(Y63=0,0,VLOOKUP(Y63,FAC_TOTALS_APTA!$A$4:$BJ$126,$L75,FALSE))</f>
        <v>0</v>
      </c>
      <c r="Z75" s="41">
        <f>IF(Z63=0,0,VLOOKUP(Z63,FAC_TOTALS_APTA!$A$4:$BJ$126,$L75,FALSE))</f>
        <v>0</v>
      </c>
      <c r="AA75" s="41">
        <f>IF(AA63=0,0,VLOOKUP(AA63,FAC_TOTALS_APTA!$A$4:$BJ$126,$L75,FALSE))</f>
        <v>0</v>
      </c>
      <c r="AB75" s="41">
        <f>IF(AB63=0,0,VLOOKUP(AB63,FAC_TOTALS_APTA!$A$4:$BJ$126,$L75,FALSE))</f>
        <v>0</v>
      </c>
      <c r="AC75" s="42" t="e">
        <f t="shared" si="19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si="18"/>
        <v>New_Reporter_FAC</v>
      </c>
      <c r="L76" s="47">
        <f>MATCH($K76,FAC_TOTALS_APTA!$A$2:$BH$2,)</f>
        <v>35</v>
      </c>
      <c r="M76" s="48">
        <f>IF(M63=0,0,VLOOKUP(M63,FAC_TOTALS_APTA!$A$4:$BJ$126,$L76,FALSE))</f>
        <v>13655748</v>
      </c>
      <c r="N76" s="48">
        <f>IF(N63=0,0,VLOOKUP(N63,FAC_TOTALS_APTA!$A$4:$BJ$126,$L76,FALSE))</f>
        <v>44950739</v>
      </c>
      <c r="O76" s="48">
        <f>IF(O63=0,0,VLOOKUP(O63,FAC_TOTALS_APTA!$A$4:$BJ$126,$L76,FALSE))</f>
        <v>27514218</v>
      </c>
      <c r="P76" s="48">
        <f>IF(P63=0,0,VLOOKUP(P63,FAC_TOTALS_APTA!$A$4:$BJ$126,$L76,FALSE))</f>
        <v>26468097.999999899</v>
      </c>
      <c r="Q76" s="48">
        <f>IF(Q63=0,0,VLOOKUP(Q63,FAC_TOTALS_APTA!$A$4:$BJ$126,$L76,FALSE))</f>
        <v>12183549</v>
      </c>
      <c r="R76" s="48">
        <f>IF(R63=0,0,VLOOKUP(R63,FAC_TOTALS_APTA!$A$4:$BJ$126,$L76,FALSE))</f>
        <v>4015598.9999999902</v>
      </c>
      <c r="S76" s="48">
        <f>IF(S63=0,0,VLOOKUP(S63,FAC_TOTALS_APTA!$A$4:$BJ$126,$L76,FALSE))</f>
        <v>13248340.999999899</v>
      </c>
      <c r="T76" s="48">
        <f>IF(T63=0,0,VLOOKUP(T63,FAC_TOTALS_APTA!$A$4:$BJ$126,$L76,FALSE))</f>
        <v>1770537</v>
      </c>
      <c r="U76" s="48">
        <f>IF(U63=0,0,VLOOKUP(U63,FAC_TOTALS_APTA!$A$4:$BJ$126,$L76,FALSE))</f>
        <v>1273013.99999999</v>
      </c>
      <c r="V76" s="48">
        <f>IF(V63=0,0,VLOOKUP(V63,FAC_TOTALS_APTA!$A$4:$BJ$126,$L76,FALSE))</f>
        <v>6209327.9999999898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>
        <f>SUM(M76:AB76)</f>
        <v>151289170.99999979</v>
      </c>
      <c r="AD76" s="52">
        <f>AC76/G78</f>
        <v>1.6204595660936241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20">
        <f>VLOOKUP(G63,FAC_TOTALS_APTA!$A$4:$BJ$126,$F77,FALSE)</f>
        <v>89508882.883181602</v>
      </c>
      <c r="H77" s="120">
        <f>VLOOKUP(H63,FAC_TOTALS_APTA!$A$4:$BH$126,$F77,FALSE)</f>
        <v>296591139.31900799</v>
      </c>
      <c r="I77" s="115">
        <f t="shared" ref="I77" si="21">H77/G77-1</f>
        <v>2.3135386094147803</v>
      </c>
      <c r="J77" s="34"/>
      <c r="K77" s="34"/>
      <c r="L77" s="9"/>
      <c r="M77" s="32" t="e">
        <f t="shared" ref="M77:AB77" si="22">SUM(M65:M70)</f>
        <v>#REF!</v>
      </c>
      <c r="N77" s="32" t="e">
        <f t="shared" si="22"/>
        <v>#REF!</v>
      </c>
      <c r="O77" s="32" t="e">
        <f t="shared" si="22"/>
        <v>#REF!</v>
      </c>
      <c r="P77" s="32" t="e">
        <f t="shared" si="22"/>
        <v>#REF!</v>
      </c>
      <c r="Q77" s="32" t="e">
        <f t="shared" si="22"/>
        <v>#REF!</v>
      </c>
      <c r="R77" s="32" t="e">
        <f t="shared" si="22"/>
        <v>#REF!</v>
      </c>
      <c r="S77" s="32" t="e">
        <f t="shared" si="22"/>
        <v>#REF!</v>
      </c>
      <c r="T77" s="32" t="e">
        <f t="shared" si="22"/>
        <v>#REF!</v>
      </c>
      <c r="U77" s="32" t="e">
        <f t="shared" si="22"/>
        <v>#REF!</v>
      </c>
      <c r="V77" s="32" t="e">
        <f t="shared" si="22"/>
        <v>#REF!</v>
      </c>
      <c r="W77" s="32">
        <f t="shared" si="22"/>
        <v>0</v>
      </c>
      <c r="X77" s="32">
        <f t="shared" si="22"/>
        <v>0</v>
      </c>
      <c r="Y77" s="32">
        <f t="shared" si="22"/>
        <v>0</v>
      </c>
      <c r="Z77" s="32">
        <f t="shared" si="22"/>
        <v>0</v>
      </c>
      <c r="AA77" s="32">
        <f t="shared" si="22"/>
        <v>0</v>
      </c>
      <c r="AB77" s="32">
        <f t="shared" si="22"/>
        <v>0</v>
      </c>
      <c r="AC77" s="35">
        <f>H77-G77</f>
        <v>207082256.43582639</v>
      </c>
      <c r="AD77" s="36">
        <f>I77</f>
        <v>2.3135386094147803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7">
        <f>VLOOKUP(G63,FAC_TOTALS_APTA!$A$4:$BH$126,$F78,FALSE)</f>
        <v>93361892</v>
      </c>
      <c r="H78" s="117">
        <f>VLOOKUP(H63,FAC_TOTALS_APTA!$A$4:$BH$126,$F78,FALSE)</f>
        <v>308556319.99999899</v>
      </c>
      <c r="I78" s="116">
        <f t="shared" ref="I78" si="23">H78/G78-1</f>
        <v>2.3049493041550506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215194427.99999899</v>
      </c>
      <c r="AD78" s="55">
        <f>I78</f>
        <v>2.3049493041550506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-8.5893052597296737E-3</v>
      </c>
    </row>
    <row r="80" spans="1:33" ht="13.5" thickTop="1" x14ac:dyDescent="0.25"/>
    <row r="81" spans="2:31" s="13" customFormat="1" x14ac:dyDescent="0.25">
      <c r="B81" s="21" t="s">
        <v>29</v>
      </c>
      <c r="E81" s="9"/>
      <c r="G81" s="109"/>
      <c r="H81" s="109"/>
      <c r="I81" s="20"/>
    </row>
    <row r="82" spans="2:31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62" t="s">
        <v>60</v>
      </c>
      <c r="AD86" s="162"/>
    </row>
    <row r="87" spans="2:31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2002</v>
      </c>
      <c r="H87" s="131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1" ht="12.95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customHeight="1" x14ac:dyDescent="0.25">
      <c r="B89" s="28"/>
      <c r="C89" s="31"/>
      <c r="D89" s="9"/>
      <c r="E89" s="9"/>
      <c r="F89" s="9"/>
      <c r="G89" s="107" t="str">
        <f>CONCATENATE($C84,"_",$C85,"_",G87)</f>
        <v>0_10_2002</v>
      </c>
      <c r="H89" s="107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4">IF($G87+N88&gt;$H87,0,CONCATENATE($C84,"_",$C85,"_",$G87+N88))</f>
        <v>0_10_2004</v>
      </c>
      <c r="O89" s="9" t="str">
        <f t="shared" si="24"/>
        <v>0_10_2005</v>
      </c>
      <c r="P89" s="9" t="str">
        <f t="shared" si="24"/>
        <v>0_10_2006</v>
      </c>
      <c r="Q89" s="9" t="str">
        <f t="shared" si="24"/>
        <v>0_10_2007</v>
      </c>
      <c r="R89" s="9" t="str">
        <f t="shared" si="24"/>
        <v>0_10_2008</v>
      </c>
      <c r="S89" s="9" t="str">
        <f t="shared" si="24"/>
        <v>0_10_2009</v>
      </c>
      <c r="T89" s="9" t="str">
        <f t="shared" si="24"/>
        <v>0_10_2010</v>
      </c>
      <c r="U89" s="9" t="str">
        <f t="shared" si="24"/>
        <v>0_10_2011</v>
      </c>
      <c r="V89" s="9" t="str">
        <f t="shared" si="24"/>
        <v>0_10_2012</v>
      </c>
      <c r="W89" s="9">
        <f t="shared" si="24"/>
        <v>0</v>
      </c>
      <c r="X89" s="9">
        <f t="shared" si="24"/>
        <v>0</v>
      </c>
      <c r="Y89" s="9">
        <f t="shared" si="24"/>
        <v>0</v>
      </c>
      <c r="Z89" s="9">
        <f t="shared" si="24"/>
        <v>0</v>
      </c>
      <c r="AA89" s="9">
        <f t="shared" si="24"/>
        <v>0</v>
      </c>
      <c r="AB89" s="9">
        <f t="shared" si="24"/>
        <v>0</v>
      </c>
      <c r="AC89" s="9"/>
      <c r="AD89" s="9"/>
    </row>
    <row r="90" spans="2:31" ht="12.95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120">
        <f>VLOOKUP(G89,FAC_TOTALS_APTA!$A$4:$BJ$126,$F91,FALSE)</f>
        <v>253905652</v>
      </c>
      <c r="H91" s="120">
        <f>VLOOKUP(H89,FAC_TOTALS_APTA!$A$4:$BJ$126,$F91,FALSE)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-70055441.115549803</v>
      </c>
      <c r="N91" s="32">
        <f>IF(N89=0,0,VLOOKUP(N89,FAC_TOTALS_APTA!$A$4:$BJ$126,$L91,FALSE))</f>
        <v>34800050.710120402</v>
      </c>
      <c r="O91" s="32">
        <f>IF(O89=0,0,VLOOKUP(O89,FAC_TOTALS_APTA!$A$4:$BJ$126,$L91,FALSE))</f>
        <v>34007760.528524898</v>
      </c>
      <c r="P91" s="32">
        <f>IF(P89=0,0,VLOOKUP(P89,FAC_TOTALS_APTA!$A$4:$BJ$126,$L91,FALSE))</f>
        <v>-5808717.2512235604</v>
      </c>
      <c r="Q91" s="32">
        <f>IF(Q89=0,0,VLOOKUP(Q89,FAC_TOTALS_APTA!$A$4:$BJ$126,$L91,FALSE))</f>
        <v>12515718.0490245</v>
      </c>
      <c r="R91" s="32">
        <f>IF(R89=0,0,VLOOKUP(R89,FAC_TOTALS_APTA!$A$4:$BJ$126,$L91,FALSE))</f>
        <v>13706110.124841301</v>
      </c>
      <c r="S91" s="32">
        <f>IF(S89=0,0,VLOOKUP(S89,FAC_TOTALS_APTA!$A$4:$BJ$126,$L91,FALSE))</f>
        <v>774462.97410202399</v>
      </c>
      <c r="T91" s="32">
        <f>IF(T89=0,0,VLOOKUP(T89,FAC_TOTALS_APTA!$A$4:$BJ$126,$L91,FALSE))</f>
        <v>-76871854.6478457</v>
      </c>
      <c r="U91" s="32">
        <f>IF(U89=0,0,VLOOKUP(U89,FAC_TOTALS_APTA!$A$4:$BJ$126,$L91,FALSE))</f>
        <v>-18327558.579493601</v>
      </c>
      <c r="V91" s="32">
        <f>IF(V89=0,0,VLOOKUP(V89,FAC_TOTALS_APTA!$A$4:$BJ$126,$L91,FALSE))</f>
        <v>-1689582.1329953501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-76949051.340494886</v>
      </c>
      <c r="AD91" s="36">
        <f>AC91/G103</f>
        <v>-6.7344880632800239E-2</v>
      </c>
      <c r="AE91" s="106"/>
    </row>
    <row r="92" spans="2:31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126">
        <f>VLOOKUP(G89,FAC_TOTALS_APTA!$A$4:$BJ$126,$F92,FALSE)</f>
        <v>0.97956348559999995</v>
      </c>
      <c r="H92" s="126">
        <f>VLOOKUP(H89,FAC_TOTALS_APTA!$A$4:$BJ$126,$F92,FALSE)</f>
        <v>1.36910030643</v>
      </c>
      <c r="I92" s="33">
        <f t="shared" ref="I92:I101" si="25">IFERROR(H92/G92-1,"-")</f>
        <v>0.39766368036003485</v>
      </c>
      <c r="J92" s="34" t="str">
        <f t="shared" ref="J92:J99" si="26">IF(C92="Log","_log","")</f>
        <v>_log</v>
      </c>
      <c r="K92" s="34" t="str">
        <f t="shared" ref="K92:K102" si="27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-52533538.615925401</v>
      </c>
      <c r="N92" s="32">
        <f>IF(N89=0,0,VLOOKUP(N89,FAC_TOTALS_APTA!$A$4:$BJ$126,$L92,FALSE))</f>
        <v>-15144775.2083837</v>
      </c>
      <c r="O92" s="32">
        <f>IF(O89=0,0,VLOOKUP(O89,FAC_TOTALS_APTA!$A$4:$BJ$126,$L92,FALSE))</f>
        <v>9780288.6984683406</v>
      </c>
      <c r="P92" s="32">
        <f>IF(P89=0,0,VLOOKUP(P89,FAC_TOTALS_APTA!$A$4:$BJ$126,$L92,FALSE))</f>
        <v>-9457858.20652299</v>
      </c>
      <c r="Q92" s="32">
        <f>IF(Q89=0,0,VLOOKUP(Q89,FAC_TOTALS_APTA!$A$4:$BJ$126,$L92,FALSE))</f>
        <v>-7894596.1439292803</v>
      </c>
      <c r="R92" s="32">
        <f>IF(R89=0,0,VLOOKUP(R89,FAC_TOTALS_APTA!$A$4:$BJ$126,$L92,FALSE))</f>
        <v>-2946848.2401385498</v>
      </c>
      <c r="S92" s="32">
        <f>IF(S89=0,0,VLOOKUP(S89,FAC_TOTALS_APTA!$A$4:$BJ$126,$L92,FALSE))</f>
        <v>-14756661.591551101</v>
      </c>
      <c r="T92" s="32">
        <f>IF(T89=0,0,VLOOKUP(T89,FAC_TOTALS_APTA!$A$4:$BJ$126,$L92,FALSE))</f>
        <v>-8580591.3313788492</v>
      </c>
      <c r="U92" s="32">
        <f>IF(U89=0,0,VLOOKUP(U89,FAC_TOTALS_APTA!$A$4:$BJ$126,$L92,FALSE))</f>
        <v>-18385471.321963102</v>
      </c>
      <c r="V92" s="32">
        <f>IF(V89=0,0,VLOOKUP(V89,FAC_TOTALS_APTA!$A$4:$BJ$126,$L92,FALSE))</f>
        <v>9543768.8769181594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28">SUM(M92:AB92)</f>
        <v>-110376283.08440647</v>
      </c>
      <c r="AD92" s="36">
        <f>AC92/G103</f>
        <v>-9.6599990247049558E-2</v>
      </c>
      <c r="AE92" s="106"/>
    </row>
    <row r="93" spans="2:31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120">
        <f>VLOOKUP(G89,FAC_TOTALS_APTA!$A$4:$BJ$126,$F93,FALSE)</f>
        <v>25697520.3899999</v>
      </c>
      <c r="H93" s="120">
        <f>VLOOKUP(H89,FAC_TOTALS_APTA!$A$4:$BJ$126,$F93,FALSE)</f>
        <v>27909105.420000002</v>
      </c>
      <c r="I93" s="33">
        <f t="shared" si="25"/>
        <v>8.606219574635432E-2</v>
      </c>
      <c r="J93" s="34" t="str">
        <f t="shared" si="26"/>
        <v>_log</v>
      </c>
      <c r="K93" s="34" t="str">
        <f t="shared" si="27"/>
        <v>POP_EMP_log_FAC</v>
      </c>
      <c r="L93" s="9">
        <f>MATCH($K93,FAC_TOTALS_APTA!$A$2:$BH$2,)</f>
        <v>24</v>
      </c>
      <c r="M93" s="32">
        <f>IF(M89=0,0,VLOOKUP(M89,FAC_TOTALS_APTA!$A$4:$BJ$126,$L93,FALSE))</f>
        <v>6222851.9340700498</v>
      </c>
      <c r="N93" s="32">
        <f>IF(N89=0,0,VLOOKUP(N89,FAC_TOTALS_APTA!$A$4:$BJ$126,$L93,FALSE))</f>
        <v>8705308.9658674393</v>
      </c>
      <c r="O93" s="32">
        <f>IF(O89=0,0,VLOOKUP(O89,FAC_TOTALS_APTA!$A$4:$BJ$126,$L93,FALSE))</f>
        <v>8329399.6672233399</v>
      </c>
      <c r="P93" s="32">
        <f>IF(P89=0,0,VLOOKUP(P89,FAC_TOTALS_APTA!$A$4:$BJ$126,$L93,FALSE))</f>
        <v>9679407.5231866203</v>
      </c>
      <c r="Q93" s="32">
        <f>IF(Q89=0,0,VLOOKUP(Q89,FAC_TOTALS_APTA!$A$4:$BJ$126,$L93,FALSE))</f>
        <v>960484.93302476301</v>
      </c>
      <c r="R93" s="32">
        <f>IF(R89=0,0,VLOOKUP(R89,FAC_TOTALS_APTA!$A$4:$BJ$126,$L93,FALSE))</f>
        <v>3728022.9421010902</v>
      </c>
      <c r="S93" s="32">
        <f>IF(S89=0,0,VLOOKUP(S89,FAC_TOTALS_APTA!$A$4:$BJ$126,$L93,FALSE))</f>
        <v>-3438712.2280308502</v>
      </c>
      <c r="T93" s="32">
        <f>IF(T89=0,0,VLOOKUP(T89,FAC_TOTALS_APTA!$A$4:$BJ$126,$L93,FALSE))</f>
        <v>-2735512.6658410798</v>
      </c>
      <c r="U93" s="32">
        <f>IF(U89=0,0,VLOOKUP(U89,FAC_TOTALS_APTA!$A$4:$BJ$126,$L93,FALSE))</f>
        <v>1914801.39189367</v>
      </c>
      <c r="V93" s="32">
        <f>IF(V89=0,0,VLOOKUP(V89,FAC_TOTALS_APTA!$A$4:$BJ$126,$L93,FALSE))</f>
        <v>3241048.65875895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28"/>
        <v>36607101.122253992</v>
      </c>
      <c r="AD93" s="36">
        <f>AC93/G103</f>
        <v>3.2038092899706272E-2</v>
      </c>
      <c r="AE93" s="106"/>
    </row>
    <row r="94" spans="2:31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126" t="e">
        <f>VLOOKUP(G89,FAC_TOTALS_APTA!$A$4:$BJ$126,$F94,FALSE)</f>
        <v>#REF!</v>
      </c>
      <c r="H94" s="126" t="e">
        <f>VLOOKUP(H89,FAC_TOTALS_APTA!$A$4:$BJ$126,$F94,FALSE)</f>
        <v>#REF!</v>
      </c>
      <c r="I94" s="33" t="str">
        <f t="shared" si="25"/>
        <v>-</v>
      </c>
      <c r="J94" s="34" t="str">
        <f t="shared" si="26"/>
        <v/>
      </c>
      <c r="K94" s="34" t="str">
        <f t="shared" si="27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 t="e">
        <f>IF(S89=0,0,VLOOKUP(S89,FAC_TOTALS_APTA!$A$4:$BJ$126,$L94,FALSE))</f>
        <v>#REF!</v>
      </c>
      <c r="T94" s="32" t="e">
        <f>IF(T89=0,0,VLOOKUP(T89,FAC_TOTALS_APTA!$A$4:$BJ$126,$L94,FALSE))</f>
        <v>#REF!</v>
      </c>
      <c r="U94" s="32" t="e">
        <f>IF(U89=0,0,VLOOKUP(U89,FAC_TOTALS_APTA!$A$4:$BJ$126,$L94,FALSE))</f>
        <v>#REF!</v>
      </c>
      <c r="V94" s="32" t="e">
        <f>IF(V89=0,0,VLOOKUP(V89,FAC_TOTALS_APTA!$A$4:$BJ$126,$L94,FALSE))</f>
        <v>#REF!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28"/>
        <v>#REF!</v>
      </c>
      <c r="AD94" s="36" t="e">
        <f>AC94/G103</f>
        <v>#REF!</v>
      </c>
      <c r="AE94" s="106"/>
    </row>
    <row r="95" spans="2:31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128">
        <f>VLOOKUP(G89,FAC_TOTALS_APTA!$A$4:$BJ$126,$F95,FALSE)</f>
        <v>1.974</v>
      </c>
      <c r="H95" s="128">
        <f>VLOOKUP(H89,FAC_TOTALS_APTA!$A$4:$BJ$126,$F95,FALSE)</f>
        <v>4.1093000000000002</v>
      </c>
      <c r="I95" s="33">
        <f t="shared" si="25"/>
        <v>1.0817122593718338</v>
      </c>
      <c r="J95" s="34" t="str">
        <f t="shared" si="26"/>
        <v>_log</v>
      </c>
      <c r="K95" s="34" t="str">
        <f t="shared" si="27"/>
        <v>GAS_PRICE_2018_log_FAC</v>
      </c>
      <c r="L95" s="9">
        <f>MATCH($K95,FAC_TOTALS_APTA!$A$2:$BH$2,)</f>
        <v>26</v>
      </c>
      <c r="M95" s="32">
        <f>IF(M89=0,0,VLOOKUP(M89,FAC_TOTALS_APTA!$A$4:$BJ$126,$L95,FALSE))</f>
        <v>18430920.031039499</v>
      </c>
      <c r="N95" s="32">
        <f>IF(N89=0,0,VLOOKUP(N89,FAC_TOTALS_APTA!$A$4:$BJ$126,$L95,FALSE))</f>
        <v>18551272.492970601</v>
      </c>
      <c r="O95" s="32">
        <f>IF(O89=0,0,VLOOKUP(O89,FAC_TOTALS_APTA!$A$4:$BJ$126,$L95,FALSE))</f>
        <v>23820927.107083999</v>
      </c>
      <c r="P95" s="32">
        <f>IF(P89=0,0,VLOOKUP(P89,FAC_TOTALS_APTA!$A$4:$BJ$126,$L95,FALSE))</f>
        <v>15745208.141391801</v>
      </c>
      <c r="Q95" s="32">
        <f>IF(Q89=0,0,VLOOKUP(Q89,FAC_TOTALS_APTA!$A$4:$BJ$126,$L95,FALSE))</f>
        <v>5063117.21153377</v>
      </c>
      <c r="R95" s="32">
        <f>IF(R89=0,0,VLOOKUP(R89,FAC_TOTALS_APTA!$A$4:$BJ$126,$L95,FALSE))</f>
        <v>18864244.873316102</v>
      </c>
      <c r="S95" s="32">
        <f>IF(S89=0,0,VLOOKUP(S89,FAC_TOTALS_APTA!$A$4:$BJ$126,$L95,FALSE))</f>
        <v>-46666726.803724699</v>
      </c>
      <c r="T95" s="32">
        <f>IF(T89=0,0,VLOOKUP(T89,FAC_TOTALS_APTA!$A$4:$BJ$126,$L95,FALSE))</f>
        <v>20751656.0516854</v>
      </c>
      <c r="U95" s="32">
        <f>IF(U89=0,0,VLOOKUP(U89,FAC_TOTALS_APTA!$A$4:$BJ$126,$L95,FALSE))</f>
        <v>30935378.593814898</v>
      </c>
      <c r="V95" s="32">
        <f>IF(V89=0,0,VLOOKUP(V89,FAC_TOTALS_APTA!$A$4:$BJ$126,$L95,FALSE))</f>
        <v>1527634.4898913801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28"/>
        <v>107023632.18900275</v>
      </c>
      <c r="AD95" s="36">
        <f>AC95/G103</f>
        <v>9.3665790664063997E-2</v>
      </c>
      <c r="AE95" s="106"/>
    </row>
    <row r="96" spans="2:31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126">
        <f>VLOOKUP(G89,FAC_TOTALS_APTA!$A$4:$BJ$126,$F96,FALSE)</f>
        <v>42439.074999999903</v>
      </c>
      <c r="H96" s="126">
        <f>VLOOKUP(H89,FAC_TOTALS_APTA!$A$4:$BJ$126,$F96,FALSE)</f>
        <v>33963.31</v>
      </c>
      <c r="I96" s="33">
        <f t="shared" si="25"/>
        <v>-0.19971606355699134</v>
      </c>
      <c r="J96" s="34" t="str">
        <f t="shared" si="26"/>
        <v>_log</v>
      </c>
      <c r="K96" s="34" t="str">
        <f t="shared" si="27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7555875.8328838795</v>
      </c>
      <c r="N96" s="32">
        <f>IF(N89=0,0,VLOOKUP(N89,FAC_TOTALS_APTA!$A$4:$BJ$126,$L96,FALSE))</f>
        <v>9219741.5278695002</v>
      </c>
      <c r="O96" s="32">
        <f>IF(O89=0,0,VLOOKUP(O89,FAC_TOTALS_APTA!$A$4:$BJ$126,$L96,FALSE))</f>
        <v>8240399.8507599896</v>
      </c>
      <c r="P96" s="32">
        <f>IF(P89=0,0,VLOOKUP(P89,FAC_TOTALS_APTA!$A$4:$BJ$126,$L96,FALSE))</f>
        <v>13642603.931144901</v>
      </c>
      <c r="Q96" s="32">
        <f>IF(Q89=0,0,VLOOKUP(Q89,FAC_TOTALS_APTA!$A$4:$BJ$126,$L96,FALSE))</f>
        <v>-4087002.4367010798</v>
      </c>
      <c r="R96" s="32">
        <f>IF(R89=0,0,VLOOKUP(R89,FAC_TOTALS_APTA!$A$4:$BJ$126,$L96,FALSE))</f>
        <v>-343367.34397943498</v>
      </c>
      <c r="S96" s="32">
        <f>IF(S89=0,0,VLOOKUP(S89,FAC_TOTALS_APTA!$A$4:$BJ$126,$L96,FALSE))</f>
        <v>7678996.0079487003</v>
      </c>
      <c r="T96" s="32">
        <f>IF(T89=0,0,VLOOKUP(T89,FAC_TOTALS_APTA!$A$4:$BJ$126,$L96,FALSE))</f>
        <v>1745074.16578025</v>
      </c>
      <c r="U96" s="32">
        <f>IF(U89=0,0,VLOOKUP(U89,FAC_TOTALS_APTA!$A$4:$BJ$126,$L96,FALSE))</f>
        <v>6608214.3622418996</v>
      </c>
      <c r="V96" s="32">
        <f>IF(V89=0,0,VLOOKUP(V89,FAC_TOTALS_APTA!$A$4:$BJ$126,$L96,FALSE))</f>
        <v>1126641.35084457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28"/>
        <v>51387177.24879317</v>
      </c>
      <c r="AD96" s="36">
        <f>AC96/G103</f>
        <v>4.4973437067642313E-2</v>
      </c>
      <c r="AE96" s="106"/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120">
        <f>VLOOKUP(G89,FAC_TOTALS_APTA!$A$4:$BJ$126,$F97,FALSE)</f>
        <v>31.709999999999901</v>
      </c>
      <c r="H97" s="120">
        <f>VLOOKUP(H89,FAC_TOTALS_APTA!$A$4:$BJ$126,$F97,FALSE)</f>
        <v>31.51</v>
      </c>
      <c r="I97" s="33">
        <f t="shared" si="25"/>
        <v>-6.3071586250362799E-3</v>
      </c>
      <c r="J97" s="34" t="str">
        <f t="shared" si="26"/>
        <v/>
      </c>
      <c r="K97" s="34" t="str">
        <f t="shared" si="27"/>
        <v>PCT_HH_NO_VEH_FAC</v>
      </c>
      <c r="L97" s="9">
        <f>MATCH($K97,FAC_TOTALS_APTA!$A$2:$BH$2,)</f>
        <v>28</v>
      </c>
      <c r="M97" s="32">
        <f>IF(M89=0,0,VLOOKUP(M89,FAC_TOTALS_APTA!$A$4:$BJ$126,$L97,FALSE))</f>
        <v>-4134148.9854205502</v>
      </c>
      <c r="N97" s="32">
        <f>IF(N89=0,0,VLOOKUP(N89,FAC_TOTALS_APTA!$A$4:$BJ$126,$L97,FALSE))</f>
        <v>-3992486.66709131</v>
      </c>
      <c r="O97" s="32">
        <f>IF(O89=0,0,VLOOKUP(O89,FAC_TOTALS_APTA!$A$4:$BJ$126,$L97,FALSE))</f>
        <v>-3491488.8906184202</v>
      </c>
      <c r="P97" s="32">
        <f>IF(P89=0,0,VLOOKUP(P89,FAC_TOTALS_APTA!$A$4:$BJ$126,$L97,FALSE))</f>
        <v>-5824941.2921369597</v>
      </c>
      <c r="Q97" s="32">
        <f>IF(Q89=0,0,VLOOKUP(Q89,FAC_TOTALS_APTA!$A$4:$BJ$126,$L97,FALSE))</f>
        <v>2515939.1179380999</v>
      </c>
      <c r="R97" s="32">
        <f>IF(R89=0,0,VLOOKUP(R89,FAC_TOTALS_APTA!$A$4:$BJ$126,$L97,FALSE))</f>
        <v>216903.81847558601</v>
      </c>
      <c r="S97" s="32">
        <f>IF(S89=0,0,VLOOKUP(S89,FAC_TOTALS_APTA!$A$4:$BJ$126,$L97,FALSE))</f>
        <v>2084524.9770957299</v>
      </c>
      <c r="T97" s="32">
        <f>IF(T89=0,0,VLOOKUP(T89,FAC_TOTALS_APTA!$A$4:$BJ$126,$L97,FALSE))</f>
        <v>3407073.0763380602</v>
      </c>
      <c r="U97" s="32">
        <f>IF(U89=0,0,VLOOKUP(U89,FAC_TOTALS_APTA!$A$4:$BJ$126,$L97,FALSE))</f>
        <v>3855649.6780591798</v>
      </c>
      <c r="V97" s="32">
        <f>IF(V89=0,0,VLOOKUP(V89,FAC_TOTALS_APTA!$A$4:$BJ$126,$L97,FALSE))</f>
        <v>2120889.4789171801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28"/>
        <v>-3242085.6884434032</v>
      </c>
      <c r="AD97" s="36">
        <f>AC97/G103</f>
        <v>-2.8374342488434214E-3</v>
      </c>
      <c r="AE97" s="106"/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128">
        <f>VLOOKUP(G89,FAC_TOTALS_APTA!$A$4:$BJ$126,$F98,FALSE)</f>
        <v>3.5</v>
      </c>
      <c r="H98" s="128">
        <f>VLOOKUP(H89,FAC_TOTALS_APTA!$A$4:$BJ$126,$F98,FALSE)</f>
        <v>4.0999999999999996</v>
      </c>
      <c r="I98" s="33">
        <f t="shared" si="25"/>
        <v>0.17142857142857126</v>
      </c>
      <c r="J98" s="34" t="str">
        <f t="shared" si="26"/>
        <v/>
      </c>
      <c r="K98" s="34" t="str">
        <f t="shared" si="27"/>
        <v>JTW_HOME_PCT_FAC</v>
      </c>
      <c r="L98" s="9">
        <f>MATCH($K98,FAC_TOTALS_APTA!$A$2:$BH$2,)</f>
        <v>29</v>
      </c>
      <c r="M98" s="32">
        <f>IF(M89=0,0,VLOOKUP(M89,FAC_TOTALS_APTA!$A$4:$BJ$126,$L98,FALSE))</f>
        <v>0</v>
      </c>
      <c r="N98" s="32">
        <f>IF(N89=0,0,VLOOKUP(N89,FAC_TOTALS_APTA!$A$4:$BJ$126,$L98,FALSE))</f>
        <v>0</v>
      </c>
      <c r="O98" s="32">
        <f>IF(O89=0,0,VLOOKUP(O89,FAC_TOTALS_APTA!$A$4:$BJ$126,$L98,FALSE))</f>
        <v>0</v>
      </c>
      <c r="P98" s="32">
        <f>IF(P89=0,0,VLOOKUP(P89,FAC_TOTALS_APTA!$A$4:$BJ$126,$L98,FALSE))</f>
        <v>-1932610.1345227701</v>
      </c>
      <c r="Q98" s="32">
        <f>IF(Q89=0,0,VLOOKUP(Q89,FAC_TOTALS_APTA!$A$4:$BJ$126,$L98,FALSE))</f>
        <v>946371.44937862398</v>
      </c>
      <c r="R98" s="32">
        <f>IF(R89=0,0,VLOOKUP(R89,FAC_TOTALS_APTA!$A$4:$BJ$126,$L98,FALSE))</f>
        <v>-897625.17223348597</v>
      </c>
      <c r="S98" s="32">
        <f>IF(S89=0,0,VLOOKUP(S89,FAC_TOTALS_APTA!$A$4:$BJ$126,$L98,FALSE))</f>
        <v>-1813846.17698023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-1669563.3179546499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28"/>
        <v>-5367273.3523125118</v>
      </c>
      <c r="AD98" s="36">
        <f>AC98/G103</f>
        <v>-4.6973728322609754E-3</v>
      </c>
      <c r="AE98" s="106"/>
    </row>
    <row r="99" spans="1:31" x14ac:dyDescent="0.25">
      <c r="B99" s="28" t="s">
        <v>69</v>
      </c>
      <c r="C99" s="31"/>
      <c r="D99" s="14" t="s">
        <v>81</v>
      </c>
      <c r="E99" s="58"/>
      <c r="F99" s="9">
        <f>MATCH($D99,FAC_TOTALS_APTA!$A$2:$BJ$2,)</f>
        <v>20</v>
      </c>
      <c r="G99" s="128">
        <f>VLOOKUP(G89,FAC_TOTALS_APTA!$A$4:$BJ$126,$F99,FALSE)</f>
        <v>0</v>
      </c>
      <c r="H99" s="128">
        <f>VLOOKUP(H89,FAC_TOTALS_APTA!$A$4:$BJ$126,$F99,FALSE)</f>
        <v>1</v>
      </c>
      <c r="I99" s="33" t="str">
        <f t="shared" si="25"/>
        <v>-</v>
      </c>
      <c r="J99" s="34" t="str">
        <f t="shared" si="26"/>
        <v/>
      </c>
      <c r="K99" s="34" t="str">
        <f t="shared" si="27"/>
        <v>YEARS_SINCE_TNC_BUS_FAC</v>
      </c>
      <c r="L99" s="9">
        <f>MATCH($K99,FAC_TOTALS_APTA!$A$2:$BH$2,)</f>
        <v>30</v>
      </c>
      <c r="M99" s="32">
        <f>IF(M89=0,0,VLOOKUP(M89,FAC_TOTALS_APTA!$A$4:$BJ$126,$L99,FALSE))</f>
        <v>0</v>
      </c>
      <c r="N99" s="32">
        <f>IF(N89=0,0,VLOOKUP(N89,FAC_TOTALS_APTA!$A$4:$BJ$126,$L99,FALSE))</f>
        <v>0</v>
      </c>
      <c r="O99" s="32">
        <f>IF(O89=0,0,VLOOKUP(O89,FAC_TOTALS_APTA!$A$4:$BJ$126,$L99,FALSE))</f>
        <v>0</v>
      </c>
      <c r="P99" s="32">
        <f>IF(P89=0,0,VLOOKUP(P89,FAC_TOTALS_APTA!$A$4:$BJ$126,$L99,FALSE))</f>
        <v>0</v>
      </c>
      <c r="Q99" s="32">
        <f>IF(Q89=0,0,VLOOKUP(Q89,FAC_TOTALS_APTA!$A$4:$BJ$126,$L99,FALSE))</f>
        <v>0</v>
      </c>
      <c r="R99" s="32">
        <f>IF(R89=0,0,VLOOKUP(R89,FAC_TOTALS_APTA!$A$4:$BJ$126,$L99,FALSE))</f>
        <v>0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-24018053.966086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28"/>
        <v>-24018053.966086</v>
      </c>
      <c r="AD99" s="36">
        <f>AC99/G103</f>
        <v>-2.102031083165545E-2</v>
      </c>
      <c r="AE99" s="106"/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128" t="e">
        <f>VLOOKUP(G89,FAC_TOTALS_APTA!$A$4:$BJ$126,$F100,FALSE)</f>
        <v>#REF!</v>
      </c>
      <c r="H100" s="128" t="e">
        <f>VLOOKUP(H89,FAC_TOTALS_APTA!$A$4:$BJ$126,$F100,FALSE)</f>
        <v>#REF!</v>
      </c>
      <c r="I100" s="33" t="str">
        <f t="shared" si="25"/>
        <v>-</v>
      </c>
      <c r="J100" s="34" t="str">
        <f t="shared" ref="J100:J101" si="29">IF(C100="Log","_log","")</f>
        <v/>
      </c>
      <c r="K100" s="34" t="str">
        <f t="shared" si="27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 t="e">
        <f>IF(S89=0,0,VLOOKUP(S89,FAC_TOTALS_APTA!$A$4:$BJ$126,$L100,FALSE))</f>
        <v>#REF!</v>
      </c>
      <c r="T100" s="32" t="e">
        <f>IF(T89=0,0,VLOOKUP(T89,FAC_TOTALS_APTA!$A$4:$BJ$126,$L100,FALSE))</f>
        <v>#REF!</v>
      </c>
      <c r="U100" s="32" t="e">
        <f>IF(U89=0,0,VLOOKUP(U89,FAC_TOTALS_APTA!$A$4:$BJ$126,$L100,FALSE))</f>
        <v>#REF!</v>
      </c>
      <c r="V100" s="32" t="e">
        <f>IF(V89=0,0,VLOOKUP(V89,FAC_TOTALS_APTA!$A$4:$BJ$126,$L100,FALSE))</f>
        <v>#REF!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28"/>
        <v>#REF!</v>
      </c>
      <c r="AD100" s="36" t="e">
        <f>AC100/G103</f>
        <v>#REF!</v>
      </c>
      <c r="AE100" s="106"/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134" t="e">
        <f>VLOOKUP(G89,FAC_TOTALS_APTA!$A$4:$BJ$126,$F101,FALSE)</f>
        <v>#REF!</v>
      </c>
      <c r="H101" s="134" t="e">
        <f>VLOOKUP(H89,FAC_TOTALS_APTA!$A$4:$BJ$126,$F101,FALSE)</f>
        <v>#REF!</v>
      </c>
      <c r="I101" s="39" t="str">
        <f t="shared" si="25"/>
        <v>-</v>
      </c>
      <c r="J101" s="40" t="str">
        <f t="shared" si="29"/>
        <v/>
      </c>
      <c r="K101" s="40" t="str">
        <f t="shared" si="27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 t="e">
        <f>IF(S89=0,0,VLOOKUP(S89,FAC_TOTALS_APTA!$A$4:$BJ$126,$L101,FALSE))</f>
        <v>#REF!</v>
      </c>
      <c r="T101" s="41" t="e">
        <f>IF(T89=0,0,VLOOKUP(T89,FAC_TOTALS_APTA!$A$4:$BJ$126,$L101,FALSE))</f>
        <v>#REF!</v>
      </c>
      <c r="U101" s="41" t="e">
        <f>IF(U89=0,0,VLOOKUP(U89,FAC_TOTALS_APTA!$A$4:$BJ$126,$L101,FALSE))</f>
        <v>#REF!</v>
      </c>
      <c r="V101" s="41" t="e">
        <f>IF(V89=0,0,VLOOKUP(V89,FAC_TOTALS_APTA!$A$4:$BJ$126,$L101,FALSE))</f>
        <v>#REF!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28"/>
        <v>#REF!</v>
      </c>
      <c r="AD101" s="43" t="e">
        <f>AC101/G103</f>
        <v>#REF!</v>
      </c>
      <c r="AE101" s="106"/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si="27"/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20">
        <f>VLOOKUP(G89,FAC_TOTALS_APTA!$A$4:$BJ$126,$F103,FALSE)</f>
        <v>1142611741.4931901</v>
      </c>
      <c r="H103" s="120">
        <f>VLOOKUP(H89,FAC_TOTALS_APTA!$A$4:$BH$126,$F103,FALSE)</f>
        <v>1105747045.3133299</v>
      </c>
      <c r="I103" s="115">
        <f t="shared" ref="I103" si="30">H103/G103-1</f>
        <v>-3.226353698386164E-2</v>
      </c>
      <c r="J103" s="34"/>
      <c r="K103" s="34"/>
      <c r="L103" s="9"/>
      <c r="M103" s="32" t="e">
        <f t="shared" ref="M103:AB103" si="31">SUM(M91:M96)</f>
        <v>#REF!</v>
      </c>
      <c r="N103" s="32" t="e">
        <f t="shared" si="31"/>
        <v>#REF!</v>
      </c>
      <c r="O103" s="32" t="e">
        <f t="shared" si="31"/>
        <v>#REF!</v>
      </c>
      <c r="P103" s="32" t="e">
        <f t="shared" si="31"/>
        <v>#REF!</v>
      </c>
      <c r="Q103" s="32" t="e">
        <f t="shared" si="31"/>
        <v>#REF!</v>
      </c>
      <c r="R103" s="32" t="e">
        <f t="shared" si="31"/>
        <v>#REF!</v>
      </c>
      <c r="S103" s="32" t="e">
        <f t="shared" si="31"/>
        <v>#REF!</v>
      </c>
      <c r="T103" s="32" t="e">
        <f t="shared" si="31"/>
        <v>#REF!</v>
      </c>
      <c r="U103" s="32" t="e">
        <f t="shared" si="31"/>
        <v>#REF!</v>
      </c>
      <c r="V103" s="32" t="e">
        <f t="shared" si="31"/>
        <v>#REF!</v>
      </c>
      <c r="W103" s="32">
        <f t="shared" si="31"/>
        <v>0</v>
      </c>
      <c r="X103" s="32">
        <f t="shared" si="31"/>
        <v>0</v>
      </c>
      <c r="Y103" s="32">
        <f t="shared" si="31"/>
        <v>0</v>
      </c>
      <c r="Z103" s="32">
        <f t="shared" si="31"/>
        <v>0</v>
      </c>
      <c r="AA103" s="32">
        <f t="shared" si="31"/>
        <v>0</v>
      </c>
      <c r="AB103" s="32">
        <f t="shared" si="31"/>
        <v>0</v>
      </c>
      <c r="AC103" s="35">
        <f>H103-G103</f>
        <v>-36864696.179860115</v>
      </c>
      <c r="AD103" s="36">
        <f>I103</f>
        <v>-3.226353698386164E-2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7">
        <f>VLOOKUP(G89,FAC_TOTALS_APTA!$A$4:$BH$126,$F104,FALSE)</f>
        <v>1201007994</v>
      </c>
      <c r="H104" s="117">
        <f>VLOOKUP(H89,FAC_TOTALS_APTA!$A$4:$BH$126,$F104,FALSE)</f>
        <v>1032661299</v>
      </c>
      <c r="I104" s="116">
        <f t="shared" ref="I104" si="32">H104/G104-1</f>
        <v>-0.14017116941854424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-168346695</v>
      </c>
      <c r="AD104" s="55">
        <f>I104</f>
        <v>-0.14017116941854424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-0.1079076324346826</v>
      </c>
    </row>
    <row r="106" spans="1:31" ht="13.5" thickTop="1" x14ac:dyDescent="0.25">
      <c r="AE106" s="106"/>
    </row>
    <row r="107" spans="1:31" x14ac:dyDescent="0.25">
      <c r="AE107" s="106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C1" workbookViewId="0">
      <selection activeCell="L21" sqref="L21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3.625" style="15" customWidth="1"/>
    <col min="14" max="14" width="13.125" style="15" customWidth="1"/>
    <col min="15" max="15" width="11.125" style="15" customWidth="1"/>
    <col min="16" max="28" width="11.625" style="15" customWidth="1"/>
    <col min="29" max="29" width="16.5" style="15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9"/>
      <c r="H3" s="10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2012</v>
      </c>
      <c r="H9" s="131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120"/>
      <c r="H12" s="120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MATCH($D13,FAC_TOTALS_APTA!$A$2:$BJ$2,)</f>
        <v>12</v>
      </c>
      <c r="G13" s="120">
        <f>VLOOKUP(G11,FAC_TOTALS_APTA!$A$4:$BJ$126,$F13,FALSE)</f>
        <v>63654979.010831997</v>
      </c>
      <c r="H13" s="120">
        <f>VLOOKUP(H11,FAC_TOTALS_APTA!$A$4:$BJ$126,$F13,FALSE)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MATCH($K13,FAC_TOTALS_APTA!$A$2:$BH$2,)</f>
        <v>22</v>
      </c>
      <c r="M13" s="32">
        <f>IF(M11=0,0,VLOOKUP(M11,FAC_TOTALS_APTA!$A$4:$BJ$126,$L13,FALSE))</f>
        <v>23366514.716334201</v>
      </c>
      <c r="N13" s="32">
        <f>IF(N11=0,0,VLOOKUP(N11,FAC_TOTALS_APTA!$A$4:$BJ$126,$L13,FALSE))</f>
        <v>4300832.1745041199</v>
      </c>
      <c r="O13" s="32">
        <f>IF(O11=0,0,VLOOKUP(O11,FAC_TOTALS_APTA!$A$4:$BJ$126,$L13,FALSE))</f>
        <v>24659588.706788599</v>
      </c>
      <c r="P13" s="32">
        <f>IF(P11=0,0,VLOOKUP(P11,FAC_TOTALS_APTA!$A$4:$BJ$126,$L13,FALSE))</f>
        <v>23629084.007337999</v>
      </c>
      <c r="Q13" s="32">
        <f>IF(Q11=0,0,VLOOKUP(Q11,FAC_TOTALS_APTA!$A$4:$BJ$126,$L13,FALSE))</f>
        <v>12048456.1287154</v>
      </c>
      <c r="R13" s="32">
        <f>IF(R11=0,0,VLOOKUP(R11,FAC_TOTALS_APTA!$A$4:$BJ$126,$L13,FALSE))</f>
        <v>9273703.9625333305</v>
      </c>
      <c r="S13" s="32">
        <f>IF(S11=0,0,VLOOKUP(S11,FAC_TOTALS_APTA!$A$4:$BJ$126,$L13,FALSE))</f>
        <v>0</v>
      </c>
      <c r="T13" s="32">
        <f>IF(T11=0,0,VLOOKUP(T11,FAC_TOTALS_APTA!$A$4:$BJ$126,$L13,FALSE))</f>
        <v>0</v>
      </c>
      <c r="U13" s="32">
        <f>IF(U11=0,0,VLOOKUP(U11,FAC_TOTALS_APTA!$A$4:$BJ$126,$L13,FALSE))</f>
        <v>0</v>
      </c>
      <c r="V13" s="32">
        <f>IF(V11=0,0,VLOOKUP(V11,FAC_TOTALS_APTA!$A$4:$BJ$126,$L13,FALSE))</f>
        <v>0</v>
      </c>
      <c r="W13" s="32">
        <f>IF(W11=0,0,VLOOKUP(W11,FAC_TOTALS_APTA!$A$4:$BJ$126,$L13,FALSE))</f>
        <v>0</v>
      </c>
      <c r="X13" s="32">
        <f>IF(X11=0,0,VLOOKUP(X11,FAC_TOTALS_APTA!$A$4:$BJ$126,$L13,FALSE))</f>
        <v>0</v>
      </c>
      <c r="Y13" s="32">
        <f>IF(Y11=0,0,VLOOKUP(Y11,FAC_TOTALS_APTA!$A$4:$BJ$126,$L13,FALSE))</f>
        <v>0</v>
      </c>
      <c r="Z13" s="32">
        <f>IF(Z11=0,0,VLOOKUP(Z11,FAC_TOTALS_APTA!$A$4:$BJ$126,$L13,FALSE))</f>
        <v>0</v>
      </c>
      <c r="AA13" s="32">
        <f>IF(AA11=0,0,VLOOKUP(AA11,FAC_TOTALS_APTA!$A$4:$BJ$126,$L13,FALSE))</f>
        <v>0</v>
      </c>
      <c r="AB13" s="32">
        <f>IF(AB11=0,0,VLOOKUP(AB11,FAC_TOTALS_APTA!$A$4:$BJ$126,$L13,FALSE))</f>
        <v>0</v>
      </c>
      <c r="AC13" s="35">
        <f>SUM(M13:AB13)</f>
        <v>97278179.696213648</v>
      </c>
      <c r="AD13" s="36">
        <f>AC13/G25</f>
        <v>3.7870580472585014E-2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MATCH($D14,FAC_TOTALS_APTA!$A$2:$BJ$2,)</f>
        <v>13</v>
      </c>
      <c r="G14" s="126">
        <f>VLOOKUP(G11,FAC_TOTALS_APTA!$A$4:$BJ$126,$F14,FALSE)</f>
        <v>1.03319372827068</v>
      </c>
      <c r="H14" s="126">
        <f>VLOOKUP(H11,FAC_TOTALS_APTA!$A$4:$BJ$126,$F14,FALSE)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MATCH($K14,FAC_TOTALS_APTA!$A$2:$BH$2,)</f>
        <v>23</v>
      </c>
      <c r="M14" s="32">
        <f>IF(M11=0,0,VLOOKUP(M11,FAC_TOTALS_APTA!$A$4:$BJ$126,$L14,FALSE))</f>
        <v>-11375649.495057199</v>
      </c>
      <c r="N14" s="32">
        <f>IF(N11=0,0,VLOOKUP(N11,FAC_TOTALS_APTA!$A$4:$BJ$126,$L14,FALSE))</f>
        <v>-3226640.2995054098</v>
      </c>
      <c r="O14" s="32">
        <f>IF(O11=0,0,VLOOKUP(O11,FAC_TOTALS_APTA!$A$4:$BJ$126,$L14,FALSE))</f>
        <v>-18663232.494880501</v>
      </c>
      <c r="P14" s="32">
        <f>IF(P11=0,0,VLOOKUP(P11,FAC_TOTALS_APTA!$A$4:$BJ$126,$L14,FALSE))</f>
        <v>-14828809.363900499</v>
      </c>
      <c r="Q14" s="32">
        <f>IF(Q11=0,0,VLOOKUP(Q11,FAC_TOTALS_APTA!$A$4:$BJ$126,$L14,FALSE))</f>
        <v>22652424.170902599</v>
      </c>
      <c r="R14" s="32">
        <f>IF(R11=0,0,VLOOKUP(R11,FAC_TOTALS_APTA!$A$4:$BJ$126,$L14,FALSE))</f>
        <v>18608093.834882699</v>
      </c>
      <c r="S14" s="32">
        <f>IF(S11=0,0,VLOOKUP(S11,FAC_TOTALS_APTA!$A$4:$BJ$126,$L14,FALSE))</f>
        <v>0</v>
      </c>
      <c r="T14" s="32">
        <f>IF(T11=0,0,VLOOKUP(T11,FAC_TOTALS_APTA!$A$4:$BJ$126,$L14,FALSE))</f>
        <v>0</v>
      </c>
      <c r="U14" s="32">
        <f>IF(U11=0,0,VLOOKUP(U11,FAC_TOTALS_APTA!$A$4:$BJ$126,$L14,FALSE))</f>
        <v>0</v>
      </c>
      <c r="V14" s="32">
        <f>IF(V11=0,0,VLOOKUP(V11,FAC_TOTALS_APTA!$A$4:$BJ$126,$L14,FALSE))</f>
        <v>0</v>
      </c>
      <c r="W14" s="32">
        <f>IF(W11=0,0,VLOOKUP(W11,FAC_TOTALS_APTA!$A$4:$BJ$126,$L14,FALSE))</f>
        <v>0</v>
      </c>
      <c r="X14" s="32">
        <f>IF(X11=0,0,VLOOKUP(X11,FAC_TOTALS_APTA!$A$4:$BJ$126,$L14,FALSE))</f>
        <v>0</v>
      </c>
      <c r="Y14" s="32">
        <f>IF(Y11=0,0,VLOOKUP(Y11,FAC_TOTALS_APTA!$A$4:$BJ$126,$L14,FALSE))</f>
        <v>0</v>
      </c>
      <c r="Z14" s="32">
        <f>IF(Z11=0,0,VLOOKUP(Z11,FAC_TOTALS_APTA!$A$4:$BJ$126,$L14,FALSE))</f>
        <v>0</v>
      </c>
      <c r="AA14" s="32">
        <f>IF(AA11=0,0,VLOOKUP(AA11,FAC_TOTALS_APTA!$A$4:$BJ$126,$L14,FALSE))</f>
        <v>0</v>
      </c>
      <c r="AB14" s="32">
        <f>IF(AB11=0,0,VLOOKUP(AB11,FAC_TOTALS_APTA!$A$4:$BJ$126,$L14,FALSE))</f>
        <v>0</v>
      </c>
      <c r="AC14" s="35">
        <f t="shared" ref="AC14:AC23" si="4">SUM(M14:AB14)</f>
        <v>-6833813.6475583129</v>
      </c>
      <c r="AD14" s="36">
        <f>AC14/G25</f>
        <v>-2.6604166574940554E-3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MATCH($D15,FAC_TOTALS_APTA!$A$2:$BJ$2,)</f>
        <v>14</v>
      </c>
      <c r="G15" s="120">
        <f>VLOOKUP(G11,FAC_TOTALS_APTA!$A$4:$BJ$126,$F15,FALSE)</f>
        <v>10106162.1305601</v>
      </c>
      <c r="H15" s="120">
        <f>VLOOKUP(H11,FAC_TOTALS_APTA!$A$4:$BJ$126,$F15,FALSE)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MATCH($K15,FAC_TOTALS_APTA!$A$2:$BH$2,)</f>
        <v>24</v>
      </c>
      <c r="M15" s="32">
        <f>IF(M11=0,0,VLOOKUP(M11,FAC_TOTALS_APTA!$A$4:$BJ$126,$L15,FALSE))</f>
        <v>11892718.447792999</v>
      </c>
      <c r="N15" s="32">
        <f>IF(N11=0,0,VLOOKUP(N11,FAC_TOTALS_APTA!$A$4:$BJ$126,$L15,FALSE))</f>
        <v>14117028.766123099</v>
      </c>
      <c r="O15" s="32">
        <f>IF(O11=0,0,VLOOKUP(O11,FAC_TOTALS_APTA!$A$4:$BJ$126,$L15,FALSE))</f>
        <v>12182929.847216699</v>
      </c>
      <c r="P15" s="32">
        <f>IF(P11=0,0,VLOOKUP(P11,FAC_TOTALS_APTA!$A$4:$BJ$126,$L15,FALSE))</f>
        <v>9184484.8012052998</v>
      </c>
      <c r="Q15" s="32">
        <f>IF(Q11=0,0,VLOOKUP(Q11,FAC_TOTALS_APTA!$A$4:$BJ$126,$L15,FALSE))</f>
        <v>10664113.808147499</v>
      </c>
      <c r="R15" s="32">
        <f>IF(R11=0,0,VLOOKUP(R11,FAC_TOTALS_APTA!$A$4:$BJ$126,$L15,FALSE))</f>
        <v>8255480.1750363</v>
      </c>
      <c r="S15" s="32">
        <f>IF(S11=0,0,VLOOKUP(S11,FAC_TOTALS_APTA!$A$4:$BJ$126,$L15,FALSE))</f>
        <v>0</v>
      </c>
      <c r="T15" s="32">
        <f>IF(T11=0,0,VLOOKUP(T11,FAC_TOTALS_APTA!$A$4:$BJ$126,$L15,FALSE))</f>
        <v>0</v>
      </c>
      <c r="U15" s="32">
        <f>IF(U11=0,0,VLOOKUP(U11,FAC_TOTALS_APTA!$A$4:$BJ$126,$L15,FALSE))</f>
        <v>0</v>
      </c>
      <c r="V15" s="32">
        <f>IF(V11=0,0,VLOOKUP(V11,FAC_TOTALS_APTA!$A$4:$BJ$126,$L15,FALSE))</f>
        <v>0</v>
      </c>
      <c r="W15" s="32">
        <f>IF(W11=0,0,VLOOKUP(W11,FAC_TOTALS_APTA!$A$4:$BJ$126,$L15,FALSE))</f>
        <v>0</v>
      </c>
      <c r="X15" s="32">
        <f>IF(X11=0,0,VLOOKUP(X11,FAC_TOTALS_APTA!$A$4:$BJ$126,$L15,FALSE))</f>
        <v>0</v>
      </c>
      <c r="Y15" s="32">
        <f>IF(Y11=0,0,VLOOKUP(Y11,FAC_TOTALS_APTA!$A$4:$BJ$126,$L15,FALSE))</f>
        <v>0</v>
      </c>
      <c r="Z15" s="32">
        <f>IF(Z11=0,0,VLOOKUP(Z11,FAC_TOTALS_APTA!$A$4:$BJ$126,$L15,FALSE))</f>
        <v>0</v>
      </c>
      <c r="AA15" s="32">
        <f>IF(AA11=0,0,VLOOKUP(AA11,FAC_TOTALS_APTA!$A$4:$BJ$126,$L15,FALSE))</f>
        <v>0</v>
      </c>
      <c r="AB15" s="32">
        <f>IF(AB11=0,0,VLOOKUP(AB11,FAC_TOTALS_APTA!$A$4:$BJ$126,$L15,FALSE))</f>
        <v>0</v>
      </c>
      <c r="AC15" s="35">
        <f t="shared" si="4"/>
        <v>66296755.845521897</v>
      </c>
      <c r="AD15" s="36">
        <f>AC15/G25</f>
        <v>2.5809453210984389E-2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MATCH($D16,FAC_TOTALS_APTA!$A$2:$BJ$2,)</f>
        <v>#N/A</v>
      </c>
      <c r="G16" s="126" t="e">
        <f>VLOOKUP(G11,FAC_TOTALS_APTA!$A$4:$BJ$126,$F16,FALSE)</f>
        <v>#REF!</v>
      </c>
      <c r="H16" s="126" t="e">
        <f>VLOOKUP(H11,FAC_TOTALS_APTA!$A$4:$BJ$126,$F16,FALSE)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MATCH($K16,FAC_TOTALS_APTA!$A$2:$BH$2,)</f>
        <v>#N/A</v>
      </c>
      <c r="M16" s="32" t="e">
        <f>IF(M11=0,0,VLOOKUP(M11,FAC_TOTALS_APTA!$A$4:$BJ$126,$L16,FALSE))</f>
        <v>#REF!</v>
      </c>
      <c r="N16" s="32" t="e">
        <f>IF(N11=0,0,VLOOKUP(N11,FAC_TOTALS_APTA!$A$4:$BJ$126,$L16,FALSE))</f>
        <v>#REF!</v>
      </c>
      <c r="O16" s="32" t="e">
        <f>IF(O11=0,0,VLOOKUP(O11,FAC_TOTALS_APTA!$A$4:$BJ$126,$L16,FALSE))</f>
        <v>#REF!</v>
      </c>
      <c r="P16" s="32" t="e">
        <f>IF(P11=0,0,VLOOKUP(P11,FAC_TOTALS_APTA!$A$4:$BJ$126,$L16,FALSE))</f>
        <v>#REF!</v>
      </c>
      <c r="Q16" s="32" t="e">
        <f>IF(Q11=0,0,VLOOKUP(Q11,FAC_TOTALS_APTA!$A$4:$BJ$126,$L16,FALSE))</f>
        <v>#REF!</v>
      </c>
      <c r="R16" s="32" t="e">
        <f>IF(R11=0,0,VLOOKUP(R11,FAC_TOTALS_APTA!$A$4:$BJ$126,$L16,FALSE))</f>
        <v>#REF!</v>
      </c>
      <c r="S16" s="32">
        <f>IF(S11=0,0,VLOOKUP(S11,FAC_TOTALS_APTA!$A$4:$BJ$126,$L16,FALSE))</f>
        <v>0</v>
      </c>
      <c r="T16" s="32">
        <f>IF(T11=0,0,VLOOKUP(T11,FAC_TOTALS_APTA!$A$4:$BJ$126,$L16,FALSE))</f>
        <v>0</v>
      </c>
      <c r="U16" s="32">
        <f>IF(U11=0,0,VLOOKUP(U11,FAC_TOTALS_APTA!$A$4:$BJ$126,$L16,FALSE))</f>
        <v>0</v>
      </c>
      <c r="V16" s="32">
        <f>IF(V11=0,0,VLOOKUP(V11,FAC_TOTALS_APTA!$A$4:$BJ$126,$L16,FALSE))</f>
        <v>0</v>
      </c>
      <c r="W16" s="32">
        <f>IF(W11=0,0,VLOOKUP(W11,FAC_TOTALS_APTA!$A$4:$BJ$126,$L16,FALSE))</f>
        <v>0</v>
      </c>
      <c r="X16" s="32">
        <f>IF(X11=0,0,VLOOKUP(X11,FAC_TOTALS_APTA!$A$4:$BJ$126,$L16,FALSE))</f>
        <v>0</v>
      </c>
      <c r="Y16" s="32">
        <f>IF(Y11=0,0,VLOOKUP(Y11,FAC_TOTALS_APTA!$A$4:$BJ$126,$L16,FALSE))</f>
        <v>0</v>
      </c>
      <c r="Z16" s="32">
        <f>IF(Z11=0,0,VLOOKUP(Z11,FAC_TOTALS_APTA!$A$4:$BJ$126,$L16,FALSE))</f>
        <v>0</v>
      </c>
      <c r="AA16" s="32">
        <f>IF(AA11=0,0,VLOOKUP(AA11,FAC_TOTALS_APTA!$A$4:$BJ$126,$L16,FALSE))</f>
        <v>0</v>
      </c>
      <c r="AB16" s="32">
        <f>IF(AB11=0,0,VLOOKUP(AB11,FAC_TOTALS_APTA!$A$4:$BJ$126,$L16,FALSE))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MATCH($D17,FAC_TOTALS_APTA!$A$2:$BJ$2,)</f>
        <v>16</v>
      </c>
      <c r="G17" s="128">
        <f>VLOOKUP(G11,FAC_TOTALS_APTA!$A$4:$BJ$126,$F17,FALSE)</f>
        <v>4.1402142572755398</v>
      </c>
      <c r="H17" s="128">
        <f>VLOOKUP(H11,FAC_TOTALS_APTA!$A$4:$BJ$126,$F17,FALSE)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MATCH($K17,FAC_TOTALS_APTA!$A$2:$BH$2,)</f>
        <v>26</v>
      </c>
      <c r="M17" s="32">
        <f>IF(M11=0,0,VLOOKUP(M11,FAC_TOTALS_APTA!$A$4:$BJ$126,$L17,FALSE))</f>
        <v>-15047706.724485001</v>
      </c>
      <c r="N17" s="32">
        <f>IF(N11=0,0,VLOOKUP(N11,FAC_TOTALS_APTA!$A$4:$BJ$126,$L17,FALSE))</f>
        <v>-18756643.341993898</v>
      </c>
      <c r="O17" s="32">
        <f>IF(O11=0,0,VLOOKUP(O11,FAC_TOTALS_APTA!$A$4:$BJ$126,$L17,FALSE))</f>
        <v>-90847020.305969805</v>
      </c>
      <c r="P17" s="32">
        <f>IF(P11=0,0,VLOOKUP(P11,FAC_TOTALS_APTA!$A$4:$BJ$126,$L17,FALSE))</f>
        <v>-38212894.3355667</v>
      </c>
      <c r="Q17" s="32">
        <f>IF(Q11=0,0,VLOOKUP(Q11,FAC_TOTALS_APTA!$A$4:$BJ$126,$L17,FALSE))</f>
        <v>24740999.072866999</v>
      </c>
      <c r="R17" s="32">
        <f>IF(R11=0,0,VLOOKUP(R11,FAC_TOTALS_APTA!$A$4:$BJ$126,$L17,FALSE))</f>
        <v>30375906.899979599</v>
      </c>
      <c r="S17" s="32">
        <f>IF(S11=0,0,VLOOKUP(S11,FAC_TOTALS_APTA!$A$4:$BJ$126,$L17,FALSE))</f>
        <v>0</v>
      </c>
      <c r="T17" s="32">
        <f>IF(T11=0,0,VLOOKUP(T11,FAC_TOTALS_APTA!$A$4:$BJ$126,$L17,FALSE))</f>
        <v>0</v>
      </c>
      <c r="U17" s="32">
        <f>IF(U11=0,0,VLOOKUP(U11,FAC_TOTALS_APTA!$A$4:$BJ$126,$L17,FALSE))</f>
        <v>0</v>
      </c>
      <c r="V17" s="32">
        <f>IF(V11=0,0,VLOOKUP(V11,FAC_TOTALS_APTA!$A$4:$BJ$126,$L17,FALSE))</f>
        <v>0</v>
      </c>
      <c r="W17" s="32">
        <f>IF(W11=0,0,VLOOKUP(W11,FAC_TOTALS_APTA!$A$4:$BJ$126,$L17,FALSE))</f>
        <v>0</v>
      </c>
      <c r="X17" s="32">
        <f>IF(X11=0,0,VLOOKUP(X11,FAC_TOTALS_APTA!$A$4:$BJ$126,$L17,FALSE))</f>
        <v>0</v>
      </c>
      <c r="Y17" s="32">
        <f>IF(Y11=0,0,VLOOKUP(Y11,FAC_TOTALS_APTA!$A$4:$BJ$126,$L17,FALSE))</f>
        <v>0</v>
      </c>
      <c r="Z17" s="32">
        <f>IF(Z11=0,0,VLOOKUP(Z11,FAC_TOTALS_APTA!$A$4:$BJ$126,$L17,FALSE))</f>
        <v>0</v>
      </c>
      <c r="AA17" s="32">
        <f>IF(AA11=0,0,VLOOKUP(AA11,FAC_TOTALS_APTA!$A$4:$BJ$126,$L17,FALSE))</f>
        <v>0</v>
      </c>
      <c r="AB17" s="32">
        <f>IF(AB11=0,0,VLOOKUP(AB11,FAC_TOTALS_APTA!$A$4:$BJ$126,$L17,FALSE))</f>
        <v>0</v>
      </c>
      <c r="AC17" s="35">
        <f t="shared" si="4"/>
        <v>-107747358.73516881</v>
      </c>
      <c r="AD17" s="36">
        <f>AC17/G25</f>
        <v>-4.1946251794918399E-2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MATCH($D18,FAC_TOTALS_APTA!$A$2:$BJ$2,)</f>
        <v>17</v>
      </c>
      <c r="G18" s="126">
        <f>VLOOKUP(G11,FAC_TOTALS_APTA!$A$4:$BJ$126,$F18,FALSE)</f>
        <v>32885.708578535901</v>
      </c>
      <c r="H18" s="126">
        <f>VLOOKUP(H11,FAC_TOTALS_APTA!$A$4:$BJ$126,$F18,FALSE)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MATCH($K18,FAC_TOTALS_APTA!$A$2:$BH$2,)</f>
        <v>27</v>
      </c>
      <c r="M18" s="32">
        <f>IF(M11=0,0,VLOOKUP(M11,FAC_TOTALS_APTA!$A$4:$BJ$126,$L18,FALSE))</f>
        <v>-3023996.4445495298</v>
      </c>
      <c r="N18" s="32">
        <f>IF(N11=0,0,VLOOKUP(N11,FAC_TOTALS_APTA!$A$4:$BJ$126,$L18,FALSE))</f>
        <v>-4400624.7632067697</v>
      </c>
      <c r="O18" s="32">
        <f>IF(O11=0,0,VLOOKUP(O11,FAC_TOTALS_APTA!$A$4:$BJ$126,$L18,FALSE))</f>
        <v>-17004254.815229401</v>
      </c>
      <c r="P18" s="32">
        <f>IF(P11=0,0,VLOOKUP(P11,FAC_TOTALS_APTA!$A$4:$BJ$126,$L18,FALSE))</f>
        <v>-10938653.6033381</v>
      </c>
      <c r="Q18" s="32">
        <f>IF(Q11=0,0,VLOOKUP(Q11,FAC_TOTALS_APTA!$A$4:$BJ$126,$L18,FALSE))</f>
        <v>-10821272.2885927</v>
      </c>
      <c r="R18" s="32">
        <f>IF(R11=0,0,VLOOKUP(R11,FAC_TOTALS_APTA!$A$4:$BJ$126,$L18,FALSE))</f>
        <v>-10997466.281177901</v>
      </c>
      <c r="S18" s="32">
        <f>IF(S11=0,0,VLOOKUP(S11,FAC_TOTALS_APTA!$A$4:$BJ$126,$L18,FALSE))</f>
        <v>0</v>
      </c>
      <c r="T18" s="32">
        <f>IF(T11=0,0,VLOOKUP(T11,FAC_TOTALS_APTA!$A$4:$BJ$126,$L18,FALSE))</f>
        <v>0</v>
      </c>
      <c r="U18" s="32">
        <f>IF(U11=0,0,VLOOKUP(U11,FAC_TOTALS_APTA!$A$4:$BJ$126,$L18,FALSE))</f>
        <v>0</v>
      </c>
      <c r="V18" s="32">
        <f>IF(V11=0,0,VLOOKUP(V11,FAC_TOTALS_APTA!$A$4:$BJ$126,$L18,FALSE))</f>
        <v>0</v>
      </c>
      <c r="W18" s="32">
        <f>IF(W11=0,0,VLOOKUP(W11,FAC_TOTALS_APTA!$A$4:$BJ$126,$L18,FALSE))</f>
        <v>0</v>
      </c>
      <c r="X18" s="32">
        <f>IF(X11=0,0,VLOOKUP(X11,FAC_TOTALS_APTA!$A$4:$BJ$126,$L18,FALSE))</f>
        <v>0</v>
      </c>
      <c r="Y18" s="32">
        <f>IF(Y11=0,0,VLOOKUP(Y11,FAC_TOTALS_APTA!$A$4:$BJ$126,$L18,FALSE))</f>
        <v>0</v>
      </c>
      <c r="Z18" s="32">
        <f>IF(Z11=0,0,VLOOKUP(Z11,FAC_TOTALS_APTA!$A$4:$BJ$126,$L18,FALSE))</f>
        <v>0</v>
      </c>
      <c r="AA18" s="32">
        <f>IF(AA11=0,0,VLOOKUP(AA11,FAC_TOTALS_APTA!$A$4:$BJ$126,$L18,FALSE))</f>
        <v>0</v>
      </c>
      <c r="AB18" s="32">
        <f>IF(AB11=0,0,VLOOKUP(AB11,FAC_TOTALS_APTA!$A$4:$BJ$126,$L18,FALSE))</f>
        <v>0</v>
      </c>
      <c r="AC18" s="35">
        <f t="shared" si="4"/>
        <v>-57186268.196094401</v>
      </c>
      <c r="AD18" s="36">
        <f>AC18/G25</f>
        <v>-2.2262723032134578E-2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MATCH($D19,FAC_TOTALS_APTA!$A$2:$BJ$2,)</f>
        <v>18</v>
      </c>
      <c r="G19" s="120">
        <f>VLOOKUP(G11,FAC_TOTALS_APTA!$A$4:$BJ$126,$F19,FALSE)</f>
        <v>9.9589405328228597</v>
      </c>
      <c r="H19" s="120">
        <f>VLOOKUP(H11,FAC_TOTALS_APTA!$A$4:$BJ$126,$F19,FALSE)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MATCH($K19,FAC_TOTALS_APTA!$A$2:$BH$2,)</f>
        <v>28</v>
      </c>
      <c r="M19" s="32">
        <f>IF(M11=0,0,VLOOKUP(M11,FAC_TOTALS_APTA!$A$4:$BJ$126,$L19,FALSE))</f>
        <v>-6356803.2041990003</v>
      </c>
      <c r="N19" s="32">
        <f>IF(N11=0,0,VLOOKUP(N11,FAC_TOTALS_APTA!$A$4:$BJ$126,$L19,FALSE))</f>
        <v>-1563934.5335597701</v>
      </c>
      <c r="O19" s="32">
        <f>IF(O11=0,0,VLOOKUP(O11,FAC_TOTALS_APTA!$A$4:$BJ$126,$L19,FALSE))</f>
        <v>-3133693.92229508</v>
      </c>
      <c r="P19" s="32">
        <f>IF(P11=0,0,VLOOKUP(P11,FAC_TOTALS_APTA!$A$4:$BJ$126,$L19,FALSE))</f>
        <v>-3163554.0536793601</v>
      </c>
      <c r="Q19" s="32">
        <f>IF(Q11=0,0,VLOOKUP(Q11,FAC_TOTALS_APTA!$A$4:$BJ$126,$L19,FALSE))</f>
        <v>-3300380.1356937098</v>
      </c>
      <c r="R19" s="32">
        <f>IF(R11=0,0,VLOOKUP(R11,FAC_TOTALS_APTA!$A$4:$BJ$126,$L19,FALSE))</f>
        <v>-3015617.6873411899</v>
      </c>
      <c r="S19" s="32">
        <f>IF(S11=0,0,VLOOKUP(S11,FAC_TOTALS_APTA!$A$4:$BJ$126,$L19,FALSE))</f>
        <v>0</v>
      </c>
      <c r="T19" s="32">
        <f>IF(T11=0,0,VLOOKUP(T11,FAC_TOTALS_APTA!$A$4:$BJ$126,$L19,FALSE))</f>
        <v>0</v>
      </c>
      <c r="U19" s="32">
        <f>IF(U11=0,0,VLOOKUP(U11,FAC_TOTALS_APTA!$A$4:$BJ$126,$L19,FALSE))</f>
        <v>0</v>
      </c>
      <c r="V19" s="32">
        <f>IF(V11=0,0,VLOOKUP(V11,FAC_TOTALS_APTA!$A$4:$BJ$126,$L19,FALSE))</f>
        <v>0</v>
      </c>
      <c r="W19" s="32">
        <f>IF(W11=0,0,VLOOKUP(W11,FAC_TOTALS_APTA!$A$4:$BJ$126,$L19,FALSE))</f>
        <v>0</v>
      </c>
      <c r="X19" s="32">
        <f>IF(X11=0,0,VLOOKUP(X11,FAC_TOTALS_APTA!$A$4:$BJ$126,$L19,FALSE))</f>
        <v>0</v>
      </c>
      <c r="Y19" s="32">
        <f>IF(Y11=0,0,VLOOKUP(Y11,FAC_TOTALS_APTA!$A$4:$BJ$126,$L19,FALSE))</f>
        <v>0</v>
      </c>
      <c r="Z19" s="32">
        <f>IF(Z11=0,0,VLOOKUP(Z11,FAC_TOTALS_APTA!$A$4:$BJ$126,$L19,FALSE))</f>
        <v>0</v>
      </c>
      <c r="AA19" s="32">
        <f>IF(AA11=0,0,VLOOKUP(AA11,FAC_TOTALS_APTA!$A$4:$BJ$126,$L19,FALSE))</f>
        <v>0</v>
      </c>
      <c r="AB19" s="32">
        <f>IF(AB11=0,0,VLOOKUP(AB11,FAC_TOTALS_APTA!$A$4:$BJ$126,$L19,FALSE))</f>
        <v>0</v>
      </c>
      <c r="AC19" s="35">
        <f t="shared" si="4"/>
        <v>-20533983.536768112</v>
      </c>
      <c r="AD19" s="36">
        <f>AC19/G25</f>
        <v>-7.9939188662900146E-3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MATCH($D20,FAC_TOTALS_APTA!$A$2:$BJ$2,)</f>
        <v>19</v>
      </c>
      <c r="G20" s="128">
        <f>VLOOKUP(G11,FAC_TOTALS_APTA!$A$4:$BJ$126,$F20,FALSE)</f>
        <v>4.9873568486467601</v>
      </c>
      <c r="H20" s="128">
        <f>VLOOKUP(H11,FAC_TOTALS_APTA!$A$4:$BJ$126,$F20,FALSE)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MATCH($K20,FAC_TOTALS_APTA!$A$2:$BH$2,)</f>
        <v>29</v>
      </c>
      <c r="M20" s="32">
        <f>IF(M11=0,0,VLOOKUP(M11,FAC_TOTALS_APTA!$A$4:$BJ$126,$L20,FALSE))</f>
        <v>-30897.546499390399</v>
      </c>
      <c r="N20" s="32">
        <f>IF(N11=0,0,VLOOKUP(N11,FAC_TOTALS_APTA!$A$4:$BJ$126,$L20,FALSE))</f>
        <v>-3349607.4689721698</v>
      </c>
      <c r="O20" s="32">
        <f>IF(O11=0,0,VLOOKUP(O11,FAC_TOTALS_APTA!$A$4:$BJ$126,$L20,FALSE))</f>
        <v>-2751464.9463423998</v>
      </c>
      <c r="P20" s="32">
        <f>IF(P11=0,0,VLOOKUP(P11,FAC_TOTALS_APTA!$A$4:$BJ$126,$L20,FALSE))</f>
        <v>-8647628.0671731699</v>
      </c>
      <c r="Q20" s="32">
        <f>IF(Q11=0,0,VLOOKUP(Q11,FAC_TOTALS_APTA!$A$4:$BJ$126,$L20,FALSE))</f>
        <v>-3191593.9551663399</v>
      </c>
      <c r="R20" s="32">
        <f>IF(R11=0,0,VLOOKUP(R11,FAC_TOTALS_APTA!$A$4:$BJ$126,$L20,FALSE))</f>
        <v>-4289223.0973984702</v>
      </c>
      <c r="S20" s="32">
        <f>IF(S11=0,0,VLOOKUP(S11,FAC_TOTALS_APTA!$A$4:$BJ$126,$L20,FALSE))</f>
        <v>0</v>
      </c>
      <c r="T20" s="32">
        <f>IF(T11=0,0,VLOOKUP(T11,FAC_TOTALS_APTA!$A$4:$BJ$126,$L20,FALSE))</f>
        <v>0</v>
      </c>
      <c r="U20" s="32">
        <f>IF(U11=0,0,VLOOKUP(U11,FAC_TOTALS_APTA!$A$4:$BJ$126,$L20,FALSE))</f>
        <v>0</v>
      </c>
      <c r="V20" s="32">
        <f>IF(V11=0,0,VLOOKUP(V11,FAC_TOTALS_APTA!$A$4:$BJ$126,$L20,FALSE))</f>
        <v>0</v>
      </c>
      <c r="W20" s="32">
        <f>IF(W11=0,0,VLOOKUP(W11,FAC_TOTALS_APTA!$A$4:$BJ$126,$L20,FALSE))</f>
        <v>0</v>
      </c>
      <c r="X20" s="32">
        <f>IF(X11=0,0,VLOOKUP(X11,FAC_TOTALS_APTA!$A$4:$BJ$126,$L20,FALSE))</f>
        <v>0</v>
      </c>
      <c r="Y20" s="32">
        <f>IF(Y11=0,0,VLOOKUP(Y11,FAC_TOTALS_APTA!$A$4:$BJ$126,$L20,FALSE))</f>
        <v>0</v>
      </c>
      <c r="Z20" s="32">
        <f>IF(Z11=0,0,VLOOKUP(Z11,FAC_TOTALS_APTA!$A$4:$BJ$126,$L20,FALSE))</f>
        <v>0</v>
      </c>
      <c r="AA20" s="32">
        <f>IF(AA11=0,0,VLOOKUP(AA11,FAC_TOTALS_APTA!$A$4:$BJ$126,$L20,FALSE))</f>
        <v>0</v>
      </c>
      <c r="AB20" s="32">
        <f>IF(AB11=0,0,VLOOKUP(AB11,FAC_TOTALS_APTA!$A$4:$BJ$126,$L20,FALSE))</f>
        <v>0</v>
      </c>
      <c r="AC20" s="35">
        <f t="shared" si="4"/>
        <v>-22260415.081551943</v>
      </c>
      <c r="AD20" s="36">
        <f>AC20/G25</f>
        <v>-8.6660219520109973E-3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MATCH($D21,FAC_TOTALS_APTA!$A$2:$BJ$2,)</f>
        <v>20</v>
      </c>
      <c r="G21" s="128">
        <f>VLOOKUP(G11,FAC_TOTALS_APTA!$A$4:$BJ$126,$F21,FALSE)</f>
        <v>0.50499774940706799</v>
      </c>
      <c r="H21" s="128">
        <f>VLOOKUP(H11,FAC_TOTALS_APTA!$A$4:$BJ$126,$F21,FALSE)</f>
        <v>6.1833497858733697</v>
      </c>
      <c r="I21" s="33">
        <f t="shared" si="1"/>
        <v>11.2443115699692</v>
      </c>
      <c r="J21" s="34" t="str">
        <f t="shared" si="2"/>
        <v/>
      </c>
      <c r="K21" s="34" t="str">
        <f t="shared" si="3"/>
        <v>YEARS_SINCE_TNC_BUS_FAC</v>
      </c>
      <c r="L21" s="9">
        <f>MATCH($K21,FAC_TOTALS_APTA!$A$2:$BH$2,)</f>
        <v>30</v>
      </c>
      <c r="M21" s="32">
        <f>IF(M11=0,0,VLOOKUP(M11,FAC_TOTALS_APTA!$A$4:$BJ$126,$L21,FALSE))</f>
        <v>-48685930.137366302</v>
      </c>
      <c r="N21" s="32">
        <f>IF(N11=0,0,VLOOKUP(N11,FAC_TOTALS_APTA!$A$4:$BJ$126,$L21,FALSE))</f>
        <v>-52113052.096005298</v>
      </c>
      <c r="O21" s="32">
        <f>IF(O11=0,0,VLOOKUP(O11,FAC_TOTALS_APTA!$A$4:$BJ$126,$L21,FALSE))</f>
        <v>-58890143.540398903</v>
      </c>
      <c r="P21" s="32">
        <f>IF(P11=0,0,VLOOKUP(P11,FAC_TOTALS_APTA!$A$4:$BJ$126,$L21,FALSE))</f>
        <v>-57360140.628824502</v>
      </c>
      <c r="Q21" s="32">
        <f>IF(Q11=0,0,VLOOKUP(Q11,FAC_TOTALS_APTA!$A$4:$BJ$126,$L21,FALSE))</f>
        <v>-54494553.346566997</v>
      </c>
      <c r="R21" s="32">
        <f>IF(R11=0,0,VLOOKUP(R11,FAC_TOTALS_APTA!$A$4:$BJ$126,$L21,FALSE))</f>
        <v>-52320294.280187003</v>
      </c>
      <c r="S21" s="32">
        <f>IF(S11=0,0,VLOOKUP(S11,FAC_TOTALS_APTA!$A$4:$BJ$126,$L21,FALSE))</f>
        <v>0</v>
      </c>
      <c r="T21" s="32">
        <f>IF(T11=0,0,VLOOKUP(T11,FAC_TOTALS_APTA!$A$4:$BJ$126,$L21,FALSE))</f>
        <v>0</v>
      </c>
      <c r="U21" s="32">
        <f>IF(U11=0,0,VLOOKUP(U11,FAC_TOTALS_APTA!$A$4:$BJ$126,$L21,FALSE))</f>
        <v>0</v>
      </c>
      <c r="V21" s="32">
        <f>IF(V11=0,0,VLOOKUP(V11,FAC_TOTALS_APTA!$A$4:$BJ$126,$L21,FALSE))</f>
        <v>0</v>
      </c>
      <c r="W21" s="32">
        <f>IF(W11=0,0,VLOOKUP(W11,FAC_TOTALS_APTA!$A$4:$BJ$126,$L21,FALSE))</f>
        <v>0</v>
      </c>
      <c r="X21" s="32">
        <f>IF(X11=0,0,VLOOKUP(X11,FAC_TOTALS_APTA!$A$4:$BJ$126,$L21,FALSE))</f>
        <v>0</v>
      </c>
      <c r="Y21" s="32">
        <f>IF(Y11=0,0,VLOOKUP(Y11,FAC_TOTALS_APTA!$A$4:$BJ$126,$L21,FALSE))</f>
        <v>0</v>
      </c>
      <c r="Z21" s="32">
        <f>IF(Z11=0,0,VLOOKUP(Z11,FAC_TOTALS_APTA!$A$4:$BJ$126,$L21,FALSE))</f>
        <v>0</v>
      </c>
      <c r="AA21" s="32">
        <f>IF(AA11=0,0,VLOOKUP(AA11,FAC_TOTALS_APTA!$A$4:$BJ$126,$L21,FALSE))</f>
        <v>0</v>
      </c>
      <c r="AB21" s="32">
        <f>IF(AB11=0,0,VLOOKUP(AB11,FAC_TOTALS_APTA!$A$4:$BJ$126,$L21,FALSE))</f>
        <v>0</v>
      </c>
      <c r="AC21" s="35">
        <f t="shared" si="4"/>
        <v>-323864114.02934903</v>
      </c>
      <c r="AD21" s="36">
        <f>AC21/G25</f>
        <v>-0.12608091589329254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MATCH($D22,FAC_TOTALS_APTA!$A$2:$BJ$2,)</f>
        <v>#N/A</v>
      </c>
      <c r="G22" s="128" t="e">
        <f>VLOOKUP(G11,FAC_TOTALS_APTA!$A$4:$BJ$126,$F22,FALSE)</f>
        <v>#REF!</v>
      </c>
      <c r="H22" s="128" t="e">
        <f>VLOOKUP(H11,FAC_TOTALS_APTA!$A$4:$BJ$126,$F22,FALSE)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MATCH($K22,FAC_TOTALS_APTA!$A$2:$BH$2,)</f>
        <v>#N/A</v>
      </c>
      <c r="M22" s="32" t="e">
        <f>IF(M11=0,0,VLOOKUP(M11,FAC_TOTALS_APTA!$A$4:$BJ$126,$L22,FALSE))</f>
        <v>#REF!</v>
      </c>
      <c r="N22" s="32" t="e">
        <f>IF(N11=0,0,VLOOKUP(N11,FAC_TOTALS_APTA!$A$4:$BJ$126,$L22,FALSE))</f>
        <v>#REF!</v>
      </c>
      <c r="O22" s="32" t="e">
        <f>IF(O11=0,0,VLOOKUP(O11,FAC_TOTALS_APTA!$A$4:$BJ$126,$L22,FALSE))</f>
        <v>#REF!</v>
      </c>
      <c r="P22" s="32" t="e">
        <f>IF(P11=0,0,VLOOKUP(P11,FAC_TOTALS_APTA!$A$4:$BJ$126,$L22,FALSE))</f>
        <v>#REF!</v>
      </c>
      <c r="Q22" s="32" t="e">
        <f>IF(Q11=0,0,VLOOKUP(Q11,FAC_TOTALS_APTA!$A$4:$BJ$126,$L22,FALSE))</f>
        <v>#REF!</v>
      </c>
      <c r="R22" s="32" t="e">
        <f>IF(R11=0,0,VLOOKUP(R11,FAC_TOTALS_APTA!$A$4:$BJ$126,$L22,FALSE))</f>
        <v>#REF!</v>
      </c>
      <c r="S22" s="32">
        <f>IF(S11=0,0,VLOOKUP(S11,FAC_TOTALS_APTA!$A$4:$BJ$126,$L22,FALSE))</f>
        <v>0</v>
      </c>
      <c r="T22" s="32">
        <f>IF(T11=0,0,VLOOKUP(T11,FAC_TOTALS_APTA!$A$4:$BJ$126,$L22,FALSE))</f>
        <v>0</v>
      </c>
      <c r="U22" s="32">
        <f>IF(U11=0,0,VLOOKUP(U11,FAC_TOTALS_APTA!$A$4:$BJ$126,$L22,FALSE))</f>
        <v>0</v>
      </c>
      <c r="V22" s="32">
        <f>IF(V11=0,0,VLOOKUP(V11,FAC_TOTALS_APTA!$A$4:$BJ$126,$L22,FALSE))</f>
        <v>0</v>
      </c>
      <c r="W22" s="32">
        <f>IF(W11=0,0,VLOOKUP(W11,FAC_TOTALS_APTA!$A$4:$BJ$126,$L22,FALSE))</f>
        <v>0</v>
      </c>
      <c r="X22" s="32">
        <f>IF(X11=0,0,VLOOKUP(X11,FAC_TOTALS_APTA!$A$4:$BJ$126,$L22,FALSE))</f>
        <v>0</v>
      </c>
      <c r="Y22" s="32">
        <f>IF(Y11=0,0,VLOOKUP(Y11,FAC_TOTALS_APTA!$A$4:$BJ$126,$L22,FALSE))</f>
        <v>0</v>
      </c>
      <c r="Z22" s="32">
        <f>IF(Z11=0,0,VLOOKUP(Z11,FAC_TOTALS_APTA!$A$4:$BJ$126,$L22,FALSE))</f>
        <v>0</v>
      </c>
      <c r="AA22" s="32">
        <f>IF(AA11=0,0,VLOOKUP(AA11,FAC_TOTALS_APTA!$A$4:$BJ$126,$L22,FALSE))</f>
        <v>0</v>
      </c>
      <c r="AB22" s="32">
        <f>IF(AB11=0,0,VLOOKUP(AB11,FAC_TOTALS_APTA!$A$4:$BJ$126,$L22,FALSE))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MATCH($D23,FAC_TOTALS_APTA!$A$2:$BJ$2,)</f>
        <v>#N/A</v>
      </c>
      <c r="G23" s="134" t="e">
        <f>VLOOKUP(G11,FAC_TOTALS_APTA!$A$4:$BJ$126,$F23,FALSE)</f>
        <v>#REF!</v>
      </c>
      <c r="H23" s="134" t="e">
        <f>VLOOKUP(H11,FAC_TOTALS_APTA!$A$4:$BJ$126,$F23,FALSE)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MATCH($K23,FAC_TOTALS_APTA!$A$2:$BH$2,)</f>
        <v>#N/A</v>
      </c>
      <c r="M23" s="41" t="e">
        <f>IF(M11=0,0,VLOOKUP(M11,FAC_TOTALS_APTA!$A$4:$BJ$126,$L23,FALSE))</f>
        <v>#REF!</v>
      </c>
      <c r="N23" s="41" t="e">
        <f>IF(N11=0,0,VLOOKUP(N11,FAC_TOTALS_APTA!$A$4:$BJ$126,$L23,FALSE))</f>
        <v>#REF!</v>
      </c>
      <c r="O23" s="41" t="e">
        <f>IF(O11=0,0,VLOOKUP(O11,FAC_TOTALS_APTA!$A$4:$BJ$126,$L23,FALSE))</f>
        <v>#REF!</v>
      </c>
      <c r="P23" s="41" t="e">
        <f>IF(P11=0,0,VLOOKUP(P11,FAC_TOTALS_APTA!$A$4:$BJ$126,$L23,FALSE))</f>
        <v>#REF!</v>
      </c>
      <c r="Q23" s="41" t="e">
        <f>IF(Q11=0,0,VLOOKUP(Q11,FAC_TOTALS_APTA!$A$4:$BJ$126,$L23,FALSE))</f>
        <v>#REF!</v>
      </c>
      <c r="R23" s="41" t="e">
        <f>IF(R11=0,0,VLOOKUP(R11,FAC_TOTALS_APTA!$A$4:$BJ$126,$L23,FALSE))</f>
        <v>#REF!</v>
      </c>
      <c r="S23" s="41">
        <f>IF(S11=0,0,VLOOKUP(S11,FAC_TOTALS_APTA!$A$4:$BJ$126,$L23,FALSE))</f>
        <v>0</v>
      </c>
      <c r="T23" s="41">
        <f>IF(T11=0,0,VLOOKUP(T11,FAC_TOTALS_APTA!$A$4:$BJ$126,$L23,FALSE))</f>
        <v>0</v>
      </c>
      <c r="U23" s="41">
        <f>IF(U11=0,0,VLOOKUP(U11,FAC_TOTALS_APTA!$A$4:$BJ$126,$L23,FALSE))</f>
        <v>0</v>
      </c>
      <c r="V23" s="41">
        <f>IF(V11=0,0,VLOOKUP(V11,FAC_TOTALS_APTA!$A$4:$BJ$126,$L23,FALSE))</f>
        <v>0</v>
      </c>
      <c r="W23" s="41">
        <f>IF(W11=0,0,VLOOKUP(W11,FAC_TOTALS_APTA!$A$4:$BJ$126,$L23,FALSE))</f>
        <v>0</v>
      </c>
      <c r="X23" s="41">
        <f>IF(X11=0,0,VLOOKUP(X11,FAC_TOTALS_APTA!$A$4:$BJ$126,$L23,FALSE))</f>
        <v>0</v>
      </c>
      <c r="Y23" s="41">
        <f>IF(Y11=0,0,VLOOKUP(Y11,FAC_TOTALS_APTA!$A$4:$BJ$126,$L23,FALSE))</f>
        <v>0</v>
      </c>
      <c r="Z23" s="41">
        <f>IF(Z11=0,0,VLOOKUP(Z11,FAC_TOTALS_APTA!$A$4:$BJ$126,$L23,FALSE))</f>
        <v>0</v>
      </c>
      <c r="AA23" s="41">
        <f>IF(AA11=0,0,VLOOKUP(AA11,FAC_TOTALS_APTA!$A$4:$BJ$126,$L23,FALSE))</f>
        <v>0</v>
      </c>
      <c r="AB23" s="41">
        <f>IF(AB11=0,0,VLOOKUP(AB11,FAC_TOTALS_APTA!$A$4:$BJ$126,$L23,FALSE))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144"/>
      <c r="H24" s="144"/>
      <c r="I24" s="49"/>
      <c r="J24" s="50"/>
      <c r="K24" s="50" t="str">
        <f t="shared" ref="K24" si="5">CONCATENATE(D24,J24,"_FAC")</f>
        <v>New_Reporter_FAC</v>
      </c>
      <c r="L24" s="47">
        <f>MATCH($K24,FAC_TOTALS_APTA!$A$2:$BH$2,)</f>
        <v>35</v>
      </c>
      <c r="M24" s="48">
        <f>IF(M11=0,0,VLOOKUP(M11,FAC_TOTALS_APTA!$A$4:$BJ$126,$L24,FALSE))</f>
        <v>0</v>
      </c>
      <c r="N24" s="48">
        <f>IF(N11=0,0,VLOOKUP(N11,FAC_TOTALS_APTA!$A$4:$BJ$126,$L24,FALSE))</f>
        <v>0</v>
      </c>
      <c r="O24" s="48">
        <f>IF(O11=0,0,VLOOKUP(O11,FAC_TOTALS_APTA!$A$4:$BJ$126,$L24,FALSE))</f>
        <v>0</v>
      </c>
      <c r="P24" s="48">
        <f>IF(P11=0,0,VLOOKUP(P11,FAC_TOTALS_APTA!$A$4:$BJ$126,$L24,FALSE))</f>
        <v>0</v>
      </c>
      <c r="Q24" s="48">
        <f>IF(Q11=0,0,VLOOKUP(Q11,FAC_TOTALS_APTA!$A$4:$BJ$126,$L24,FALSE))</f>
        <v>0</v>
      </c>
      <c r="R24" s="48">
        <f>IF(R11=0,0,VLOOKUP(R11,FAC_TOTALS_APTA!$A$4:$BJ$126,$L24,FALSE))</f>
        <v>0</v>
      </c>
      <c r="S24" s="48">
        <f>IF(S11=0,0,VLOOKUP(S11,FAC_TOTALS_APTA!$A$4:$BJ$126,$L24,FALSE))</f>
        <v>0</v>
      </c>
      <c r="T24" s="48">
        <f>IF(T11=0,0,VLOOKUP(T11,FAC_TOTALS_APTA!$A$4:$BJ$126,$L24,FALSE))</f>
        <v>0</v>
      </c>
      <c r="U24" s="48">
        <f>IF(U11=0,0,VLOOKUP(U11,FAC_TOTALS_APTA!$A$4:$BJ$126,$L24,FALSE))</f>
        <v>0</v>
      </c>
      <c r="V24" s="48">
        <f>IF(V11=0,0,VLOOKUP(V11,FAC_TOTALS_APTA!$A$4:$BJ$126,$L24,FALSE))</f>
        <v>0</v>
      </c>
      <c r="W24" s="48">
        <f>IF(W11=0,0,VLOOKUP(W11,FAC_TOTALS_APTA!$A$4:$BJ$126,$L24,FALSE))</f>
        <v>0</v>
      </c>
      <c r="X24" s="48">
        <f>IF(X11=0,0,VLOOKUP(X11,FAC_TOTALS_APTA!$A$4:$BJ$126,$L24,FALSE))</f>
        <v>0</v>
      </c>
      <c r="Y24" s="48">
        <f>IF(Y11=0,0,VLOOKUP(Y11,FAC_TOTALS_APTA!$A$4:$BJ$126,$L24,FALSE))</f>
        <v>0</v>
      </c>
      <c r="Z24" s="48">
        <f>IF(Z11=0,0,VLOOKUP(Z11,FAC_TOTALS_APTA!$A$4:$BJ$126,$L24,FALSE))</f>
        <v>0</v>
      </c>
      <c r="AA24" s="48">
        <f>IF(AA11=0,0,VLOOKUP(AA11,FAC_TOTALS_APTA!$A$4:$BJ$126,$L24,FALSE))</f>
        <v>0</v>
      </c>
      <c r="AB24" s="48">
        <f>IF(AB11=0,0,VLOOKUP(AB11,FAC_TOTALS_APTA!$A$4:$BJ$126,$L24,FALSE))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MATCH($D25,FAC_TOTALS_APTA!$A$2:$BH$2,)</f>
        <v>10</v>
      </c>
      <c r="G25" s="120">
        <f>VLOOKUP(G11,FAC_TOTALS_APTA!$A$4:$BJ$126,$F25,FALSE)</f>
        <v>2568700518.5102601</v>
      </c>
      <c r="H25" s="120">
        <f>VLOOKUP(H11,FAC_TOTALS_APTA!$A$4:$BH$126,$F25,FALSE)</f>
        <v>2204236478.1896</v>
      </c>
      <c r="I25" s="115">
        <f t="shared" ref="I25:I26" si="6">H25/G25-1</f>
        <v>-0.14188654445868765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-364464040.32066011</v>
      </c>
      <c r="AD25" s="36">
        <f>I25</f>
        <v>-0.14188654445868765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MATCH($D26,FAC_TOTALS_APTA!$A$2:$BH$2,)</f>
        <v>8</v>
      </c>
      <c r="G26" s="117">
        <f>VLOOKUP(G11,FAC_TOTALS_APTA!$A$4:$BH$126,$F26,FALSE)</f>
        <v>2541057030.99999</v>
      </c>
      <c r="H26" s="117">
        <f>VLOOKUP(H11,FAC_TOTALS_APTA!$A$4:$BH$126,$F26,FALSE)</f>
        <v>2176386603</v>
      </c>
      <c r="I26" s="116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157"/>
      <c r="H27" s="157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-1.6247673895474213E-3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2012</v>
      </c>
      <c r="H35" s="131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0_2_2012</v>
      </c>
      <c r="H37" s="107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120">
        <f>VLOOKUP(G37,FAC_TOTALS_APTA!$A$4:$BJ$126,$F39,FALSE)</f>
        <v>11264859.978528</v>
      </c>
      <c r="H39" s="120">
        <f>VLOOKUP(H37,FAC_TOTALS_APTA!$A$4:$BJ$126,$F39,FALSE)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4433874.1195318596</v>
      </c>
      <c r="N39" s="32">
        <f>IF(N37=0,0,VLOOKUP(N37,FAC_TOTALS_APTA!$A$4:$BJ$126,$L39,FALSE))</f>
        <v>9953276.8792722095</v>
      </c>
      <c r="O39" s="32">
        <f>IF(O37=0,0,VLOOKUP(O37,FAC_TOTALS_APTA!$A$4:$BJ$126,$L39,FALSE))</f>
        <v>19635998.498348501</v>
      </c>
      <c r="P39" s="32">
        <f>IF(P37=0,0,VLOOKUP(P37,FAC_TOTALS_APTA!$A$4:$BJ$126,$L39,FALSE))</f>
        <v>18851993.308804002</v>
      </c>
      <c r="Q39" s="32">
        <f>IF(Q37=0,0,VLOOKUP(Q37,FAC_TOTALS_APTA!$A$4:$BJ$126,$L39,FALSE))</f>
        <v>5782204.4760504803</v>
      </c>
      <c r="R39" s="32">
        <f>IF(R37=0,0,VLOOKUP(R37,FAC_TOTALS_APTA!$A$4:$BJ$126,$L39,FALSE))</f>
        <v>10699090.061066</v>
      </c>
      <c r="S39" s="32">
        <f>IF(S37=0,0,VLOOKUP(S37,FAC_TOTALS_APTA!$A$4:$BJ$126,$L39,FALSE))</f>
        <v>0</v>
      </c>
      <c r="T39" s="32">
        <f>IF(T37=0,0,VLOOKUP(T37,FAC_TOTALS_APTA!$A$4:$BJ$126,$L39,FALSE))</f>
        <v>0</v>
      </c>
      <c r="U39" s="32">
        <f>IF(U37=0,0,VLOOKUP(U37,FAC_TOTALS_APTA!$A$4:$BJ$126,$L39,FALSE))</f>
        <v>0</v>
      </c>
      <c r="V39" s="32">
        <f>IF(V37=0,0,VLOOKUP(V37,FAC_TOTALS_APTA!$A$4:$BJ$126,$L39,FALSE))</f>
        <v>0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69356437.343073055</v>
      </c>
      <c r="AD39" s="36">
        <f>AC39/G51</f>
        <v>7.4130852829891375E-2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126">
        <f>VLOOKUP(G37,FAC_TOTALS_APTA!$A$4:$BJ$126,$F40,FALSE)</f>
        <v>0.99257439422925597</v>
      </c>
      <c r="H40" s="126">
        <f>VLOOKUP(H37,FAC_TOTALS_APTA!$A$4:$BJ$126,$F40,FALSE)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-7250341.6133547397</v>
      </c>
      <c r="N40" s="32">
        <f>IF(N37=0,0,VLOOKUP(N37,FAC_TOTALS_APTA!$A$4:$BJ$126,$L40,FALSE))</f>
        <v>3221382.0458342601</v>
      </c>
      <c r="O40" s="32">
        <f>IF(O37=0,0,VLOOKUP(O37,FAC_TOTALS_APTA!$A$4:$BJ$126,$L40,FALSE))</f>
        <v>-1818253.800171</v>
      </c>
      <c r="P40" s="32">
        <f>IF(P37=0,0,VLOOKUP(P37,FAC_TOTALS_APTA!$A$4:$BJ$126,$L40,FALSE))</f>
        <v>-3338471.04582205</v>
      </c>
      <c r="Q40" s="32">
        <f>IF(Q37=0,0,VLOOKUP(Q37,FAC_TOTALS_APTA!$A$4:$BJ$126,$L40,FALSE))</f>
        <v>2584181.2228220599</v>
      </c>
      <c r="R40" s="32">
        <f>IF(R37=0,0,VLOOKUP(R37,FAC_TOTALS_APTA!$A$4:$BJ$126,$L40,FALSE))</f>
        <v>3474724.7528081802</v>
      </c>
      <c r="S40" s="32">
        <f>IF(S37=0,0,VLOOKUP(S37,FAC_TOTALS_APTA!$A$4:$BJ$126,$L40,FALSE))</f>
        <v>0</v>
      </c>
      <c r="T40" s="32">
        <f>IF(T37=0,0,VLOOKUP(T37,FAC_TOTALS_APTA!$A$4:$BJ$126,$L40,FALSE))</f>
        <v>0</v>
      </c>
      <c r="U40" s="32">
        <f>IF(U37=0,0,VLOOKUP(U37,FAC_TOTALS_APTA!$A$4:$BJ$126,$L40,FALSE))</f>
        <v>0</v>
      </c>
      <c r="V40" s="32">
        <f>IF(V37=0,0,VLOOKUP(V37,FAC_TOTALS_APTA!$A$4:$BJ$126,$L40,FALSE))</f>
        <v>0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2">SUM(M40:AB40)</f>
        <v>-3126778.43788329</v>
      </c>
      <c r="AD40" s="36">
        <f>AC40/G51</f>
        <v>-3.3420221840958476E-3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120">
        <f>VLOOKUP(G37,FAC_TOTALS_APTA!$A$4:$BJ$126,$F41,FALSE)</f>
        <v>2552570.2182420199</v>
      </c>
      <c r="H41" s="120">
        <f>VLOOKUP(H37,FAC_TOTALS_APTA!$A$4:$BJ$126,$F41,FALSE)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MATCH($K41,FAC_TOTALS_APTA!$A$2:$BH$2,)</f>
        <v>24</v>
      </c>
      <c r="M41" s="32">
        <f>IF(M37=0,0,VLOOKUP(M37,FAC_TOTALS_APTA!$A$4:$BJ$126,$L41,FALSE))</f>
        <v>6404308.7039056104</v>
      </c>
      <c r="N41" s="32">
        <f>IF(N37=0,0,VLOOKUP(N37,FAC_TOTALS_APTA!$A$4:$BJ$126,$L41,FALSE))</f>
        <v>4820438.7748538898</v>
      </c>
      <c r="O41" s="32">
        <f>IF(O37=0,0,VLOOKUP(O37,FAC_TOTALS_APTA!$A$4:$BJ$126,$L41,FALSE))</f>
        <v>4723362.6729193097</v>
      </c>
      <c r="P41" s="32">
        <f>IF(P37=0,0,VLOOKUP(P37,FAC_TOTALS_APTA!$A$4:$BJ$126,$L41,FALSE))</f>
        <v>4400120.0540204197</v>
      </c>
      <c r="Q41" s="32">
        <f>IF(Q37=0,0,VLOOKUP(Q37,FAC_TOTALS_APTA!$A$4:$BJ$126,$L41,FALSE))</f>
        <v>4461333.5013210298</v>
      </c>
      <c r="R41" s="32">
        <f>IF(R37=0,0,VLOOKUP(R37,FAC_TOTALS_APTA!$A$4:$BJ$126,$L41,FALSE))</f>
        <v>3872999.0674180002</v>
      </c>
      <c r="S41" s="32">
        <f>IF(S37=0,0,VLOOKUP(S37,FAC_TOTALS_APTA!$A$4:$BJ$126,$L41,FALSE))</f>
        <v>0</v>
      </c>
      <c r="T41" s="32">
        <f>IF(T37=0,0,VLOOKUP(T37,FAC_TOTALS_APTA!$A$4:$BJ$126,$L41,FALSE))</f>
        <v>0</v>
      </c>
      <c r="U41" s="32">
        <f>IF(U37=0,0,VLOOKUP(U37,FAC_TOTALS_APTA!$A$4:$BJ$126,$L41,FALSE))</f>
        <v>0</v>
      </c>
      <c r="V41" s="32">
        <f>IF(V37=0,0,VLOOKUP(V37,FAC_TOTALS_APTA!$A$4:$BJ$126,$L41,FALSE))</f>
        <v>0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2"/>
        <v>28682562.774438262</v>
      </c>
      <c r="AD41" s="36">
        <f>AC41/G51</f>
        <v>3.0657036625142669E-2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126" t="e">
        <f>VLOOKUP(G37,FAC_TOTALS_APTA!$A$4:$BJ$126,$F42,FALSE)</f>
        <v>#REF!</v>
      </c>
      <c r="H42" s="126" t="e">
        <f>VLOOKUP(H37,FAC_TOTALS_APTA!$A$4:$BJ$126,$F42,FALSE)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>
        <f>IF(S37=0,0,VLOOKUP(S37,FAC_TOTALS_APTA!$A$4:$BJ$126,$L42,FALSE))</f>
        <v>0</v>
      </c>
      <c r="T42" s="32">
        <f>IF(T37=0,0,VLOOKUP(T37,FAC_TOTALS_APTA!$A$4:$BJ$126,$L42,FALSE))</f>
        <v>0</v>
      </c>
      <c r="U42" s="32">
        <f>IF(U37=0,0,VLOOKUP(U37,FAC_TOTALS_APTA!$A$4:$BJ$126,$L42,FALSE))</f>
        <v>0</v>
      </c>
      <c r="V42" s="32">
        <f>IF(V37=0,0,VLOOKUP(V37,FAC_TOTALS_APTA!$A$4:$BJ$126,$L42,FALSE))</f>
        <v>0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128">
        <f>VLOOKUP(G37,FAC_TOTALS_APTA!$A$4:$BJ$126,$F43,FALSE)</f>
        <v>4.0256358420234699</v>
      </c>
      <c r="H43" s="128">
        <f>VLOOKUP(H37,FAC_TOTALS_APTA!$A$4:$BJ$126,$F43,FALSE)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MATCH($K43,FAC_TOTALS_APTA!$A$2:$BH$2,)</f>
        <v>26</v>
      </c>
      <c r="M43" s="32">
        <f>IF(M37=0,0,VLOOKUP(M37,FAC_TOTALS_APTA!$A$4:$BJ$126,$L43,FALSE))</f>
        <v>-5281328.4181801695</v>
      </c>
      <c r="N43" s="32">
        <f>IF(N37=0,0,VLOOKUP(N37,FAC_TOTALS_APTA!$A$4:$BJ$126,$L43,FALSE))</f>
        <v>-7474768.1609621895</v>
      </c>
      <c r="O43" s="32">
        <f>IF(O37=0,0,VLOOKUP(O37,FAC_TOTALS_APTA!$A$4:$BJ$126,$L43,FALSE))</f>
        <v>-37468619.819344297</v>
      </c>
      <c r="P43" s="32">
        <f>IF(P37=0,0,VLOOKUP(P37,FAC_TOTALS_APTA!$A$4:$BJ$126,$L43,FALSE))</f>
        <v>-13462196.6201833</v>
      </c>
      <c r="Q43" s="32">
        <f>IF(Q37=0,0,VLOOKUP(Q37,FAC_TOTALS_APTA!$A$4:$BJ$126,$L43,FALSE))</f>
        <v>9235673.1120962799</v>
      </c>
      <c r="R43" s="32">
        <f>IF(R37=0,0,VLOOKUP(R37,FAC_TOTALS_APTA!$A$4:$BJ$126,$L43,FALSE))</f>
        <v>10729126.395347601</v>
      </c>
      <c r="S43" s="32">
        <f>IF(S37=0,0,VLOOKUP(S37,FAC_TOTALS_APTA!$A$4:$BJ$126,$L43,FALSE))</f>
        <v>0</v>
      </c>
      <c r="T43" s="32">
        <f>IF(T37=0,0,VLOOKUP(T37,FAC_TOTALS_APTA!$A$4:$BJ$126,$L43,FALSE))</f>
        <v>0</v>
      </c>
      <c r="U43" s="32">
        <f>IF(U37=0,0,VLOOKUP(U37,FAC_TOTALS_APTA!$A$4:$BJ$126,$L43,FALSE))</f>
        <v>0</v>
      </c>
      <c r="V43" s="32">
        <f>IF(V37=0,0,VLOOKUP(V37,FAC_TOTALS_APTA!$A$4:$BJ$126,$L43,FALSE))</f>
        <v>0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2"/>
        <v>-43722113.51122608</v>
      </c>
      <c r="AD43" s="36">
        <f>AC43/G51</f>
        <v>-4.6731892327168602E-2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126">
        <f>VLOOKUP(G37,FAC_TOTALS_APTA!$A$4:$BJ$126,$F44,FALSE)</f>
        <v>28874.309502126802</v>
      </c>
      <c r="H44" s="126">
        <f>VLOOKUP(H37,FAC_TOTALS_APTA!$A$4:$BJ$126,$F44,FALSE)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-864953.43446420995</v>
      </c>
      <c r="N44" s="32">
        <f>IF(N37=0,0,VLOOKUP(N37,FAC_TOTALS_APTA!$A$4:$BJ$126,$L44,FALSE))</f>
        <v>-662785.190059204</v>
      </c>
      <c r="O44" s="32">
        <f>IF(O37=0,0,VLOOKUP(O37,FAC_TOTALS_APTA!$A$4:$BJ$126,$L44,FALSE))</f>
        <v>-7387770.9670628402</v>
      </c>
      <c r="P44" s="32">
        <f>IF(P37=0,0,VLOOKUP(P37,FAC_TOTALS_APTA!$A$4:$BJ$126,$L44,FALSE))</f>
        <v>-4526094.9728813702</v>
      </c>
      <c r="Q44" s="32">
        <f>IF(Q37=0,0,VLOOKUP(Q37,FAC_TOTALS_APTA!$A$4:$BJ$126,$L44,FALSE))</f>
        <v>-885942.36853616196</v>
      </c>
      <c r="R44" s="32">
        <f>IF(R37=0,0,VLOOKUP(R37,FAC_TOTALS_APTA!$A$4:$BJ$126,$L44,FALSE))</f>
        <v>-2105539.8577827201</v>
      </c>
      <c r="S44" s="32">
        <f>IF(S37=0,0,VLOOKUP(S37,FAC_TOTALS_APTA!$A$4:$BJ$126,$L44,FALSE))</f>
        <v>0</v>
      </c>
      <c r="T44" s="32">
        <f>IF(T37=0,0,VLOOKUP(T37,FAC_TOTALS_APTA!$A$4:$BJ$126,$L44,FALSE))</f>
        <v>0</v>
      </c>
      <c r="U44" s="32">
        <f>IF(U37=0,0,VLOOKUP(U37,FAC_TOTALS_APTA!$A$4:$BJ$126,$L44,FALSE))</f>
        <v>0</v>
      </c>
      <c r="V44" s="32">
        <f>IF(V37=0,0,VLOOKUP(V37,FAC_TOTALS_APTA!$A$4:$BJ$126,$L44,FALSE))</f>
        <v>0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2"/>
        <v>-16433086.790786505</v>
      </c>
      <c r="AD44" s="36">
        <f>AC44/G51</f>
        <v>-1.7564321137240383E-2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120">
        <f>VLOOKUP(G37,FAC_TOTALS_APTA!$A$4:$BJ$126,$F45,FALSE)</f>
        <v>8.2569154106646199</v>
      </c>
      <c r="H45" s="120">
        <f>VLOOKUP(H37,FAC_TOTALS_APTA!$A$4:$BJ$126,$F45,FALSE)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MATCH($K45,FAC_TOTALS_APTA!$A$2:$BH$2,)</f>
        <v>28</v>
      </c>
      <c r="M45" s="32">
        <f>IF(M37=0,0,VLOOKUP(M37,FAC_TOTALS_APTA!$A$4:$BJ$126,$L45,FALSE))</f>
        <v>-1694595.693854</v>
      </c>
      <c r="N45" s="32">
        <f>IF(N37=0,0,VLOOKUP(N37,FAC_TOTALS_APTA!$A$4:$BJ$126,$L45,FALSE))</f>
        <v>348540.05565761199</v>
      </c>
      <c r="O45" s="32">
        <f>IF(O37=0,0,VLOOKUP(O37,FAC_TOTALS_APTA!$A$4:$BJ$126,$L45,FALSE))</f>
        <v>-1911461.28471295</v>
      </c>
      <c r="P45" s="32">
        <f>IF(P37=0,0,VLOOKUP(P37,FAC_TOTALS_APTA!$A$4:$BJ$126,$L45,FALSE))</f>
        <v>-1193738.13279122</v>
      </c>
      <c r="Q45" s="32">
        <f>IF(Q37=0,0,VLOOKUP(Q37,FAC_TOTALS_APTA!$A$4:$BJ$126,$L45,FALSE))</f>
        <v>-2490003.1118535898</v>
      </c>
      <c r="R45" s="32">
        <f>IF(R37=0,0,VLOOKUP(R37,FAC_TOTALS_APTA!$A$4:$BJ$126,$L45,FALSE))</f>
        <v>-2020879.7301429601</v>
      </c>
      <c r="S45" s="32">
        <f>IF(S37=0,0,VLOOKUP(S37,FAC_TOTALS_APTA!$A$4:$BJ$126,$L45,FALSE))</f>
        <v>0</v>
      </c>
      <c r="T45" s="32">
        <f>IF(T37=0,0,VLOOKUP(T37,FAC_TOTALS_APTA!$A$4:$BJ$126,$L45,FALSE))</f>
        <v>0</v>
      </c>
      <c r="U45" s="32">
        <f>IF(U37=0,0,VLOOKUP(U37,FAC_TOTALS_APTA!$A$4:$BJ$126,$L45,FALSE))</f>
        <v>0</v>
      </c>
      <c r="V45" s="32">
        <f>IF(V37=0,0,VLOOKUP(V37,FAC_TOTALS_APTA!$A$4:$BJ$126,$L45,FALSE))</f>
        <v>0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2"/>
        <v>-8962137.8976971079</v>
      </c>
      <c r="AD45" s="36">
        <f>AC45/G51</f>
        <v>-9.5790809186038755E-3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128">
        <f>VLOOKUP(G37,FAC_TOTALS_APTA!$A$4:$BJ$126,$F46,FALSE)</f>
        <v>4.1251469761152801</v>
      </c>
      <c r="H46" s="128">
        <f>VLOOKUP(H37,FAC_TOTALS_APTA!$A$4:$BJ$126,$F46,FALSE)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MATCH($K46,FAC_TOTALS_APTA!$A$2:$BH$2,)</f>
        <v>29</v>
      </c>
      <c r="M46" s="32">
        <f>IF(M37=0,0,VLOOKUP(M37,FAC_TOTALS_APTA!$A$4:$BJ$126,$L46,FALSE))</f>
        <v>-521189.72028517502</v>
      </c>
      <c r="N46" s="32">
        <f>IF(N37=0,0,VLOOKUP(N37,FAC_TOTALS_APTA!$A$4:$BJ$126,$L46,FALSE))</f>
        <v>-654236.097322157</v>
      </c>
      <c r="O46" s="32">
        <f>IF(O37=0,0,VLOOKUP(O37,FAC_TOTALS_APTA!$A$4:$BJ$126,$L46,FALSE))</f>
        <v>-1136290.31660872</v>
      </c>
      <c r="P46" s="32">
        <f>IF(P37=0,0,VLOOKUP(P37,FAC_TOTALS_APTA!$A$4:$BJ$126,$L46,FALSE))</f>
        <v>-3773505.9075607602</v>
      </c>
      <c r="Q46" s="32">
        <f>IF(Q37=0,0,VLOOKUP(Q37,FAC_TOTALS_APTA!$A$4:$BJ$126,$L46,FALSE))</f>
        <v>-1601903.3612732701</v>
      </c>
      <c r="R46" s="32">
        <f>IF(R37=0,0,VLOOKUP(R37,FAC_TOTALS_APTA!$A$4:$BJ$126,$L46,FALSE))</f>
        <v>-1990860.10347422</v>
      </c>
      <c r="S46" s="32">
        <f>IF(S37=0,0,VLOOKUP(S37,FAC_TOTALS_APTA!$A$4:$BJ$126,$L46,FALSE))</f>
        <v>0</v>
      </c>
      <c r="T46" s="32">
        <f>IF(T37=0,0,VLOOKUP(T37,FAC_TOTALS_APTA!$A$4:$BJ$126,$L46,FALSE))</f>
        <v>0</v>
      </c>
      <c r="U46" s="32">
        <f>IF(U37=0,0,VLOOKUP(U37,FAC_TOTALS_APTA!$A$4:$BJ$126,$L46,FALSE))</f>
        <v>0</v>
      </c>
      <c r="V46" s="32">
        <f>IF(V37=0,0,VLOOKUP(V37,FAC_TOTALS_APTA!$A$4:$BJ$126,$L46,FALSE))</f>
        <v>0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2"/>
        <v>-9677985.5065243021</v>
      </c>
      <c r="AD46" s="36">
        <f>AC46/G51</f>
        <v>-1.0344206633987789E-2</v>
      </c>
    </row>
    <row r="47" spans="2:30" x14ac:dyDescent="0.25">
      <c r="B47" s="28" t="s">
        <v>69</v>
      </c>
      <c r="C47" s="31"/>
      <c r="D47" s="14" t="s">
        <v>81</v>
      </c>
      <c r="E47" s="58"/>
      <c r="F47" s="9">
        <f>MATCH($D47,FAC_TOTALS_APTA!$A$2:$BJ$2,)</f>
        <v>20</v>
      </c>
      <c r="G47" s="128">
        <f>VLOOKUP(G37,FAC_TOTALS_APTA!$A$4:$BJ$126,$F47,FALSE)</f>
        <v>0</v>
      </c>
      <c r="H47" s="128">
        <f>VLOOKUP(H37,FAC_TOTALS_APTA!$A$4:$BJ$126,$F47,FALSE)</f>
        <v>3.85967537363417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YEARS_SINCE_TNC_BUS_FAC</v>
      </c>
      <c r="L47" s="9">
        <f>MATCH($K47,FAC_TOTALS_APTA!$A$2:$BH$2,)</f>
        <v>30</v>
      </c>
      <c r="M47" s="32">
        <f>IF(M37=0,0,VLOOKUP(M37,FAC_TOTALS_APTA!$A$4:$BJ$126,$L47,FALSE))</f>
        <v>0</v>
      </c>
      <c r="N47" s="32">
        <f>IF(N37=0,0,VLOOKUP(N37,FAC_TOTALS_APTA!$A$4:$BJ$126,$L47,FALSE))</f>
        <v>-3306361.7998145302</v>
      </c>
      <c r="O47" s="32">
        <f>IF(O37=0,0,VLOOKUP(O37,FAC_TOTALS_APTA!$A$4:$BJ$126,$L47,FALSE))</f>
        <v>-17881797.6904881</v>
      </c>
      <c r="P47" s="32">
        <f>IF(P37=0,0,VLOOKUP(P37,FAC_TOTALS_APTA!$A$4:$BJ$126,$L47,FALSE))</f>
        <v>-19747581.535784598</v>
      </c>
      <c r="Q47" s="32">
        <f>IF(Q37=0,0,VLOOKUP(Q37,FAC_TOTALS_APTA!$A$4:$BJ$126,$L47,FALSE))</f>
        <v>-18944953.021643501</v>
      </c>
      <c r="R47" s="32">
        <f>IF(R37=0,0,VLOOKUP(R37,FAC_TOTALS_APTA!$A$4:$BJ$126,$L47,FALSE))</f>
        <v>-19264177.651448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2"/>
        <v>-79144871.699178725</v>
      </c>
      <c r="AD47" s="36">
        <f>AC47/G51</f>
        <v>-8.4593111482223857E-2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128" t="e">
        <f>VLOOKUP(G37,FAC_TOTALS_APTA!$A$4:$BJ$126,$F48,FALSE)</f>
        <v>#REF!</v>
      </c>
      <c r="H48" s="128" t="e">
        <f>VLOOKUP(H37,FAC_TOTALS_APTA!$A$4:$BJ$126,$F48,FALSE)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>
        <f>IF(S37=0,0,VLOOKUP(S37,FAC_TOTALS_APTA!$A$4:$BJ$126,$L48,FALSE))</f>
        <v>0</v>
      </c>
      <c r="T48" s="32">
        <f>IF(T37=0,0,VLOOKUP(T37,FAC_TOTALS_APTA!$A$4:$BJ$126,$L48,FALSE))</f>
        <v>0</v>
      </c>
      <c r="U48" s="32">
        <f>IF(U37=0,0,VLOOKUP(U37,FAC_TOTALS_APTA!$A$4:$BJ$126,$L48,FALSE))</f>
        <v>0</v>
      </c>
      <c r="V48" s="32">
        <f>IF(V37=0,0,VLOOKUP(V37,FAC_TOTALS_APTA!$A$4:$BJ$126,$L48,FALSE))</f>
        <v>0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134" t="e">
        <f>VLOOKUP(G37,FAC_TOTALS_APTA!$A$4:$BJ$126,$F49,FALSE)</f>
        <v>#REF!</v>
      </c>
      <c r="H49" s="134" t="e">
        <f>VLOOKUP(H37,FAC_TOTALS_APTA!$A$4:$BJ$126,$F49,FALSE)</f>
        <v>#REF!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>
        <f>IF(S37=0,0,VLOOKUP(S37,FAC_TOTALS_APTA!$A$4:$BJ$126,$L49,FALSE))</f>
        <v>0</v>
      </c>
      <c r="T49" s="41">
        <f>IF(T37=0,0,VLOOKUP(T37,FAC_TOTALS_APTA!$A$4:$BJ$126,$L49,FALSE))</f>
        <v>0</v>
      </c>
      <c r="U49" s="41">
        <f>IF(U37=0,0,VLOOKUP(U37,FAC_TOTALS_APTA!$A$4:$BJ$126,$L49,FALSE))</f>
        <v>0</v>
      </c>
      <c r="V49" s="41">
        <f>IF(V37=0,0,VLOOKUP(V37,FAC_TOTALS_APTA!$A$4:$BJ$126,$L49,FALSE))</f>
        <v>0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1"/>
        <v>New_Reporter_FAC</v>
      </c>
      <c r="L50" s="47">
        <f>MATCH($K50,FAC_TOTALS_APTA!$A$2:$BH$2,)</f>
        <v>35</v>
      </c>
      <c r="M50" s="48">
        <f>IF(M37=0,0,VLOOKUP(M37,FAC_TOTALS_APTA!$A$4:$BJ$126,$L50,FALSE))</f>
        <v>0</v>
      </c>
      <c r="N50" s="48">
        <f>IF(N37=0,0,VLOOKUP(N37,FAC_TOTALS_APTA!$A$4:$BJ$126,$L50,FALSE))</f>
        <v>0</v>
      </c>
      <c r="O50" s="48">
        <f>IF(O37=0,0,VLOOKUP(O37,FAC_TOTALS_APTA!$A$4:$BJ$126,$L50,FALSE))</f>
        <v>0</v>
      </c>
      <c r="P50" s="48">
        <f>IF(P37=0,0,VLOOKUP(P37,FAC_TOTALS_APTA!$A$4:$BJ$126,$L50,FALSE))</f>
        <v>0</v>
      </c>
      <c r="Q50" s="48">
        <f>IF(Q37=0,0,VLOOKUP(Q37,FAC_TOTALS_APTA!$A$4:$BJ$126,$L50,FALSE))</f>
        <v>0</v>
      </c>
      <c r="R50" s="48">
        <f>IF(R37=0,0,VLOOKUP(R37,FAC_TOTALS_APTA!$A$4:$BJ$126,$L50,FALSE))</f>
        <v>0</v>
      </c>
      <c r="S50" s="48">
        <f>IF(S37=0,0,VLOOKUP(S37,FAC_TOTALS_APTA!$A$4:$BJ$126,$L50,FALSE))</f>
        <v>0</v>
      </c>
      <c r="T50" s="48">
        <f>IF(T37=0,0,VLOOKUP(T37,FAC_TOTALS_APTA!$A$4:$BJ$126,$L50,FALSE))</f>
        <v>0</v>
      </c>
      <c r="U50" s="48">
        <f>IF(U37=0,0,VLOOKUP(U37,FAC_TOTALS_APTA!$A$4:$BJ$126,$L50,FALSE))</f>
        <v>0</v>
      </c>
      <c r="V50" s="48">
        <f>IF(V37=0,0,VLOOKUP(V37,FAC_TOTALS_APTA!$A$4:$BJ$126,$L50,FALSE))</f>
        <v>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20">
        <f>VLOOKUP(G37,FAC_TOTALS_APTA!$A$4:$BJ$126,$F51,FALSE)</f>
        <v>935594758.39601898</v>
      </c>
      <c r="H51" s="120">
        <f>VLOOKUP(H37,FAC_TOTALS_APTA!$A$4:$BH$126,$F51,FALSE)</f>
        <v>871785023.21953499</v>
      </c>
      <c r="I51" s="115">
        <f t="shared" ref="I51" si="13">H51/G51-1</f>
        <v>-6.8202322216810218E-2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-63809735.176483989</v>
      </c>
      <c r="AD51" s="36">
        <f>I51</f>
        <v>-6.8202322216810218E-2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7">
        <f>VLOOKUP(G37,FAC_TOTALS_APTA!$A$4:$BH$126,$F52,FALSE)</f>
        <v>961216517.99999905</v>
      </c>
      <c r="H52" s="117">
        <f>VLOOKUP(H37,FAC_TOTALS_APTA!$A$4:$BH$126,$F52,FALSE)</f>
        <v>809531783</v>
      </c>
      <c r="I52" s="116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-8.9602638642174104E-2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2012</v>
      </c>
      <c r="H61" s="131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0_3_2012</v>
      </c>
      <c r="H63" s="107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MATCH($D65,FAC_TOTALS_APTA!$A$2:$BJ$2,)</f>
        <v>12</v>
      </c>
      <c r="G65" s="120">
        <f>VLOOKUP(G63,FAC_TOTALS_APTA!$A$4:$BJ$126,$F65,FALSE)</f>
        <v>1935564.7547657499</v>
      </c>
      <c r="H65" s="120">
        <f>VLOOKUP(H63,FAC_TOTALS_APTA!$A$4:$BJ$126,$F65,FALSE)</f>
        <v>2110597.3381989901</v>
      </c>
      <c r="I65" s="33">
        <f>IFERROR(H65/G65-1,"-")</f>
        <v>9.0429722385817701E-2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MATCH($K65,FAC_TOTALS_APTA!$A$2:$BH$2,)</f>
        <v>22</v>
      </c>
      <c r="M65" s="32">
        <f>IF(M63=0,0,VLOOKUP(M63,FAC_TOTALS_APTA!$A$4:$BJ$126,$L65,FALSE))</f>
        <v>1618305.5626179101</v>
      </c>
      <c r="N65" s="32">
        <f>IF(N63=0,0,VLOOKUP(N63,FAC_TOTALS_APTA!$A$4:$BJ$126,$L65,FALSE))</f>
        <v>4843381.4412094904</v>
      </c>
      <c r="O65" s="32">
        <f>IF(O63=0,0,VLOOKUP(O63,FAC_TOTALS_APTA!$A$4:$BJ$126,$L65,FALSE))</f>
        <v>4640088.1788197402</v>
      </c>
      <c r="P65" s="32">
        <f>IF(P63=0,0,VLOOKUP(P63,FAC_TOTALS_APTA!$A$4:$BJ$126,$L65,FALSE))</f>
        <v>3087897.7609677301</v>
      </c>
      <c r="Q65" s="32">
        <f>IF(Q63=0,0,VLOOKUP(Q63,FAC_TOTALS_APTA!$A$4:$BJ$126,$L65,FALSE))</f>
        <v>2432778.6329034902</v>
      </c>
      <c r="R65" s="32">
        <f>IF(R63=0,0,VLOOKUP(R63,FAC_TOTALS_APTA!$A$4:$BJ$126,$L65,FALSE))</f>
        <v>2581183.48577521</v>
      </c>
      <c r="S65" s="32">
        <f>IF(S63=0,0,VLOOKUP(S63,FAC_TOTALS_APTA!$A$4:$BJ$126,$L65,FALSE))</f>
        <v>0</v>
      </c>
      <c r="T65" s="32">
        <f>IF(T63=0,0,VLOOKUP(T63,FAC_TOTALS_APTA!$A$4:$BJ$126,$L65,FALSE))</f>
        <v>0</v>
      </c>
      <c r="U65" s="32">
        <f>IF(U63=0,0,VLOOKUP(U63,FAC_TOTALS_APTA!$A$4:$BJ$126,$L65,FALSE))</f>
        <v>0</v>
      </c>
      <c r="V65" s="32">
        <f>IF(V63=0,0,VLOOKUP(V63,FAC_TOTALS_APTA!$A$4:$BJ$126,$L65,FALSE))</f>
        <v>0</v>
      </c>
      <c r="W65" s="32">
        <f>IF(W63=0,0,VLOOKUP(W63,FAC_TOTALS_APTA!$A$4:$BJ$126,$L65,FALSE))</f>
        <v>0</v>
      </c>
      <c r="X65" s="32">
        <f>IF(X63=0,0,VLOOKUP(X63,FAC_TOTALS_APTA!$A$4:$BJ$126,$L65,FALSE))</f>
        <v>0</v>
      </c>
      <c r="Y65" s="32">
        <f>IF(Y63=0,0,VLOOKUP(Y63,FAC_TOTALS_APTA!$A$4:$BJ$126,$L65,FALSE))</f>
        <v>0</v>
      </c>
      <c r="Z65" s="32">
        <f>IF(Z63=0,0,VLOOKUP(Z63,FAC_TOTALS_APTA!$A$4:$BJ$126,$L65,FALSE))</f>
        <v>0</v>
      </c>
      <c r="AA65" s="32">
        <f>IF(AA63=0,0,VLOOKUP(AA63,FAC_TOTALS_APTA!$A$4:$BJ$126,$L65,FALSE))</f>
        <v>0</v>
      </c>
      <c r="AB65" s="32">
        <f>IF(AB63=0,0,VLOOKUP(AB63,FAC_TOTALS_APTA!$A$4:$BJ$126,$L65,FALSE))</f>
        <v>0</v>
      </c>
      <c r="AC65" s="35">
        <f>SUM(M65:AB65)</f>
        <v>19203635.06229357</v>
      </c>
      <c r="AD65" s="36">
        <f>AC65/G77</f>
        <v>6.4747838072257757E-2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MATCH($D66,FAC_TOTALS_APTA!$A$2:$BJ$2,)</f>
        <v>13</v>
      </c>
      <c r="G66" s="126">
        <f>VLOOKUP(G63,FAC_TOTALS_APTA!$A$4:$BJ$126,$F66,FALSE)</f>
        <v>0.82821757692531495</v>
      </c>
      <c r="H66" s="126">
        <f>VLOOKUP(H63,FAC_TOTALS_APTA!$A$4:$BJ$126,$F66,FALSE)</f>
        <v>0.97569250120411</v>
      </c>
      <c r="I66" s="33">
        <f t="shared" ref="I66:I75" si="17">IFERROR(H66/G66-1,"-")</f>
        <v>0.17806302158701182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MATCH($K66,FAC_TOTALS_APTA!$A$2:$BH$2,)</f>
        <v>23</v>
      </c>
      <c r="M66" s="32">
        <f>IF(M63=0,0,VLOOKUP(M63,FAC_TOTALS_APTA!$A$4:$BJ$126,$L66,FALSE))</f>
        <v>-5742236.0984369796</v>
      </c>
      <c r="N66" s="32">
        <f>IF(N63=0,0,VLOOKUP(N63,FAC_TOTALS_APTA!$A$4:$BJ$126,$L66,FALSE))</f>
        <v>405071.414934962</v>
      </c>
      <c r="O66" s="32">
        <f>IF(O63=0,0,VLOOKUP(O63,FAC_TOTALS_APTA!$A$4:$BJ$126,$L66,FALSE))</f>
        <v>-3587190.2984201298</v>
      </c>
      <c r="P66" s="32">
        <f>IF(P63=0,0,VLOOKUP(P63,FAC_TOTALS_APTA!$A$4:$BJ$126,$L66,FALSE))</f>
        <v>-3946161.0347587401</v>
      </c>
      <c r="Q66" s="32">
        <f>IF(Q63=0,0,VLOOKUP(Q63,FAC_TOTALS_APTA!$A$4:$BJ$126,$L66,FALSE))</f>
        <v>447532.63166662998</v>
      </c>
      <c r="R66" s="32">
        <f>IF(R63=0,0,VLOOKUP(R63,FAC_TOTALS_APTA!$A$4:$BJ$126,$L66,FALSE))</f>
        <v>802717.28616119002</v>
      </c>
      <c r="S66" s="32">
        <f>IF(S63=0,0,VLOOKUP(S63,FAC_TOTALS_APTA!$A$4:$BJ$126,$L66,FALSE))</f>
        <v>0</v>
      </c>
      <c r="T66" s="32">
        <f>IF(T63=0,0,VLOOKUP(T63,FAC_TOTALS_APTA!$A$4:$BJ$126,$L66,FALSE))</f>
        <v>0</v>
      </c>
      <c r="U66" s="32">
        <f>IF(U63=0,0,VLOOKUP(U63,FAC_TOTALS_APTA!$A$4:$BJ$126,$L66,FALSE))</f>
        <v>0</v>
      </c>
      <c r="V66" s="32">
        <f>IF(V63=0,0,VLOOKUP(V63,FAC_TOTALS_APTA!$A$4:$BJ$126,$L66,FALSE))</f>
        <v>0</v>
      </c>
      <c r="W66" s="32">
        <f>IF(W63=0,0,VLOOKUP(W63,FAC_TOTALS_APTA!$A$4:$BJ$126,$L66,FALSE))</f>
        <v>0</v>
      </c>
      <c r="X66" s="32">
        <f>IF(X63=0,0,VLOOKUP(X63,FAC_TOTALS_APTA!$A$4:$BJ$126,$L66,FALSE))</f>
        <v>0</v>
      </c>
      <c r="Y66" s="32">
        <f>IF(Y63=0,0,VLOOKUP(Y63,FAC_TOTALS_APTA!$A$4:$BJ$126,$L66,FALSE))</f>
        <v>0</v>
      </c>
      <c r="Z66" s="32">
        <f>IF(Z63=0,0,VLOOKUP(Z63,FAC_TOTALS_APTA!$A$4:$BJ$126,$L66,FALSE))</f>
        <v>0</v>
      </c>
      <c r="AA66" s="32">
        <f>IF(AA63=0,0,VLOOKUP(AA63,FAC_TOTALS_APTA!$A$4:$BJ$126,$L66,FALSE))</f>
        <v>0</v>
      </c>
      <c r="AB66" s="32">
        <f>IF(AB63=0,0,VLOOKUP(AB63,FAC_TOTALS_APTA!$A$4:$BJ$126,$L66,FALSE))</f>
        <v>0</v>
      </c>
      <c r="AC66" s="35">
        <f t="shared" ref="AC66:AC75" si="20">SUM(M66:AB66)</f>
        <v>-11620266.098853068</v>
      </c>
      <c r="AD66" s="36">
        <f>AC66/G77</f>
        <v>-3.9179410839898773E-2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MATCH($D67,FAC_TOTALS_APTA!$A$2:$BJ$2,)</f>
        <v>14</v>
      </c>
      <c r="G67" s="120">
        <f>VLOOKUP(G63,FAC_TOTALS_APTA!$A$4:$BJ$126,$F67,FALSE)</f>
        <v>608223.96752153302</v>
      </c>
      <c r="H67" s="120">
        <f>VLOOKUP(H63,FAC_TOTALS_APTA!$A$4:$BJ$126,$F67,FALSE)</f>
        <v>643261.456961027</v>
      </c>
      <c r="I67" s="33">
        <f t="shared" si="17"/>
        <v>5.7606229465552161E-2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MATCH($K67,FAC_TOTALS_APTA!$A$2:$BH$2,)</f>
        <v>24</v>
      </c>
      <c r="M67" s="32">
        <f>IF(M63=0,0,VLOOKUP(M63,FAC_TOTALS_APTA!$A$4:$BJ$126,$L67,FALSE))</f>
        <v>1537033.4369793001</v>
      </c>
      <c r="N67" s="32">
        <f>IF(N63=0,0,VLOOKUP(N63,FAC_TOTALS_APTA!$A$4:$BJ$126,$L67,FALSE))</f>
        <v>914992.03702361498</v>
      </c>
      <c r="O67" s="32">
        <f>IF(O63=0,0,VLOOKUP(O63,FAC_TOTALS_APTA!$A$4:$BJ$126,$L67,FALSE))</f>
        <v>1049317.52121507</v>
      </c>
      <c r="P67" s="32">
        <f>IF(P63=0,0,VLOOKUP(P63,FAC_TOTALS_APTA!$A$4:$BJ$126,$L67,FALSE))</f>
        <v>965091.56998442602</v>
      </c>
      <c r="Q67" s="32">
        <f>IF(Q63=0,0,VLOOKUP(Q63,FAC_TOTALS_APTA!$A$4:$BJ$126,$L67,FALSE))</f>
        <v>819160.73277546896</v>
      </c>
      <c r="R67" s="32">
        <f>IF(R63=0,0,VLOOKUP(R63,FAC_TOTALS_APTA!$A$4:$BJ$126,$L67,FALSE))</f>
        <v>861940.13850348699</v>
      </c>
      <c r="S67" s="32">
        <f>IF(S63=0,0,VLOOKUP(S63,FAC_TOTALS_APTA!$A$4:$BJ$126,$L67,FALSE))</f>
        <v>0</v>
      </c>
      <c r="T67" s="32">
        <f>IF(T63=0,0,VLOOKUP(T63,FAC_TOTALS_APTA!$A$4:$BJ$126,$L67,FALSE))</f>
        <v>0</v>
      </c>
      <c r="U67" s="32">
        <f>IF(U63=0,0,VLOOKUP(U63,FAC_TOTALS_APTA!$A$4:$BJ$126,$L67,FALSE))</f>
        <v>0</v>
      </c>
      <c r="V67" s="32">
        <f>IF(V63=0,0,VLOOKUP(V63,FAC_TOTALS_APTA!$A$4:$BJ$126,$L67,FALSE))</f>
        <v>0</v>
      </c>
      <c r="W67" s="32">
        <f>IF(W63=0,0,VLOOKUP(W63,FAC_TOTALS_APTA!$A$4:$BJ$126,$L67,FALSE))</f>
        <v>0</v>
      </c>
      <c r="X67" s="32">
        <f>IF(X63=0,0,VLOOKUP(X63,FAC_TOTALS_APTA!$A$4:$BJ$126,$L67,FALSE))</f>
        <v>0</v>
      </c>
      <c r="Y67" s="32">
        <f>IF(Y63=0,0,VLOOKUP(Y63,FAC_TOTALS_APTA!$A$4:$BJ$126,$L67,FALSE))</f>
        <v>0</v>
      </c>
      <c r="Z67" s="32">
        <f>IF(Z63=0,0,VLOOKUP(Z63,FAC_TOTALS_APTA!$A$4:$BJ$126,$L67,FALSE))</f>
        <v>0</v>
      </c>
      <c r="AA67" s="32">
        <f>IF(AA63=0,0,VLOOKUP(AA63,FAC_TOTALS_APTA!$A$4:$BJ$126,$L67,FALSE))</f>
        <v>0</v>
      </c>
      <c r="AB67" s="32">
        <f>IF(AB63=0,0,VLOOKUP(AB63,FAC_TOTALS_APTA!$A$4:$BJ$126,$L67,FALSE))</f>
        <v>0</v>
      </c>
      <c r="AC67" s="35">
        <f t="shared" si="20"/>
        <v>6147535.4364813678</v>
      </c>
      <c r="AD67" s="36">
        <f>AC67/G77</f>
        <v>2.0727306454928148E-2</v>
      </c>
    </row>
    <row r="68" spans="1:33" hidden="1" x14ac:dyDescent="0.25">
      <c r="B68" s="28" t="s">
        <v>67</v>
      </c>
      <c r="C68" s="31"/>
      <c r="D68" s="107" t="s">
        <v>11</v>
      </c>
      <c r="E68" s="58"/>
      <c r="F68" s="9" t="e">
        <f>MATCH($D68,FAC_TOTALS_APTA!$A$2:$BJ$2,)</f>
        <v>#N/A</v>
      </c>
      <c r="G68" s="126" t="e">
        <f>VLOOKUP(G63,FAC_TOTALS_APTA!$A$4:$BJ$126,$F68,FALSE)</f>
        <v>#REF!</v>
      </c>
      <c r="H68" s="126" t="e">
        <f>VLOOKUP(H63,FAC_TOTALS_APTA!$A$4:$BJ$126,$F68,FALSE)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MATCH($K68,FAC_TOTALS_APTA!$A$2:$BH$2,)</f>
        <v>#N/A</v>
      </c>
      <c r="M68" s="32" t="e">
        <f>IF(M63=0,0,VLOOKUP(M63,FAC_TOTALS_APTA!$A$4:$BJ$126,$L68,FALSE))</f>
        <v>#REF!</v>
      </c>
      <c r="N68" s="32" t="e">
        <f>IF(N63=0,0,VLOOKUP(N63,FAC_TOTALS_APTA!$A$4:$BJ$126,$L68,FALSE))</f>
        <v>#REF!</v>
      </c>
      <c r="O68" s="32" t="e">
        <f>IF(O63=0,0,VLOOKUP(O63,FAC_TOTALS_APTA!$A$4:$BJ$126,$L68,FALSE))</f>
        <v>#REF!</v>
      </c>
      <c r="P68" s="32" t="e">
        <f>IF(P63=0,0,VLOOKUP(P63,FAC_TOTALS_APTA!$A$4:$BJ$126,$L68,FALSE))</f>
        <v>#REF!</v>
      </c>
      <c r="Q68" s="32" t="e">
        <f>IF(Q63=0,0,VLOOKUP(Q63,FAC_TOTALS_APTA!$A$4:$BJ$126,$L68,FALSE))</f>
        <v>#REF!</v>
      </c>
      <c r="R68" s="32" t="e">
        <f>IF(R63=0,0,VLOOKUP(R63,FAC_TOTALS_APTA!$A$4:$BJ$126,$L68,FALSE))</f>
        <v>#REF!</v>
      </c>
      <c r="S68" s="32">
        <f>IF(S63=0,0,VLOOKUP(S63,FAC_TOTALS_APTA!$A$4:$BJ$126,$L68,FALSE))</f>
        <v>0</v>
      </c>
      <c r="T68" s="32">
        <f>IF(T63=0,0,VLOOKUP(T63,FAC_TOTALS_APTA!$A$4:$BJ$126,$L68,FALSE))</f>
        <v>0</v>
      </c>
      <c r="U68" s="32">
        <f>IF(U63=0,0,VLOOKUP(U63,FAC_TOTALS_APTA!$A$4:$BJ$126,$L68,FALSE))</f>
        <v>0</v>
      </c>
      <c r="V68" s="32">
        <f>IF(V63=0,0,VLOOKUP(V63,FAC_TOTALS_APTA!$A$4:$BJ$126,$L68,FALSE))</f>
        <v>0</v>
      </c>
      <c r="W68" s="32">
        <f>IF(W63=0,0,VLOOKUP(W63,FAC_TOTALS_APTA!$A$4:$BJ$126,$L68,FALSE))</f>
        <v>0</v>
      </c>
      <c r="X68" s="32">
        <f>IF(X63=0,0,VLOOKUP(X63,FAC_TOTALS_APTA!$A$4:$BJ$126,$L68,FALSE))</f>
        <v>0</v>
      </c>
      <c r="Y68" s="32">
        <f>IF(Y63=0,0,VLOOKUP(Y63,FAC_TOTALS_APTA!$A$4:$BJ$126,$L68,FALSE))</f>
        <v>0</v>
      </c>
      <c r="Z68" s="32">
        <f>IF(Z63=0,0,VLOOKUP(Z63,FAC_TOTALS_APTA!$A$4:$BJ$126,$L68,FALSE))</f>
        <v>0</v>
      </c>
      <c r="AA68" s="32">
        <f>IF(AA63=0,0,VLOOKUP(AA63,FAC_TOTALS_APTA!$A$4:$BJ$126,$L68,FALSE))</f>
        <v>0</v>
      </c>
      <c r="AB68" s="32">
        <f>IF(AB63=0,0,VLOOKUP(AB63,FAC_TOTALS_APTA!$A$4:$BJ$126,$L68,FALSE))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MATCH($D69,FAC_TOTALS_APTA!$A$2:$BJ$2,)</f>
        <v>16</v>
      </c>
      <c r="G69" s="128">
        <f>VLOOKUP(G63,FAC_TOTALS_APTA!$A$4:$BJ$126,$F69,FALSE)</f>
        <v>3.99676458590372</v>
      </c>
      <c r="H69" s="128">
        <f>VLOOKUP(H63,FAC_TOTALS_APTA!$A$4:$BJ$126,$F69,FALSE)</f>
        <v>2.8183435351760502</v>
      </c>
      <c r="I69" s="33">
        <f t="shared" si="17"/>
        <v>-0.29484374808660729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MATCH($K69,FAC_TOTALS_APTA!$A$2:$BH$2,)</f>
        <v>26</v>
      </c>
      <c r="M69" s="32">
        <f>IF(M63=0,0,VLOOKUP(M63,FAC_TOTALS_APTA!$A$4:$BJ$126,$L69,FALSE))</f>
        <v>-1623026.56148249</v>
      </c>
      <c r="N69" s="32">
        <f>IF(N63=0,0,VLOOKUP(N63,FAC_TOTALS_APTA!$A$4:$BJ$126,$L69,FALSE))</f>
        <v>-2382929.6017153398</v>
      </c>
      <c r="O69" s="32">
        <f>IF(O63=0,0,VLOOKUP(O63,FAC_TOTALS_APTA!$A$4:$BJ$126,$L69,FALSE))</f>
        <v>-12669603.519841401</v>
      </c>
      <c r="P69" s="32">
        <f>IF(P63=0,0,VLOOKUP(P63,FAC_TOTALS_APTA!$A$4:$BJ$126,$L69,FALSE))</f>
        <v>-4121469.861453</v>
      </c>
      <c r="Q69" s="32">
        <f>IF(Q63=0,0,VLOOKUP(Q63,FAC_TOTALS_APTA!$A$4:$BJ$126,$L69,FALSE))</f>
        <v>2963640.6540862499</v>
      </c>
      <c r="R69" s="32">
        <f>IF(R63=0,0,VLOOKUP(R63,FAC_TOTALS_APTA!$A$4:$BJ$126,$L69,FALSE))</f>
        <v>3249740.9186488101</v>
      </c>
      <c r="S69" s="32">
        <f>IF(S63=0,0,VLOOKUP(S63,FAC_TOTALS_APTA!$A$4:$BJ$126,$L69,FALSE))</f>
        <v>0</v>
      </c>
      <c r="T69" s="32">
        <f>IF(T63=0,0,VLOOKUP(T63,FAC_TOTALS_APTA!$A$4:$BJ$126,$L69,FALSE))</f>
        <v>0</v>
      </c>
      <c r="U69" s="32">
        <f>IF(U63=0,0,VLOOKUP(U63,FAC_TOTALS_APTA!$A$4:$BJ$126,$L69,FALSE))</f>
        <v>0</v>
      </c>
      <c r="V69" s="32">
        <f>IF(V63=0,0,VLOOKUP(V63,FAC_TOTALS_APTA!$A$4:$BJ$126,$L69,FALSE))</f>
        <v>0</v>
      </c>
      <c r="W69" s="32">
        <f>IF(W63=0,0,VLOOKUP(W63,FAC_TOTALS_APTA!$A$4:$BJ$126,$L69,FALSE))</f>
        <v>0</v>
      </c>
      <c r="X69" s="32">
        <f>IF(X63=0,0,VLOOKUP(X63,FAC_TOTALS_APTA!$A$4:$BJ$126,$L69,FALSE))</f>
        <v>0</v>
      </c>
      <c r="Y69" s="32">
        <f>IF(Y63=0,0,VLOOKUP(Y63,FAC_TOTALS_APTA!$A$4:$BJ$126,$L69,FALSE))</f>
        <v>0</v>
      </c>
      <c r="Z69" s="32">
        <f>IF(Z63=0,0,VLOOKUP(Z63,FAC_TOTALS_APTA!$A$4:$BJ$126,$L69,FALSE))</f>
        <v>0</v>
      </c>
      <c r="AA69" s="32">
        <f>IF(AA63=0,0,VLOOKUP(AA63,FAC_TOTALS_APTA!$A$4:$BJ$126,$L69,FALSE))</f>
        <v>0</v>
      </c>
      <c r="AB69" s="32">
        <f>IF(AB63=0,0,VLOOKUP(AB63,FAC_TOTALS_APTA!$A$4:$BJ$126,$L69,FALSE))</f>
        <v>0</v>
      </c>
      <c r="AC69" s="35">
        <f t="shared" si="20"/>
        <v>-14583647.97175717</v>
      </c>
      <c r="AD69" s="36">
        <f>AC69/G77</f>
        <v>-4.9170882195746467E-2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MATCH($D70,FAC_TOTALS_APTA!$A$2:$BJ$2,)</f>
        <v>17</v>
      </c>
      <c r="G70" s="126">
        <f>VLOOKUP(G63,FAC_TOTALS_APTA!$A$4:$BJ$126,$F70,FALSE)</f>
        <v>25928.146323228299</v>
      </c>
      <c r="H70" s="126">
        <f>VLOOKUP(H63,FAC_TOTALS_APTA!$A$4:$BJ$126,$F70,FALSE)</f>
        <v>28105.315492605201</v>
      </c>
      <c r="I70" s="33">
        <f t="shared" si="17"/>
        <v>8.3969333643664212E-2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MATCH($K70,FAC_TOTALS_APTA!$A$2:$BH$2,)</f>
        <v>27</v>
      </c>
      <c r="M70" s="32">
        <f>IF(M63=0,0,VLOOKUP(M63,FAC_TOTALS_APTA!$A$4:$BJ$126,$L70,FALSE))</f>
        <v>-20589.998743722699</v>
      </c>
      <c r="N70" s="32">
        <f>IF(N63=0,0,VLOOKUP(N63,FAC_TOTALS_APTA!$A$4:$BJ$126,$L70,FALSE))</f>
        <v>-856291.30202091904</v>
      </c>
      <c r="O70" s="32">
        <f>IF(O63=0,0,VLOOKUP(O63,FAC_TOTALS_APTA!$A$4:$BJ$126,$L70,FALSE))</f>
        <v>-1937433.54216583</v>
      </c>
      <c r="P70" s="32">
        <f>IF(P63=0,0,VLOOKUP(P63,FAC_TOTALS_APTA!$A$4:$BJ$126,$L70,FALSE))</f>
        <v>-748902.74388620094</v>
      </c>
      <c r="Q70" s="32">
        <f>IF(Q63=0,0,VLOOKUP(Q63,FAC_TOTALS_APTA!$A$4:$BJ$126,$L70,FALSE))</f>
        <v>-625826.51690700604</v>
      </c>
      <c r="R70" s="32">
        <f>IF(R63=0,0,VLOOKUP(R63,FAC_TOTALS_APTA!$A$4:$BJ$126,$L70,FALSE))</f>
        <v>-728197.39818241599</v>
      </c>
      <c r="S70" s="32">
        <f>IF(S63=0,0,VLOOKUP(S63,FAC_TOTALS_APTA!$A$4:$BJ$126,$L70,FALSE))</f>
        <v>0</v>
      </c>
      <c r="T70" s="32">
        <f>IF(T63=0,0,VLOOKUP(T63,FAC_TOTALS_APTA!$A$4:$BJ$126,$L70,FALSE))</f>
        <v>0</v>
      </c>
      <c r="U70" s="32">
        <f>IF(U63=0,0,VLOOKUP(U63,FAC_TOTALS_APTA!$A$4:$BJ$126,$L70,FALSE))</f>
        <v>0</v>
      </c>
      <c r="V70" s="32">
        <f>IF(V63=0,0,VLOOKUP(V63,FAC_TOTALS_APTA!$A$4:$BJ$126,$L70,FALSE))</f>
        <v>0</v>
      </c>
      <c r="W70" s="32">
        <f>IF(W63=0,0,VLOOKUP(W63,FAC_TOTALS_APTA!$A$4:$BJ$126,$L70,FALSE))</f>
        <v>0</v>
      </c>
      <c r="X70" s="32">
        <f>IF(X63=0,0,VLOOKUP(X63,FAC_TOTALS_APTA!$A$4:$BJ$126,$L70,FALSE))</f>
        <v>0</v>
      </c>
      <c r="Y70" s="32">
        <f>IF(Y63=0,0,VLOOKUP(Y63,FAC_TOTALS_APTA!$A$4:$BJ$126,$L70,FALSE))</f>
        <v>0</v>
      </c>
      <c r="Z70" s="32">
        <f>IF(Z63=0,0,VLOOKUP(Z63,FAC_TOTALS_APTA!$A$4:$BJ$126,$L70,FALSE))</f>
        <v>0</v>
      </c>
      <c r="AA70" s="32">
        <f>IF(AA63=0,0,VLOOKUP(AA63,FAC_TOTALS_APTA!$A$4:$BJ$126,$L70,FALSE))</f>
        <v>0</v>
      </c>
      <c r="AB70" s="32">
        <f>IF(AB63=0,0,VLOOKUP(AB63,FAC_TOTALS_APTA!$A$4:$BJ$126,$L70,FALSE))</f>
        <v>0</v>
      </c>
      <c r="AC70" s="35">
        <f t="shared" si="20"/>
        <v>-4917241.5019060941</v>
      </c>
      <c r="AD70" s="36">
        <f>AC70/G77</f>
        <v>-1.6579192194333219E-2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MATCH($D71,FAC_TOTALS_APTA!$A$2:$BJ$2,)</f>
        <v>18</v>
      </c>
      <c r="G71" s="120">
        <f>VLOOKUP(G63,FAC_TOTALS_APTA!$A$4:$BJ$126,$F71,FALSE)</f>
        <v>7.33093904795337</v>
      </c>
      <c r="H71" s="120">
        <f>VLOOKUP(H63,FAC_TOTALS_APTA!$A$4:$BJ$126,$F71,FALSE)</f>
        <v>6.9794359227421401</v>
      </c>
      <c r="I71" s="33">
        <f t="shared" si="17"/>
        <v>-4.7947899022480867E-2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MATCH($K71,FAC_TOTALS_APTA!$A$2:$BH$2,)</f>
        <v>28</v>
      </c>
      <c r="M71" s="32">
        <f>IF(M63=0,0,VLOOKUP(M63,FAC_TOTALS_APTA!$A$4:$BJ$126,$L71,FALSE))</f>
        <v>96870.5348919838</v>
      </c>
      <c r="N71" s="32">
        <f>IF(N63=0,0,VLOOKUP(N63,FAC_TOTALS_APTA!$A$4:$BJ$126,$L71,FALSE))</f>
        <v>118346.11021477899</v>
      </c>
      <c r="O71" s="32">
        <f>IF(O63=0,0,VLOOKUP(O63,FAC_TOTALS_APTA!$A$4:$BJ$126,$L71,FALSE))</f>
        <v>-457547.21883401298</v>
      </c>
      <c r="P71" s="32">
        <f>IF(P63=0,0,VLOOKUP(P63,FAC_TOTALS_APTA!$A$4:$BJ$126,$L71,FALSE))</f>
        <v>-352665.85614216601</v>
      </c>
      <c r="Q71" s="32">
        <f>IF(Q63=0,0,VLOOKUP(Q63,FAC_TOTALS_APTA!$A$4:$BJ$126,$L71,FALSE))</f>
        <v>-106698.97244457901</v>
      </c>
      <c r="R71" s="32">
        <f>IF(R63=0,0,VLOOKUP(R63,FAC_TOTALS_APTA!$A$4:$BJ$126,$L71,FALSE))</f>
        <v>-144940.599116625</v>
      </c>
      <c r="S71" s="32">
        <f>IF(S63=0,0,VLOOKUP(S63,FAC_TOTALS_APTA!$A$4:$BJ$126,$L71,FALSE))</f>
        <v>0</v>
      </c>
      <c r="T71" s="32">
        <f>IF(T63=0,0,VLOOKUP(T63,FAC_TOTALS_APTA!$A$4:$BJ$126,$L71,FALSE))</f>
        <v>0</v>
      </c>
      <c r="U71" s="32">
        <f>IF(U63=0,0,VLOOKUP(U63,FAC_TOTALS_APTA!$A$4:$BJ$126,$L71,FALSE))</f>
        <v>0</v>
      </c>
      <c r="V71" s="32">
        <f>IF(V63=0,0,VLOOKUP(V63,FAC_TOTALS_APTA!$A$4:$BJ$126,$L71,FALSE))</f>
        <v>0</v>
      </c>
      <c r="W71" s="32">
        <f>IF(W63=0,0,VLOOKUP(W63,FAC_TOTALS_APTA!$A$4:$BJ$126,$L71,FALSE))</f>
        <v>0</v>
      </c>
      <c r="X71" s="32">
        <f>IF(X63=0,0,VLOOKUP(X63,FAC_TOTALS_APTA!$A$4:$BJ$126,$L71,FALSE))</f>
        <v>0</v>
      </c>
      <c r="Y71" s="32">
        <f>IF(Y63=0,0,VLOOKUP(Y63,FAC_TOTALS_APTA!$A$4:$BJ$126,$L71,FALSE))</f>
        <v>0</v>
      </c>
      <c r="Z71" s="32">
        <f>IF(Z63=0,0,VLOOKUP(Z63,FAC_TOTALS_APTA!$A$4:$BJ$126,$L71,FALSE))</f>
        <v>0</v>
      </c>
      <c r="AA71" s="32">
        <f>IF(AA63=0,0,VLOOKUP(AA63,FAC_TOTALS_APTA!$A$4:$BJ$126,$L71,FALSE))</f>
        <v>0</v>
      </c>
      <c r="AB71" s="32">
        <f>IF(AB63=0,0,VLOOKUP(AB63,FAC_TOTALS_APTA!$A$4:$BJ$126,$L71,FALSE))</f>
        <v>0</v>
      </c>
      <c r="AC71" s="35">
        <f t="shared" si="20"/>
        <v>-846636.00143062021</v>
      </c>
      <c r="AD71" s="36">
        <f>AC71/G77</f>
        <v>-2.8545559498997508E-3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MATCH($D72,FAC_TOTALS_APTA!$A$2:$BJ$2,)</f>
        <v>19</v>
      </c>
      <c r="G72" s="128">
        <f>VLOOKUP(G63,FAC_TOTALS_APTA!$A$4:$BJ$126,$F72,FALSE)</f>
        <v>3.7964745491418501</v>
      </c>
      <c r="H72" s="128">
        <f>VLOOKUP(H63,FAC_TOTALS_APTA!$A$4:$BJ$126,$F72,FALSE)</f>
        <v>5.1283173872823102</v>
      </c>
      <c r="I72" s="33">
        <f t="shared" si="17"/>
        <v>0.35081042185348199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MATCH($K72,FAC_TOTALS_APTA!$A$2:$BH$2,)</f>
        <v>29</v>
      </c>
      <c r="M72" s="32">
        <f>IF(M63=0,0,VLOOKUP(M63,FAC_TOTALS_APTA!$A$4:$BJ$126,$L72,FALSE))</f>
        <v>240927.91129316701</v>
      </c>
      <c r="N72" s="32">
        <f>IF(N63=0,0,VLOOKUP(N63,FAC_TOTALS_APTA!$A$4:$BJ$126,$L72,FALSE))</f>
        <v>-417711.60814071598</v>
      </c>
      <c r="O72" s="32">
        <f>IF(O63=0,0,VLOOKUP(O63,FAC_TOTALS_APTA!$A$4:$BJ$126,$L72,FALSE))</f>
        <v>31873.367320241599</v>
      </c>
      <c r="P72" s="32">
        <f>IF(P63=0,0,VLOOKUP(P63,FAC_TOTALS_APTA!$A$4:$BJ$126,$L72,FALSE))</f>
        <v>-1355302.4817448</v>
      </c>
      <c r="Q72" s="32">
        <f>IF(Q63=0,0,VLOOKUP(Q63,FAC_TOTALS_APTA!$A$4:$BJ$126,$L72,FALSE))</f>
        <v>-657709.93376811605</v>
      </c>
      <c r="R72" s="32">
        <f>IF(R63=0,0,VLOOKUP(R63,FAC_TOTALS_APTA!$A$4:$BJ$126,$L72,FALSE))</f>
        <v>-811607.37924941699</v>
      </c>
      <c r="S72" s="32">
        <f>IF(S63=0,0,VLOOKUP(S63,FAC_TOTALS_APTA!$A$4:$BJ$126,$L72,FALSE))</f>
        <v>0</v>
      </c>
      <c r="T72" s="32">
        <f>IF(T63=0,0,VLOOKUP(T63,FAC_TOTALS_APTA!$A$4:$BJ$126,$L72,FALSE))</f>
        <v>0</v>
      </c>
      <c r="U72" s="32">
        <f>IF(U63=0,0,VLOOKUP(U63,FAC_TOTALS_APTA!$A$4:$BJ$126,$L72,FALSE))</f>
        <v>0</v>
      </c>
      <c r="V72" s="32">
        <f>IF(V63=0,0,VLOOKUP(V63,FAC_TOTALS_APTA!$A$4:$BJ$126,$L72,FALSE))</f>
        <v>0</v>
      </c>
      <c r="W72" s="32">
        <f>IF(W63=0,0,VLOOKUP(W63,FAC_TOTALS_APTA!$A$4:$BJ$126,$L72,FALSE))</f>
        <v>0</v>
      </c>
      <c r="X72" s="32">
        <f>IF(X63=0,0,VLOOKUP(X63,FAC_TOTALS_APTA!$A$4:$BJ$126,$L72,FALSE))</f>
        <v>0</v>
      </c>
      <c r="Y72" s="32">
        <f>IF(Y63=0,0,VLOOKUP(Y63,FAC_TOTALS_APTA!$A$4:$BJ$126,$L72,FALSE))</f>
        <v>0</v>
      </c>
      <c r="Z72" s="32">
        <f>IF(Z63=0,0,VLOOKUP(Z63,FAC_TOTALS_APTA!$A$4:$BJ$126,$L72,FALSE))</f>
        <v>0</v>
      </c>
      <c r="AA72" s="32">
        <f>IF(AA63=0,0,VLOOKUP(AA63,FAC_TOTALS_APTA!$A$4:$BJ$126,$L72,FALSE))</f>
        <v>0</v>
      </c>
      <c r="AB72" s="32">
        <f>IF(AB63=0,0,VLOOKUP(AB63,FAC_TOTALS_APTA!$A$4:$BJ$126,$L72,FALSE))</f>
        <v>0</v>
      </c>
      <c r="AC72" s="35">
        <f t="shared" si="20"/>
        <v>-2969530.1242896402</v>
      </c>
      <c r="AD72" s="36">
        <f>AC72/G77</f>
        <v>-1.0012201076228605E-2</v>
      </c>
    </row>
    <row r="73" spans="1:33" x14ac:dyDescent="0.25">
      <c r="B73" s="28" t="s">
        <v>69</v>
      </c>
      <c r="C73" s="31"/>
      <c r="D73" s="14" t="s">
        <v>81</v>
      </c>
      <c r="E73" s="58"/>
      <c r="F73" s="9">
        <f>MATCH($D73,FAC_TOTALS_APTA!$A$2:$BJ$2,)</f>
        <v>20</v>
      </c>
      <c r="G73" s="128">
        <f>VLOOKUP(G63,FAC_TOTALS_APTA!$A$4:$BJ$126,$F73,FALSE)</f>
        <v>0</v>
      </c>
      <c r="H73" s="128">
        <f>VLOOKUP(H63,FAC_TOTALS_APTA!$A$4:$BJ$126,$F73,FALSE)</f>
        <v>3.2621241012143001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YEARS_SINCE_TNC_BUS_FAC</v>
      </c>
      <c r="L73" s="9">
        <f>MATCH($K73,FAC_TOTALS_APTA!$A$2:$BH$2,)</f>
        <v>30</v>
      </c>
      <c r="M73" s="32">
        <f>IF(M63=0,0,VLOOKUP(M63,FAC_TOTALS_APTA!$A$4:$BJ$126,$L73,FALSE))</f>
        <v>0</v>
      </c>
      <c r="N73" s="32">
        <f>IF(N63=0,0,VLOOKUP(N63,FAC_TOTALS_APTA!$A$4:$BJ$126,$L73,FALSE))</f>
        <v>0</v>
      </c>
      <c r="O73" s="32">
        <f>IF(O63=0,0,VLOOKUP(O63,FAC_TOTALS_APTA!$A$4:$BJ$126,$L73,FALSE))</f>
        <v>-3984912.4821391301</v>
      </c>
      <c r="P73" s="32">
        <f>IF(P63=0,0,VLOOKUP(P63,FAC_TOTALS_APTA!$A$4:$BJ$126,$L73,FALSE))</f>
        <v>-5376476.5833794698</v>
      </c>
      <c r="Q73" s="32">
        <f>IF(Q63=0,0,VLOOKUP(Q63,FAC_TOTALS_APTA!$A$4:$BJ$126,$L73,FALSE))</f>
        <v>-5718886.0146405399</v>
      </c>
      <c r="R73" s="32">
        <f>IF(R63=0,0,VLOOKUP(R63,FAC_TOTALS_APTA!$A$4:$BJ$126,$L73,FALSE))</f>
        <v>-6180921.1785402801</v>
      </c>
      <c r="S73" s="32">
        <f>IF(S63=0,0,VLOOKUP(S63,FAC_TOTALS_APTA!$A$4:$BJ$126,$L73,FALSE))</f>
        <v>0</v>
      </c>
      <c r="T73" s="32">
        <f>IF(T63=0,0,VLOOKUP(T63,FAC_TOTALS_APTA!$A$4:$BJ$126,$L73,FALSE))</f>
        <v>0</v>
      </c>
      <c r="U73" s="32">
        <f>IF(U63=0,0,VLOOKUP(U63,FAC_TOTALS_APTA!$A$4:$BJ$126,$L73,FALSE))</f>
        <v>0</v>
      </c>
      <c r="V73" s="32">
        <f>IF(V63=0,0,VLOOKUP(V63,FAC_TOTALS_APTA!$A$4:$BJ$126,$L73,FALSE))</f>
        <v>0</v>
      </c>
      <c r="W73" s="32">
        <f>IF(W63=0,0,VLOOKUP(W63,FAC_TOTALS_APTA!$A$4:$BJ$126,$L73,FALSE))</f>
        <v>0</v>
      </c>
      <c r="X73" s="32">
        <f>IF(X63=0,0,VLOOKUP(X63,FAC_TOTALS_APTA!$A$4:$BJ$126,$L73,FALSE))</f>
        <v>0</v>
      </c>
      <c r="Y73" s="32">
        <f>IF(Y63=0,0,VLOOKUP(Y63,FAC_TOTALS_APTA!$A$4:$BJ$126,$L73,FALSE))</f>
        <v>0</v>
      </c>
      <c r="Z73" s="32">
        <f>IF(Z63=0,0,VLOOKUP(Z63,FAC_TOTALS_APTA!$A$4:$BJ$126,$L73,FALSE))</f>
        <v>0</v>
      </c>
      <c r="AA73" s="32">
        <f>IF(AA63=0,0,VLOOKUP(AA63,FAC_TOTALS_APTA!$A$4:$BJ$126,$L73,FALSE))</f>
        <v>0</v>
      </c>
      <c r="AB73" s="32">
        <f>IF(AB63=0,0,VLOOKUP(AB63,FAC_TOTALS_APTA!$A$4:$BJ$126,$L73,FALSE))</f>
        <v>0</v>
      </c>
      <c r="AC73" s="35">
        <f t="shared" si="20"/>
        <v>-21261196.258699417</v>
      </c>
      <c r="AD73" s="36">
        <f>AC73/G77</f>
        <v>-7.1685203770808753E-2</v>
      </c>
    </row>
    <row r="74" spans="1:33" hidden="1" x14ac:dyDescent="0.25">
      <c r="B74" s="28" t="s">
        <v>70</v>
      </c>
      <c r="C74" s="31"/>
      <c r="D74" s="9" t="s">
        <v>48</v>
      </c>
      <c r="E74" s="58"/>
      <c r="F74" s="9" t="e">
        <f>MATCH($D74,FAC_TOTALS_APTA!$A$2:$BJ$2,)</f>
        <v>#N/A</v>
      </c>
      <c r="G74" s="128" t="e">
        <f>VLOOKUP(G63,FAC_TOTALS_APTA!$A$4:$BJ$126,$F74,FALSE)</f>
        <v>#REF!</v>
      </c>
      <c r="H74" s="128" t="e">
        <f>VLOOKUP(H63,FAC_TOTALS_APTA!$A$4:$BJ$126,$F74,FALSE)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MATCH($K74,FAC_TOTALS_APTA!$A$2:$BH$2,)</f>
        <v>#N/A</v>
      </c>
      <c r="M74" s="32" t="e">
        <f>IF(M63=0,0,VLOOKUP(M63,FAC_TOTALS_APTA!$A$4:$BJ$126,$L74,FALSE))</f>
        <v>#REF!</v>
      </c>
      <c r="N74" s="32" t="e">
        <f>IF(N63=0,0,VLOOKUP(N63,FAC_TOTALS_APTA!$A$4:$BJ$126,$L74,FALSE))</f>
        <v>#REF!</v>
      </c>
      <c r="O74" s="32" t="e">
        <f>IF(O63=0,0,VLOOKUP(O63,FAC_TOTALS_APTA!$A$4:$BJ$126,$L74,FALSE))</f>
        <v>#REF!</v>
      </c>
      <c r="P74" s="32" t="e">
        <f>IF(P63=0,0,VLOOKUP(P63,FAC_TOTALS_APTA!$A$4:$BJ$126,$L74,FALSE))</f>
        <v>#REF!</v>
      </c>
      <c r="Q74" s="32" t="e">
        <f>IF(Q63=0,0,VLOOKUP(Q63,FAC_TOTALS_APTA!$A$4:$BJ$126,$L74,FALSE))</f>
        <v>#REF!</v>
      </c>
      <c r="R74" s="32" t="e">
        <f>IF(R63=0,0,VLOOKUP(R63,FAC_TOTALS_APTA!$A$4:$BJ$126,$L74,FALSE))</f>
        <v>#REF!</v>
      </c>
      <c r="S74" s="32">
        <f>IF(S63=0,0,VLOOKUP(S63,FAC_TOTALS_APTA!$A$4:$BJ$126,$L74,FALSE))</f>
        <v>0</v>
      </c>
      <c r="T74" s="32">
        <f>IF(T63=0,0,VLOOKUP(T63,FAC_TOTALS_APTA!$A$4:$BJ$126,$L74,FALSE))</f>
        <v>0</v>
      </c>
      <c r="U74" s="32">
        <f>IF(U63=0,0,VLOOKUP(U63,FAC_TOTALS_APTA!$A$4:$BJ$126,$L74,FALSE))</f>
        <v>0</v>
      </c>
      <c r="V74" s="32">
        <f>IF(V63=0,0,VLOOKUP(V63,FAC_TOTALS_APTA!$A$4:$BJ$126,$L74,FALSE))</f>
        <v>0</v>
      </c>
      <c r="W74" s="32">
        <f>IF(W63=0,0,VLOOKUP(W63,FAC_TOTALS_APTA!$A$4:$BJ$126,$L74,FALSE))</f>
        <v>0</v>
      </c>
      <c r="X74" s="32">
        <f>IF(X63=0,0,VLOOKUP(X63,FAC_TOTALS_APTA!$A$4:$BJ$126,$L74,FALSE))</f>
        <v>0</v>
      </c>
      <c r="Y74" s="32">
        <f>IF(Y63=0,0,VLOOKUP(Y63,FAC_TOTALS_APTA!$A$4:$BJ$126,$L74,FALSE))</f>
        <v>0</v>
      </c>
      <c r="Z74" s="32">
        <f>IF(Z63=0,0,VLOOKUP(Z63,FAC_TOTALS_APTA!$A$4:$BJ$126,$L74,FALSE))</f>
        <v>0</v>
      </c>
      <c r="AA74" s="32">
        <f>IF(AA63=0,0,VLOOKUP(AA63,FAC_TOTALS_APTA!$A$4:$BJ$126,$L74,FALSE))</f>
        <v>0</v>
      </c>
      <c r="AB74" s="32">
        <f>IF(AB63=0,0,VLOOKUP(AB63,FAC_TOTALS_APTA!$A$4:$BJ$126,$L74,FALSE))</f>
        <v>0</v>
      </c>
      <c r="AC74" s="35" t="e">
        <f t="shared" si="20"/>
        <v>#REF!</v>
      </c>
      <c r="AD74" s="36" t="e">
        <f>AC74/G77</f>
        <v>#REF!</v>
      </c>
      <c r="AG74" s="56"/>
    </row>
    <row r="75" spans="1:33" hidden="1" x14ac:dyDescent="0.25">
      <c r="B75" s="11" t="s">
        <v>71</v>
      </c>
      <c r="C75" s="30"/>
      <c r="D75" s="10" t="s">
        <v>49</v>
      </c>
      <c r="E75" s="59"/>
      <c r="F75" s="10" t="e">
        <f>MATCH($D75,FAC_TOTALS_APTA!$A$2:$BJ$2,)</f>
        <v>#N/A</v>
      </c>
      <c r="G75" s="134" t="e">
        <f>VLOOKUP(G63,FAC_TOTALS_APTA!$A$4:$BJ$126,$F75,FALSE)</f>
        <v>#REF!</v>
      </c>
      <c r="H75" s="134" t="e">
        <f>VLOOKUP(H63,FAC_TOTALS_APTA!$A$4:$BJ$126,$F75,FALSE)</f>
        <v>#REF!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 t="e">
        <f>MATCH($K75,FAC_TOTALS_APTA!$A$2:$BH$2,)</f>
        <v>#N/A</v>
      </c>
      <c r="M75" s="41" t="e">
        <f>IF(M63=0,0,VLOOKUP(M63,FAC_TOTALS_APTA!$A$4:$BJ$126,$L75,FALSE))</f>
        <v>#REF!</v>
      </c>
      <c r="N75" s="41" t="e">
        <f>IF(N63=0,0,VLOOKUP(N63,FAC_TOTALS_APTA!$A$4:$BJ$126,$L75,FALSE))</f>
        <v>#REF!</v>
      </c>
      <c r="O75" s="41" t="e">
        <f>IF(O63=0,0,VLOOKUP(O63,FAC_TOTALS_APTA!$A$4:$BJ$126,$L75,FALSE))</f>
        <v>#REF!</v>
      </c>
      <c r="P75" s="41" t="e">
        <f>IF(P63=0,0,VLOOKUP(P63,FAC_TOTALS_APTA!$A$4:$BJ$126,$L75,FALSE))</f>
        <v>#REF!</v>
      </c>
      <c r="Q75" s="41" t="e">
        <f>IF(Q63=0,0,VLOOKUP(Q63,FAC_TOTALS_APTA!$A$4:$BJ$126,$L75,FALSE))</f>
        <v>#REF!</v>
      </c>
      <c r="R75" s="41" t="e">
        <f>IF(R63=0,0,VLOOKUP(R63,FAC_TOTALS_APTA!$A$4:$BJ$126,$L75,FALSE))</f>
        <v>#REF!</v>
      </c>
      <c r="S75" s="41">
        <f>IF(S63=0,0,VLOOKUP(S63,FAC_TOTALS_APTA!$A$4:$BJ$126,$L75,FALSE))</f>
        <v>0</v>
      </c>
      <c r="T75" s="41">
        <f>IF(T63=0,0,VLOOKUP(T63,FAC_TOTALS_APTA!$A$4:$BJ$126,$L75,FALSE))</f>
        <v>0</v>
      </c>
      <c r="U75" s="41">
        <f>IF(U63=0,0,VLOOKUP(U63,FAC_TOTALS_APTA!$A$4:$BJ$126,$L75,FALSE))</f>
        <v>0</v>
      </c>
      <c r="V75" s="41">
        <f>IF(V63=0,0,VLOOKUP(V63,FAC_TOTALS_APTA!$A$4:$BJ$126,$L75,FALSE))</f>
        <v>0</v>
      </c>
      <c r="W75" s="41">
        <f>IF(W63=0,0,VLOOKUP(W63,FAC_TOTALS_APTA!$A$4:$BJ$126,$L75,FALSE))</f>
        <v>0</v>
      </c>
      <c r="X75" s="41">
        <f>IF(X63=0,0,VLOOKUP(X63,FAC_TOTALS_APTA!$A$4:$BJ$126,$L75,FALSE))</f>
        <v>0</v>
      </c>
      <c r="Y75" s="41">
        <f>IF(Y63=0,0,VLOOKUP(Y63,FAC_TOTALS_APTA!$A$4:$BJ$126,$L75,FALSE))</f>
        <v>0</v>
      </c>
      <c r="Z75" s="41">
        <f>IF(Z63=0,0,VLOOKUP(Z63,FAC_TOTALS_APTA!$A$4:$BJ$126,$L75,FALSE))</f>
        <v>0</v>
      </c>
      <c r="AA75" s="41">
        <f>IF(AA63=0,0,VLOOKUP(AA63,FAC_TOTALS_APTA!$A$4:$BJ$126,$L75,FALSE))</f>
        <v>0</v>
      </c>
      <c r="AB75" s="41">
        <f>IF(AB63=0,0,VLOOKUP(AB63,FAC_TOTALS_APTA!$A$4:$BJ$126,$L75,FALSE))</f>
        <v>0</v>
      </c>
      <c r="AC75" s="42" t="e">
        <f t="shared" si="20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ref="K76" si="22">CONCATENATE(D76,J76,"_FAC")</f>
        <v>New_Reporter_FAC</v>
      </c>
      <c r="L76" s="47">
        <f>MATCH($K76,FAC_TOTALS_APTA!$A$2:$BH$2,)</f>
        <v>35</v>
      </c>
      <c r="M76" s="48">
        <f>IF(M63=0,0,VLOOKUP(M63,FAC_TOTALS_APTA!$A$4:$BJ$126,$L76,FALSE))</f>
        <v>0</v>
      </c>
      <c r="N76" s="48">
        <f>IF(N63=0,0,VLOOKUP(N63,FAC_TOTALS_APTA!$A$4:$BJ$126,$L76,FALSE))</f>
        <v>0</v>
      </c>
      <c r="O76" s="48">
        <f>IF(O63=0,0,VLOOKUP(O63,FAC_TOTALS_APTA!$A$4:$BJ$126,$L76,FALSE))</f>
        <v>0</v>
      </c>
      <c r="P76" s="48">
        <f>IF(P63=0,0,VLOOKUP(P63,FAC_TOTALS_APTA!$A$4:$BJ$126,$L76,FALSE))</f>
        <v>0</v>
      </c>
      <c r="Q76" s="48">
        <f>IF(Q63=0,0,VLOOKUP(Q63,FAC_TOTALS_APTA!$A$4:$BJ$126,$L76,FALSE))</f>
        <v>0</v>
      </c>
      <c r="R76" s="48">
        <f>IF(R63=0,0,VLOOKUP(R63,FAC_TOTALS_APTA!$A$4:$BJ$126,$L76,FALSE))</f>
        <v>0</v>
      </c>
      <c r="S76" s="48">
        <f>IF(S63=0,0,VLOOKUP(S63,FAC_TOTALS_APTA!$A$4:$BJ$126,$L76,FALSE))</f>
        <v>0</v>
      </c>
      <c r="T76" s="48">
        <f>IF(T63=0,0,VLOOKUP(T63,FAC_TOTALS_APTA!$A$4:$BJ$126,$L76,FALSE))</f>
        <v>0</v>
      </c>
      <c r="U76" s="48">
        <f>IF(U63=0,0,VLOOKUP(U63,FAC_TOTALS_APTA!$A$4:$BJ$126,$L76,FALSE))</f>
        <v>0</v>
      </c>
      <c r="V76" s="48">
        <f>IF(V63=0,0,VLOOKUP(V63,FAC_TOTALS_APTA!$A$4:$BJ$126,$L76,FALSE))</f>
        <v>0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>
        <f>SUM(M76:AB76)</f>
        <v>0</v>
      </c>
      <c r="AD76" s="52">
        <f>AC76/G78</f>
        <v>0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20">
        <f>VLOOKUP(G63,FAC_TOTALS_APTA!$A$4:$BJ$126,$F77,FALSE)</f>
        <v>296591139.31900799</v>
      </c>
      <c r="H77" s="120">
        <f>VLOOKUP(H63,FAC_TOTALS_APTA!$A$4:$BH$126,$F77,FALSE)</f>
        <v>266947899.61273599</v>
      </c>
      <c r="I77" s="115">
        <f t="shared" ref="I77" si="23">H77/G77-1</f>
        <v>-9.9946477748238727E-2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-29643239.706272006</v>
      </c>
      <c r="AD77" s="36">
        <f>I77</f>
        <v>-9.9946477748238727E-2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7">
        <f>VLOOKUP(G63,FAC_TOTALS_APTA!$A$4:$BH$126,$F78,FALSE)</f>
        <v>308556319.99999899</v>
      </c>
      <c r="H78" s="117">
        <f>VLOOKUP(H63,FAC_TOTALS_APTA!$A$4:$BH$126,$F78,FALSE)</f>
        <v>263469331</v>
      </c>
      <c r="I78" s="116">
        <f t="shared" ref="I78" si="25">H78/G78-1</f>
        <v>-0.14612239671512528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-45086988.999998987</v>
      </c>
      <c r="AD78" s="55">
        <f>I78</f>
        <v>-0.14612239671512528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-4.6175918966886553E-2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9"/>
      <c r="H81" s="10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2012</v>
      </c>
      <c r="H87" s="131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7" t="str">
        <f>CONCATENATE($C84,"_",$C85,"_",G87)</f>
        <v>0_10_2012</v>
      </c>
      <c r="H89" s="107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120">
        <f>VLOOKUP(G89,FAC_TOTALS_APTA!$A$4:$BJ$126,$F91,FALSE)</f>
        <v>227959423.99999899</v>
      </c>
      <c r="H91" s="120">
        <f>VLOOKUP(H89,FAC_TOTALS_APTA!$A$4:$BJ$126,$F91,FALSE)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12553407.400954399</v>
      </c>
      <c r="N91" s="32">
        <f>IF(N89=0,0,VLOOKUP(N89,FAC_TOTALS_APTA!$A$4:$BJ$126,$L91,FALSE))</f>
        <v>-64657.756009225901</v>
      </c>
      <c r="O91" s="32">
        <f>IF(O89=0,0,VLOOKUP(O89,FAC_TOTALS_APTA!$A$4:$BJ$126,$L91,FALSE))</f>
        <v>2276870.1105831699</v>
      </c>
      <c r="P91" s="32">
        <f>IF(P89=0,0,VLOOKUP(P89,FAC_TOTALS_APTA!$A$4:$BJ$126,$L91,FALSE))</f>
        <v>-1913979.50911065</v>
      </c>
      <c r="Q91" s="32">
        <f>IF(Q89=0,0,VLOOKUP(Q89,FAC_TOTALS_APTA!$A$4:$BJ$126,$L91,FALSE))</f>
        <v>-3452228.43989893</v>
      </c>
      <c r="R91" s="32">
        <f>IF(R89=0,0,VLOOKUP(R89,FAC_TOTALS_APTA!$A$4:$BJ$126,$L91,FALSE))</f>
        <v>-762017.85981630895</v>
      </c>
      <c r="S91" s="32">
        <f>IF(S89=0,0,VLOOKUP(S89,FAC_TOTALS_APTA!$A$4:$BJ$126,$L91,FALSE))</f>
        <v>0</v>
      </c>
      <c r="T91" s="32">
        <f>IF(T89=0,0,VLOOKUP(T89,FAC_TOTALS_APTA!$A$4:$BJ$126,$L91,FALSE))</f>
        <v>0</v>
      </c>
      <c r="U91" s="32">
        <f>IF(U89=0,0,VLOOKUP(U89,FAC_TOTALS_APTA!$A$4:$BJ$126,$L91,FALSE))</f>
        <v>0</v>
      </c>
      <c r="V91" s="32">
        <f>IF(V89=0,0,VLOOKUP(V89,FAC_TOTALS_APTA!$A$4:$BJ$126,$L91,FALSE))</f>
        <v>0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8637393.9467024524</v>
      </c>
      <c r="AD91" s="36">
        <f>AC91/G103</f>
        <v>7.8113651610571726E-3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126">
        <f>VLOOKUP(G89,FAC_TOTALS_APTA!$A$4:$BJ$126,$F92,FALSE)</f>
        <v>1.36910030643</v>
      </c>
      <c r="H92" s="126">
        <f>VLOOKUP(H89,FAC_TOTALS_APTA!$A$4:$BJ$126,$F92,FALSE)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-56723704.085960597</v>
      </c>
      <c r="N92" s="32">
        <f>IF(N89=0,0,VLOOKUP(N89,FAC_TOTALS_APTA!$A$4:$BJ$126,$L92,FALSE))</f>
        <v>813358.27782617696</v>
      </c>
      <c r="O92" s="32">
        <f>IF(O89=0,0,VLOOKUP(O89,FAC_TOTALS_APTA!$A$4:$BJ$126,$L92,FALSE))</f>
        <v>-11013464.784214901</v>
      </c>
      <c r="P92" s="32">
        <f>IF(P89=0,0,VLOOKUP(P89,FAC_TOTALS_APTA!$A$4:$BJ$126,$L92,FALSE))</f>
        <v>-1280804.85100551</v>
      </c>
      <c r="Q92" s="32">
        <f>IF(Q89=0,0,VLOOKUP(Q89,FAC_TOTALS_APTA!$A$4:$BJ$126,$L92,FALSE))</f>
        <v>-9124513.1574776396</v>
      </c>
      <c r="R92" s="32">
        <f>IF(R89=0,0,VLOOKUP(R89,FAC_TOTALS_APTA!$A$4:$BJ$126,$L92,FALSE))</f>
        <v>1963252.0666680499</v>
      </c>
      <c r="S92" s="32">
        <f>IF(S89=0,0,VLOOKUP(S89,FAC_TOTALS_APTA!$A$4:$BJ$126,$L92,FALSE))</f>
        <v>0</v>
      </c>
      <c r="T92" s="32">
        <f>IF(T89=0,0,VLOOKUP(T89,FAC_TOTALS_APTA!$A$4:$BJ$126,$L92,FALSE))</f>
        <v>0</v>
      </c>
      <c r="U92" s="32">
        <f>IF(U89=0,0,VLOOKUP(U89,FAC_TOTALS_APTA!$A$4:$BJ$126,$L92,FALSE))</f>
        <v>0</v>
      </c>
      <c r="V92" s="32">
        <f>IF(V89=0,0,VLOOKUP(V89,FAC_TOTALS_APTA!$A$4:$BJ$126,$L92,FALSE))</f>
        <v>0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30">SUM(M92:AB92)</f>
        <v>-75365876.534164414</v>
      </c>
      <c r="AD92" s="36">
        <f>AC92/G103</f>
        <v>-6.8158334090604206E-2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120">
        <f>VLOOKUP(G89,FAC_TOTALS_APTA!$A$4:$BJ$126,$F93,FALSE)</f>
        <v>27909105.420000002</v>
      </c>
      <c r="H93" s="120">
        <f>VLOOKUP(H89,FAC_TOTALS_APTA!$A$4:$BJ$126,$F93,FALSE)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MATCH($K93,FAC_TOTALS_APTA!$A$2:$BH$2,)</f>
        <v>24</v>
      </c>
      <c r="M93" s="32">
        <f>IF(M89=0,0,VLOOKUP(M89,FAC_TOTALS_APTA!$A$4:$BJ$126,$L93,FALSE))</f>
        <v>12915437.2921133</v>
      </c>
      <c r="N93" s="32">
        <f>IF(N89=0,0,VLOOKUP(N89,FAC_TOTALS_APTA!$A$4:$BJ$126,$L93,FALSE))</f>
        <v>4048750.4644434201</v>
      </c>
      <c r="O93" s="32">
        <f>IF(O89=0,0,VLOOKUP(O89,FAC_TOTALS_APTA!$A$4:$BJ$126,$L93,FALSE))</f>
        <v>3631021.62715554</v>
      </c>
      <c r="P93" s="32">
        <f>IF(P89=0,0,VLOOKUP(P89,FAC_TOTALS_APTA!$A$4:$BJ$126,$L93,FALSE))</f>
        <v>781300.41037605004</v>
      </c>
      <c r="Q93" s="32">
        <f>IF(Q89=0,0,VLOOKUP(Q89,FAC_TOTALS_APTA!$A$4:$BJ$126,$L93,FALSE))</f>
        <v>3029790.8621501299</v>
      </c>
      <c r="R93" s="32">
        <f>IF(R89=0,0,VLOOKUP(R89,FAC_TOTALS_APTA!$A$4:$BJ$126,$L93,FALSE))</f>
        <v>1714136.27283169</v>
      </c>
      <c r="S93" s="32">
        <f>IF(S89=0,0,VLOOKUP(S89,FAC_TOTALS_APTA!$A$4:$BJ$126,$L93,FALSE))</f>
        <v>0</v>
      </c>
      <c r="T93" s="32">
        <f>IF(T89=0,0,VLOOKUP(T89,FAC_TOTALS_APTA!$A$4:$BJ$126,$L93,FALSE))</f>
        <v>0</v>
      </c>
      <c r="U93" s="32">
        <f>IF(U89=0,0,VLOOKUP(U89,FAC_TOTALS_APTA!$A$4:$BJ$126,$L93,FALSE))</f>
        <v>0</v>
      </c>
      <c r="V93" s="32">
        <f>IF(V89=0,0,VLOOKUP(V89,FAC_TOTALS_APTA!$A$4:$BJ$126,$L93,FALSE))</f>
        <v>0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30"/>
        <v>26120436.929070126</v>
      </c>
      <c r="AD93" s="36">
        <f>AC93/G103</f>
        <v>2.3622434298857665E-2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126" t="e">
        <f>VLOOKUP(G89,FAC_TOTALS_APTA!$A$4:$BJ$126,$F94,FALSE)</f>
        <v>#REF!</v>
      </c>
      <c r="H94" s="126" t="e">
        <f>VLOOKUP(H89,FAC_TOTALS_APTA!$A$4:$BJ$126,$F94,FALSE)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>
        <f>IF(S89=0,0,VLOOKUP(S89,FAC_TOTALS_APTA!$A$4:$BJ$126,$L94,FALSE))</f>
        <v>0</v>
      </c>
      <c r="T94" s="32">
        <f>IF(T89=0,0,VLOOKUP(T89,FAC_TOTALS_APTA!$A$4:$BJ$126,$L94,FALSE))</f>
        <v>0</v>
      </c>
      <c r="U94" s="32">
        <f>IF(U89=0,0,VLOOKUP(U89,FAC_TOTALS_APTA!$A$4:$BJ$126,$L94,FALSE))</f>
        <v>0</v>
      </c>
      <c r="V94" s="32">
        <f>IF(V89=0,0,VLOOKUP(V89,FAC_TOTALS_APTA!$A$4:$BJ$126,$L94,FALSE))</f>
        <v>0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128">
        <f>VLOOKUP(G89,FAC_TOTALS_APTA!$A$4:$BJ$126,$F95,FALSE)</f>
        <v>4.1093000000000002</v>
      </c>
      <c r="H95" s="128">
        <f>VLOOKUP(H89,FAC_TOTALS_APTA!$A$4:$BJ$126,$F95,FALSE)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MATCH($K95,FAC_TOTALS_APTA!$A$2:$BH$2,)</f>
        <v>26</v>
      </c>
      <c r="M95" s="32">
        <f>IF(M89=0,0,VLOOKUP(M89,FAC_TOTALS_APTA!$A$4:$BJ$126,$L95,FALSE))</f>
        <v>-5948820.73473481</v>
      </c>
      <c r="N95" s="32">
        <f>IF(N89=0,0,VLOOKUP(N89,FAC_TOTALS_APTA!$A$4:$BJ$126,$L95,FALSE))</f>
        <v>-6978896.6224983297</v>
      </c>
      <c r="O95" s="32">
        <f>IF(O89=0,0,VLOOKUP(O89,FAC_TOTALS_APTA!$A$4:$BJ$126,$L95,FALSE))</f>
        <v>-43261460.5858519</v>
      </c>
      <c r="P95" s="32">
        <f>IF(P89=0,0,VLOOKUP(P89,FAC_TOTALS_APTA!$A$4:$BJ$126,$L95,FALSE))</f>
        <v>-13390748.3459618</v>
      </c>
      <c r="Q95" s="32">
        <f>IF(Q89=0,0,VLOOKUP(Q89,FAC_TOTALS_APTA!$A$4:$BJ$126,$L95,FALSE))</f>
        <v>13114478.5452505</v>
      </c>
      <c r="R95" s="32">
        <f>IF(R89=0,0,VLOOKUP(R89,FAC_TOTALS_APTA!$A$4:$BJ$126,$L95,FALSE))</f>
        <v>9817787.44360351</v>
      </c>
      <c r="S95" s="32">
        <f>IF(S89=0,0,VLOOKUP(S89,FAC_TOTALS_APTA!$A$4:$BJ$126,$L95,FALSE))</f>
        <v>0</v>
      </c>
      <c r="T95" s="32">
        <f>IF(T89=0,0,VLOOKUP(T89,FAC_TOTALS_APTA!$A$4:$BJ$126,$L95,FALSE))</f>
        <v>0</v>
      </c>
      <c r="U95" s="32">
        <f>IF(U89=0,0,VLOOKUP(U89,FAC_TOTALS_APTA!$A$4:$BJ$126,$L95,FALSE))</f>
        <v>0</v>
      </c>
      <c r="V95" s="32">
        <f>IF(V89=0,0,VLOOKUP(V89,FAC_TOTALS_APTA!$A$4:$BJ$126,$L95,FALSE))</f>
        <v>0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30"/>
        <v>-46647660.300192833</v>
      </c>
      <c r="AD95" s="36">
        <f>AC95/G103</f>
        <v>-4.2186556588966077E-2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126">
        <f>VLOOKUP(G89,FAC_TOTALS_APTA!$A$4:$BJ$126,$F96,FALSE)</f>
        <v>33963.31</v>
      </c>
      <c r="H96" s="126">
        <f>VLOOKUP(H89,FAC_TOTALS_APTA!$A$4:$BJ$126,$F96,FALSE)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1631664.7026577599</v>
      </c>
      <c r="N96" s="32">
        <f>IF(N89=0,0,VLOOKUP(N89,FAC_TOTALS_APTA!$A$4:$BJ$126,$L96,FALSE))</f>
        <v>744599.38218595495</v>
      </c>
      <c r="O96" s="32">
        <f>IF(O89=0,0,VLOOKUP(O89,FAC_TOTALS_APTA!$A$4:$BJ$126,$L96,FALSE))</f>
        <v>-3620512.89357193</v>
      </c>
      <c r="P96" s="32">
        <f>IF(P89=0,0,VLOOKUP(P89,FAC_TOTALS_APTA!$A$4:$BJ$126,$L96,FALSE))</f>
        <v>-6560560.9467134196</v>
      </c>
      <c r="Q96" s="32">
        <f>IF(Q89=0,0,VLOOKUP(Q89,FAC_TOTALS_APTA!$A$4:$BJ$126,$L96,FALSE))</f>
        <v>-3660961.1766250101</v>
      </c>
      <c r="R96" s="32">
        <f>IF(R89=0,0,VLOOKUP(R89,FAC_TOTALS_APTA!$A$4:$BJ$126,$L96,FALSE))</f>
        <v>-4493429.9864861602</v>
      </c>
      <c r="S96" s="32">
        <f>IF(S89=0,0,VLOOKUP(S89,FAC_TOTALS_APTA!$A$4:$BJ$126,$L96,FALSE))</f>
        <v>0</v>
      </c>
      <c r="T96" s="32">
        <f>IF(T89=0,0,VLOOKUP(T89,FAC_TOTALS_APTA!$A$4:$BJ$126,$L96,FALSE))</f>
        <v>0</v>
      </c>
      <c r="U96" s="32">
        <f>IF(U89=0,0,VLOOKUP(U89,FAC_TOTALS_APTA!$A$4:$BJ$126,$L96,FALSE))</f>
        <v>0</v>
      </c>
      <c r="V96" s="32">
        <f>IF(V89=0,0,VLOOKUP(V89,FAC_TOTALS_APTA!$A$4:$BJ$126,$L96,FALSE))</f>
        <v>0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30"/>
        <v>-15959200.918552805</v>
      </c>
      <c r="AD96" s="36">
        <f>AC96/G103</f>
        <v>-1.4432958230542255E-2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120">
        <f>VLOOKUP(G89,FAC_TOTALS_APTA!$A$4:$BJ$126,$F97,FALSE)</f>
        <v>31.51</v>
      </c>
      <c r="H97" s="120">
        <f>VLOOKUP(H89,FAC_TOTALS_APTA!$A$4:$BJ$126,$F97,FALSE)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MATCH($K97,FAC_TOTALS_APTA!$A$2:$BH$2,)</f>
        <v>28</v>
      </c>
      <c r="M97" s="32">
        <f>IF(M89=0,0,VLOOKUP(M89,FAC_TOTALS_APTA!$A$4:$BJ$126,$L97,FALSE))</f>
        <v>-15949974.000809999</v>
      </c>
      <c r="N97" s="32">
        <f>IF(N89=0,0,VLOOKUP(N89,FAC_TOTALS_APTA!$A$4:$BJ$126,$L97,FALSE))</f>
        <v>2747492.0212275302</v>
      </c>
      <c r="O97" s="32">
        <f>IF(O89=0,0,VLOOKUP(O89,FAC_TOTALS_APTA!$A$4:$BJ$126,$L97,FALSE))</f>
        <v>-301704.75885750499</v>
      </c>
      <c r="P97" s="32">
        <f>IF(P89=0,0,VLOOKUP(P89,FAC_TOTALS_APTA!$A$4:$BJ$126,$L97,FALSE))</f>
        <v>-2845364.18870054</v>
      </c>
      <c r="Q97" s="32">
        <f>IF(Q89=0,0,VLOOKUP(Q89,FAC_TOTALS_APTA!$A$4:$BJ$126,$L97,FALSE))</f>
        <v>1182048.4934622501</v>
      </c>
      <c r="R97" s="32">
        <f>IF(R89=0,0,VLOOKUP(R89,FAC_TOTALS_APTA!$A$4:$BJ$126,$L97,FALSE))</f>
        <v>92874.808173851794</v>
      </c>
      <c r="S97" s="32">
        <f>IF(S89=0,0,VLOOKUP(S89,FAC_TOTALS_APTA!$A$4:$BJ$126,$L97,FALSE))</f>
        <v>0</v>
      </c>
      <c r="T97" s="32">
        <f>IF(T89=0,0,VLOOKUP(T89,FAC_TOTALS_APTA!$A$4:$BJ$126,$L97,FALSE))</f>
        <v>0</v>
      </c>
      <c r="U97" s="32">
        <f>IF(U89=0,0,VLOOKUP(U89,FAC_TOTALS_APTA!$A$4:$BJ$126,$L97,FALSE))</f>
        <v>0</v>
      </c>
      <c r="V97" s="32">
        <f>IF(V89=0,0,VLOOKUP(V89,FAC_TOTALS_APTA!$A$4:$BJ$126,$L97,FALSE))</f>
        <v>0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30"/>
        <v>-15074627.625504414</v>
      </c>
      <c r="AD97" s="36">
        <f>AC97/G103</f>
        <v>-1.3632980245706009E-2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128">
        <f>VLOOKUP(G89,FAC_TOTALS_APTA!$A$4:$BJ$126,$F98,FALSE)</f>
        <v>4.0999999999999996</v>
      </c>
      <c r="H98" s="128">
        <f>VLOOKUP(H89,FAC_TOTALS_APTA!$A$4:$BJ$126,$F98,FALSE)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MATCH($K98,FAC_TOTALS_APTA!$A$2:$BH$2,)</f>
        <v>29</v>
      </c>
      <c r="M98" s="32">
        <f>IF(M89=0,0,VLOOKUP(M89,FAC_TOTALS_APTA!$A$4:$BJ$126,$L98,FALSE))</f>
        <v>-842130.18860885303</v>
      </c>
      <c r="N98" s="32">
        <f>IF(N89=0,0,VLOOKUP(N89,FAC_TOTALS_APTA!$A$4:$BJ$126,$L98,FALSE))</f>
        <v>0</v>
      </c>
      <c r="O98" s="32">
        <f>IF(O89=0,0,VLOOKUP(O89,FAC_TOTALS_APTA!$A$4:$BJ$126,$L98,FALSE))</f>
        <v>833258.97725569794</v>
      </c>
      <c r="P98" s="32">
        <f>IF(P89=0,0,VLOOKUP(P89,FAC_TOTALS_APTA!$A$4:$BJ$126,$L98,FALSE))</f>
        <v>-3249297.1777191502</v>
      </c>
      <c r="Q98" s="32">
        <f>IF(Q89=0,0,VLOOKUP(Q89,FAC_TOTALS_APTA!$A$4:$BJ$126,$L98,FALSE))</f>
        <v>0</v>
      </c>
      <c r="R98" s="32">
        <f>IF(R89=0,0,VLOOKUP(R89,FAC_TOTALS_APTA!$A$4:$BJ$126,$L98,FALSE))</f>
        <v>-768735.86720179697</v>
      </c>
      <c r="S98" s="32">
        <f>IF(S89=0,0,VLOOKUP(S89,FAC_TOTALS_APTA!$A$4:$BJ$126,$L98,FALSE))</f>
        <v>0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0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30"/>
        <v>-4026904.2562741023</v>
      </c>
      <c r="AD98" s="36">
        <f>AC98/G103</f>
        <v>-3.6417951767015746E-3</v>
      </c>
    </row>
    <row r="99" spans="1:31" x14ac:dyDescent="0.25">
      <c r="B99" s="28" t="s">
        <v>69</v>
      </c>
      <c r="C99" s="31"/>
      <c r="D99" s="14" t="s">
        <v>81</v>
      </c>
      <c r="E99" s="58"/>
      <c r="F99" s="9">
        <f>MATCH($D99,FAC_TOTALS_APTA!$A$2:$BJ$2,)</f>
        <v>20</v>
      </c>
      <c r="G99" s="128">
        <f>VLOOKUP(G89,FAC_TOTALS_APTA!$A$4:$BJ$126,$F99,FALSE)</f>
        <v>1</v>
      </c>
      <c r="H99" s="128">
        <f>VLOOKUP(H89,FAC_TOTALS_APTA!$A$4:$BJ$126,$F99,FALSE)</f>
        <v>7</v>
      </c>
      <c r="I99" s="33">
        <f t="shared" si="27"/>
        <v>6</v>
      </c>
      <c r="J99" s="34" t="str">
        <f t="shared" si="28"/>
        <v/>
      </c>
      <c r="K99" s="34" t="str">
        <f t="shared" si="29"/>
        <v>YEARS_SINCE_TNC_BUS_FAC</v>
      </c>
      <c r="L99" s="9">
        <f>MATCH($K99,FAC_TOTALS_APTA!$A$2:$BH$2,)</f>
        <v>30</v>
      </c>
      <c r="M99" s="32">
        <f>IF(M89=0,0,VLOOKUP(M89,FAC_TOTALS_APTA!$A$4:$BJ$126,$L99,FALSE))</f>
        <v>-24219603.8492608</v>
      </c>
      <c r="N99" s="32">
        <f>IF(N89=0,0,VLOOKUP(N89,FAC_TOTALS_APTA!$A$4:$BJ$126,$L99,FALSE))</f>
        <v>-24192644.264548101</v>
      </c>
      <c r="O99" s="32">
        <f>IF(O89=0,0,VLOOKUP(O89,FAC_TOTALS_APTA!$A$4:$BJ$126,$L99,FALSE))</f>
        <v>-23944925.541100599</v>
      </c>
      <c r="P99" s="32">
        <f>IF(P89=0,0,VLOOKUP(P89,FAC_TOTALS_APTA!$A$4:$BJ$126,$L99,FALSE))</f>
        <v>-23390985.7670005</v>
      </c>
      <c r="Q99" s="32">
        <f>IF(Q89=0,0,VLOOKUP(Q89,FAC_TOTALS_APTA!$A$4:$BJ$126,$L99,FALSE))</f>
        <v>-23436119.929161102</v>
      </c>
      <c r="R99" s="32">
        <f>IF(R89=0,0,VLOOKUP(R89,FAC_TOTALS_APTA!$A$4:$BJ$126,$L99,FALSE))</f>
        <v>-22108788.427478202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0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30"/>
        <v>-141293067.77854928</v>
      </c>
      <c r="AD99" s="36">
        <f>AC99/G103</f>
        <v>-0.12778064239684384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128" t="e">
        <f>VLOOKUP(G89,FAC_TOTALS_APTA!$A$4:$BJ$126,$F100,FALSE)</f>
        <v>#REF!</v>
      </c>
      <c r="H100" s="128" t="e">
        <f>VLOOKUP(H89,FAC_TOTALS_APTA!$A$4:$BJ$126,$F100,FALSE)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>
        <f>IF(S89=0,0,VLOOKUP(S89,FAC_TOTALS_APTA!$A$4:$BJ$126,$L100,FALSE))</f>
        <v>0</v>
      </c>
      <c r="T100" s="32">
        <f>IF(T89=0,0,VLOOKUP(T89,FAC_TOTALS_APTA!$A$4:$BJ$126,$L100,FALSE))</f>
        <v>0</v>
      </c>
      <c r="U100" s="32">
        <f>IF(U89=0,0,VLOOKUP(U89,FAC_TOTALS_APTA!$A$4:$BJ$126,$L100,FALSE))</f>
        <v>0</v>
      </c>
      <c r="V100" s="32">
        <f>IF(V89=0,0,VLOOKUP(V89,FAC_TOTALS_APTA!$A$4:$BJ$126,$L100,FALSE))</f>
        <v>0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134" t="e">
        <f>VLOOKUP(G89,FAC_TOTALS_APTA!$A$4:$BJ$126,$F101,FALSE)</f>
        <v>#REF!</v>
      </c>
      <c r="H101" s="134" t="e">
        <f>VLOOKUP(H89,FAC_TOTALS_APTA!$A$4:$BJ$126,$F101,FALSE)</f>
        <v>#REF!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>
        <f>IF(S89=0,0,VLOOKUP(S89,FAC_TOTALS_APTA!$A$4:$BJ$126,$L101,FALSE))</f>
        <v>0</v>
      </c>
      <c r="T101" s="41">
        <f>IF(T89=0,0,VLOOKUP(T89,FAC_TOTALS_APTA!$A$4:$BJ$126,$L101,FALSE))</f>
        <v>0</v>
      </c>
      <c r="U101" s="41">
        <f>IF(U89=0,0,VLOOKUP(U89,FAC_TOTALS_APTA!$A$4:$BJ$126,$L101,FALSE))</f>
        <v>0</v>
      </c>
      <c r="V101" s="41">
        <f>IF(V89=0,0,VLOOKUP(V89,FAC_TOTALS_APTA!$A$4:$BJ$126,$L101,FALSE))</f>
        <v>0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30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20">
        <f>VLOOKUP(G89,FAC_TOTALS_APTA!$A$4:$BJ$126,$F103,FALSE)</f>
        <v>1105747045.3133299</v>
      </c>
      <c r="H103" s="120">
        <f>VLOOKUP(H89,FAC_TOTALS_APTA!$A$4:$BH$126,$F103,FALSE)</f>
        <v>847527110.97771394</v>
      </c>
      <c r="I103" s="115">
        <f t="shared" ref="I103" si="33">H103/G103-1</f>
        <v>-0.23352532157338524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-258219934.33561599</v>
      </c>
      <c r="AD103" s="36">
        <f>I103</f>
        <v>-0.23352532157338524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7">
        <f>VLOOKUP(G89,FAC_TOTALS_APTA!$A$4:$BH$126,$F104,FALSE)</f>
        <v>1032661299</v>
      </c>
      <c r="H104" s="117">
        <f>VLOOKUP(H89,FAC_TOTALS_APTA!$A$4:$BH$126,$F104,FALSE)</f>
        <v>935808062.99999905</v>
      </c>
      <c r="I104" s="116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0.13973538668012364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7" workbookViewId="0">
      <selection activeCell="D82" sqref="D82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x14ac:dyDescent="0.25">
      <c r="B2" s="14" t="s">
        <v>42</v>
      </c>
      <c r="C2" s="15">
        <v>2012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2002</v>
      </c>
      <c r="H9" s="30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MATCH($D13,FAC_TOTALS_APTA!$A$2:$BJ$2,)</f>
        <v>12</v>
      </c>
      <c r="G13" s="32">
        <f>VLOOKUP(G11,FAC_TOTALS_APTA!$A$4:$BJ$126,$F13,FALSE)</f>
        <v>49814785.827601902</v>
      </c>
      <c r="H13" s="32">
        <f>VLOOKUP(H11,FAC_TOTALS_APTA!$A$4:$BJ$126,$F13,FALSE)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MATCH($K13,FAC_TOTALS_APTA!$A$2:$BH$2,)</f>
        <v>22</v>
      </c>
      <c r="M13" s="32">
        <f>IF(M11=0,0,VLOOKUP(M11,FAC_TOTALS_APTA!$A$4:$BJ$126,$L13,FALSE))</f>
        <v>55292516.330221102</v>
      </c>
      <c r="N13" s="32">
        <f>IF(N11=0,0,VLOOKUP(N11,FAC_TOTALS_APTA!$A$4:$BJ$126,$L13,FALSE))</f>
        <v>20721003.6056155</v>
      </c>
      <c r="O13" s="32">
        <f>IF(O11=0,0,VLOOKUP(O11,FAC_TOTALS_APTA!$A$4:$BJ$126,$L13,FALSE))</f>
        <v>8562011.7973632701</v>
      </c>
      <c r="P13" s="32">
        <f>IF(P11=0,0,VLOOKUP(P11,FAC_TOTALS_APTA!$A$4:$BJ$126,$L13,FALSE))</f>
        <v>39530950.268468603</v>
      </c>
      <c r="Q13" s="32">
        <f>IF(Q11=0,0,VLOOKUP(Q11,FAC_TOTALS_APTA!$A$4:$BJ$126,$L13,FALSE))</f>
        <v>69264662.614651904</v>
      </c>
      <c r="R13" s="32">
        <f>IF(R11=0,0,VLOOKUP(R11,FAC_TOTALS_APTA!$A$4:$BJ$126,$L13,FALSE))</f>
        <v>30789275.660062902</v>
      </c>
      <c r="S13" s="32">
        <f>IF(S11=0,0,VLOOKUP(S11,FAC_TOTALS_APTA!$A$4:$BJ$126,$L13,FALSE))</f>
        <v>7623330.3012108002</v>
      </c>
      <c r="T13" s="32">
        <f>IF(T11=0,0,VLOOKUP(T11,FAC_TOTALS_APTA!$A$4:$BJ$126,$L13,FALSE))</f>
        <v>-820004.25161381799</v>
      </c>
      <c r="U13" s="32">
        <f>IF(U11=0,0,VLOOKUP(U11,FAC_TOTALS_APTA!$A$4:$BJ$126,$L13,FALSE))</f>
        <v>5327276.6812602002</v>
      </c>
      <c r="V13" s="32">
        <f>IF(V11=0,0,VLOOKUP(V11,FAC_TOTALS_APTA!$A$4:$BJ$126,$L13,FALSE))</f>
        <v>34243538.394803703</v>
      </c>
      <c r="W13" s="32">
        <f>IF(W11=0,0,VLOOKUP(W11,FAC_TOTALS_APTA!$A$4:$BJ$126,$L13,FALSE))</f>
        <v>0</v>
      </c>
      <c r="X13" s="32">
        <f>IF(X11=0,0,VLOOKUP(X11,FAC_TOTALS_APTA!$A$4:$BJ$126,$L13,FALSE))</f>
        <v>0</v>
      </c>
      <c r="Y13" s="32">
        <f>IF(Y11=0,0,VLOOKUP(Y11,FAC_TOTALS_APTA!$A$4:$BJ$126,$L13,FALSE))</f>
        <v>0</v>
      </c>
      <c r="Z13" s="32">
        <f>IF(Z11=0,0,VLOOKUP(Z11,FAC_TOTALS_APTA!$A$4:$BJ$126,$L13,FALSE))</f>
        <v>0</v>
      </c>
      <c r="AA13" s="32">
        <f>IF(AA11=0,0,VLOOKUP(AA11,FAC_TOTALS_APTA!$A$4:$BJ$126,$L13,FALSE))</f>
        <v>0</v>
      </c>
      <c r="AB13" s="32">
        <f>IF(AB11=0,0,VLOOKUP(AB11,FAC_TOTALS_APTA!$A$4:$BJ$126,$L13,FALSE))</f>
        <v>0</v>
      </c>
      <c r="AC13" s="35">
        <f>SUM(M13:AB13)</f>
        <v>270534561.40204418</v>
      </c>
      <c r="AD13" s="36">
        <f>AC13/G25</f>
        <v>0.27719746555328001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MATCH($D14,FAC_TOTALS_APTA!$A$2:$BJ$2,)</f>
        <v>13</v>
      </c>
      <c r="G14" s="57">
        <f>VLOOKUP(G11,FAC_TOTALS_APTA!$A$4:$BJ$126,$F14,FALSE)</f>
        <v>1.6449755572275599</v>
      </c>
      <c r="H14" s="57">
        <f>VLOOKUP(H11,FAC_TOTALS_APTA!$A$4:$BJ$126,$F14,FALSE)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MATCH($K14,FAC_TOTALS_APTA!$A$2:$BH$2,)</f>
        <v>23</v>
      </c>
      <c r="M14" s="32">
        <f>IF(M11=0,0,VLOOKUP(M11,FAC_TOTALS_APTA!$A$4:$BJ$126,$L14,FALSE))</f>
        <v>1759706.76578419</v>
      </c>
      <c r="N14" s="32">
        <f>IF(N11=0,0,VLOOKUP(N11,FAC_TOTALS_APTA!$A$4:$BJ$126,$L14,FALSE))</f>
        <v>10375303.504522501</v>
      </c>
      <c r="O14" s="32">
        <f>IF(O11=0,0,VLOOKUP(O11,FAC_TOTALS_APTA!$A$4:$BJ$126,$L14,FALSE))</f>
        <v>-4707960.67465162</v>
      </c>
      <c r="P14" s="32">
        <f>IF(P11=0,0,VLOOKUP(P11,FAC_TOTALS_APTA!$A$4:$BJ$126,$L14,FALSE))</f>
        <v>-10647140.264975401</v>
      </c>
      <c r="Q14" s="32">
        <f>IF(Q11=0,0,VLOOKUP(Q11,FAC_TOTALS_APTA!$A$4:$BJ$126,$L14,FALSE))</f>
        <v>-3892558.7870410201</v>
      </c>
      <c r="R14" s="32">
        <f>IF(R11=0,0,VLOOKUP(R11,FAC_TOTALS_APTA!$A$4:$BJ$126,$L14,FALSE))</f>
        <v>-17055180.409186501</v>
      </c>
      <c r="S14" s="32">
        <f>IF(S11=0,0,VLOOKUP(S11,FAC_TOTALS_APTA!$A$4:$BJ$126,$L14,FALSE))</f>
        <v>-36222361.663259797</v>
      </c>
      <c r="T14" s="32">
        <f>IF(T11=0,0,VLOOKUP(T11,FAC_TOTALS_APTA!$A$4:$BJ$126,$L14,FALSE))</f>
        <v>-503155.416608467</v>
      </c>
      <c r="U14" s="32">
        <f>IF(U11=0,0,VLOOKUP(U11,FAC_TOTALS_APTA!$A$4:$BJ$126,$L14,FALSE))</f>
        <v>-4816756.82993194</v>
      </c>
      <c r="V14" s="32">
        <f>IF(V11=0,0,VLOOKUP(V11,FAC_TOTALS_APTA!$A$4:$BJ$126,$L14,FALSE))</f>
        <v>-3009579.9734153198</v>
      </c>
      <c r="W14" s="32">
        <f>IF(W11=0,0,VLOOKUP(W11,FAC_TOTALS_APTA!$A$4:$BJ$126,$L14,FALSE))</f>
        <v>0</v>
      </c>
      <c r="X14" s="32">
        <f>IF(X11=0,0,VLOOKUP(X11,FAC_TOTALS_APTA!$A$4:$BJ$126,$L14,FALSE))</f>
        <v>0</v>
      </c>
      <c r="Y14" s="32">
        <f>IF(Y11=0,0,VLOOKUP(Y11,FAC_TOTALS_APTA!$A$4:$BJ$126,$L14,FALSE))</f>
        <v>0</v>
      </c>
      <c r="Z14" s="32">
        <f>IF(Z11=0,0,VLOOKUP(Z11,FAC_TOTALS_APTA!$A$4:$BJ$126,$L14,FALSE))</f>
        <v>0</v>
      </c>
      <c r="AA14" s="32">
        <f>IF(AA11=0,0,VLOOKUP(AA11,FAC_TOTALS_APTA!$A$4:$BJ$126,$L14,FALSE))</f>
        <v>0</v>
      </c>
      <c r="AB14" s="32">
        <f>IF(AB11=0,0,VLOOKUP(AB11,FAC_TOTALS_APTA!$A$4:$BJ$126,$L14,FALSE))</f>
        <v>0</v>
      </c>
      <c r="AC14" s="35">
        <f t="shared" ref="AC14:AC23" si="4">SUM(M14:AB14)</f>
        <v>-68719683.748763368</v>
      </c>
      <c r="AD14" s="36">
        <f>AC14/G25</f>
        <v>-7.0412157581860049E-2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MATCH($D15,FAC_TOTALS_APTA!$A$2:$BJ$2,)</f>
        <v>14</v>
      </c>
      <c r="G15" s="32">
        <f>VLOOKUP(G11,FAC_TOTALS_APTA!$A$4:$BJ$126,$F15,FALSE)</f>
        <v>8445944.2099834904</v>
      </c>
      <c r="H15" s="32">
        <f>VLOOKUP(H11,FAC_TOTALS_APTA!$A$4:$BJ$126,$F15,FALSE)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MATCH($K15,FAC_TOTALS_APTA!$A$2:$BH$2,)</f>
        <v>24</v>
      </c>
      <c r="M15" s="32">
        <f>IF(M11=0,0,VLOOKUP(M11,FAC_TOTALS_APTA!$A$4:$BJ$126,$L15,FALSE))</f>
        <v>9146846.0281697698</v>
      </c>
      <c r="N15" s="32">
        <f>IF(N11=0,0,VLOOKUP(N11,FAC_TOTALS_APTA!$A$4:$BJ$126,$L15,FALSE))</f>
        <v>10969510.742595701</v>
      </c>
      <c r="O15" s="32">
        <f>IF(O11=0,0,VLOOKUP(O11,FAC_TOTALS_APTA!$A$4:$BJ$126,$L15,FALSE))</f>
        <v>11905172.6734853</v>
      </c>
      <c r="P15" s="32">
        <f>IF(P11=0,0,VLOOKUP(P11,FAC_TOTALS_APTA!$A$4:$BJ$126,$L15,FALSE))</f>
        <v>15719676.750478299</v>
      </c>
      <c r="Q15" s="32">
        <f>IF(Q11=0,0,VLOOKUP(Q11,FAC_TOTALS_APTA!$A$4:$BJ$126,$L15,FALSE))</f>
        <v>4505392.3870176198</v>
      </c>
      <c r="R15" s="32">
        <f>IF(R11=0,0,VLOOKUP(R11,FAC_TOTALS_APTA!$A$4:$BJ$126,$L15,FALSE))</f>
        <v>3814664.3052444998</v>
      </c>
      <c r="S15" s="32">
        <f>IF(S11=0,0,VLOOKUP(S11,FAC_TOTALS_APTA!$A$4:$BJ$126,$L15,FALSE))</f>
        <v>-1230629.63794871</v>
      </c>
      <c r="T15" s="32">
        <f>IF(T11=0,0,VLOOKUP(T11,FAC_TOTALS_APTA!$A$4:$BJ$126,$L15,FALSE))</f>
        <v>1660672.8116795199</v>
      </c>
      <c r="U15" s="32">
        <f>IF(U11=0,0,VLOOKUP(U11,FAC_TOTALS_APTA!$A$4:$BJ$126,$L15,FALSE))</f>
        <v>6342354.2810455495</v>
      </c>
      <c r="V15" s="32">
        <f>IF(V11=0,0,VLOOKUP(V11,FAC_TOTALS_APTA!$A$4:$BJ$126,$L15,FALSE))</f>
        <v>8046613.6594283404</v>
      </c>
      <c r="W15" s="32">
        <f>IF(W11=0,0,VLOOKUP(W11,FAC_TOTALS_APTA!$A$4:$BJ$126,$L15,FALSE))</f>
        <v>0</v>
      </c>
      <c r="X15" s="32">
        <f>IF(X11=0,0,VLOOKUP(X11,FAC_TOTALS_APTA!$A$4:$BJ$126,$L15,FALSE))</f>
        <v>0</v>
      </c>
      <c r="Y15" s="32">
        <f>IF(Y11=0,0,VLOOKUP(Y11,FAC_TOTALS_APTA!$A$4:$BJ$126,$L15,FALSE))</f>
        <v>0</v>
      </c>
      <c r="Z15" s="32">
        <f>IF(Z11=0,0,VLOOKUP(Z11,FAC_TOTALS_APTA!$A$4:$BJ$126,$L15,FALSE))</f>
        <v>0</v>
      </c>
      <c r="AA15" s="32">
        <f>IF(AA11=0,0,VLOOKUP(AA11,FAC_TOTALS_APTA!$A$4:$BJ$126,$L15,FALSE))</f>
        <v>0</v>
      </c>
      <c r="AB15" s="32">
        <f>IF(AB11=0,0,VLOOKUP(AB11,FAC_TOTALS_APTA!$A$4:$BJ$126,$L15,FALSE))</f>
        <v>0</v>
      </c>
      <c r="AC15" s="35">
        <f t="shared" si="4"/>
        <v>70880274.001195893</v>
      </c>
      <c r="AD15" s="36">
        <f>AC15/G25</f>
        <v>7.2625960280375046E-2</v>
      </c>
      <c r="AE15" s="9"/>
    </row>
    <row r="16" spans="1:31" s="16" customFormat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MATCH($D16,FAC_TOTALS_APTA!$A$2:$BJ$2,)</f>
        <v>#N/A</v>
      </c>
      <c r="G16" s="57" t="e">
        <f>VLOOKUP(G11,FAC_TOTALS_APTA!$A$4:$BJ$126,$F16,FALSE)</f>
        <v>#REF!</v>
      </c>
      <c r="H16" s="57" t="e">
        <f>VLOOKUP(H11,FAC_TOTALS_APTA!$A$4:$BJ$126,$F16,FALSE)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MATCH($K16,FAC_TOTALS_APTA!$A$2:$BH$2,)</f>
        <v>#N/A</v>
      </c>
      <c r="M16" s="32" t="e">
        <f>IF(M11=0,0,VLOOKUP(M11,FAC_TOTALS_APTA!$A$4:$BJ$126,$L16,FALSE))</f>
        <v>#REF!</v>
      </c>
      <c r="N16" s="32" t="e">
        <f>IF(N11=0,0,VLOOKUP(N11,FAC_TOTALS_APTA!$A$4:$BJ$126,$L16,FALSE))</f>
        <v>#REF!</v>
      </c>
      <c r="O16" s="32" t="e">
        <f>IF(O11=0,0,VLOOKUP(O11,FAC_TOTALS_APTA!$A$4:$BJ$126,$L16,FALSE))</f>
        <v>#REF!</v>
      </c>
      <c r="P16" s="32" t="e">
        <f>IF(P11=0,0,VLOOKUP(P11,FAC_TOTALS_APTA!$A$4:$BJ$126,$L16,FALSE))</f>
        <v>#REF!</v>
      </c>
      <c r="Q16" s="32" t="e">
        <f>IF(Q11=0,0,VLOOKUP(Q11,FAC_TOTALS_APTA!$A$4:$BJ$126,$L16,FALSE))</f>
        <v>#REF!</v>
      </c>
      <c r="R16" s="32" t="e">
        <f>IF(R11=0,0,VLOOKUP(R11,FAC_TOTALS_APTA!$A$4:$BJ$126,$L16,FALSE))</f>
        <v>#REF!</v>
      </c>
      <c r="S16" s="32" t="e">
        <f>IF(S11=0,0,VLOOKUP(S11,FAC_TOTALS_APTA!$A$4:$BJ$126,$L16,FALSE))</f>
        <v>#REF!</v>
      </c>
      <c r="T16" s="32" t="e">
        <f>IF(T11=0,0,VLOOKUP(T11,FAC_TOTALS_APTA!$A$4:$BJ$126,$L16,FALSE))</f>
        <v>#REF!</v>
      </c>
      <c r="U16" s="32" t="e">
        <f>IF(U11=0,0,VLOOKUP(U11,FAC_TOTALS_APTA!$A$4:$BJ$126,$L16,FALSE))</f>
        <v>#REF!</v>
      </c>
      <c r="V16" s="32" t="e">
        <f>IF(V11=0,0,VLOOKUP(V11,FAC_TOTALS_APTA!$A$4:$BJ$126,$L16,FALSE))</f>
        <v>#REF!</v>
      </c>
      <c r="W16" s="32">
        <f>IF(W11=0,0,VLOOKUP(W11,FAC_TOTALS_APTA!$A$4:$BJ$126,$L16,FALSE))</f>
        <v>0</v>
      </c>
      <c r="X16" s="32">
        <f>IF(X11=0,0,VLOOKUP(X11,FAC_TOTALS_APTA!$A$4:$BJ$126,$L16,FALSE))</f>
        <v>0</v>
      </c>
      <c r="Y16" s="32">
        <f>IF(Y11=0,0,VLOOKUP(Y11,FAC_TOTALS_APTA!$A$4:$BJ$126,$L16,FALSE))</f>
        <v>0</v>
      </c>
      <c r="Z16" s="32">
        <f>IF(Z11=0,0,VLOOKUP(Z11,FAC_TOTALS_APTA!$A$4:$BJ$126,$L16,FALSE))</f>
        <v>0</v>
      </c>
      <c r="AA16" s="32">
        <f>IF(AA11=0,0,VLOOKUP(AA11,FAC_TOTALS_APTA!$A$4:$BJ$126,$L16,FALSE))</f>
        <v>0</v>
      </c>
      <c r="AB16" s="32">
        <f>IF(AB11=0,0,VLOOKUP(AB11,FAC_TOTALS_APTA!$A$4:$BJ$126,$L16,FALSE))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MATCH($D17,FAC_TOTALS_APTA!$A$2:$BJ$2,)</f>
        <v>16</v>
      </c>
      <c r="G17" s="37">
        <f>VLOOKUP(G11,FAC_TOTALS_APTA!$A$4:$BJ$126,$F17,FALSE)</f>
        <v>1.9566243795576801</v>
      </c>
      <c r="H17" s="37">
        <f>VLOOKUP(H11,FAC_TOTALS_APTA!$A$4:$BJ$126,$F17,FALSE)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MATCH($K17,FAC_TOTALS_APTA!$A$2:$BH$2,)</f>
        <v>26</v>
      </c>
      <c r="M17" s="32">
        <f>IF(M11=0,0,VLOOKUP(M11,FAC_TOTALS_APTA!$A$4:$BJ$126,$L17,FALSE))</f>
        <v>20174816.576377202</v>
      </c>
      <c r="N17" s="32">
        <f>IF(N11=0,0,VLOOKUP(N11,FAC_TOTALS_APTA!$A$4:$BJ$126,$L17,FALSE))</f>
        <v>21382310.937836401</v>
      </c>
      <c r="O17" s="32">
        <f>IF(O11=0,0,VLOOKUP(O11,FAC_TOTALS_APTA!$A$4:$BJ$126,$L17,FALSE))</f>
        <v>28973913.3148426</v>
      </c>
      <c r="P17" s="32">
        <f>IF(P11=0,0,VLOOKUP(P11,FAC_TOTALS_APTA!$A$4:$BJ$126,$L17,FALSE))</f>
        <v>17253262.678434599</v>
      </c>
      <c r="Q17" s="32">
        <f>IF(Q11=0,0,VLOOKUP(Q11,FAC_TOTALS_APTA!$A$4:$BJ$126,$L17,FALSE))</f>
        <v>9561043.56056072</v>
      </c>
      <c r="R17" s="32">
        <f>IF(R11=0,0,VLOOKUP(R11,FAC_TOTALS_APTA!$A$4:$BJ$126,$L17,FALSE))</f>
        <v>24203630.485260099</v>
      </c>
      <c r="S17" s="32">
        <f>IF(S11=0,0,VLOOKUP(S11,FAC_TOTALS_APTA!$A$4:$BJ$126,$L17,FALSE))</f>
        <v>-64964140.457134798</v>
      </c>
      <c r="T17" s="32">
        <f>IF(T11=0,0,VLOOKUP(T11,FAC_TOTALS_APTA!$A$4:$BJ$126,$L17,FALSE))</f>
        <v>30473425.193280801</v>
      </c>
      <c r="U17" s="32">
        <f>IF(U11=0,0,VLOOKUP(U11,FAC_TOTALS_APTA!$A$4:$BJ$126,$L17,FALSE))</f>
        <v>44745359.909769498</v>
      </c>
      <c r="V17" s="32">
        <f>IF(V11=0,0,VLOOKUP(V11,FAC_TOTALS_APTA!$A$4:$BJ$126,$L17,FALSE))</f>
        <v>1657453.0720541601</v>
      </c>
      <c r="W17" s="32">
        <f>IF(W11=0,0,VLOOKUP(W11,FAC_TOTALS_APTA!$A$4:$BJ$126,$L17,FALSE))</f>
        <v>0</v>
      </c>
      <c r="X17" s="32">
        <f>IF(X11=0,0,VLOOKUP(X11,FAC_TOTALS_APTA!$A$4:$BJ$126,$L17,FALSE))</f>
        <v>0</v>
      </c>
      <c r="Y17" s="32">
        <f>IF(Y11=0,0,VLOOKUP(Y11,FAC_TOTALS_APTA!$A$4:$BJ$126,$L17,FALSE))</f>
        <v>0</v>
      </c>
      <c r="Z17" s="32">
        <f>IF(Z11=0,0,VLOOKUP(Z11,FAC_TOTALS_APTA!$A$4:$BJ$126,$L17,FALSE))</f>
        <v>0</v>
      </c>
      <c r="AA17" s="32">
        <f>IF(AA11=0,0,VLOOKUP(AA11,FAC_TOTALS_APTA!$A$4:$BJ$126,$L17,FALSE))</f>
        <v>0</v>
      </c>
      <c r="AB17" s="32">
        <f>IF(AB11=0,0,VLOOKUP(AB11,FAC_TOTALS_APTA!$A$4:$BJ$126,$L17,FALSE))</f>
        <v>0</v>
      </c>
      <c r="AC17" s="35">
        <f t="shared" si="4"/>
        <v>133461075.27128129</v>
      </c>
      <c r="AD17" s="36">
        <f>AC17/G25</f>
        <v>0.13674804292467441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MATCH($D18,FAC_TOTALS_APTA!$A$2:$BJ$2,)</f>
        <v>17</v>
      </c>
      <c r="G18" s="57">
        <f>VLOOKUP(G11,FAC_TOTALS_APTA!$A$4:$BJ$126,$F18,FALSE)</f>
        <v>43672.133831359701</v>
      </c>
      <c r="H18" s="57">
        <f>VLOOKUP(H11,FAC_TOTALS_APTA!$A$4:$BJ$126,$F18,FALSE)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MATCH($K18,FAC_TOTALS_APTA!$A$2:$BH$2,)</f>
        <v>27</v>
      </c>
      <c r="M18" s="32">
        <f>IF(M11=0,0,VLOOKUP(M11,FAC_TOTALS_APTA!$A$4:$BJ$126,$L18,FALSE))</f>
        <v>6247894.38270339</v>
      </c>
      <c r="N18" s="32">
        <f>IF(N11=0,0,VLOOKUP(N11,FAC_TOTALS_APTA!$A$4:$BJ$126,$L18,FALSE))</f>
        <v>8488946.6539200693</v>
      </c>
      <c r="O18" s="32">
        <f>IF(O11=0,0,VLOOKUP(O11,FAC_TOTALS_APTA!$A$4:$BJ$126,$L18,FALSE))</f>
        <v>8273235.5791392401</v>
      </c>
      <c r="P18" s="32">
        <f>IF(P11=0,0,VLOOKUP(P11,FAC_TOTALS_APTA!$A$4:$BJ$126,$L18,FALSE))</f>
        <v>13234756.196554</v>
      </c>
      <c r="Q18" s="32">
        <f>IF(Q11=0,0,VLOOKUP(Q11,FAC_TOTALS_APTA!$A$4:$BJ$126,$L18,FALSE))</f>
        <v>-3984013.8521723002</v>
      </c>
      <c r="R18" s="32">
        <f>IF(R11=0,0,VLOOKUP(R11,FAC_TOTALS_APTA!$A$4:$BJ$126,$L18,FALSE))</f>
        <v>216154.949665355</v>
      </c>
      <c r="S18" s="32">
        <f>IF(S11=0,0,VLOOKUP(S11,FAC_TOTALS_APTA!$A$4:$BJ$126,$L18,FALSE))</f>
        <v>14133412.7645918</v>
      </c>
      <c r="T18" s="32">
        <f>IF(T11=0,0,VLOOKUP(T11,FAC_TOTALS_APTA!$A$4:$BJ$126,$L18,FALSE))</f>
        <v>7694085.9775816398</v>
      </c>
      <c r="U18" s="32">
        <f>IF(U11=0,0,VLOOKUP(U11,FAC_TOTALS_APTA!$A$4:$BJ$126,$L18,FALSE))</f>
        <v>5405906.3706321698</v>
      </c>
      <c r="V18" s="32">
        <f>IF(V11=0,0,VLOOKUP(V11,FAC_TOTALS_APTA!$A$4:$BJ$126,$L18,FALSE))</f>
        <v>3067177.5385474302</v>
      </c>
      <c r="W18" s="32">
        <f>IF(W11=0,0,VLOOKUP(W11,FAC_TOTALS_APTA!$A$4:$BJ$126,$L18,FALSE))</f>
        <v>0</v>
      </c>
      <c r="X18" s="32">
        <f>IF(X11=0,0,VLOOKUP(X11,FAC_TOTALS_APTA!$A$4:$BJ$126,$L18,FALSE))</f>
        <v>0</v>
      </c>
      <c r="Y18" s="32">
        <f>IF(Y11=0,0,VLOOKUP(Y11,FAC_TOTALS_APTA!$A$4:$BJ$126,$L18,FALSE))</f>
        <v>0</v>
      </c>
      <c r="Z18" s="32">
        <f>IF(Z11=0,0,VLOOKUP(Z11,FAC_TOTALS_APTA!$A$4:$BJ$126,$L18,FALSE))</f>
        <v>0</v>
      </c>
      <c r="AA18" s="32">
        <f>IF(AA11=0,0,VLOOKUP(AA11,FAC_TOTALS_APTA!$A$4:$BJ$126,$L18,FALSE))</f>
        <v>0</v>
      </c>
      <c r="AB18" s="32">
        <f>IF(AB11=0,0,VLOOKUP(AB11,FAC_TOTALS_APTA!$A$4:$BJ$126,$L18,FALSE))</f>
        <v>0</v>
      </c>
      <c r="AC18" s="35">
        <f t="shared" si="4"/>
        <v>62777556.5611628</v>
      </c>
      <c r="AD18" s="36">
        <f>AC18/G25</f>
        <v>6.4323683754849523E-2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MATCH($D19,FAC_TOTALS_APTA!$A$2:$BJ$2,)</f>
        <v>18</v>
      </c>
      <c r="G19" s="32">
        <f>VLOOKUP(G11,FAC_TOTALS_APTA!$A$4:$BJ$126,$F19,FALSE)</f>
        <v>11.080959921196699</v>
      </c>
      <c r="H19" s="32">
        <f>VLOOKUP(H11,FAC_TOTALS_APTA!$A$4:$BJ$126,$F19,FALSE)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MATCH($K19,FAC_TOTALS_APTA!$A$2:$BH$2,)</f>
        <v>28</v>
      </c>
      <c r="M19" s="32">
        <f>IF(M11=0,0,VLOOKUP(M11,FAC_TOTALS_APTA!$A$4:$BJ$126,$L19,FALSE))</f>
        <v>-1117349.86729517</v>
      </c>
      <c r="N19" s="32">
        <f>IF(N11=0,0,VLOOKUP(N11,FAC_TOTALS_APTA!$A$4:$BJ$126,$L19,FALSE))</f>
        <v>-1104427.5067555699</v>
      </c>
      <c r="O19" s="32">
        <f>IF(O11=0,0,VLOOKUP(O11,FAC_TOTALS_APTA!$A$4:$BJ$126,$L19,FALSE))</f>
        <v>-1230778.73216921</v>
      </c>
      <c r="P19" s="32">
        <f>IF(P11=0,0,VLOOKUP(P11,FAC_TOTALS_APTA!$A$4:$BJ$126,$L19,FALSE))</f>
        <v>-994741.42021473695</v>
      </c>
      <c r="Q19" s="32">
        <f>IF(Q11=0,0,VLOOKUP(Q11,FAC_TOTALS_APTA!$A$4:$BJ$126,$L19,FALSE))</f>
        <v>-1968834.15001143</v>
      </c>
      <c r="R19" s="32">
        <f>IF(R11=0,0,VLOOKUP(R11,FAC_TOTALS_APTA!$A$4:$BJ$126,$L19,FALSE))</f>
        <v>2131750.4769674898</v>
      </c>
      <c r="S19" s="32">
        <f>IF(S11=0,0,VLOOKUP(S11,FAC_TOTALS_APTA!$A$4:$BJ$126,$L19,FALSE))</f>
        <v>1887514.7566267699</v>
      </c>
      <c r="T19" s="32">
        <f>IF(T11=0,0,VLOOKUP(T11,FAC_TOTALS_APTA!$A$4:$BJ$126,$L19,FALSE))</f>
        <v>4375128.8204019703</v>
      </c>
      <c r="U19" s="32">
        <f>IF(U11=0,0,VLOOKUP(U11,FAC_TOTALS_APTA!$A$4:$BJ$126,$L19,FALSE))</f>
        <v>4672721.6010260098</v>
      </c>
      <c r="V19" s="32">
        <f>IF(V11=0,0,VLOOKUP(V11,FAC_TOTALS_APTA!$A$4:$BJ$126,$L19,FALSE))</f>
        <v>-1833587.9304275599</v>
      </c>
      <c r="W19" s="32">
        <f>IF(W11=0,0,VLOOKUP(W11,FAC_TOTALS_APTA!$A$4:$BJ$126,$L19,FALSE))</f>
        <v>0</v>
      </c>
      <c r="X19" s="32">
        <f>IF(X11=0,0,VLOOKUP(X11,FAC_TOTALS_APTA!$A$4:$BJ$126,$L19,FALSE))</f>
        <v>0</v>
      </c>
      <c r="Y19" s="32">
        <f>IF(Y11=0,0,VLOOKUP(Y11,FAC_TOTALS_APTA!$A$4:$BJ$126,$L19,FALSE))</f>
        <v>0</v>
      </c>
      <c r="Z19" s="32">
        <f>IF(Z11=0,0,VLOOKUP(Z11,FAC_TOTALS_APTA!$A$4:$BJ$126,$L19,FALSE))</f>
        <v>0</v>
      </c>
      <c r="AA19" s="32">
        <f>IF(AA11=0,0,VLOOKUP(AA11,FAC_TOTALS_APTA!$A$4:$BJ$126,$L19,FALSE))</f>
        <v>0</v>
      </c>
      <c r="AB19" s="32">
        <f>IF(AB11=0,0,VLOOKUP(AB11,FAC_TOTALS_APTA!$A$4:$BJ$126,$L19,FALSE))</f>
        <v>0</v>
      </c>
      <c r="AC19" s="35">
        <f t="shared" si="4"/>
        <v>4817396.0481485622</v>
      </c>
      <c r="AD19" s="36">
        <f>AC19/G25</f>
        <v>4.9360420649865186E-3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MATCH($D20,FAC_TOTALS_APTA!$A$2:$BJ$2,)</f>
        <v>19</v>
      </c>
      <c r="G20" s="37">
        <f>VLOOKUP(G11,FAC_TOTALS_APTA!$A$4:$BJ$126,$F20,FALSE)</f>
        <v>3.9039838032305898</v>
      </c>
      <c r="H20" s="37">
        <f>VLOOKUP(H11,FAC_TOTALS_APTA!$A$4:$BJ$126,$F20,FALSE)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MATCH($K20,FAC_TOTALS_APTA!$A$2:$BH$2,)</f>
        <v>29</v>
      </c>
      <c r="M20" s="32">
        <f>IF(M11=0,0,VLOOKUP(M11,FAC_TOTALS_APTA!$A$4:$BJ$126,$L20,FALSE))</f>
        <v>0</v>
      </c>
      <c r="N20" s="32">
        <f>IF(N11=0,0,VLOOKUP(N11,FAC_TOTALS_APTA!$A$4:$BJ$126,$L20,FALSE))</f>
        <v>0</v>
      </c>
      <c r="O20" s="32">
        <f>IF(O11=0,0,VLOOKUP(O11,FAC_TOTALS_APTA!$A$4:$BJ$126,$L20,FALSE))</f>
        <v>0</v>
      </c>
      <c r="P20" s="32">
        <f>IF(P11=0,0,VLOOKUP(P11,FAC_TOTALS_APTA!$A$4:$BJ$126,$L20,FALSE))</f>
        <v>-3090787.0546928099</v>
      </c>
      <c r="Q20" s="32">
        <f>IF(Q11=0,0,VLOOKUP(Q11,FAC_TOTALS_APTA!$A$4:$BJ$126,$L20,FALSE))</f>
        <v>-2582349.7667469601</v>
      </c>
      <c r="R20" s="32">
        <f>IF(R11=0,0,VLOOKUP(R11,FAC_TOTALS_APTA!$A$4:$BJ$126,$L20,FALSE))</f>
        <v>-1096367.9508954401</v>
      </c>
      <c r="S20" s="32">
        <f>IF(S11=0,0,VLOOKUP(S11,FAC_TOTALS_APTA!$A$4:$BJ$126,$L20,FALSE))</f>
        <v>-2124770.3231515102</v>
      </c>
      <c r="T20" s="32">
        <f>IF(T11=0,0,VLOOKUP(T11,FAC_TOTALS_APTA!$A$4:$BJ$126,$L20,FALSE))</f>
        <v>-2926852.63777844</v>
      </c>
      <c r="U20" s="32">
        <f>IF(U11=0,0,VLOOKUP(U11,FAC_TOTALS_APTA!$A$4:$BJ$126,$L20,FALSE))</f>
        <v>504662.62056590302</v>
      </c>
      <c r="V20" s="32">
        <f>IF(V11=0,0,VLOOKUP(V11,FAC_TOTALS_APTA!$A$4:$BJ$126,$L20,FALSE))</f>
        <v>-807237.85391823796</v>
      </c>
      <c r="W20" s="32">
        <f>IF(W11=0,0,VLOOKUP(W11,FAC_TOTALS_APTA!$A$4:$BJ$126,$L20,FALSE))</f>
        <v>0</v>
      </c>
      <c r="X20" s="32">
        <f>IF(X11=0,0,VLOOKUP(X11,FAC_TOTALS_APTA!$A$4:$BJ$126,$L20,FALSE))</f>
        <v>0</v>
      </c>
      <c r="Y20" s="32">
        <f>IF(Y11=0,0,VLOOKUP(Y11,FAC_TOTALS_APTA!$A$4:$BJ$126,$L20,FALSE))</f>
        <v>0</v>
      </c>
      <c r="Z20" s="32">
        <f>IF(Z11=0,0,VLOOKUP(Z11,FAC_TOTALS_APTA!$A$4:$BJ$126,$L20,FALSE))</f>
        <v>0</v>
      </c>
      <c r="AA20" s="32">
        <f>IF(AA11=0,0,VLOOKUP(AA11,FAC_TOTALS_APTA!$A$4:$BJ$126,$L20,FALSE))</f>
        <v>0</v>
      </c>
      <c r="AB20" s="32">
        <f>IF(AB11=0,0,VLOOKUP(AB11,FAC_TOTALS_APTA!$A$4:$BJ$126,$L20,FALSE))</f>
        <v>0</v>
      </c>
      <c r="AC20" s="35">
        <f t="shared" si="4"/>
        <v>-12123702.966617495</v>
      </c>
      <c r="AD20" s="36">
        <f>AC20/G25</f>
        <v>-1.2422293543754806E-2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82</v>
      </c>
      <c r="E21" s="58"/>
      <c r="F21" s="9">
        <f>MATCH($D21,FAC_TOTALS_APTA!$A$2:$BJ$2,)</f>
        <v>21</v>
      </c>
      <c r="G21" s="37">
        <f>VLOOKUP(G11,FAC_TOTALS_APTA!$A$4:$BJ$126,$F21,FALSE)</f>
        <v>0</v>
      </c>
      <c r="H21" s="37">
        <f>VLOOKUP(H11,FAC_TOTALS_APTA!$A$4:$BJ$126,$F21,FALSE)</f>
        <v>0.617326143067772</v>
      </c>
      <c r="I21" s="33" t="str">
        <f t="shared" si="1"/>
        <v>-</v>
      </c>
      <c r="J21" s="34"/>
      <c r="K21" s="34" t="str">
        <f t="shared" si="3"/>
        <v>YEARS_SINCE_TNC_RAIL_FAC</v>
      </c>
      <c r="L21" s="9">
        <f>MATCH($K21,FAC_TOTALS_APTA!$A$2:$BH$2,)</f>
        <v>31</v>
      </c>
      <c r="M21" s="32">
        <f>IF(M11=0,0,VLOOKUP(M11,FAC_TOTALS_APTA!$A$4:$BJ$126,$L21,FALSE))</f>
        <v>0</v>
      </c>
      <c r="N21" s="32">
        <f>IF(N11=0,0,VLOOKUP(N11,FAC_TOTALS_APTA!$A$4:$BJ$126,$L21,FALSE))</f>
        <v>0</v>
      </c>
      <c r="O21" s="32">
        <f>IF(O11=0,0,VLOOKUP(O11,FAC_TOTALS_APTA!$A$4:$BJ$126,$L21,FALSE))</f>
        <v>0</v>
      </c>
      <c r="P21" s="32">
        <f>IF(P11=0,0,VLOOKUP(P11,FAC_TOTALS_APTA!$A$4:$BJ$126,$L21,FALSE))</f>
        <v>0</v>
      </c>
      <c r="Q21" s="32">
        <f>IF(Q11=0,0,VLOOKUP(Q11,FAC_TOTALS_APTA!$A$4:$BJ$126,$L21,FALSE))</f>
        <v>0</v>
      </c>
      <c r="R21" s="32">
        <f>IF(R11=0,0,VLOOKUP(R11,FAC_TOTALS_APTA!$A$4:$BJ$126,$L21,FALSE))</f>
        <v>0</v>
      </c>
      <c r="S21" s="32">
        <f>IF(S11=0,0,VLOOKUP(S11,FAC_TOTALS_APTA!$A$4:$BJ$126,$L21,FALSE))</f>
        <v>0</v>
      </c>
      <c r="T21" s="32">
        <f>IF(T11=0,0,VLOOKUP(T11,FAC_TOTALS_APTA!$A$4:$BJ$126,$L21,FALSE))</f>
        <v>0</v>
      </c>
      <c r="U21" s="32">
        <f>IF(U11=0,0,VLOOKUP(U11,FAC_TOTALS_APTA!$A$4:$BJ$126,$L21,FALSE))</f>
        <v>-479099.07676333998</v>
      </c>
      <c r="V21" s="32">
        <f>IF(V11=0,0,VLOOKUP(V11,FAC_TOTALS_APTA!$A$4:$BJ$126,$L21,FALSE))</f>
        <v>-2070330.18243728</v>
      </c>
      <c r="W21" s="32">
        <f>IF(W11=0,0,VLOOKUP(W11,FAC_TOTALS_APTA!$A$4:$BJ$126,$L21,FALSE))</f>
        <v>0</v>
      </c>
      <c r="X21" s="32">
        <f>IF(X11=0,0,VLOOKUP(X11,FAC_TOTALS_APTA!$A$4:$BJ$126,$L21,FALSE))</f>
        <v>0</v>
      </c>
      <c r="Y21" s="32">
        <f>IF(Y11=0,0,VLOOKUP(Y11,FAC_TOTALS_APTA!$A$4:$BJ$126,$L21,FALSE))</f>
        <v>0</v>
      </c>
      <c r="Z21" s="32">
        <f>IF(Z11=0,0,VLOOKUP(Z11,FAC_TOTALS_APTA!$A$4:$BJ$126,$L21,FALSE))</f>
        <v>0</v>
      </c>
      <c r="AA21" s="32">
        <f>IF(AA11=0,0,VLOOKUP(AA11,FAC_TOTALS_APTA!$A$4:$BJ$126,$L21,FALSE))</f>
        <v>0</v>
      </c>
      <c r="AB21" s="32">
        <f>IF(AB11=0,0,VLOOKUP(AB11,FAC_TOTALS_APTA!$A$4:$BJ$126,$L21,FALSE))</f>
        <v>0</v>
      </c>
      <c r="AC21" s="35">
        <f t="shared" si="4"/>
        <v>-2549429.25920062</v>
      </c>
      <c r="AD21" s="36">
        <f>AC21/G25</f>
        <v>-2.6122182895794996E-3</v>
      </c>
      <c r="AE21" s="9"/>
    </row>
    <row r="22" spans="1:31" s="16" customFormat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MATCH($D22,FAC_TOTALS_APTA!$A$2:$BJ$2,)</f>
        <v>#N/A</v>
      </c>
      <c r="G22" s="37" t="e">
        <f>VLOOKUP(G11,FAC_TOTALS_APTA!$A$4:$BJ$126,$F22,FALSE)</f>
        <v>#REF!</v>
      </c>
      <c r="H22" s="37" t="e">
        <f>VLOOKUP(H11,FAC_TOTALS_APTA!$A$4:$BJ$126,$F22,FALSE)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MATCH($K22,FAC_TOTALS_APTA!$A$2:$BH$2,)</f>
        <v>#N/A</v>
      </c>
      <c r="M22" s="32" t="e">
        <f>IF(M11=0,0,VLOOKUP(M11,FAC_TOTALS_APTA!$A$4:$BJ$126,$L22,FALSE))</f>
        <v>#REF!</v>
      </c>
      <c r="N22" s="32" t="e">
        <f>IF(N11=0,0,VLOOKUP(N11,FAC_TOTALS_APTA!$A$4:$BJ$126,$L22,FALSE))</f>
        <v>#REF!</v>
      </c>
      <c r="O22" s="32" t="e">
        <f>IF(O11=0,0,VLOOKUP(O11,FAC_TOTALS_APTA!$A$4:$BJ$126,$L22,FALSE))</f>
        <v>#REF!</v>
      </c>
      <c r="P22" s="32" t="e">
        <f>IF(P11=0,0,VLOOKUP(P11,FAC_TOTALS_APTA!$A$4:$BJ$126,$L22,FALSE))</f>
        <v>#REF!</v>
      </c>
      <c r="Q22" s="32" t="e">
        <f>IF(Q11=0,0,VLOOKUP(Q11,FAC_TOTALS_APTA!$A$4:$BJ$126,$L22,FALSE))</f>
        <v>#REF!</v>
      </c>
      <c r="R22" s="32" t="e">
        <f>IF(R11=0,0,VLOOKUP(R11,FAC_TOTALS_APTA!$A$4:$BJ$126,$L22,FALSE))</f>
        <v>#REF!</v>
      </c>
      <c r="S22" s="32" t="e">
        <f>IF(S11=0,0,VLOOKUP(S11,FAC_TOTALS_APTA!$A$4:$BJ$126,$L22,FALSE))</f>
        <v>#REF!</v>
      </c>
      <c r="T22" s="32" t="e">
        <f>IF(T11=0,0,VLOOKUP(T11,FAC_TOTALS_APTA!$A$4:$BJ$126,$L22,FALSE))</f>
        <v>#REF!</v>
      </c>
      <c r="U22" s="32" t="e">
        <f>IF(U11=0,0,VLOOKUP(U11,FAC_TOTALS_APTA!$A$4:$BJ$126,$L22,FALSE))</f>
        <v>#REF!</v>
      </c>
      <c r="V22" s="32" t="e">
        <f>IF(V11=0,0,VLOOKUP(V11,FAC_TOTALS_APTA!$A$4:$BJ$126,$L22,FALSE))</f>
        <v>#REF!</v>
      </c>
      <c r="W22" s="32">
        <f>IF(W11=0,0,VLOOKUP(W11,FAC_TOTALS_APTA!$A$4:$BJ$126,$L22,FALSE))</f>
        <v>0</v>
      </c>
      <c r="X22" s="32">
        <f>IF(X11=0,0,VLOOKUP(X11,FAC_TOTALS_APTA!$A$4:$BJ$126,$L22,FALSE))</f>
        <v>0</v>
      </c>
      <c r="Y22" s="32">
        <f>IF(Y11=0,0,VLOOKUP(Y11,FAC_TOTALS_APTA!$A$4:$BJ$126,$L22,FALSE))</f>
        <v>0</v>
      </c>
      <c r="Z22" s="32">
        <f>IF(Z11=0,0,VLOOKUP(Z11,FAC_TOTALS_APTA!$A$4:$BJ$126,$L22,FALSE))</f>
        <v>0</v>
      </c>
      <c r="AA22" s="32">
        <f>IF(AA11=0,0,VLOOKUP(AA11,FAC_TOTALS_APTA!$A$4:$BJ$126,$L22,FALSE))</f>
        <v>0</v>
      </c>
      <c r="AB22" s="32">
        <f>IF(AB11=0,0,VLOOKUP(AB11,FAC_TOTALS_APTA!$A$4:$BJ$126,$L22,FALSE))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MATCH($D23,FAC_TOTALS_APTA!$A$2:$BJ$2,)</f>
        <v>#N/A</v>
      </c>
      <c r="G23" s="38" t="e">
        <f>VLOOKUP(G11,FAC_TOTALS_APTA!$A$4:$BJ$126,$F23,FALSE)</f>
        <v>#REF!</v>
      </c>
      <c r="H23" s="38" t="e">
        <f>VLOOKUP(H11,FAC_TOTALS_APTA!$A$4:$BJ$126,$F23,FALSE)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MATCH($K23,FAC_TOTALS_APTA!$A$2:$BH$2,)</f>
        <v>#N/A</v>
      </c>
      <c r="M23" s="41" t="e">
        <f>IF(M11=0,0,VLOOKUP(M11,FAC_TOTALS_APTA!$A$4:$BJ$126,$L23,FALSE))</f>
        <v>#REF!</v>
      </c>
      <c r="N23" s="41" t="e">
        <f>IF(N11=0,0,VLOOKUP(N11,FAC_TOTALS_APTA!$A$4:$BJ$126,$L23,FALSE))</f>
        <v>#REF!</v>
      </c>
      <c r="O23" s="41" t="e">
        <f>IF(O11=0,0,VLOOKUP(O11,FAC_TOTALS_APTA!$A$4:$BJ$126,$L23,FALSE))</f>
        <v>#REF!</v>
      </c>
      <c r="P23" s="41" t="e">
        <f>IF(P11=0,0,VLOOKUP(P11,FAC_TOTALS_APTA!$A$4:$BJ$126,$L23,FALSE))</f>
        <v>#REF!</v>
      </c>
      <c r="Q23" s="41" t="e">
        <f>IF(Q11=0,0,VLOOKUP(Q11,FAC_TOTALS_APTA!$A$4:$BJ$126,$L23,FALSE))</f>
        <v>#REF!</v>
      </c>
      <c r="R23" s="41" t="e">
        <f>IF(R11=0,0,VLOOKUP(R11,FAC_TOTALS_APTA!$A$4:$BJ$126,$L23,FALSE))</f>
        <v>#REF!</v>
      </c>
      <c r="S23" s="41" t="e">
        <f>IF(S11=0,0,VLOOKUP(S11,FAC_TOTALS_APTA!$A$4:$BJ$126,$L23,FALSE))</f>
        <v>#REF!</v>
      </c>
      <c r="T23" s="41" t="e">
        <f>IF(T11=0,0,VLOOKUP(T11,FAC_TOTALS_APTA!$A$4:$BJ$126,$L23,FALSE))</f>
        <v>#REF!</v>
      </c>
      <c r="U23" s="41" t="e">
        <f>IF(U11=0,0,VLOOKUP(U11,FAC_TOTALS_APTA!$A$4:$BJ$126,$L23,FALSE))</f>
        <v>#REF!</v>
      </c>
      <c r="V23" s="41" t="e">
        <f>IF(V11=0,0,VLOOKUP(V11,FAC_TOTALS_APTA!$A$4:$BJ$126,$L23,FALSE))</f>
        <v>#REF!</v>
      </c>
      <c r="W23" s="41">
        <f>IF(W11=0,0,VLOOKUP(W11,FAC_TOTALS_APTA!$A$4:$BJ$126,$L23,FALSE))</f>
        <v>0</v>
      </c>
      <c r="X23" s="41">
        <f>IF(X11=0,0,VLOOKUP(X11,FAC_TOTALS_APTA!$A$4:$BJ$126,$L23,FALSE))</f>
        <v>0</v>
      </c>
      <c r="Y23" s="41">
        <f>IF(Y11=0,0,VLOOKUP(Y11,FAC_TOTALS_APTA!$A$4:$BJ$126,$L23,FALSE))</f>
        <v>0</v>
      </c>
      <c r="Z23" s="41">
        <f>IF(Z11=0,0,VLOOKUP(Z11,FAC_TOTALS_APTA!$A$4:$BJ$126,$L23,FALSE))</f>
        <v>0</v>
      </c>
      <c r="AA23" s="41">
        <f>IF(AA11=0,0,VLOOKUP(AA11,FAC_TOTALS_APTA!$A$4:$BJ$126,$L23,FALSE))</f>
        <v>0</v>
      </c>
      <c r="AB23" s="41">
        <f>IF(AB11=0,0,VLOOKUP(AB11,FAC_TOTALS_APTA!$A$4:$BJ$126,$L23,FALSE))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si="3"/>
        <v>New_Reporter_FAC</v>
      </c>
      <c r="L24" s="47">
        <f>MATCH($K24,FAC_TOTALS_APTA!$A$2:$BH$2,)</f>
        <v>35</v>
      </c>
      <c r="M24" s="48">
        <f>IF(M11=0,0,VLOOKUP(M11,FAC_TOTALS_APTA!$A$4:$BJ$126,$L24,FALSE))</f>
        <v>0</v>
      </c>
      <c r="N24" s="48">
        <f>IF(N11=0,0,VLOOKUP(N11,FAC_TOTALS_APTA!$A$4:$BJ$126,$L24,FALSE))</f>
        <v>7695887</v>
      </c>
      <c r="O24" s="48">
        <f>IF(O11=0,0,VLOOKUP(O11,FAC_TOTALS_APTA!$A$4:$BJ$126,$L24,FALSE))</f>
        <v>7901667.9999999898</v>
      </c>
      <c r="P24" s="48">
        <f>IF(P11=0,0,VLOOKUP(P11,FAC_TOTALS_APTA!$A$4:$BJ$126,$L24,FALSE))</f>
        <v>0</v>
      </c>
      <c r="Q24" s="48">
        <f>IF(Q11=0,0,VLOOKUP(Q11,FAC_TOTALS_APTA!$A$4:$BJ$126,$L24,FALSE))</f>
        <v>0</v>
      </c>
      <c r="R24" s="48">
        <f>IF(R11=0,0,VLOOKUP(R11,FAC_TOTALS_APTA!$A$4:$BJ$126,$L24,FALSE))</f>
        <v>0</v>
      </c>
      <c r="S24" s="48">
        <f>IF(S11=0,0,VLOOKUP(S11,FAC_TOTALS_APTA!$A$4:$BJ$126,$L24,FALSE))</f>
        <v>11348341</v>
      </c>
      <c r="T24" s="48">
        <f>IF(T11=0,0,VLOOKUP(T11,FAC_TOTALS_APTA!$A$4:$BJ$126,$L24,FALSE))</f>
        <v>29499578</v>
      </c>
      <c r="U24" s="48">
        <f>IF(U11=0,0,VLOOKUP(U11,FAC_TOTALS_APTA!$A$4:$BJ$126,$L24,FALSE))</f>
        <v>0</v>
      </c>
      <c r="V24" s="48">
        <f>IF(V11=0,0,VLOOKUP(V11,FAC_TOTALS_APTA!$A$4:$BJ$126,$L24,FALSE))</f>
        <v>0</v>
      </c>
      <c r="W24" s="48">
        <f>IF(W11=0,0,VLOOKUP(W11,FAC_TOTALS_APTA!$A$4:$BJ$126,$L24,FALSE))</f>
        <v>0</v>
      </c>
      <c r="X24" s="48">
        <f>IF(X11=0,0,VLOOKUP(X11,FAC_TOTALS_APTA!$A$4:$BJ$126,$L24,FALSE))</f>
        <v>0</v>
      </c>
      <c r="Y24" s="48">
        <f>IF(Y11=0,0,VLOOKUP(Y11,FAC_TOTALS_APTA!$A$4:$BJ$126,$L24,FALSE))</f>
        <v>0</v>
      </c>
      <c r="Z24" s="48">
        <f>IF(Z11=0,0,VLOOKUP(Z11,FAC_TOTALS_APTA!$A$4:$BJ$126,$L24,FALSE))</f>
        <v>0</v>
      </c>
      <c r="AA24" s="48">
        <f>IF(AA11=0,0,VLOOKUP(AA11,FAC_TOTALS_APTA!$A$4:$BJ$126,$L24,FALSE))</f>
        <v>0</v>
      </c>
      <c r="AB24" s="48">
        <f>IF(AB11=0,0,VLOOKUP(AB11,FAC_TOTALS_APTA!$A$4:$BJ$126,$L24,FALSE))</f>
        <v>0</v>
      </c>
      <c r="AC24" s="51">
        <f>SUM(M24:AB24)</f>
        <v>56445473.999999985</v>
      </c>
      <c r="AD24" s="52">
        <f>AC24/G26</f>
        <v>4.3687900525753186E-2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MATCH($D25,FAC_TOTALS_APTA!$A$2:$BH$2,)</f>
        <v>10</v>
      </c>
      <c r="G25" s="113">
        <f>VLOOKUP(G11,FAC_TOTALS_APTA!$A$4:$BJ$126,$F25,FALSE)</f>
        <v>975963329.47007</v>
      </c>
      <c r="H25" s="113">
        <f>VLOOKUP(H11,FAC_TOTALS_APTA!$A$4:$BH$126,$F25,FALSE)</f>
        <v>1715631228.69609</v>
      </c>
      <c r="I25" s="115">
        <f t="shared" ref="I25:I26" si="5">H25/G25-1</f>
        <v>0.75788492957788267</v>
      </c>
      <c r="J25" s="34"/>
      <c r="K25" s="34"/>
      <c r="L25" s="9"/>
      <c r="M25" s="32" t="e">
        <f t="shared" ref="M25:AB25" si="6">SUM(M13:M18)</f>
        <v>#REF!</v>
      </c>
      <c r="N25" s="32" t="e">
        <f t="shared" si="6"/>
        <v>#REF!</v>
      </c>
      <c r="O25" s="32" t="e">
        <f t="shared" si="6"/>
        <v>#REF!</v>
      </c>
      <c r="P25" s="32" t="e">
        <f t="shared" si="6"/>
        <v>#REF!</v>
      </c>
      <c r="Q25" s="32" t="e">
        <f t="shared" si="6"/>
        <v>#REF!</v>
      </c>
      <c r="R25" s="32" t="e">
        <f t="shared" si="6"/>
        <v>#REF!</v>
      </c>
      <c r="S25" s="32" t="e">
        <f t="shared" si="6"/>
        <v>#REF!</v>
      </c>
      <c r="T25" s="32" t="e">
        <f t="shared" si="6"/>
        <v>#REF!</v>
      </c>
      <c r="U25" s="32" t="e">
        <f t="shared" si="6"/>
        <v>#REF!</v>
      </c>
      <c r="V25" s="32" t="e">
        <f t="shared" si="6"/>
        <v>#REF!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739667899.22601998</v>
      </c>
      <c r="AD25" s="36">
        <f>I25</f>
        <v>0.75788492957788267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MATCH($D26,FAC_TOTALS_APTA!$A$2:$BH$2,)</f>
        <v>8</v>
      </c>
      <c r="G26" s="114">
        <f>VLOOKUP(G11,FAC_TOTALS_APTA!$A$4:$BH$126,$F26,FALSE)</f>
        <v>1292016171.99999</v>
      </c>
      <c r="H26" s="114">
        <f>VLOOKUP(H11,FAC_TOTALS_APTA!$A$4:$BH$126,$F26,FALSE)</f>
        <v>1684310471</v>
      </c>
      <c r="I26" s="116">
        <f t="shared" si="5"/>
        <v>0.30362955781950784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392294299.00001001</v>
      </c>
      <c r="AD26" s="55">
        <f>I26</f>
        <v>0.30362955781950784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-0.45425537175837483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1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2002</v>
      </c>
      <c r="H35" s="30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1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9" t="str">
        <f>CONCATENATE($C32,"_",$C33,"_",G35)</f>
        <v>1_2_2002</v>
      </c>
      <c r="H37" s="9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32">
        <f>VLOOKUP(G37,FAC_TOTALS_APTA!$A$4:$BJ$126,$F39,FALSE)</f>
        <v>2988066.6864974699</v>
      </c>
      <c r="H39" s="32">
        <f>VLOOKUP(H37,FAC_TOTALS_APTA!$A$4:$BJ$126,$F39,FALSE)</f>
        <v>4140949.1879227501</v>
      </c>
      <c r="I39" s="33">
        <f>IFERROR(H39/G39-1,"-")</f>
        <v>0.38582890624059596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717071.93498881499</v>
      </c>
      <c r="N39" s="32">
        <f>IF(N37=0,0,VLOOKUP(N37,FAC_TOTALS_APTA!$A$4:$BJ$126,$L39,FALSE))</f>
        <v>988683.46410085796</v>
      </c>
      <c r="O39" s="32">
        <f>IF(O37=0,0,VLOOKUP(O37,FAC_TOTALS_APTA!$A$4:$BJ$126,$L39,FALSE))</f>
        <v>2146267.9581097802</v>
      </c>
      <c r="P39" s="32">
        <f>IF(P37=0,0,VLOOKUP(P37,FAC_TOTALS_APTA!$A$4:$BJ$126,$L39,FALSE))</f>
        <v>2710381.0322046201</v>
      </c>
      <c r="Q39" s="32">
        <f>IF(Q37=0,0,VLOOKUP(Q37,FAC_TOTALS_APTA!$A$4:$BJ$126,$L39,FALSE))</f>
        <v>3796836.97051907</v>
      </c>
      <c r="R39" s="32">
        <f>IF(R37=0,0,VLOOKUP(R37,FAC_TOTALS_APTA!$A$4:$BJ$126,$L39,FALSE))</f>
        <v>7887195.7945401696</v>
      </c>
      <c r="S39" s="32">
        <f>IF(S37=0,0,VLOOKUP(S37,FAC_TOTALS_APTA!$A$4:$BJ$126,$L39,FALSE))</f>
        <v>469279.73714648298</v>
      </c>
      <c r="T39" s="32">
        <f>IF(T37=0,0,VLOOKUP(T37,FAC_TOTALS_APTA!$A$4:$BJ$126,$L39,FALSE))</f>
        <v>-888146.19201501599</v>
      </c>
      <c r="U39" s="32">
        <f>IF(U37=0,0,VLOOKUP(U37,FAC_TOTALS_APTA!$A$4:$BJ$126,$L39,FALSE))</f>
        <v>3497970.1955390899</v>
      </c>
      <c r="V39" s="32">
        <f>IF(V37=0,0,VLOOKUP(V37,FAC_TOTALS_APTA!$A$4:$BJ$126,$L39,FALSE))</f>
        <v>4218391.1662330301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25543932.061366901</v>
      </c>
      <c r="AD39" s="36">
        <f>AC39/G51</f>
        <v>0.62240911924487163</v>
      </c>
      <c r="AE39" s="105"/>
    </row>
    <row r="40" spans="2:31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57">
        <f>VLOOKUP(G37,FAC_TOTALS_APTA!$A$4:$BJ$126,$F40,FALSE)</f>
        <v>1.22446132506114</v>
      </c>
      <c r="H40" s="57">
        <f>VLOOKUP(H37,FAC_TOTALS_APTA!$A$4:$BJ$126,$F40,FALSE)</f>
        <v>1.16958096107573</v>
      </c>
      <c r="I40" s="33">
        <f t="shared" ref="I40:I49" si="8">IFERROR(H40/G40-1,"-")</f>
        <v>-4.482000604034575E-2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3158897.8104029</v>
      </c>
      <c r="N40" s="32">
        <f>IF(N37=0,0,VLOOKUP(N37,FAC_TOTALS_APTA!$A$4:$BJ$126,$L40,FALSE))</f>
        <v>917294.21948261501</v>
      </c>
      <c r="O40" s="32">
        <f>IF(O37=0,0,VLOOKUP(O37,FAC_TOTALS_APTA!$A$4:$BJ$126,$L40,FALSE))</f>
        <v>565882.25110677804</v>
      </c>
      <c r="P40" s="32">
        <f>IF(P37=0,0,VLOOKUP(P37,FAC_TOTALS_APTA!$A$4:$BJ$126,$L40,FALSE))</f>
        <v>429608.934914588</v>
      </c>
      <c r="Q40" s="32">
        <f>IF(Q37=0,0,VLOOKUP(Q37,FAC_TOTALS_APTA!$A$4:$BJ$126,$L40,FALSE))</f>
        <v>-1313555.9825411199</v>
      </c>
      <c r="R40" s="32">
        <f>IF(R37=0,0,VLOOKUP(R37,FAC_TOTALS_APTA!$A$4:$BJ$126,$L40,FALSE))</f>
        <v>-531982.82093218295</v>
      </c>
      <c r="S40" s="32">
        <f>IF(S37=0,0,VLOOKUP(S37,FAC_TOTALS_APTA!$A$4:$BJ$126,$L40,FALSE))</f>
        <v>-3954320.9985869098</v>
      </c>
      <c r="T40" s="32">
        <f>IF(T37=0,0,VLOOKUP(T37,FAC_TOTALS_APTA!$A$4:$BJ$126,$L40,FALSE))</f>
        <v>-418153.31037971802</v>
      </c>
      <c r="U40" s="32">
        <f>IF(U37=0,0,VLOOKUP(U37,FAC_TOTALS_APTA!$A$4:$BJ$126,$L40,FALSE))</f>
        <v>-286802.65448312601</v>
      </c>
      <c r="V40" s="32">
        <f>IF(V37=0,0,VLOOKUP(V37,FAC_TOTALS_APTA!$A$4:$BJ$126,$L40,FALSE))</f>
        <v>367808.95531551901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1">SUM(M40:AB40)</f>
        <v>-1065323.5957006565</v>
      </c>
      <c r="AD40" s="36">
        <f>AC40/G51</f>
        <v>-2.5957911229871299E-2</v>
      </c>
      <c r="AE40" s="105"/>
    </row>
    <row r="41" spans="2:31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32">
        <f>VLOOKUP(G37,FAC_TOTALS_APTA!$A$4:$BJ$126,$F41,FALSE)</f>
        <v>2748238.4134659702</v>
      </c>
      <c r="H41" s="32">
        <f>VLOOKUP(H37,FAC_TOTALS_APTA!$A$4:$BJ$126,$F41,FALSE)</f>
        <v>2873847.8133243402</v>
      </c>
      <c r="I41" s="33">
        <f t="shared" si="8"/>
        <v>4.5705423242358378E-2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MATCH($K41,FAC_TOTALS_APTA!$A$2:$BH$2,)</f>
        <v>24</v>
      </c>
      <c r="M41" s="32">
        <f>IF(M37=0,0,VLOOKUP(M37,FAC_TOTALS_APTA!$A$4:$BJ$126,$L41,FALSE))</f>
        <v>334662.57592344901</v>
      </c>
      <c r="N41" s="32">
        <f>IF(N37=0,0,VLOOKUP(N37,FAC_TOTALS_APTA!$A$4:$BJ$126,$L41,FALSE))</f>
        <v>363691.52987004101</v>
      </c>
      <c r="O41" s="32">
        <f>IF(O37=0,0,VLOOKUP(O37,FAC_TOTALS_APTA!$A$4:$BJ$126,$L41,FALSE))</f>
        <v>458252.82397566998</v>
      </c>
      <c r="P41" s="32">
        <f>IF(P37=0,0,VLOOKUP(P37,FAC_TOTALS_APTA!$A$4:$BJ$126,$L41,FALSE))</f>
        <v>596541.19196128997</v>
      </c>
      <c r="Q41" s="32">
        <f>IF(Q37=0,0,VLOOKUP(Q37,FAC_TOTALS_APTA!$A$4:$BJ$126,$L41,FALSE))</f>
        <v>190192.159359757</v>
      </c>
      <c r="R41" s="32">
        <f>IF(R37=0,0,VLOOKUP(R37,FAC_TOTALS_APTA!$A$4:$BJ$126,$L41,FALSE))</f>
        <v>54720.5218890084</v>
      </c>
      <c r="S41" s="32">
        <f>IF(S37=0,0,VLOOKUP(S37,FAC_TOTALS_APTA!$A$4:$BJ$126,$L41,FALSE))</f>
        <v>-186283.13806800899</v>
      </c>
      <c r="T41" s="32">
        <f>IF(T37=0,0,VLOOKUP(T37,FAC_TOTALS_APTA!$A$4:$BJ$126,$L41,FALSE))</f>
        <v>69517.269205745906</v>
      </c>
      <c r="U41" s="32">
        <f>IF(U37=0,0,VLOOKUP(U37,FAC_TOTALS_APTA!$A$4:$BJ$126,$L41,FALSE))</f>
        <v>179885.57876256699</v>
      </c>
      <c r="V41" s="32">
        <f>IF(V37=0,0,VLOOKUP(V37,FAC_TOTALS_APTA!$A$4:$BJ$126,$L41,FALSE))</f>
        <v>282797.22189624899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1"/>
        <v>2343977.7347757686</v>
      </c>
      <c r="AD41" s="36">
        <f>AC41/G51</f>
        <v>5.7113881838022185E-2</v>
      </c>
      <c r="AE41" s="105"/>
    </row>
    <row r="42" spans="2:31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57" t="e">
        <f>VLOOKUP(G37,FAC_TOTALS_APTA!$A$4:$BJ$126,$F42,FALSE)</f>
        <v>#REF!</v>
      </c>
      <c r="H42" s="57" t="e">
        <f>VLOOKUP(H37,FAC_TOTALS_APTA!$A$4:$BJ$126,$F42,FALSE)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 t="e">
        <f>IF(S37=0,0,VLOOKUP(S37,FAC_TOTALS_APTA!$A$4:$BJ$126,$L42,FALSE))</f>
        <v>#REF!</v>
      </c>
      <c r="T42" s="32" t="e">
        <f>IF(T37=0,0,VLOOKUP(T37,FAC_TOTALS_APTA!$A$4:$BJ$126,$L42,FALSE))</f>
        <v>#REF!</v>
      </c>
      <c r="U42" s="32" t="e">
        <f>IF(U37=0,0,VLOOKUP(U37,FAC_TOTALS_APTA!$A$4:$BJ$126,$L42,FALSE))</f>
        <v>#REF!</v>
      </c>
      <c r="V42" s="32" t="e">
        <f>IF(V37=0,0,VLOOKUP(V37,FAC_TOTALS_APTA!$A$4:$BJ$126,$L42,FALSE))</f>
        <v>#REF!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1"/>
        <v>#REF!</v>
      </c>
      <c r="AD42" s="36" t="e">
        <f>AC42/G51</f>
        <v>#REF!</v>
      </c>
      <c r="AE42" s="105"/>
    </row>
    <row r="43" spans="2:31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37">
        <f>VLOOKUP(G37,FAC_TOTALS_APTA!$A$4:$BJ$126,$F43,FALSE)</f>
        <v>1.95863721745606</v>
      </c>
      <c r="H43" s="37">
        <f>VLOOKUP(H37,FAC_TOTALS_APTA!$A$4:$BJ$126,$F43,FALSE)</f>
        <v>4.0037531914838302</v>
      </c>
      <c r="I43" s="33">
        <f t="shared" si="8"/>
        <v>1.0441525136972691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MATCH($K43,FAC_TOTALS_APTA!$A$2:$BH$2,)</f>
        <v>26</v>
      </c>
      <c r="M43" s="32">
        <f>IF(M37=0,0,VLOOKUP(M37,FAC_TOTALS_APTA!$A$4:$BJ$126,$L43,FALSE))</f>
        <v>708180.43131399795</v>
      </c>
      <c r="N43" s="32">
        <f>IF(N37=0,0,VLOOKUP(N37,FAC_TOTALS_APTA!$A$4:$BJ$126,$L43,FALSE))</f>
        <v>756061.52933133405</v>
      </c>
      <c r="O43" s="32">
        <f>IF(O37=0,0,VLOOKUP(O37,FAC_TOTALS_APTA!$A$4:$BJ$126,$L43,FALSE))</f>
        <v>1105494.05293317</v>
      </c>
      <c r="P43" s="32">
        <f>IF(P37=0,0,VLOOKUP(P37,FAC_TOTALS_APTA!$A$4:$BJ$126,$L43,FALSE))</f>
        <v>707362.31619732699</v>
      </c>
      <c r="Q43" s="32">
        <f>IF(Q37=0,0,VLOOKUP(Q37,FAC_TOTALS_APTA!$A$4:$BJ$126,$L43,FALSE))</f>
        <v>527364.13820336305</v>
      </c>
      <c r="R43" s="32">
        <f>IF(R37=0,0,VLOOKUP(R37,FAC_TOTALS_APTA!$A$4:$BJ$126,$L43,FALSE))</f>
        <v>1020565.08734639</v>
      </c>
      <c r="S43" s="32">
        <f>IF(S37=0,0,VLOOKUP(S37,FAC_TOTALS_APTA!$A$4:$BJ$126,$L43,FALSE))</f>
        <v>-3492805.24706815</v>
      </c>
      <c r="T43" s="32">
        <f>IF(T37=0,0,VLOOKUP(T37,FAC_TOTALS_APTA!$A$4:$BJ$126,$L43,FALSE))</f>
        <v>1498293.93385985</v>
      </c>
      <c r="U43" s="32">
        <f>IF(U37=0,0,VLOOKUP(U37,FAC_TOTALS_APTA!$A$4:$BJ$126,$L43,FALSE))</f>
        <v>1946010.9376702099</v>
      </c>
      <c r="V43" s="32">
        <f>IF(V37=0,0,VLOOKUP(V37,FAC_TOTALS_APTA!$A$4:$BJ$126,$L43,FALSE))</f>
        <v>33431.053195227199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1"/>
        <v>4809958.2329827193</v>
      </c>
      <c r="AD43" s="36">
        <f>AC43/G51</f>
        <v>0.11720051009387128</v>
      </c>
      <c r="AE43" s="105"/>
    </row>
    <row r="44" spans="2:31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57">
        <f>VLOOKUP(G37,FAC_TOTALS_APTA!$A$4:$BJ$126,$F44,FALSE)</f>
        <v>35513.769785103097</v>
      </c>
      <c r="H44" s="57">
        <f>VLOOKUP(H37,FAC_TOTALS_APTA!$A$4:$BJ$126,$F44,FALSE)</f>
        <v>29075.687025196399</v>
      </c>
      <c r="I44" s="33">
        <f t="shared" si="8"/>
        <v>-0.181284127223443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183733.74644471399</v>
      </c>
      <c r="N44" s="32">
        <f>IF(N37=0,0,VLOOKUP(N37,FAC_TOTALS_APTA!$A$4:$BJ$126,$L44,FALSE))</f>
        <v>266119.58639436797</v>
      </c>
      <c r="O44" s="32">
        <f>IF(O37=0,0,VLOOKUP(O37,FAC_TOTALS_APTA!$A$4:$BJ$126,$L44,FALSE))</f>
        <v>252909.26194706201</v>
      </c>
      <c r="P44" s="32">
        <f>IF(P37=0,0,VLOOKUP(P37,FAC_TOTALS_APTA!$A$4:$BJ$126,$L44,FALSE))</f>
        <v>478026.79984255898</v>
      </c>
      <c r="Q44" s="32">
        <f>IF(Q37=0,0,VLOOKUP(Q37,FAC_TOTALS_APTA!$A$4:$BJ$126,$L44,FALSE))</f>
        <v>-223642.59088189201</v>
      </c>
      <c r="R44" s="32">
        <f>IF(R37=0,0,VLOOKUP(R37,FAC_TOTALS_APTA!$A$4:$BJ$126,$L44,FALSE))</f>
        <v>121917.504411519</v>
      </c>
      <c r="S44" s="32">
        <f>IF(S37=0,0,VLOOKUP(S37,FAC_TOTALS_APTA!$A$4:$BJ$126,$L44,FALSE))</f>
        <v>644465.07086921402</v>
      </c>
      <c r="T44" s="32">
        <f>IF(T37=0,0,VLOOKUP(T37,FAC_TOTALS_APTA!$A$4:$BJ$126,$L44,FALSE))</f>
        <v>390411.74133194698</v>
      </c>
      <c r="U44" s="32">
        <f>IF(U37=0,0,VLOOKUP(U37,FAC_TOTALS_APTA!$A$4:$BJ$126,$L44,FALSE))</f>
        <v>302428.49186600099</v>
      </c>
      <c r="V44" s="32">
        <f>IF(V37=0,0,VLOOKUP(V37,FAC_TOTALS_APTA!$A$4:$BJ$126,$L44,FALSE))</f>
        <v>214426.73895241701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1"/>
        <v>2630796.3511779089</v>
      </c>
      <c r="AD44" s="36">
        <f>AC44/G51</f>
        <v>6.4102567917714806E-2</v>
      </c>
      <c r="AE44" s="105"/>
    </row>
    <row r="45" spans="2:31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32">
        <f>VLOOKUP(G37,FAC_TOTALS_APTA!$A$4:$BJ$126,$F45,FALSE)</f>
        <v>7.6754355225931601</v>
      </c>
      <c r="H45" s="32">
        <f>VLOOKUP(H37,FAC_TOTALS_APTA!$A$4:$BJ$126,$F45,FALSE)</f>
        <v>8.3624406793883406</v>
      </c>
      <c r="I45" s="33">
        <f t="shared" si="8"/>
        <v>8.950699341723789E-2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MATCH($K45,FAC_TOTALS_APTA!$A$2:$BH$2,)</f>
        <v>28</v>
      </c>
      <c r="M45" s="32">
        <f>IF(M37=0,0,VLOOKUP(M37,FAC_TOTALS_APTA!$A$4:$BJ$126,$L45,FALSE))</f>
        <v>20738.450233215899</v>
      </c>
      <c r="N45" s="32">
        <f>IF(N37=0,0,VLOOKUP(N37,FAC_TOTALS_APTA!$A$4:$BJ$126,$L45,FALSE))</f>
        <v>21690.6764349892</v>
      </c>
      <c r="O45" s="32">
        <f>IF(O37=0,0,VLOOKUP(O37,FAC_TOTALS_APTA!$A$4:$BJ$126,$L45,FALSE))</f>
        <v>11048.5036471322</v>
      </c>
      <c r="P45" s="32">
        <f>IF(P37=0,0,VLOOKUP(P37,FAC_TOTALS_APTA!$A$4:$BJ$126,$L45,FALSE))</f>
        <v>64082.638741855801</v>
      </c>
      <c r="Q45" s="32">
        <f>IF(Q37=0,0,VLOOKUP(Q37,FAC_TOTALS_APTA!$A$4:$BJ$126,$L45,FALSE))</f>
        <v>-163795.973385224</v>
      </c>
      <c r="R45" s="32">
        <f>IF(R37=0,0,VLOOKUP(R37,FAC_TOTALS_APTA!$A$4:$BJ$126,$L45,FALSE))</f>
        <v>89913.097687577596</v>
      </c>
      <c r="S45" s="32">
        <f>IF(S37=0,0,VLOOKUP(S37,FAC_TOTALS_APTA!$A$4:$BJ$126,$L45,FALSE))</f>
        <v>288779.60016861698</v>
      </c>
      <c r="T45" s="32">
        <f>IF(T37=0,0,VLOOKUP(T37,FAC_TOTALS_APTA!$A$4:$BJ$126,$L45,FALSE))</f>
        <v>31444.1321706007</v>
      </c>
      <c r="U45" s="32">
        <f>IF(U37=0,0,VLOOKUP(U37,FAC_TOTALS_APTA!$A$4:$BJ$126,$L45,FALSE))</f>
        <v>334843.87923580402</v>
      </c>
      <c r="V45" s="32">
        <f>IF(V37=0,0,VLOOKUP(V37,FAC_TOTALS_APTA!$A$4:$BJ$126,$L45,FALSE))</f>
        <v>-7139.9784011022302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1"/>
        <v>691605.02653346618</v>
      </c>
      <c r="AD45" s="36">
        <f>AC45/G51</f>
        <v>1.6851801609708245E-2</v>
      </c>
      <c r="AE45" s="105"/>
    </row>
    <row r="46" spans="2:31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37">
        <f>VLOOKUP(G37,FAC_TOTALS_APTA!$A$4:$BJ$126,$F46,FALSE)</f>
        <v>3.5501668442365699</v>
      </c>
      <c r="H46" s="37">
        <f>VLOOKUP(H37,FAC_TOTALS_APTA!$A$4:$BJ$126,$F46,FALSE)</f>
        <v>4.4248857901299896</v>
      </c>
      <c r="I46" s="33">
        <f t="shared" si="8"/>
        <v>0.24638812322678882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MATCH($K46,FAC_TOTALS_APTA!$A$2:$BH$2,)</f>
        <v>29</v>
      </c>
      <c r="M46" s="32">
        <f>IF(M37=0,0,VLOOKUP(M37,FAC_TOTALS_APTA!$A$4:$BJ$126,$L46,FALSE))</f>
        <v>0</v>
      </c>
      <c r="N46" s="32">
        <f>IF(N37=0,0,VLOOKUP(N37,FAC_TOTALS_APTA!$A$4:$BJ$126,$L46,FALSE))</f>
        <v>0</v>
      </c>
      <c r="O46" s="32">
        <f>IF(O37=0,0,VLOOKUP(O37,FAC_TOTALS_APTA!$A$4:$BJ$126,$L46,FALSE))</f>
        <v>0</v>
      </c>
      <c r="P46" s="32">
        <f>IF(P37=0,0,VLOOKUP(P37,FAC_TOTALS_APTA!$A$4:$BJ$126,$L46,FALSE))</f>
        <v>-32043.768026162099</v>
      </c>
      <c r="Q46" s="32">
        <f>IF(Q37=0,0,VLOOKUP(Q37,FAC_TOTALS_APTA!$A$4:$BJ$126,$L46,FALSE))</f>
        <v>-190042.91426276899</v>
      </c>
      <c r="R46" s="32">
        <f>IF(R37=0,0,VLOOKUP(R37,FAC_TOTALS_APTA!$A$4:$BJ$126,$L46,FALSE))</f>
        <v>18637.020172278</v>
      </c>
      <c r="S46" s="32">
        <f>IF(S37=0,0,VLOOKUP(S37,FAC_TOTALS_APTA!$A$4:$BJ$126,$L46,FALSE))</f>
        <v>-52209.929925771197</v>
      </c>
      <c r="T46" s="32">
        <f>IF(T37=0,0,VLOOKUP(T37,FAC_TOTALS_APTA!$A$4:$BJ$126,$L46,FALSE))</f>
        <v>52669.223593856303</v>
      </c>
      <c r="U46" s="32">
        <f>IF(U37=0,0,VLOOKUP(U37,FAC_TOTALS_APTA!$A$4:$BJ$126,$L46,FALSE))</f>
        <v>-60206.476506815801</v>
      </c>
      <c r="V46" s="32">
        <f>IF(V37=0,0,VLOOKUP(V37,FAC_TOTALS_APTA!$A$4:$BJ$126,$L46,FALSE))</f>
        <v>-181771.20046151601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1"/>
        <v>-444968.04541689984</v>
      </c>
      <c r="AD46" s="36">
        <f>AC46/G51</f>
        <v>-1.0842190175525564E-2</v>
      </c>
      <c r="AE46" s="105"/>
    </row>
    <row r="47" spans="2:31" x14ac:dyDescent="0.25">
      <c r="B47" s="28" t="s">
        <v>69</v>
      </c>
      <c r="C47" s="31"/>
      <c r="D47" s="129" t="s">
        <v>82</v>
      </c>
      <c r="E47" s="58"/>
      <c r="F47" s="9">
        <f>MATCH($D47,FAC_TOTALS_APTA!$A$2:$BJ$2,)</f>
        <v>21</v>
      </c>
      <c r="G47" s="37">
        <f>VLOOKUP(G37,FAC_TOTALS_APTA!$A$4:$BJ$126,$F47,FALSE)</f>
        <v>0</v>
      </c>
      <c r="H47" s="37">
        <f>VLOOKUP(H37,FAC_TOTALS_APTA!$A$4:$BJ$126,$F47,FALSE)</f>
        <v>0</v>
      </c>
      <c r="I47" s="33" t="str">
        <f t="shared" si="8"/>
        <v>-</v>
      </c>
      <c r="J47" s="34"/>
      <c r="K47" s="34" t="str">
        <f t="shared" si="10"/>
        <v>YEARS_SINCE_TNC_RAIL_FAC</v>
      </c>
      <c r="L47" s="9">
        <f>MATCH($K47,FAC_TOTALS_APTA!$A$2:$BH$2,)</f>
        <v>31</v>
      </c>
      <c r="M47" s="32">
        <f>IF(M37=0,0,VLOOKUP(M37,FAC_TOTALS_APTA!$A$4:$BJ$126,$L47,FALSE))</f>
        <v>0</v>
      </c>
      <c r="N47" s="32">
        <f>IF(N37=0,0,VLOOKUP(N37,FAC_TOTALS_APTA!$A$4:$BJ$126,$L47,FALSE))</f>
        <v>0</v>
      </c>
      <c r="O47" s="32">
        <f>IF(O37=0,0,VLOOKUP(O37,FAC_TOTALS_APTA!$A$4:$BJ$126,$L47,FALSE))</f>
        <v>0</v>
      </c>
      <c r="P47" s="32">
        <f>IF(P37=0,0,VLOOKUP(P37,FAC_TOTALS_APTA!$A$4:$BJ$126,$L47,FALSE))</f>
        <v>0</v>
      </c>
      <c r="Q47" s="32">
        <f>IF(Q37=0,0,VLOOKUP(Q37,FAC_TOTALS_APTA!$A$4:$BJ$126,$L47,FALSE))</f>
        <v>0</v>
      </c>
      <c r="R47" s="32">
        <f>IF(R37=0,0,VLOOKUP(R37,FAC_TOTALS_APTA!$A$4:$BJ$126,$L47,FALSE))</f>
        <v>0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1"/>
        <v>0</v>
      </c>
      <c r="AD47" s="36">
        <f>AC47/G51</f>
        <v>0</v>
      </c>
      <c r="AE47" s="105"/>
    </row>
    <row r="48" spans="2:31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37" t="e">
        <f>VLOOKUP(G37,FAC_TOTALS_APTA!$A$4:$BJ$126,$F48,FALSE)</f>
        <v>#REF!</v>
      </c>
      <c r="H48" s="37" t="e">
        <f>VLOOKUP(H37,FAC_TOTALS_APTA!$A$4:$BJ$126,$F48,FALSE)</f>
        <v>#REF!</v>
      </c>
      <c r="I48" s="33" t="str">
        <f t="shared" si="8"/>
        <v>-</v>
      </c>
      <c r="J48" s="34" t="str">
        <f t="shared" ref="J48:J49" si="12">IF(C48="Log","_log","")</f>
        <v/>
      </c>
      <c r="K48" s="34" t="str">
        <f t="shared" si="10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 t="e">
        <f>IF(S37=0,0,VLOOKUP(S37,FAC_TOTALS_APTA!$A$4:$BJ$126,$L48,FALSE))</f>
        <v>#REF!</v>
      </c>
      <c r="T48" s="32" t="e">
        <f>IF(T37=0,0,VLOOKUP(T37,FAC_TOTALS_APTA!$A$4:$BJ$126,$L48,FALSE))</f>
        <v>#REF!</v>
      </c>
      <c r="U48" s="32" t="e">
        <f>IF(U37=0,0,VLOOKUP(U37,FAC_TOTALS_APTA!$A$4:$BJ$126,$L48,FALSE))</f>
        <v>#REF!</v>
      </c>
      <c r="V48" s="32" t="e">
        <f>IF(V37=0,0,VLOOKUP(V37,FAC_TOTALS_APTA!$A$4:$BJ$126,$L48,FALSE))</f>
        <v>#REF!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1"/>
        <v>#REF!</v>
      </c>
      <c r="AD48" s="36" t="e">
        <f>AC48/G51</f>
        <v>#REF!</v>
      </c>
      <c r="AE48" s="105"/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38" t="e">
        <f>VLOOKUP(G37,FAC_TOTALS_APTA!$A$4:$BJ$126,$F49,FALSE)</f>
        <v>#REF!</v>
      </c>
      <c r="H49" s="38" t="e">
        <f>VLOOKUP(H37,FAC_TOTALS_APTA!$A$4:$BJ$126,$F49,FALSE)</f>
        <v>#REF!</v>
      </c>
      <c r="I49" s="39" t="str">
        <f t="shared" si="8"/>
        <v>-</v>
      </c>
      <c r="J49" s="40" t="str">
        <f t="shared" si="12"/>
        <v/>
      </c>
      <c r="K49" s="40" t="str">
        <f t="shared" si="10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 t="e">
        <f>IF(S37=0,0,VLOOKUP(S37,FAC_TOTALS_APTA!$A$4:$BJ$126,$L49,FALSE))</f>
        <v>#REF!</v>
      </c>
      <c r="T49" s="41" t="e">
        <f>IF(T37=0,0,VLOOKUP(T37,FAC_TOTALS_APTA!$A$4:$BJ$126,$L49,FALSE))</f>
        <v>#REF!</v>
      </c>
      <c r="U49" s="41" t="e">
        <f>IF(U37=0,0,VLOOKUP(U37,FAC_TOTALS_APTA!$A$4:$BJ$126,$L49,FALSE))</f>
        <v>#REF!</v>
      </c>
      <c r="V49" s="41" t="e">
        <f>IF(V37=0,0,VLOOKUP(V37,FAC_TOTALS_APTA!$A$4:$BJ$126,$L49,FALSE))</f>
        <v>#REF!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1"/>
        <v>#REF!</v>
      </c>
      <c r="AD49" s="43" t="e">
        <f>AC49/G51</f>
        <v>#REF!</v>
      </c>
      <c r="AE49" s="105"/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si="10"/>
        <v>New_Reporter_FAC</v>
      </c>
      <c r="L50" s="47">
        <f>MATCH($K50,FAC_TOTALS_APTA!$A$2:$BH$2,)</f>
        <v>35</v>
      </c>
      <c r="M50" s="48">
        <f>IF(M37=0,0,VLOOKUP(M37,FAC_TOTALS_APTA!$A$4:$BJ$126,$L50,FALSE))</f>
        <v>459964</v>
      </c>
      <c r="N50" s="48">
        <f>IF(N37=0,0,VLOOKUP(N37,FAC_TOTALS_APTA!$A$4:$BJ$126,$L50,FALSE))</f>
        <v>0</v>
      </c>
      <c r="O50" s="48">
        <f>IF(O37=0,0,VLOOKUP(O37,FAC_TOTALS_APTA!$A$4:$BJ$126,$L50,FALSE))</f>
        <v>0</v>
      </c>
      <c r="P50" s="48">
        <f>IF(P37=0,0,VLOOKUP(P37,FAC_TOTALS_APTA!$A$4:$BJ$126,$L50,FALSE))</f>
        <v>0</v>
      </c>
      <c r="Q50" s="48">
        <f>IF(Q37=0,0,VLOOKUP(Q37,FAC_TOTALS_APTA!$A$4:$BJ$126,$L50,FALSE))</f>
        <v>1675486</v>
      </c>
      <c r="R50" s="48">
        <f>IF(R37=0,0,VLOOKUP(R37,FAC_TOTALS_APTA!$A$4:$BJ$126,$L50,FALSE))</f>
        <v>4486638.9999999898</v>
      </c>
      <c r="S50" s="48">
        <f>IF(S37=0,0,VLOOKUP(S37,FAC_TOTALS_APTA!$A$4:$BJ$126,$L50,FALSE))</f>
        <v>0</v>
      </c>
      <c r="T50" s="48">
        <f>IF(T37=0,0,VLOOKUP(T37,FAC_TOTALS_APTA!$A$4:$BJ$126,$L50,FALSE))</f>
        <v>1165687</v>
      </c>
      <c r="U50" s="48">
        <f>IF(U37=0,0,VLOOKUP(U37,FAC_TOTALS_APTA!$A$4:$BJ$126,$L50,FALSE))</f>
        <v>469328</v>
      </c>
      <c r="V50" s="48">
        <f>IF(V37=0,0,VLOOKUP(V37,FAC_TOTALS_APTA!$A$4:$BJ$126,$L50,FALSE))</f>
        <v>1651310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9908413.9999999888</v>
      </c>
      <c r="AD50" s="52">
        <f>AC50/G52</f>
        <v>0.21035402559660377</v>
      </c>
      <c r="AE50" s="105"/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13">
        <f>VLOOKUP(G37,FAC_TOTALS_APTA!$A$4:$BJ$126,$F51,FALSE)</f>
        <v>41040420.635799304</v>
      </c>
      <c r="H51" s="113">
        <f>VLOOKUP(H37,FAC_TOTALS_APTA!$A$4:$BH$126,$F51,FALSE)</f>
        <v>84706023.023045003</v>
      </c>
      <c r="I51" s="115">
        <f t="shared" ref="I51" si="13">H51/G51-1</f>
        <v>1.063965761334241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 t="e">
        <f t="shared" si="14"/>
        <v>#REF!</v>
      </c>
      <c r="T51" s="32" t="e">
        <f t="shared" si="14"/>
        <v>#REF!</v>
      </c>
      <c r="U51" s="32" t="e">
        <f t="shared" si="14"/>
        <v>#REF!</v>
      </c>
      <c r="V51" s="32" t="e">
        <f t="shared" si="14"/>
        <v>#REF!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43665602.3872457</v>
      </c>
      <c r="AD51" s="36">
        <f>I51</f>
        <v>1.063965761334241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4">
        <f>VLOOKUP(G37,FAC_TOTALS_APTA!$A$4:$BH$126,$F52,FALSE)</f>
        <v>47103514.999999903</v>
      </c>
      <c r="H52" s="114">
        <f>VLOOKUP(H37,FAC_TOTALS_APTA!$A$4:$BH$126,$F52,FALSE)</f>
        <v>81673687</v>
      </c>
      <c r="I52" s="116">
        <f t="shared" ref="I52" si="15">H52/G52-1</f>
        <v>0.73391915656400952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34570172.000000097</v>
      </c>
      <c r="AD52" s="55">
        <f>I52</f>
        <v>0.73391915656400952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-0.33004660477023151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2002</v>
      </c>
      <c r="H61" s="88">
        <f>$C$2</f>
        <v>2012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1_3_2002</v>
      </c>
      <c r="H63" s="79" t="str">
        <f>CONCATENATE($C58,"_",$C59,"_",H61)</f>
        <v>1_3_2012</v>
      </c>
      <c r="I63" s="80"/>
      <c r="J63" s="79"/>
      <c r="K63" s="79"/>
      <c r="L63" s="79"/>
      <c r="M63" s="79" t="str">
        <f>IF($G61+M62&gt;$H61,0,CONCATENATE($C58,"_",$C59,"_",$G61+M62))</f>
        <v>1_3_2003</v>
      </c>
      <c r="N63" s="79" t="str">
        <f t="shared" ref="N63:AB63" si="16">IF($G61+N62&gt;$H61,0,CONCATENATE($C58,"_",$C59,"_",$G61+N62))</f>
        <v>1_3_2004</v>
      </c>
      <c r="O63" s="79" t="str">
        <f t="shared" si="16"/>
        <v>1_3_2005</v>
      </c>
      <c r="P63" s="79" t="str">
        <f t="shared" si="16"/>
        <v>1_3_2006</v>
      </c>
      <c r="Q63" s="79" t="str">
        <f t="shared" si="16"/>
        <v>1_3_2007</v>
      </c>
      <c r="R63" s="79" t="str">
        <f t="shared" si="16"/>
        <v>1_3_2008</v>
      </c>
      <c r="S63" s="79" t="str">
        <f t="shared" si="16"/>
        <v>1_3_2009</v>
      </c>
      <c r="T63" s="79" t="str">
        <f t="shared" si="16"/>
        <v>1_3_2010</v>
      </c>
      <c r="U63" s="79" t="str">
        <f t="shared" si="16"/>
        <v>1_3_2011</v>
      </c>
      <c r="V63" s="79" t="str">
        <f t="shared" si="16"/>
        <v>1_3_2012</v>
      </c>
      <c r="W63" s="79">
        <f t="shared" si="16"/>
        <v>0</v>
      </c>
      <c r="X63" s="79">
        <f t="shared" si="16"/>
        <v>0</v>
      </c>
      <c r="Y63" s="79">
        <f t="shared" si="16"/>
        <v>0</v>
      </c>
      <c r="Z63" s="79">
        <f t="shared" si="16"/>
        <v>0</v>
      </c>
      <c r="AA63" s="79">
        <f t="shared" si="16"/>
        <v>0</v>
      </c>
      <c r="AB63" s="79">
        <f t="shared" si="16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1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MATCH($D65,FAC_TOTALS_APTA!$A$2:$BJ$2,)</f>
        <v>12</v>
      </c>
      <c r="G65" s="90" t="e">
        <f>VLOOKUP(G63,FAC_TOTALS_APTA!$A$4:$BJ$126,$F65,FALSE)</f>
        <v>#N/A</v>
      </c>
      <c r="H65" s="90" t="e">
        <f>VLOOKUP(H63,FAC_TOTALS_APTA!$A$4:$BJ$126,$F65,FALSE)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MATCH($K65,FAC_TOTALS_APTA!$A$2:$BH$2,)</f>
        <v>22</v>
      </c>
      <c r="M65" s="90" t="e">
        <f>IF(M63=0,0,VLOOKUP(M63,FAC_TOTALS_APTA!$A$4:$BJ$126,$L65,FALSE))</f>
        <v>#N/A</v>
      </c>
      <c r="N65" s="90" t="e">
        <f>IF(N63=0,0,VLOOKUP(N63,FAC_TOTALS_APTA!$A$4:$BJ$126,$L65,FALSE))</f>
        <v>#N/A</v>
      </c>
      <c r="O65" s="90" t="e">
        <f>IF(O63=0,0,VLOOKUP(O63,FAC_TOTALS_APTA!$A$4:$BJ$126,$L65,FALSE))</f>
        <v>#N/A</v>
      </c>
      <c r="P65" s="90" t="e">
        <f>IF(P63=0,0,VLOOKUP(P63,FAC_TOTALS_APTA!$A$4:$BJ$126,$L65,FALSE))</f>
        <v>#N/A</v>
      </c>
      <c r="Q65" s="90" t="e">
        <f>IF(Q63=0,0,VLOOKUP(Q63,FAC_TOTALS_APTA!$A$4:$BJ$126,$L65,FALSE))</f>
        <v>#N/A</v>
      </c>
      <c r="R65" s="90" t="e">
        <f>IF(R63=0,0,VLOOKUP(R63,FAC_TOTALS_APTA!$A$4:$BJ$126,$L65,FALSE))</f>
        <v>#N/A</v>
      </c>
      <c r="S65" s="90" t="e">
        <f>IF(S63=0,0,VLOOKUP(S63,FAC_TOTALS_APTA!$A$4:$BJ$126,$L65,FALSE))</f>
        <v>#N/A</v>
      </c>
      <c r="T65" s="90" t="e">
        <f>IF(T63=0,0,VLOOKUP(T63,FAC_TOTALS_APTA!$A$4:$BJ$126,$L65,FALSE))</f>
        <v>#N/A</v>
      </c>
      <c r="U65" s="90" t="e">
        <f>IF(U63=0,0,VLOOKUP(U63,FAC_TOTALS_APTA!$A$4:$BJ$126,$L65,FALSE))</f>
        <v>#N/A</v>
      </c>
      <c r="V65" s="90" t="e">
        <f>IF(V63=0,0,VLOOKUP(V63,FAC_TOTALS_APTA!$A$4:$BJ$126,$L65,FALSE))</f>
        <v>#N/A</v>
      </c>
      <c r="W65" s="90">
        <f>IF(W63=0,0,VLOOKUP(W63,FAC_TOTALS_APTA!$A$4:$BJ$126,$L65,FALSE))</f>
        <v>0</v>
      </c>
      <c r="X65" s="90">
        <f>IF(X63=0,0,VLOOKUP(X63,FAC_TOTALS_APTA!$A$4:$BJ$126,$L65,FALSE))</f>
        <v>0</v>
      </c>
      <c r="Y65" s="90">
        <f>IF(Y63=0,0,VLOOKUP(Y63,FAC_TOTALS_APTA!$A$4:$BJ$126,$L65,FALSE))</f>
        <v>0</v>
      </c>
      <c r="Z65" s="90">
        <f>IF(Z63=0,0,VLOOKUP(Z63,FAC_TOTALS_APTA!$A$4:$BJ$126,$L65,FALSE))</f>
        <v>0</v>
      </c>
      <c r="AA65" s="90">
        <f>IF(AA63=0,0,VLOOKUP(AA63,FAC_TOTALS_APTA!$A$4:$BJ$126,$L65,FALSE))</f>
        <v>0</v>
      </c>
      <c r="AB65" s="90">
        <f>IF(AB63=0,0,VLOOKUP(AB63,FAC_TOTALS_APTA!$A$4:$BJ$126,$L65,FALSE))</f>
        <v>0</v>
      </c>
      <c r="AC65" s="94" t="e">
        <f>SUM(M65:AB65)</f>
        <v>#N/A</v>
      </c>
      <c r="AD65" s="95" t="e">
        <f>AC65/G77</f>
        <v>#N/A</v>
      </c>
    </row>
    <row r="66" spans="1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MATCH($D66,FAC_TOTALS_APTA!$A$2:$BJ$2,)</f>
        <v>13</v>
      </c>
      <c r="G66" s="96" t="e">
        <f>VLOOKUP(G63,FAC_TOTALS_APTA!$A$4:$BJ$126,$F66,FALSE)</f>
        <v>#N/A</v>
      </c>
      <c r="H66" s="96" t="e">
        <f>VLOOKUP(H63,FAC_TOTALS_APTA!$A$4:$BJ$126,$F66,FALSE)</f>
        <v>#N/A</v>
      </c>
      <c r="I66" s="92" t="str">
        <f t="shared" ref="I66:I75" si="17">IFERROR(H66/G66-1,"-")</f>
        <v>-</v>
      </c>
      <c r="J66" s="93" t="str">
        <f t="shared" ref="J66:J72" si="18">IF(C66="Log","_log","")</f>
        <v>_log</v>
      </c>
      <c r="K66" s="93" t="str">
        <f t="shared" ref="K66:K76" si="19">CONCATENATE(D66,J66,"_FAC")</f>
        <v>FARE_per_UPT_cleaned_2018_log_FAC</v>
      </c>
      <c r="L66" s="79">
        <f>MATCH($K66,FAC_TOTALS_APTA!$A$2:$BH$2,)</f>
        <v>23</v>
      </c>
      <c r="M66" s="90" t="e">
        <f>IF(M63=0,0,VLOOKUP(M63,FAC_TOTALS_APTA!$A$4:$BJ$126,$L66,FALSE))</f>
        <v>#N/A</v>
      </c>
      <c r="N66" s="90" t="e">
        <f>IF(N63=0,0,VLOOKUP(N63,FAC_TOTALS_APTA!$A$4:$BJ$126,$L66,FALSE))</f>
        <v>#N/A</v>
      </c>
      <c r="O66" s="90" t="e">
        <f>IF(O63=0,0,VLOOKUP(O63,FAC_TOTALS_APTA!$A$4:$BJ$126,$L66,FALSE))</f>
        <v>#N/A</v>
      </c>
      <c r="P66" s="90" t="e">
        <f>IF(P63=0,0,VLOOKUP(P63,FAC_TOTALS_APTA!$A$4:$BJ$126,$L66,FALSE))</f>
        <v>#N/A</v>
      </c>
      <c r="Q66" s="90" t="e">
        <f>IF(Q63=0,0,VLOOKUP(Q63,FAC_TOTALS_APTA!$A$4:$BJ$126,$L66,FALSE))</f>
        <v>#N/A</v>
      </c>
      <c r="R66" s="90" t="e">
        <f>IF(R63=0,0,VLOOKUP(R63,FAC_TOTALS_APTA!$A$4:$BJ$126,$L66,FALSE))</f>
        <v>#N/A</v>
      </c>
      <c r="S66" s="90" t="e">
        <f>IF(S63=0,0,VLOOKUP(S63,FAC_TOTALS_APTA!$A$4:$BJ$126,$L66,FALSE))</f>
        <v>#N/A</v>
      </c>
      <c r="T66" s="90" t="e">
        <f>IF(T63=0,0,VLOOKUP(T63,FAC_TOTALS_APTA!$A$4:$BJ$126,$L66,FALSE))</f>
        <v>#N/A</v>
      </c>
      <c r="U66" s="90" t="e">
        <f>IF(U63=0,0,VLOOKUP(U63,FAC_TOTALS_APTA!$A$4:$BJ$126,$L66,FALSE))</f>
        <v>#N/A</v>
      </c>
      <c r="V66" s="90" t="e">
        <f>IF(V63=0,0,VLOOKUP(V63,FAC_TOTALS_APTA!$A$4:$BJ$126,$L66,FALSE))</f>
        <v>#N/A</v>
      </c>
      <c r="W66" s="90">
        <f>IF(W63=0,0,VLOOKUP(W63,FAC_TOTALS_APTA!$A$4:$BJ$126,$L66,FALSE))</f>
        <v>0</v>
      </c>
      <c r="X66" s="90">
        <f>IF(X63=0,0,VLOOKUP(X63,FAC_TOTALS_APTA!$A$4:$BJ$126,$L66,FALSE))</f>
        <v>0</v>
      </c>
      <c r="Y66" s="90">
        <f>IF(Y63=0,0,VLOOKUP(Y63,FAC_TOTALS_APTA!$A$4:$BJ$126,$L66,FALSE))</f>
        <v>0</v>
      </c>
      <c r="Z66" s="90">
        <f>IF(Z63=0,0,VLOOKUP(Z63,FAC_TOTALS_APTA!$A$4:$BJ$126,$L66,FALSE))</f>
        <v>0</v>
      </c>
      <c r="AA66" s="90">
        <f>IF(AA63=0,0,VLOOKUP(AA63,FAC_TOTALS_APTA!$A$4:$BJ$126,$L66,FALSE))</f>
        <v>0</v>
      </c>
      <c r="AB66" s="90">
        <f>IF(AB63=0,0,VLOOKUP(AB63,FAC_TOTALS_APTA!$A$4:$BJ$126,$L66,FALSE))</f>
        <v>0</v>
      </c>
      <c r="AC66" s="94" t="e">
        <f t="shared" ref="AC66:AC75" si="20">SUM(M66:AB66)</f>
        <v>#N/A</v>
      </c>
      <c r="AD66" s="95" t="e">
        <f>AC66/G77</f>
        <v>#N/A</v>
      </c>
    </row>
    <row r="67" spans="1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MATCH($D67,FAC_TOTALS_APTA!$A$2:$BJ$2,)</f>
        <v>14</v>
      </c>
      <c r="G67" s="90" t="e">
        <f>VLOOKUP(G63,FAC_TOTALS_APTA!$A$4:$BJ$126,$F67,FALSE)</f>
        <v>#N/A</v>
      </c>
      <c r="H67" s="90" t="e">
        <f>VLOOKUP(H63,FAC_TOTALS_APTA!$A$4:$BJ$126,$F67,FALSE)</f>
        <v>#N/A</v>
      </c>
      <c r="I67" s="92" t="str">
        <f t="shared" si="17"/>
        <v>-</v>
      </c>
      <c r="J67" s="93" t="str">
        <f t="shared" si="18"/>
        <v>_log</v>
      </c>
      <c r="K67" s="93" t="str">
        <f t="shared" si="19"/>
        <v>POP_EMP_log_FAC</v>
      </c>
      <c r="L67" s="79">
        <f>MATCH($K67,FAC_TOTALS_APTA!$A$2:$BH$2,)</f>
        <v>24</v>
      </c>
      <c r="M67" s="90" t="e">
        <f>IF(M63=0,0,VLOOKUP(M63,FAC_TOTALS_APTA!$A$4:$BJ$126,$L67,FALSE))</f>
        <v>#N/A</v>
      </c>
      <c r="N67" s="90" t="e">
        <f>IF(N63=0,0,VLOOKUP(N63,FAC_TOTALS_APTA!$A$4:$BJ$126,$L67,FALSE))</f>
        <v>#N/A</v>
      </c>
      <c r="O67" s="90" t="e">
        <f>IF(O63=0,0,VLOOKUP(O63,FAC_TOTALS_APTA!$A$4:$BJ$126,$L67,FALSE))</f>
        <v>#N/A</v>
      </c>
      <c r="P67" s="90" t="e">
        <f>IF(P63=0,0,VLOOKUP(P63,FAC_TOTALS_APTA!$A$4:$BJ$126,$L67,FALSE))</f>
        <v>#N/A</v>
      </c>
      <c r="Q67" s="90" t="e">
        <f>IF(Q63=0,0,VLOOKUP(Q63,FAC_TOTALS_APTA!$A$4:$BJ$126,$L67,FALSE))</f>
        <v>#N/A</v>
      </c>
      <c r="R67" s="90" t="e">
        <f>IF(R63=0,0,VLOOKUP(R63,FAC_TOTALS_APTA!$A$4:$BJ$126,$L67,FALSE))</f>
        <v>#N/A</v>
      </c>
      <c r="S67" s="90" t="e">
        <f>IF(S63=0,0,VLOOKUP(S63,FAC_TOTALS_APTA!$A$4:$BJ$126,$L67,FALSE))</f>
        <v>#N/A</v>
      </c>
      <c r="T67" s="90" t="e">
        <f>IF(T63=0,0,VLOOKUP(T63,FAC_TOTALS_APTA!$A$4:$BJ$126,$L67,FALSE))</f>
        <v>#N/A</v>
      </c>
      <c r="U67" s="90" t="e">
        <f>IF(U63=0,0,VLOOKUP(U63,FAC_TOTALS_APTA!$A$4:$BJ$126,$L67,FALSE))</f>
        <v>#N/A</v>
      </c>
      <c r="V67" s="90" t="e">
        <f>IF(V63=0,0,VLOOKUP(V63,FAC_TOTALS_APTA!$A$4:$BJ$126,$L67,FALSE))</f>
        <v>#N/A</v>
      </c>
      <c r="W67" s="90">
        <f>IF(W63=0,0,VLOOKUP(W63,FAC_TOTALS_APTA!$A$4:$BJ$126,$L67,FALSE))</f>
        <v>0</v>
      </c>
      <c r="X67" s="90">
        <f>IF(X63=0,0,VLOOKUP(X63,FAC_TOTALS_APTA!$A$4:$BJ$126,$L67,FALSE))</f>
        <v>0</v>
      </c>
      <c r="Y67" s="90">
        <f>IF(Y63=0,0,VLOOKUP(Y63,FAC_TOTALS_APTA!$A$4:$BJ$126,$L67,FALSE))</f>
        <v>0</v>
      </c>
      <c r="Z67" s="90">
        <f>IF(Z63=0,0,VLOOKUP(Z63,FAC_TOTALS_APTA!$A$4:$BJ$126,$L67,FALSE))</f>
        <v>0</v>
      </c>
      <c r="AA67" s="90">
        <f>IF(AA63=0,0,VLOOKUP(AA63,FAC_TOTALS_APTA!$A$4:$BJ$126,$L67,FALSE))</f>
        <v>0</v>
      </c>
      <c r="AB67" s="90">
        <f>IF(AB63=0,0,VLOOKUP(AB63,FAC_TOTALS_APTA!$A$4:$BJ$126,$L67,FALSE))</f>
        <v>0</v>
      </c>
      <c r="AC67" s="94" t="e">
        <f t="shared" si="20"/>
        <v>#N/A</v>
      </c>
      <c r="AD67" s="95" t="e">
        <f>AC67/G77</f>
        <v>#N/A</v>
      </c>
    </row>
    <row r="68" spans="1:33" x14ac:dyDescent="0.25">
      <c r="B68" s="77" t="s">
        <v>67</v>
      </c>
      <c r="C68" s="80"/>
      <c r="D68" s="107" t="s">
        <v>11</v>
      </c>
      <c r="E68" s="91"/>
      <c r="F68" s="79" t="e">
        <f>MATCH($D68,FAC_TOTALS_APTA!$A$2:$BJ$2,)</f>
        <v>#N/A</v>
      </c>
      <c r="G68" s="96" t="e">
        <f>VLOOKUP(G63,FAC_TOTALS_APTA!$A$4:$BJ$126,$F68,FALSE)</f>
        <v>#N/A</v>
      </c>
      <c r="H68" s="96" t="e">
        <f>VLOOKUP(H63,FAC_TOTALS_APTA!$A$4:$BJ$126,$F68,FALSE)</f>
        <v>#N/A</v>
      </c>
      <c r="I68" s="92" t="str">
        <f t="shared" si="17"/>
        <v>-</v>
      </c>
      <c r="J68" s="93" t="str">
        <f t="shared" si="18"/>
        <v/>
      </c>
      <c r="K68" s="93" t="str">
        <f t="shared" si="19"/>
        <v>TSD_POP_PCT_FAC</v>
      </c>
      <c r="L68" s="79" t="e">
        <f>MATCH($K68,FAC_TOTALS_APTA!$A$2:$BH$2,)</f>
        <v>#N/A</v>
      </c>
      <c r="M68" s="90" t="e">
        <f>IF(M63=0,0,VLOOKUP(M63,FAC_TOTALS_APTA!$A$4:$BJ$126,$L68,FALSE))</f>
        <v>#N/A</v>
      </c>
      <c r="N68" s="90" t="e">
        <f>IF(N63=0,0,VLOOKUP(N63,FAC_TOTALS_APTA!$A$4:$BJ$126,$L68,FALSE))</f>
        <v>#N/A</v>
      </c>
      <c r="O68" s="90" t="e">
        <f>IF(O63=0,0,VLOOKUP(O63,FAC_TOTALS_APTA!$A$4:$BJ$126,$L68,FALSE))</f>
        <v>#N/A</v>
      </c>
      <c r="P68" s="90" t="e">
        <f>IF(P63=0,0,VLOOKUP(P63,FAC_TOTALS_APTA!$A$4:$BJ$126,$L68,FALSE))</f>
        <v>#N/A</v>
      </c>
      <c r="Q68" s="90" t="e">
        <f>IF(Q63=0,0,VLOOKUP(Q63,FAC_TOTALS_APTA!$A$4:$BJ$126,$L68,FALSE))</f>
        <v>#N/A</v>
      </c>
      <c r="R68" s="90" t="e">
        <f>IF(R63=0,0,VLOOKUP(R63,FAC_TOTALS_APTA!$A$4:$BJ$126,$L68,FALSE))</f>
        <v>#N/A</v>
      </c>
      <c r="S68" s="90" t="e">
        <f>IF(S63=0,0,VLOOKUP(S63,FAC_TOTALS_APTA!$A$4:$BJ$126,$L68,FALSE))</f>
        <v>#N/A</v>
      </c>
      <c r="T68" s="90" t="e">
        <f>IF(T63=0,0,VLOOKUP(T63,FAC_TOTALS_APTA!$A$4:$BJ$126,$L68,FALSE))</f>
        <v>#N/A</v>
      </c>
      <c r="U68" s="90" t="e">
        <f>IF(U63=0,0,VLOOKUP(U63,FAC_TOTALS_APTA!$A$4:$BJ$126,$L68,FALSE))</f>
        <v>#N/A</v>
      </c>
      <c r="V68" s="90" t="e">
        <f>IF(V63=0,0,VLOOKUP(V63,FAC_TOTALS_APTA!$A$4:$BJ$126,$L68,FALSE))</f>
        <v>#N/A</v>
      </c>
      <c r="W68" s="90">
        <f>IF(W63=0,0,VLOOKUP(W63,FAC_TOTALS_APTA!$A$4:$BJ$126,$L68,FALSE))</f>
        <v>0</v>
      </c>
      <c r="X68" s="90">
        <f>IF(X63=0,0,VLOOKUP(X63,FAC_TOTALS_APTA!$A$4:$BJ$126,$L68,FALSE))</f>
        <v>0</v>
      </c>
      <c r="Y68" s="90">
        <f>IF(Y63=0,0,VLOOKUP(Y63,FAC_TOTALS_APTA!$A$4:$BJ$126,$L68,FALSE))</f>
        <v>0</v>
      </c>
      <c r="Z68" s="90">
        <f>IF(Z63=0,0,VLOOKUP(Z63,FAC_TOTALS_APTA!$A$4:$BJ$126,$L68,FALSE))</f>
        <v>0</v>
      </c>
      <c r="AA68" s="90">
        <f>IF(AA63=0,0,VLOOKUP(AA63,FAC_TOTALS_APTA!$A$4:$BJ$126,$L68,FALSE))</f>
        <v>0</v>
      </c>
      <c r="AB68" s="90">
        <f>IF(AB63=0,0,VLOOKUP(AB63,FAC_TOTALS_APTA!$A$4:$BJ$126,$L68,FALSE))</f>
        <v>0</v>
      </c>
      <c r="AC68" s="94" t="e">
        <f t="shared" si="20"/>
        <v>#N/A</v>
      </c>
      <c r="AD68" s="95" t="e">
        <f>AC68/G77</f>
        <v>#N/A</v>
      </c>
    </row>
    <row r="69" spans="1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MATCH($D69,FAC_TOTALS_APTA!$A$2:$BJ$2,)</f>
        <v>16</v>
      </c>
      <c r="G69" s="97" t="e">
        <f>VLOOKUP(G63,FAC_TOTALS_APTA!$A$4:$BJ$126,$F69,FALSE)</f>
        <v>#N/A</v>
      </c>
      <c r="H69" s="97" t="e">
        <f>VLOOKUP(H63,FAC_TOTALS_APTA!$A$4:$BJ$126,$F69,FALSE)</f>
        <v>#N/A</v>
      </c>
      <c r="I69" s="92" t="str">
        <f t="shared" si="17"/>
        <v>-</v>
      </c>
      <c r="J69" s="93" t="str">
        <f t="shared" si="18"/>
        <v>_log</v>
      </c>
      <c r="K69" s="93" t="str">
        <f t="shared" si="19"/>
        <v>GAS_PRICE_2018_log_FAC</v>
      </c>
      <c r="L69" s="79">
        <f>MATCH($K69,FAC_TOTALS_APTA!$A$2:$BH$2,)</f>
        <v>26</v>
      </c>
      <c r="M69" s="90" t="e">
        <f>IF(M63=0,0,VLOOKUP(M63,FAC_TOTALS_APTA!$A$4:$BJ$126,$L69,FALSE))</f>
        <v>#N/A</v>
      </c>
      <c r="N69" s="90" t="e">
        <f>IF(N63=0,0,VLOOKUP(N63,FAC_TOTALS_APTA!$A$4:$BJ$126,$L69,FALSE))</f>
        <v>#N/A</v>
      </c>
      <c r="O69" s="90" t="e">
        <f>IF(O63=0,0,VLOOKUP(O63,FAC_TOTALS_APTA!$A$4:$BJ$126,$L69,FALSE))</f>
        <v>#N/A</v>
      </c>
      <c r="P69" s="90" t="e">
        <f>IF(P63=0,0,VLOOKUP(P63,FAC_TOTALS_APTA!$A$4:$BJ$126,$L69,FALSE))</f>
        <v>#N/A</v>
      </c>
      <c r="Q69" s="90" t="e">
        <f>IF(Q63=0,0,VLOOKUP(Q63,FAC_TOTALS_APTA!$A$4:$BJ$126,$L69,FALSE))</f>
        <v>#N/A</v>
      </c>
      <c r="R69" s="90" t="e">
        <f>IF(R63=0,0,VLOOKUP(R63,FAC_TOTALS_APTA!$A$4:$BJ$126,$L69,FALSE))</f>
        <v>#N/A</v>
      </c>
      <c r="S69" s="90" t="e">
        <f>IF(S63=0,0,VLOOKUP(S63,FAC_TOTALS_APTA!$A$4:$BJ$126,$L69,FALSE))</f>
        <v>#N/A</v>
      </c>
      <c r="T69" s="90" t="e">
        <f>IF(T63=0,0,VLOOKUP(T63,FAC_TOTALS_APTA!$A$4:$BJ$126,$L69,FALSE))</f>
        <v>#N/A</v>
      </c>
      <c r="U69" s="90" t="e">
        <f>IF(U63=0,0,VLOOKUP(U63,FAC_TOTALS_APTA!$A$4:$BJ$126,$L69,FALSE))</f>
        <v>#N/A</v>
      </c>
      <c r="V69" s="90" t="e">
        <f>IF(V63=0,0,VLOOKUP(V63,FAC_TOTALS_APTA!$A$4:$BJ$126,$L69,FALSE))</f>
        <v>#N/A</v>
      </c>
      <c r="W69" s="90">
        <f>IF(W63=0,0,VLOOKUP(W63,FAC_TOTALS_APTA!$A$4:$BJ$126,$L69,FALSE))</f>
        <v>0</v>
      </c>
      <c r="X69" s="90">
        <f>IF(X63=0,0,VLOOKUP(X63,FAC_TOTALS_APTA!$A$4:$BJ$126,$L69,FALSE))</f>
        <v>0</v>
      </c>
      <c r="Y69" s="90">
        <f>IF(Y63=0,0,VLOOKUP(Y63,FAC_TOTALS_APTA!$A$4:$BJ$126,$L69,FALSE))</f>
        <v>0</v>
      </c>
      <c r="Z69" s="90">
        <f>IF(Z63=0,0,VLOOKUP(Z63,FAC_TOTALS_APTA!$A$4:$BJ$126,$L69,FALSE))</f>
        <v>0</v>
      </c>
      <c r="AA69" s="90">
        <f>IF(AA63=0,0,VLOOKUP(AA63,FAC_TOTALS_APTA!$A$4:$BJ$126,$L69,FALSE))</f>
        <v>0</v>
      </c>
      <c r="AB69" s="90">
        <f>IF(AB63=0,0,VLOOKUP(AB63,FAC_TOTALS_APTA!$A$4:$BJ$126,$L69,FALSE))</f>
        <v>0</v>
      </c>
      <c r="AC69" s="94" t="e">
        <f t="shared" si="20"/>
        <v>#N/A</v>
      </c>
      <c r="AD69" s="95" t="e">
        <f>AC69/G77</f>
        <v>#N/A</v>
      </c>
    </row>
    <row r="70" spans="1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MATCH($D70,FAC_TOTALS_APTA!$A$2:$BJ$2,)</f>
        <v>17</v>
      </c>
      <c r="G70" s="96" t="e">
        <f>VLOOKUP(G63,FAC_TOTALS_APTA!$A$4:$BJ$126,$F70,FALSE)</f>
        <v>#N/A</v>
      </c>
      <c r="H70" s="96" t="e">
        <f>VLOOKUP(H63,FAC_TOTALS_APTA!$A$4:$BJ$126,$F70,FALSE)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TOTAL_MED_INC_INDIV_2018_log_FAC</v>
      </c>
      <c r="L70" s="79">
        <f>MATCH($K70,FAC_TOTALS_APTA!$A$2:$BH$2,)</f>
        <v>27</v>
      </c>
      <c r="M70" s="90" t="e">
        <f>IF(M63=0,0,VLOOKUP(M63,FAC_TOTALS_APTA!$A$4:$BJ$126,$L70,FALSE))</f>
        <v>#N/A</v>
      </c>
      <c r="N70" s="90" t="e">
        <f>IF(N63=0,0,VLOOKUP(N63,FAC_TOTALS_APTA!$A$4:$BJ$126,$L70,FALSE))</f>
        <v>#N/A</v>
      </c>
      <c r="O70" s="90" t="e">
        <f>IF(O63=0,0,VLOOKUP(O63,FAC_TOTALS_APTA!$A$4:$BJ$126,$L70,FALSE))</f>
        <v>#N/A</v>
      </c>
      <c r="P70" s="90" t="e">
        <f>IF(P63=0,0,VLOOKUP(P63,FAC_TOTALS_APTA!$A$4:$BJ$126,$L70,FALSE))</f>
        <v>#N/A</v>
      </c>
      <c r="Q70" s="90" t="e">
        <f>IF(Q63=0,0,VLOOKUP(Q63,FAC_TOTALS_APTA!$A$4:$BJ$126,$L70,FALSE))</f>
        <v>#N/A</v>
      </c>
      <c r="R70" s="90" t="e">
        <f>IF(R63=0,0,VLOOKUP(R63,FAC_TOTALS_APTA!$A$4:$BJ$126,$L70,FALSE))</f>
        <v>#N/A</v>
      </c>
      <c r="S70" s="90" t="e">
        <f>IF(S63=0,0,VLOOKUP(S63,FAC_TOTALS_APTA!$A$4:$BJ$126,$L70,FALSE))</f>
        <v>#N/A</v>
      </c>
      <c r="T70" s="90" t="e">
        <f>IF(T63=0,0,VLOOKUP(T63,FAC_TOTALS_APTA!$A$4:$BJ$126,$L70,FALSE))</f>
        <v>#N/A</v>
      </c>
      <c r="U70" s="90" t="e">
        <f>IF(U63=0,0,VLOOKUP(U63,FAC_TOTALS_APTA!$A$4:$BJ$126,$L70,FALSE))</f>
        <v>#N/A</v>
      </c>
      <c r="V70" s="90" t="e">
        <f>IF(V63=0,0,VLOOKUP(V63,FAC_TOTALS_APTA!$A$4:$BJ$126,$L70,FALSE))</f>
        <v>#N/A</v>
      </c>
      <c r="W70" s="90">
        <f>IF(W63=0,0,VLOOKUP(W63,FAC_TOTALS_APTA!$A$4:$BJ$126,$L70,FALSE))</f>
        <v>0</v>
      </c>
      <c r="X70" s="90">
        <f>IF(X63=0,0,VLOOKUP(X63,FAC_TOTALS_APTA!$A$4:$BJ$126,$L70,FALSE))</f>
        <v>0</v>
      </c>
      <c r="Y70" s="90">
        <f>IF(Y63=0,0,VLOOKUP(Y63,FAC_TOTALS_APTA!$A$4:$BJ$126,$L70,FALSE))</f>
        <v>0</v>
      </c>
      <c r="Z70" s="90">
        <f>IF(Z63=0,0,VLOOKUP(Z63,FAC_TOTALS_APTA!$A$4:$BJ$126,$L70,FALSE))</f>
        <v>0</v>
      </c>
      <c r="AA70" s="90">
        <f>IF(AA63=0,0,VLOOKUP(AA63,FAC_TOTALS_APTA!$A$4:$BJ$126,$L70,FALSE))</f>
        <v>0</v>
      </c>
      <c r="AB70" s="90">
        <f>IF(AB63=0,0,VLOOKUP(AB63,FAC_TOTALS_APTA!$A$4:$BJ$126,$L70,FALSE))</f>
        <v>0</v>
      </c>
      <c r="AC70" s="94" t="e">
        <f t="shared" si="20"/>
        <v>#N/A</v>
      </c>
      <c r="AD70" s="95" t="e">
        <f>AC70/G77</f>
        <v>#N/A</v>
      </c>
    </row>
    <row r="71" spans="1:33" x14ac:dyDescent="0.25">
      <c r="B71" s="77" t="s">
        <v>68</v>
      </c>
      <c r="C71" s="80"/>
      <c r="D71" s="107" t="s">
        <v>10</v>
      </c>
      <c r="E71" s="91"/>
      <c r="F71" s="79">
        <f>MATCH($D71,FAC_TOTALS_APTA!$A$2:$BJ$2,)</f>
        <v>18</v>
      </c>
      <c r="G71" s="90" t="e">
        <f>VLOOKUP(G63,FAC_TOTALS_APTA!$A$4:$BJ$126,$F71,FALSE)</f>
        <v>#N/A</v>
      </c>
      <c r="H71" s="90" t="e">
        <f>VLOOKUP(H63,FAC_TOTALS_APTA!$A$4:$BJ$126,$F71,FALSE)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PCT_HH_NO_VEH_FAC</v>
      </c>
      <c r="L71" s="79">
        <f>MATCH($K71,FAC_TOTALS_APTA!$A$2:$BH$2,)</f>
        <v>28</v>
      </c>
      <c r="M71" s="90" t="e">
        <f>IF(M63=0,0,VLOOKUP(M63,FAC_TOTALS_APTA!$A$4:$BJ$126,$L71,FALSE))</f>
        <v>#N/A</v>
      </c>
      <c r="N71" s="90" t="e">
        <f>IF(N63=0,0,VLOOKUP(N63,FAC_TOTALS_APTA!$A$4:$BJ$126,$L71,FALSE))</f>
        <v>#N/A</v>
      </c>
      <c r="O71" s="90" t="e">
        <f>IF(O63=0,0,VLOOKUP(O63,FAC_TOTALS_APTA!$A$4:$BJ$126,$L71,FALSE))</f>
        <v>#N/A</v>
      </c>
      <c r="P71" s="90" t="e">
        <f>IF(P63=0,0,VLOOKUP(P63,FAC_TOTALS_APTA!$A$4:$BJ$126,$L71,FALSE))</f>
        <v>#N/A</v>
      </c>
      <c r="Q71" s="90" t="e">
        <f>IF(Q63=0,0,VLOOKUP(Q63,FAC_TOTALS_APTA!$A$4:$BJ$126,$L71,FALSE))</f>
        <v>#N/A</v>
      </c>
      <c r="R71" s="90" t="e">
        <f>IF(R63=0,0,VLOOKUP(R63,FAC_TOTALS_APTA!$A$4:$BJ$126,$L71,FALSE))</f>
        <v>#N/A</v>
      </c>
      <c r="S71" s="90" t="e">
        <f>IF(S63=0,0,VLOOKUP(S63,FAC_TOTALS_APTA!$A$4:$BJ$126,$L71,FALSE))</f>
        <v>#N/A</v>
      </c>
      <c r="T71" s="90" t="e">
        <f>IF(T63=0,0,VLOOKUP(T63,FAC_TOTALS_APTA!$A$4:$BJ$126,$L71,FALSE))</f>
        <v>#N/A</v>
      </c>
      <c r="U71" s="90" t="e">
        <f>IF(U63=0,0,VLOOKUP(U63,FAC_TOTALS_APTA!$A$4:$BJ$126,$L71,FALSE))</f>
        <v>#N/A</v>
      </c>
      <c r="V71" s="90" t="e">
        <f>IF(V63=0,0,VLOOKUP(V63,FAC_TOTALS_APTA!$A$4:$BJ$126,$L71,FALSE))</f>
        <v>#N/A</v>
      </c>
      <c r="W71" s="90">
        <f>IF(W63=0,0,VLOOKUP(W63,FAC_TOTALS_APTA!$A$4:$BJ$126,$L71,FALSE))</f>
        <v>0</v>
      </c>
      <c r="X71" s="90">
        <f>IF(X63=0,0,VLOOKUP(X63,FAC_TOTALS_APTA!$A$4:$BJ$126,$L71,FALSE))</f>
        <v>0</v>
      </c>
      <c r="Y71" s="90">
        <f>IF(Y63=0,0,VLOOKUP(Y63,FAC_TOTALS_APTA!$A$4:$BJ$126,$L71,FALSE))</f>
        <v>0</v>
      </c>
      <c r="Z71" s="90">
        <f>IF(Z63=0,0,VLOOKUP(Z63,FAC_TOTALS_APTA!$A$4:$BJ$126,$L71,FALSE))</f>
        <v>0</v>
      </c>
      <c r="AA71" s="90">
        <f>IF(AA63=0,0,VLOOKUP(AA63,FAC_TOTALS_APTA!$A$4:$BJ$126,$L71,FALSE))</f>
        <v>0</v>
      </c>
      <c r="AB71" s="90">
        <f>IF(AB63=0,0,VLOOKUP(AB63,FAC_TOTALS_APTA!$A$4:$BJ$126,$L71,FALSE))</f>
        <v>0</v>
      </c>
      <c r="AC71" s="94" t="e">
        <f t="shared" si="20"/>
        <v>#N/A</v>
      </c>
      <c r="AD71" s="95" t="e">
        <f>AC71/G77</f>
        <v>#N/A</v>
      </c>
    </row>
    <row r="72" spans="1:33" x14ac:dyDescent="0.25">
      <c r="B72" s="77" t="s">
        <v>52</v>
      </c>
      <c r="C72" s="80"/>
      <c r="D72" s="107" t="s">
        <v>32</v>
      </c>
      <c r="E72" s="91"/>
      <c r="F72" s="79">
        <f>MATCH($D72,FAC_TOTALS_APTA!$A$2:$BJ$2,)</f>
        <v>19</v>
      </c>
      <c r="G72" s="97" t="e">
        <f>VLOOKUP(G63,FAC_TOTALS_APTA!$A$4:$BJ$126,$F72,FALSE)</f>
        <v>#N/A</v>
      </c>
      <c r="H72" s="97" t="e">
        <f>VLOOKUP(H63,FAC_TOTALS_APTA!$A$4:$BJ$126,$F72,FALSE)</f>
        <v>#N/A</v>
      </c>
      <c r="I72" s="92" t="str">
        <f t="shared" si="17"/>
        <v>-</v>
      </c>
      <c r="J72" s="93" t="str">
        <f t="shared" si="18"/>
        <v/>
      </c>
      <c r="K72" s="93" t="str">
        <f t="shared" si="19"/>
        <v>JTW_HOME_PCT_FAC</v>
      </c>
      <c r="L72" s="79">
        <f>MATCH($K72,FAC_TOTALS_APTA!$A$2:$BH$2,)</f>
        <v>29</v>
      </c>
      <c r="M72" s="90" t="e">
        <f>IF(M63=0,0,VLOOKUP(M63,FAC_TOTALS_APTA!$A$4:$BJ$126,$L72,FALSE))</f>
        <v>#N/A</v>
      </c>
      <c r="N72" s="90" t="e">
        <f>IF(N63=0,0,VLOOKUP(N63,FAC_TOTALS_APTA!$A$4:$BJ$126,$L72,FALSE))</f>
        <v>#N/A</v>
      </c>
      <c r="O72" s="90" t="e">
        <f>IF(O63=0,0,VLOOKUP(O63,FAC_TOTALS_APTA!$A$4:$BJ$126,$L72,FALSE))</f>
        <v>#N/A</v>
      </c>
      <c r="P72" s="90" t="e">
        <f>IF(P63=0,0,VLOOKUP(P63,FAC_TOTALS_APTA!$A$4:$BJ$126,$L72,FALSE))</f>
        <v>#N/A</v>
      </c>
      <c r="Q72" s="90" t="e">
        <f>IF(Q63=0,0,VLOOKUP(Q63,FAC_TOTALS_APTA!$A$4:$BJ$126,$L72,FALSE))</f>
        <v>#N/A</v>
      </c>
      <c r="R72" s="90" t="e">
        <f>IF(R63=0,0,VLOOKUP(R63,FAC_TOTALS_APTA!$A$4:$BJ$126,$L72,FALSE))</f>
        <v>#N/A</v>
      </c>
      <c r="S72" s="90" t="e">
        <f>IF(S63=0,0,VLOOKUP(S63,FAC_TOTALS_APTA!$A$4:$BJ$126,$L72,FALSE))</f>
        <v>#N/A</v>
      </c>
      <c r="T72" s="90" t="e">
        <f>IF(T63=0,0,VLOOKUP(T63,FAC_TOTALS_APTA!$A$4:$BJ$126,$L72,FALSE))</f>
        <v>#N/A</v>
      </c>
      <c r="U72" s="90" t="e">
        <f>IF(U63=0,0,VLOOKUP(U63,FAC_TOTALS_APTA!$A$4:$BJ$126,$L72,FALSE))</f>
        <v>#N/A</v>
      </c>
      <c r="V72" s="90" t="e">
        <f>IF(V63=0,0,VLOOKUP(V63,FAC_TOTALS_APTA!$A$4:$BJ$126,$L72,FALSE))</f>
        <v>#N/A</v>
      </c>
      <c r="W72" s="90">
        <f>IF(W63=0,0,VLOOKUP(W63,FAC_TOTALS_APTA!$A$4:$BJ$126,$L72,FALSE))</f>
        <v>0</v>
      </c>
      <c r="X72" s="90">
        <f>IF(X63=0,0,VLOOKUP(X63,FAC_TOTALS_APTA!$A$4:$BJ$126,$L72,FALSE))</f>
        <v>0</v>
      </c>
      <c r="Y72" s="90">
        <f>IF(Y63=0,0,VLOOKUP(Y63,FAC_TOTALS_APTA!$A$4:$BJ$126,$L72,FALSE))</f>
        <v>0</v>
      </c>
      <c r="Z72" s="90">
        <f>IF(Z63=0,0,VLOOKUP(Z63,FAC_TOTALS_APTA!$A$4:$BJ$126,$L72,FALSE))</f>
        <v>0</v>
      </c>
      <c r="AA72" s="90">
        <f>IF(AA63=0,0,VLOOKUP(AA63,FAC_TOTALS_APTA!$A$4:$BJ$126,$L72,FALSE))</f>
        <v>0</v>
      </c>
      <c r="AB72" s="90">
        <f>IF(AB63=0,0,VLOOKUP(AB63,FAC_TOTALS_APTA!$A$4:$BJ$126,$L72,FALSE))</f>
        <v>0</v>
      </c>
      <c r="AC72" s="94" t="e">
        <f t="shared" si="20"/>
        <v>#N/A</v>
      </c>
      <c r="AD72" s="95" t="e">
        <f>AC72/G77</f>
        <v>#N/A</v>
      </c>
    </row>
    <row r="73" spans="1:33" x14ac:dyDescent="0.25">
      <c r="B73" s="77" t="s">
        <v>69</v>
      </c>
      <c r="C73" s="80"/>
      <c r="D73" s="129" t="s">
        <v>82</v>
      </c>
      <c r="E73" s="91"/>
      <c r="F73" s="79">
        <f>MATCH($D73,FAC_TOTALS_APTA!$A$2:$BJ$2,)</f>
        <v>21</v>
      </c>
      <c r="G73" s="97" t="e">
        <f>VLOOKUP(G63,FAC_TOTALS_APTA!$A$4:$BJ$126,$F73,FALSE)</f>
        <v>#N/A</v>
      </c>
      <c r="H73" s="97" t="e">
        <f>VLOOKUP(H63,FAC_TOTALS_APTA!$A$4:$BJ$126,$F73,FALSE)</f>
        <v>#N/A</v>
      </c>
      <c r="I73" s="92" t="str">
        <f t="shared" si="17"/>
        <v>-</v>
      </c>
      <c r="J73" s="93"/>
      <c r="K73" s="93" t="str">
        <f t="shared" si="19"/>
        <v>YEARS_SINCE_TNC_RAIL_FAC</v>
      </c>
      <c r="L73" s="79">
        <f>MATCH($K73,FAC_TOTALS_APTA!$A$2:$BH$2,)</f>
        <v>31</v>
      </c>
      <c r="M73" s="90" t="e">
        <f>IF(M63=0,0,VLOOKUP(M63,FAC_TOTALS_APTA!$A$4:$BJ$126,$L73,FALSE))</f>
        <v>#N/A</v>
      </c>
      <c r="N73" s="90" t="e">
        <f>IF(N63=0,0,VLOOKUP(N63,FAC_TOTALS_APTA!$A$4:$BJ$126,$L73,FALSE))</f>
        <v>#N/A</v>
      </c>
      <c r="O73" s="90" t="e">
        <f>IF(O63=0,0,VLOOKUP(O63,FAC_TOTALS_APTA!$A$4:$BJ$126,$L73,FALSE))</f>
        <v>#N/A</v>
      </c>
      <c r="P73" s="90" t="e">
        <f>IF(P63=0,0,VLOOKUP(P63,FAC_TOTALS_APTA!$A$4:$BJ$126,$L73,FALSE))</f>
        <v>#N/A</v>
      </c>
      <c r="Q73" s="90" t="e">
        <f>IF(Q63=0,0,VLOOKUP(Q63,FAC_TOTALS_APTA!$A$4:$BJ$126,$L73,FALSE))</f>
        <v>#N/A</v>
      </c>
      <c r="R73" s="90" t="e">
        <f>IF(R63=0,0,VLOOKUP(R63,FAC_TOTALS_APTA!$A$4:$BJ$126,$L73,FALSE))</f>
        <v>#N/A</v>
      </c>
      <c r="S73" s="90" t="e">
        <f>IF(S63=0,0,VLOOKUP(S63,FAC_TOTALS_APTA!$A$4:$BJ$126,$L73,FALSE))</f>
        <v>#N/A</v>
      </c>
      <c r="T73" s="90" t="e">
        <f>IF(T63=0,0,VLOOKUP(T63,FAC_TOTALS_APTA!$A$4:$BJ$126,$L73,FALSE))</f>
        <v>#N/A</v>
      </c>
      <c r="U73" s="90" t="e">
        <f>IF(U63=0,0,VLOOKUP(U63,FAC_TOTALS_APTA!$A$4:$BJ$126,$L73,FALSE))</f>
        <v>#N/A</v>
      </c>
      <c r="V73" s="90" t="e">
        <f>IF(V63=0,0,VLOOKUP(V63,FAC_TOTALS_APTA!$A$4:$BJ$126,$L73,FALSE))</f>
        <v>#N/A</v>
      </c>
      <c r="W73" s="90">
        <f>IF(W63=0,0,VLOOKUP(W63,FAC_TOTALS_APTA!$A$4:$BJ$126,$L73,FALSE))</f>
        <v>0</v>
      </c>
      <c r="X73" s="90">
        <f>IF(X63=0,0,VLOOKUP(X63,FAC_TOTALS_APTA!$A$4:$BJ$126,$L73,FALSE))</f>
        <v>0</v>
      </c>
      <c r="Y73" s="90">
        <f>IF(Y63=0,0,VLOOKUP(Y63,FAC_TOTALS_APTA!$A$4:$BJ$126,$L73,FALSE))</f>
        <v>0</v>
      </c>
      <c r="Z73" s="90">
        <f>IF(Z63=0,0,VLOOKUP(Z63,FAC_TOTALS_APTA!$A$4:$BJ$126,$L73,FALSE))</f>
        <v>0</v>
      </c>
      <c r="AA73" s="90">
        <f>IF(AA63=0,0,VLOOKUP(AA63,FAC_TOTALS_APTA!$A$4:$BJ$126,$L73,FALSE))</f>
        <v>0</v>
      </c>
      <c r="AB73" s="90">
        <f>IF(AB63=0,0,VLOOKUP(AB63,FAC_TOTALS_APTA!$A$4:$BJ$126,$L73,FALSE))</f>
        <v>0</v>
      </c>
      <c r="AC73" s="94" t="e">
        <f t="shared" si="20"/>
        <v>#N/A</v>
      </c>
      <c r="AD73" s="95" t="e">
        <f>AC73/G77</f>
        <v>#N/A</v>
      </c>
      <c r="AG73" s="56"/>
    </row>
    <row r="74" spans="1:33" x14ac:dyDescent="0.25">
      <c r="B74" s="77" t="s">
        <v>70</v>
      </c>
      <c r="C74" s="80"/>
      <c r="D74" s="9" t="s">
        <v>48</v>
      </c>
      <c r="E74" s="91"/>
      <c r="F74" s="79" t="e">
        <f>MATCH($D74,FAC_TOTALS_APTA!$A$2:$BJ$2,)</f>
        <v>#N/A</v>
      </c>
      <c r="G74" s="97" t="e">
        <f>VLOOKUP(G63,FAC_TOTALS_APTA!$A$4:$BJ$126,$F74,FALSE)</f>
        <v>#N/A</v>
      </c>
      <c r="H74" s="97" t="e">
        <f>VLOOKUP(H63,FAC_TOTALS_APTA!$A$4:$BJ$126,$F74,FALSE)</f>
        <v>#N/A</v>
      </c>
      <c r="I74" s="92" t="str">
        <f t="shared" si="17"/>
        <v>-</v>
      </c>
      <c r="J74" s="93" t="str">
        <f t="shared" ref="J74:J75" si="21">IF(C74="Log","_log","")</f>
        <v/>
      </c>
      <c r="K74" s="93" t="str">
        <f t="shared" si="19"/>
        <v>BIKE_SHARE_FAC</v>
      </c>
      <c r="L74" s="79" t="e">
        <f>MATCH($K74,FAC_TOTALS_APTA!$A$2:$BH$2,)</f>
        <v>#N/A</v>
      </c>
      <c r="M74" s="90" t="e">
        <f>IF(M63=0,0,VLOOKUP(M63,FAC_TOTALS_APTA!$A$4:$BJ$126,$L74,FALSE))</f>
        <v>#N/A</v>
      </c>
      <c r="N74" s="90" t="e">
        <f>IF(N63=0,0,VLOOKUP(N63,FAC_TOTALS_APTA!$A$4:$BJ$126,$L74,FALSE))</f>
        <v>#N/A</v>
      </c>
      <c r="O74" s="90" t="e">
        <f>IF(O63=0,0,VLOOKUP(O63,FAC_TOTALS_APTA!$A$4:$BJ$126,$L74,FALSE))</f>
        <v>#N/A</v>
      </c>
      <c r="P74" s="90" t="e">
        <f>IF(P63=0,0,VLOOKUP(P63,FAC_TOTALS_APTA!$A$4:$BJ$126,$L74,FALSE))</f>
        <v>#N/A</v>
      </c>
      <c r="Q74" s="90" t="e">
        <f>IF(Q63=0,0,VLOOKUP(Q63,FAC_TOTALS_APTA!$A$4:$BJ$126,$L74,FALSE))</f>
        <v>#N/A</v>
      </c>
      <c r="R74" s="90" t="e">
        <f>IF(R63=0,0,VLOOKUP(R63,FAC_TOTALS_APTA!$A$4:$BJ$126,$L74,FALSE))</f>
        <v>#N/A</v>
      </c>
      <c r="S74" s="90" t="e">
        <f>IF(S63=0,0,VLOOKUP(S63,FAC_TOTALS_APTA!$A$4:$BJ$126,$L74,FALSE))</f>
        <v>#N/A</v>
      </c>
      <c r="T74" s="90" t="e">
        <f>IF(T63=0,0,VLOOKUP(T63,FAC_TOTALS_APTA!$A$4:$BJ$126,$L74,FALSE))</f>
        <v>#N/A</v>
      </c>
      <c r="U74" s="90" t="e">
        <f>IF(U63=0,0,VLOOKUP(U63,FAC_TOTALS_APTA!$A$4:$BJ$126,$L74,FALSE))</f>
        <v>#N/A</v>
      </c>
      <c r="V74" s="90" t="e">
        <f>IF(V63=0,0,VLOOKUP(V63,FAC_TOTALS_APTA!$A$4:$BJ$126,$L74,FALSE))</f>
        <v>#N/A</v>
      </c>
      <c r="W74" s="90">
        <f>IF(W63=0,0,VLOOKUP(W63,FAC_TOTALS_APTA!$A$4:$BJ$126,$L74,FALSE))</f>
        <v>0</v>
      </c>
      <c r="X74" s="90">
        <f>IF(X63=0,0,VLOOKUP(X63,FAC_TOTALS_APTA!$A$4:$BJ$126,$L74,FALSE))</f>
        <v>0</v>
      </c>
      <c r="Y74" s="90">
        <f>IF(Y63=0,0,VLOOKUP(Y63,FAC_TOTALS_APTA!$A$4:$BJ$126,$L74,FALSE))</f>
        <v>0</v>
      </c>
      <c r="Z74" s="90">
        <f>IF(Z63=0,0,VLOOKUP(Z63,FAC_TOTALS_APTA!$A$4:$BJ$126,$L74,FALSE))</f>
        <v>0</v>
      </c>
      <c r="AA74" s="90">
        <f>IF(AA63=0,0,VLOOKUP(AA63,FAC_TOTALS_APTA!$A$4:$BJ$126,$L74,FALSE))</f>
        <v>0</v>
      </c>
      <c r="AB74" s="90">
        <f>IF(AB63=0,0,VLOOKUP(AB63,FAC_TOTALS_APTA!$A$4:$BJ$126,$L74,FALSE))</f>
        <v>0</v>
      </c>
      <c r="AC74" s="94" t="e">
        <f t="shared" si="20"/>
        <v>#N/A</v>
      </c>
      <c r="AD74" s="95" t="e">
        <f>AC74/G77</f>
        <v>#N/A</v>
      </c>
      <c r="AG74" s="56"/>
    </row>
    <row r="75" spans="1:33" x14ac:dyDescent="0.25">
      <c r="B75" s="87" t="s">
        <v>71</v>
      </c>
      <c r="C75" s="88"/>
      <c r="D75" s="10" t="s">
        <v>49</v>
      </c>
      <c r="E75" s="98"/>
      <c r="F75" s="89" t="e">
        <f>MATCH($D75,FAC_TOTALS_APTA!$A$2:$BJ$2,)</f>
        <v>#N/A</v>
      </c>
      <c r="G75" s="99" t="e">
        <f>VLOOKUP(G63,FAC_TOTALS_APTA!$A$4:$BJ$126,$F75,FALSE)</f>
        <v>#N/A</v>
      </c>
      <c r="H75" s="99" t="e">
        <f>VLOOKUP(H63,FAC_TOTALS_APTA!$A$4:$BJ$126,$F75,FALSE)</f>
        <v>#N/A</v>
      </c>
      <c r="I75" s="100" t="str">
        <f t="shared" si="17"/>
        <v>-</v>
      </c>
      <c r="J75" s="101" t="str">
        <f t="shared" si="21"/>
        <v/>
      </c>
      <c r="K75" s="101" t="str">
        <f t="shared" si="19"/>
        <v>scooter_flag_FAC</v>
      </c>
      <c r="L75" s="89" t="e">
        <f>MATCH($K75,FAC_TOTALS_APTA!$A$2:$BH$2,)</f>
        <v>#N/A</v>
      </c>
      <c r="M75" s="102" t="e">
        <f>IF(M63=0,0,VLOOKUP(M63,FAC_TOTALS_APTA!$A$4:$BJ$126,$L75,FALSE))</f>
        <v>#N/A</v>
      </c>
      <c r="N75" s="102" t="e">
        <f>IF(N63=0,0,VLOOKUP(N63,FAC_TOTALS_APTA!$A$4:$BJ$126,$L75,FALSE))</f>
        <v>#N/A</v>
      </c>
      <c r="O75" s="102" t="e">
        <f>IF(O63=0,0,VLOOKUP(O63,FAC_TOTALS_APTA!$A$4:$BJ$126,$L75,FALSE))</f>
        <v>#N/A</v>
      </c>
      <c r="P75" s="102" t="e">
        <f>IF(P63=0,0,VLOOKUP(P63,FAC_TOTALS_APTA!$A$4:$BJ$126,$L75,FALSE))</f>
        <v>#N/A</v>
      </c>
      <c r="Q75" s="102" t="e">
        <f>IF(Q63=0,0,VLOOKUP(Q63,FAC_TOTALS_APTA!$A$4:$BJ$126,$L75,FALSE))</f>
        <v>#N/A</v>
      </c>
      <c r="R75" s="102" t="e">
        <f>IF(R63=0,0,VLOOKUP(R63,FAC_TOTALS_APTA!$A$4:$BJ$126,$L75,FALSE))</f>
        <v>#N/A</v>
      </c>
      <c r="S75" s="102" t="e">
        <f>IF(S63=0,0,VLOOKUP(S63,FAC_TOTALS_APTA!$A$4:$BJ$126,$L75,FALSE))</f>
        <v>#N/A</v>
      </c>
      <c r="T75" s="102" t="e">
        <f>IF(T63=0,0,VLOOKUP(T63,FAC_TOTALS_APTA!$A$4:$BJ$126,$L75,FALSE))</f>
        <v>#N/A</v>
      </c>
      <c r="U75" s="102" t="e">
        <f>IF(U63=0,0,VLOOKUP(U63,FAC_TOTALS_APTA!$A$4:$BJ$126,$L75,FALSE))</f>
        <v>#N/A</v>
      </c>
      <c r="V75" s="102" t="e">
        <f>IF(V63=0,0,VLOOKUP(V63,FAC_TOTALS_APTA!$A$4:$BJ$126,$L75,FALSE))</f>
        <v>#N/A</v>
      </c>
      <c r="W75" s="102">
        <f>IF(W63=0,0,VLOOKUP(W63,FAC_TOTALS_APTA!$A$4:$BJ$126,$L75,FALSE))</f>
        <v>0</v>
      </c>
      <c r="X75" s="102">
        <f>IF(X63=0,0,VLOOKUP(X63,FAC_TOTALS_APTA!$A$4:$BJ$126,$L75,FALSE))</f>
        <v>0</v>
      </c>
      <c r="Y75" s="102">
        <f>IF(Y63=0,0,VLOOKUP(Y63,FAC_TOTALS_APTA!$A$4:$BJ$126,$L75,FALSE))</f>
        <v>0</v>
      </c>
      <c r="Z75" s="102">
        <f>IF(Z63=0,0,VLOOKUP(Z63,FAC_TOTALS_APTA!$A$4:$BJ$126,$L75,FALSE))</f>
        <v>0</v>
      </c>
      <c r="AA75" s="102">
        <f>IF(AA63=0,0,VLOOKUP(AA63,FAC_TOTALS_APTA!$A$4:$BJ$126,$L75,FALSE))</f>
        <v>0</v>
      </c>
      <c r="AB75" s="102">
        <f>IF(AB63=0,0,VLOOKUP(AB63,FAC_TOTALS_APTA!$A$4:$BJ$126,$L75,FALSE))</f>
        <v>0</v>
      </c>
      <c r="AC75" s="103" t="e">
        <f t="shared" si="20"/>
        <v>#N/A</v>
      </c>
      <c r="AD75" s="104" t="e">
        <f>AC75/G77</f>
        <v>#N/A</v>
      </c>
      <c r="AG75" s="56"/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si="19"/>
        <v>New_Reporter_FAC</v>
      </c>
      <c r="L76" s="47">
        <f>MATCH($K76,FAC_TOTALS_APTA!$A$2:$BH$2,)</f>
        <v>35</v>
      </c>
      <c r="M76" s="48" t="e">
        <f>IF(M63=0,0,VLOOKUP(M63,FAC_TOTALS_APTA!$A$4:$BJ$126,$L76,FALSE))</f>
        <v>#N/A</v>
      </c>
      <c r="N76" s="48" t="e">
        <f>IF(N63=0,0,VLOOKUP(N63,FAC_TOTALS_APTA!$A$4:$BJ$126,$L76,FALSE))</f>
        <v>#N/A</v>
      </c>
      <c r="O76" s="48" t="e">
        <f>IF(O63=0,0,VLOOKUP(O63,FAC_TOTALS_APTA!$A$4:$BJ$126,$L76,FALSE))</f>
        <v>#N/A</v>
      </c>
      <c r="P76" s="48" t="e">
        <f>IF(P63=0,0,VLOOKUP(P63,FAC_TOTALS_APTA!$A$4:$BJ$126,$L76,FALSE))</f>
        <v>#N/A</v>
      </c>
      <c r="Q76" s="48" t="e">
        <f>IF(Q63=0,0,VLOOKUP(Q63,FAC_TOTALS_APTA!$A$4:$BJ$126,$L76,FALSE))</f>
        <v>#N/A</v>
      </c>
      <c r="R76" s="48" t="e">
        <f>IF(R63=0,0,VLOOKUP(R63,FAC_TOTALS_APTA!$A$4:$BJ$126,$L76,FALSE))</f>
        <v>#N/A</v>
      </c>
      <c r="S76" s="48" t="e">
        <f>IF(S63=0,0,VLOOKUP(S63,FAC_TOTALS_APTA!$A$4:$BJ$126,$L76,FALSE))</f>
        <v>#N/A</v>
      </c>
      <c r="T76" s="48" t="e">
        <f>IF(T63=0,0,VLOOKUP(T63,FAC_TOTALS_APTA!$A$4:$BJ$126,$L76,FALSE))</f>
        <v>#N/A</v>
      </c>
      <c r="U76" s="48" t="e">
        <f>IF(U63=0,0,VLOOKUP(U63,FAC_TOTALS_APTA!$A$4:$BJ$126,$L76,FALSE))</f>
        <v>#N/A</v>
      </c>
      <c r="V76" s="48" t="e">
        <f>IF(V63=0,0,VLOOKUP(V63,FAC_TOTALS_APTA!$A$4:$BJ$126,$L76,FALSE))</f>
        <v>#N/A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 t="e">
        <f>SUM(M76:AB76)</f>
        <v>#N/A</v>
      </c>
      <c r="AD76" s="52" t="e">
        <f>AC76/G78</f>
        <v>#N/A</v>
      </c>
    </row>
    <row r="77" spans="1:33" s="110" customForma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13" t="e">
        <f>VLOOKUP(G63,FAC_TOTALS_APTA!$A$4:$BJ$126,$F77,FALSE)</f>
        <v>#N/A</v>
      </c>
      <c r="H77" s="113" t="e">
        <f>VLOOKUP(H63,FAC_TOTALS_APTA!$A$4:$BH$126,$F77,FALSE)</f>
        <v>#N/A</v>
      </c>
      <c r="I77" s="115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9"/>
    </row>
    <row r="78" spans="1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4" t="e">
        <f>VLOOKUP(G63,FAC_TOTALS_APTA!$A$4:$BH$126,$F78,FALSE)</f>
        <v>#N/A</v>
      </c>
      <c r="H78" s="114" t="e">
        <f>VLOOKUP(H63,FAC_TOTALS_APTA!$A$4:$BH$126,$F78,FALSE)</f>
        <v>#N/A</v>
      </c>
      <c r="I78" s="116" t="e">
        <f t="shared" ref="I78" si="24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1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2002</v>
      </c>
      <c r="H87" s="30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1_10_2002</v>
      </c>
      <c r="H89" s="9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32">
        <f>VLOOKUP(G89,FAC_TOTALS_APTA!$A$4:$BJ$126,$F91,FALSE)</f>
        <v>474570591.99999899</v>
      </c>
      <c r="H91" s="32">
        <f>VLOOKUP(H89,FAC_TOTALS_APTA!$A$4:$BJ$126,$F91,FALSE)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83883046.422456503</v>
      </c>
      <c r="N91" s="32">
        <f>IF(N89=0,0,VLOOKUP(N89,FAC_TOTALS_APTA!$A$4:$BJ$126,$L91,FALSE))</f>
        <v>49420187.480246797</v>
      </c>
      <c r="O91" s="32">
        <f>IF(O89=0,0,VLOOKUP(O89,FAC_TOTALS_APTA!$A$4:$BJ$126,$L91,FALSE))</f>
        <v>16975634.327299301</v>
      </c>
      <c r="P91" s="32">
        <f>IF(P89=0,0,VLOOKUP(P89,FAC_TOTALS_APTA!$A$4:$BJ$126,$L91,FALSE))</f>
        <v>38695700.266176701</v>
      </c>
      <c r="Q91" s="32">
        <f>IF(Q89=0,0,VLOOKUP(Q89,FAC_TOTALS_APTA!$A$4:$BJ$126,$L91,FALSE))</f>
        <v>10355988.527701899</v>
      </c>
      <c r="R91" s="32">
        <f>IF(R89=0,0,VLOOKUP(R89,FAC_TOTALS_APTA!$A$4:$BJ$126,$L91,FALSE))</f>
        <v>52746790.460012101</v>
      </c>
      <c r="S91" s="32">
        <f>IF(S89=0,0,VLOOKUP(S89,FAC_TOTALS_APTA!$A$4:$BJ$126,$L91,FALSE))</f>
        <v>12988140.1584771</v>
      </c>
      <c r="T91" s="32">
        <f>IF(T89=0,0,VLOOKUP(T89,FAC_TOTALS_APTA!$A$4:$BJ$126,$L91,FALSE))</f>
        <v>-32213751.314701699</v>
      </c>
      <c r="U91" s="32">
        <f>IF(U89=0,0,VLOOKUP(U89,FAC_TOTALS_APTA!$A$4:$BJ$126,$L91,FALSE))</f>
        <v>-33746613.471491702</v>
      </c>
      <c r="V91" s="32">
        <f>IF(V89=0,0,VLOOKUP(V89,FAC_TOTALS_APTA!$A$4:$BJ$126,$L91,FALSE))</f>
        <v>-1712006.62811268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197393116.22806433</v>
      </c>
      <c r="AD91" s="36">
        <f>AC91/G103</f>
        <v>8.8324296462666485E-2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57">
        <f>VLOOKUP(G89,FAC_TOTALS_APTA!$A$4:$BJ$126,$F92,FALSE)</f>
        <v>1.7610024585999999</v>
      </c>
      <c r="H92" s="57">
        <f>VLOOKUP(H89,FAC_TOTALS_APTA!$A$4:$BJ$126,$F92,FALSE)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-63509626.130113102</v>
      </c>
      <c r="N92" s="32">
        <f>IF(N89=0,0,VLOOKUP(N89,FAC_TOTALS_APTA!$A$4:$BJ$126,$L92,FALSE))</f>
        <v>10068894.4720024</v>
      </c>
      <c r="O92" s="32">
        <f>IF(O89=0,0,VLOOKUP(O89,FAC_TOTALS_APTA!$A$4:$BJ$126,$L92,FALSE))</f>
        <v>124754519.677901</v>
      </c>
      <c r="P92" s="32">
        <f>IF(P89=0,0,VLOOKUP(P89,FAC_TOTALS_APTA!$A$4:$BJ$126,$L92,FALSE))</f>
        <v>10951108.2290051</v>
      </c>
      <c r="Q92" s="32">
        <f>IF(Q89=0,0,VLOOKUP(Q89,FAC_TOTALS_APTA!$A$4:$BJ$126,$L92,FALSE))</f>
        <v>35146847.0050973</v>
      </c>
      <c r="R92" s="32">
        <f>IF(R89=0,0,VLOOKUP(R89,FAC_TOTALS_APTA!$A$4:$BJ$126,$L92,FALSE))</f>
        <v>-14544350.9717224</v>
      </c>
      <c r="S92" s="32">
        <f>IF(S89=0,0,VLOOKUP(S89,FAC_TOTALS_APTA!$A$4:$BJ$126,$L92,FALSE))</f>
        <v>-48481267.3975491</v>
      </c>
      <c r="T92" s="32">
        <f>IF(T89=0,0,VLOOKUP(T89,FAC_TOTALS_APTA!$A$4:$BJ$126,$L92,FALSE))</f>
        <v>-810823.02046031796</v>
      </c>
      <c r="U92" s="32">
        <f>IF(U89=0,0,VLOOKUP(U89,FAC_TOTALS_APTA!$A$4:$BJ$126,$L92,FALSE))</f>
        <v>-58708235.0394601</v>
      </c>
      <c r="V92" s="32">
        <f>IF(V89=0,0,VLOOKUP(V89,FAC_TOTALS_APTA!$A$4:$BJ$126,$L92,FALSE))</f>
        <v>24472798.118269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29">SUM(M92:AB92)</f>
        <v>19339864.94296978</v>
      </c>
      <c r="AD92" s="36">
        <f>AC92/G103</f>
        <v>8.6536957185335377E-3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32">
        <f>VLOOKUP(G89,FAC_TOTALS_APTA!$A$4:$BJ$126,$F93,FALSE)</f>
        <v>25697520.3899999</v>
      </c>
      <c r="H93" s="32">
        <f>VLOOKUP(H89,FAC_TOTALS_APTA!$A$4:$BJ$126,$F93,FALSE)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MATCH($K93,FAC_TOTALS_APTA!$A$2:$BH$2,)</f>
        <v>24</v>
      </c>
      <c r="M93" s="32">
        <f>IF(M89=0,0,VLOOKUP(M89,FAC_TOTALS_APTA!$A$4:$BJ$126,$L93,FALSE))</f>
        <v>10510168.6629909</v>
      </c>
      <c r="N93" s="32">
        <f>IF(N89=0,0,VLOOKUP(N89,FAC_TOTALS_APTA!$A$4:$BJ$126,$L93,FALSE))</f>
        <v>15438019.925891399</v>
      </c>
      <c r="O93" s="32">
        <f>IF(O89=0,0,VLOOKUP(O89,FAC_TOTALS_APTA!$A$4:$BJ$126,$L93,FALSE))</f>
        <v>15882951.902248699</v>
      </c>
      <c r="P93" s="32">
        <f>IF(P89=0,0,VLOOKUP(P89,FAC_TOTALS_APTA!$A$4:$BJ$126,$L93,FALSE))</f>
        <v>20472452.992794</v>
      </c>
      <c r="Q93" s="32">
        <f>IF(Q89=0,0,VLOOKUP(Q89,FAC_TOTALS_APTA!$A$4:$BJ$126,$L93,FALSE))</f>
        <v>2156685.42350276</v>
      </c>
      <c r="R93" s="32">
        <f>IF(R89=0,0,VLOOKUP(R89,FAC_TOTALS_APTA!$A$4:$BJ$126,$L93,FALSE))</f>
        <v>9317504.1005055197</v>
      </c>
      <c r="S93" s="32">
        <f>IF(S89=0,0,VLOOKUP(S89,FAC_TOTALS_APTA!$A$4:$BJ$126,$L93,FALSE))</f>
        <v>-8711885.6445799004</v>
      </c>
      <c r="T93" s="32">
        <f>IF(T89=0,0,VLOOKUP(T89,FAC_TOTALS_APTA!$A$4:$BJ$126,$L93,FALSE))</f>
        <v>-6888829.65295358</v>
      </c>
      <c r="U93" s="32">
        <f>IF(U89=0,0,VLOOKUP(U89,FAC_TOTALS_APTA!$A$4:$BJ$126,$L93,FALSE))</f>
        <v>5101248.6014196696</v>
      </c>
      <c r="V93" s="32">
        <f>IF(V89=0,0,VLOOKUP(V89,FAC_TOTALS_APTA!$A$4:$BJ$126,$L93,FALSE))</f>
        <v>9100536.2864407506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29"/>
        <v>72378852.598260209</v>
      </c>
      <c r="AD93" s="36">
        <f>AC93/G103</f>
        <v>3.2386191355985479E-2</v>
      </c>
    </row>
    <row r="94" spans="2:30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57" t="e">
        <f>VLOOKUP(G89,FAC_TOTALS_APTA!$A$4:$BJ$126,$F94,FALSE)</f>
        <v>#REF!</v>
      </c>
      <c r="H94" s="57" t="e">
        <f>VLOOKUP(H89,FAC_TOTALS_APTA!$A$4:$BJ$126,$F94,FALSE)</f>
        <v>#REF!</v>
      </c>
      <c r="I94" s="33" t="str">
        <f t="shared" si="26"/>
        <v>-</v>
      </c>
      <c r="J94" s="34" t="str">
        <f t="shared" si="27"/>
        <v/>
      </c>
      <c r="K94" s="34" t="str">
        <f t="shared" si="28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 t="e">
        <f>IF(S89=0,0,VLOOKUP(S89,FAC_TOTALS_APTA!$A$4:$BJ$126,$L94,FALSE))</f>
        <v>#REF!</v>
      </c>
      <c r="T94" s="32" t="e">
        <f>IF(T89=0,0,VLOOKUP(T89,FAC_TOTALS_APTA!$A$4:$BJ$126,$L94,FALSE))</f>
        <v>#REF!</v>
      </c>
      <c r="U94" s="32" t="e">
        <f>IF(U89=0,0,VLOOKUP(U89,FAC_TOTALS_APTA!$A$4:$BJ$126,$L94,FALSE))</f>
        <v>#REF!</v>
      </c>
      <c r="V94" s="32" t="e">
        <f>IF(V89=0,0,VLOOKUP(V89,FAC_TOTALS_APTA!$A$4:$BJ$126,$L94,FALSE))</f>
        <v>#REF!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29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37">
        <f>VLOOKUP(G89,FAC_TOTALS_APTA!$A$4:$BJ$126,$F95,FALSE)</f>
        <v>1.974</v>
      </c>
      <c r="H95" s="37">
        <f>VLOOKUP(H89,FAC_TOTALS_APTA!$A$4:$BJ$126,$F95,FALSE)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MATCH($K95,FAC_TOTALS_APTA!$A$2:$BH$2,)</f>
        <v>26</v>
      </c>
      <c r="M95" s="32">
        <f>IF(M89=0,0,VLOOKUP(M89,FAC_TOTALS_APTA!$A$4:$BJ$126,$L95,FALSE))</f>
        <v>31129147.887924399</v>
      </c>
      <c r="N95" s="32">
        <f>IF(N89=0,0,VLOOKUP(N89,FAC_TOTALS_APTA!$A$4:$BJ$126,$L95,FALSE))</f>
        <v>32898879.927185401</v>
      </c>
      <c r="O95" s="32">
        <f>IF(O89=0,0,VLOOKUP(O89,FAC_TOTALS_APTA!$A$4:$BJ$126,$L95,FALSE))</f>
        <v>45423038.228986099</v>
      </c>
      <c r="P95" s="32">
        <f>IF(P89=0,0,VLOOKUP(P89,FAC_TOTALS_APTA!$A$4:$BJ$126,$L95,FALSE))</f>
        <v>33301938.446567401</v>
      </c>
      <c r="Q95" s="32">
        <f>IF(Q89=0,0,VLOOKUP(Q89,FAC_TOTALS_APTA!$A$4:$BJ$126,$L95,FALSE))</f>
        <v>11368789.5688409</v>
      </c>
      <c r="R95" s="32">
        <f>IF(R89=0,0,VLOOKUP(R89,FAC_TOTALS_APTA!$A$4:$BJ$126,$L95,FALSE))</f>
        <v>47147692.406903803</v>
      </c>
      <c r="S95" s="32">
        <f>IF(S89=0,0,VLOOKUP(S89,FAC_TOTALS_APTA!$A$4:$BJ$126,$L95,FALSE))</f>
        <v>-118228906.742135</v>
      </c>
      <c r="T95" s="32">
        <f>IF(T89=0,0,VLOOKUP(T89,FAC_TOTALS_APTA!$A$4:$BJ$126,$L95,FALSE))</f>
        <v>52258805.211121202</v>
      </c>
      <c r="U95" s="32">
        <f>IF(U89=0,0,VLOOKUP(U89,FAC_TOTALS_APTA!$A$4:$BJ$126,$L95,FALSE))</f>
        <v>82415365.611374795</v>
      </c>
      <c r="V95" s="32">
        <f>IF(V89=0,0,VLOOKUP(V89,FAC_TOTALS_APTA!$A$4:$BJ$126,$L95,FALSE))</f>
        <v>4289442.8845132804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29"/>
        <v>222004193.43128225</v>
      </c>
      <c r="AD95" s="36">
        <f>AC95/G103</f>
        <v>9.9336616044526052E-2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57">
        <f>VLOOKUP(G89,FAC_TOTALS_APTA!$A$4:$BJ$126,$F96,FALSE)</f>
        <v>42439.074999999903</v>
      </c>
      <c r="H96" s="57">
        <f>VLOOKUP(H89,FAC_TOTALS_APTA!$A$4:$BJ$126,$F96,FALSE)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12761597.1328898</v>
      </c>
      <c r="N96" s="32">
        <f>IF(N89=0,0,VLOOKUP(N89,FAC_TOTALS_APTA!$A$4:$BJ$126,$L96,FALSE))</f>
        <v>16350316.1090429</v>
      </c>
      <c r="O96" s="32">
        <f>IF(O89=0,0,VLOOKUP(O89,FAC_TOTALS_APTA!$A$4:$BJ$126,$L96,FALSE))</f>
        <v>15713242.2159962</v>
      </c>
      <c r="P96" s="32">
        <f>IF(P89=0,0,VLOOKUP(P89,FAC_TOTALS_APTA!$A$4:$BJ$126,$L96,FALSE))</f>
        <v>28854820.608660799</v>
      </c>
      <c r="Q96" s="32">
        <f>IF(Q89=0,0,VLOOKUP(Q89,FAC_TOTALS_APTA!$A$4:$BJ$126,$L96,FALSE))</f>
        <v>-9177008.6942386907</v>
      </c>
      <c r="R96" s="32">
        <f>IF(R89=0,0,VLOOKUP(R89,FAC_TOTALS_APTA!$A$4:$BJ$126,$L96,FALSE))</f>
        <v>-858183.19393307099</v>
      </c>
      <c r="S96" s="32">
        <f>IF(S89=0,0,VLOOKUP(S89,FAC_TOTALS_APTA!$A$4:$BJ$126,$L96,FALSE))</f>
        <v>19454531.420543801</v>
      </c>
      <c r="T96" s="32">
        <f>IF(T89=0,0,VLOOKUP(T89,FAC_TOTALS_APTA!$A$4:$BJ$126,$L96,FALSE))</f>
        <v>4394612.68446879</v>
      </c>
      <c r="U96" s="32">
        <f>IF(U89=0,0,VLOOKUP(U89,FAC_TOTALS_APTA!$A$4:$BJ$126,$L96,FALSE))</f>
        <v>17605034.347677</v>
      </c>
      <c r="V96" s="32">
        <f>IF(V89=0,0,VLOOKUP(V89,FAC_TOTALS_APTA!$A$4:$BJ$126,$L96,FALSE))</f>
        <v>3163494.7742782999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29"/>
        <v>108262457.40538584</v>
      </c>
      <c r="AD96" s="36">
        <f>AC96/G103</f>
        <v>4.8442446050662211E-2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32">
        <f>VLOOKUP(G89,FAC_TOTALS_APTA!$A$4:$BJ$126,$F97,FALSE)</f>
        <v>31.71</v>
      </c>
      <c r="H97" s="32">
        <f>VLOOKUP(H89,FAC_TOTALS_APTA!$A$4:$BJ$126,$F97,FALSE)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MATCH($K97,FAC_TOTALS_APTA!$A$2:$BH$2,)</f>
        <v>28</v>
      </c>
      <c r="M97" s="32">
        <f>IF(M89=0,0,VLOOKUP(M89,FAC_TOTALS_APTA!$A$4:$BJ$126,$L97,FALSE))</f>
        <v>-6982425.9961596001</v>
      </c>
      <c r="N97" s="32">
        <f>IF(N89=0,0,VLOOKUP(N89,FAC_TOTALS_APTA!$A$4:$BJ$126,$L97,FALSE))</f>
        <v>-7080287.3237561202</v>
      </c>
      <c r="O97" s="32">
        <f>IF(O89=0,0,VLOOKUP(O89,FAC_TOTALS_APTA!$A$4:$BJ$126,$L97,FALSE))</f>
        <v>-6657760.7429677499</v>
      </c>
      <c r="P97" s="32">
        <f>IF(P89=0,0,VLOOKUP(P89,FAC_TOTALS_APTA!$A$4:$BJ$126,$L97,FALSE))</f>
        <v>-12320055.3859725</v>
      </c>
      <c r="Q97" s="32">
        <f>IF(Q89=0,0,VLOOKUP(Q89,FAC_TOTALS_APTA!$A$4:$BJ$126,$L97,FALSE))</f>
        <v>5649322.5822810698</v>
      </c>
      <c r="R97" s="32">
        <f>IF(R89=0,0,VLOOKUP(R89,FAC_TOTALS_APTA!$A$4:$BJ$126,$L97,FALSE))</f>
        <v>542110.99272971496</v>
      </c>
      <c r="S97" s="32">
        <f>IF(S89=0,0,VLOOKUP(S89,FAC_TOTALS_APTA!$A$4:$BJ$126,$L97,FALSE))</f>
        <v>5281088.3899196796</v>
      </c>
      <c r="T97" s="32">
        <f>IF(T89=0,0,VLOOKUP(T89,FAC_TOTALS_APTA!$A$4:$BJ$126,$L97,FALSE))</f>
        <v>8580017.3149046209</v>
      </c>
      <c r="U97" s="32">
        <f>IF(U89=0,0,VLOOKUP(U89,FAC_TOTALS_APTA!$A$4:$BJ$126,$L97,FALSE))</f>
        <v>10271889.0904461</v>
      </c>
      <c r="V97" s="32">
        <f>IF(V89=0,0,VLOOKUP(V89,FAC_TOTALS_APTA!$A$4:$BJ$126,$L97,FALSE))</f>
        <v>5955242.7916361298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29"/>
        <v>3239141.7130613476</v>
      </c>
      <c r="AD97" s="36">
        <f>AC97/G103</f>
        <v>1.4493662110206069E-3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37">
        <f>VLOOKUP(G89,FAC_TOTALS_APTA!$A$4:$BJ$126,$F98,FALSE)</f>
        <v>3.5</v>
      </c>
      <c r="H98" s="37">
        <f>VLOOKUP(H89,FAC_TOTALS_APTA!$A$4:$BJ$126,$F98,FALSE)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MATCH($K98,FAC_TOTALS_APTA!$A$2:$BH$2,)</f>
        <v>29</v>
      </c>
      <c r="M98" s="32">
        <f>IF(M89=0,0,VLOOKUP(M89,FAC_TOTALS_APTA!$A$4:$BJ$126,$L98,FALSE))</f>
        <v>0</v>
      </c>
      <c r="N98" s="32">
        <f>IF(N89=0,0,VLOOKUP(N89,FAC_TOTALS_APTA!$A$4:$BJ$126,$L98,FALSE))</f>
        <v>0</v>
      </c>
      <c r="O98" s="32">
        <f>IF(O89=0,0,VLOOKUP(O89,FAC_TOTALS_APTA!$A$4:$BJ$126,$L98,FALSE))</f>
        <v>0</v>
      </c>
      <c r="P98" s="32">
        <f>IF(P89=0,0,VLOOKUP(P89,FAC_TOTALS_APTA!$A$4:$BJ$126,$L98,FALSE))</f>
        <v>-4087571.4797251602</v>
      </c>
      <c r="Q98" s="32">
        <f>IF(Q89=0,0,VLOOKUP(Q89,FAC_TOTALS_APTA!$A$4:$BJ$126,$L98,FALSE))</f>
        <v>2124994.8228406399</v>
      </c>
      <c r="R98" s="32">
        <f>IF(R89=0,0,VLOOKUP(R89,FAC_TOTALS_APTA!$A$4:$BJ$126,$L98,FALSE))</f>
        <v>-2243448.1635160702</v>
      </c>
      <c r="S98" s="32">
        <f>IF(S89=0,0,VLOOKUP(S89,FAC_TOTALS_APTA!$A$4:$BJ$126,$L98,FALSE))</f>
        <v>-4595330.8747092104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-4687964.65504923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29"/>
        <v>-13489320.35015903</v>
      </c>
      <c r="AD98" s="36">
        <f>AC98/G103</f>
        <v>-6.03584741177481E-3</v>
      </c>
    </row>
    <row r="99" spans="1:31" x14ac:dyDescent="0.25">
      <c r="B99" s="28" t="s">
        <v>69</v>
      </c>
      <c r="C99" s="31"/>
      <c r="D99" s="129" t="s">
        <v>82</v>
      </c>
      <c r="E99" s="58"/>
      <c r="F99" s="9">
        <f>MATCH($D99,FAC_TOTALS_APTA!$A$2:$BJ$2,)</f>
        <v>21</v>
      </c>
      <c r="G99" s="37">
        <f>VLOOKUP(G89,FAC_TOTALS_APTA!$A$4:$BJ$126,$F99,FALSE)</f>
        <v>0</v>
      </c>
      <c r="H99" s="37">
        <f>VLOOKUP(H89,FAC_TOTALS_APTA!$A$4:$BJ$126,$F99,FALSE)</f>
        <v>1</v>
      </c>
      <c r="I99" s="33" t="str">
        <f t="shared" si="26"/>
        <v>-</v>
      </c>
      <c r="J99" s="34"/>
      <c r="K99" s="34" t="str">
        <f t="shared" si="28"/>
        <v>YEARS_SINCE_TNC_RAIL_FAC</v>
      </c>
      <c r="L99" s="9">
        <f>MATCH($K99,FAC_TOTALS_APTA!$A$2:$BH$2,)</f>
        <v>31</v>
      </c>
      <c r="M99" s="32">
        <f>IF(M89=0,0,VLOOKUP(M89,FAC_TOTALS_APTA!$A$4:$BJ$126,$L99,FALSE))</f>
        <v>0</v>
      </c>
      <c r="N99" s="32">
        <f>IF(N89=0,0,VLOOKUP(N89,FAC_TOTALS_APTA!$A$4:$BJ$126,$L99,FALSE))</f>
        <v>0</v>
      </c>
      <c r="O99" s="32">
        <f>IF(O89=0,0,VLOOKUP(O89,FAC_TOTALS_APTA!$A$4:$BJ$126,$L99,FALSE))</f>
        <v>0</v>
      </c>
      <c r="P99" s="32">
        <f>IF(P89=0,0,VLOOKUP(P89,FAC_TOTALS_APTA!$A$4:$BJ$126,$L99,FALSE))</f>
        <v>0</v>
      </c>
      <c r="Q99" s="32">
        <f>IF(Q89=0,0,VLOOKUP(Q89,FAC_TOTALS_APTA!$A$4:$BJ$126,$L99,FALSE))</f>
        <v>0</v>
      </c>
      <c r="R99" s="32">
        <f>IF(R89=0,0,VLOOKUP(R89,FAC_TOTALS_APTA!$A$4:$BJ$126,$L99,FALSE))</f>
        <v>0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-7453641.2821772601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29"/>
        <v>-7453641.2821772601</v>
      </c>
      <c r="AD99" s="36">
        <f>AC99/G103</f>
        <v>-3.3351599838606473E-3</v>
      </c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37" t="e">
        <f>VLOOKUP(G89,FAC_TOTALS_APTA!$A$4:$BJ$126,$F100,FALSE)</f>
        <v>#REF!</v>
      </c>
      <c r="H100" s="37" t="e">
        <f>VLOOKUP(H89,FAC_TOTALS_APTA!$A$4:$BJ$126,$F100,FALSE)</f>
        <v>#REF!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 t="e">
        <f>IF(S89=0,0,VLOOKUP(S89,FAC_TOTALS_APTA!$A$4:$BJ$126,$L100,FALSE))</f>
        <v>#REF!</v>
      </c>
      <c r="T100" s="32" t="e">
        <f>IF(T89=0,0,VLOOKUP(T89,FAC_TOTALS_APTA!$A$4:$BJ$126,$L100,FALSE))</f>
        <v>#REF!</v>
      </c>
      <c r="U100" s="32" t="e">
        <f>IF(U89=0,0,VLOOKUP(U89,FAC_TOTALS_APTA!$A$4:$BJ$126,$L100,FALSE))</f>
        <v>#REF!</v>
      </c>
      <c r="V100" s="32" t="e">
        <f>IF(V89=0,0,VLOOKUP(V89,FAC_TOTALS_APTA!$A$4:$BJ$126,$L100,FALSE))</f>
        <v>#REF!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29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38" t="e">
        <f>VLOOKUP(G89,FAC_TOTALS_APTA!$A$4:$BJ$126,$F101,FALSE)</f>
        <v>#REF!</v>
      </c>
      <c r="H101" s="38" t="e">
        <f>VLOOKUP(H89,FAC_TOTALS_APTA!$A$4:$BJ$126,$F101,FALSE)</f>
        <v>#REF!</v>
      </c>
      <c r="I101" s="39" t="str">
        <f t="shared" si="26"/>
        <v>-</v>
      </c>
      <c r="J101" s="40" t="str">
        <f t="shared" si="30"/>
        <v/>
      </c>
      <c r="K101" s="40" t="str">
        <f t="shared" si="28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 t="e">
        <f>IF(S89=0,0,VLOOKUP(S89,FAC_TOTALS_APTA!$A$4:$BJ$126,$L101,FALSE))</f>
        <v>#REF!</v>
      </c>
      <c r="T101" s="41" t="e">
        <f>IF(T89=0,0,VLOOKUP(T89,FAC_TOTALS_APTA!$A$4:$BJ$126,$L101,FALSE))</f>
        <v>#REF!</v>
      </c>
      <c r="U101" s="41" t="e">
        <f>IF(U89=0,0,VLOOKUP(U89,FAC_TOTALS_APTA!$A$4:$BJ$126,$L101,FALSE))</f>
        <v>#REF!</v>
      </c>
      <c r="V101" s="41" t="e">
        <f>IF(V89=0,0,VLOOKUP(V89,FAC_TOTALS_APTA!$A$4:$BJ$126,$L101,FALSE))</f>
        <v>#REF!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29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si="28"/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13">
        <f>VLOOKUP(G89,FAC_TOTALS_APTA!$A$4:$BJ$126,$F103,FALSE)</f>
        <v>2234867687.9809599</v>
      </c>
      <c r="H103" s="113">
        <f>VLOOKUP(H89,FAC_TOTALS_APTA!$A$4:$BH$126,$F103,FALSE)</f>
        <v>2905943224.3558302</v>
      </c>
      <c r="I103" s="115">
        <f t="shared" ref="I103" si="31">H103/G103-1</f>
        <v>0.30027528698181594</v>
      </c>
      <c r="J103" s="34"/>
      <c r="K103" s="34"/>
      <c r="L103" s="9"/>
      <c r="M103" s="32" t="e">
        <f t="shared" ref="M103:AB103" si="32">SUM(M91:M96)</f>
        <v>#REF!</v>
      </c>
      <c r="N103" s="32" t="e">
        <f t="shared" si="32"/>
        <v>#REF!</v>
      </c>
      <c r="O103" s="32" t="e">
        <f t="shared" si="32"/>
        <v>#REF!</v>
      </c>
      <c r="P103" s="32" t="e">
        <f t="shared" si="32"/>
        <v>#REF!</v>
      </c>
      <c r="Q103" s="32" t="e">
        <f t="shared" si="32"/>
        <v>#REF!</v>
      </c>
      <c r="R103" s="32" t="e">
        <f t="shared" si="32"/>
        <v>#REF!</v>
      </c>
      <c r="S103" s="32" t="e">
        <f t="shared" si="32"/>
        <v>#REF!</v>
      </c>
      <c r="T103" s="32" t="e">
        <f t="shared" si="32"/>
        <v>#REF!</v>
      </c>
      <c r="U103" s="32" t="e">
        <f t="shared" si="32"/>
        <v>#REF!</v>
      </c>
      <c r="V103" s="32" t="e">
        <f t="shared" si="32"/>
        <v>#REF!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671075536.3748703</v>
      </c>
      <c r="AD103" s="36">
        <f>I103</f>
        <v>0.30027528698181594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4">
        <f>VLOOKUP(G89,FAC_TOTALS_APTA!$A$4:$BH$126,$F104,FALSE)</f>
        <v>2028458449</v>
      </c>
      <c r="H104" s="114">
        <f>VLOOKUP(H89,FAC_TOTALS_APTA!$A$4:$BH$126,$F104,FALSE)</f>
        <v>2929500930.99999</v>
      </c>
      <c r="I104" s="116">
        <f t="shared" ref="I104" si="33">H104/G104-1</f>
        <v>0.44420061078608275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901042481.99998999</v>
      </c>
      <c r="AD104" s="55">
        <f>I104</f>
        <v>0.44420061078608275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0.14392532380426681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5" sqref="D15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MATCH($D13,FAC_TOTALS_APTA!$A$2:$BJ$2,)</f>
        <v>12</v>
      </c>
      <c r="G13" s="32">
        <f>VLOOKUP(G11,FAC_TOTALS_APTA!$A$4:$BJ$126,$F13,FALSE)</f>
        <v>60620023.984365799</v>
      </c>
      <c r="H13" s="32">
        <f>VLOOKUP(H11,FAC_TOTALS_APTA!$A$4:$BJ$126,$F13,FALSE)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MATCH($K13,FAC_TOTALS_APTA!$A$2:$BH$2,)</f>
        <v>22</v>
      </c>
      <c r="M13" s="32">
        <f>IF(M11=0,0,VLOOKUP(M11,FAC_TOTALS_APTA!$A$4:$BJ$126,$L13,FALSE))</f>
        <v>31955142.325779401</v>
      </c>
      <c r="N13" s="32">
        <f>IF(N11=0,0,VLOOKUP(N11,FAC_TOTALS_APTA!$A$4:$BJ$126,$L13,FALSE))</f>
        <v>43911958.205014102</v>
      </c>
      <c r="O13" s="32">
        <f>IF(O11=0,0,VLOOKUP(O11,FAC_TOTALS_APTA!$A$4:$BJ$126,$L13,FALSE))</f>
        <v>22019919.798887901</v>
      </c>
      <c r="P13" s="32">
        <f>IF(P11=0,0,VLOOKUP(P11,FAC_TOTALS_APTA!$A$4:$BJ$126,$L13,FALSE))</f>
        <v>28001478.835585099</v>
      </c>
      <c r="Q13" s="32">
        <f>IF(Q11=0,0,VLOOKUP(Q11,FAC_TOTALS_APTA!$A$4:$BJ$126,$L13,FALSE))</f>
        <v>35657360.929522902</v>
      </c>
      <c r="R13" s="32">
        <f>IF(R11=0,0,VLOOKUP(R11,FAC_TOTALS_APTA!$A$4:$BJ$126,$L13,FALSE))</f>
        <v>13331899.7510846</v>
      </c>
      <c r="S13" s="32">
        <f>IF(S11=0,0,VLOOKUP(S11,FAC_TOTALS_APTA!$A$4:$BJ$126,$L13,FALSE))</f>
        <v>0</v>
      </c>
      <c r="T13" s="32">
        <f>IF(T11=0,0,VLOOKUP(T11,FAC_TOTALS_APTA!$A$4:$BJ$126,$L13,FALSE))</f>
        <v>0</v>
      </c>
      <c r="U13" s="32">
        <f>IF(U11=0,0,VLOOKUP(U11,FAC_TOTALS_APTA!$A$4:$BJ$126,$L13,FALSE))</f>
        <v>0</v>
      </c>
      <c r="V13" s="32">
        <f>IF(V11=0,0,VLOOKUP(V11,FAC_TOTALS_APTA!$A$4:$BJ$126,$L13,FALSE))</f>
        <v>0</v>
      </c>
      <c r="W13" s="32">
        <f>IF(W11=0,0,VLOOKUP(W11,FAC_TOTALS_APTA!$A$4:$BJ$126,$L13,FALSE))</f>
        <v>0</v>
      </c>
      <c r="X13" s="32">
        <f>IF(X11=0,0,VLOOKUP(X11,FAC_TOTALS_APTA!$A$4:$BJ$126,$L13,FALSE))</f>
        <v>0</v>
      </c>
      <c r="Y13" s="32">
        <f>IF(Y11=0,0,VLOOKUP(Y11,FAC_TOTALS_APTA!$A$4:$BJ$126,$L13,FALSE))</f>
        <v>0</v>
      </c>
      <c r="Z13" s="32">
        <f>IF(Z11=0,0,VLOOKUP(Z11,FAC_TOTALS_APTA!$A$4:$BJ$126,$L13,FALSE))</f>
        <v>0</v>
      </c>
      <c r="AA13" s="32">
        <f>IF(AA11=0,0,VLOOKUP(AA11,FAC_TOTALS_APTA!$A$4:$BJ$126,$L13,FALSE))</f>
        <v>0</v>
      </c>
      <c r="AB13" s="32">
        <f>IF(AB11=0,0,VLOOKUP(AB11,FAC_TOTALS_APTA!$A$4:$BJ$126,$L13,FALSE))</f>
        <v>0</v>
      </c>
      <c r="AC13" s="35">
        <f>SUM(M13:AB13)</f>
        <v>174877759.84587398</v>
      </c>
      <c r="AD13" s="36">
        <f>AC13/G25</f>
        <v>0.10193202182428455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MATCH($D14,FAC_TOTALS_APTA!$A$2:$BJ$2,)</f>
        <v>13</v>
      </c>
      <c r="G14" s="57">
        <f>VLOOKUP(G11,FAC_TOTALS_APTA!$A$4:$BJ$126,$F14,FALSE)</f>
        <v>1.8698545848518999</v>
      </c>
      <c r="H14" s="57">
        <f>VLOOKUP(H11,FAC_TOTALS_APTA!$A$4:$BJ$126,$F14,FALSE)</f>
        <v>2.1117986924347298</v>
      </c>
      <c r="I14" s="33">
        <f t="shared" ref="I14:I23" si="1">IFERROR(H14/G14-1,"-")</f>
        <v>0.12939193750298661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MATCH($K14,FAC_TOTALS_APTA!$A$2:$BH$2,)</f>
        <v>23</v>
      </c>
      <c r="M14" s="32">
        <f>IF(M11=0,0,VLOOKUP(M11,FAC_TOTALS_APTA!$A$4:$BJ$126,$L14,FALSE))</f>
        <v>-39189549.359002203</v>
      </c>
      <c r="N14" s="32">
        <f>IF(N11=0,0,VLOOKUP(N11,FAC_TOTALS_APTA!$A$4:$BJ$126,$L14,FALSE))</f>
        <v>7561605.7113410803</v>
      </c>
      <c r="O14" s="32">
        <f>IF(O11=0,0,VLOOKUP(O11,FAC_TOTALS_APTA!$A$4:$BJ$126,$L14,FALSE))</f>
        <v>-38282848.065274902</v>
      </c>
      <c r="P14" s="32">
        <f>IF(P11=0,0,VLOOKUP(P11,FAC_TOTALS_APTA!$A$4:$BJ$126,$L14,FALSE))</f>
        <v>-11833458.4842832</v>
      </c>
      <c r="Q14" s="32">
        <f>IF(Q11=0,0,VLOOKUP(Q11,FAC_TOTALS_APTA!$A$4:$BJ$126,$L14,FALSE))</f>
        <v>9624604.6614482198</v>
      </c>
      <c r="R14" s="32">
        <f>IF(R11=0,0,VLOOKUP(R11,FAC_TOTALS_APTA!$A$4:$BJ$126,$L14,FALSE))</f>
        <v>2415094.0383454501</v>
      </c>
      <c r="S14" s="32">
        <f>IF(S11=0,0,VLOOKUP(S11,FAC_TOTALS_APTA!$A$4:$BJ$126,$L14,FALSE))</f>
        <v>0</v>
      </c>
      <c r="T14" s="32">
        <f>IF(T11=0,0,VLOOKUP(T11,FAC_TOTALS_APTA!$A$4:$BJ$126,$L14,FALSE))</f>
        <v>0</v>
      </c>
      <c r="U14" s="32">
        <f>IF(U11=0,0,VLOOKUP(U11,FAC_TOTALS_APTA!$A$4:$BJ$126,$L14,FALSE))</f>
        <v>0</v>
      </c>
      <c r="V14" s="32">
        <f>IF(V11=0,0,VLOOKUP(V11,FAC_TOTALS_APTA!$A$4:$BJ$126,$L14,FALSE))</f>
        <v>0</v>
      </c>
      <c r="W14" s="32">
        <f>IF(W11=0,0,VLOOKUP(W11,FAC_TOTALS_APTA!$A$4:$BJ$126,$L14,FALSE))</f>
        <v>0</v>
      </c>
      <c r="X14" s="32">
        <f>IF(X11=0,0,VLOOKUP(X11,FAC_TOTALS_APTA!$A$4:$BJ$126,$L14,FALSE))</f>
        <v>0</v>
      </c>
      <c r="Y14" s="32">
        <f>IF(Y11=0,0,VLOOKUP(Y11,FAC_TOTALS_APTA!$A$4:$BJ$126,$L14,FALSE))</f>
        <v>0</v>
      </c>
      <c r="Z14" s="32">
        <f>IF(Z11=0,0,VLOOKUP(Z11,FAC_TOTALS_APTA!$A$4:$BJ$126,$L14,FALSE))</f>
        <v>0</v>
      </c>
      <c r="AA14" s="32">
        <f>IF(AA11=0,0,VLOOKUP(AA11,FAC_TOTALS_APTA!$A$4:$BJ$126,$L14,FALSE))</f>
        <v>0</v>
      </c>
      <c r="AB14" s="32">
        <f>IF(AB11=0,0,VLOOKUP(AB11,FAC_TOTALS_APTA!$A$4:$BJ$126,$L14,FALSE))</f>
        <v>0</v>
      </c>
      <c r="AC14" s="35">
        <f t="shared" ref="AC14:AC23" si="4">SUM(M14:AB14)</f>
        <v>-69704551.497425541</v>
      </c>
      <c r="AD14" s="36">
        <f>AC14/G25</f>
        <v>-4.0629099267680172E-2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MATCH($D15,FAC_TOTALS_APTA!$A$2:$BJ$2,)</f>
        <v>14</v>
      </c>
      <c r="G15" s="32">
        <f>VLOOKUP(G11,FAC_TOTALS_APTA!$A$4:$BJ$126,$F15,FALSE)</f>
        <v>9293102.7426205203</v>
      </c>
      <c r="H15" s="32">
        <f>VLOOKUP(H11,FAC_TOTALS_APTA!$A$4:$BJ$126,$F15,FALSE)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MATCH($K15,FAC_TOTALS_APTA!$A$2:$BH$2,)</f>
        <v>24</v>
      </c>
      <c r="M15" s="32">
        <f>IF(M11=0,0,VLOOKUP(M11,FAC_TOTALS_APTA!$A$4:$BJ$126,$L15,FALSE))</f>
        <v>7290698.69192407</v>
      </c>
      <c r="N15" s="32">
        <f>IF(N11=0,0,VLOOKUP(N11,FAC_TOTALS_APTA!$A$4:$BJ$126,$L15,FALSE))</f>
        <v>8603341.2992266305</v>
      </c>
      <c r="O15" s="32">
        <f>IF(O11=0,0,VLOOKUP(O11,FAC_TOTALS_APTA!$A$4:$BJ$126,$L15,FALSE))</f>
        <v>7966897.5737632103</v>
      </c>
      <c r="P15" s="32">
        <f>IF(P11=0,0,VLOOKUP(P11,FAC_TOTALS_APTA!$A$4:$BJ$126,$L15,FALSE))</f>
        <v>6001030.5520212203</v>
      </c>
      <c r="Q15" s="32">
        <f>IF(Q11=0,0,VLOOKUP(Q11,FAC_TOTALS_APTA!$A$4:$BJ$126,$L15,FALSE))</f>
        <v>7343401.73511138</v>
      </c>
      <c r="R15" s="32">
        <f>IF(R11=0,0,VLOOKUP(R11,FAC_TOTALS_APTA!$A$4:$BJ$126,$L15,FALSE))</f>
        <v>6407574.81328867</v>
      </c>
      <c r="S15" s="32">
        <f>IF(S11=0,0,VLOOKUP(S11,FAC_TOTALS_APTA!$A$4:$BJ$126,$L15,FALSE))</f>
        <v>0</v>
      </c>
      <c r="T15" s="32">
        <f>IF(T11=0,0,VLOOKUP(T11,FAC_TOTALS_APTA!$A$4:$BJ$126,$L15,FALSE))</f>
        <v>0</v>
      </c>
      <c r="U15" s="32">
        <f>IF(U11=0,0,VLOOKUP(U11,FAC_TOTALS_APTA!$A$4:$BJ$126,$L15,FALSE))</f>
        <v>0</v>
      </c>
      <c r="V15" s="32">
        <f>IF(V11=0,0,VLOOKUP(V11,FAC_TOTALS_APTA!$A$4:$BJ$126,$L15,FALSE))</f>
        <v>0</v>
      </c>
      <c r="W15" s="32">
        <f>IF(W11=0,0,VLOOKUP(W11,FAC_TOTALS_APTA!$A$4:$BJ$126,$L15,FALSE))</f>
        <v>0</v>
      </c>
      <c r="X15" s="32">
        <f>IF(X11=0,0,VLOOKUP(X11,FAC_TOTALS_APTA!$A$4:$BJ$126,$L15,FALSE))</f>
        <v>0</v>
      </c>
      <c r="Y15" s="32">
        <f>IF(Y11=0,0,VLOOKUP(Y11,FAC_TOTALS_APTA!$A$4:$BJ$126,$L15,FALSE))</f>
        <v>0</v>
      </c>
      <c r="Z15" s="32">
        <f>IF(Z11=0,0,VLOOKUP(Z11,FAC_TOTALS_APTA!$A$4:$BJ$126,$L15,FALSE))</f>
        <v>0</v>
      </c>
      <c r="AA15" s="32">
        <f>IF(AA11=0,0,VLOOKUP(AA11,FAC_TOTALS_APTA!$A$4:$BJ$126,$L15,FALSE))</f>
        <v>0</v>
      </c>
      <c r="AB15" s="32">
        <f>IF(AB11=0,0,VLOOKUP(AB11,FAC_TOTALS_APTA!$A$4:$BJ$126,$L15,FALSE))</f>
        <v>0</v>
      </c>
      <c r="AC15" s="35">
        <f t="shared" si="4"/>
        <v>43612944.665335178</v>
      </c>
      <c r="AD15" s="36">
        <f>AC15/G25</f>
        <v>2.5420931920481411E-2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MATCH($D16,FAC_TOTALS_APTA!$A$2:$BJ$2,)</f>
        <v>#N/A</v>
      </c>
      <c r="G16" s="57" t="e">
        <f>VLOOKUP(G11,FAC_TOTALS_APTA!$A$4:$BJ$126,$F16,FALSE)</f>
        <v>#REF!</v>
      </c>
      <c r="H16" s="57" t="e">
        <f>VLOOKUP(H11,FAC_TOTALS_APTA!$A$4:$BJ$126,$F16,FALSE)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MATCH($K16,FAC_TOTALS_APTA!$A$2:$BH$2,)</f>
        <v>#N/A</v>
      </c>
      <c r="M16" s="32" t="e">
        <f>IF(M11=0,0,VLOOKUP(M11,FAC_TOTALS_APTA!$A$4:$BJ$126,$L16,FALSE))</f>
        <v>#REF!</v>
      </c>
      <c r="N16" s="32" t="e">
        <f>IF(N11=0,0,VLOOKUP(N11,FAC_TOTALS_APTA!$A$4:$BJ$126,$L16,FALSE))</f>
        <v>#REF!</v>
      </c>
      <c r="O16" s="32" t="e">
        <f>IF(O11=0,0,VLOOKUP(O11,FAC_TOTALS_APTA!$A$4:$BJ$126,$L16,FALSE))</f>
        <v>#REF!</v>
      </c>
      <c r="P16" s="32" t="e">
        <f>IF(P11=0,0,VLOOKUP(P11,FAC_TOTALS_APTA!$A$4:$BJ$126,$L16,FALSE))</f>
        <v>#REF!</v>
      </c>
      <c r="Q16" s="32" t="e">
        <f>IF(Q11=0,0,VLOOKUP(Q11,FAC_TOTALS_APTA!$A$4:$BJ$126,$L16,FALSE))</f>
        <v>#REF!</v>
      </c>
      <c r="R16" s="32" t="e">
        <f>IF(R11=0,0,VLOOKUP(R11,FAC_TOTALS_APTA!$A$4:$BJ$126,$L16,FALSE))</f>
        <v>#REF!</v>
      </c>
      <c r="S16" s="32">
        <f>IF(S11=0,0,VLOOKUP(S11,FAC_TOTALS_APTA!$A$4:$BJ$126,$L16,FALSE))</f>
        <v>0</v>
      </c>
      <c r="T16" s="32">
        <f>IF(T11=0,0,VLOOKUP(T11,FAC_TOTALS_APTA!$A$4:$BJ$126,$L16,FALSE))</f>
        <v>0</v>
      </c>
      <c r="U16" s="32">
        <f>IF(U11=0,0,VLOOKUP(U11,FAC_TOTALS_APTA!$A$4:$BJ$126,$L16,FALSE))</f>
        <v>0</v>
      </c>
      <c r="V16" s="32">
        <f>IF(V11=0,0,VLOOKUP(V11,FAC_TOTALS_APTA!$A$4:$BJ$126,$L16,FALSE))</f>
        <v>0</v>
      </c>
      <c r="W16" s="32">
        <f>IF(W11=0,0,VLOOKUP(W11,FAC_TOTALS_APTA!$A$4:$BJ$126,$L16,FALSE))</f>
        <v>0</v>
      </c>
      <c r="X16" s="32">
        <f>IF(X11=0,0,VLOOKUP(X11,FAC_TOTALS_APTA!$A$4:$BJ$126,$L16,FALSE))</f>
        <v>0</v>
      </c>
      <c r="Y16" s="32">
        <f>IF(Y11=0,0,VLOOKUP(Y11,FAC_TOTALS_APTA!$A$4:$BJ$126,$L16,FALSE))</f>
        <v>0</v>
      </c>
      <c r="Z16" s="32">
        <f>IF(Z11=0,0,VLOOKUP(Z11,FAC_TOTALS_APTA!$A$4:$BJ$126,$L16,FALSE))</f>
        <v>0</v>
      </c>
      <c r="AA16" s="32">
        <f>IF(AA11=0,0,VLOOKUP(AA11,FAC_TOTALS_APTA!$A$4:$BJ$126,$L16,FALSE))</f>
        <v>0</v>
      </c>
      <c r="AB16" s="32">
        <f>IF(AB11=0,0,VLOOKUP(AB11,FAC_TOTALS_APTA!$A$4:$BJ$126,$L16,FALSE))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MATCH($D17,FAC_TOTALS_APTA!$A$2:$BJ$2,)</f>
        <v>16</v>
      </c>
      <c r="G17" s="37">
        <f>VLOOKUP(G11,FAC_TOTALS_APTA!$A$4:$BJ$126,$F17,FALSE)</f>
        <v>4.08321637315274</v>
      </c>
      <c r="H17" s="37">
        <f>VLOOKUP(H11,FAC_TOTALS_APTA!$A$4:$BJ$126,$F17,FALSE)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MATCH($K17,FAC_TOTALS_APTA!$A$2:$BH$2,)</f>
        <v>26</v>
      </c>
      <c r="M17" s="32">
        <f>IF(M11=0,0,VLOOKUP(M11,FAC_TOTALS_APTA!$A$4:$BJ$126,$L17,FALSE))</f>
        <v>-9302648.4515215494</v>
      </c>
      <c r="N17" s="32">
        <f>IF(N11=0,0,VLOOKUP(N11,FAC_TOTALS_APTA!$A$4:$BJ$126,$L17,FALSE))</f>
        <v>-12762360.3987973</v>
      </c>
      <c r="O17" s="32">
        <f>IF(O11=0,0,VLOOKUP(O11,FAC_TOTALS_APTA!$A$4:$BJ$126,$L17,FALSE))</f>
        <v>-68279598.620436698</v>
      </c>
      <c r="P17" s="32">
        <f>IF(P11=0,0,VLOOKUP(P11,FAC_TOTALS_APTA!$A$4:$BJ$126,$L17,FALSE))</f>
        <v>-25319672.201724999</v>
      </c>
      <c r="Q17" s="32">
        <f>IF(Q11=0,0,VLOOKUP(Q11,FAC_TOTALS_APTA!$A$4:$BJ$126,$L17,FALSE))</f>
        <v>17943341.447250199</v>
      </c>
      <c r="R17" s="32">
        <f>IF(R11=0,0,VLOOKUP(R11,FAC_TOTALS_APTA!$A$4:$BJ$126,$L17,FALSE))</f>
        <v>21471038.644209798</v>
      </c>
      <c r="S17" s="32">
        <f>IF(S11=0,0,VLOOKUP(S11,FAC_TOTALS_APTA!$A$4:$BJ$126,$L17,FALSE))</f>
        <v>0</v>
      </c>
      <c r="T17" s="32">
        <f>IF(T11=0,0,VLOOKUP(T11,FAC_TOTALS_APTA!$A$4:$BJ$126,$L17,FALSE))</f>
        <v>0</v>
      </c>
      <c r="U17" s="32">
        <f>IF(U11=0,0,VLOOKUP(U11,FAC_TOTALS_APTA!$A$4:$BJ$126,$L17,FALSE))</f>
        <v>0</v>
      </c>
      <c r="V17" s="32">
        <f>IF(V11=0,0,VLOOKUP(V11,FAC_TOTALS_APTA!$A$4:$BJ$126,$L17,FALSE))</f>
        <v>0</v>
      </c>
      <c r="W17" s="32">
        <f>IF(W11=0,0,VLOOKUP(W11,FAC_TOTALS_APTA!$A$4:$BJ$126,$L17,FALSE))</f>
        <v>0</v>
      </c>
      <c r="X17" s="32">
        <f>IF(X11=0,0,VLOOKUP(X11,FAC_TOTALS_APTA!$A$4:$BJ$126,$L17,FALSE))</f>
        <v>0</v>
      </c>
      <c r="Y17" s="32">
        <f>IF(Y11=0,0,VLOOKUP(Y11,FAC_TOTALS_APTA!$A$4:$BJ$126,$L17,FALSE))</f>
        <v>0</v>
      </c>
      <c r="Z17" s="32">
        <f>IF(Z11=0,0,VLOOKUP(Z11,FAC_TOTALS_APTA!$A$4:$BJ$126,$L17,FALSE))</f>
        <v>0</v>
      </c>
      <c r="AA17" s="32">
        <f>IF(AA11=0,0,VLOOKUP(AA11,FAC_TOTALS_APTA!$A$4:$BJ$126,$L17,FALSE))</f>
        <v>0</v>
      </c>
      <c r="AB17" s="32">
        <f>IF(AB11=0,0,VLOOKUP(AB11,FAC_TOTALS_APTA!$A$4:$BJ$126,$L17,FALSE))</f>
        <v>0</v>
      </c>
      <c r="AC17" s="35">
        <f t="shared" si="4"/>
        <v>-76249899.581020549</v>
      </c>
      <c r="AD17" s="36">
        <f>AC17/G25</f>
        <v>-4.4444224554580893E-2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MATCH($D18,FAC_TOTALS_APTA!$A$2:$BJ$2,)</f>
        <v>17</v>
      </c>
      <c r="G18" s="57">
        <f>VLOOKUP(G11,FAC_TOTALS_APTA!$A$4:$BJ$126,$F18,FALSE)</f>
        <v>35327.404692929696</v>
      </c>
      <c r="H18" s="57">
        <f>VLOOKUP(H11,FAC_TOTALS_APTA!$A$4:$BJ$126,$F18,FALSE)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MATCH($K18,FAC_TOTALS_APTA!$A$2:$BH$2,)</f>
        <v>27</v>
      </c>
      <c r="M18" s="32">
        <f>IF(M11=0,0,VLOOKUP(M11,FAC_TOTALS_APTA!$A$4:$BJ$126,$L18,FALSE))</f>
        <v>-2947545.2376614399</v>
      </c>
      <c r="N18" s="32">
        <f>IF(N11=0,0,VLOOKUP(N11,FAC_TOTALS_APTA!$A$4:$BJ$126,$L18,FALSE))</f>
        <v>-1784590.4180640699</v>
      </c>
      <c r="O18" s="32">
        <f>IF(O11=0,0,VLOOKUP(O11,FAC_TOTALS_APTA!$A$4:$BJ$126,$L18,FALSE))</f>
        <v>-10333411.7150653</v>
      </c>
      <c r="P18" s="32">
        <f>IF(P11=0,0,VLOOKUP(P11,FAC_TOTALS_APTA!$A$4:$BJ$126,$L18,FALSE))</f>
        <v>-7544526.7480484499</v>
      </c>
      <c r="Q18" s="32">
        <f>IF(Q11=0,0,VLOOKUP(Q11,FAC_TOTALS_APTA!$A$4:$BJ$126,$L18,FALSE))</f>
        <v>-7633185.2545354702</v>
      </c>
      <c r="R18" s="32">
        <f>IF(R11=0,0,VLOOKUP(R11,FAC_TOTALS_APTA!$A$4:$BJ$126,$L18,FALSE))</f>
        <v>-8063597.7050797101</v>
      </c>
      <c r="S18" s="32">
        <f>IF(S11=0,0,VLOOKUP(S11,FAC_TOTALS_APTA!$A$4:$BJ$126,$L18,FALSE))</f>
        <v>0</v>
      </c>
      <c r="T18" s="32">
        <f>IF(T11=0,0,VLOOKUP(T11,FAC_TOTALS_APTA!$A$4:$BJ$126,$L18,FALSE))</f>
        <v>0</v>
      </c>
      <c r="U18" s="32">
        <f>IF(U11=0,0,VLOOKUP(U11,FAC_TOTALS_APTA!$A$4:$BJ$126,$L18,FALSE))</f>
        <v>0</v>
      </c>
      <c r="V18" s="32">
        <f>IF(V11=0,0,VLOOKUP(V11,FAC_TOTALS_APTA!$A$4:$BJ$126,$L18,FALSE))</f>
        <v>0</v>
      </c>
      <c r="W18" s="32">
        <f>IF(W11=0,0,VLOOKUP(W11,FAC_TOTALS_APTA!$A$4:$BJ$126,$L18,FALSE))</f>
        <v>0</v>
      </c>
      <c r="X18" s="32">
        <f>IF(X11=0,0,VLOOKUP(X11,FAC_TOTALS_APTA!$A$4:$BJ$126,$L18,FALSE))</f>
        <v>0</v>
      </c>
      <c r="Y18" s="32">
        <f>IF(Y11=0,0,VLOOKUP(Y11,FAC_TOTALS_APTA!$A$4:$BJ$126,$L18,FALSE))</f>
        <v>0</v>
      </c>
      <c r="Z18" s="32">
        <f>IF(Z11=0,0,VLOOKUP(Z11,FAC_TOTALS_APTA!$A$4:$BJ$126,$L18,FALSE))</f>
        <v>0</v>
      </c>
      <c r="AA18" s="32">
        <f>IF(AA11=0,0,VLOOKUP(AA11,FAC_TOTALS_APTA!$A$4:$BJ$126,$L18,FALSE))</f>
        <v>0</v>
      </c>
      <c r="AB18" s="32">
        <f>IF(AB11=0,0,VLOOKUP(AB11,FAC_TOTALS_APTA!$A$4:$BJ$126,$L18,FALSE))</f>
        <v>0</v>
      </c>
      <c r="AC18" s="35">
        <f t="shared" si="4"/>
        <v>-38306857.078454442</v>
      </c>
      <c r="AD18" s="36">
        <f>AC18/G25</f>
        <v>-2.232814164123623E-2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MATCH($D19,FAC_TOTALS_APTA!$A$2:$BJ$2,)</f>
        <v>18</v>
      </c>
      <c r="G19" s="32">
        <f>VLOOKUP(G11,FAC_TOTALS_APTA!$A$4:$BJ$126,$F19,FALSE)</f>
        <v>11.2691753249984</v>
      </c>
      <c r="H19" s="32">
        <f>VLOOKUP(H11,FAC_TOTALS_APTA!$A$4:$BJ$126,$F19,FALSE)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MATCH($K19,FAC_TOTALS_APTA!$A$2:$BH$2,)</f>
        <v>28</v>
      </c>
      <c r="M19" s="32">
        <f>IF(M11=0,0,VLOOKUP(M11,FAC_TOTALS_APTA!$A$4:$BJ$126,$L19,FALSE))</f>
        <v>-5526697.7171186302</v>
      </c>
      <c r="N19" s="32">
        <f>IF(N11=0,0,VLOOKUP(N11,FAC_TOTALS_APTA!$A$4:$BJ$126,$L19,FALSE))</f>
        <v>-622861.38054721104</v>
      </c>
      <c r="O19" s="32">
        <f>IF(O11=0,0,VLOOKUP(O11,FAC_TOTALS_APTA!$A$4:$BJ$126,$L19,FALSE))</f>
        <v>-203237.77000546799</v>
      </c>
      <c r="P19" s="32">
        <f>IF(P11=0,0,VLOOKUP(P11,FAC_TOTALS_APTA!$A$4:$BJ$126,$L19,FALSE))</f>
        <v>-1682231.9257166199</v>
      </c>
      <c r="Q19" s="32">
        <f>IF(Q11=0,0,VLOOKUP(Q11,FAC_TOTALS_APTA!$A$4:$BJ$126,$L19,FALSE))</f>
        <v>-2784786.4219287899</v>
      </c>
      <c r="R19" s="32">
        <f>IF(R11=0,0,VLOOKUP(R11,FAC_TOTALS_APTA!$A$4:$BJ$126,$L19,FALSE))</f>
        <v>-2391213.2381079202</v>
      </c>
      <c r="S19" s="32">
        <f>IF(S11=0,0,VLOOKUP(S11,FAC_TOTALS_APTA!$A$4:$BJ$126,$L19,FALSE))</f>
        <v>0</v>
      </c>
      <c r="T19" s="32">
        <f>IF(T11=0,0,VLOOKUP(T11,FAC_TOTALS_APTA!$A$4:$BJ$126,$L19,FALSE))</f>
        <v>0</v>
      </c>
      <c r="U19" s="32">
        <f>IF(U11=0,0,VLOOKUP(U11,FAC_TOTALS_APTA!$A$4:$BJ$126,$L19,FALSE))</f>
        <v>0</v>
      </c>
      <c r="V19" s="32">
        <f>IF(V11=0,0,VLOOKUP(V11,FAC_TOTALS_APTA!$A$4:$BJ$126,$L19,FALSE))</f>
        <v>0</v>
      </c>
      <c r="W19" s="32">
        <f>IF(W11=0,0,VLOOKUP(W11,FAC_TOTALS_APTA!$A$4:$BJ$126,$L19,FALSE))</f>
        <v>0</v>
      </c>
      <c r="X19" s="32">
        <f>IF(X11=0,0,VLOOKUP(X11,FAC_TOTALS_APTA!$A$4:$BJ$126,$L19,FALSE))</f>
        <v>0</v>
      </c>
      <c r="Y19" s="32">
        <f>IF(Y11=0,0,VLOOKUP(Y11,FAC_TOTALS_APTA!$A$4:$BJ$126,$L19,FALSE))</f>
        <v>0</v>
      </c>
      <c r="Z19" s="32">
        <f>IF(Z11=0,0,VLOOKUP(Z11,FAC_TOTALS_APTA!$A$4:$BJ$126,$L19,FALSE))</f>
        <v>0</v>
      </c>
      <c r="AA19" s="32">
        <f>IF(AA11=0,0,VLOOKUP(AA11,FAC_TOTALS_APTA!$A$4:$BJ$126,$L19,FALSE))</f>
        <v>0</v>
      </c>
      <c r="AB19" s="32">
        <f>IF(AB11=0,0,VLOOKUP(AB11,FAC_TOTALS_APTA!$A$4:$BJ$126,$L19,FALSE))</f>
        <v>0</v>
      </c>
      <c r="AC19" s="35">
        <f t="shared" si="4"/>
        <v>-13211028.453424638</v>
      </c>
      <c r="AD19" s="36">
        <f>AC19/G25</f>
        <v>-7.7003893566715111E-3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MATCH($D20,FAC_TOTALS_APTA!$A$2:$BJ$2,)</f>
        <v>19</v>
      </c>
      <c r="G20" s="37">
        <f>VLOOKUP(G11,FAC_TOTALS_APTA!$A$4:$BJ$126,$F20,FALSE)</f>
        <v>4.8815823185081504</v>
      </c>
      <c r="H20" s="37">
        <f>VLOOKUP(H11,FAC_TOTALS_APTA!$A$4:$BJ$126,$F20,FALSE)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MATCH($K20,FAC_TOTALS_APTA!$A$2:$BH$2,)</f>
        <v>29</v>
      </c>
      <c r="M20" s="32">
        <f>IF(M11=0,0,VLOOKUP(M11,FAC_TOTALS_APTA!$A$4:$BJ$126,$L20,FALSE))</f>
        <v>-39923.416267350098</v>
      </c>
      <c r="N20" s="32">
        <f>IF(N11=0,0,VLOOKUP(N11,FAC_TOTALS_APTA!$A$4:$BJ$126,$L20,FALSE))</f>
        <v>-3353563.1827760502</v>
      </c>
      <c r="O20" s="32">
        <f>IF(O11=0,0,VLOOKUP(O11,FAC_TOTALS_APTA!$A$4:$BJ$126,$L20,FALSE))</f>
        <v>-441667.40606543998</v>
      </c>
      <c r="P20" s="32">
        <f>IF(P11=0,0,VLOOKUP(P11,FAC_TOTALS_APTA!$A$4:$BJ$126,$L20,FALSE))</f>
        <v>-7002544.7772130203</v>
      </c>
      <c r="Q20" s="32">
        <f>IF(Q11=0,0,VLOOKUP(Q11,FAC_TOTALS_APTA!$A$4:$BJ$126,$L20,FALSE))</f>
        <v>-2073899.92599584</v>
      </c>
      <c r="R20" s="32">
        <f>IF(R11=0,0,VLOOKUP(R11,FAC_TOTALS_APTA!$A$4:$BJ$126,$L20,FALSE))</f>
        <v>-3222215.8945956398</v>
      </c>
      <c r="S20" s="32">
        <f>IF(S11=0,0,VLOOKUP(S11,FAC_TOTALS_APTA!$A$4:$BJ$126,$L20,FALSE))</f>
        <v>0</v>
      </c>
      <c r="T20" s="32">
        <f>IF(T11=0,0,VLOOKUP(T11,FAC_TOTALS_APTA!$A$4:$BJ$126,$L20,FALSE))</f>
        <v>0</v>
      </c>
      <c r="U20" s="32">
        <f>IF(U11=0,0,VLOOKUP(U11,FAC_TOTALS_APTA!$A$4:$BJ$126,$L20,FALSE))</f>
        <v>0</v>
      </c>
      <c r="V20" s="32">
        <f>IF(V11=0,0,VLOOKUP(V11,FAC_TOTALS_APTA!$A$4:$BJ$126,$L20,FALSE))</f>
        <v>0</v>
      </c>
      <c r="W20" s="32">
        <f>IF(W11=0,0,VLOOKUP(W11,FAC_TOTALS_APTA!$A$4:$BJ$126,$L20,FALSE))</f>
        <v>0</v>
      </c>
      <c r="X20" s="32">
        <f>IF(X11=0,0,VLOOKUP(X11,FAC_TOTALS_APTA!$A$4:$BJ$126,$L20,FALSE))</f>
        <v>0</v>
      </c>
      <c r="Y20" s="32">
        <f>IF(Y11=0,0,VLOOKUP(Y11,FAC_TOTALS_APTA!$A$4:$BJ$126,$L20,FALSE))</f>
        <v>0</v>
      </c>
      <c r="Z20" s="32">
        <f>IF(Z11=0,0,VLOOKUP(Z11,FAC_TOTALS_APTA!$A$4:$BJ$126,$L20,FALSE))</f>
        <v>0</v>
      </c>
      <c r="AA20" s="32">
        <f>IF(AA11=0,0,VLOOKUP(AA11,FAC_TOTALS_APTA!$A$4:$BJ$126,$L20,FALSE))</f>
        <v>0</v>
      </c>
      <c r="AB20" s="32">
        <f>IF(AB11=0,0,VLOOKUP(AB11,FAC_TOTALS_APTA!$A$4:$BJ$126,$L20,FALSE))</f>
        <v>0</v>
      </c>
      <c r="AC20" s="35">
        <f t="shared" si="4"/>
        <v>-16133814.602913341</v>
      </c>
      <c r="AD20" s="36">
        <f>AC20/G25</f>
        <v>-9.4040107996724472E-3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82</v>
      </c>
      <c r="E21" s="58"/>
      <c r="F21" s="9">
        <f>MATCH($D21,FAC_TOTALS_APTA!$A$2:$BJ$2,)</f>
        <v>21</v>
      </c>
      <c r="G21" s="37">
        <f>VLOOKUP(G11,FAC_TOTALS_APTA!$A$4:$BJ$126,$F21,FALSE)</f>
        <v>0.617326143067772</v>
      </c>
      <c r="H21" s="37">
        <f>VLOOKUP(H11,FAC_TOTALS_APTA!$A$4:$BJ$126,$F21,FALSE)</f>
        <v>6.4930767871465296</v>
      </c>
      <c r="I21" s="33">
        <f t="shared" si="1"/>
        <v>9.5180654667879487</v>
      </c>
      <c r="J21" s="34"/>
      <c r="K21" s="34" t="str">
        <f t="shared" si="3"/>
        <v>YEARS_SINCE_TNC_RAIL_FAC</v>
      </c>
      <c r="L21" s="9">
        <f>MATCH($K21,FAC_TOTALS_APTA!$A$2:$BH$2,)</f>
        <v>31</v>
      </c>
      <c r="M21" s="32">
        <f>IF(M11=0,0,VLOOKUP(M11,FAC_TOTALS_APTA!$A$4:$BJ$126,$L21,FALSE))</f>
        <v>-3975229.8660498098</v>
      </c>
      <c r="N21" s="32">
        <f>IF(N11=0,0,VLOOKUP(N11,FAC_TOTALS_APTA!$A$4:$BJ$126,$L21,FALSE))</f>
        <v>-4132800.5779646598</v>
      </c>
      <c r="O21" s="32">
        <f>IF(O11=0,0,VLOOKUP(O11,FAC_TOTALS_APTA!$A$4:$BJ$126,$L21,FALSE))</f>
        <v>-4513061.4738515001</v>
      </c>
      <c r="P21" s="32">
        <f>IF(P11=0,0,VLOOKUP(P11,FAC_TOTALS_APTA!$A$4:$BJ$126,$L21,FALSE))</f>
        <v>-4466181.3633226296</v>
      </c>
      <c r="Q21" s="32">
        <f>IF(Q11=0,0,VLOOKUP(Q11,FAC_TOTALS_APTA!$A$4:$BJ$126,$L21,FALSE))</f>
        <v>-4401657.5312262196</v>
      </c>
      <c r="R21" s="32">
        <f>IF(R11=0,0,VLOOKUP(R11,FAC_TOTALS_APTA!$A$4:$BJ$126,$L21,FALSE))</f>
        <v>-4320145.4959456297</v>
      </c>
      <c r="S21" s="32">
        <f>IF(S11=0,0,VLOOKUP(S11,FAC_TOTALS_APTA!$A$4:$BJ$126,$L21,FALSE))</f>
        <v>0</v>
      </c>
      <c r="T21" s="32">
        <f>IF(T11=0,0,VLOOKUP(T11,FAC_TOTALS_APTA!$A$4:$BJ$126,$L21,FALSE))</f>
        <v>0</v>
      </c>
      <c r="U21" s="32">
        <f>IF(U11=0,0,VLOOKUP(U11,FAC_TOTALS_APTA!$A$4:$BJ$126,$L21,FALSE))</f>
        <v>0</v>
      </c>
      <c r="V21" s="32">
        <f>IF(V11=0,0,VLOOKUP(V11,FAC_TOTALS_APTA!$A$4:$BJ$126,$L21,FALSE))</f>
        <v>0</v>
      </c>
      <c r="W21" s="32">
        <f>IF(W11=0,0,VLOOKUP(W11,FAC_TOTALS_APTA!$A$4:$BJ$126,$L21,FALSE))</f>
        <v>0</v>
      </c>
      <c r="X21" s="32">
        <f>IF(X11=0,0,VLOOKUP(X11,FAC_TOTALS_APTA!$A$4:$BJ$126,$L21,FALSE))</f>
        <v>0</v>
      </c>
      <c r="Y21" s="32">
        <f>IF(Y11=0,0,VLOOKUP(Y11,FAC_TOTALS_APTA!$A$4:$BJ$126,$L21,FALSE))</f>
        <v>0</v>
      </c>
      <c r="Z21" s="32">
        <f>IF(Z11=0,0,VLOOKUP(Z11,FAC_TOTALS_APTA!$A$4:$BJ$126,$L21,FALSE))</f>
        <v>0</v>
      </c>
      <c r="AA21" s="32">
        <f>IF(AA11=0,0,VLOOKUP(AA11,FAC_TOTALS_APTA!$A$4:$BJ$126,$L21,FALSE))</f>
        <v>0</v>
      </c>
      <c r="AB21" s="32">
        <f>IF(AB11=0,0,VLOOKUP(AB11,FAC_TOTALS_APTA!$A$4:$BJ$126,$L21,FALSE))</f>
        <v>0</v>
      </c>
      <c r="AC21" s="35">
        <f t="shared" si="4"/>
        <v>-25809076.308360446</v>
      </c>
      <c r="AD21" s="36">
        <f>AC21/G25</f>
        <v>-1.5043487129792922E-2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MATCH($D22,FAC_TOTALS_APTA!$A$2:$BJ$2,)</f>
        <v>#N/A</v>
      </c>
      <c r="G22" s="37" t="e">
        <f>VLOOKUP(G11,FAC_TOTALS_APTA!$A$4:$BJ$126,$F22,FALSE)</f>
        <v>#REF!</v>
      </c>
      <c r="H22" s="37" t="e">
        <f>VLOOKUP(H11,FAC_TOTALS_APTA!$A$4:$BJ$126,$F22,FALSE)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MATCH($K22,FAC_TOTALS_APTA!$A$2:$BH$2,)</f>
        <v>#N/A</v>
      </c>
      <c r="M22" s="32" t="e">
        <f>IF(M11=0,0,VLOOKUP(M11,FAC_TOTALS_APTA!$A$4:$BJ$126,$L22,FALSE))</f>
        <v>#REF!</v>
      </c>
      <c r="N22" s="32" t="e">
        <f>IF(N11=0,0,VLOOKUP(N11,FAC_TOTALS_APTA!$A$4:$BJ$126,$L22,FALSE))</f>
        <v>#REF!</v>
      </c>
      <c r="O22" s="32" t="e">
        <f>IF(O11=0,0,VLOOKUP(O11,FAC_TOTALS_APTA!$A$4:$BJ$126,$L22,FALSE))</f>
        <v>#REF!</v>
      </c>
      <c r="P22" s="32" t="e">
        <f>IF(P11=0,0,VLOOKUP(P11,FAC_TOTALS_APTA!$A$4:$BJ$126,$L22,FALSE))</f>
        <v>#REF!</v>
      </c>
      <c r="Q22" s="32" t="e">
        <f>IF(Q11=0,0,VLOOKUP(Q11,FAC_TOTALS_APTA!$A$4:$BJ$126,$L22,FALSE))</f>
        <v>#REF!</v>
      </c>
      <c r="R22" s="32" t="e">
        <f>IF(R11=0,0,VLOOKUP(R11,FAC_TOTALS_APTA!$A$4:$BJ$126,$L22,FALSE))</f>
        <v>#REF!</v>
      </c>
      <c r="S22" s="32">
        <f>IF(S11=0,0,VLOOKUP(S11,FAC_TOTALS_APTA!$A$4:$BJ$126,$L22,FALSE))</f>
        <v>0</v>
      </c>
      <c r="T22" s="32">
        <f>IF(T11=0,0,VLOOKUP(T11,FAC_TOTALS_APTA!$A$4:$BJ$126,$L22,FALSE))</f>
        <v>0</v>
      </c>
      <c r="U22" s="32">
        <f>IF(U11=0,0,VLOOKUP(U11,FAC_TOTALS_APTA!$A$4:$BJ$126,$L22,FALSE))</f>
        <v>0</v>
      </c>
      <c r="V22" s="32">
        <f>IF(V11=0,0,VLOOKUP(V11,FAC_TOTALS_APTA!$A$4:$BJ$126,$L22,FALSE))</f>
        <v>0</v>
      </c>
      <c r="W22" s="32">
        <f>IF(W11=0,0,VLOOKUP(W11,FAC_TOTALS_APTA!$A$4:$BJ$126,$L22,FALSE))</f>
        <v>0</v>
      </c>
      <c r="X22" s="32">
        <f>IF(X11=0,0,VLOOKUP(X11,FAC_TOTALS_APTA!$A$4:$BJ$126,$L22,FALSE))</f>
        <v>0</v>
      </c>
      <c r="Y22" s="32">
        <f>IF(Y11=0,0,VLOOKUP(Y11,FAC_TOTALS_APTA!$A$4:$BJ$126,$L22,FALSE))</f>
        <v>0</v>
      </c>
      <c r="Z22" s="32">
        <f>IF(Z11=0,0,VLOOKUP(Z11,FAC_TOTALS_APTA!$A$4:$BJ$126,$L22,FALSE))</f>
        <v>0</v>
      </c>
      <c r="AA22" s="32">
        <f>IF(AA11=0,0,VLOOKUP(AA11,FAC_TOTALS_APTA!$A$4:$BJ$126,$L22,FALSE))</f>
        <v>0</v>
      </c>
      <c r="AB22" s="32">
        <f>IF(AB11=0,0,VLOOKUP(AB11,FAC_TOTALS_APTA!$A$4:$BJ$126,$L22,FALSE))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MATCH($D23,FAC_TOTALS_APTA!$A$2:$BJ$2,)</f>
        <v>#N/A</v>
      </c>
      <c r="G23" s="38" t="e">
        <f>VLOOKUP(G11,FAC_TOTALS_APTA!$A$4:$BJ$126,$F23,FALSE)</f>
        <v>#REF!</v>
      </c>
      <c r="H23" s="38" t="e">
        <f>VLOOKUP(H11,FAC_TOTALS_APTA!$A$4:$BJ$126,$F23,FALSE)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MATCH($K23,FAC_TOTALS_APTA!$A$2:$BH$2,)</f>
        <v>#N/A</v>
      </c>
      <c r="M23" s="41" t="e">
        <f>IF(M11=0,0,VLOOKUP(M11,FAC_TOTALS_APTA!$A$4:$BJ$126,$L23,FALSE))</f>
        <v>#REF!</v>
      </c>
      <c r="N23" s="41" t="e">
        <f>IF(N11=0,0,VLOOKUP(N11,FAC_TOTALS_APTA!$A$4:$BJ$126,$L23,FALSE))</f>
        <v>#REF!</v>
      </c>
      <c r="O23" s="41" t="e">
        <f>IF(O11=0,0,VLOOKUP(O11,FAC_TOTALS_APTA!$A$4:$BJ$126,$L23,FALSE))</f>
        <v>#REF!</v>
      </c>
      <c r="P23" s="41" t="e">
        <f>IF(P11=0,0,VLOOKUP(P11,FAC_TOTALS_APTA!$A$4:$BJ$126,$L23,FALSE))</f>
        <v>#REF!</v>
      </c>
      <c r="Q23" s="41" t="e">
        <f>IF(Q11=0,0,VLOOKUP(Q11,FAC_TOTALS_APTA!$A$4:$BJ$126,$L23,FALSE))</f>
        <v>#REF!</v>
      </c>
      <c r="R23" s="41" t="e">
        <f>IF(R11=0,0,VLOOKUP(R11,FAC_TOTALS_APTA!$A$4:$BJ$126,$L23,FALSE))</f>
        <v>#REF!</v>
      </c>
      <c r="S23" s="41">
        <f>IF(S11=0,0,VLOOKUP(S11,FAC_TOTALS_APTA!$A$4:$BJ$126,$L23,FALSE))</f>
        <v>0</v>
      </c>
      <c r="T23" s="41">
        <f>IF(T11=0,0,VLOOKUP(T11,FAC_TOTALS_APTA!$A$4:$BJ$126,$L23,FALSE))</f>
        <v>0</v>
      </c>
      <c r="U23" s="41">
        <f>IF(U11=0,0,VLOOKUP(U11,FAC_TOTALS_APTA!$A$4:$BJ$126,$L23,FALSE))</f>
        <v>0</v>
      </c>
      <c r="V23" s="41">
        <f>IF(V11=0,0,VLOOKUP(V11,FAC_TOTALS_APTA!$A$4:$BJ$126,$L23,FALSE))</f>
        <v>0</v>
      </c>
      <c r="W23" s="41">
        <f>IF(W11=0,0,VLOOKUP(W11,FAC_TOTALS_APTA!$A$4:$BJ$126,$L23,FALSE))</f>
        <v>0</v>
      </c>
      <c r="X23" s="41">
        <f>IF(X11=0,0,VLOOKUP(X11,FAC_TOTALS_APTA!$A$4:$BJ$126,$L23,FALSE))</f>
        <v>0</v>
      </c>
      <c r="Y23" s="41">
        <f>IF(Y11=0,0,VLOOKUP(Y11,FAC_TOTALS_APTA!$A$4:$BJ$126,$L23,FALSE))</f>
        <v>0</v>
      </c>
      <c r="Z23" s="41">
        <f>IF(Z11=0,0,VLOOKUP(Z11,FAC_TOTALS_APTA!$A$4:$BJ$126,$L23,FALSE))</f>
        <v>0</v>
      </c>
      <c r="AA23" s="41">
        <f>IF(AA11=0,0,VLOOKUP(AA11,FAC_TOTALS_APTA!$A$4:$BJ$126,$L23,FALSE))</f>
        <v>0</v>
      </c>
      <c r="AB23" s="41">
        <f>IF(AB11=0,0,VLOOKUP(AB11,FAC_TOTALS_APTA!$A$4:$BJ$126,$L23,FALSE))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MATCH($K24,FAC_TOTALS_APTA!$A$2:$BH$2,)</f>
        <v>35</v>
      </c>
      <c r="M24" s="48">
        <f>IF(M11=0,0,VLOOKUP(M11,FAC_TOTALS_APTA!$A$4:$BJ$126,$L24,FALSE))</f>
        <v>0</v>
      </c>
      <c r="N24" s="48">
        <f>IF(N11=0,0,VLOOKUP(N11,FAC_TOTALS_APTA!$A$4:$BJ$126,$L24,FALSE))</f>
        <v>0</v>
      </c>
      <c r="O24" s="48">
        <f>IF(O11=0,0,VLOOKUP(O11,FAC_TOTALS_APTA!$A$4:$BJ$126,$L24,FALSE))</f>
        <v>0</v>
      </c>
      <c r="P24" s="48">
        <f>IF(P11=0,0,VLOOKUP(P11,FAC_TOTALS_APTA!$A$4:$BJ$126,$L24,FALSE))</f>
        <v>0</v>
      </c>
      <c r="Q24" s="48">
        <f>IF(Q11=0,0,VLOOKUP(Q11,FAC_TOTALS_APTA!$A$4:$BJ$126,$L24,FALSE))</f>
        <v>0</v>
      </c>
      <c r="R24" s="48">
        <f>IF(R11=0,0,VLOOKUP(R11,FAC_TOTALS_APTA!$A$4:$BJ$126,$L24,FALSE))</f>
        <v>0</v>
      </c>
      <c r="S24" s="48">
        <f>IF(S11=0,0,VLOOKUP(S11,FAC_TOTALS_APTA!$A$4:$BJ$126,$L24,FALSE))</f>
        <v>0</v>
      </c>
      <c r="T24" s="48">
        <f>IF(T11=0,0,VLOOKUP(T11,FAC_TOTALS_APTA!$A$4:$BJ$126,$L24,FALSE))</f>
        <v>0</v>
      </c>
      <c r="U24" s="48">
        <f>IF(U11=0,0,VLOOKUP(U11,FAC_TOTALS_APTA!$A$4:$BJ$126,$L24,FALSE))</f>
        <v>0</v>
      </c>
      <c r="V24" s="48">
        <f>IF(V11=0,0,VLOOKUP(V11,FAC_TOTALS_APTA!$A$4:$BJ$126,$L24,FALSE))</f>
        <v>0</v>
      </c>
      <c r="W24" s="48">
        <f>IF(W11=0,0,VLOOKUP(W11,FAC_TOTALS_APTA!$A$4:$BJ$126,$L24,FALSE))</f>
        <v>0</v>
      </c>
      <c r="X24" s="48">
        <f>IF(X11=0,0,VLOOKUP(X11,FAC_TOTALS_APTA!$A$4:$BJ$126,$L24,FALSE))</f>
        <v>0</v>
      </c>
      <c r="Y24" s="48">
        <f>IF(Y11=0,0,VLOOKUP(Y11,FAC_TOTALS_APTA!$A$4:$BJ$126,$L24,FALSE))</f>
        <v>0</v>
      </c>
      <c r="Z24" s="48">
        <f>IF(Z11=0,0,VLOOKUP(Z11,FAC_TOTALS_APTA!$A$4:$BJ$126,$L24,FALSE))</f>
        <v>0</v>
      </c>
      <c r="AA24" s="48">
        <f>IF(AA11=0,0,VLOOKUP(AA11,FAC_TOTALS_APTA!$A$4:$BJ$126,$L24,FALSE))</f>
        <v>0</v>
      </c>
      <c r="AB24" s="48">
        <f>IF(AB11=0,0,VLOOKUP(AB11,FAC_TOTALS_APTA!$A$4:$BJ$126,$L24,FALSE))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MATCH($D25,FAC_TOTALS_APTA!$A$2:$BH$2,)</f>
        <v>10</v>
      </c>
      <c r="G25" s="113">
        <f>VLOOKUP(G11,FAC_TOTALS_APTA!$A$4:$BJ$126,$F25,FALSE)</f>
        <v>1715631228.69609</v>
      </c>
      <c r="H25" s="113">
        <f>VLOOKUP(H11,FAC_TOTALS_APTA!$A$4:$BH$126,$F25,FALSE)</f>
        <v>1695675205.2034299</v>
      </c>
      <c r="I25" s="115">
        <f t="shared" ref="I25:I26" si="6">H25/G25-1</f>
        <v>-1.1631884031294448E-2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-19956023.492660046</v>
      </c>
      <c r="AD25" s="36">
        <f>I25</f>
        <v>-1.1631884031294448E-2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MATCH($D26,FAC_TOTALS_APTA!$A$2:$BH$2,)</f>
        <v>8</v>
      </c>
      <c r="G26" s="114">
        <f>VLOOKUP(G11,FAC_TOTALS_APTA!$A$4:$BH$126,$F26,FALSE)</f>
        <v>1684310471</v>
      </c>
      <c r="H26" s="114">
        <f>VLOOKUP(H11,FAC_TOTALS_APTA!$A$4:$BH$126,$F26,FALSE)</f>
        <v>1636184632.99999</v>
      </c>
      <c r="I26" s="116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-1.6941136696550951E-2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32">
        <f>VLOOKUP(G37,FAC_TOTALS_APTA!$A$4:$BJ$126,$F39,FALSE)</f>
        <v>4140949.1879227501</v>
      </c>
      <c r="H39" s="32">
        <f>VLOOKUP(H37,FAC_TOTALS_APTA!$A$4:$BJ$126,$F39,FALSE)</f>
        <v>5087908.4121240098</v>
      </c>
      <c r="I39" s="33">
        <f>IFERROR(H39/G39-1,"-")</f>
        <v>0.22868168171758918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7586834.2389574097</v>
      </c>
      <c r="N39" s="32">
        <f>IF(N37=0,0,VLOOKUP(N37,FAC_TOTALS_APTA!$A$4:$BJ$126,$L39,FALSE))</f>
        <v>1668038.45965453</v>
      </c>
      <c r="O39" s="32">
        <f>IF(O37=0,0,VLOOKUP(O37,FAC_TOTALS_APTA!$A$4:$BJ$126,$L39,FALSE))</f>
        <v>809087.32206358202</v>
      </c>
      <c r="P39" s="32">
        <f>IF(P37=0,0,VLOOKUP(P37,FAC_TOTALS_APTA!$A$4:$BJ$126,$L39,FALSE))</f>
        <v>2011496.51125098</v>
      </c>
      <c r="Q39" s="32">
        <f>IF(Q37=0,0,VLOOKUP(Q37,FAC_TOTALS_APTA!$A$4:$BJ$126,$L39,FALSE))</f>
        <v>189319.530987682</v>
      </c>
      <c r="R39" s="32">
        <f>IF(R37=0,0,VLOOKUP(R37,FAC_TOTALS_APTA!$A$4:$BJ$126,$L39,FALSE))</f>
        <v>2329385.8328456599</v>
      </c>
      <c r="S39" s="32">
        <f>IF(S37=0,0,VLOOKUP(S37,FAC_TOTALS_APTA!$A$4:$BJ$126,$L39,FALSE))</f>
        <v>0</v>
      </c>
      <c r="T39" s="32">
        <f>IF(T37=0,0,VLOOKUP(T37,FAC_TOTALS_APTA!$A$4:$BJ$126,$L39,FALSE))</f>
        <v>0</v>
      </c>
      <c r="U39" s="32">
        <f>IF(U37=0,0,VLOOKUP(U37,FAC_TOTALS_APTA!$A$4:$BJ$126,$L39,FALSE))</f>
        <v>0</v>
      </c>
      <c r="V39" s="32">
        <f>IF(V37=0,0,VLOOKUP(V37,FAC_TOTALS_APTA!$A$4:$BJ$126,$L39,FALSE))</f>
        <v>0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14594161.895759843</v>
      </c>
      <c r="AD39" s="36">
        <f>AC39/G51</f>
        <v>0.17229190292394408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57">
        <f>VLOOKUP(G37,FAC_TOTALS_APTA!$A$4:$BJ$126,$F40,FALSE)</f>
        <v>1.16958096107573</v>
      </c>
      <c r="H40" s="57">
        <f>VLOOKUP(H37,FAC_TOTALS_APTA!$A$4:$BJ$126,$F40,FALSE)</f>
        <v>1.2557276465082501</v>
      </c>
      <c r="I40" s="33">
        <f t="shared" ref="I40:I49" si="9">IFERROR(H40/G40-1,"-")</f>
        <v>7.3656025790028279E-2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-1425509.4098281199</v>
      </c>
      <c r="N40" s="32">
        <f>IF(N37=0,0,VLOOKUP(N37,FAC_TOTALS_APTA!$A$4:$BJ$126,$L40,FALSE))</f>
        <v>98418.986933316002</v>
      </c>
      <c r="O40" s="32">
        <f>IF(O37=0,0,VLOOKUP(O37,FAC_TOTALS_APTA!$A$4:$BJ$126,$L40,FALSE))</f>
        <v>-644947.35281084396</v>
      </c>
      <c r="P40" s="32">
        <f>IF(P37=0,0,VLOOKUP(P37,FAC_TOTALS_APTA!$A$4:$BJ$126,$L40,FALSE))</f>
        <v>1167594.3202714501</v>
      </c>
      <c r="Q40" s="32">
        <f>IF(Q37=0,0,VLOOKUP(Q37,FAC_TOTALS_APTA!$A$4:$BJ$126,$L40,FALSE))</f>
        <v>-413053.652647198</v>
      </c>
      <c r="R40" s="32">
        <f>IF(R37=0,0,VLOOKUP(R37,FAC_TOTALS_APTA!$A$4:$BJ$126,$L40,FALSE))</f>
        <v>254243.38019535199</v>
      </c>
      <c r="S40" s="32">
        <f>IF(S37=0,0,VLOOKUP(S37,FAC_TOTALS_APTA!$A$4:$BJ$126,$L40,FALSE))</f>
        <v>0</v>
      </c>
      <c r="T40" s="32">
        <f>IF(T37=0,0,VLOOKUP(T37,FAC_TOTALS_APTA!$A$4:$BJ$126,$L40,FALSE))</f>
        <v>0</v>
      </c>
      <c r="U40" s="32">
        <f>IF(U37=0,0,VLOOKUP(U37,FAC_TOTALS_APTA!$A$4:$BJ$126,$L40,FALSE))</f>
        <v>0</v>
      </c>
      <c r="V40" s="32">
        <f>IF(V37=0,0,VLOOKUP(V37,FAC_TOTALS_APTA!$A$4:$BJ$126,$L40,FALSE))</f>
        <v>0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2">SUM(M40:AB40)</f>
        <v>-963253.72788604349</v>
      </c>
      <c r="AD40" s="36">
        <f>AC40/G51</f>
        <v>-1.1371726513756666E-2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32">
        <f>VLOOKUP(G37,FAC_TOTALS_APTA!$A$4:$BJ$126,$F41,FALSE)</f>
        <v>2873847.8133243402</v>
      </c>
      <c r="H41" s="32">
        <f>VLOOKUP(H37,FAC_TOTALS_APTA!$A$4:$BJ$126,$F41,FALSE)</f>
        <v>3045539.4790095701</v>
      </c>
      <c r="I41" s="33">
        <f t="shared" si="9"/>
        <v>5.974278279079237E-2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MATCH($K41,FAC_TOTALS_APTA!$A$2:$BH$2,)</f>
        <v>24</v>
      </c>
      <c r="M41" s="32">
        <f>IF(M37=0,0,VLOOKUP(M37,FAC_TOTALS_APTA!$A$4:$BJ$126,$L41,FALSE))</f>
        <v>427896.71150876401</v>
      </c>
      <c r="N41" s="32">
        <f>IF(N37=0,0,VLOOKUP(N37,FAC_TOTALS_APTA!$A$4:$BJ$126,$L41,FALSE))</f>
        <v>357135.48941929103</v>
      </c>
      <c r="O41" s="32">
        <f>IF(O37=0,0,VLOOKUP(O37,FAC_TOTALS_APTA!$A$4:$BJ$126,$L41,FALSE))</f>
        <v>389493.888410941</v>
      </c>
      <c r="P41" s="32">
        <f>IF(P37=0,0,VLOOKUP(P37,FAC_TOTALS_APTA!$A$4:$BJ$126,$L41,FALSE))</f>
        <v>320061.75257228903</v>
      </c>
      <c r="Q41" s="32">
        <f>IF(Q37=0,0,VLOOKUP(Q37,FAC_TOTALS_APTA!$A$4:$BJ$126,$L41,FALSE))</f>
        <v>330736.59736637899</v>
      </c>
      <c r="R41" s="32">
        <f>IF(R37=0,0,VLOOKUP(R37,FAC_TOTALS_APTA!$A$4:$BJ$126,$L41,FALSE))</f>
        <v>294025.99948339199</v>
      </c>
      <c r="S41" s="32">
        <f>IF(S37=0,0,VLOOKUP(S37,FAC_TOTALS_APTA!$A$4:$BJ$126,$L41,FALSE))</f>
        <v>0</v>
      </c>
      <c r="T41" s="32">
        <f>IF(T37=0,0,VLOOKUP(T37,FAC_TOTALS_APTA!$A$4:$BJ$126,$L41,FALSE))</f>
        <v>0</v>
      </c>
      <c r="U41" s="32">
        <f>IF(U37=0,0,VLOOKUP(U37,FAC_TOTALS_APTA!$A$4:$BJ$126,$L41,FALSE))</f>
        <v>0</v>
      </c>
      <c r="V41" s="32">
        <f>IF(V37=0,0,VLOOKUP(V37,FAC_TOTALS_APTA!$A$4:$BJ$126,$L41,FALSE))</f>
        <v>0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2"/>
        <v>2119350.4387610559</v>
      </c>
      <c r="AD41" s="36">
        <f>AC41/G51</f>
        <v>2.5020067795940182E-2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57" t="e">
        <f>VLOOKUP(G37,FAC_TOTALS_APTA!$A$4:$BJ$126,$F42,FALSE)</f>
        <v>#REF!</v>
      </c>
      <c r="H42" s="57" t="e">
        <f>VLOOKUP(H37,FAC_TOTALS_APTA!$A$4:$BJ$126,$F42,FALSE)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>
        <f>IF(S37=0,0,VLOOKUP(S37,FAC_TOTALS_APTA!$A$4:$BJ$126,$L42,FALSE))</f>
        <v>0</v>
      </c>
      <c r="T42" s="32">
        <f>IF(T37=0,0,VLOOKUP(T37,FAC_TOTALS_APTA!$A$4:$BJ$126,$L42,FALSE))</f>
        <v>0</v>
      </c>
      <c r="U42" s="32">
        <f>IF(U37=0,0,VLOOKUP(U37,FAC_TOTALS_APTA!$A$4:$BJ$126,$L42,FALSE))</f>
        <v>0</v>
      </c>
      <c r="V42" s="32">
        <f>IF(V37=0,0,VLOOKUP(V37,FAC_TOTALS_APTA!$A$4:$BJ$126,$L42,FALSE))</f>
        <v>0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37">
        <f>VLOOKUP(G37,FAC_TOTALS_APTA!$A$4:$BJ$126,$F43,FALSE)</f>
        <v>4.0037531914838302</v>
      </c>
      <c r="H43" s="37">
        <f>VLOOKUP(H37,FAC_TOTALS_APTA!$A$4:$BJ$126,$F43,FALSE)</f>
        <v>2.8674048087374802</v>
      </c>
      <c r="I43" s="33">
        <f t="shared" si="9"/>
        <v>-0.28382078724618098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MATCH($K43,FAC_TOTALS_APTA!$A$2:$BH$2,)</f>
        <v>26</v>
      </c>
      <c r="M43" s="32">
        <f>IF(M37=0,0,VLOOKUP(M37,FAC_TOTALS_APTA!$A$4:$BJ$126,$L43,FALSE))</f>
        <v>-429548.27653830597</v>
      </c>
      <c r="N43" s="32">
        <f>IF(N37=0,0,VLOOKUP(N37,FAC_TOTALS_APTA!$A$4:$BJ$126,$L43,FALSE))</f>
        <v>-638632.88846931595</v>
      </c>
      <c r="O43" s="32">
        <f>IF(O37=0,0,VLOOKUP(O37,FAC_TOTALS_APTA!$A$4:$BJ$126,$L43,FALSE))</f>
        <v>-3388004.5935184099</v>
      </c>
      <c r="P43" s="32">
        <f>IF(P37=0,0,VLOOKUP(P37,FAC_TOTALS_APTA!$A$4:$BJ$126,$L43,FALSE))</f>
        <v>-1221176.72108792</v>
      </c>
      <c r="Q43" s="32">
        <f>IF(Q37=0,0,VLOOKUP(Q37,FAC_TOTALS_APTA!$A$4:$BJ$126,$L43,FALSE))</f>
        <v>896649.71096189099</v>
      </c>
      <c r="R43" s="32">
        <f>IF(R37=0,0,VLOOKUP(R37,FAC_TOTALS_APTA!$A$4:$BJ$126,$L43,FALSE))</f>
        <v>1077379.01405705</v>
      </c>
      <c r="S43" s="32">
        <f>IF(S37=0,0,VLOOKUP(S37,FAC_TOTALS_APTA!$A$4:$BJ$126,$L43,FALSE))</f>
        <v>0</v>
      </c>
      <c r="T43" s="32">
        <f>IF(T37=0,0,VLOOKUP(T37,FAC_TOTALS_APTA!$A$4:$BJ$126,$L43,FALSE))</f>
        <v>0</v>
      </c>
      <c r="U43" s="32">
        <f>IF(U37=0,0,VLOOKUP(U37,FAC_TOTALS_APTA!$A$4:$BJ$126,$L43,FALSE))</f>
        <v>0</v>
      </c>
      <c r="V43" s="32">
        <f>IF(V37=0,0,VLOOKUP(V37,FAC_TOTALS_APTA!$A$4:$BJ$126,$L43,FALSE))</f>
        <v>0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2"/>
        <v>-3703333.754595011</v>
      </c>
      <c r="AD43" s="36">
        <f>AC43/G51</f>
        <v>-4.371983977559054E-2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57">
        <f>VLOOKUP(G37,FAC_TOTALS_APTA!$A$4:$BJ$126,$F44,FALSE)</f>
        <v>29075.687025196399</v>
      </c>
      <c r="H44" s="57">
        <f>VLOOKUP(H37,FAC_TOTALS_APTA!$A$4:$BJ$126,$F44,FALSE)</f>
        <v>31798.715648167199</v>
      </c>
      <c r="I44" s="33">
        <f t="shared" si="9"/>
        <v>9.3653113703249025E-2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-350278.98118838901</v>
      </c>
      <c r="N44" s="32">
        <f>IF(N37=0,0,VLOOKUP(N37,FAC_TOTALS_APTA!$A$4:$BJ$126,$L44,FALSE))</f>
        <v>-44910.3361589298</v>
      </c>
      <c r="O44" s="32">
        <f>IF(O37=0,0,VLOOKUP(O37,FAC_TOTALS_APTA!$A$4:$BJ$126,$L44,FALSE))</f>
        <v>-873726.64529092796</v>
      </c>
      <c r="P44" s="32">
        <f>IF(P37=0,0,VLOOKUP(P37,FAC_TOTALS_APTA!$A$4:$BJ$126,$L44,FALSE))</f>
        <v>-304113.20921510999</v>
      </c>
      <c r="Q44" s="32">
        <f>IF(Q37=0,0,VLOOKUP(Q37,FAC_TOTALS_APTA!$A$4:$BJ$126,$L44,FALSE))</f>
        <v>91522.314561924504</v>
      </c>
      <c r="R44" s="32">
        <f>IF(R37=0,0,VLOOKUP(R37,FAC_TOTALS_APTA!$A$4:$BJ$126,$L44,FALSE))</f>
        <v>-62716.381068311603</v>
      </c>
      <c r="S44" s="32">
        <f>IF(S37=0,0,VLOOKUP(S37,FAC_TOTALS_APTA!$A$4:$BJ$126,$L44,FALSE))</f>
        <v>0</v>
      </c>
      <c r="T44" s="32">
        <f>IF(T37=0,0,VLOOKUP(T37,FAC_TOTALS_APTA!$A$4:$BJ$126,$L44,FALSE))</f>
        <v>0</v>
      </c>
      <c r="U44" s="32">
        <f>IF(U37=0,0,VLOOKUP(U37,FAC_TOTALS_APTA!$A$4:$BJ$126,$L44,FALSE))</f>
        <v>0</v>
      </c>
      <c r="V44" s="32">
        <f>IF(V37=0,0,VLOOKUP(V37,FAC_TOTALS_APTA!$A$4:$BJ$126,$L44,FALSE))</f>
        <v>0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2"/>
        <v>-1544223.238359744</v>
      </c>
      <c r="AD44" s="36">
        <f>AC44/G51</f>
        <v>-1.8230382955644425E-2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32">
        <f>VLOOKUP(G37,FAC_TOTALS_APTA!$A$4:$BJ$126,$F45,FALSE)</f>
        <v>8.3624406793883406</v>
      </c>
      <c r="H45" s="32">
        <f>VLOOKUP(H37,FAC_TOTALS_APTA!$A$4:$BJ$126,$F45,FALSE)</f>
        <v>7.2343779632504601</v>
      </c>
      <c r="I45" s="33">
        <f t="shared" si="9"/>
        <v>-0.13489634897121816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MATCH($K45,FAC_TOTALS_APTA!$A$2:$BH$2,)</f>
        <v>28</v>
      </c>
      <c r="M45" s="32">
        <f>IF(M37=0,0,VLOOKUP(M37,FAC_TOTALS_APTA!$A$4:$BJ$126,$L45,FALSE))</f>
        <v>-121068.719111852</v>
      </c>
      <c r="N45" s="32">
        <f>IF(N37=0,0,VLOOKUP(N37,FAC_TOTALS_APTA!$A$4:$BJ$126,$L45,FALSE))</f>
        <v>-9615.4041006911903</v>
      </c>
      <c r="O45" s="32">
        <f>IF(O37=0,0,VLOOKUP(O37,FAC_TOTALS_APTA!$A$4:$BJ$126,$L45,FALSE))</f>
        <v>-191974.309766686</v>
      </c>
      <c r="P45" s="32">
        <f>IF(P37=0,0,VLOOKUP(P37,FAC_TOTALS_APTA!$A$4:$BJ$126,$L45,FALSE))</f>
        <v>-244273.70246809299</v>
      </c>
      <c r="Q45" s="32">
        <f>IF(Q37=0,0,VLOOKUP(Q37,FAC_TOTALS_APTA!$A$4:$BJ$126,$L45,FALSE))</f>
        <v>-177890.41327957201</v>
      </c>
      <c r="R45" s="32">
        <f>IF(R37=0,0,VLOOKUP(R37,FAC_TOTALS_APTA!$A$4:$BJ$126,$L45,FALSE))</f>
        <v>-181276.19209453999</v>
      </c>
      <c r="S45" s="32">
        <f>IF(S37=0,0,VLOOKUP(S37,FAC_TOTALS_APTA!$A$4:$BJ$126,$L45,FALSE))</f>
        <v>0</v>
      </c>
      <c r="T45" s="32">
        <f>IF(T37=0,0,VLOOKUP(T37,FAC_TOTALS_APTA!$A$4:$BJ$126,$L45,FALSE))</f>
        <v>0</v>
      </c>
      <c r="U45" s="32">
        <f>IF(U37=0,0,VLOOKUP(U37,FAC_TOTALS_APTA!$A$4:$BJ$126,$L45,FALSE))</f>
        <v>0</v>
      </c>
      <c r="V45" s="32">
        <f>IF(V37=0,0,VLOOKUP(V37,FAC_TOTALS_APTA!$A$4:$BJ$126,$L45,FALSE))</f>
        <v>0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2"/>
        <v>-926098.74082143418</v>
      </c>
      <c r="AD45" s="36">
        <f>AC45/G51</f>
        <v>-1.0933091978234902E-2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37">
        <f>VLOOKUP(G37,FAC_TOTALS_APTA!$A$4:$BJ$126,$F46,FALSE)</f>
        <v>4.4248857901299896</v>
      </c>
      <c r="H46" s="37">
        <f>VLOOKUP(H37,FAC_TOTALS_APTA!$A$4:$BJ$126,$F46,FALSE)</f>
        <v>5.8615759225582398</v>
      </c>
      <c r="I46" s="33">
        <f t="shared" si="9"/>
        <v>0.32468411628451199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MATCH($K46,FAC_TOTALS_APTA!$A$2:$BH$2,)</f>
        <v>29</v>
      </c>
      <c r="M46" s="32">
        <f>IF(M37=0,0,VLOOKUP(M37,FAC_TOTALS_APTA!$A$4:$BJ$126,$L46,FALSE))</f>
        <v>-6011.9514299898101</v>
      </c>
      <c r="N46" s="32">
        <f>IF(N37=0,0,VLOOKUP(N37,FAC_TOTALS_APTA!$A$4:$BJ$126,$L46,FALSE))</f>
        <v>-60322.570079803103</v>
      </c>
      <c r="O46" s="32">
        <f>IF(O37=0,0,VLOOKUP(O37,FAC_TOTALS_APTA!$A$4:$BJ$126,$L46,FALSE))</f>
        <v>-118979.696206094</v>
      </c>
      <c r="P46" s="32">
        <f>IF(P37=0,0,VLOOKUP(P37,FAC_TOTALS_APTA!$A$4:$BJ$126,$L46,FALSE))</f>
        <v>-456786.65861417499</v>
      </c>
      <c r="Q46" s="32">
        <f>IF(Q37=0,0,VLOOKUP(Q37,FAC_TOTALS_APTA!$A$4:$BJ$126,$L46,FALSE))</f>
        <v>-226186.21522881</v>
      </c>
      <c r="R46" s="32">
        <f>IF(R37=0,0,VLOOKUP(R37,FAC_TOTALS_APTA!$A$4:$BJ$126,$L46,FALSE))</f>
        <v>-276503.910109266</v>
      </c>
      <c r="S46" s="32">
        <f>IF(S37=0,0,VLOOKUP(S37,FAC_TOTALS_APTA!$A$4:$BJ$126,$L46,FALSE))</f>
        <v>0</v>
      </c>
      <c r="T46" s="32">
        <f>IF(T37=0,0,VLOOKUP(T37,FAC_TOTALS_APTA!$A$4:$BJ$126,$L46,FALSE))</f>
        <v>0</v>
      </c>
      <c r="U46" s="32">
        <f>IF(U37=0,0,VLOOKUP(U37,FAC_TOTALS_APTA!$A$4:$BJ$126,$L46,FALSE))</f>
        <v>0</v>
      </c>
      <c r="V46" s="32">
        <f>IF(V37=0,0,VLOOKUP(V37,FAC_TOTALS_APTA!$A$4:$BJ$126,$L46,FALSE))</f>
        <v>0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2"/>
        <v>-1144791.001668138</v>
      </c>
      <c r="AD46" s="36">
        <f>AC46/G51</f>
        <v>-1.3514871325698855E-2</v>
      </c>
    </row>
    <row r="47" spans="2:30" x14ac:dyDescent="0.25">
      <c r="B47" s="28" t="s">
        <v>69</v>
      </c>
      <c r="C47" s="31"/>
      <c r="D47" s="129" t="s">
        <v>82</v>
      </c>
      <c r="E47" s="58"/>
      <c r="F47" s="9">
        <f>MATCH($D47,FAC_TOTALS_APTA!$A$2:$BJ$2,)</f>
        <v>21</v>
      </c>
      <c r="G47" s="37">
        <f>VLOOKUP(G37,FAC_TOTALS_APTA!$A$4:$BJ$126,$F47,FALSE)</f>
        <v>0</v>
      </c>
      <c r="H47" s="37">
        <f>VLOOKUP(H37,FAC_TOTALS_APTA!$A$4:$BJ$126,$F47,FALSE)</f>
        <v>4.2089191369055401</v>
      </c>
      <c r="I47" s="33" t="str">
        <f t="shared" si="9"/>
        <v>-</v>
      </c>
      <c r="J47" s="34"/>
      <c r="K47" s="34" t="str">
        <f t="shared" si="11"/>
        <v>YEARS_SINCE_TNC_RAIL_FAC</v>
      </c>
      <c r="L47" s="9">
        <f>MATCH($K47,FAC_TOTALS_APTA!$A$2:$BH$2,)</f>
        <v>31</v>
      </c>
      <c r="M47" s="32">
        <f>IF(M37=0,0,VLOOKUP(M37,FAC_TOTALS_APTA!$A$4:$BJ$126,$L47,FALSE))</f>
        <v>0</v>
      </c>
      <c r="N47" s="32">
        <f>IF(N37=0,0,VLOOKUP(N37,FAC_TOTALS_APTA!$A$4:$BJ$126,$L47,FALSE))</f>
        <v>-46262.631792785898</v>
      </c>
      <c r="O47" s="32">
        <f>IF(O37=0,0,VLOOKUP(O37,FAC_TOTALS_APTA!$A$4:$BJ$126,$L47,FALSE))</f>
        <v>-198719.161331426</v>
      </c>
      <c r="P47" s="32">
        <f>IF(P37=0,0,VLOOKUP(P37,FAC_TOTALS_APTA!$A$4:$BJ$126,$L47,FALSE))</f>
        <v>-214527.99806728101</v>
      </c>
      <c r="Q47" s="32">
        <f>IF(Q37=0,0,VLOOKUP(Q37,FAC_TOTALS_APTA!$A$4:$BJ$126,$L47,FALSE))</f>
        <v>-211653.78193982999</v>
      </c>
      <c r="R47" s="32">
        <f>IF(R37=0,0,VLOOKUP(R37,FAC_TOTALS_APTA!$A$4:$BJ$126,$L47,FALSE))</f>
        <v>-203493.553100438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2"/>
        <v>-874657.12623176083</v>
      </c>
      <c r="AD47" s="36">
        <f>AC47/G51</f>
        <v>-1.0325796147858375E-2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37" t="e">
        <f>VLOOKUP(G37,FAC_TOTALS_APTA!$A$4:$BJ$126,$F48,FALSE)</f>
        <v>#REF!</v>
      </c>
      <c r="H48" s="37" t="e">
        <f>VLOOKUP(H37,FAC_TOTALS_APTA!$A$4:$BJ$126,$F48,FALSE)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>
        <f>IF(S37=0,0,VLOOKUP(S37,FAC_TOTALS_APTA!$A$4:$BJ$126,$L48,FALSE))</f>
        <v>0</v>
      </c>
      <c r="T48" s="32">
        <f>IF(T37=0,0,VLOOKUP(T37,FAC_TOTALS_APTA!$A$4:$BJ$126,$L48,FALSE))</f>
        <v>0</v>
      </c>
      <c r="U48" s="32">
        <f>IF(U37=0,0,VLOOKUP(U37,FAC_TOTALS_APTA!$A$4:$BJ$126,$L48,FALSE))</f>
        <v>0</v>
      </c>
      <c r="V48" s="32">
        <f>IF(V37=0,0,VLOOKUP(V37,FAC_TOTALS_APTA!$A$4:$BJ$126,$L48,FALSE))</f>
        <v>0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38" t="e">
        <f>VLOOKUP(G37,FAC_TOTALS_APTA!$A$4:$BJ$126,$F49,FALSE)</f>
        <v>#REF!</v>
      </c>
      <c r="H49" s="38" t="e">
        <f>VLOOKUP(H37,FAC_TOTALS_APTA!$A$4:$BJ$126,$F49,FALSE)</f>
        <v>#REF!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>
        <f>IF(S37=0,0,VLOOKUP(S37,FAC_TOTALS_APTA!$A$4:$BJ$126,$L49,FALSE))</f>
        <v>0</v>
      </c>
      <c r="T49" s="41">
        <f>IF(T37=0,0,VLOOKUP(T37,FAC_TOTALS_APTA!$A$4:$BJ$126,$L49,FALSE))</f>
        <v>0</v>
      </c>
      <c r="U49" s="41">
        <f>IF(U37=0,0,VLOOKUP(U37,FAC_TOTALS_APTA!$A$4:$BJ$126,$L49,FALSE))</f>
        <v>0</v>
      </c>
      <c r="V49" s="41">
        <f>IF(V37=0,0,VLOOKUP(V37,FAC_TOTALS_APTA!$A$4:$BJ$126,$L49,FALSE))</f>
        <v>0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MATCH($K50,FAC_TOTALS_APTA!$A$2:$BH$2,)</f>
        <v>35</v>
      </c>
      <c r="M50" s="48">
        <f>IF(M37=0,0,VLOOKUP(M37,FAC_TOTALS_APTA!$A$4:$BJ$126,$L50,FALSE))</f>
        <v>0</v>
      </c>
      <c r="N50" s="48">
        <f>IF(N37=0,0,VLOOKUP(N37,FAC_TOTALS_APTA!$A$4:$BJ$126,$L50,FALSE))</f>
        <v>0</v>
      </c>
      <c r="O50" s="48">
        <f>IF(O37=0,0,VLOOKUP(O37,FAC_TOTALS_APTA!$A$4:$BJ$126,$L50,FALSE))</f>
        <v>0</v>
      </c>
      <c r="P50" s="48">
        <f>IF(P37=0,0,VLOOKUP(P37,FAC_TOTALS_APTA!$A$4:$BJ$126,$L50,FALSE))</f>
        <v>0</v>
      </c>
      <c r="Q50" s="48">
        <f>IF(Q37=0,0,VLOOKUP(Q37,FAC_TOTALS_APTA!$A$4:$BJ$126,$L50,FALSE))</f>
        <v>0</v>
      </c>
      <c r="R50" s="48">
        <f>IF(R37=0,0,VLOOKUP(R37,FAC_TOTALS_APTA!$A$4:$BJ$126,$L50,FALSE))</f>
        <v>0</v>
      </c>
      <c r="S50" s="48">
        <f>IF(S37=0,0,VLOOKUP(S37,FAC_TOTALS_APTA!$A$4:$BJ$126,$L50,FALSE))</f>
        <v>0</v>
      </c>
      <c r="T50" s="48">
        <f>IF(T37=0,0,VLOOKUP(T37,FAC_TOTALS_APTA!$A$4:$BJ$126,$L50,FALSE))</f>
        <v>0</v>
      </c>
      <c r="U50" s="48">
        <f>IF(U37=0,0,VLOOKUP(U37,FAC_TOTALS_APTA!$A$4:$BJ$126,$L50,FALSE))</f>
        <v>0</v>
      </c>
      <c r="V50" s="48">
        <f>IF(V37=0,0,VLOOKUP(V37,FAC_TOTALS_APTA!$A$4:$BJ$126,$L50,FALSE))</f>
        <v>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13">
        <f>VLOOKUP(G37,FAC_TOTALS_APTA!$A$4:$BJ$126,$F51,FALSE)</f>
        <v>84706023.023045003</v>
      </c>
      <c r="H51" s="113">
        <f>VLOOKUP(H37,FAC_TOTALS_APTA!$A$4:$BH$126,$F51,FALSE)</f>
        <v>92467696.329295501</v>
      </c>
      <c r="I51" s="115">
        <f t="shared" ref="I51" si="15">H51/G51-1</f>
        <v>9.1630713250920426E-2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7761673.3062504977</v>
      </c>
      <c r="AD51" s="36">
        <f>I51</f>
        <v>9.1630713250920426E-2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4">
        <f>VLOOKUP(G37,FAC_TOTALS_APTA!$A$4:$BH$126,$F52,FALSE)</f>
        <v>81673687</v>
      </c>
      <c r="H52" s="114">
        <f>VLOOKUP(H37,FAC_TOTALS_APTA!$A$4:$BH$126,$F52,FALSE)</f>
        <v>76851197</v>
      </c>
      <c r="I52" s="116">
        <f t="shared" ref="I52" si="17">H52/G52-1</f>
        <v>-5.9045822187505759E-2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-4822490</v>
      </c>
      <c r="AD52" s="55">
        <f>I52</f>
        <v>-5.9045822187505759E-2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-0.15067653543842618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2012</v>
      </c>
      <c r="H61" s="88">
        <f>$C$2</f>
        <v>2018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1_3_2012</v>
      </c>
      <c r="H63" s="79" t="str">
        <f>CONCATENATE($C58,"_",$C59,"_",H61)</f>
        <v>1_3_2018</v>
      </c>
      <c r="I63" s="80"/>
      <c r="J63" s="79"/>
      <c r="K63" s="79"/>
      <c r="L63" s="79"/>
      <c r="M63" s="79" t="str">
        <f>IF($G61+M62&gt;$H61,0,CONCATENATE($C58,"_",$C59,"_",$G61+M62))</f>
        <v>1_3_2013</v>
      </c>
      <c r="N63" s="79" t="str">
        <f t="shared" ref="N63:AB63" si="18">IF($G61+N62&gt;$H61,0,CONCATENATE($C58,"_",$C59,"_",$G61+N62))</f>
        <v>1_3_2014</v>
      </c>
      <c r="O63" s="79" t="str">
        <f t="shared" si="18"/>
        <v>1_3_2015</v>
      </c>
      <c r="P63" s="79" t="str">
        <f t="shared" si="18"/>
        <v>1_3_2016</v>
      </c>
      <c r="Q63" s="79" t="str">
        <f t="shared" si="18"/>
        <v>1_3_2017</v>
      </c>
      <c r="R63" s="79" t="str">
        <f t="shared" si="18"/>
        <v>1_3_2018</v>
      </c>
      <c r="S63" s="79">
        <f t="shared" si="18"/>
        <v>0</v>
      </c>
      <c r="T63" s="79">
        <f t="shared" si="18"/>
        <v>0</v>
      </c>
      <c r="U63" s="79">
        <f t="shared" si="18"/>
        <v>0</v>
      </c>
      <c r="V63" s="79">
        <f t="shared" si="18"/>
        <v>0</v>
      </c>
      <c r="W63" s="79">
        <f t="shared" si="18"/>
        <v>0</v>
      </c>
      <c r="X63" s="79">
        <f t="shared" si="18"/>
        <v>0</v>
      </c>
      <c r="Y63" s="79">
        <f t="shared" si="18"/>
        <v>0</v>
      </c>
      <c r="Z63" s="79">
        <f t="shared" si="18"/>
        <v>0</v>
      </c>
      <c r="AA63" s="79">
        <f t="shared" si="18"/>
        <v>0</v>
      </c>
      <c r="AB63" s="79">
        <f t="shared" si="18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2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MATCH($D65,FAC_TOTALS_APTA!$A$2:$BJ$2,)</f>
        <v>12</v>
      </c>
      <c r="G65" s="90" t="e">
        <f>VLOOKUP(G63,FAC_TOTALS_APTA!$A$4:$BJ$126,$F65,FALSE)</f>
        <v>#N/A</v>
      </c>
      <c r="H65" s="90" t="e">
        <f>VLOOKUP(H63,FAC_TOTALS_APTA!$A$4:$BJ$126,$F65,FALSE)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MATCH($K65,FAC_TOTALS_APTA!$A$2:$BH$2,)</f>
        <v>22</v>
      </c>
      <c r="M65" s="90" t="e">
        <f>IF(M63=0,0,VLOOKUP(M63,FAC_TOTALS_APTA!$A$4:$BJ$126,$L65,FALSE))</f>
        <v>#N/A</v>
      </c>
      <c r="N65" s="90" t="e">
        <f>IF(N63=0,0,VLOOKUP(N63,FAC_TOTALS_APTA!$A$4:$BJ$126,$L65,FALSE))</f>
        <v>#N/A</v>
      </c>
      <c r="O65" s="90" t="e">
        <f>IF(O63=0,0,VLOOKUP(O63,FAC_TOTALS_APTA!$A$4:$BJ$126,$L65,FALSE))</f>
        <v>#N/A</v>
      </c>
      <c r="P65" s="90" t="e">
        <f>IF(P63=0,0,VLOOKUP(P63,FAC_TOTALS_APTA!$A$4:$BJ$126,$L65,FALSE))</f>
        <v>#N/A</v>
      </c>
      <c r="Q65" s="90" t="e">
        <f>IF(Q63=0,0,VLOOKUP(Q63,FAC_TOTALS_APTA!$A$4:$BJ$126,$L65,FALSE))</f>
        <v>#N/A</v>
      </c>
      <c r="R65" s="90" t="e">
        <f>IF(R63=0,0,VLOOKUP(R63,FAC_TOTALS_APTA!$A$4:$BJ$126,$L65,FALSE))</f>
        <v>#N/A</v>
      </c>
      <c r="S65" s="90">
        <f>IF(S63=0,0,VLOOKUP(S63,FAC_TOTALS_APTA!$A$4:$BJ$126,$L65,FALSE))</f>
        <v>0</v>
      </c>
      <c r="T65" s="90">
        <f>IF(T63=0,0,VLOOKUP(T63,FAC_TOTALS_APTA!$A$4:$BJ$126,$L65,FALSE))</f>
        <v>0</v>
      </c>
      <c r="U65" s="90">
        <f>IF(U63=0,0,VLOOKUP(U63,FAC_TOTALS_APTA!$A$4:$BJ$126,$L65,FALSE))</f>
        <v>0</v>
      </c>
      <c r="V65" s="90">
        <f>IF(V63=0,0,VLOOKUP(V63,FAC_TOTALS_APTA!$A$4:$BJ$126,$L65,FALSE))</f>
        <v>0</v>
      </c>
      <c r="W65" s="90">
        <f>IF(W63=0,0,VLOOKUP(W63,FAC_TOTALS_APTA!$A$4:$BJ$126,$L65,FALSE))</f>
        <v>0</v>
      </c>
      <c r="X65" s="90">
        <f>IF(X63=0,0,VLOOKUP(X63,FAC_TOTALS_APTA!$A$4:$BJ$126,$L65,FALSE))</f>
        <v>0</v>
      </c>
      <c r="Y65" s="90">
        <f>IF(Y63=0,0,VLOOKUP(Y63,FAC_TOTALS_APTA!$A$4:$BJ$126,$L65,FALSE))</f>
        <v>0</v>
      </c>
      <c r="Z65" s="90">
        <f>IF(Z63=0,0,VLOOKUP(Z63,FAC_TOTALS_APTA!$A$4:$BJ$126,$L65,FALSE))</f>
        <v>0</v>
      </c>
      <c r="AA65" s="90">
        <f>IF(AA63=0,0,VLOOKUP(AA63,FAC_TOTALS_APTA!$A$4:$BJ$126,$L65,FALSE))</f>
        <v>0</v>
      </c>
      <c r="AB65" s="90">
        <f>IF(AB63=0,0,VLOOKUP(AB63,FAC_TOTALS_APTA!$A$4:$BJ$126,$L65,FALSE))</f>
        <v>0</v>
      </c>
      <c r="AC65" s="94" t="e">
        <f>SUM(M65:AB65)</f>
        <v>#N/A</v>
      </c>
      <c r="AD65" s="95" t="e">
        <f>AC65/G77</f>
        <v>#N/A</v>
      </c>
    </row>
    <row r="66" spans="2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MATCH($D66,FAC_TOTALS_APTA!$A$2:$BJ$2,)</f>
        <v>13</v>
      </c>
      <c r="G66" s="96" t="e">
        <f>VLOOKUP(G63,FAC_TOTALS_APTA!$A$4:$BJ$126,$F66,FALSE)</f>
        <v>#N/A</v>
      </c>
      <c r="H66" s="96" t="e">
        <f>VLOOKUP(H63,FAC_TOTALS_APTA!$A$4:$BJ$126,$F66,FALSE)</f>
        <v>#N/A</v>
      </c>
      <c r="I66" s="92" t="str">
        <f t="shared" ref="I66:I75" si="19">IFERROR(H66/G66-1,"-")</f>
        <v>-</v>
      </c>
      <c r="J66" s="93" t="str">
        <f t="shared" ref="J66:J72" si="20">IF(C66="Log","_log","")</f>
        <v>_log</v>
      </c>
      <c r="K66" s="93" t="str">
        <f t="shared" ref="K66:K75" si="21">CONCATENATE(D66,J66,"_FAC")</f>
        <v>FARE_per_UPT_cleaned_2018_log_FAC</v>
      </c>
      <c r="L66" s="79">
        <f>MATCH($K66,FAC_TOTALS_APTA!$A$2:$BH$2,)</f>
        <v>23</v>
      </c>
      <c r="M66" s="90" t="e">
        <f>IF(M63=0,0,VLOOKUP(M63,FAC_TOTALS_APTA!$A$4:$BJ$126,$L66,FALSE))</f>
        <v>#N/A</v>
      </c>
      <c r="N66" s="90" t="e">
        <f>IF(N63=0,0,VLOOKUP(N63,FAC_TOTALS_APTA!$A$4:$BJ$126,$L66,FALSE))</f>
        <v>#N/A</v>
      </c>
      <c r="O66" s="90" t="e">
        <f>IF(O63=0,0,VLOOKUP(O63,FAC_TOTALS_APTA!$A$4:$BJ$126,$L66,FALSE))</f>
        <v>#N/A</v>
      </c>
      <c r="P66" s="90" t="e">
        <f>IF(P63=0,0,VLOOKUP(P63,FAC_TOTALS_APTA!$A$4:$BJ$126,$L66,FALSE))</f>
        <v>#N/A</v>
      </c>
      <c r="Q66" s="90" t="e">
        <f>IF(Q63=0,0,VLOOKUP(Q63,FAC_TOTALS_APTA!$A$4:$BJ$126,$L66,FALSE))</f>
        <v>#N/A</v>
      </c>
      <c r="R66" s="90" t="e">
        <f>IF(R63=0,0,VLOOKUP(R63,FAC_TOTALS_APTA!$A$4:$BJ$126,$L66,FALSE))</f>
        <v>#N/A</v>
      </c>
      <c r="S66" s="90">
        <f>IF(S63=0,0,VLOOKUP(S63,FAC_TOTALS_APTA!$A$4:$BJ$126,$L66,FALSE))</f>
        <v>0</v>
      </c>
      <c r="T66" s="90">
        <f>IF(T63=0,0,VLOOKUP(T63,FAC_TOTALS_APTA!$A$4:$BJ$126,$L66,FALSE))</f>
        <v>0</v>
      </c>
      <c r="U66" s="90">
        <f>IF(U63=0,0,VLOOKUP(U63,FAC_TOTALS_APTA!$A$4:$BJ$126,$L66,FALSE))</f>
        <v>0</v>
      </c>
      <c r="V66" s="90">
        <f>IF(V63=0,0,VLOOKUP(V63,FAC_TOTALS_APTA!$A$4:$BJ$126,$L66,FALSE))</f>
        <v>0</v>
      </c>
      <c r="W66" s="90">
        <f>IF(W63=0,0,VLOOKUP(W63,FAC_TOTALS_APTA!$A$4:$BJ$126,$L66,FALSE))</f>
        <v>0</v>
      </c>
      <c r="X66" s="90">
        <f>IF(X63=0,0,VLOOKUP(X63,FAC_TOTALS_APTA!$A$4:$BJ$126,$L66,FALSE))</f>
        <v>0</v>
      </c>
      <c r="Y66" s="90">
        <f>IF(Y63=0,0,VLOOKUP(Y63,FAC_TOTALS_APTA!$A$4:$BJ$126,$L66,FALSE))</f>
        <v>0</v>
      </c>
      <c r="Z66" s="90">
        <f>IF(Z63=0,0,VLOOKUP(Z63,FAC_TOTALS_APTA!$A$4:$BJ$126,$L66,FALSE))</f>
        <v>0</v>
      </c>
      <c r="AA66" s="90">
        <f>IF(AA63=0,0,VLOOKUP(AA63,FAC_TOTALS_APTA!$A$4:$BJ$126,$L66,FALSE))</f>
        <v>0</v>
      </c>
      <c r="AB66" s="90">
        <f>IF(AB63=0,0,VLOOKUP(AB63,FAC_TOTALS_APTA!$A$4:$BJ$126,$L66,FALSE))</f>
        <v>0</v>
      </c>
      <c r="AC66" s="94" t="e">
        <f t="shared" ref="AC66:AC75" si="22">SUM(M66:AB66)</f>
        <v>#N/A</v>
      </c>
      <c r="AD66" s="95" t="e">
        <f>AC66/G77</f>
        <v>#N/A</v>
      </c>
    </row>
    <row r="67" spans="2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MATCH($D67,FAC_TOTALS_APTA!$A$2:$BJ$2,)</f>
        <v>14</v>
      </c>
      <c r="G67" s="90" t="e">
        <f>VLOOKUP(G63,FAC_TOTALS_APTA!$A$4:$BJ$126,$F67,FALSE)</f>
        <v>#N/A</v>
      </c>
      <c r="H67" s="90" t="e">
        <f>VLOOKUP(H63,FAC_TOTALS_APTA!$A$4:$BJ$126,$F67,FALSE)</f>
        <v>#N/A</v>
      </c>
      <c r="I67" s="92" t="str">
        <f t="shared" si="19"/>
        <v>-</v>
      </c>
      <c r="J67" s="93" t="str">
        <f t="shared" si="20"/>
        <v>_log</v>
      </c>
      <c r="K67" s="93" t="str">
        <f t="shared" si="21"/>
        <v>POP_EMP_log_FAC</v>
      </c>
      <c r="L67" s="79">
        <f>MATCH($K67,FAC_TOTALS_APTA!$A$2:$BH$2,)</f>
        <v>24</v>
      </c>
      <c r="M67" s="90" t="e">
        <f>IF(M63=0,0,VLOOKUP(M63,FAC_TOTALS_APTA!$A$4:$BJ$126,$L67,FALSE))</f>
        <v>#N/A</v>
      </c>
      <c r="N67" s="90" t="e">
        <f>IF(N63=0,0,VLOOKUP(N63,FAC_TOTALS_APTA!$A$4:$BJ$126,$L67,FALSE))</f>
        <v>#N/A</v>
      </c>
      <c r="O67" s="90" t="e">
        <f>IF(O63=0,0,VLOOKUP(O63,FAC_TOTALS_APTA!$A$4:$BJ$126,$L67,FALSE))</f>
        <v>#N/A</v>
      </c>
      <c r="P67" s="90" t="e">
        <f>IF(P63=0,0,VLOOKUP(P63,FAC_TOTALS_APTA!$A$4:$BJ$126,$L67,FALSE))</f>
        <v>#N/A</v>
      </c>
      <c r="Q67" s="90" t="e">
        <f>IF(Q63=0,0,VLOOKUP(Q63,FAC_TOTALS_APTA!$A$4:$BJ$126,$L67,FALSE))</f>
        <v>#N/A</v>
      </c>
      <c r="R67" s="90" t="e">
        <f>IF(R63=0,0,VLOOKUP(R63,FAC_TOTALS_APTA!$A$4:$BJ$126,$L67,FALSE))</f>
        <v>#N/A</v>
      </c>
      <c r="S67" s="90">
        <f>IF(S63=0,0,VLOOKUP(S63,FAC_TOTALS_APTA!$A$4:$BJ$126,$L67,FALSE))</f>
        <v>0</v>
      </c>
      <c r="T67" s="90">
        <f>IF(T63=0,0,VLOOKUP(T63,FAC_TOTALS_APTA!$A$4:$BJ$126,$L67,FALSE))</f>
        <v>0</v>
      </c>
      <c r="U67" s="90">
        <f>IF(U63=0,0,VLOOKUP(U63,FAC_TOTALS_APTA!$A$4:$BJ$126,$L67,FALSE))</f>
        <v>0</v>
      </c>
      <c r="V67" s="90">
        <f>IF(V63=0,0,VLOOKUP(V63,FAC_TOTALS_APTA!$A$4:$BJ$126,$L67,FALSE))</f>
        <v>0</v>
      </c>
      <c r="W67" s="90">
        <f>IF(W63=0,0,VLOOKUP(W63,FAC_TOTALS_APTA!$A$4:$BJ$126,$L67,FALSE))</f>
        <v>0</v>
      </c>
      <c r="X67" s="90">
        <f>IF(X63=0,0,VLOOKUP(X63,FAC_TOTALS_APTA!$A$4:$BJ$126,$L67,FALSE))</f>
        <v>0</v>
      </c>
      <c r="Y67" s="90">
        <f>IF(Y63=0,0,VLOOKUP(Y63,FAC_TOTALS_APTA!$A$4:$BJ$126,$L67,FALSE))</f>
        <v>0</v>
      </c>
      <c r="Z67" s="90">
        <f>IF(Z63=0,0,VLOOKUP(Z63,FAC_TOTALS_APTA!$A$4:$BJ$126,$L67,FALSE))</f>
        <v>0</v>
      </c>
      <c r="AA67" s="90">
        <f>IF(AA63=0,0,VLOOKUP(AA63,FAC_TOTALS_APTA!$A$4:$BJ$126,$L67,FALSE))</f>
        <v>0</v>
      </c>
      <c r="AB67" s="90">
        <f>IF(AB63=0,0,VLOOKUP(AB63,FAC_TOTALS_APTA!$A$4:$BJ$126,$L67,FALSE))</f>
        <v>0</v>
      </c>
      <c r="AC67" s="94" t="e">
        <f t="shared" si="22"/>
        <v>#N/A</v>
      </c>
      <c r="AD67" s="95" t="e">
        <f>AC67/G77</f>
        <v>#N/A</v>
      </c>
    </row>
    <row r="68" spans="2:33" x14ac:dyDescent="0.25">
      <c r="B68" s="77" t="s">
        <v>67</v>
      </c>
      <c r="C68" s="80"/>
      <c r="D68" s="107" t="s">
        <v>11</v>
      </c>
      <c r="E68" s="91"/>
      <c r="F68" s="79" t="e">
        <f>MATCH($D68,FAC_TOTALS_APTA!$A$2:$BJ$2,)</f>
        <v>#N/A</v>
      </c>
      <c r="G68" s="96" t="e">
        <f>VLOOKUP(G63,FAC_TOTALS_APTA!$A$4:$BJ$126,$F68,FALSE)</f>
        <v>#N/A</v>
      </c>
      <c r="H68" s="96" t="e">
        <f>VLOOKUP(H63,FAC_TOTALS_APTA!$A$4:$BJ$126,$F68,FALSE)</f>
        <v>#N/A</v>
      </c>
      <c r="I68" s="92" t="str">
        <f t="shared" si="19"/>
        <v>-</v>
      </c>
      <c r="J68" s="93" t="str">
        <f t="shared" si="20"/>
        <v/>
      </c>
      <c r="K68" s="93" t="str">
        <f t="shared" si="21"/>
        <v>TSD_POP_PCT_FAC</v>
      </c>
      <c r="L68" s="79" t="e">
        <f>MATCH($K68,FAC_TOTALS_APTA!$A$2:$BH$2,)</f>
        <v>#N/A</v>
      </c>
      <c r="M68" s="90" t="e">
        <f>IF(M63=0,0,VLOOKUP(M63,FAC_TOTALS_APTA!$A$4:$BJ$126,$L68,FALSE))</f>
        <v>#N/A</v>
      </c>
      <c r="N68" s="90" t="e">
        <f>IF(N63=0,0,VLOOKUP(N63,FAC_TOTALS_APTA!$A$4:$BJ$126,$L68,FALSE))</f>
        <v>#N/A</v>
      </c>
      <c r="O68" s="90" t="e">
        <f>IF(O63=0,0,VLOOKUP(O63,FAC_TOTALS_APTA!$A$4:$BJ$126,$L68,FALSE))</f>
        <v>#N/A</v>
      </c>
      <c r="P68" s="90" t="e">
        <f>IF(P63=0,0,VLOOKUP(P63,FAC_TOTALS_APTA!$A$4:$BJ$126,$L68,FALSE))</f>
        <v>#N/A</v>
      </c>
      <c r="Q68" s="90" t="e">
        <f>IF(Q63=0,0,VLOOKUP(Q63,FAC_TOTALS_APTA!$A$4:$BJ$126,$L68,FALSE))</f>
        <v>#N/A</v>
      </c>
      <c r="R68" s="90" t="e">
        <f>IF(R63=0,0,VLOOKUP(R63,FAC_TOTALS_APTA!$A$4:$BJ$126,$L68,FALSE))</f>
        <v>#N/A</v>
      </c>
      <c r="S68" s="90">
        <f>IF(S63=0,0,VLOOKUP(S63,FAC_TOTALS_APTA!$A$4:$BJ$126,$L68,FALSE))</f>
        <v>0</v>
      </c>
      <c r="T68" s="90">
        <f>IF(T63=0,0,VLOOKUP(T63,FAC_TOTALS_APTA!$A$4:$BJ$126,$L68,FALSE))</f>
        <v>0</v>
      </c>
      <c r="U68" s="90">
        <f>IF(U63=0,0,VLOOKUP(U63,FAC_TOTALS_APTA!$A$4:$BJ$126,$L68,FALSE))</f>
        <v>0</v>
      </c>
      <c r="V68" s="90">
        <f>IF(V63=0,0,VLOOKUP(V63,FAC_TOTALS_APTA!$A$4:$BJ$126,$L68,FALSE))</f>
        <v>0</v>
      </c>
      <c r="W68" s="90">
        <f>IF(W63=0,0,VLOOKUP(W63,FAC_TOTALS_APTA!$A$4:$BJ$126,$L68,FALSE))</f>
        <v>0</v>
      </c>
      <c r="X68" s="90">
        <f>IF(X63=0,0,VLOOKUP(X63,FAC_TOTALS_APTA!$A$4:$BJ$126,$L68,FALSE))</f>
        <v>0</v>
      </c>
      <c r="Y68" s="90">
        <f>IF(Y63=0,0,VLOOKUP(Y63,FAC_TOTALS_APTA!$A$4:$BJ$126,$L68,FALSE))</f>
        <v>0</v>
      </c>
      <c r="Z68" s="90">
        <f>IF(Z63=0,0,VLOOKUP(Z63,FAC_TOTALS_APTA!$A$4:$BJ$126,$L68,FALSE))</f>
        <v>0</v>
      </c>
      <c r="AA68" s="90">
        <f>IF(AA63=0,0,VLOOKUP(AA63,FAC_TOTALS_APTA!$A$4:$BJ$126,$L68,FALSE))</f>
        <v>0</v>
      </c>
      <c r="AB68" s="90">
        <f>IF(AB63=0,0,VLOOKUP(AB63,FAC_TOTALS_APTA!$A$4:$BJ$126,$L68,FALSE))</f>
        <v>0</v>
      </c>
      <c r="AC68" s="94" t="e">
        <f t="shared" si="22"/>
        <v>#N/A</v>
      </c>
      <c r="AD68" s="95" t="e">
        <f>AC68/G77</f>
        <v>#N/A</v>
      </c>
    </row>
    <row r="69" spans="2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MATCH($D69,FAC_TOTALS_APTA!$A$2:$BJ$2,)</f>
        <v>16</v>
      </c>
      <c r="G69" s="97" t="e">
        <f>VLOOKUP(G63,FAC_TOTALS_APTA!$A$4:$BJ$126,$F69,FALSE)</f>
        <v>#N/A</v>
      </c>
      <c r="H69" s="97" t="e">
        <f>VLOOKUP(H63,FAC_TOTALS_APTA!$A$4:$BJ$126,$F69,FALSE)</f>
        <v>#N/A</v>
      </c>
      <c r="I69" s="92" t="str">
        <f t="shared" si="19"/>
        <v>-</v>
      </c>
      <c r="J69" s="93" t="str">
        <f t="shared" si="20"/>
        <v>_log</v>
      </c>
      <c r="K69" s="93" t="str">
        <f t="shared" si="21"/>
        <v>GAS_PRICE_2018_log_FAC</v>
      </c>
      <c r="L69" s="79">
        <f>MATCH($K69,FAC_TOTALS_APTA!$A$2:$BH$2,)</f>
        <v>26</v>
      </c>
      <c r="M69" s="90" t="e">
        <f>IF(M63=0,0,VLOOKUP(M63,FAC_TOTALS_APTA!$A$4:$BJ$126,$L69,FALSE))</f>
        <v>#N/A</v>
      </c>
      <c r="N69" s="90" t="e">
        <f>IF(N63=0,0,VLOOKUP(N63,FAC_TOTALS_APTA!$A$4:$BJ$126,$L69,FALSE))</f>
        <v>#N/A</v>
      </c>
      <c r="O69" s="90" t="e">
        <f>IF(O63=0,0,VLOOKUP(O63,FAC_TOTALS_APTA!$A$4:$BJ$126,$L69,FALSE))</f>
        <v>#N/A</v>
      </c>
      <c r="P69" s="90" t="e">
        <f>IF(P63=0,0,VLOOKUP(P63,FAC_TOTALS_APTA!$A$4:$BJ$126,$L69,FALSE))</f>
        <v>#N/A</v>
      </c>
      <c r="Q69" s="90" t="e">
        <f>IF(Q63=0,0,VLOOKUP(Q63,FAC_TOTALS_APTA!$A$4:$BJ$126,$L69,FALSE))</f>
        <v>#N/A</v>
      </c>
      <c r="R69" s="90" t="e">
        <f>IF(R63=0,0,VLOOKUP(R63,FAC_TOTALS_APTA!$A$4:$BJ$126,$L69,FALSE))</f>
        <v>#N/A</v>
      </c>
      <c r="S69" s="90">
        <f>IF(S63=0,0,VLOOKUP(S63,FAC_TOTALS_APTA!$A$4:$BJ$126,$L69,FALSE))</f>
        <v>0</v>
      </c>
      <c r="T69" s="90">
        <f>IF(T63=0,0,VLOOKUP(T63,FAC_TOTALS_APTA!$A$4:$BJ$126,$L69,FALSE))</f>
        <v>0</v>
      </c>
      <c r="U69" s="90">
        <f>IF(U63=0,0,VLOOKUP(U63,FAC_TOTALS_APTA!$A$4:$BJ$126,$L69,FALSE))</f>
        <v>0</v>
      </c>
      <c r="V69" s="90">
        <f>IF(V63=0,0,VLOOKUP(V63,FAC_TOTALS_APTA!$A$4:$BJ$126,$L69,FALSE))</f>
        <v>0</v>
      </c>
      <c r="W69" s="90">
        <f>IF(W63=0,0,VLOOKUP(W63,FAC_TOTALS_APTA!$A$4:$BJ$126,$L69,FALSE))</f>
        <v>0</v>
      </c>
      <c r="X69" s="90">
        <f>IF(X63=0,0,VLOOKUP(X63,FAC_TOTALS_APTA!$A$4:$BJ$126,$L69,FALSE))</f>
        <v>0</v>
      </c>
      <c r="Y69" s="90">
        <f>IF(Y63=0,0,VLOOKUP(Y63,FAC_TOTALS_APTA!$A$4:$BJ$126,$L69,FALSE))</f>
        <v>0</v>
      </c>
      <c r="Z69" s="90">
        <f>IF(Z63=0,0,VLOOKUP(Z63,FAC_TOTALS_APTA!$A$4:$BJ$126,$L69,FALSE))</f>
        <v>0</v>
      </c>
      <c r="AA69" s="90">
        <f>IF(AA63=0,0,VLOOKUP(AA63,FAC_TOTALS_APTA!$A$4:$BJ$126,$L69,FALSE))</f>
        <v>0</v>
      </c>
      <c r="AB69" s="90">
        <f>IF(AB63=0,0,VLOOKUP(AB63,FAC_TOTALS_APTA!$A$4:$BJ$126,$L69,FALSE))</f>
        <v>0</v>
      </c>
      <c r="AC69" s="94" t="e">
        <f t="shared" si="22"/>
        <v>#N/A</v>
      </c>
      <c r="AD69" s="95" t="e">
        <f>AC69/G77</f>
        <v>#N/A</v>
      </c>
    </row>
    <row r="70" spans="2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MATCH($D70,FAC_TOTALS_APTA!$A$2:$BJ$2,)</f>
        <v>17</v>
      </c>
      <c r="G70" s="96" t="e">
        <f>VLOOKUP(G63,FAC_TOTALS_APTA!$A$4:$BJ$126,$F70,FALSE)</f>
        <v>#N/A</v>
      </c>
      <c r="H70" s="96" t="e">
        <f>VLOOKUP(H63,FAC_TOTALS_APTA!$A$4:$BJ$126,$F70,FALSE)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TOTAL_MED_INC_INDIV_2018_log_FAC</v>
      </c>
      <c r="L70" s="79">
        <f>MATCH($K70,FAC_TOTALS_APTA!$A$2:$BH$2,)</f>
        <v>27</v>
      </c>
      <c r="M70" s="90" t="e">
        <f>IF(M63=0,0,VLOOKUP(M63,FAC_TOTALS_APTA!$A$4:$BJ$126,$L70,FALSE))</f>
        <v>#N/A</v>
      </c>
      <c r="N70" s="90" t="e">
        <f>IF(N63=0,0,VLOOKUP(N63,FAC_TOTALS_APTA!$A$4:$BJ$126,$L70,FALSE))</f>
        <v>#N/A</v>
      </c>
      <c r="O70" s="90" t="e">
        <f>IF(O63=0,0,VLOOKUP(O63,FAC_TOTALS_APTA!$A$4:$BJ$126,$L70,FALSE))</f>
        <v>#N/A</v>
      </c>
      <c r="P70" s="90" t="e">
        <f>IF(P63=0,0,VLOOKUP(P63,FAC_TOTALS_APTA!$A$4:$BJ$126,$L70,FALSE))</f>
        <v>#N/A</v>
      </c>
      <c r="Q70" s="90" t="e">
        <f>IF(Q63=0,0,VLOOKUP(Q63,FAC_TOTALS_APTA!$A$4:$BJ$126,$L70,FALSE))</f>
        <v>#N/A</v>
      </c>
      <c r="R70" s="90" t="e">
        <f>IF(R63=0,0,VLOOKUP(R63,FAC_TOTALS_APTA!$A$4:$BJ$126,$L70,FALSE))</f>
        <v>#N/A</v>
      </c>
      <c r="S70" s="90">
        <f>IF(S63=0,0,VLOOKUP(S63,FAC_TOTALS_APTA!$A$4:$BJ$126,$L70,FALSE))</f>
        <v>0</v>
      </c>
      <c r="T70" s="90">
        <f>IF(T63=0,0,VLOOKUP(T63,FAC_TOTALS_APTA!$A$4:$BJ$126,$L70,FALSE))</f>
        <v>0</v>
      </c>
      <c r="U70" s="90">
        <f>IF(U63=0,0,VLOOKUP(U63,FAC_TOTALS_APTA!$A$4:$BJ$126,$L70,FALSE))</f>
        <v>0</v>
      </c>
      <c r="V70" s="90">
        <f>IF(V63=0,0,VLOOKUP(V63,FAC_TOTALS_APTA!$A$4:$BJ$126,$L70,FALSE))</f>
        <v>0</v>
      </c>
      <c r="W70" s="90">
        <f>IF(W63=0,0,VLOOKUP(W63,FAC_TOTALS_APTA!$A$4:$BJ$126,$L70,FALSE))</f>
        <v>0</v>
      </c>
      <c r="X70" s="90">
        <f>IF(X63=0,0,VLOOKUP(X63,FAC_TOTALS_APTA!$A$4:$BJ$126,$L70,FALSE))</f>
        <v>0</v>
      </c>
      <c r="Y70" s="90">
        <f>IF(Y63=0,0,VLOOKUP(Y63,FAC_TOTALS_APTA!$A$4:$BJ$126,$L70,FALSE))</f>
        <v>0</v>
      </c>
      <c r="Z70" s="90">
        <f>IF(Z63=0,0,VLOOKUP(Z63,FAC_TOTALS_APTA!$A$4:$BJ$126,$L70,FALSE))</f>
        <v>0</v>
      </c>
      <c r="AA70" s="90">
        <f>IF(AA63=0,0,VLOOKUP(AA63,FAC_TOTALS_APTA!$A$4:$BJ$126,$L70,FALSE))</f>
        <v>0</v>
      </c>
      <c r="AB70" s="90">
        <f>IF(AB63=0,0,VLOOKUP(AB63,FAC_TOTALS_APTA!$A$4:$BJ$126,$L70,FALSE))</f>
        <v>0</v>
      </c>
      <c r="AC70" s="94" t="e">
        <f t="shared" si="22"/>
        <v>#N/A</v>
      </c>
      <c r="AD70" s="95" t="e">
        <f>AC70/G77</f>
        <v>#N/A</v>
      </c>
    </row>
    <row r="71" spans="2:33" x14ac:dyDescent="0.25">
      <c r="B71" s="77" t="s">
        <v>68</v>
      </c>
      <c r="C71" s="80"/>
      <c r="D71" s="107" t="s">
        <v>10</v>
      </c>
      <c r="E71" s="91"/>
      <c r="F71" s="79">
        <f>MATCH($D71,FAC_TOTALS_APTA!$A$2:$BJ$2,)</f>
        <v>18</v>
      </c>
      <c r="G71" s="90" t="e">
        <f>VLOOKUP(G63,FAC_TOTALS_APTA!$A$4:$BJ$126,$F71,FALSE)</f>
        <v>#N/A</v>
      </c>
      <c r="H71" s="90" t="e">
        <f>VLOOKUP(H63,FAC_TOTALS_APTA!$A$4:$BJ$126,$F71,FALSE)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PCT_HH_NO_VEH_FAC</v>
      </c>
      <c r="L71" s="79">
        <f>MATCH($K71,FAC_TOTALS_APTA!$A$2:$BH$2,)</f>
        <v>28</v>
      </c>
      <c r="M71" s="90" t="e">
        <f>IF(M63=0,0,VLOOKUP(M63,FAC_TOTALS_APTA!$A$4:$BJ$126,$L71,FALSE))</f>
        <v>#N/A</v>
      </c>
      <c r="N71" s="90" t="e">
        <f>IF(N63=0,0,VLOOKUP(N63,FAC_TOTALS_APTA!$A$4:$BJ$126,$L71,FALSE))</f>
        <v>#N/A</v>
      </c>
      <c r="O71" s="90" t="e">
        <f>IF(O63=0,0,VLOOKUP(O63,FAC_TOTALS_APTA!$A$4:$BJ$126,$L71,FALSE))</f>
        <v>#N/A</v>
      </c>
      <c r="P71" s="90" t="e">
        <f>IF(P63=0,0,VLOOKUP(P63,FAC_TOTALS_APTA!$A$4:$BJ$126,$L71,FALSE))</f>
        <v>#N/A</v>
      </c>
      <c r="Q71" s="90" t="e">
        <f>IF(Q63=0,0,VLOOKUP(Q63,FAC_TOTALS_APTA!$A$4:$BJ$126,$L71,FALSE))</f>
        <v>#N/A</v>
      </c>
      <c r="R71" s="90" t="e">
        <f>IF(R63=0,0,VLOOKUP(R63,FAC_TOTALS_APTA!$A$4:$BJ$126,$L71,FALSE))</f>
        <v>#N/A</v>
      </c>
      <c r="S71" s="90">
        <f>IF(S63=0,0,VLOOKUP(S63,FAC_TOTALS_APTA!$A$4:$BJ$126,$L71,FALSE))</f>
        <v>0</v>
      </c>
      <c r="T71" s="90">
        <f>IF(T63=0,0,VLOOKUP(T63,FAC_TOTALS_APTA!$A$4:$BJ$126,$L71,FALSE))</f>
        <v>0</v>
      </c>
      <c r="U71" s="90">
        <f>IF(U63=0,0,VLOOKUP(U63,FAC_TOTALS_APTA!$A$4:$BJ$126,$L71,FALSE))</f>
        <v>0</v>
      </c>
      <c r="V71" s="90">
        <f>IF(V63=0,0,VLOOKUP(V63,FAC_TOTALS_APTA!$A$4:$BJ$126,$L71,FALSE))</f>
        <v>0</v>
      </c>
      <c r="W71" s="90">
        <f>IF(W63=0,0,VLOOKUP(W63,FAC_TOTALS_APTA!$A$4:$BJ$126,$L71,FALSE))</f>
        <v>0</v>
      </c>
      <c r="X71" s="90">
        <f>IF(X63=0,0,VLOOKUP(X63,FAC_TOTALS_APTA!$A$4:$BJ$126,$L71,FALSE))</f>
        <v>0</v>
      </c>
      <c r="Y71" s="90">
        <f>IF(Y63=0,0,VLOOKUP(Y63,FAC_TOTALS_APTA!$A$4:$BJ$126,$L71,FALSE))</f>
        <v>0</v>
      </c>
      <c r="Z71" s="90">
        <f>IF(Z63=0,0,VLOOKUP(Z63,FAC_TOTALS_APTA!$A$4:$BJ$126,$L71,FALSE))</f>
        <v>0</v>
      </c>
      <c r="AA71" s="90">
        <f>IF(AA63=0,0,VLOOKUP(AA63,FAC_TOTALS_APTA!$A$4:$BJ$126,$L71,FALSE))</f>
        <v>0</v>
      </c>
      <c r="AB71" s="90">
        <f>IF(AB63=0,0,VLOOKUP(AB63,FAC_TOTALS_APTA!$A$4:$BJ$126,$L71,FALSE))</f>
        <v>0</v>
      </c>
      <c r="AC71" s="94" t="e">
        <f t="shared" si="22"/>
        <v>#N/A</v>
      </c>
      <c r="AD71" s="95" t="e">
        <f>AC71/G77</f>
        <v>#N/A</v>
      </c>
    </row>
    <row r="72" spans="2:33" x14ac:dyDescent="0.25">
      <c r="B72" s="77" t="s">
        <v>52</v>
      </c>
      <c r="C72" s="80"/>
      <c r="D72" s="107" t="s">
        <v>32</v>
      </c>
      <c r="E72" s="91"/>
      <c r="F72" s="79">
        <f>MATCH($D72,FAC_TOTALS_APTA!$A$2:$BJ$2,)</f>
        <v>19</v>
      </c>
      <c r="G72" s="97" t="e">
        <f>VLOOKUP(G63,FAC_TOTALS_APTA!$A$4:$BJ$126,$F72,FALSE)</f>
        <v>#N/A</v>
      </c>
      <c r="H72" s="97" t="e">
        <f>VLOOKUP(H63,FAC_TOTALS_APTA!$A$4:$BJ$126,$F72,FALSE)</f>
        <v>#N/A</v>
      </c>
      <c r="I72" s="92" t="str">
        <f t="shared" si="19"/>
        <v>-</v>
      </c>
      <c r="J72" s="93" t="str">
        <f t="shared" si="20"/>
        <v/>
      </c>
      <c r="K72" s="93" t="str">
        <f t="shared" si="21"/>
        <v>JTW_HOME_PCT_FAC</v>
      </c>
      <c r="L72" s="79">
        <f>MATCH($K72,FAC_TOTALS_APTA!$A$2:$BH$2,)</f>
        <v>29</v>
      </c>
      <c r="M72" s="90" t="e">
        <f>IF(M63=0,0,VLOOKUP(M63,FAC_TOTALS_APTA!$A$4:$BJ$126,$L72,FALSE))</f>
        <v>#N/A</v>
      </c>
      <c r="N72" s="90" t="e">
        <f>IF(N63=0,0,VLOOKUP(N63,FAC_TOTALS_APTA!$A$4:$BJ$126,$L72,FALSE))</f>
        <v>#N/A</v>
      </c>
      <c r="O72" s="90" t="e">
        <f>IF(O63=0,0,VLOOKUP(O63,FAC_TOTALS_APTA!$A$4:$BJ$126,$L72,FALSE))</f>
        <v>#N/A</v>
      </c>
      <c r="P72" s="90" t="e">
        <f>IF(P63=0,0,VLOOKUP(P63,FAC_TOTALS_APTA!$A$4:$BJ$126,$L72,FALSE))</f>
        <v>#N/A</v>
      </c>
      <c r="Q72" s="90" t="e">
        <f>IF(Q63=0,0,VLOOKUP(Q63,FAC_TOTALS_APTA!$A$4:$BJ$126,$L72,FALSE))</f>
        <v>#N/A</v>
      </c>
      <c r="R72" s="90" t="e">
        <f>IF(R63=0,0,VLOOKUP(R63,FAC_TOTALS_APTA!$A$4:$BJ$126,$L72,FALSE))</f>
        <v>#N/A</v>
      </c>
      <c r="S72" s="90">
        <f>IF(S63=0,0,VLOOKUP(S63,FAC_TOTALS_APTA!$A$4:$BJ$126,$L72,FALSE))</f>
        <v>0</v>
      </c>
      <c r="T72" s="90">
        <f>IF(T63=0,0,VLOOKUP(T63,FAC_TOTALS_APTA!$A$4:$BJ$126,$L72,FALSE))</f>
        <v>0</v>
      </c>
      <c r="U72" s="90">
        <f>IF(U63=0,0,VLOOKUP(U63,FAC_TOTALS_APTA!$A$4:$BJ$126,$L72,FALSE))</f>
        <v>0</v>
      </c>
      <c r="V72" s="90">
        <f>IF(V63=0,0,VLOOKUP(V63,FAC_TOTALS_APTA!$A$4:$BJ$126,$L72,FALSE))</f>
        <v>0</v>
      </c>
      <c r="W72" s="90">
        <f>IF(W63=0,0,VLOOKUP(W63,FAC_TOTALS_APTA!$A$4:$BJ$126,$L72,FALSE))</f>
        <v>0</v>
      </c>
      <c r="X72" s="90">
        <f>IF(X63=0,0,VLOOKUP(X63,FAC_TOTALS_APTA!$A$4:$BJ$126,$L72,FALSE))</f>
        <v>0</v>
      </c>
      <c r="Y72" s="90">
        <f>IF(Y63=0,0,VLOOKUP(Y63,FAC_TOTALS_APTA!$A$4:$BJ$126,$L72,FALSE))</f>
        <v>0</v>
      </c>
      <c r="Z72" s="90">
        <f>IF(Z63=0,0,VLOOKUP(Z63,FAC_TOTALS_APTA!$A$4:$BJ$126,$L72,FALSE))</f>
        <v>0</v>
      </c>
      <c r="AA72" s="90">
        <f>IF(AA63=0,0,VLOOKUP(AA63,FAC_TOTALS_APTA!$A$4:$BJ$126,$L72,FALSE))</f>
        <v>0</v>
      </c>
      <c r="AB72" s="90">
        <f>IF(AB63=0,0,VLOOKUP(AB63,FAC_TOTALS_APTA!$A$4:$BJ$126,$L72,FALSE))</f>
        <v>0</v>
      </c>
      <c r="AC72" s="94" t="e">
        <f t="shared" si="22"/>
        <v>#N/A</v>
      </c>
      <c r="AD72" s="95" t="e">
        <f>AC72/G77</f>
        <v>#N/A</v>
      </c>
    </row>
    <row r="73" spans="2:33" x14ac:dyDescent="0.25">
      <c r="B73" s="77" t="s">
        <v>69</v>
      </c>
      <c r="C73" s="80"/>
      <c r="D73" s="129" t="s">
        <v>82</v>
      </c>
      <c r="E73" s="91"/>
      <c r="F73" s="79">
        <f>MATCH($D73,FAC_TOTALS_APTA!$A$2:$BJ$2,)</f>
        <v>21</v>
      </c>
      <c r="G73" s="97" t="e">
        <f>VLOOKUP(G63,FAC_TOTALS_APTA!$A$4:$BJ$126,$F73,FALSE)</f>
        <v>#N/A</v>
      </c>
      <c r="H73" s="97" t="e">
        <f>VLOOKUP(H63,FAC_TOTALS_APTA!$A$4:$BJ$126,$F73,FALSE)</f>
        <v>#N/A</v>
      </c>
      <c r="I73" s="92" t="str">
        <f t="shared" si="19"/>
        <v>-</v>
      </c>
      <c r="J73" s="93"/>
      <c r="K73" s="93" t="str">
        <f t="shared" si="21"/>
        <v>YEARS_SINCE_TNC_RAIL_FAC</v>
      </c>
      <c r="L73" s="79">
        <f>MATCH($K73,FAC_TOTALS_APTA!$A$2:$BH$2,)</f>
        <v>31</v>
      </c>
      <c r="M73" s="90" t="e">
        <f>IF(M63=0,0,VLOOKUP(M63,FAC_TOTALS_APTA!$A$4:$BJ$126,$L73,FALSE))</f>
        <v>#N/A</v>
      </c>
      <c r="N73" s="90" t="e">
        <f>IF(N63=0,0,VLOOKUP(N63,FAC_TOTALS_APTA!$A$4:$BJ$126,$L73,FALSE))</f>
        <v>#N/A</v>
      </c>
      <c r="O73" s="90" t="e">
        <f>IF(O63=0,0,VLOOKUP(O63,FAC_TOTALS_APTA!$A$4:$BJ$126,$L73,FALSE))</f>
        <v>#N/A</v>
      </c>
      <c r="P73" s="90" t="e">
        <f>IF(P63=0,0,VLOOKUP(P63,FAC_TOTALS_APTA!$A$4:$BJ$126,$L73,FALSE))</f>
        <v>#N/A</v>
      </c>
      <c r="Q73" s="90" t="e">
        <f>IF(Q63=0,0,VLOOKUP(Q63,FAC_TOTALS_APTA!$A$4:$BJ$126,$L73,FALSE))</f>
        <v>#N/A</v>
      </c>
      <c r="R73" s="90" t="e">
        <f>IF(R63=0,0,VLOOKUP(R63,FAC_TOTALS_APTA!$A$4:$BJ$126,$L73,FALSE))</f>
        <v>#N/A</v>
      </c>
      <c r="S73" s="90">
        <f>IF(S63=0,0,VLOOKUP(S63,FAC_TOTALS_APTA!$A$4:$BJ$126,$L73,FALSE))</f>
        <v>0</v>
      </c>
      <c r="T73" s="90">
        <f>IF(T63=0,0,VLOOKUP(T63,FAC_TOTALS_APTA!$A$4:$BJ$126,$L73,FALSE))</f>
        <v>0</v>
      </c>
      <c r="U73" s="90">
        <f>IF(U63=0,0,VLOOKUP(U63,FAC_TOTALS_APTA!$A$4:$BJ$126,$L73,FALSE))</f>
        <v>0</v>
      </c>
      <c r="V73" s="90">
        <f>IF(V63=0,0,VLOOKUP(V63,FAC_TOTALS_APTA!$A$4:$BJ$126,$L73,FALSE))</f>
        <v>0</v>
      </c>
      <c r="W73" s="90">
        <f>IF(W63=0,0,VLOOKUP(W63,FAC_TOTALS_APTA!$A$4:$BJ$126,$L73,FALSE))</f>
        <v>0</v>
      </c>
      <c r="X73" s="90">
        <f>IF(X63=0,0,VLOOKUP(X63,FAC_TOTALS_APTA!$A$4:$BJ$126,$L73,FALSE))</f>
        <v>0</v>
      </c>
      <c r="Y73" s="90">
        <f>IF(Y63=0,0,VLOOKUP(Y63,FAC_TOTALS_APTA!$A$4:$BJ$126,$L73,FALSE))</f>
        <v>0</v>
      </c>
      <c r="Z73" s="90">
        <f>IF(Z63=0,0,VLOOKUP(Z63,FAC_TOTALS_APTA!$A$4:$BJ$126,$L73,FALSE))</f>
        <v>0</v>
      </c>
      <c r="AA73" s="90">
        <f>IF(AA63=0,0,VLOOKUP(AA63,FAC_TOTALS_APTA!$A$4:$BJ$126,$L73,FALSE))</f>
        <v>0</v>
      </c>
      <c r="AB73" s="90">
        <f>IF(AB63=0,0,VLOOKUP(AB63,FAC_TOTALS_APTA!$A$4:$BJ$126,$L73,FALSE))</f>
        <v>0</v>
      </c>
      <c r="AC73" s="94" t="e">
        <f t="shared" si="22"/>
        <v>#N/A</v>
      </c>
      <c r="AD73" s="95" t="e">
        <f>AC73/G77</f>
        <v>#N/A</v>
      </c>
      <c r="AG73" s="56"/>
    </row>
    <row r="74" spans="2:33" x14ac:dyDescent="0.25">
      <c r="B74" s="77" t="s">
        <v>70</v>
      </c>
      <c r="C74" s="80"/>
      <c r="D74" s="9" t="s">
        <v>48</v>
      </c>
      <c r="E74" s="91"/>
      <c r="F74" s="79" t="e">
        <f>MATCH($D74,FAC_TOTALS_APTA!$A$2:$BJ$2,)</f>
        <v>#N/A</v>
      </c>
      <c r="G74" s="97" t="e">
        <f>VLOOKUP(G63,FAC_TOTALS_APTA!$A$4:$BJ$126,$F74,FALSE)</f>
        <v>#N/A</v>
      </c>
      <c r="H74" s="97" t="e">
        <f>VLOOKUP(H63,FAC_TOTALS_APTA!$A$4:$BJ$126,$F74,FALSE)</f>
        <v>#N/A</v>
      </c>
      <c r="I74" s="92" t="str">
        <f t="shared" si="19"/>
        <v>-</v>
      </c>
      <c r="J74" s="93" t="str">
        <f t="shared" ref="J74:J75" si="23">IF(C74="Log","_log","")</f>
        <v/>
      </c>
      <c r="K74" s="93" t="str">
        <f t="shared" si="21"/>
        <v>BIKE_SHARE_FAC</v>
      </c>
      <c r="L74" s="79" t="e">
        <f>MATCH($K74,FAC_TOTALS_APTA!$A$2:$BH$2,)</f>
        <v>#N/A</v>
      </c>
      <c r="M74" s="90" t="e">
        <f>IF(M63=0,0,VLOOKUP(M63,FAC_TOTALS_APTA!$A$4:$BJ$126,$L74,FALSE))</f>
        <v>#N/A</v>
      </c>
      <c r="N74" s="90" t="e">
        <f>IF(N63=0,0,VLOOKUP(N63,FAC_TOTALS_APTA!$A$4:$BJ$126,$L74,FALSE))</f>
        <v>#N/A</v>
      </c>
      <c r="O74" s="90" t="e">
        <f>IF(O63=0,0,VLOOKUP(O63,FAC_TOTALS_APTA!$A$4:$BJ$126,$L74,FALSE))</f>
        <v>#N/A</v>
      </c>
      <c r="P74" s="90" t="e">
        <f>IF(P63=0,0,VLOOKUP(P63,FAC_TOTALS_APTA!$A$4:$BJ$126,$L74,FALSE))</f>
        <v>#N/A</v>
      </c>
      <c r="Q74" s="90" t="e">
        <f>IF(Q63=0,0,VLOOKUP(Q63,FAC_TOTALS_APTA!$A$4:$BJ$126,$L74,FALSE))</f>
        <v>#N/A</v>
      </c>
      <c r="R74" s="90" t="e">
        <f>IF(R63=0,0,VLOOKUP(R63,FAC_TOTALS_APTA!$A$4:$BJ$126,$L74,FALSE))</f>
        <v>#N/A</v>
      </c>
      <c r="S74" s="90">
        <f>IF(S63=0,0,VLOOKUP(S63,FAC_TOTALS_APTA!$A$4:$BJ$126,$L74,FALSE))</f>
        <v>0</v>
      </c>
      <c r="T74" s="90">
        <f>IF(T63=0,0,VLOOKUP(T63,FAC_TOTALS_APTA!$A$4:$BJ$126,$L74,FALSE))</f>
        <v>0</v>
      </c>
      <c r="U74" s="90">
        <f>IF(U63=0,0,VLOOKUP(U63,FAC_TOTALS_APTA!$A$4:$BJ$126,$L74,FALSE))</f>
        <v>0</v>
      </c>
      <c r="V74" s="90">
        <f>IF(V63=0,0,VLOOKUP(V63,FAC_TOTALS_APTA!$A$4:$BJ$126,$L74,FALSE))</f>
        <v>0</v>
      </c>
      <c r="W74" s="90">
        <f>IF(W63=0,0,VLOOKUP(W63,FAC_TOTALS_APTA!$A$4:$BJ$126,$L74,FALSE))</f>
        <v>0</v>
      </c>
      <c r="X74" s="90">
        <f>IF(X63=0,0,VLOOKUP(X63,FAC_TOTALS_APTA!$A$4:$BJ$126,$L74,FALSE))</f>
        <v>0</v>
      </c>
      <c r="Y74" s="90">
        <f>IF(Y63=0,0,VLOOKUP(Y63,FAC_TOTALS_APTA!$A$4:$BJ$126,$L74,FALSE))</f>
        <v>0</v>
      </c>
      <c r="Z74" s="90">
        <f>IF(Z63=0,0,VLOOKUP(Z63,FAC_TOTALS_APTA!$A$4:$BJ$126,$L74,FALSE))</f>
        <v>0</v>
      </c>
      <c r="AA74" s="90">
        <f>IF(AA63=0,0,VLOOKUP(AA63,FAC_TOTALS_APTA!$A$4:$BJ$126,$L74,FALSE))</f>
        <v>0</v>
      </c>
      <c r="AB74" s="90">
        <f>IF(AB63=0,0,VLOOKUP(AB63,FAC_TOTALS_APTA!$A$4:$BJ$126,$L74,FALSE))</f>
        <v>0</v>
      </c>
      <c r="AC74" s="94" t="e">
        <f t="shared" si="22"/>
        <v>#N/A</v>
      </c>
      <c r="AD74" s="95" t="e">
        <f>AC74/G77</f>
        <v>#N/A</v>
      </c>
      <c r="AG74" s="56"/>
    </row>
    <row r="75" spans="2:33" x14ac:dyDescent="0.25">
      <c r="B75" s="87" t="s">
        <v>71</v>
      </c>
      <c r="C75" s="88"/>
      <c r="D75" s="10" t="s">
        <v>49</v>
      </c>
      <c r="E75" s="98"/>
      <c r="F75" s="89" t="e">
        <f>MATCH($D75,FAC_TOTALS_APTA!$A$2:$BJ$2,)</f>
        <v>#N/A</v>
      </c>
      <c r="G75" s="99" t="e">
        <f>VLOOKUP(G63,FAC_TOTALS_APTA!$A$4:$BJ$126,$F75,FALSE)</f>
        <v>#N/A</v>
      </c>
      <c r="H75" s="99" t="e">
        <f>VLOOKUP(H63,FAC_TOTALS_APTA!$A$4:$BJ$126,$F75,FALSE)</f>
        <v>#N/A</v>
      </c>
      <c r="I75" s="100" t="str">
        <f t="shared" si="19"/>
        <v>-</v>
      </c>
      <c r="J75" s="101" t="str">
        <f t="shared" si="23"/>
        <v/>
      </c>
      <c r="K75" s="101" t="str">
        <f t="shared" si="21"/>
        <v>scooter_flag_FAC</v>
      </c>
      <c r="L75" s="89" t="e">
        <f>MATCH($K75,FAC_TOTALS_APTA!$A$2:$BH$2,)</f>
        <v>#N/A</v>
      </c>
      <c r="M75" s="102" t="e">
        <f>IF(M63=0,0,VLOOKUP(M63,FAC_TOTALS_APTA!$A$4:$BJ$126,$L75,FALSE))</f>
        <v>#N/A</v>
      </c>
      <c r="N75" s="102" t="e">
        <f>IF(N63=0,0,VLOOKUP(N63,FAC_TOTALS_APTA!$A$4:$BJ$126,$L75,FALSE))</f>
        <v>#N/A</v>
      </c>
      <c r="O75" s="102" t="e">
        <f>IF(O63=0,0,VLOOKUP(O63,FAC_TOTALS_APTA!$A$4:$BJ$126,$L75,FALSE))</f>
        <v>#N/A</v>
      </c>
      <c r="P75" s="102" t="e">
        <f>IF(P63=0,0,VLOOKUP(P63,FAC_TOTALS_APTA!$A$4:$BJ$126,$L75,FALSE))</f>
        <v>#N/A</v>
      </c>
      <c r="Q75" s="102" t="e">
        <f>IF(Q63=0,0,VLOOKUP(Q63,FAC_TOTALS_APTA!$A$4:$BJ$126,$L75,FALSE))</f>
        <v>#N/A</v>
      </c>
      <c r="R75" s="102" t="e">
        <f>IF(R63=0,0,VLOOKUP(R63,FAC_TOTALS_APTA!$A$4:$BJ$126,$L75,FALSE))</f>
        <v>#N/A</v>
      </c>
      <c r="S75" s="102">
        <f>IF(S63=0,0,VLOOKUP(S63,FAC_TOTALS_APTA!$A$4:$BJ$126,$L75,FALSE))</f>
        <v>0</v>
      </c>
      <c r="T75" s="102">
        <f>IF(T63=0,0,VLOOKUP(T63,FAC_TOTALS_APTA!$A$4:$BJ$126,$L75,FALSE))</f>
        <v>0</v>
      </c>
      <c r="U75" s="102">
        <f>IF(U63=0,0,VLOOKUP(U63,FAC_TOTALS_APTA!$A$4:$BJ$126,$L75,FALSE))</f>
        <v>0</v>
      </c>
      <c r="V75" s="102">
        <f>IF(V63=0,0,VLOOKUP(V63,FAC_TOTALS_APTA!$A$4:$BJ$126,$L75,FALSE))</f>
        <v>0</v>
      </c>
      <c r="W75" s="102">
        <f>IF(W63=0,0,VLOOKUP(W63,FAC_TOTALS_APTA!$A$4:$BJ$126,$L75,FALSE))</f>
        <v>0</v>
      </c>
      <c r="X75" s="102">
        <f>IF(X63=0,0,VLOOKUP(X63,FAC_TOTALS_APTA!$A$4:$BJ$126,$L75,FALSE))</f>
        <v>0</v>
      </c>
      <c r="Y75" s="102">
        <f>IF(Y63=0,0,VLOOKUP(Y63,FAC_TOTALS_APTA!$A$4:$BJ$126,$L75,FALSE))</f>
        <v>0</v>
      </c>
      <c r="Z75" s="102">
        <f>IF(Z63=0,0,VLOOKUP(Z63,FAC_TOTALS_APTA!$A$4:$BJ$126,$L75,FALSE))</f>
        <v>0</v>
      </c>
      <c r="AA75" s="102">
        <f>IF(AA63=0,0,VLOOKUP(AA63,FAC_TOTALS_APTA!$A$4:$BJ$126,$L75,FALSE))</f>
        <v>0</v>
      </c>
      <c r="AB75" s="102">
        <f>IF(AB63=0,0,VLOOKUP(AB63,FAC_TOTALS_APTA!$A$4:$BJ$126,$L75,FALSE))</f>
        <v>0</v>
      </c>
      <c r="AC75" s="103" t="e">
        <f t="shared" si="22"/>
        <v>#N/A</v>
      </c>
      <c r="AD75" s="104" t="e">
        <f>AC75/G77</f>
        <v>#N/A</v>
      </c>
      <c r="AG75" s="56"/>
    </row>
    <row r="76" spans="2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MATCH($K76,FAC_TOTALS_APTA!$A$2:$BH$2,)</f>
        <v>35</v>
      </c>
      <c r="M76" s="48" t="e">
        <f>IF(M63=0,0,VLOOKUP(M63,FAC_TOTALS_APTA!$A$4:$BJ$126,$L76,FALSE))</f>
        <v>#N/A</v>
      </c>
      <c r="N76" s="48" t="e">
        <f>IF(N63=0,0,VLOOKUP(N63,FAC_TOTALS_APTA!$A$4:$BJ$126,$L76,FALSE))</f>
        <v>#N/A</v>
      </c>
      <c r="O76" s="48" t="e">
        <f>IF(O63=0,0,VLOOKUP(O63,FAC_TOTALS_APTA!$A$4:$BJ$126,$L76,FALSE))</f>
        <v>#N/A</v>
      </c>
      <c r="P76" s="48" t="e">
        <f>IF(P63=0,0,VLOOKUP(P63,FAC_TOTALS_APTA!$A$4:$BJ$126,$L76,FALSE))</f>
        <v>#N/A</v>
      </c>
      <c r="Q76" s="48" t="e">
        <f>IF(Q63=0,0,VLOOKUP(Q63,FAC_TOTALS_APTA!$A$4:$BJ$126,$L76,FALSE))</f>
        <v>#N/A</v>
      </c>
      <c r="R76" s="48" t="e">
        <f>IF(R63=0,0,VLOOKUP(R63,FAC_TOTALS_APTA!$A$4:$BJ$126,$L76,FALSE))</f>
        <v>#N/A</v>
      </c>
      <c r="S76" s="48">
        <f>IF(S63=0,0,VLOOKUP(S63,FAC_TOTALS_APTA!$A$4:$BJ$126,$L76,FALSE))</f>
        <v>0</v>
      </c>
      <c r="T76" s="48">
        <f>IF(T63=0,0,VLOOKUP(T63,FAC_TOTALS_APTA!$A$4:$BJ$126,$L76,FALSE))</f>
        <v>0</v>
      </c>
      <c r="U76" s="48">
        <f>IF(U63=0,0,VLOOKUP(U63,FAC_TOTALS_APTA!$A$4:$BJ$126,$L76,FALSE))</f>
        <v>0</v>
      </c>
      <c r="V76" s="48">
        <f>IF(V63=0,0,VLOOKUP(V63,FAC_TOTALS_APTA!$A$4:$BJ$126,$L76,FALSE))</f>
        <v>0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13" t="e">
        <f>VLOOKUP(G63,FAC_TOTALS_APTA!$A$4:$BJ$126,$F77,FALSE)</f>
        <v>#N/A</v>
      </c>
      <c r="H77" s="113" t="e">
        <f>VLOOKUP(H63,FAC_TOTALS_APTA!$A$4:$BH$126,$F77,FALSE)</f>
        <v>#N/A</v>
      </c>
      <c r="I77" s="115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4" t="e">
        <f>VLOOKUP(G63,FAC_TOTALS_APTA!$A$4:$BH$126,$F78,FALSE)</f>
        <v>#N/A</v>
      </c>
      <c r="H78" s="114" t="e">
        <f>VLOOKUP(H63,FAC_TOTALS_APTA!$A$4:$BH$126,$F78,FALSE)</f>
        <v>#N/A</v>
      </c>
      <c r="I78" s="116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32">
        <f>VLOOKUP(G89,FAC_TOTALS_APTA!$A$4:$BJ$126,$F91,FALSE)</f>
        <v>542311539</v>
      </c>
      <c r="H91" s="32">
        <f>VLOOKUP(H89,FAC_TOTALS_APTA!$A$4:$BJ$126,$F91,FALSE)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44545631.566088997</v>
      </c>
      <c r="N91" s="32">
        <f>IF(N89=0,0,VLOOKUP(N89,FAC_TOTALS_APTA!$A$4:$BJ$126,$L91,FALSE))</f>
        <v>25824722.523605801</v>
      </c>
      <c r="O91" s="32">
        <f>IF(O89=0,0,VLOOKUP(O89,FAC_TOTALS_APTA!$A$4:$BJ$126,$L91,FALSE))</f>
        <v>4561411.5458891802</v>
      </c>
      <c r="P91" s="32">
        <f>IF(P89=0,0,VLOOKUP(P89,FAC_TOTALS_APTA!$A$4:$BJ$126,$L91,FALSE))</f>
        <v>-1935703.7861388</v>
      </c>
      <c r="Q91" s="32">
        <f>IF(Q89=0,0,VLOOKUP(Q89,FAC_TOTALS_APTA!$A$4:$BJ$126,$L91,FALSE))</f>
        <v>12070218.7513965</v>
      </c>
      <c r="R91" s="32">
        <f>IF(R89=0,0,VLOOKUP(R89,FAC_TOTALS_APTA!$A$4:$BJ$126,$L91,FALSE))</f>
        <v>-17252936.134052701</v>
      </c>
      <c r="S91" s="32">
        <f>IF(S89=0,0,VLOOKUP(S89,FAC_TOTALS_APTA!$A$4:$BJ$126,$L91,FALSE))</f>
        <v>0</v>
      </c>
      <c r="T91" s="32">
        <f>IF(T89=0,0,VLOOKUP(T89,FAC_TOTALS_APTA!$A$4:$BJ$126,$L91,FALSE))</f>
        <v>0</v>
      </c>
      <c r="U91" s="32">
        <f>IF(U89=0,0,VLOOKUP(U89,FAC_TOTALS_APTA!$A$4:$BJ$126,$L91,FALSE))</f>
        <v>0</v>
      </c>
      <c r="V91" s="32">
        <f>IF(V89=0,0,VLOOKUP(V89,FAC_TOTALS_APTA!$A$4:$BJ$126,$L91,FALSE))</f>
        <v>0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67813344.466788977</v>
      </c>
      <c r="AD91" s="36">
        <f>AC91/G103</f>
        <v>2.3336087194828586E-2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57">
        <f>VLOOKUP(G89,FAC_TOTALS_APTA!$A$4:$BJ$126,$F92,FALSE)</f>
        <v>1.6964752675200001</v>
      </c>
      <c r="H92" s="57">
        <f>VLOOKUP(H89,FAC_TOTALS_APTA!$A$4:$BJ$126,$F92,FALSE)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-35179403.346225999</v>
      </c>
      <c r="N92" s="32">
        <f>IF(N89=0,0,VLOOKUP(N89,FAC_TOTALS_APTA!$A$4:$BJ$126,$L92,FALSE))</f>
        <v>5414032.6223742999</v>
      </c>
      <c r="O92" s="32">
        <f>IF(O89=0,0,VLOOKUP(O89,FAC_TOTALS_APTA!$A$4:$BJ$126,$L92,FALSE))</f>
        <v>-80153324.107463703</v>
      </c>
      <c r="P92" s="32">
        <f>IF(P89=0,0,VLOOKUP(P89,FAC_TOTALS_APTA!$A$4:$BJ$126,$L92,FALSE))</f>
        <v>-5574752.8519671801</v>
      </c>
      <c r="Q92" s="32">
        <f>IF(Q89=0,0,VLOOKUP(Q89,FAC_TOTALS_APTA!$A$4:$BJ$126,$L92,FALSE))</f>
        <v>-2247147.3977067498</v>
      </c>
      <c r="R92" s="32">
        <f>IF(R89=0,0,VLOOKUP(R89,FAC_TOTALS_APTA!$A$4:$BJ$126,$L92,FALSE))</f>
        <v>-32639117.2916447</v>
      </c>
      <c r="S92" s="32">
        <f>IF(S89=0,0,VLOOKUP(S89,FAC_TOTALS_APTA!$A$4:$BJ$126,$L92,FALSE))</f>
        <v>0</v>
      </c>
      <c r="T92" s="32">
        <f>IF(T89=0,0,VLOOKUP(T89,FAC_TOTALS_APTA!$A$4:$BJ$126,$L92,FALSE))</f>
        <v>0</v>
      </c>
      <c r="U92" s="32">
        <f>IF(U89=0,0,VLOOKUP(U89,FAC_TOTALS_APTA!$A$4:$BJ$126,$L92,FALSE))</f>
        <v>0</v>
      </c>
      <c r="V92" s="32">
        <f>IF(V89=0,0,VLOOKUP(V89,FAC_TOTALS_APTA!$A$4:$BJ$126,$L92,FALSE))</f>
        <v>0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32">SUM(M92:AB92)</f>
        <v>-150379712.37263402</v>
      </c>
      <c r="AD92" s="36">
        <f>AC92/G103</f>
        <v>-5.1749019427579895E-2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32">
        <f>VLOOKUP(G89,FAC_TOTALS_APTA!$A$4:$BJ$126,$F93,FALSE)</f>
        <v>27909105.420000002</v>
      </c>
      <c r="H93" s="32">
        <f>VLOOKUP(H89,FAC_TOTALS_APTA!$A$4:$BJ$126,$F93,FALSE)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MATCH($K93,FAC_TOTALS_APTA!$A$2:$BH$2,)</f>
        <v>24</v>
      </c>
      <c r="M93" s="32">
        <f>IF(M89=0,0,VLOOKUP(M89,FAC_TOTALS_APTA!$A$4:$BJ$126,$L93,FALSE))</f>
        <v>36639104.814092599</v>
      </c>
      <c r="N93" s="32">
        <f>IF(N89=0,0,VLOOKUP(N89,FAC_TOTALS_APTA!$A$4:$BJ$126,$L93,FALSE))</f>
        <v>11887966.483767999</v>
      </c>
      <c r="O93" s="32">
        <f>IF(O89=0,0,VLOOKUP(O89,FAC_TOTALS_APTA!$A$4:$BJ$126,$L93,FALSE))</f>
        <v>11158149.1846807</v>
      </c>
      <c r="P93" s="32">
        <f>IF(P89=0,0,VLOOKUP(P89,FAC_TOTALS_APTA!$A$4:$BJ$126,$L93,FALSE))</f>
        <v>2389328.1215981198</v>
      </c>
      <c r="Q93" s="32">
        <f>IF(Q89=0,0,VLOOKUP(Q89,FAC_TOTALS_APTA!$A$4:$BJ$126,$L93,FALSE))</f>
        <v>9315517.7599041201</v>
      </c>
      <c r="R93" s="32">
        <f>IF(R89=0,0,VLOOKUP(R89,FAC_TOTALS_APTA!$A$4:$BJ$126,$L93,FALSE))</f>
        <v>5624924.6641102396</v>
      </c>
      <c r="S93" s="32">
        <f>IF(S89=0,0,VLOOKUP(S89,FAC_TOTALS_APTA!$A$4:$BJ$126,$L93,FALSE))</f>
        <v>0</v>
      </c>
      <c r="T93" s="32">
        <f>IF(T89=0,0,VLOOKUP(T89,FAC_TOTALS_APTA!$A$4:$BJ$126,$L93,FALSE))</f>
        <v>0</v>
      </c>
      <c r="U93" s="32">
        <f>IF(U89=0,0,VLOOKUP(U89,FAC_TOTALS_APTA!$A$4:$BJ$126,$L93,FALSE))</f>
        <v>0</v>
      </c>
      <c r="V93" s="32">
        <f>IF(V89=0,0,VLOOKUP(V89,FAC_TOTALS_APTA!$A$4:$BJ$126,$L93,FALSE))</f>
        <v>0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32"/>
        <v>77014991.028153777</v>
      </c>
      <c r="AD93" s="36">
        <f>AC93/G103</f>
        <v>2.6502579397512469E-2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57" t="e">
        <f>VLOOKUP(G89,FAC_TOTALS_APTA!$A$4:$BJ$126,$F94,FALSE)</f>
        <v>#REF!</v>
      </c>
      <c r="H94" s="57" t="e">
        <f>VLOOKUP(H89,FAC_TOTALS_APTA!$A$4:$BJ$126,$F94,FALSE)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>
        <f>IF(S89=0,0,VLOOKUP(S89,FAC_TOTALS_APTA!$A$4:$BJ$126,$L94,FALSE))</f>
        <v>0</v>
      </c>
      <c r="T94" s="32">
        <f>IF(T89=0,0,VLOOKUP(T89,FAC_TOTALS_APTA!$A$4:$BJ$126,$L94,FALSE))</f>
        <v>0</v>
      </c>
      <c r="U94" s="32">
        <f>IF(U89=0,0,VLOOKUP(U89,FAC_TOTALS_APTA!$A$4:$BJ$126,$L94,FALSE))</f>
        <v>0</v>
      </c>
      <c r="V94" s="32">
        <f>IF(V89=0,0,VLOOKUP(V89,FAC_TOTALS_APTA!$A$4:$BJ$126,$L94,FALSE))</f>
        <v>0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37">
        <f>VLOOKUP(G89,FAC_TOTALS_APTA!$A$4:$BJ$126,$F95,FALSE)</f>
        <v>4.1093000000000002</v>
      </c>
      <c r="H95" s="37">
        <f>VLOOKUP(H89,FAC_TOTALS_APTA!$A$4:$BJ$126,$F95,FALSE)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MATCH($K95,FAC_TOTALS_APTA!$A$2:$BH$2,)</f>
        <v>26</v>
      </c>
      <c r="M95" s="32">
        <f>IF(M89=0,0,VLOOKUP(M89,FAC_TOTALS_APTA!$A$4:$BJ$126,$L95,FALSE))</f>
        <v>-16875887.474076498</v>
      </c>
      <c r="N95" s="32">
        <f>IF(N89=0,0,VLOOKUP(N89,FAC_TOTALS_APTA!$A$4:$BJ$126,$L95,FALSE))</f>
        <v>-20491479.993778098</v>
      </c>
      <c r="O95" s="32">
        <f>IF(O89=0,0,VLOOKUP(O89,FAC_TOTALS_APTA!$A$4:$BJ$126,$L95,FALSE))</f>
        <v>-132942703.38518199</v>
      </c>
      <c r="P95" s="32">
        <f>IF(P89=0,0,VLOOKUP(P89,FAC_TOTALS_APTA!$A$4:$BJ$126,$L95,FALSE))</f>
        <v>-40950818.874971002</v>
      </c>
      <c r="Q95" s="32">
        <f>IF(Q89=0,0,VLOOKUP(Q89,FAC_TOTALS_APTA!$A$4:$BJ$126,$L95,FALSE))</f>
        <v>40322307.168576099</v>
      </c>
      <c r="R95" s="32">
        <f>IF(R89=0,0,VLOOKUP(R89,FAC_TOTALS_APTA!$A$4:$BJ$126,$L95,FALSE))</f>
        <v>32216992.087384399</v>
      </c>
      <c r="S95" s="32">
        <f>IF(S89=0,0,VLOOKUP(S89,FAC_TOTALS_APTA!$A$4:$BJ$126,$L95,FALSE))</f>
        <v>0</v>
      </c>
      <c r="T95" s="32">
        <f>IF(T89=0,0,VLOOKUP(T89,FAC_TOTALS_APTA!$A$4:$BJ$126,$L95,FALSE))</f>
        <v>0</v>
      </c>
      <c r="U95" s="32">
        <f>IF(U89=0,0,VLOOKUP(U89,FAC_TOTALS_APTA!$A$4:$BJ$126,$L95,FALSE))</f>
        <v>0</v>
      </c>
      <c r="V95" s="32">
        <f>IF(V89=0,0,VLOOKUP(V89,FAC_TOTALS_APTA!$A$4:$BJ$126,$L95,FALSE))</f>
        <v>0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32"/>
        <v>-138721590.47204709</v>
      </c>
      <c r="AD95" s="36">
        <f>AC95/G103</f>
        <v>-4.7737199168025025E-2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57">
        <f>VLOOKUP(G89,FAC_TOTALS_APTA!$A$4:$BJ$126,$F96,FALSE)</f>
        <v>33963.31</v>
      </c>
      <c r="H96" s="57">
        <f>VLOOKUP(H89,FAC_TOTALS_APTA!$A$4:$BJ$126,$F96,FALSE)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4628781.2568792095</v>
      </c>
      <c r="N96" s="32">
        <f>IF(N89=0,0,VLOOKUP(N89,FAC_TOTALS_APTA!$A$4:$BJ$126,$L96,FALSE))</f>
        <v>2186297.37174427</v>
      </c>
      <c r="O96" s="32">
        <f>IF(O89=0,0,VLOOKUP(O89,FAC_TOTALS_APTA!$A$4:$BJ$126,$L96,FALSE))</f>
        <v>-11125855.789292799</v>
      </c>
      <c r="P96" s="32">
        <f>IF(P89=0,0,VLOOKUP(P89,FAC_TOTALS_APTA!$A$4:$BJ$126,$L96,FALSE))</f>
        <v>-20063131.358008701</v>
      </c>
      <c r="Q96" s="32">
        <f>IF(Q89=0,0,VLOOKUP(Q89,FAC_TOTALS_APTA!$A$4:$BJ$126,$L96,FALSE))</f>
        <v>-11256139.585478701</v>
      </c>
      <c r="R96" s="32">
        <f>IF(R89=0,0,VLOOKUP(R89,FAC_TOTALS_APTA!$A$4:$BJ$126,$L96,FALSE))</f>
        <v>-14745155.071997199</v>
      </c>
      <c r="S96" s="32">
        <f>IF(S89=0,0,VLOOKUP(S89,FAC_TOTALS_APTA!$A$4:$BJ$126,$L96,FALSE))</f>
        <v>0</v>
      </c>
      <c r="T96" s="32">
        <f>IF(T89=0,0,VLOOKUP(T89,FAC_TOTALS_APTA!$A$4:$BJ$126,$L96,FALSE))</f>
        <v>0</v>
      </c>
      <c r="U96" s="32">
        <f>IF(U89=0,0,VLOOKUP(U89,FAC_TOTALS_APTA!$A$4:$BJ$126,$L96,FALSE))</f>
        <v>0</v>
      </c>
      <c r="V96" s="32">
        <f>IF(V89=0,0,VLOOKUP(V89,FAC_TOTALS_APTA!$A$4:$BJ$126,$L96,FALSE))</f>
        <v>0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32"/>
        <v>-50375203.176153913</v>
      </c>
      <c r="AD96" s="36">
        <f>AC96/G103</f>
        <v>-1.7335233102264324E-2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32">
        <f>VLOOKUP(G89,FAC_TOTALS_APTA!$A$4:$BJ$126,$F97,FALSE)</f>
        <v>31.51</v>
      </c>
      <c r="H97" s="32">
        <f>VLOOKUP(H89,FAC_TOTALS_APTA!$A$4:$BJ$126,$F97,FALSE)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MATCH($K97,FAC_TOTALS_APTA!$A$2:$BH$2,)</f>
        <v>28</v>
      </c>
      <c r="M97" s="32">
        <f>IF(M89=0,0,VLOOKUP(M89,FAC_TOTALS_APTA!$A$4:$BJ$126,$L97,FALSE))</f>
        <v>-45247617.713616498</v>
      </c>
      <c r="N97" s="32">
        <f>IF(N89=0,0,VLOOKUP(N89,FAC_TOTALS_APTA!$A$4:$BJ$126,$L97,FALSE))</f>
        <v>8067203.2889197003</v>
      </c>
      <c r="O97" s="32">
        <f>IF(O89=0,0,VLOOKUP(O89,FAC_TOTALS_APTA!$A$4:$BJ$126,$L97,FALSE))</f>
        <v>-927140.36288937996</v>
      </c>
      <c r="P97" s="32">
        <f>IF(P89=0,0,VLOOKUP(P89,FAC_TOTALS_APTA!$A$4:$BJ$126,$L97,FALSE))</f>
        <v>-8701529.6318329591</v>
      </c>
      <c r="Q97" s="32">
        <f>IF(Q89=0,0,VLOOKUP(Q89,FAC_TOTALS_APTA!$A$4:$BJ$126,$L97,FALSE))</f>
        <v>3634374.19772965</v>
      </c>
      <c r="R97" s="32">
        <f>IF(R89=0,0,VLOOKUP(R89,FAC_TOTALS_APTA!$A$4:$BJ$126,$L97,FALSE))</f>
        <v>304767.95074676198</v>
      </c>
      <c r="S97" s="32">
        <f>IF(S89=0,0,VLOOKUP(S89,FAC_TOTALS_APTA!$A$4:$BJ$126,$L97,FALSE))</f>
        <v>0</v>
      </c>
      <c r="T97" s="32">
        <f>IF(T89=0,0,VLOOKUP(T89,FAC_TOTALS_APTA!$A$4:$BJ$126,$L97,FALSE))</f>
        <v>0</v>
      </c>
      <c r="U97" s="32">
        <f>IF(U89=0,0,VLOOKUP(U89,FAC_TOTALS_APTA!$A$4:$BJ$126,$L97,FALSE))</f>
        <v>0</v>
      </c>
      <c r="V97" s="32">
        <f>IF(V89=0,0,VLOOKUP(V89,FAC_TOTALS_APTA!$A$4:$BJ$126,$L97,FALSE))</f>
        <v>0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32"/>
        <v>-42869942.270942725</v>
      </c>
      <c r="AD97" s="36">
        <f>AC97/G103</f>
        <v>-1.4752505111467154E-2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37">
        <f>VLOOKUP(G89,FAC_TOTALS_APTA!$A$4:$BJ$126,$F98,FALSE)</f>
        <v>4.0999999999999996</v>
      </c>
      <c r="H98" s="37">
        <f>VLOOKUP(H89,FAC_TOTALS_APTA!$A$4:$BJ$126,$F98,FALSE)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MATCH($K98,FAC_TOTALS_APTA!$A$2:$BH$2,)</f>
        <v>29</v>
      </c>
      <c r="M98" s="32">
        <f>IF(M89=0,0,VLOOKUP(M89,FAC_TOTALS_APTA!$A$4:$BJ$126,$L98,FALSE))</f>
        <v>-2388993.5392580498</v>
      </c>
      <c r="N98" s="32">
        <f>IF(N89=0,0,VLOOKUP(N89,FAC_TOTALS_APTA!$A$4:$BJ$126,$L98,FALSE))</f>
        <v>0</v>
      </c>
      <c r="O98" s="32">
        <f>IF(O89=0,0,VLOOKUP(O89,FAC_TOTALS_APTA!$A$4:$BJ$126,$L98,FALSE))</f>
        <v>2560609.3635352799</v>
      </c>
      <c r="P98" s="32">
        <f>IF(P89=0,0,VLOOKUP(P89,FAC_TOTALS_APTA!$A$4:$BJ$126,$L98,FALSE))</f>
        <v>-9936814.3406158797</v>
      </c>
      <c r="Q98" s="32">
        <f>IF(Q89=0,0,VLOOKUP(Q89,FAC_TOTALS_APTA!$A$4:$BJ$126,$L98,FALSE))</f>
        <v>0</v>
      </c>
      <c r="R98" s="32">
        <f>IF(R89=0,0,VLOOKUP(R89,FAC_TOTALS_APTA!$A$4:$BJ$126,$L98,FALSE))</f>
        <v>-2522600.6870890898</v>
      </c>
      <c r="S98" s="32">
        <f>IF(S89=0,0,VLOOKUP(S89,FAC_TOTALS_APTA!$A$4:$BJ$126,$L98,FALSE))</f>
        <v>0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0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32"/>
        <v>-12287799.203427739</v>
      </c>
      <c r="AD98" s="36">
        <f>AC98/G103</f>
        <v>-4.2285062902946476E-3</v>
      </c>
    </row>
    <row r="99" spans="1:31" x14ac:dyDescent="0.25">
      <c r="B99" s="28" t="s">
        <v>69</v>
      </c>
      <c r="C99" s="31"/>
      <c r="D99" s="129" t="s">
        <v>82</v>
      </c>
      <c r="E99" s="58"/>
      <c r="F99" s="9">
        <f>MATCH($D99,FAC_TOTALS_APTA!$A$2:$BJ$2,)</f>
        <v>21</v>
      </c>
      <c r="G99" s="37">
        <f>VLOOKUP(G89,FAC_TOTALS_APTA!$A$4:$BJ$126,$F99,FALSE)</f>
        <v>1</v>
      </c>
      <c r="H99" s="37">
        <f>VLOOKUP(H89,FAC_TOTALS_APTA!$A$4:$BJ$126,$F99,FALSE)</f>
        <v>7</v>
      </c>
      <c r="I99" s="33">
        <f t="shared" si="29"/>
        <v>6</v>
      </c>
      <c r="J99" s="34"/>
      <c r="K99" s="34" t="str">
        <f t="shared" si="31"/>
        <v>YEARS_SINCE_TNC_RAIL_FAC</v>
      </c>
      <c r="L99" s="9">
        <f>MATCH($K99,FAC_TOTALS_APTA!$A$2:$BH$2,)</f>
        <v>31</v>
      </c>
      <c r="M99" s="32">
        <f>IF(M89=0,0,VLOOKUP(M89,FAC_TOTALS_APTA!$A$4:$BJ$126,$L99,FALSE))</f>
        <v>-7593675.09718577</v>
      </c>
      <c r="N99" s="32">
        <f>IF(N89=0,0,VLOOKUP(N89,FAC_TOTALS_APTA!$A$4:$BJ$126,$L99,FALSE))</f>
        <v>-7850894.4353544796</v>
      </c>
      <c r="O99" s="32">
        <f>IF(O89=0,0,VLOOKUP(O89,FAC_TOTALS_APTA!$A$4:$BJ$126,$L99,FALSE))</f>
        <v>-8132537.1530211503</v>
      </c>
      <c r="P99" s="32">
        <f>IF(P89=0,0,VLOOKUP(P89,FAC_TOTALS_APTA!$A$4:$BJ$126,$L99,FALSE))</f>
        <v>-7905976.2256255904</v>
      </c>
      <c r="Q99" s="32">
        <f>IF(Q89=0,0,VLOOKUP(Q89,FAC_TOTALS_APTA!$A$4:$BJ$126,$L99,FALSE))</f>
        <v>-7963964.1360772103</v>
      </c>
      <c r="R99" s="32">
        <f>IF(R89=0,0,VLOOKUP(R89,FAC_TOTALS_APTA!$A$4:$BJ$126,$L99,FALSE))</f>
        <v>-8018359.90885155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0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32"/>
        <v>-47465406.956115752</v>
      </c>
      <c r="AD99" s="36">
        <f>AC99/G103</f>
        <v>-1.6333907200350606E-2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37" t="e">
        <f>VLOOKUP(G89,FAC_TOTALS_APTA!$A$4:$BJ$126,$F100,FALSE)</f>
        <v>#REF!</v>
      </c>
      <c r="H100" s="37" t="e">
        <f>VLOOKUP(H89,FAC_TOTALS_APTA!$A$4:$BJ$126,$F100,FALSE)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>
        <f>IF(S89=0,0,VLOOKUP(S89,FAC_TOTALS_APTA!$A$4:$BJ$126,$L100,FALSE))</f>
        <v>0</v>
      </c>
      <c r="T100" s="32">
        <f>IF(T89=0,0,VLOOKUP(T89,FAC_TOTALS_APTA!$A$4:$BJ$126,$L100,FALSE))</f>
        <v>0</v>
      </c>
      <c r="U100" s="32">
        <f>IF(U89=0,0,VLOOKUP(U89,FAC_TOTALS_APTA!$A$4:$BJ$126,$L100,FALSE))</f>
        <v>0</v>
      </c>
      <c r="V100" s="32">
        <f>IF(V89=0,0,VLOOKUP(V89,FAC_TOTALS_APTA!$A$4:$BJ$126,$L100,FALSE))</f>
        <v>0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32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38" t="e">
        <f>VLOOKUP(G89,FAC_TOTALS_APTA!$A$4:$BJ$126,$F101,FALSE)</f>
        <v>#REF!</v>
      </c>
      <c r="H101" s="38" t="e">
        <f>VLOOKUP(H89,FAC_TOTALS_APTA!$A$4:$BJ$126,$F101,FALSE)</f>
        <v>#REF!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>
        <f>IF(S89=0,0,VLOOKUP(S89,FAC_TOTALS_APTA!$A$4:$BJ$126,$L101,FALSE))</f>
        <v>0</v>
      </c>
      <c r="T101" s="41">
        <f>IF(T89=0,0,VLOOKUP(T89,FAC_TOTALS_APTA!$A$4:$BJ$126,$L101,FALSE))</f>
        <v>0</v>
      </c>
      <c r="U101" s="41">
        <f>IF(U89=0,0,VLOOKUP(U89,FAC_TOTALS_APTA!$A$4:$BJ$126,$L101,FALSE))</f>
        <v>0</v>
      </c>
      <c r="V101" s="41">
        <f>IF(V89=0,0,VLOOKUP(V89,FAC_TOTALS_APTA!$A$4:$BJ$126,$L101,FALSE))</f>
        <v>0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32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13">
        <f>VLOOKUP(G89,FAC_TOTALS_APTA!$A$4:$BJ$126,$F103,FALSE)</f>
        <v>2905943224.3558302</v>
      </c>
      <c r="H103" s="113">
        <f>VLOOKUP(H89,FAC_TOTALS_APTA!$A$4:$BH$126,$F103,FALSE)</f>
        <v>2632376763.4320202</v>
      </c>
      <c r="I103" s="115">
        <f t="shared" ref="I103" si="35">H103/G103-1</f>
        <v>-9.4140332347495304E-2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-273566460.92381001</v>
      </c>
      <c r="AD103" s="36">
        <f>I103</f>
        <v>-9.4140332347495304E-2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4">
        <f>VLOOKUP(G89,FAC_TOTALS_APTA!$A$4:$BH$126,$F104,FALSE)</f>
        <v>2929500930.99999</v>
      </c>
      <c r="H104" s="114">
        <f>VLOOKUP(H89,FAC_TOTALS_APTA!$A$4:$BH$126,$F104,FALSE)</f>
        <v>3028681761</v>
      </c>
      <c r="I104" s="116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0.12799621167167585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6"/>
  <sheetViews>
    <sheetView zoomScaleNormal="100"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E76" sqref="E76:AJ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customWidth="1"/>
    <col min="21" max="21" width="14.25" style="4" bestFit="1" customWidth="1"/>
    <col min="22" max="23" width="11.875" style="4" bestFit="1" customWidth="1"/>
    <col min="24" max="24" width="14.25" style="4" bestFit="1" customWidth="1"/>
    <col min="25" max="25" width="14" style="4" bestFit="1" customWidth="1"/>
    <col min="26" max="26" width="16.625" style="2" bestFit="1" customWidth="1"/>
    <col min="27" max="27" width="21.75" bestFit="1" customWidth="1"/>
    <col min="28" max="28" width="22" style="2" bestFit="1" customWidth="1"/>
    <col min="29" max="29" width="17.625" style="2" bestFit="1" customWidth="1"/>
    <col min="30" max="30" width="22" customWidth="1"/>
    <col min="31" max="31" width="21.875" style="2" bestFit="1" customWidth="1"/>
    <col min="32" max="32" width="26.125" bestFit="1" customWidth="1"/>
    <col min="33" max="33" width="18.625" style="2" bestFit="1" customWidth="1"/>
    <col min="34" max="34" width="23" bestFit="1" customWidth="1"/>
    <col min="35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64" s="6" customFormat="1" x14ac:dyDescent="0.25">
      <c r="C1" s="75" t="s">
        <v>15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M1" s="7"/>
      <c r="AN1" s="7"/>
      <c r="AO1" s="7"/>
      <c r="AP1" s="7"/>
      <c r="BC1" s="76"/>
      <c r="BD1" s="76"/>
      <c r="BE1" s="76"/>
      <c r="BF1" s="76"/>
      <c r="BG1" s="76"/>
      <c r="BH1" s="76"/>
    </row>
    <row r="2" spans="1:64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79</v>
      </c>
      <c r="P2" t="s">
        <v>18</v>
      </c>
      <c r="Q2" t="s">
        <v>17</v>
      </c>
      <c r="R2" t="s">
        <v>10</v>
      </c>
      <c r="S2" t="s">
        <v>32</v>
      </c>
      <c r="T2" t="s">
        <v>81</v>
      </c>
      <c r="U2" t="s">
        <v>82</v>
      </c>
      <c r="V2" t="s">
        <v>12</v>
      </c>
      <c r="W2" t="s">
        <v>76</v>
      </c>
      <c r="X2" t="s">
        <v>13</v>
      </c>
      <c r="Y2" t="s">
        <v>80</v>
      </c>
      <c r="Z2" t="s">
        <v>33</v>
      </c>
      <c r="AA2" t="s">
        <v>34</v>
      </c>
      <c r="AB2" t="s">
        <v>14</v>
      </c>
      <c r="AC2" t="s">
        <v>35</v>
      </c>
      <c r="AD2" t="s">
        <v>83</v>
      </c>
      <c r="AE2" t="s">
        <v>84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BD2" s="8"/>
      <c r="BE2" s="8"/>
      <c r="BF2" s="8"/>
      <c r="BG2" s="8"/>
      <c r="BH2" s="8"/>
    </row>
    <row r="3" spans="1:6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</row>
    <row r="4" spans="1:6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1897146143.5897501</v>
      </c>
      <c r="K4">
        <v>0</v>
      </c>
      <c r="L4">
        <v>69431799.636510193</v>
      </c>
      <c r="M4">
        <v>0.91027864284140703</v>
      </c>
      <c r="N4">
        <v>9573567.1438265797</v>
      </c>
      <c r="O4">
        <v>60.16252644051</v>
      </c>
      <c r="P4">
        <v>1.99892297215457</v>
      </c>
      <c r="Q4">
        <v>39381.469965213502</v>
      </c>
      <c r="R4">
        <v>9.9176880297119094</v>
      </c>
      <c r="S4">
        <v>3.9438940773070499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2217749582</v>
      </c>
      <c r="AJ4">
        <v>2217749582</v>
      </c>
      <c r="BC4"/>
      <c r="BD4"/>
      <c r="BE4"/>
      <c r="BF4"/>
      <c r="BG4"/>
      <c r="BH4"/>
    </row>
    <row r="5" spans="1:6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2062486881.4935</v>
      </c>
      <c r="K5">
        <v>50885394.7723943</v>
      </c>
      <c r="L5">
        <v>69475683.838446796</v>
      </c>
      <c r="M5">
        <v>0.91687073440147104</v>
      </c>
      <c r="N5">
        <v>9715711.2025870793</v>
      </c>
      <c r="O5">
        <v>60.465174129230697</v>
      </c>
      <c r="P5">
        <v>2.3077092528229799</v>
      </c>
      <c r="Q5">
        <v>38481.401179127999</v>
      </c>
      <c r="R5">
        <v>9.8266441604857402</v>
      </c>
      <c r="S5">
        <v>3.9438940773070499</v>
      </c>
      <c r="T5">
        <v>0</v>
      </c>
      <c r="U5">
        <v>0</v>
      </c>
      <c r="V5">
        <v>-2200808.2064132001</v>
      </c>
      <c r="W5">
        <v>-3224046.1099823099</v>
      </c>
      <c r="X5">
        <v>14894060.4028135</v>
      </c>
      <c r="Y5">
        <v>-58071.570690504799</v>
      </c>
      <c r="Z5">
        <v>37711469.431848802</v>
      </c>
      <c r="AA5">
        <v>9953934.0465384107</v>
      </c>
      <c r="AB5">
        <v>-1983980.3714987</v>
      </c>
      <c r="AC5">
        <v>0</v>
      </c>
      <c r="AD5">
        <v>0</v>
      </c>
      <c r="AE5">
        <v>0</v>
      </c>
      <c r="AF5">
        <v>55183960.903763004</v>
      </c>
      <c r="AG5">
        <v>56035169.491269998</v>
      </c>
      <c r="AH5">
        <v>-127570833.49126901</v>
      </c>
      <c r="AI5" s="3">
        <v>0</v>
      </c>
      <c r="AJ5">
        <v>-71535663.999999896</v>
      </c>
      <c r="AK5" s="3"/>
      <c r="AM5" s="3"/>
      <c r="AO5" s="3"/>
      <c r="AQ5" s="3"/>
      <c r="AS5" s="3"/>
      <c r="AU5" s="3"/>
      <c r="AX5" s="3"/>
      <c r="AZ5" s="3"/>
      <c r="BB5" s="3"/>
      <c r="BC5"/>
      <c r="BD5"/>
      <c r="BE5"/>
      <c r="BF5"/>
      <c r="BG5"/>
      <c r="BH5"/>
    </row>
    <row r="6" spans="1:6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2401009560.7907801</v>
      </c>
      <c r="K6">
        <v>112824216.67406</v>
      </c>
      <c r="L6">
        <v>71765534.239041999</v>
      </c>
      <c r="M6">
        <v>0.88111629180226403</v>
      </c>
      <c r="N6">
        <v>9734314.7826844901</v>
      </c>
      <c r="O6">
        <v>60.880942955978398</v>
      </c>
      <c r="P6">
        <v>2.60745949407365</v>
      </c>
      <c r="Q6">
        <v>38183.589923807398</v>
      </c>
      <c r="R6">
        <v>9.7869676092694604</v>
      </c>
      <c r="S6">
        <v>3.9555663396720502</v>
      </c>
      <c r="T6">
        <v>0</v>
      </c>
      <c r="U6">
        <v>0</v>
      </c>
      <c r="V6">
        <v>35133195.557005599</v>
      </c>
      <c r="W6">
        <v>22080607.577613398</v>
      </c>
      <c r="X6">
        <v>17684314.351520099</v>
      </c>
      <c r="Y6">
        <v>-468331.88828452601</v>
      </c>
      <c r="Z6">
        <v>34051763.594576403</v>
      </c>
      <c r="AA6">
        <v>13578664.4857313</v>
      </c>
      <c r="AB6">
        <v>-1892281.9038627001</v>
      </c>
      <c r="AC6">
        <v>0</v>
      </c>
      <c r="AD6">
        <v>0</v>
      </c>
      <c r="AE6">
        <v>0</v>
      </c>
      <c r="AF6">
        <v>110121427.967794</v>
      </c>
      <c r="AG6">
        <v>112859146.377911</v>
      </c>
      <c r="AH6">
        <v>-42554780.377911299</v>
      </c>
      <c r="AI6" s="3">
        <v>179225222.99999899</v>
      </c>
      <c r="AJ6">
        <v>249529589</v>
      </c>
      <c r="AK6" s="3"/>
      <c r="AM6" s="3"/>
      <c r="AO6" s="3"/>
      <c r="AQ6" s="3"/>
      <c r="AS6" s="3"/>
      <c r="AU6" s="3"/>
      <c r="AX6" s="3"/>
      <c r="AZ6" s="3"/>
      <c r="BB6" s="3"/>
      <c r="BC6"/>
      <c r="BD6"/>
      <c r="BE6"/>
      <c r="BF6"/>
      <c r="BG6"/>
      <c r="BH6"/>
    </row>
    <row r="7" spans="1:6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2609386512.7629299</v>
      </c>
      <c r="K7">
        <v>40605284.3287526</v>
      </c>
      <c r="L7">
        <v>70767074.604147598</v>
      </c>
      <c r="M7">
        <v>0.908709006019361</v>
      </c>
      <c r="N7">
        <v>9670224.8115459997</v>
      </c>
      <c r="O7">
        <v>60.677133970545199</v>
      </c>
      <c r="P7">
        <v>3.0629169958820901</v>
      </c>
      <c r="Q7">
        <v>37264.378431327401</v>
      </c>
      <c r="R7">
        <v>9.5820881245511096</v>
      </c>
      <c r="S7">
        <v>3.9826876644648799</v>
      </c>
      <c r="T7">
        <v>0</v>
      </c>
      <c r="U7">
        <v>0</v>
      </c>
      <c r="V7">
        <v>-27549757.6265595</v>
      </c>
      <c r="W7">
        <v>-10186804.7928189</v>
      </c>
      <c r="X7">
        <v>20407448.366327599</v>
      </c>
      <c r="Y7">
        <v>-864304.70276781195</v>
      </c>
      <c r="Z7">
        <v>49682301.625971101</v>
      </c>
      <c r="AA7">
        <v>13112801.4331623</v>
      </c>
      <c r="AB7">
        <v>-2821303.6160057602</v>
      </c>
      <c r="AC7">
        <v>0</v>
      </c>
      <c r="AD7">
        <v>0</v>
      </c>
      <c r="AE7">
        <v>0</v>
      </c>
      <c r="AF7">
        <v>41780380.687309101</v>
      </c>
      <c r="AG7">
        <v>41288206.702214196</v>
      </c>
      <c r="AH7">
        <v>-9171795.7022156492</v>
      </c>
      <c r="AI7" s="3">
        <v>125667082.999999</v>
      </c>
      <c r="AJ7">
        <v>157783493.999998</v>
      </c>
      <c r="AK7" s="3"/>
      <c r="AM7" s="3"/>
      <c r="AO7" s="3"/>
      <c r="AQ7" s="3"/>
      <c r="AS7" s="3"/>
      <c r="AU7" s="3"/>
      <c r="AX7" s="3"/>
      <c r="AZ7" s="3"/>
      <c r="BB7" s="3"/>
      <c r="BC7"/>
      <c r="BD7"/>
      <c r="BE7"/>
      <c r="BF7"/>
      <c r="BG7"/>
      <c r="BH7"/>
    </row>
    <row r="8" spans="1:6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2677736452.3864398</v>
      </c>
      <c r="K8">
        <v>68349939.623512596</v>
      </c>
      <c r="L8">
        <v>70624705.906152099</v>
      </c>
      <c r="M8">
        <v>0.897836833845017</v>
      </c>
      <c r="N8">
        <v>9915449.72303918</v>
      </c>
      <c r="O8">
        <v>60.341149631467196</v>
      </c>
      <c r="P8">
        <v>3.3556920653326898</v>
      </c>
      <c r="Q8">
        <v>35771.540827119403</v>
      </c>
      <c r="R8">
        <v>9.4619485484100494</v>
      </c>
      <c r="S8">
        <v>4.3015517876788696</v>
      </c>
      <c r="T8">
        <v>0</v>
      </c>
      <c r="U8">
        <v>0</v>
      </c>
      <c r="V8">
        <v>-6490610.8015862303</v>
      </c>
      <c r="W8">
        <v>7419708.0162228001</v>
      </c>
      <c r="X8">
        <v>27658367.609976701</v>
      </c>
      <c r="Y8">
        <v>-1044836.29344552</v>
      </c>
      <c r="Z8">
        <v>31234849.757967301</v>
      </c>
      <c r="AA8">
        <v>21231804.2093875</v>
      </c>
      <c r="AB8">
        <v>-3147549.89553486</v>
      </c>
      <c r="AC8">
        <v>-6565184.8750219401</v>
      </c>
      <c r="AD8">
        <v>0</v>
      </c>
      <c r="AE8">
        <v>0</v>
      </c>
      <c r="AF8">
        <v>70296547.727965802</v>
      </c>
      <c r="AG8">
        <v>70642004.8418255</v>
      </c>
      <c r="AH8">
        <v>-40286691.841822803</v>
      </c>
      <c r="AI8" s="3">
        <v>0</v>
      </c>
      <c r="AJ8">
        <v>30355313.0000026</v>
      </c>
      <c r="AK8" s="3"/>
      <c r="AM8" s="3"/>
      <c r="AO8" s="3"/>
      <c r="AQ8" s="3"/>
      <c r="AS8" s="3"/>
      <c r="AU8" s="3"/>
      <c r="AX8" s="3"/>
      <c r="AZ8" s="3"/>
      <c r="BB8" s="3"/>
      <c r="BC8"/>
      <c r="BD8"/>
      <c r="BE8"/>
      <c r="BF8"/>
      <c r="BG8"/>
      <c r="BH8"/>
    </row>
    <row r="9" spans="1:6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2698556383.5942402</v>
      </c>
      <c r="K9">
        <v>20819931.207800899</v>
      </c>
      <c r="L9">
        <v>71582714.355237693</v>
      </c>
      <c r="M9">
        <v>0.92086023061058198</v>
      </c>
      <c r="N9">
        <v>9964969.7656980809</v>
      </c>
      <c r="O9">
        <v>60.323863733429697</v>
      </c>
      <c r="P9">
        <v>3.5310062793786798</v>
      </c>
      <c r="Q9">
        <v>36276.706108743201</v>
      </c>
      <c r="R9">
        <v>9.2945652359991193</v>
      </c>
      <c r="S9">
        <v>4.4274885399032797</v>
      </c>
      <c r="T9">
        <v>0</v>
      </c>
      <c r="U9">
        <v>0</v>
      </c>
      <c r="V9">
        <v>29379033.850896899</v>
      </c>
      <c r="W9">
        <v>-18058303.085792601</v>
      </c>
      <c r="X9">
        <v>7615215.6945200898</v>
      </c>
      <c r="Y9">
        <v>-43068.974331204299</v>
      </c>
      <c r="Z9">
        <v>17838077.806499101</v>
      </c>
      <c r="AA9">
        <v>-7342669.0219730698</v>
      </c>
      <c r="AB9">
        <v>-4181283.49832399</v>
      </c>
      <c r="AC9">
        <v>-2829410.9874862898</v>
      </c>
      <c r="AD9">
        <v>0</v>
      </c>
      <c r="AE9">
        <v>0</v>
      </c>
      <c r="AF9">
        <v>22377591.784008801</v>
      </c>
      <c r="AG9">
        <v>22281887.3640479</v>
      </c>
      <c r="AH9">
        <v>-12526563.3640504</v>
      </c>
      <c r="AI9" s="3">
        <v>0</v>
      </c>
      <c r="AJ9">
        <v>9755323.9999974594</v>
      </c>
      <c r="AK9" s="3"/>
      <c r="AM9" s="3"/>
      <c r="AO9" s="3"/>
      <c r="AQ9" s="3"/>
      <c r="AS9" s="3"/>
      <c r="AU9" s="3"/>
      <c r="AX9" s="3"/>
      <c r="AZ9" s="3"/>
      <c r="BB9" s="3"/>
      <c r="BC9"/>
      <c r="BD9"/>
      <c r="BE9"/>
      <c r="BF9"/>
      <c r="BG9"/>
      <c r="BH9"/>
    </row>
    <row r="10" spans="1:6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2780144174.1092701</v>
      </c>
      <c r="K10">
        <v>81587790.515026703</v>
      </c>
      <c r="L10">
        <v>71889164.491291001</v>
      </c>
      <c r="M10">
        <v>0.90104162550678502</v>
      </c>
      <c r="N10">
        <v>9988399.3974122796</v>
      </c>
      <c r="O10">
        <v>60.455002930186303</v>
      </c>
      <c r="P10">
        <v>3.9554554445044898</v>
      </c>
      <c r="Q10">
        <v>36238.918817514997</v>
      </c>
      <c r="R10">
        <v>9.4554621860263008</v>
      </c>
      <c r="S10">
        <v>4.5087477278502996</v>
      </c>
      <c r="T10">
        <v>0</v>
      </c>
      <c r="U10">
        <v>0</v>
      </c>
      <c r="V10">
        <v>14004152.055283099</v>
      </c>
      <c r="W10">
        <v>13572589.919641901</v>
      </c>
      <c r="X10">
        <v>5035298.3280943101</v>
      </c>
      <c r="Y10">
        <v>415808.25386591</v>
      </c>
      <c r="Z10">
        <v>40895609.687728703</v>
      </c>
      <c r="AA10">
        <v>688561.41714824201</v>
      </c>
      <c r="AB10">
        <v>4139913.33568996</v>
      </c>
      <c r="AC10">
        <v>-1716460.10241056</v>
      </c>
      <c r="AD10">
        <v>0</v>
      </c>
      <c r="AE10">
        <v>0</v>
      </c>
      <c r="AF10">
        <v>77035472.895041704</v>
      </c>
      <c r="AG10">
        <v>78057406.318162307</v>
      </c>
      <c r="AH10">
        <v>5386801.6818387201</v>
      </c>
      <c r="AI10" s="3">
        <v>0</v>
      </c>
      <c r="AJ10">
        <v>83444208.000000998</v>
      </c>
      <c r="AK10" s="3"/>
      <c r="AM10" s="3"/>
      <c r="AO10" s="3"/>
      <c r="AQ10" s="3"/>
      <c r="AS10" s="3"/>
      <c r="AU10" s="3"/>
      <c r="AX10" s="3"/>
      <c r="AZ10" s="3"/>
      <c r="BB10" s="3"/>
      <c r="BC10"/>
      <c r="BD10"/>
      <c r="BE10"/>
      <c r="BF10"/>
      <c r="BG10"/>
      <c r="BH10"/>
    </row>
    <row r="11" spans="1:6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2605939233.9281998</v>
      </c>
      <c r="K11">
        <v>-174204940.18106499</v>
      </c>
      <c r="L11">
        <v>70967398.250165403</v>
      </c>
      <c r="M11">
        <v>0.99318691376596602</v>
      </c>
      <c r="N11">
        <v>9910892.7921914905</v>
      </c>
      <c r="O11">
        <v>60.960963369886002</v>
      </c>
      <c r="P11">
        <v>2.9101362046971899</v>
      </c>
      <c r="Q11">
        <v>34545.635455789001</v>
      </c>
      <c r="R11">
        <v>9.5671246893685105</v>
      </c>
      <c r="S11">
        <v>4.7193406660422497</v>
      </c>
      <c r="T11">
        <v>0</v>
      </c>
      <c r="U11">
        <v>0</v>
      </c>
      <c r="V11">
        <v>-18683075.248040602</v>
      </c>
      <c r="W11">
        <v>-67394780.818626702</v>
      </c>
      <c r="X11">
        <v>-4748802.9317836799</v>
      </c>
      <c r="Y11">
        <v>1665682.72837441</v>
      </c>
      <c r="Z11">
        <v>-108605568.23707899</v>
      </c>
      <c r="AA11">
        <v>27258086.326257501</v>
      </c>
      <c r="AB11">
        <v>2942912.7467910401</v>
      </c>
      <c r="AC11">
        <v>-4619348.3274737298</v>
      </c>
      <c r="AD11">
        <v>0</v>
      </c>
      <c r="AE11">
        <v>0</v>
      </c>
      <c r="AF11">
        <v>-172184893.761581</v>
      </c>
      <c r="AG11">
        <v>-169902826.64456001</v>
      </c>
      <c r="AH11">
        <v>41705698.644560702</v>
      </c>
      <c r="AI11" s="3">
        <v>0</v>
      </c>
      <c r="AJ11">
        <v>-128197127.999999</v>
      </c>
      <c r="AK11" s="3"/>
      <c r="AM11" s="3"/>
      <c r="AO11" s="3"/>
      <c r="AQ11" s="3"/>
      <c r="AS11" s="3"/>
      <c r="AU11" s="3"/>
      <c r="AX11" s="3"/>
      <c r="AZ11" s="3"/>
      <c r="BB11" s="3"/>
      <c r="BC11"/>
      <c r="BD11"/>
      <c r="BE11"/>
      <c r="BF11"/>
      <c r="BG11"/>
      <c r="BH11"/>
    </row>
    <row r="12" spans="1:6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2581866266.1478701</v>
      </c>
      <c r="K12">
        <v>-24072967.780330501</v>
      </c>
      <c r="L12">
        <v>67087317.041166797</v>
      </c>
      <c r="M12">
        <v>1.0111597906565399</v>
      </c>
      <c r="N12">
        <v>9893600.1005124096</v>
      </c>
      <c r="O12">
        <v>63.980197281821802</v>
      </c>
      <c r="P12">
        <v>3.3619635552803002</v>
      </c>
      <c r="Q12">
        <v>33716.160475015902</v>
      </c>
      <c r="R12">
        <v>9.7777681153092697</v>
      </c>
      <c r="S12">
        <v>4.9479701995259902</v>
      </c>
      <c r="T12">
        <v>0</v>
      </c>
      <c r="U12">
        <v>0</v>
      </c>
      <c r="V12">
        <v>-81621462.873732999</v>
      </c>
      <c r="W12">
        <v>-11933772.4604863</v>
      </c>
      <c r="X12">
        <v>555554.20258815598</v>
      </c>
      <c r="Y12">
        <v>9254293.0781272203</v>
      </c>
      <c r="Z12">
        <v>49235414.544330403</v>
      </c>
      <c r="AA12">
        <v>12974264.8676697</v>
      </c>
      <c r="AB12">
        <v>5487010.3391415002</v>
      </c>
      <c r="AC12">
        <v>-4777162.3966902904</v>
      </c>
      <c r="AD12">
        <v>0</v>
      </c>
      <c r="AE12">
        <v>0</v>
      </c>
      <c r="AF12">
        <v>-20825860.699052501</v>
      </c>
      <c r="AG12">
        <v>-21561418.665710401</v>
      </c>
      <c r="AH12">
        <v>-65180313.334288403</v>
      </c>
      <c r="AI12" s="3">
        <v>0</v>
      </c>
      <c r="AJ12">
        <v>-86741731.999998793</v>
      </c>
      <c r="AK12" s="3"/>
      <c r="AM12" s="3"/>
      <c r="AO12" s="3"/>
      <c r="AQ12" s="3"/>
      <c r="AS12" s="3"/>
      <c r="AU12" s="3"/>
      <c r="AX12" s="3"/>
      <c r="AZ12" s="3"/>
      <c r="BB12" s="3"/>
      <c r="BC12"/>
      <c r="BD12"/>
      <c r="BE12"/>
      <c r="BF12"/>
      <c r="BG12"/>
      <c r="BH12"/>
    </row>
    <row r="13" spans="1:6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2600387742.07059</v>
      </c>
      <c r="K13">
        <v>18521475.9227193</v>
      </c>
      <c r="L13">
        <v>64589050.378745601</v>
      </c>
      <c r="M13">
        <v>1.0324809727559301</v>
      </c>
      <c r="N13">
        <v>9986664.0981256608</v>
      </c>
      <c r="O13">
        <v>63.5508460335747</v>
      </c>
      <c r="P13">
        <v>4.09287732495845</v>
      </c>
      <c r="Q13">
        <v>33057.754898560801</v>
      </c>
      <c r="R13">
        <v>10.065434436475099</v>
      </c>
      <c r="S13">
        <v>4.8950368235540802</v>
      </c>
      <c r="T13">
        <v>0.12496612797067699</v>
      </c>
      <c r="U13">
        <v>0</v>
      </c>
      <c r="V13">
        <v>-54594897.525585197</v>
      </c>
      <c r="W13">
        <v>-13185005.466967501</v>
      </c>
      <c r="X13">
        <v>10059565.509863</v>
      </c>
      <c r="Y13">
        <v>-1261924.35072278</v>
      </c>
      <c r="Z13">
        <v>67655523.713430405</v>
      </c>
      <c r="AA13">
        <v>10104935.896190099</v>
      </c>
      <c r="AB13">
        <v>7134360.1284806002</v>
      </c>
      <c r="AC13">
        <v>1132686.3551322401</v>
      </c>
      <c r="AD13">
        <v>-6388885.7564235097</v>
      </c>
      <c r="AE13">
        <v>0</v>
      </c>
      <c r="AF13">
        <v>20656358.503397301</v>
      </c>
      <c r="AG13">
        <v>18970262.8354338</v>
      </c>
      <c r="AH13">
        <v>11571750.1645659</v>
      </c>
      <c r="AI13" s="3">
        <v>0</v>
      </c>
      <c r="AJ13">
        <v>30542012.999999698</v>
      </c>
      <c r="AK13" s="3"/>
      <c r="AM13" s="3"/>
      <c r="AO13" s="3"/>
      <c r="AQ13" s="3"/>
      <c r="AS13" s="3"/>
      <c r="AU13" s="3"/>
      <c r="AX13" s="3"/>
      <c r="AZ13" s="3"/>
      <c r="BB13" s="3"/>
      <c r="BC13"/>
      <c r="BD13"/>
      <c r="BE13"/>
      <c r="BF13"/>
      <c r="BG13"/>
      <c r="BH13"/>
    </row>
    <row r="14" spans="1:6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2568700518.5102601</v>
      </c>
      <c r="K14">
        <v>-31687223.560332101</v>
      </c>
      <c r="L14">
        <v>63654979.010831997</v>
      </c>
      <c r="M14">
        <v>1.03319372827068</v>
      </c>
      <c r="N14">
        <v>10106162.1305601</v>
      </c>
      <c r="O14">
        <v>62.6701553359812</v>
      </c>
      <c r="P14">
        <v>4.1402142572755398</v>
      </c>
      <c r="Q14">
        <v>32885.708578535901</v>
      </c>
      <c r="R14">
        <v>9.9589405328228597</v>
      </c>
      <c r="S14">
        <v>4.9873568486467601</v>
      </c>
      <c r="T14">
        <v>0.50499774940706799</v>
      </c>
      <c r="U14">
        <v>0</v>
      </c>
      <c r="V14">
        <v>-21107735.897982899</v>
      </c>
      <c r="W14">
        <v>481697.08336333302</v>
      </c>
      <c r="X14">
        <v>12709385.1212587</v>
      </c>
      <c r="Y14">
        <v>-2543357.0574550601</v>
      </c>
      <c r="Z14">
        <v>3878988.2401161301</v>
      </c>
      <c r="AA14">
        <v>3046224.2468485399</v>
      </c>
      <c r="AB14">
        <v>-2713504.5687966798</v>
      </c>
      <c r="AC14">
        <v>-2107487.2455438399</v>
      </c>
      <c r="AD14">
        <v>-22271565.439400502</v>
      </c>
      <c r="AE14">
        <v>0</v>
      </c>
      <c r="AF14">
        <v>-30627355.517592199</v>
      </c>
      <c r="AG14">
        <v>-30595416.2195329</v>
      </c>
      <c r="AH14">
        <v>63740945.219531901</v>
      </c>
      <c r="AI14" s="3">
        <v>0</v>
      </c>
      <c r="AJ14">
        <v>33145528.999999002</v>
      </c>
      <c r="AK14" s="3"/>
      <c r="AM14" s="3"/>
      <c r="AO14" s="3"/>
      <c r="AQ14" s="3"/>
      <c r="AS14" s="3"/>
      <c r="AU14" s="3"/>
      <c r="AX14" s="3"/>
      <c r="AZ14" s="3"/>
      <c r="BB14" s="3"/>
      <c r="BC14"/>
      <c r="BD14"/>
      <c r="BE14"/>
      <c r="BF14"/>
      <c r="BG14"/>
      <c r="BH14"/>
    </row>
    <row r="15" spans="1:6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2518465137.4751301</v>
      </c>
      <c r="K15">
        <v>-50235381.035132401</v>
      </c>
      <c r="L15">
        <v>64440490.501856402</v>
      </c>
      <c r="M15">
        <v>1.0525608051525199</v>
      </c>
      <c r="N15">
        <v>10218543.9397672</v>
      </c>
      <c r="O15">
        <v>62.590561079448896</v>
      </c>
      <c r="P15">
        <v>3.9654549378235</v>
      </c>
      <c r="Q15">
        <v>33089.926406244202</v>
      </c>
      <c r="R15">
        <v>9.6952007021101192</v>
      </c>
      <c r="S15">
        <v>4.99002797712998</v>
      </c>
      <c r="T15">
        <v>1.3142978187952701</v>
      </c>
      <c r="U15">
        <v>0</v>
      </c>
      <c r="V15">
        <v>23366514.716334201</v>
      </c>
      <c r="W15">
        <v>-11375649.495057199</v>
      </c>
      <c r="X15">
        <v>11892718.447792999</v>
      </c>
      <c r="Y15">
        <v>-217767.09837324999</v>
      </c>
      <c r="Z15">
        <v>-15047706.724485001</v>
      </c>
      <c r="AA15">
        <v>-3023996.4445495298</v>
      </c>
      <c r="AB15">
        <v>-6356803.2041990003</v>
      </c>
      <c r="AC15">
        <v>-30897.546499390399</v>
      </c>
      <c r="AD15">
        <v>-48685930.137366302</v>
      </c>
      <c r="AE15">
        <v>0</v>
      </c>
      <c r="AF15">
        <v>-49479517.4864024</v>
      </c>
      <c r="AG15">
        <v>-49506617.611910902</v>
      </c>
      <c r="AH15">
        <v>47017136.611911803</v>
      </c>
      <c r="AI15" s="3">
        <v>0</v>
      </c>
      <c r="AJ15">
        <v>-2489480.9999990901</v>
      </c>
      <c r="AK15" s="3"/>
      <c r="AM15" s="3"/>
      <c r="AO15" s="3"/>
      <c r="AQ15" s="3"/>
      <c r="AS15" s="3"/>
      <c r="AU15" s="3"/>
      <c r="AX15" s="3"/>
      <c r="AZ15" s="3"/>
      <c r="BB15" s="3"/>
      <c r="BC15"/>
      <c r="BD15"/>
      <c r="BE15"/>
      <c r="BF15"/>
      <c r="BG15"/>
      <c r="BH15"/>
    </row>
    <row r="16" spans="1:6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2454220172.1543198</v>
      </c>
      <c r="K16">
        <v>-64244965.320805199</v>
      </c>
      <c r="L16">
        <v>64472290.625995196</v>
      </c>
      <c r="M16">
        <v>1.0552857020000399</v>
      </c>
      <c r="N16">
        <v>10358402.7220985</v>
      </c>
      <c r="O16">
        <v>62.420941261014498</v>
      </c>
      <c r="P16">
        <v>3.7576320769069</v>
      </c>
      <c r="Q16">
        <v>33372.446493620198</v>
      </c>
      <c r="R16">
        <v>9.6436540883721307</v>
      </c>
      <c r="S16">
        <v>5.14302810748379</v>
      </c>
      <c r="T16">
        <v>2.1833497858733701</v>
      </c>
      <c r="U16">
        <v>0</v>
      </c>
      <c r="V16">
        <v>4300832.1745041199</v>
      </c>
      <c r="W16">
        <v>-3226640.2995054098</v>
      </c>
      <c r="X16">
        <v>14117028.766123099</v>
      </c>
      <c r="Y16">
        <v>-518821.23672594101</v>
      </c>
      <c r="Z16">
        <v>-18756643.341993898</v>
      </c>
      <c r="AA16">
        <v>-4400624.7632067697</v>
      </c>
      <c r="AB16">
        <v>-1563934.5335597701</v>
      </c>
      <c r="AC16">
        <v>-3349607.4689721698</v>
      </c>
      <c r="AD16">
        <v>-52113052.096005298</v>
      </c>
      <c r="AE16">
        <v>0</v>
      </c>
      <c r="AF16">
        <v>-65511462.799341999</v>
      </c>
      <c r="AG16">
        <v>-65175716.537313104</v>
      </c>
      <c r="AH16">
        <v>37531652.537311003</v>
      </c>
      <c r="AI16" s="3">
        <v>0</v>
      </c>
      <c r="AJ16">
        <v>-27644064.000002</v>
      </c>
      <c r="AK16" s="3"/>
      <c r="AM16" s="3"/>
      <c r="AO16" s="3"/>
      <c r="AQ16" s="3"/>
      <c r="AS16" s="3"/>
      <c r="AU16" s="3"/>
      <c r="AX16" s="3"/>
      <c r="AZ16" s="3"/>
      <c r="BB16" s="3"/>
      <c r="BC16"/>
      <c r="BD16"/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2305054268.7450099</v>
      </c>
      <c r="K17">
        <v>-149165903.40931299</v>
      </c>
      <c r="L17">
        <v>65239258.512049802</v>
      </c>
      <c r="M17">
        <v>1.0818127292498301</v>
      </c>
      <c r="N17">
        <v>10472818.6457387</v>
      </c>
      <c r="O17">
        <v>62.216947936870099</v>
      </c>
      <c r="P17">
        <v>2.85766669283365</v>
      </c>
      <c r="Q17">
        <v>34516.890531118501</v>
      </c>
      <c r="R17">
        <v>9.5105274519725995</v>
      </c>
      <c r="S17">
        <v>5.28422265336616</v>
      </c>
      <c r="T17">
        <v>3.1833497858733701</v>
      </c>
      <c r="U17">
        <v>0</v>
      </c>
      <c r="V17">
        <v>24659588.706788599</v>
      </c>
      <c r="W17">
        <v>-18663232.494880501</v>
      </c>
      <c r="X17">
        <v>12182929.847216699</v>
      </c>
      <c r="Y17">
        <v>-627417.60121112398</v>
      </c>
      <c r="Z17">
        <v>-90847020.305969805</v>
      </c>
      <c r="AA17">
        <v>-17004254.815229401</v>
      </c>
      <c r="AB17">
        <v>-3133693.92229508</v>
      </c>
      <c r="AC17">
        <v>-2751464.9463423998</v>
      </c>
      <c r="AD17">
        <v>-58890143.540398903</v>
      </c>
      <c r="AE17">
        <v>0</v>
      </c>
      <c r="AF17">
        <v>-155074709.07232201</v>
      </c>
      <c r="AG17">
        <v>-152802210.75637099</v>
      </c>
      <c r="AH17">
        <v>87566841.756373599</v>
      </c>
      <c r="AI17" s="3">
        <v>0</v>
      </c>
      <c r="AJ17">
        <v>-65235368.999997698</v>
      </c>
      <c r="AK17" s="3"/>
      <c r="AM17" s="3"/>
      <c r="AO17" s="3"/>
      <c r="AQ17" s="3"/>
      <c r="AS17" s="3"/>
      <c r="AU17" s="3"/>
      <c r="AX17" s="3"/>
      <c r="AZ17" s="3"/>
      <c r="BB17" s="3"/>
      <c r="BC17"/>
      <c r="BD17"/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2210819269.9268699</v>
      </c>
      <c r="K18">
        <v>-94234998.8181348</v>
      </c>
      <c r="L18">
        <v>66113243.246801101</v>
      </c>
      <c r="M18">
        <v>1.1047173026228101</v>
      </c>
      <c r="N18">
        <v>10554924.899873899</v>
      </c>
      <c r="O18">
        <v>62.1098753986806</v>
      </c>
      <c r="P18">
        <v>2.5185717610537002</v>
      </c>
      <c r="Q18">
        <v>35303.229511006401</v>
      </c>
      <c r="R18">
        <v>9.3812591235224794</v>
      </c>
      <c r="S18">
        <v>5.7157851486528504</v>
      </c>
      <c r="T18">
        <v>4.1833497858733697</v>
      </c>
      <c r="U18">
        <v>0</v>
      </c>
      <c r="V18">
        <v>23629084.007337999</v>
      </c>
      <c r="W18">
        <v>-14828809.363900499</v>
      </c>
      <c r="X18">
        <v>9184484.8012052998</v>
      </c>
      <c r="Y18">
        <v>-319492.57091390202</v>
      </c>
      <c r="Z18">
        <v>-38212894.3355667</v>
      </c>
      <c r="AA18">
        <v>-10938653.6033381</v>
      </c>
      <c r="AB18">
        <v>-3163554.0536793601</v>
      </c>
      <c r="AC18">
        <v>-8647628.0671731699</v>
      </c>
      <c r="AD18">
        <v>-57360140.628824502</v>
      </c>
      <c r="AE18">
        <v>0</v>
      </c>
      <c r="AF18">
        <v>-100657603.814853</v>
      </c>
      <c r="AG18">
        <v>-99603083.2772955</v>
      </c>
      <c r="AH18">
        <v>-22578150.7227051</v>
      </c>
      <c r="AI18" s="3">
        <v>0</v>
      </c>
      <c r="AJ18">
        <v>-122181234</v>
      </c>
      <c r="AK18" s="3"/>
      <c r="AM18" s="3"/>
      <c r="AO18" s="3"/>
      <c r="AQ18" s="3"/>
      <c r="AS18" s="3"/>
      <c r="AU18" s="3"/>
      <c r="AX18" s="3"/>
      <c r="AZ18" s="3"/>
      <c r="BB18" s="3"/>
      <c r="BC18"/>
      <c r="BD18"/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2208418007.4326901</v>
      </c>
      <c r="K19">
        <v>-2401262.4941834598</v>
      </c>
      <c r="L19">
        <v>66222639.767624497</v>
      </c>
      <c r="M19">
        <v>1.06543147344353</v>
      </c>
      <c r="N19">
        <v>10662889.4121828</v>
      </c>
      <c r="O19">
        <v>61.8358632344924</v>
      </c>
      <c r="P19">
        <v>2.7392459466138002</v>
      </c>
      <c r="Q19">
        <v>36103.068578746301</v>
      </c>
      <c r="R19">
        <v>9.2334461909402794</v>
      </c>
      <c r="S19">
        <v>5.8844236677877504</v>
      </c>
      <c r="T19">
        <v>5.1833497858733697</v>
      </c>
      <c r="U19">
        <v>0</v>
      </c>
      <c r="V19">
        <v>12048456.1287154</v>
      </c>
      <c r="W19">
        <v>22652424.170902599</v>
      </c>
      <c r="X19">
        <v>10664113.808147499</v>
      </c>
      <c r="Y19">
        <v>-781179.48441985995</v>
      </c>
      <c r="Z19">
        <v>24740999.072866999</v>
      </c>
      <c r="AA19">
        <v>-10821272.2885927</v>
      </c>
      <c r="AB19">
        <v>-3300380.1356937098</v>
      </c>
      <c r="AC19">
        <v>-3191593.9551663399</v>
      </c>
      <c r="AD19">
        <v>-54494553.346566997</v>
      </c>
      <c r="AE19">
        <v>0</v>
      </c>
      <c r="AF19">
        <v>-2482986.0298069501</v>
      </c>
      <c r="AG19">
        <v>-3284311.9167161901</v>
      </c>
      <c r="AH19">
        <v>-89420474.083284393</v>
      </c>
      <c r="AI19" s="3">
        <v>0</v>
      </c>
      <c r="AJ19">
        <v>-92704786.000000596</v>
      </c>
      <c r="AK19" s="3"/>
      <c r="AM19" s="3"/>
      <c r="AO19" s="3"/>
      <c r="AQ19" s="3"/>
      <c r="AS19" s="3"/>
      <c r="AU19" s="3"/>
      <c r="AX19" s="3"/>
      <c r="AZ19" s="3"/>
      <c r="BB19" s="3"/>
      <c r="BC19"/>
      <c r="BD19"/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2204236478.1896</v>
      </c>
      <c r="K20">
        <v>-4181529.2430908</v>
      </c>
      <c r="L20">
        <v>66335689.749269299</v>
      </c>
      <c r="M20">
        <v>1.03280582691442</v>
      </c>
      <c r="N20">
        <v>10741812.069976499</v>
      </c>
      <c r="O20">
        <v>62.051301657467697</v>
      </c>
      <c r="P20">
        <v>3.0460655824605101</v>
      </c>
      <c r="Q20">
        <v>36989.701487673403</v>
      </c>
      <c r="R20">
        <v>9.0962859730607892</v>
      </c>
      <c r="S20">
        <v>6.1187931809606004</v>
      </c>
      <c r="T20">
        <v>6.1833497858733697</v>
      </c>
      <c r="U20">
        <v>0</v>
      </c>
      <c r="V20">
        <v>9273703.9625333305</v>
      </c>
      <c r="W20">
        <v>18608093.834882699</v>
      </c>
      <c r="X20">
        <v>8255480.1750363</v>
      </c>
      <c r="Y20">
        <v>585183.44528885104</v>
      </c>
      <c r="Z20">
        <v>30375906.899979599</v>
      </c>
      <c r="AA20">
        <v>-10997466.281177901</v>
      </c>
      <c r="AB20">
        <v>-3015617.6873411899</v>
      </c>
      <c r="AC20">
        <v>-4289223.0973984702</v>
      </c>
      <c r="AD20">
        <v>-52320294.280187003</v>
      </c>
      <c r="AE20">
        <v>0</v>
      </c>
      <c r="AF20">
        <v>-3524233.02838379</v>
      </c>
      <c r="AG20">
        <v>-4548335.6763592605</v>
      </c>
      <c r="AH20">
        <v>-49867158.323639996</v>
      </c>
      <c r="AI20" s="3">
        <v>0</v>
      </c>
      <c r="AJ20">
        <v>-54415493.999999203</v>
      </c>
      <c r="AK20" s="3"/>
      <c r="AM20" s="3"/>
      <c r="AO20" s="3"/>
      <c r="AQ20" s="3"/>
      <c r="AS20" s="3"/>
      <c r="AU20" s="3"/>
      <c r="AX20" s="3"/>
      <c r="AZ20" s="3"/>
      <c r="BB20" s="3"/>
      <c r="BC20"/>
      <c r="BD20"/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655649222.56198502</v>
      </c>
      <c r="K21">
        <v>0</v>
      </c>
      <c r="L21">
        <v>13378352.2086371</v>
      </c>
      <c r="M21">
        <v>0.92425916812859699</v>
      </c>
      <c r="N21">
        <v>2412902.98573989</v>
      </c>
      <c r="O21">
        <v>39.691538572299102</v>
      </c>
      <c r="P21">
        <v>1.9468195567767399</v>
      </c>
      <c r="Q21">
        <v>35715.451599492502</v>
      </c>
      <c r="R21">
        <v>7.8156462434034699</v>
      </c>
      <c r="S21">
        <v>3.29893510953965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3">
        <v>692881970</v>
      </c>
      <c r="AJ21">
        <v>692881970</v>
      </c>
      <c r="AK21" s="3"/>
      <c r="AM21" s="3"/>
      <c r="AO21" s="3"/>
      <c r="AQ21" s="3"/>
      <c r="AS21" s="3"/>
      <c r="AU21" s="3"/>
      <c r="AX21" s="3"/>
      <c r="AZ21" s="3"/>
      <c r="BB21" s="3"/>
      <c r="BC21"/>
      <c r="BD21"/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738572573.56347895</v>
      </c>
      <c r="K22">
        <v>19059627.4252907</v>
      </c>
      <c r="L22">
        <v>13026932.796544701</v>
      </c>
      <c r="M22">
        <v>0.87267615679307897</v>
      </c>
      <c r="N22">
        <v>2374560.0640381798</v>
      </c>
      <c r="O22">
        <v>40.219316946488</v>
      </c>
      <c r="P22">
        <v>2.2027861871074199</v>
      </c>
      <c r="Q22">
        <v>35129.657977308299</v>
      </c>
      <c r="R22">
        <v>7.6032487138457299</v>
      </c>
      <c r="S22">
        <v>3.3806762574596898</v>
      </c>
      <c r="T22">
        <v>0</v>
      </c>
      <c r="U22">
        <v>0</v>
      </c>
      <c r="V22">
        <v>893954.802172967</v>
      </c>
      <c r="W22">
        <v>609821.21119891701</v>
      </c>
      <c r="X22">
        <v>6808209.4043680103</v>
      </c>
      <c r="Y22">
        <v>-37926.083365137398</v>
      </c>
      <c r="Z22">
        <v>10389160.3459491</v>
      </c>
      <c r="AA22">
        <v>2833487.1838981402</v>
      </c>
      <c r="AB22">
        <v>-253664.758910112</v>
      </c>
      <c r="AC22">
        <v>0</v>
      </c>
      <c r="AD22">
        <v>0</v>
      </c>
      <c r="AE22">
        <v>0</v>
      </c>
      <c r="AF22">
        <v>20738100.4443768</v>
      </c>
      <c r="AG22">
        <v>20635480.6232788</v>
      </c>
      <c r="AH22">
        <v>-7806621.62327886</v>
      </c>
      <c r="AI22" s="3">
        <v>64490437</v>
      </c>
      <c r="AJ22">
        <v>77319296</v>
      </c>
      <c r="AK22" s="3"/>
      <c r="AM22" s="3"/>
      <c r="AO22" s="3"/>
      <c r="AQ22" s="3"/>
      <c r="AS22" s="3"/>
      <c r="AU22" s="3"/>
      <c r="AX22" s="3"/>
      <c r="AZ22" s="3"/>
      <c r="BB22" s="3"/>
      <c r="BC22"/>
      <c r="BD22"/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806770999.04134905</v>
      </c>
      <c r="K23">
        <v>27428496.759485401</v>
      </c>
      <c r="L23">
        <v>12498024.033456299</v>
      </c>
      <c r="M23">
        <v>0.857865434554824</v>
      </c>
      <c r="N23">
        <v>2380930.3377387198</v>
      </c>
      <c r="O23">
        <v>40.586868116330997</v>
      </c>
      <c r="P23">
        <v>2.5257419598212101</v>
      </c>
      <c r="Q23">
        <v>34149.207747186898</v>
      </c>
      <c r="R23">
        <v>7.5174288730388703</v>
      </c>
      <c r="S23">
        <v>3.4095997197652399</v>
      </c>
      <c r="T23">
        <v>0</v>
      </c>
      <c r="U23">
        <v>0</v>
      </c>
      <c r="V23">
        <v>-1370707.4430505401</v>
      </c>
      <c r="W23">
        <v>4049226.1808867101</v>
      </c>
      <c r="X23">
        <v>8641653.4348808806</v>
      </c>
      <c r="Y23">
        <v>-523406.505135705</v>
      </c>
      <c r="Z23">
        <v>12741906.461711399</v>
      </c>
      <c r="AA23">
        <v>4784937.2105879001</v>
      </c>
      <c r="AB23">
        <v>-272518.65736969898</v>
      </c>
      <c r="AC23">
        <v>0</v>
      </c>
      <c r="AD23">
        <v>0</v>
      </c>
      <c r="AE23">
        <v>0</v>
      </c>
      <c r="AF23">
        <v>27301520.357390098</v>
      </c>
      <c r="AG23">
        <v>27715935.6555521</v>
      </c>
      <c r="AH23">
        <v>-14759239.6555523</v>
      </c>
      <c r="AI23" s="3">
        <v>27575194</v>
      </c>
      <c r="AJ23">
        <v>40531889.999999799</v>
      </c>
      <c r="AK23" s="3"/>
      <c r="AM23" s="3"/>
      <c r="AO23" s="3"/>
      <c r="AQ23" s="3"/>
      <c r="AS23" s="3"/>
      <c r="AU23" s="3"/>
      <c r="AX23" s="3"/>
      <c r="AZ23" s="3"/>
      <c r="BB23" s="3"/>
      <c r="BC23"/>
      <c r="BD23"/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862983744.13447499</v>
      </c>
      <c r="K24">
        <v>31541586.295380201</v>
      </c>
      <c r="L24">
        <v>12247363.8094016</v>
      </c>
      <c r="M24">
        <v>0.87014836008015595</v>
      </c>
      <c r="N24">
        <v>2431976.7748505399</v>
      </c>
      <c r="O24">
        <v>40.142294477775899</v>
      </c>
      <c r="P24">
        <v>2.9854155094792598</v>
      </c>
      <c r="Q24">
        <v>33180.000316564998</v>
      </c>
      <c r="R24">
        <v>7.4922899329385704</v>
      </c>
      <c r="S24">
        <v>3.4123453178573202</v>
      </c>
      <c r="T24">
        <v>0</v>
      </c>
      <c r="U24">
        <v>0</v>
      </c>
      <c r="V24">
        <v>1939598.28259303</v>
      </c>
      <c r="W24">
        <v>-1559447.2718811799</v>
      </c>
      <c r="X24">
        <v>8957094.7635828406</v>
      </c>
      <c r="Y24">
        <v>-338493.06980645499</v>
      </c>
      <c r="Z24">
        <v>17526506.1499881</v>
      </c>
      <c r="AA24">
        <v>4649403.2470944598</v>
      </c>
      <c r="AB24">
        <v>-214515.55163989699</v>
      </c>
      <c r="AC24">
        <v>0</v>
      </c>
      <c r="AD24">
        <v>0</v>
      </c>
      <c r="AE24">
        <v>0</v>
      </c>
      <c r="AF24">
        <v>30960146.5499309</v>
      </c>
      <c r="AG24">
        <v>31312559.0466506</v>
      </c>
      <c r="AH24">
        <v>-10582760.046650199</v>
      </c>
      <c r="AI24" s="3">
        <v>22919974</v>
      </c>
      <c r="AJ24">
        <v>43649773.000000402</v>
      </c>
      <c r="AK24" s="3"/>
      <c r="AM24" s="3"/>
      <c r="AO24" s="3"/>
      <c r="AQ24" s="3"/>
      <c r="AS24" s="3"/>
      <c r="AU24" s="3"/>
      <c r="AX24" s="3"/>
      <c r="AZ24" s="3"/>
      <c r="BB24" s="3"/>
      <c r="BC24"/>
      <c r="BD24"/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908868176.76115096</v>
      </c>
      <c r="K25">
        <v>29315074.387926001</v>
      </c>
      <c r="L25">
        <v>12189060.458303699</v>
      </c>
      <c r="M25">
        <v>0.87453611440325896</v>
      </c>
      <c r="N25">
        <v>2489143.47111732</v>
      </c>
      <c r="O25">
        <v>39.527745106509599</v>
      </c>
      <c r="P25">
        <v>3.2678900407111202</v>
      </c>
      <c r="Q25">
        <v>31707.039385882101</v>
      </c>
      <c r="R25">
        <v>7.5260429450324597</v>
      </c>
      <c r="S25">
        <v>3.5735851352236199</v>
      </c>
      <c r="T25">
        <v>0</v>
      </c>
      <c r="U25">
        <v>0</v>
      </c>
      <c r="V25">
        <v>4016690.3155097901</v>
      </c>
      <c r="W25">
        <v>-3423399.5489359898</v>
      </c>
      <c r="X25">
        <v>10855476.1038095</v>
      </c>
      <c r="Y25">
        <v>-106586.99379368901</v>
      </c>
      <c r="Z25">
        <v>10286589.4334509</v>
      </c>
      <c r="AA25">
        <v>7693032.2514206301</v>
      </c>
      <c r="AB25">
        <v>45679.635749626097</v>
      </c>
      <c r="AC25">
        <v>-1297412.37073188</v>
      </c>
      <c r="AD25">
        <v>0</v>
      </c>
      <c r="AE25">
        <v>0</v>
      </c>
      <c r="AF25">
        <v>28070068.826478899</v>
      </c>
      <c r="AG25">
        <v>28453172.761727098</v>
      </c>
      <c r="AH25">
        <v>14290204.2382726</v>
      </c>
      <c r="AI25" s="3">
        <v>15747264</v>
      </c>
      <c r="AJ25">
        <v>58490640.999999903</v>
      </c>
      <c r="AK25" s="3"/>
      <c r="AM25" s="3"/>
      <c r="AO25" s="3"/>
      <c r="AQ25" s="3"/>
      <c r="AS25" s="3"/>
      <c r="AU25" s="3"/>
      <c r="AX25" s="3"/>
      <c r="AZ25" s="3"/>
      <c r="BB25" s="3"/>
      <c r="BC25"/>
      <c r="BD25"/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925187286.79583704</v>
      </c>
      <c r="K26">
        <v>7508732.3333773101</v>
      </c>
      <c r="L26">
        <v>12139213.002662901</v>
      </c>
      <c r="M26">
        <v>0.89575729761823097</v>
      </c>
      <c r="N26">
        <v>2506046.0194194498</v>
      </c>
      <c r="O26">
        <v>39.797112121918602</v>
      </c>
      <c r="P26">
        <v>3.4551355017601701</v>
      </c>
      <c r="Q26">
        <v>31993.077300879799</v>
      </c>
      <c r="R26">
        <v>7.4289218051663397</v>
      </c>
      <c r="S26">
        <v>3.74734725518692</v>
      </c>
      <c r="T26">
        <v>0</v>
      </c>
      <c r="U26">
        <v>0</v>
      </c>
      <c r="V26">
        <v>5098678.6886962298</v>
      </c>
      <c r="W26">
        <v>-4445654.1329645198</v>
      </c>
      <c r="X26">
        <v>4519382.65904871</v>
      </c>
      <c r="Y26">
        <v>119181.977454805</v>
      </c>
      <c r="Z26">
        <v>6830878.1404157896</v>
      </c>
      <c r="AA26">
        <v>-2068192.49235755</v>
      </c>
      <c r="AB26">
        <v>-778883.27059406403</v>
      </c>
      <c r="AC26">
        <v>-1344474.3706334301</v>
      </c>
      <c r="AD26">
        <v>0</v>
      </c>
      <c r="AE26">
        <v>0</v>
      </c>
      <c r="AF26">
        <v>7930917.19906596</v>
      </c>
      <c r="AG26">
        <v>7771880.3518732302</v>
      </c>
      <c r="AH26">
        <v>-5465158.3518733997</v>
      </c>
      <c r="AI26" s="3">
        <v>8688267.9999999907</v>
      </c>
      <c r="AJ26">
        <v>10994989.999999801</v>
      </c>
      <c r="AK26" s="3"/>
      <c r="AM26" s="3"/>
      <c r="AO26" s="3"/>
      <c r="AQ26" s="3"/>
      <c r="AS26" s="3"/>
      <c r="AU26" s="3"/>
      <c r="AX26" s="3"/>
      <c r="AZ26" s="3"/>
      <c r="BB26" s="3"/>
      <c r="BC26"/>
      <c r="BD26"/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957204703.54343104</v>
      </c>
      <c r="K27">
        <v>32017416.747593999</v>
      </c>
      <c r="L27">
        <v>12290406.974323301</v>
      </c>
      <c r="M27">
        <v>0.89493191570186303</v>
      </c>
      <c r="N27">
        <v>2511974.24835356</v>
      </c>
      <c r="O27">
        <v>39.905535078903199</v>
      </c>
      <c r="P27">
        <v>3.8651958319828799</v>
      </c>
      <c r="Q27">
        <v>31801.154273996501</v>
      </c>
      <c r="R27">
        <v>7.6059558929172697</v>
      </c>
      <c r="S27">
        <v>3.8012413147221298</v>
      </c>
      <c r="T27">
        <v>0</v>
      </c>
      <c r="U27">
        <v>0</v>
      </c>
      <c r="V27">
        <v>11073502.222443201</v>
      </c>
      <c r="W27">
        <v>1428942.94789818</v>
      </c>
      <c r="X27">
        <v>2035785.43244781</v>
      </c>
      <c r="Y27">
        <v>112712.610116399</v>
      </c>
      <c r="Z27">
        <v>14353509.284606799</v>
      </c>
      <c r="AA27">
        <v>1291991.4211537801</v>
      </c>
      <c r="AB27">
        <v>1576579.2981412699</v>
      </c>
      <c r="AC27">
        <v>-295766.77050045301</v>
      </c>
      <c r="AD27">
        <v>0</v>
      </c>
      <c r="AE27">
        <v>0</v>
      </c>
      <c r="AF27">
        <v>31577256.4463071</v>
      </c>
      <c r="AG27">
        <v>32306078.594081599</v>
      </c>
      <c r="AH27">
        <v>31296769.405918598</v>
      </c>
      <c r="AI27" s="3">
        <v>0</v>
      </c>
      <c r="AJ27">
        <v>63602848.000000201</v>
      </c>
      <c r="AK27" s="3"/>
      <c r="AM27" s="3"/>
      <c r="AO27" s="3"/>
      <c r="AQ27" s="3"/>
      <c r="AS27" s="3"/>
      <c r="AU27" s="3"/>
      <c r="AX27" s="3"/>
      <c r="AZ27" s="3"/>
      <c r="BB27" s="3"/>
      <c r="BC27"/>
      <c r="BD27"/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887016464.01398003</v>
      </c>
      <c r="K28">
        <v>-70188239.529451504</v>
      </c>
      <c r="L28">
        <v>11963645.855133699</v>
      </c>
      <c r="M28">
        <v>1.0103714186644599</v>
      </c>
      <c r="N28">
        <v>2493193.30275037</v>
      </c>
      <c r="O28">
        <v>40.363473229356501</v>
      </c>
      <c r="P28">
        <v>2.8103374921298898</v>
      </c>
      <c r="Q28">
        <v>30173.234862315599</v>
      </c>
      <c r="R28">
        <v>7.7096809882267996</v>
      </c>
      <c r="S28">
        <v>4.0092201872556501</v>
      </c>
      <c r="T28">
        <v>0</v>
      </c>
      <c r="U28">
        <v>0</v>
      </c>
      <c r="V28">
        <v>-10275096.249613799</v>
      </c>
      <c r="W28">
        <v>-31257942.682482898</v>
      </c>
      <c r="X28">
        <v>-1893121.32845846</v>
      </c>
      <c r="Y28">
        <v>533050.03287932801</v>
      </c>
      <c r="Z28">
        <v>-41050198.812731698</v>
      </c>
      <c r="AA28">
        <v>10445825.994069001</v>
      </c>
      <c r="AB28">
        <v>893018.559459624</v>
      </c>
      <c r="AC28">
        <v>-1738910.71583765</v>
      </c>
      <c r="AD28">
        <v>0</v>
      </c>
      <c r="AE28">
        <v>0</v>
      </c>
      <c r="AF28">
        <v>-74343375.202716693</v>
      </c>
      <c r="AG28">
        <v>-72526773.917510107</v>
      </c>
      <c r="AH28">
        <v>-7122836.0824902197</v>
      </c>
      <c r="AI28" s="3">
        <v>0</v>
      </c>
      <c r="AJ28">
        <v>-79649610.000000298</v>
      </c>
      <c r="AK28" s="3"/>
      <c r="AM28" s="3"/>
      <c r="AO28" s="3"/>
      <c r="AQ28" s="3"/>
      <c r="AS28" s="3"/>
      <c r="AU28" s="3"/>
      <c r="AX28" s="3"/>
      <c r="AZ28" s="3"/>
      <c r="BB28" s="3"/>
      <c r="BC28"/>
      <c r="BD28"/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908755118.36575198</v>
      </c>
      <c r="K29">
        <v>19389612.572119098</v>
      </c>
      <c r="L29">
        <v>11662173.301157</v>
      </c>
      <c r="M29">
        <v>1.0147581535574</v>
      </c>
      <c r="N29">
        <v>2506860.1969974199</v>
      </c>
      <c r="O29">
        <v>41.662160881230299</v>
      </c>
      <c r="P29">
        <v>3.2698495335109898</v>
      </c>
      <c r="Q29">
        <v>29669.122375049599</v>
      </c>
      <c r="R29">
        <v>7.9259908324617898</v>
      </c>
      <c r="S29">
        <v>4.0278793298481501</v>
      </c>
      <c r="T29">
        <v>0</v>
      </c>
      <c r="U29">
        <v>0</v>
      </c>
      <c r="V29">
        <v>-9101946.2645511106</v>
      </c>
      <c r="W29">
        <v>671191.86480549595</v>
      </c>
      <c r="X29">
        <v>3389604.25904962</v>
      </c>
      <c r="Y29">
        <v>1492265.2484758699</v>
      </c>
      <c r="Z29">
        <v>18082455.162281498</v>
      </c>
      <c r="AA29">
        <v>2998685.4458120302</v>
      </c>
      <c r="AB29">
        <v>2276213.9969241</v>
      </c>
      <c r="AC29">
        <v>-7776.2533156039599</v>
      </c>
      <c r="AD29">
        <v>0</v>
      </c>
      <c r="AE29">
        <v>0</v>
      </c>
      <c r="AF29">
        <v>19800693.459481899</v>
      </c>
      <c r="AG29">
        <v>20240212.464709401</v>
      </c>
      <c r="AH29">
        <v>-32724380.4647092</v>
      </c>
      <c r="AI29" s="3">
        <v>2308521.9999999902</v>
      </c>
      <c r="AJ29">
        <v>-10175645.999999801</v>
      </c>
      <c r="AK29" s="3"/>
      <c r="AM29" s="3"/>
      <c r="AO29" s="3"/>
      <c r="AQ29" s="3"/>
      <c r="AS29" s="3"/>
      <c r="AU29" s="3"/>
      <c r="AX29" s="3"/>
      <c r="AZ29" s="3"/>
      <c r="BB29" s="3"/>
      <c r="BC29"/>
      <c r="BD29"/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936844046.71525502</v>
      </c>
      <c r="K30">
        <v>28088928.349502798</v>
      </c>
      <c r="L30">
        <v>11462779.6350004</v>
      </c>
      <c r="M30">
        <v>0.99742845238218503</v>
      </c>
      <c r="N30">
        <v>2526455.28324511</v>
      </c>
      <c r="O30">
        <v>40.869059442528801</v>
      </c>
      <c r="P30">
        <v>4.0111020093806999</v>
      </c>
      <c r="Q30">
        <v>29100.830016762298</v>
      </c>
      <c r="R30">
        <v>8.2132553545452698</v>
      </c>
      <c r="S30">
        <v>4.1277261650759902</v>
      </c>
      <c r="T30">
        <v>0</v>
      </c>
      <c r="U30">
        <v>0</v>
      </c>
      <c r="V30">
        <v>-8807724.6043988392</v>
      </c>
      <c r="W30">
        <v>3743826.7016782099</v>
      </c>
      <c r="X30">
        <v>2755617.4145362601</v>
      </c>
      <c r="Y30">
        <v>-808564.14181470603</v>
      </c>
      <c r="Z30">
        <v>25289288.026091099</v>
      </c>
      <c r="AA30">
        <v>3665452.2281931099</v>
      </c>
      <c r="AB30">
        <v>2343409.0350035201</v>
      </c>
      <c r="AC30">
        <v>-879217.57279247895</v>
      </c>
      <c r="AD30">
        <v>0</v>
      </c>
      <c r="AE30">
        <v>0</v>
      </c>
      <c r="AF30">
        <v>27302087.0864962</v>
      </c>
      <c r="AG30">
        <v>27284465.631829798</v>
      </c>
      <c r="AH30">
        <v>10069738.368170099</v>
      </c>
      <c r="AI30" s="3">
        <v>0</v>
      </c>
      <c r="AJ30">
        <v>37354203.999999903</v>
      </c>
      <c r="AK30" s="3"/>
      <c r="AM30" s="3"/>
      <c r="AO30" s="3"/>
      <c r="AQ30" s="3"/>
      <c r="AS30" s="3"/>
      <c r="AU30" s="3"/>
      <c r="AX30" s="3"/>
      <c r="AZ30" s="3"/>
      <c r="BB30" s="3"/>
      <c r="BC30"/>
      <c r="BD30"/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935594758.39601898</v>
      </c>
      <c r="K31">
        <v>-1249288.31923634</v>
      </c>
      <c r="L31">
        <v>11264859.978528</v>
      </c>
      <c r="M31">
        <v>0.99257439422925597</v>
      </c>
      <c r="N31">
        <v>2552570.2182420199</v>
      </c>
      <c r="O31">
        <v>38.312737549143698</v>
      </c>
      <c r="P31">
        <v>4.0256358420234699</v>
      </c>
      <c r="Q31">
        <v>28874.309502126802</v>
      </c>
      <c r="R31">
        <v>8.2569154106646199</v>
      </c>
      <c r="S31">
        <v>4.1251469761152801</v>
      </c>
      <c r="T31">
        <v>0</v>
      </c>
      <c r="U31">
        <v>0</v>
      </c>
      <c r="V31">
        <v>-5032070.7972014602</v>
      </c>
      <c r="W31">
        <v>10981.648096340499</v>
      </c>
      <c r="X31">
        <v>3721991.40938946</v>
      </c>
      <c r="Y31">
        <v>-2646073.8517851499</v>
      </c>
      <c r="Z31">
        <v>484074.095293961</v>
      </c>
      <c r="AA31">
        <v>1841140.5209424901</v>
      </c>
      <c r="AB31">
        <v>264096.98828925798</v>
      </c>
      <c r="AC31">
        <v>20450.967588694901</v>
      </c>
      <c r="AD31">
        <v>0</v>
      </c>
      <c r="AE31">
        <v>0</v>
      </c>
      <c r="AF31">
        <v>-1335409.0193864</v>
      </c>
      <c r="AG31">
        <v>-1386037.16170687</v>
      </c>
      <c r="AH31">
        <v>26544204.1617065</v>
      </c>
      <c r="AI31" s="3">
        <v>0</v>
      </c>
      <c r="AJ31">
        <v>25158166.999999601</v>
      </c>
      <c r="AK31" s="3"/>
      <c r="AM31" s="3"/>
      <c r="AO31" s="3"/>
      <c r="AQ31" s="3"/>
      <c r="AS31" s="3"/>
      <c r="AU31" s="3"/>
      <c r="AX31" s="3"/>
      <c r="AZ31" s="3"/>
      <c r="BB31" s="3"/>
      <c r="BC31"/>
      <c r="BD31"/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930358150.55551398</v>
      </c>
      <c r="K32">
        <v>-5236607.8405042496</v>
      </c>
      <c r="L32">
        <v>11263611.059694201</v>
      </c>
      <c r="M32">
        <v>1.0208482016625799</v>
      </c>
      <c r="N32">
        <v>2586254.4538099999</v>
      </c>
      <c r="O32">
        <v>38.141364567188504</v>
      </c>
      <c r="P32">
        <v>3.8688140678341698</v>
      </c>
      <c r="Q32">
        <v>29012.009098915601</v>
      </c>
      <c r="R32">
        <v>8.0614106631504807</v>
      </c>
      <c r="S32">
        <v>4.2099835744081098</v>
      </c>
      <c r="T32">
        <v>0</v>
      </c>
      <c r="U32">
        <v>0</v>
      </c>
      <c r="V32">
        <v>4433874.1195318596</v>
      </c>
      <c r="W32">
        <v>-7250341.6133547397</v>
      </c>
      <c r="X32">
        <v>6404308.7039056104</v>
      </c>
      <c r="Y32">
        <v>-205728.48385386501</v>
      </c>
      <c r="Z32">
        <v>-5281328.4181801695</v>
      </c>
      <c r="AA32">
        <v>-864953.43446420995</v>
      </c>
      <c r="AB32">
        <v>-1694595.693854</v>
      </c>
      <c r="AC32">
        <v>-521189.72028517502</v>
      </c>
      <c r="AD32">
        <v>0</v>
      </c>
      <c r="AE32">
        <v>0</v>
      </c>
      <c r="AF32">
        <v>-4979954.5405547097</v>
      </c>
      <c r="AG32">
        <v>-4937449.7357705403</v>
      </c>
      <c r="AH32">
        <v>-12849150.2642291</v>
      </c>
      <c r="AI32" s="3">
        <v>0</v>
      </c>
      <c r="AJ32">
        <v>-17786599.999999601</v>
      </c>
      <c r="AK32" s="3"/>
      <c r="AM32" s="3"/>
      <c r="AO32" s="3"/>
      <c r="AQ32" s="3"/>
      <c r="AS32" s="3"/>
      <c r="AU32" s="3"/>
      <c r="AX32" s="3"/>
      <c r="AZ32" s="3"/>
      <c r="BB32" s="3"/>
      <c r="BC32"/>
      <c r="BD32"/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936195703.99422204</v>
      </c>
      <c r="K33">
        <v>5837553.43870789</v>
      </c>
      <c r="L33">
        <v>11419119.683224799</v>
      </c>
      <c r="M33">
        <v>1.00169303980737</v>
      </c>
      <c r="N33">
        <v>2619700.4193235799</v>
      </c>
      <c r="O33">
        <v>37.842705077934902</v>
      </c>
      <c r="P33">
        <v>3.64891258968906</v>
      </c>
      <c r="Q33">
        <v>29100.5921407038</v>
      </c>
      <c r="R33">
        <v>8.1039332362453802</v>
      </c>
      <c r="S33">
        <v>4.2869099312537804</v>
      </c>
      <c r="T33">
        <v>0.161617672595357</v>
      </c>
      <c r="U33">
        <v>0</v>
      </c>
      <c r="V33">
        <v>9953276.8792722095</v>
      </c>
      <c r="W33">
        <v>3221382.0458342601</v>
      </c>
      <c r="X33">
        <v>4820438.7748538898</v>
      </c>
      <c r="Y33">
        <v>-342170.76001987897</v>
      </c>
      <c r="Z33">
        <v>-7474768.1609621895</v>
      </c>
      <c r="AA33">
        <v>-662785.190059204</v>
      </c>
      <c r="AB33">
        <v>348540.05565761199</v>
      </c>
      <c r="AC33">
        <v>-654236.097322157</v>
      </c>
      <c r="AD33">
        <v>-3306361.7998145302</v>
      </c>
      <c r="AE33">
        <v>0</v>
      </c>
      <c r="AF33">
        <v>5903315.7474400001</v>
      </c>
      <c r="AG33">
        <v>5839923.13124415</v>
      </c>
      <c r="AH33">
        <v>-9954107.1312439106</v>
      </c>
      <c r="AI33" s="3">
        <v>0</v>
      </c>
      <c r="AJ33">
        <v>-4114183.9999997602</v>
      </c>
      <c r="AK33" s="3"/>
      <c r="AM33" s="3"/>
      <c r="AO33" s="3"/>
      <c r="AQ33" s="3"/>
      <c r="AS33" s="3"/>
      <c r="AU33" s="3"/>
      <c r="AX33" s="3"/>
      <c r="AZ33" s="3"/>
      <c r="BB33" s="3"/>
      <c r="BC33"/>
      <c r="BD33"/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892528535.76195002</v>
      </c>
      <c r="K34">
        <v>-43667168.232272498</v>
      </c>
      <c r="L34">
        <v>11782498.880544901</v>
      </c>
      <c r="M34">
        <v>1.0041721746130801</v>
      </c>
      <c r="N34">
        <v>2653957.9308234402</v>
      </c>
      <c r="O34">
        <v>37.644156968011501</v>
      </c>
      <c r="P34">
        <v>2.6811130935646199</v>
      </c>
      <c r="Q34">
        <v>30303.426469331898</v>
      </c>
      <c r="R34">
        <v>7.8985869256322099</v>
      </c>
      <c r="S34">
        <v>4.4359767146259097</v>
      </c>
      <c r="T34">
        <v>1.0007329349109699</v>
      </c>
      <c r="U34">
        <v>0</v>
      </c>
      <c r="V34">
        <v>19635998.498348501</v>
      </c>
      <c r="W34">
        <v>-1818253.800171</v>
      </c>
      <c r="X34">
        <v>4723362.6729193097</v>
      </c>
      <c r="Y34">
        <v>-200419.47793360401</v>
      </c>
      <c r="Z34">
        <v>-37468619.819344297</v>
      </c>
      <c r="AA34">
        <v>-7387770.9670628402</v>
      </c>
      <c r="AB34">
        <v>-1911461.28471295</v>
      </c>
      <c r="AC34">
        <v>-1136290.31660872</v>
      </c>
      <c r="AD34">
        <v>-17881797.6904881</v>
      </c>
      <c r="AE34">
        <v>0</v>
      </c>
      <c r="AF34">
        <v>-43445252.185053699</v>
      </c>
      <c r="AG34">
        <v>-43655982.062022202</v>
      </c>
      <c r="AH34">
        <v>18039757.062022101</v>
      </c>
      <c r="AI34" s="3">
        <v>0</v>
      </c>
      <c r="AJ34">
        <v>-25616225.000000101</v>
      </c>
      <c r="AK34" s="3"/>
      <c r="AM34" s="3"/>
      <c r="AO34" s="3"/>
      <c r="AQ34" s="3"/>
      <c r="AS34" s="3"/>
      <c r="AU34" s="3"/>
      <c r="AX34" s="3"/>
      <c r="AZ34" s="3"/>
      <c r="BB34" s="3"/>
      <c r="BC34"/>
      <c r="BD34"/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869960453.285954</v>
      </c>
      <c r="K35">
        <v>-22568082.475995298</v>
      </c>
      <c r="L35">
        <v>12159503.951854199</v>
      </c>
      <c r="M35">
        <v>1.01846091725655</v>
      </c>
      <c r="N35">
        <v>2686779.4906811798</v>
      </c>
      <c r="O35">
        <v>37.092588513647001</v>
      </c>
      <c r="P35">
        <v>2.3755801694335101</v>
      </c>
      <c r="Q35">
        <v>31096.219490803</v>
      </c>
      <c r="R35">
        <v>7.72797644755798</v>
      </c>
      <c r="S35">
        <v>4.9466887498879997</v>
      </c>
      <c r="T35">
        <v>1.9321347378446301</v>
      </c>
      <c r="U35">
        <v>0</v>
      </c>
      <c r="V35">
        <v>18851993.308804002</v>
      </c>
      <c r="W35">
        <v>-3338471.04582205</v>
      </c>
      <c r="X35">
        <v>4400120.0540204197</v>
      </c>
      <c r="Y35">
        <v>-655097.55261359201</v>
      </c>
      <c r="Z35">
        <v>-13462196.6201833</v>
      </c>
      <c r="AA35">
        <v>-4526094.9728813702</v>
      </c>
      <c r="AB35">
        <v>-1193738.13279122</v>
      </c>
      <c r="AC35">
        <v>-3773505.9075607602</v>
      </c>
      <c r="AD35">
        <v>-19747581.535784598</v>
      </c>
      <c r="AE35">
        <v>0</v>
      </c>
      <c r="AF35">
        <v>-23444572.4048125</v>
      </c>
      <c r="AG35">
        <v>-23564018.260905001</v>
      </c>
      <c r="AH35">
        <v>-18777575.739094801</v>
      </c>
      <c r="AI35" s="3">
        <v>0</v>
      </c>
      <c r="AJ35">
        <v>-42341593.999999903</v>
      </c>
      <c r="AK35" s="3"/>
      <c r="AM35" s="3"/>
      <c r="AO35" s="3"/>
      <c r="AQ35" s="3"/>
      <c r="AS35" s="3"/>
      <c r="AU35" s="3"/>
      <c r="AX35" s="3"/>
      <c r="AZ35" s="3"/>
      <c r="BB35" s="3"/>
      <c r="BC35"/>
      <c r="BD35"/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863656248.89497304</v>
      </c>
      <c r="K36">
        <v>-2789066.9798518401</v>
      </c>
      <c r="L36">
        <v>12281198.976827201</v>
      </c>
      <c r="M36">
        <v>1.0133404202490499</v>
      </c>
      <c r="N36">
        <v>2723302.83405361</v>
      </c>
      <c r="O36">
        <v>36.662452296337797</v>
      </c>
      <c r="P36">
        <v>2.58711112807655</v>
      </c>
      <c r="Q36">
        <v>31229.150292567101</v>
      </c>
      <c r="R36">
        <v>7.4478462005949302</v>
      </c>
      <c r="S36">
        <v>5.1713650493599799</v>
      </c>
      <c r="T36">
        <v>2.8696980053701102</v>
      </c>
      <c r="U36">
        <v>0</v>
      </c>
      <c r="V36">
        <v>5782204.4760504803</v>
      </c>
      <c r="W36">
        <v>2584181.2228220599</v>
      </c>
      <c r="X36">
        <v>4461333.5013210298</v>
      </c>
      <c r="Y36">
        <v>-216032.396282895</v>
      </c>
      <c r="Z36">
        <v>9235673.1120962799</v>
      </c>
      <c r="AA36">
        <v>-885942.36853616196</v>
      </c>
      <c r="AB36">
        <v>-2490003.1118535898</v>
      </c>
      <c r="AC36">
        <v>-1601903.3612732701</v>
      </c>
      <c r="AD36">
        <v>-18944953.021643501</v>
      </c>
      <c r="AE36">
        <v>0</v>
      </c>
      <c r="AF36">
        <v>-2353691.7089990899</v>
      </c>
      <c r="AG36">
        <v>-2641765.3624306498</v>
      </c>
      <c r="AH36">
        <v>-36955153.637569398</v>
      </c>
      <c r="AI36" s="3">
        <v>0</v>
      </c>
      <c r="AJ36">
        <v>-39596919</v>
      </c>
      <c r="AK36" s="3"/>
      <c r="AM36" s="3"/>
      <c r="AO36" s="3"/>
      <c r="AQ36" s="3"/>
      <c r="AS36" s="3"/>
      <c r="AU36" s="3"/>
      <c r="AX36" s="3"/>
      <c r="AZ36" s="3"/>
      <c r="BB36" s="3"/>
      <c r="BC36"/>
      <c r="BD36"/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871785023.21953499</v>
      </c>
      <c r="K37">
        <v>3798971.4261241001</v>
      </c>
      <c r="L37">
        <v>12605880.249967899</v>
      </c>
      <c r="M37">
        <v>1.0085579264681701</v>
      </c>
      <c r="N37">
        <v>2755043.8205972002</v>
      </c>
      <c r="O37">
        <v>37.199093091674598</v>
      </c>
      <c r="P37">
        <v>2.86612689037909</v>
      </c>
      <c r="Q37">
        <v>31624.666409858299</v>
      </c>
      <c r="R37">
        <v>7.1994298882696199</v>
      </c>
      <c r="S37">
        <v>5.4675502827794897</v>
      </c>
      <c r="T37">
        <v>3.85967537363417</v>
      </c>
      <c r="U37">
        <v>0</v>
      </c>
      <c r="V37">
        <v>10699090.061066</v>
      </c>
      <c r="W37">
        <v>3474724.7528081802</v>
      </c>
      <c r="X37">
        <v>3872999.0674180002</v>
      </c>
      <c r="Y37">
        <v>327897.38151459902</v>
      </c>
      <c r="Z37">
        <v>10729126.395347601</v>
      </c>
      <c r="AA37">
        <v>-2105539.8577827201</v>
      </c>
      <c r="AB37">
        <v>-2020879.7301429601</v>
      </c>
      <c r="AC37">
        <v>-1990860.10347422</v>
      </c>
      <c r="AD37">
        <v>-19264177.651448</v>
      </c>
      <c r="AE37">
        <v>0</v>
      </c>
      <c r="AF37">
        <v>3293341.63718329</v>
      </c>
      <c r="AG37">
        <v>3073256.2584949099</v>
      </c>
      <c r="AH37">
        <v>-25079708.258494802</v>
      </c>
      <c r="AI37" s="3">
        <v>0</v>
      </c>
      <c r="AJ37">
        <v>-22006451.999999899</v>
      </c>
      <c r="AK37" s="3"/>
      <c r="AM37" s="3"/>
      <c r="AO37" s="3"/>
      <c r="AQ37" s="3"/>
      <c r="AS37" s="3"/>
      <c r="AU37" s="3"/>
      <c r="AX37" s="3"/>
      <c r="AZ37" s="3"/>
      <c r="BB37" s="3"/>
      <c r="BC37"/>
      <c r="BD37"/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89508882.883181602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31.2327561696918</v>
      </c>
      <c r="P38">
        <v>1.9327110653241599</v>
      </c>
      <c r="Q38">
        <v>34213.9259747588</v>
      </c>
      <c r="R38">
        <v>6.6866462964353799</v>
      </c>
      <c r="S38">
        <v>3.3043487636261699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3">
        <v>93361892</v>
      </c>
      <c r="AJ38">
        <v>93361892</v>
      </c>
      <c r="AK38" s="3"/>
      <c r="AM38" s="3"/>
      <c r="AO38" s="3"/>
      <c r="AQ38" s="3"/>
      <c r="AS38" s="3"/>
      <c r="AU38" s="3"/>
      <c r="AX38" s="3"/>
      <c r="AZ38" s="3"/>
      <c r="BB38" s="3"/>
      <c r="BC38"/>
      <c r="BD38"/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106342319.985486</v>
      </c>
      <c r="K39">
        <v>4458884.5370489797</v>
      </c>
      <c r="L39">
        <v>2233198.89111595</v>
      </c>
      <c r="M39">
        <v>0.85839124566602198</v>
      </c>
      <c r="N39">
        <v>606473.78608284402</v>
      </c>
      <c r="O39">
        <v>31.098869444690202</v>
      </c>
      <c r="P39">
        <v>2.1754289026257698</v>
      </c>
      <c r="Q39">
        <v>33123.494929623899</v>
      </c>
      <c r="R39">
        <v>6.8276570740113396</v>
      </c>
      <c r="S39">
        <v>3.1964995583905602</v>
      </c>
      <c r="T39">
        <v>0</v>
      </c>
      <c r="U39">
        <v>0</v>
      </c>
      <c r="V39">
        <v>404598.93636520201</v>
      </c>
      <c r="W39">
        <v>698182.40259297402</v>
      </c>
      <c r="X39">
        <v>1077532.17504701</v>
      </c>
      <c r="Y39">
        <v>-66372.131416342396</v>
      </c>
      <c r="Z39">
        <v>1327091.24552109</v>
      </c>
      <c r="AA39">
        <v>685514.01688179199</v>
      </c>
      <c r="AB39">
        <v>135325.22544255099</v>
      </c>
      <c r="AC39">
        <v>0</v>
      </c>
      <c r="AD39">
        <v>0</v>
      </c>
      <c r="AE39">
        <v>0</v>
      </c>
      <c r="AF39">
        <v>4324083.1330289198</v>
      </c>
      <c r="AG39">
        <v>4502248.2831538403</v>
      </c>
      <c r="AH39">
        <v>-4809555.2831538199</v>
      </c>
      <c r="AI39" s="3">
        <v>13655748</v>
      </c>
      <c r="AJ39">
        <v>13348441</v>
      </c>
      <c r="AK39" s="3"/>
      <c r="AM39" s="3"/>
      <c r="AO39" s="3"/>
      <c r="AQ39" s="3"/>
      <c r="AS39" s="3"/>
      <c r="AU39" s="3"/>
      <c r="AX39" s="3"/>
      <c r="AZ39" s="3"/>
      <c r="BB39" s="3"/>
      <c r="BC39"/>
      <c r="BD39"/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156156664.89960799</v>
      </c>
      <c r="K40">
        <v>6358608.9160932703</v>
      </c>
      <c r="L40">
        <v>2306245.5779373501</v>
      </c>
      <c r="M40">
        <v>0.85260774292212504</v>
      </c>
      <c r="N40">
        <v>611693.84004382696</v>
      </c>
      <c r="O40">
        <v>31.639578383715701</v>
      </c>
      <c r="P40">
        <v>2.4979813251360601</v>
      </c>
      <c r="Q40">
        <v>30558.561992458999</v>
      </c>
      <c r="R40">
        <v>7.0669842761828701</v>
      </c>
      <c r="S40">
        <v>3.1096136229761302</v>
      </c>
      <c r="T40">
        <v>0</v>
      </c>
      <c r="U40">
        <v>0</v>
      </c>
      <c r="V40">
        <v>1762194.5537526</v>
      </c>
      <c r="W40">
        <v>242452.778362696</v>
      </c>
      <c r="X40">
        <v>1425347.8122408199</v>
      </c>
      <c r="Y40">
        <v>24329.045026640801</v>
      </c>
      <c r="Z40">
        <v>1796471.12023534</v>
      </c>
      <c r="AA40">
        <v>1050550.9228652101</v>
      </c>
      <c r="AB40">
        <v>112003.590418138</v>
      </c>
      <c r="AC40">
        <v>0</v>
      </c>
      <c r="AD40">
        <v>0</v>
      </c>
      <c r="AE40">
        <v>0</v>
      </c>
      <c r="AF40">
        <v>6404781.9300813302</v>
      </c>
      <c r="AG40">
        <v>6602961.94254715</v>
      </c>
      <c r="AH40">
        <v>-5782175.9425471704</v>
      </c>
      <c r="AI40" s="3">
        <v>44950739</v>
      </c>
      <c r="AJ40">
        <v>45771524.999999903</v>
      </c>
      <c r="AK40" s="3"/>
      <c r="AM40" s="3"/>
      <c r="AO40" s="3"/>
      <c r="AQ40" s="3"/>
      <c r="AS40" s="3"/>
      <c r="AU40" s="3"/>
      <c r="AX40" s="3"/>
      <c r="AZ40" s="3"/>
      <c r="BB40" s="3"/>
      <c r="BC40"/>
      <c r="BD40"/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189455984.37734199</v>
      </c>
      <c r="K41">
        <v>5338943.7122227699</v>
      </c>
      <c r="L41">
        <v>2099012.64537337</v>
      </c>
      <c r="M41">
        <v>0.83291999374987302</v>
      </c>
      <c r="N41">
        <v>623605.49709429301</v>
      </c>
      <c r="O41">
        <v>30.019921025288401</v>
      </c>
      <c r="P41">
        <v>2.9636798654038801</v>
      </c>
      <c r="Q41">
        <v>29296.885264873199</v>
      </c>
      <c r="R41">
        <v>7.0451785115968599</v>
      </c>
      <c r="S41">
        <v>3.1541646759211899</v>
      </c>
      <c r="T41">
        <v>0</v>
      </c>
      <c r="U41">
        <v>0</v>
      </c>
      <c r="V41">
        <v>-2086307.7648638601</v>
      </c>
      <c r="W41">
        <v>452977.163384424</v>
      </c>
      <c r="X41">
        <v>2228204.4670961099</v>
      </c>
      <c r="Y41">
        <v>-192649.879534215</v>
      </c>
      <c r="Z41">
        <v>3394093.5952425399</v>
      </c>
      <c r="AA41">
        <v>1316462.4450763401</v>
      </c>
      <c r="AB41">
        <v>158309.84870736301</v>
      </c>
      <c r="AC41">
        <v>0</v>
      </c>
      <c r="AD41">
        <v>0</v>
      </c>
      <c r="AE41">
        <v>0</v>
      </c>
      <c r="AF41">
        <v>5190134.8049162896</v>
      </c>
      <c r="AG41">
        <v>5267251.3225330403</v>
      </c>
      <c r="AH41">
        <v>-1437002.3225330501</v>
      </c>
      <c r="AI41" s="3">
        <v>27514218</v>
      </c>
      <c r="AJ41">
        <v>31344466.999999899</v>
      </c>
      <c r="AK41" s="3"/>
      <c r="AM41" s="3"/>
      <c r="AO41" s="3"/>
      <c r="AQ41" s="3"/>
      <c r="AS41" s="3"/>
      <c r="AU41" s="3"/>
      <c r="AX41" s="3"/>
      <c r="AZ41" s="3"/>
      <c r="BB41" s="3"/>
      <c r="BC41"/>
      <c r="BD41"/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230263292.61001599</v>
      </c>
      <c r="K42">
        <v>12999682.247225599</v>
      </c>
      <c r="L42">
        <v>1996582.2992606501</v>
      </c>
      <c r="M42">
        <v>0.85874902196382197</v>
      </c>
      <c r="N42">
        <v>625346.50641073403</v>
      </c>
      <c r="O42">
        <v>29.4639705484297</v>
      </c>
      <c r="P42">
        <v>3.2552741681692301</v>
      </c>
      <c r="Q42">
        <v>27812.987350267202</v>
      </c>
      <c r="R42">
        <v>7.0247419658865402</v>
      </c>
      <c r="S42">
        <v>3.5884451611100401</v>
      </c>
      <c r="T42">
        <v>0</v>
      </c>
      <c r="U42">
        <v>0</v>
      </c>
      <c r="V42">
        <v>4585918.4507351704</v>
      </c>
      <c r="W42">
        <v>-265855.619198967</v>
      </c>
      <c r="X42">
        <v>2862898.9781245501</v>
      </c>
      <c r="Y42">
        <v>-10972.749067192</v>
      </c>
      <c r="Z42">
        <v>2218090.7623768798</v>
      </c>
      <c r="AA42">
        <v>2211186.1609602598</v>
      </c>
      <c r="AB42">
        <v>233971.38535365</v>
      </c>
      <c r="AC42">
        <v>-496595.769213202</v>
      </c>
      <c r="AD42">
        <v>0</v>
      </c>
      <c r="AE42">
        <v>0</v>
      </c>
      <c r="AF42">
        <v>11404526.738721799</v>
      </c>
      <c r="AG42">
        <v>11823523.393376499</v>
      </c>
      <c r="AH42">
        <v>965450.60662345402</v>
      </c>
      <c r="AI42" s="3">
        <v>26468097.999999899</v>
      </c>
      <c r="AJ42">
        <v>39257072</v>
      </c>
      <c r="AK42" s="3"/>
      <c r="AM42" s="3"/>
      <c r="AO42" s="3"/>
      <c r="AQ42" s="3"/>
      <c r="AS42" s="3"/>
      <c r="AU42" s="3"/>
      <c r="AX42" s="3"/>
      <c r="AZ42" s="3"/>
      <c r="BB42" s="3"/>
      <c r="BC42"/>
      <c r="BD42"/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250579763.13469899</v>
      </c>
      <c r="K43">
        <v>7303216.4397847699</v>
      </c>
      <c r="L43">
        <v>2003873.15211862</v>
      </c>
      <c r="M43">
        <v>0.85533074829581202</v>
      </c>
      <c r="N43">
        <v>623133.82390321395</v>
      </c>
      <c r="O43">
        <v>28.593633716047901</v>
      </c>
      <c r="P43">
        <v>3.4334782548745499</v>
      </c>
      <c r="Q43">
        <v>28098.797510458</v>
      </c>
      <c r="R43">
        <v>7.17414649824536</v>
      </c>
      <c r="S43">
        <v>3.7197084420179301</v>
      </c>
      <c r="T43">
        <v>0</v>
      </c>
      <c r="U43">
        <v>0</v>
      </c>
      <c r="V43">
        <v>4661202.1307568196</v>
      </c>
      <c r="W43">
        <v>281820.03716629901</v>
      </c>
      <c r="X43">
        <v>1118588.5743359399</v>
      </c>
      <c r="Y43">
        <v>-112376.272207469</v>
      </c>
      <c r="Z43">
        <v>1605809.47690722</v>
      </c>
      <c r="AA43">
        <v>-531387.78660783998</v>
      </c>
      <c r="AB43">
        <v>218619.40442227101</v>
      </c>
      <c r="AC43">
        <v>-257701.20162618201</v>
      </c>
      <c r="AD43">
        <v>0</v>
      </c>
      <c r="AE43">
        <v>0</v>
      </c>
      <c r="AF43">
        <v>6895703.4690168798</v>
      </c>
      <c r="AG43">
        <v>6914381.2420690097</v>
      </c>
      <c r="AH43">
        <v>1710355.75793096</v>
      </c>
      <c r="AI43" s="3">
        <v>12183549</v>
      </c>
      <c r="AJ43">
        <v>20808285.999999899</v>
      </c>
      <c r="AK43" s="3"/>
      <c r="AM43" s="3"/>
      <c r="AO43" s="3"/>
      <c r="AQ43" s="3"/>
      <c r="AS43" s="3"/>
      <c r="AU43" s="3"/>
      <c r="AX43" s="3"/>
      <c r="AZ43" s="3"/>
      <c r="BB43" s="3"/>
      <c r="BC43"/>
      <c r="BD43"/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263201037.912413</v>
      </c>
      <c r="K44">
        <v>7944181.6545397304</v>
      </c>
      <c r="L44">
        <v>2045451.35607338</v>
      </c>
      <c r="M44">
        <v>0.83675880989931595</v>
      </c>
      <c r="N44">
        <v>631406.76496574702</v>
      </c>
      <c r="O44">
        <v>27.784651097175299</v>
      </c>
      <c r="P44">
        <v>3.8553356378928401</v>
      </c>
      <c r="Q44">
        <v>28303.270758760598</v>
      </c>
      <c r="R44">
        <v>7.1357024164090896</v>
      </c>
      <c r="S44">
        <v>3.72182145453958</v>
      </c>
      <c r="T44">
        <v>0</v>
      </c>
      <c r="U44">
        <v>0</v>
      </c>
      <c r="V44">
        <v>2577664.1044022702</v>
      </c>
      <c r="W44">
        <v>1067138.07170399</v>
      </c>
      <c r="X44">
        <v>399841.41313603299</v>
      </c>
      <c r="Y44">
        <v>-162369.62428741099</v>
      </c>
      <c r="Z44">
        <v>3865724.2524833898</v>
      </c>
      <c r="AA44">
        <v>-341551.14136732201</v>
      </c>
      <c r="AB44">
        <v>-54675.545697223402</v>
      </c>
      <c r="AC44">
        <v>61788.023291497302</v>
      </c>
      <c r="AD44">
        <v>0</v>
      </c>
      <c r="AE44">
        <v>0</v>
      </c>
      <c r="AF44">
        <v>7371188.6869366998</v>
      </c>
      <c r="AG44">
        <v>7458460.8703055903</v>
      </c>
      <c r="AH44">
        <v>10448810.1296944</v>
      </c>
      <c r="AI44" s="3">
        <v>4015598.9999999902</v>
      </c>
      <c r="AJ44">
        <v>21922870</v>
      </c>
      <c r="AK44" s="3"/>
      <c r="AM44" s="3"/>
      <c r="AO44" s="3"/>
      <c r="AQ44" s="3"/>
      <c r="AS44" s="3"/>
      <c r="AU44" s="3"/>
      <c r="AX44" s="3"/>
      <c r="AZ44" s="3"/>
      <c r="BB44" s="3"/>
      <c r="BC44"/>
      <c r="BD44"/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265688984.28173399</v>
      </c>
      <c r="K45">
        <v>-9792610.1308482494</v>
      </c>
      <c r="L45">
        <v>2019529.28840738</v>
      </c>
      <c r="M45">
        <v>0.87880583809795099</v>
      </c>
      <c r="N45">
        <v>609605.28005366505</v>
      </c>
      <c r="O45">
        <v>28.738810366936001</v>
      </c>
      <c r="P45">
        <v>2.7863624188910401</v>
      </c>
      <c r="Q45">
        <v>26722.041273401599</v>
      </c>
      <c r="R45">
        <v>7.1784159489522601</v>
      </c>
      <c r="S45">
        <v>3.7187435167299299</v>
      </c>
      <c r="T45">
        <v>0</v>
      </c>
      <c r="U45">
        <v>0</v>
      </c>
      <c r="V45">
        <v>2167166.2116007898</v>
      </c>
      <c r="W45">
        <v>-3761813.2538894499</v>
      </c>
      <c r="X45">
        <v>-395949.26891807799</v>
      </c>
      <c r="Y45">
        <v>176478.15234539</v>
      </c>
      <c r="Z45">
        <v>-11212478.9519167</v>
      </c>
      <c r="AA45">
        <v>2817037.0398952798</v>
      </c>
      <c r="AB45">
        <v>241937.98861306201</v>
      </c>
      <c r="AC45">
        <v>84103.7473613037</v>
      </c>
      <c r="AD45">
        <v>0</v>
      </c>
      <c r="AE45">
        <v>0</v>
      </c>
      <c r="AF45">
        <v>-9810037.2006988898</v>
      </c>
      <c r="AG45">
        <v>-9888879.7121782098</v>
      </c>
      <c r="AH45">
        <v>1909347.71217819</v>
      </c>
      <c r="AI45" s="3">
        <v>13248340.999999899</v>
      </c>
      <c r="AJ45">
        <v>5268808.99999996</v>
      </c>
      <c r="AK45" s="3"/>
      <c r="AM45" s="3"/>
      <c r="AO45" s="3"/>
      <c r="AQ45" s="3"/>
      <c r="AS45" s="3"/>
      <c r="AU45" s="3"/>
      <c r="AX45" s="3"/>
      <c r="AZ45" s="3"/>
      <c r="BB45" s="3"/>
      <c r="BC45"/>
      <c r="BD45"/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276709074.94116497</v>
      </c>
      <c r="K46">
        <v>8847467.5681829192</v>
      </c>
      <c r="L46">
        <v>1978915.2493904701</v>
      </c>
      <c r="M46">
        <v>0.86119251401601804</v>
      </c>
      <c r="N46">
        <v>612874.20691296004</v>
      </c>
      <c r="O46">
        <v>30.251034469938201</v>
      </c>
      <c r="P46">
        <v>3.2463067363760798</v>
      </c>
      <c r="Q46">
        <v>26688.256039153999</v>
      </c>
      <c r="R46">
        <v>7.4350733284934201</v>
      </c>
      <c r="S46">
        <v>4.0766241097197602</v>
      </c>
      <c r="T46">
        <v>0</v>
      </c>
      <c r="U46">
        <v>0</v>
      </c>
      <c r="V46">
        <v>987465.548150694</v>
      </c>
      <c r="W46">
        <v>1328753.3509170201</v>
      </c>
      <c r="X46">
        <v>868649.63380227797</v>
      </c>
      <c r="Y46">
        <v>486892.88807590399</v>
      </c>
      <c r="Z46">
        <v>5429659.2592856903</v>
      </c>
      <c r="AA46">
        <v>-162796.30588303399</v>
      </c>
      <c r="AB46">
        <v>730662.27530138195</v>
      </c>
      <c r="AC46">
        <v>-662554.48572526395</v>
      </c>
      <c r="AD46">
        <v>0</v>
      </c>
      <c r="AE46">
        <v>0</v>
      </c>
      <c r="AF46">
        <v>8961375.9632351194</v>
      </c>
      <c r="AG46">
        <v>9069121.2726861909</v>
      </c>
      <c r="AH46">
        <v>-5964051.2726861797</v>
      </c>
      <c r="AI46" s="3">
        <v>1770537</v>
      </c>
      <c r="AJ46">
        <v>4875607.0000000102</v>
      </c>
      <c r="AK46" s="3"/>
      <c r="AM46" s="3"/>
      <c r="AO46" s="3"/>
      <c r="AQ46" s="3"/>
      <c r="AS46" s="3"/>
      <c r="AU46" s="3"/>
      <c r="AX46" s="3"/>
      <c r="AZ46" s="3"/>
      <c r="BB46" s="3"/>
      <c r="BC46"/>
      <c r="BD46"/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288426293.61278898</v>
      </c>
      <c r="K47">
        <v>11026676.8114415</v>
      </c>
      <c r="L47">
        <v>1946387.8468207</v>
      </c>
      <c r="M47">
        <v>0.82689773679198897</v>
      </c>
      <c r="N47">
        <v>614648.46434809605</v>
      </c>
      <c r="O47">
        <v>29.2636724659199</v>
      </c>
      <c r="P47">
        <v>3.9898887004223398</v>
      </c>
      <c r="Q47">
        <v>26432.954663786499</v>
      </c>
      <c r="R47">
        <v>7.4899764906927802</v>
      </c>
      <c r="S47">
        <v>3.9427737757402199</v>
      </c>
      <c r="T47">
        <v>0</v>
      </c>
      <c r="U47">
        <v>0</v>
      </c>
      <c r="V47">
        <v>-344967.436852602</v>
      </c>
      <c r="W47">
        <v>2340081.2727987501</v>
      </c>
      <c r="X47">
        <v>660165.76763832697</v>
      </c>
      <c r="Y47">
        <v>-269126.01588746201</v>
      </c>
      <c r="Z47">
        <v>7849331.3642967399</v>
      </c>
      <c r="AA47">
        <v>334391.31010363402</v>
      </c>
      <c r="AB47">
        <v>272814.227903286</v>
      </c>
      <c r="AC47">
        <v>201949.220209444</v>
      </c>
      <c r="AD47">
        <v>0</v>
      </c>
      <c r="AE47">
        <v>0</v>
      </c>
      <c r="AF47">
        <v>10972182.895963401</v>
      </c>
      <c r="AG47">
        <v>11085618.669412799</v>
      </c>
      <c r="AH47">
        <v>5518611.3305871598</v>
      </c>
      <c r="AI47" s="3">
        <v>1273013.99999999</v>
      </c>
      <c r="AJ47">
        <v>17877244</v>
      </c>
      <c r="AK47" s="3"/>
      <c r="AM47" s="3"/>
      <c r="AO47" s="3"/>
      <c r="AQ47" s="3"/>
      <c r="AS47" s="3"/>
      <c r="AU47" s="3"/>
      <c r="AX47" s="3"/>
      <c r="AZ47" s="3"/>
      <c r="BB47" s="3"/>
      <c r="BC47"/>
      <c r="BD47"/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296591139.31900799</v>
      </c>
      <c r="K48">
        <v>1281017.37690139</v>
      </c>
      <c r="L48">
        <v>1935564.7547657499</v>
      </c>
      <c r="M48">
        <v>0.82821757692531495</v>
      </c>
      <c r="N48">
        <v>608223.96752153302</v>
      </c>
      <c r="O48">
        <v>26.911512212934099</v>
      </c>
      <c r="P48">
        <v>3.99676458590372</v>
      </c>
      <c r="Q48">
        <v>25928.146323228299</v>
      </c>
      <c r="R48">
        <v>7.33093904795337</v>
      </c>
      <c r="S48">
        <v>3.7964745491418501</v>
      </c>
      <c r="T48">
        <v>0</v>
      </c>
      <c r="U48">
        <v>0</v>
      </c>
      <c r="V48">
        <v>734529.44156540802</v>
      </c>
      <c r="W48">
        <v>-320418.28289441799</v>
      </c>
      <c r="X48">
        <v>873116.61090519</v>
      </c>
      <c r="Y48">
        <v>-689958.110881923</v>
      </c>
      <c r="Z48">
        <v>82702.541829313501</v>
      </c>
      <c r="AA48">
        <v>988768.71705365297</v>
      </c>
      <c r="AB48">
        <v>-319806.43438233202</v>
      </c>
      <c r="AC48">
        <v>285391.73183208099</v>
      </c>
      <c r="AD48">
        <v>0</v>
      </c>
      <c r="AE48">
        <v>0</v>
      </c>
      <c r="AF48">
        <v>1699784.7319028999</v>
      </c>
      <c r="AG48">
        <v>1809973.72018345</v>
      </c>
      <c r="AH48">
        <v>6553592.2798164599</v>
      </c>
      <c r="AI48" s="3">
        <v>6209327.9999999898</v>
      </c>
      <c r="AJ48">
        <v>14572893.999999899</v>
      </c>
      <c r="AK48" s="3"/>
      <c r="AM48" s="3"/>
      <c r="AO48" s="3"/>
      <c r="AQ48" s="3"/>
      <c r="AS48" s="3"/>
      <c r="AU48" s="3"/>
      <c r="AX48" s="3"/>
      <c r="AZ48" s="3"/>
      <c r="BB48" s="3"/>
      <c r="BC48"/>
      <c r="BD48"/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292794906.01088703</v>
      </c>
      <c r="K49">
        <v>-3796233.30812104</v>
      </c>
      <c r="L49">
        <v>1946060.67257579</v>
      </c>
      <c r="M49">
        <v>0.88674250938854704</v>
      </c>
      <c r="N49">
        <v>617901.40567327396</v>
      </c>
      <c r="O49">
        <v>26.8064377016665</v>
      </c>
      <c r="P49">
        <v>3.8467504249086302</v>
      </c>
      <c r="Q49">
        <v>25948.276808231301</v>
      </c>
      <c r="R49">
        <v>7.3388802978969201</v>
      </c>
      <c r="S49">
        <v>3.7100248896118599</v>
      </c>
      <c r="T49">
        <v>0</v>
      </c>
      <c r="U49">
        <v>0</v>
      </c>
      <c r="V49">
        <v>1618305.5626179101</v>
      </c>
      <c r="W49">
        <v>-5742236.0984369796</v>
      </c>
      <c r="X49">
        <v>1537033.4369793001</v>
      </c>
      <c r="Y49">
        <v>-27853.4494497675</v>
      </c>
      <c r="Z49">
        <v>-1623026.56148249</v>
      </c>
      <c r="AA49">
        <v>-20589.998743722699</v>
      </c>
      <c r="AB49">
        <v>96870.5348919838</v>
      </c>
      <c r="AC49">
        <v>240927.91129316701</v>
      </c>
      <c r="AD49">
        <v>0</v>
      </c>
      <c r="AE49">
        <v>0</v>
      </c>
      <c r="AF49">
        <v>-3879793.1962905098</v>
      </c>
      <c r="AG49">
        <v>-3888384.69857135</v>
      </c>
      <c r="AH49">
        <v>1096664.6985714701</v>
      </c>
      <c r="AI49" s="3">
        <v>0</v>
      </c>
      <c r="AJ49">
        <v>-2791719.9999998701</v>
      </c>
      <c r="AK49" s="3"/>
      <c r="AM49" s="3"/>
      <c r="AO49" s="3"/>
      <c r="AQ49" s="3"/>
      <c r="AS49" s="3"/>
      <c r="AU49" s="3"/>
      <c r="AX49" s="3"/>
      <c r="AZ49" s="3"/>
      <c r="BB49" s="3"/>
      <c r="BC49"/>
      <c r="BD49"/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295270734.598867</v>
      </c>
      <c r="K50">
        <v>2475828.5879798499</v>
      </c>
      <c r="L50">
        <v>1979471.6415816301</v>
      </c>
      <c r="M50">
        <v>0.87558638487103202</v>
      </c>
      <c r="N50">
        <v>622817.90920902696</v>
      </c>
      <c r="O50">
        <v>26.413444032404701</v>
      </c>
      <c r="P50">
        <v>3.63380642695265</v>
      </c>
      <c r="Q50">
        <v>26285.550477232198</v>
      </c>
      <c r="R50">
        <v>7.44553066439346</v>
      </c>
      <c r="S50">
        <v>3.87627722590357</v>
      </c>
      <c r="T50">
        <v>0</v>
      </c>
      <c r="U50">
        <v>0</v>
      </c>
      <c r="V50">
        <v>4843381.4412094904</v>
      </c>
      <c r="W50">
        <v>405071.414934962</v>
      </c>
      <c r="X50">
        <v>914992.03702361498</v>
      </c>
      <c r="Y50">
        <v>-126467.379390192</v>
      </c>
      <c r="Z50">
        <v>-2382929.6017153398</v>
      </c>
      <c r="AA50">
        <v>-856291.30202091904</v>
      </c>
      <c r="AB50">
        <v>118346.11021477899</v>
      </c>
      <c r="AC50">
        <v>-417711.60814071598</v>
      </c>
      <c r="AD50">
        <v>0</v>
      </c>
      <c r="AE50">
        <v>0</v>
      </c>
      <c r="AF50">
        <v>2504198.3763226201</v>
      </c>
      <c r="AG50">
        <v>2614938.0588855101</v>
      </c>
      <c r="AH50">
        <v>-2783689.0588855701</v>
      </c>
      <c r="AI50" s="3">
        <v>0</v>
      </c>
      <c r="AJ50">
        <v>-168751.000000053</v>
      </c>
      <c r="AK50" s="3"/>
      <c r="AM50" s="3"/>
      <c r="AO50" s="3"/>
      <c r="AQ50" s="3"/>
      <c r="AS50" s="3"/>
      <c r="AU50" s="3"/>
      <c r="AX50" s="3"/>
      <c r="AZ50" s="3"/>
      <c r="BB50" s="3"/>
      <c r="BC50"/>
      <c r="BD50"/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278906848.871243</v>
      </c>
      <c r="K51">
        <v>-16363885.7276242</v>
      </c>
      <c r="L51">
        <v>2031768.2667340201</v>
      </c>
      <c r="M51">
        <v>0.92610744089206498</v>
      </c>
      <c r="N51">
        <v>628390.24457361503</v>
      </c>
      <c r="O51">
        <v>25.5755951353344</v>
      </c>
      <c r="P51">
        <v>2.6341108998418701</v>
      </c>
      <c r="Q51">
        <v>27172.0242436115</v>
      </c>
      <c r="R51">
        <v>7.2637074674622797</v>
      </c>
      <c r="S51">
        <v>3.8998559605686198</v>
      </c>
      <c r="T51">
        <v>0.58852490250573697</v>
      </c>
      <c r="U51">
        <v>0</v>
      </c>
      <c r="V51">
        <v>4640088.1788197402</v>
      </c>
      <c r="W51">
        <v>-3587190.2984201298</v>
      </c>
      <c r="X51">
        <v>1049317.52121507</v>
      </c>
      <c r="Y51">
        <v>-313610.271966086</v>
      </c>
      <c r="Z51">
        <v>-12669603.519841401</v>
      </c>
      <c r="AA51">
        <v>-1937433.54216583</v>
      </c>
      <c r="AB51">
        <v>-457547.21883401298</v>
      </c>
      <c r="AC51">
        <v>31873.367320241599</v>
      </c>
      <c r="AD51">
        <v>-3984912.4821391301</v>
      </c>
      <c r="AE51">
        <v>0</v>
      </c>
      <c r="AF51">
        <v>-17103636.515562899</v>
      </c>
      <c r="AG51">
        <v>-16904449.315030199</v>
      </c>
      <c r="AH51">
        <v>5368748.3150302498</v>
      </c>
      <c r="AI51" s="3">
        <v>0</v>
      </c>
      <c r="AJ51">
        <v>-11535701</v>
      </c>
      <c r="AK51" s="3"/>
      <c r="AM51" s="3"/>
      <c r="AO51" s="3"/>
      <c r="AQ51" s="3"/>
      <c r="AS51" s="3"/>
      <c r="AU51" s="3"/>
      <c r="AX51" s="3"/>
      <c r="AZ51" s="3"/>
      <c r="BB51" s="3"/>
      <c r="BC51"/>
      <c r="BD51"/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267973607.49553999</v>
      </c>
      <c r="K52">
        <v>-10933241.375702299</v>
      </c>
      <c r="L52">
        <v>2070163.5346603</v>
      </c>
      <c r="M52">
        <v>0.98231499881384798</v>
      </c>
      <c r="N52">
        <v>633203.89148553996</v>
      </c>
      <c r="O52">
        <v>26.365484032150601</v>
      </c>
      <c r="P52">
        <v>2.3486757765466901</v>
      </c>
      <c r="Q52">
        <v>27560.696767792098</v>
      </c>
      <c r="R52">
        <v>7.0910426864023099</v>
      </c>
      <c r="S52">
        <v>4.4601404866979797</v>
      </c>
      <c r="T52">
        <v>1.3895032207564899</v>
      </c>
      <c r="U52">
        <v>0</v>
      </c>
      <c r="V52">
        <v>3087897.7609677301</v>
      </c>
      <c r="W52">
        <v>-3946161.0347587401</v>
      </c>
      <c r="X52">
        <v>965091.56998442602</v>
      </c>
      <c r="Y52">
        <v>288529.48431459902</v>
      </c>
      <c r="Z52">
        <v>-4121469.861453</v>
      </c>
      <c r="AA52">
        <v>-748902.74388620094</v>
      </c>
      <c r="AB52">
        <v>-352665.85614216601</v>
      </c>
      <c r="AC52">
        <v>-1355302.4817448</v>
      </c>
      <c r="AD52">
        <v>-5376476.5833794698</v>
      </c>
      <c r="AE52">
        <v>0</v>
      </c>
      <c r="AF52">
        <v>-11506909.909868101</v>
      </c>
      <c r="AG52">
        <v>-11276577.259856701</v>
      </c>
      <c r="AH52">
        <v>-7211353.7401431799</v>
      </c>
      <c r="AI52" s="3">
        <v>0</v>
      </c>
      <c r="AJ52">
        <v>-18487930.999999899</v>
      </c>
      <c r="AK52" s="3"/>
      <c r="AM52" s="3"/>
      <c r="AO52" s="3"/>
      <c r="AQ52" s="3"/>
      <c r="AS52" s="3"/>
      <c r="AU52" s="3"/>
      <c r="AX52" s="3"/>
      <c r="AZ52" s="3"/>
      <c r="BB52" s="3"/>
      <c r="BC52"/>
      <c r="BD52"/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266323687.03597301</v>
      </c>
      <c r="K53">
        <v>-775716.62866261601</v>
      </c>
      <c r="L53">
        <v>2092519.58216083</v>
      </c>
      <c r="M53">
        <v>0.97553444358584496</v>
      </c>
      <c r="N53">
        <v>637940.464880354</v>
      </c>
      <c r="O53">
        <v>26.089239682071501</v>
      </c>
      <c r="P53">
        <v>2.5615476818083498</v>
      </c>
      <c r="Q53">
        <v>27766.121232206599</v>
      </c>
      <c r="R53">
        <v>7.0528773145489101</v>
      </c>
      <c r="S53">
        <v>4.7619152118705497</v>
      </c>
      <c r="T53">
        <v>2.2760238037469702</v>
      </c>
      <c r="U53">
        <v>0</v>
      </c>
      <c r="V53">
        <v>2432778.6329034902</v>
      </c>
      <c r="W53">
        <v>447532.63166662998</v>
      </c>
      <c r="X53">
        <v>819160.73277546896</v>
      </c>
      <c r="Y53">
        <v>-50220.254119530997</v>
      </c>
      <c r="Z53">
        <v>2963640.6540862499</v>
      </c>
      <c r="AA53">
        <v>-625826.51690700604</v>
      </c>
      <c r="AB53">
        <v>-106698.97244457901</v>
      </c>
      <c r="AC53">
        <v>-657709.93376811605</v>
      </c>
      <c r="AD53">
        <v>-5718886.0146405399</v>
      </c>
      <c r="AE53">
        <v>0</v>
      </c>
      <c r="AF53">
        <v>-576389.09560260701</v>
      </c>
      <c r="AG53">
        <v>-696177.37404443906</v>
      </c>
      <c r="AH53">
        <v>-7697536.62595555</v>
      </c>
      <c r="AI53" s="3">
        <v>0</v>
      </c>
      <c r="AJ53">
        <v>-8393713.9999999907</v>
      </c>
      <c r="AK53" s="3"/>
      <c r="AM53" s="3"/>
      <c r="AO53" s="3"/>
      <c r="AQ53" s="3"/>
      <c r="AS53" s="3"/>
      <c r="AU53" s="3"/>
      <c r="AX53" s="3"/>
      <c r="AZ53" s="3"/>
      <c r="BB53" s="3"/>
      <c r="BC53"/>
      <c r="BD53"/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266947899.61273599</v>
      </c>
      <c r="K54">
        <v>-277867.40994138399</v>
      </c>
      <c r="L54">
        <v>2110597.3381989901</v>
      </c>
      <c r="M54">
        <v>0.97569250120411</v>
      </c>
      <c r="N54">
        <v>643261.456961027</v>
      </c>
      <c r="O54">
        <v>26.021072848287901</v>
      </c>
      <c r="P54">
        <v>2.8183435351760502</v>
      </c>
      <c r="Q54">
        <v>28105.315492605201</v>
      </c>
      <c r="R54">
        <v>6.9794359227421401</v>
      </c>
      <c r="S54">
        <v>5.1283173872823102</v>
      </c>
      <c r="T54">
        <v>3.2621241012143001</v>
      </c>
      <c r="U54">
        <v>0</v>
      </c>
      <c r="V54">
        <v>2581183.48577521</v>
      </c>
      <c r="W54">
        <v>802717.28616119002</v>
      </c>
      <c r="X54">
        <v>861940.13850348699</v>
      </c>
      <c r="Y54">
        <v>-64654.258785854399</v>
      </c>
      <c r="Z54">
        <v>3249740.9186488101</v>
      </c>
      <c r="AA54">
        <v>-728197.39818241599</v>
      </c>
      <c r="AB54">
        <v>-144940.599116625</v>
      </c>
      <c r="AC54">
        <v>-811607.37924941699</v>
      </c>
      <c r="AD54">
        <v>-6180921.1785402801</v>
      </c>
      <c r="AE54">
        <v>0</v>
      </c>
      <c r="AF54">
        <v>-463573.92396883998</v>
      </c>
      <c r="AG54">
        <v>-510214.64667918597</v>
      </c>
      <c r="AH54">
        <v>-2721066.35332083</v>
      </c>
      <c r="AI54" s="3">
        <v>0</v>
      </c>
      <c r="AJ54">
        <v>-3231281.00000002</v>
      </c>
      <c r="AK54" s="3"/>
      <c r="AM54" s="3"/>
      <c r="AO54" s="3"/>
      <c r="AQ54" s="3"/>
      <c r="AS54" s="3"/>
      <c r="AU54" s="3"/>
      <c r="AX54" s="3"/>
      <c r="AZ54" s="3"/>
      <c r="BB54" s="3"/>
      <c r="BC54"/>
      <c r="BD54"/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1142611741.4931901</v>
      </c>
      <c r="K55">
        <v>0</v>
      </c>
      <c r="L55">
        <v>253905652</v>
      </c>
      <c r="M55">
        <v>0.97956348559999995</v>
      </c>
      <c r="N55">
        <v>25697520.3899999</v>
      </c>
      <c r="O55">
        <v>49.890033798541602</v>
      </c>
      <c r="P55">
        <v>1.974</v>
      </c>
      <c r="Q55">
        <v>42439.074999999903</v>
      </c>
      <c r="R55">
        <v>31.709999999999901</v>
      </c>
      <c r="S55">
        <v>3.5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3">
        <v>1201007994</v>
      </c>
      <c r="AJ55">
        <v>1201007994</v>
      </c>
      <c r="AK55" s="3"/>
      <c r="AM55" s="3"/>
      <c r="AO55" s="3"/>
      <c r="AQ55" s="3"/>
      <c r="AS55" s="3"/>
      <c r="AU55" s="3"/>
      <c r="AX55" s="3"/>
      <c r="AZ55" s="3"/>
      <c r="BB55" s="3"/>
      <c r="BC55"/>
      <c r="BD55"/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1053161218.54087</v>
      </c>
      <c r="K56">
        <v>-89450522.952323407</v>
      </c>
      <c r="L56">
        <v>232535028.99999899</v>
      </c>
      <c r="M56">
        <v>1.1512130358199999</v>
      </c>
      <c r="N56">
        <v>26042245.269999899</v>
      </c>
      <c r="O56">
        <v>49.9629022806715</v>
      </c>
      <c r="P56">
        <v>2.2467999999999901</v>
      </c>
      <c r="Q56">
        <v>41148.635000000002</v>
      </c>
      <c r="R56">
        <v>31.36</v>
      </c>
      <c r="S56">
        <v>3.5</v>
      </c>
      <c r="T56">
        <v>0</v>
      </c>
      <c r="U56">
        <v>0</v>
      </c>
      <c r="V56">
        <v>-70055441.115549803</v>
      </c>
      <c r="W56">
        <v>-52533538.615925401</v>
      </c>
      <c r="X56">
        <v>6222851.9340700498</v>
      </c>
      <c r="Y56">
        <v>103659.288525069</v>
      </c>
      <c r="Z56">
        <v>18430920.031039499</v>
      </c>
      <c r="AA56">
        <v>7555875.8328838795</v>
      </c>
      <c r="AB56">
        <v>-4134148.9854205502</v>
      </c>
      <c r="AC56">
        <v>0</v>
      </c>
      <c r="AD56">
        <v>0</v>
      </c>
      <c r="AE56">
        <v>0</v>
      </c>
      <c r="AF56">
        <v>-94409821.630377293</v>
      </c>
      <c r="AG56">
        <v>-94022133.006288901</v>
      </c>
      <c r="AH56">
        <v>20705292.006287001</v>
      </c>
      <c r="AI56" s="3">
        <v>0</v>
      </c>
      <c r="AJ56">
        <v>-73316841.000001907</v>
      </c>
      <c r="AK56" s="3"/>
      <c r="AM56" s="3"/>
      <c r="AO56" s="3"/>
      <c r="AQ56" s="3"/>
      <c r="AS56" s="3"/>
      <c r="AU56" s="3"/>
      <c r="AX56" s="3"/>
      <c r="AZ56" s="3"/>
      <c r="BB56" s="3"/>
      <c r="BC56"/>
      <c r="BD56"/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1101546211.1346099</v>
      </c>
      <c r="K57">
        <v>48384992.593736403</v>
      </c>
      <c r="L57">
        <v>243107286.99999899</v>
      </c>
      <c r="M57">
        <v>1.20597552096</v>
      </c>
      <c r="N57">
        <v>26563773.749999899</v>
      </c>
      <c r="O57">
        <v>49.493327228959203</v>
      </c>
      <c r="P57">
        <v>2.5669</v>
      </c>
      <c r="Q57">
        <v>39531.589999999997</v>
      </c>
      <c r="R57">
        <v>31</v>
      </c>
      <c r="S57">
        <v>3.5</v>
      </c>
      <c r="T57">
        <v>0</v>
      </c>
      <c r="U57">
        <v>0</v>
      </c>
      <c r="V57">
        <v>34800050.710120402</v>
      </c>
      <c r="W57">
        <v>-15144775.2083837</v>
      </c>
      <c r="X57">
        <v>8705308.9658674393</v>
      </c>
      <c r="Y57">
        <v>-627015.51009725803</v>
      </c>
      <c r="Z57">
        <v>18551272.492970601</v>
      </c>
      <c r="AA57">
        <v>9219741.5278695002</v>
      </c>
      <c r="AB57">
        <v>-3992486.66709131</v>
      </c>
      <c r="AC57">
        <v>0</v>
      </c>
      <c r="AD57">
        <v>0</v>
      </c>
      <c r="AE57">
        <v>0</v>
      </c>
      <c r="AF57">
        <v>51512096.311255701</v>
      </c>
      <c r="AG57">
        <v>51809093.541749403</v>
      </c>
      <c r="AH57">
        <v>-70263212.541747198</v>
      </c>
      <c r="AI57" s="3">
        <v>0</v>
      </c>
      <c r="AJ57">
        <v>-18454118.999997798</v>
      </c>
      <c r="AK57" s="3"/>
      <c r="AM57" s="3"/>
      <c r="AO57" s="3"/>
      <c r="AQ57" s="3"/>
      <c r="AS57" s="3"/>
      <c r="AU57" s="3"/>
      <c r="AX57" s="3"/>
      <c r="AZ57" s="3"/>
      <c r="BB57" s="3"/>
      <c r="BC57"/>
      <c r="BD57"/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1183111359.35672</v>
      </c>
      <c r="K58">
        <v>81565148.222113997</v>
      </c>
      <c r="L58">
        <v>254087770.99999899</v>
      </c>
      <c r="M58">
        <v>1.1702642381999999</v>
      </c>
      <c r="N58">
        <v>27081157.499999899</v>
      </c>
      <c r="O58">
        <v>49.053171170098501</v>
      </c>
      <c r="P58">
        <v>3.0314999999999901</v>
      </c>
      <c r="Q58">
        <v>38116.919999999896</v>
      </c>
      <c r="R58">
        <v>30.68</v>
      </c>
      <c r="S58">
        <v>3.5</v>
      </c>
      <c r="T58">
        <v>0</v>
      </c>
      <c r="U58">
        <v>0</v>
      </c>
      <c r="V58">
        <v>34007760.528524898</v>
      </c>
      <c r="W58">
        <v>9780288.6984683406</v>
      </c>
      <c r="X58">
        <v>8329399.6672233399</v>
      </c>
      <c r="Y58">
        <v>-578124.94198380504</v>
      </c>
      <c r="Z58">
        <v>23820927.107083999</v>
      </c>
      <c r="AA58">
        <v>8240399.8507599896</v>
      </c>
      <c r="AB58">
        <v>-3491488.8906184202</v>
      </c>
      <c r="AC58">
        <v>0</v>
      </c>
      <c r="AD58">
        <v>0</v>
      </c>
      <c r="AE58">
        <v>0</v>
      </c>
      <c r="AF58">
        <v>80109162.019458398</v>
      </c>
      <c r="AG58">
        <v>82134623.293268293</v>
      </c>
      <c r="AH58">
        <v>-5957688.2932707602</v>
      </c>
      <c r="AI58" s="3">
        <v>0</v>
      </c>
      <c r="AJ58">
        <v>76176934.999997601</v>
      </c>
      <c r="AK58" s="3"/>
      <c r="AM58" s="3"/>
      <c r="AO58" s="3"/>
      <c r="AQ58" s="3"/>
      <c r="AS58" s="3"/>
      <c r="AU58" s="3"/>
      <c r="AX58" s="3"/>
      <c r="AZ58" s="3"/>
      <c r="BB58" s="3"/>
      <c r="BC58"/>
      <c r="BD58"/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1198222421.50525</v>
      </c>
      <c r="K59">
        <v>15111062.1485269</v>
      </c>
      <c r="L59">
        <v>252268421</v>
      </c>
      <c r="M59">
        <v>1.202828105</v>
      </c>
      <c r="N59">
        <v>27655014.75</v>
      </c>
      <c r="O59">
        <v>48.547846790085003</v>
      </c>
      <c r="P59">
        <v>3.3499999999999899</v>
      </c>
      <c r="Q59">
        <v>36028.75</v>
      </c>
      <c r="R59">
        <v>30.18</v>
      </c>
      <c r="S59">
        <v>3.7</v>
      </c>
      <c r="T59">
        <v>0</v>
      </c>
      <c r="U59">
        <v>0</v>
      </c>
      <c r="V59">
        <v>-5808717.2512235604</v>
      </c>
      <c r="W59">
        <v>-9457858.20652299</v>
      </c>
      <c r="X59">
        <v>9679407.5231866203</v>
      </c>
      <c r="Y59">
        <v>-709274.25209107099</v>
      </c>
      <c r="Z59">
        <v>15745208.141391801</v>
      </c>
      <c r="AA59">
        <v>13642603.931144901</v>
      </c>
      <c r="AB59">
        <v>-5824941.2921369597</v>
      </c>
      <c r="AC59">
        <v>-1932610.1345227701</v>
      </c>
      <c r="AD59">
        <v>0</v>
      </c>
      <c r="AE59">
        <v>0</v>
      </c>
      <c r="AF59">
        <v>15333818.4592261</v>
      </c>
      <c r="AG59">
        <v>15140471.7870603</v>
      </c>
      <c r="AH59">
        <v>-41013771.787059799</v>
      </c>
      <c r="AI59" s="3">
        <v>0</v>
      </c>
      <c r="AJ59">
        <v>-25873299.999999501</v>
      </c>
      <c r="AK59" s="3"/>
      <c r="AM59" s="3"/>
      <c r="AO59" s="3"/>
      <c r="AQ59" s="3"/>
      <c r="AS59" s="3"/>
      <c r="AU59" s="3"/>
      <c r="AX59" s="3"/>
      <c r="AZ59" s="3"/>
      <c r="BB59" s="3"/>
      <c r="BC59"/>
      <c r="BD59"/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1208510922.1140399</v>
      </c>
      <c r="K60">
        <v>10288500.6087899</v>
      </c>
      <c r="L60">
        <v>256261700.99999899</v>
      </c>
      <c r="M60">
        <v>1.2309854982699999</v>
      </c>
      <c r="N60">
        <v>27714120</v>
      </c>
      <c r="O60">
        <v>48.554864607213702</v>
      </c>
      <c r="P60">
        <v>3.4605999999999901</v>
      </c>
      <c r="Q60">
        <v>36660.58</v>
      </c>
      <c r="R60">
        <v>30.4</v>
      </c>
      <c r="S60">
        <v>3.6</v>
      </c>
      <c r="T60">
        <v>0</v>
      </c>
      <c r="U60">
        <v>0</v>
      </c>
      <c r="V60">
        <v>12515718.0490245</v>
      </c>
      <c r="W60">
        <v>-7894596.1439292803</v>
      </c>
      <c r="X60">
        <v>960484.93302476301</v>
      </c>
      <c r="Y60">
        <v>9638.1503889888609</v>
      </c>
      <c r="Z60">
        <v>5063117.21153377</v>
      </c>
      <c r="AA60">
        <v>-4087002.4367010798</v>
      </c>
      <c r="AB60">
        <v>2515939.1179380999</v>
      </c>
      <c r="AC60">
        <v>946371.44937862398</v>
      </c>
      <c r="AD60">
        <v>0</v>
      </c>
      <c r="AE60">
        <v>0</v>
      </c>
      <c r="AF60">
        <v>10029670.3306584</v>
      </c>
      <c r="AG60">
        <v>9956360.9099688493</v>
      </c>
      <c r="AH60">
        <v>-68785062.9099693</v>
      </c>
      <c r="AI60" s="3">
        <v>0</v>
      </c>
      <c r="AJ60">
        <v>-58828702.000000402</v>
      </c>
      <c r="AK60" s="3"/>
      <c r="AM60" s="3"/>
      <c r="AO60" s="3"/>
      <c r="AQ60" s="3"/>
      <c r="AS60" s="3"/>
      <c r="AU60" s="3"/>
      <c r="AX60" s="3"/>
      <c r="AZ60" s="3"/>
      <c r="BB60" s="3"/>
      <c r="BC60"/>
      <c r="BD60"/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1243749320.95204</v>
      </c>
      <c r="K61">
        <v>35238398.8380014</v>
      </c>
      <c r="L61">
        <v>260943221</v>
      </c>
      <c r="M61">
        <v>1.24213280256</v>
      </c>
      <c r="N61">
        <v>27956797.669999901</v>
      </c>
      <c r="O61">
        <v>48.220299801489602</v>
      </c>
      <c r="P61">
        <v>3.91949999999999</v>
      </c>
      <c r="Q61">
        <v>36716.94</v>
      </c>
      <c r="R61">
        <v>30.42</v>
      </c>
      <c r="S61">
        <v>3.7</v>
      </c>
      <c r="T61">
        <v>0</v>
      </c>
      <c r="U61">
        <v>0</v>
      </c>
      <c r="V61">
        <v>13706110.124841301</v>
      </c>
      <c r="W61">
        <v>-2946848.2401385498</v>
      </c>
      <c r="X61">
        <v>3728022.9421010902</v>
      </c>
      <c r="Y61">
        <v>-436085.61232714402</v>
      </c>
      <c r="Z61">
        <v>18864244.873316102</v>
      </c>
      <c r="AA61">
        <v>-343367.34397943498</v>
      </c>
      <c r="AB61">
        <v>216903.81847558601</v>
      </c>
      <c r="AC61">
        <v>-897625.17223348597</v>
      </c>
      <c r="AD61">
        <v>0</v>
      </c>
      <c r="AE61">
        <v>0</v>
      </c>
      <c r="AF61">
        <v>31891355.3900555</v>
      </c>
      <c r="AG61">
        <v>32095140.051408499</v>
      </c>
      <c r="AH61">
        <v>-20239933.051408</v>
      </c>
      <c r="AI61" s="3">
        <v>0</v>
      </c>
      <c r="AJ61">
        <v>11855207.0000004</v>
      </c>
      <c r="AK61" s="3"/>
      <c r="AM61" s="3"/>
      <c r="AO61" s="3"/>
      <c r="AQ61" s="3"/>
      <c r="AS61" s="3"/>
      <c r="AU61" s="3"/>
      <c r="AX61" s="3"/>
      <c r="AZ61" s="3"/>
      <c r="BB61" s="3"/>
      <c r="BC61"/>
      <c r="BD61"/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1181404400.5481901</v>
      </c>
      <c r="K62">
        <v>-62344920.403853796</v>
      </c>
      <c r="L62">
        <v>261208990.99999899</v>
      </c>
      <c r="M62">
        <v>1.2984894877499999</v>
      </c>
      <c r="N62">
        <v>27734538</v>
      </c>
      <c r="O62">
        <v>48.268547576046799</v>
      </c>
      <c r="P62">
        <v>2.84309999999999</v>
      </c>
      <c r="Q62">
        <v>35494.29</v>
      </c>
      <c r="R62">
        <v>30.61</v>
      </c>
      <c r="S62">
        <v>3.8999999999999901</v>
      </c>
      <c r="T62">
        <v>0</v>
      </c>
      <c r="U62">
        <v>0</v>
      </c>
      <c r="V62">
        <v>774462.97410202399</v>
      </c>
      <c r="W62">
        <v>-14756661.591551101</v>
      </c>
      <c r="X62">
        <v>-3438712.2280308502</v>
      </c>
      <c r="Y62">
        <v>63579.893825136598</v>
      </c>
      <c r="Z62">
        <v>-46666726.803724699</v>
      </c>
      <c r="AA62">
        <v>7678996.0079487003</v>
      </c>
      <c r="AB62">
        <v>2084524.9770957299</v>
      </c>
      <c r="AC62">
        <v>-1813846.17698023</v>
      </c>
      <c r="AD62">
        <v>0</v>
      </c>
      <c r="AE62">
        <v>0</v>
      </c>
      <c r="AF62">
        <v>-56074382.947315402</v>
      </c>
      <c r="AG62">
        <v>-55769205.8508026</v>
      </c>
      <c r="AH62">
        <v>22213305.8508012</v>
      </c>
      <c r="AI62" s="3">
        <v>0</v>
      </c>
      <c r="AJ62">
        <v>-33555900.000001401</v>
      </c>
      <c r="AK62" s="3"/>
      <c r="AM62" s="3"/>
      <c r="AO62" s="3"/>
      <c r="AQ62" s="3"/>
      <c r="AS62" s="3"/>
      <c r="AU62" s="3"/>
      <c r="AX62" s="3"/>
      <c r="AZ62" s="3"/>
      <c r="BB62" s="3"/>
      <c r="BC62"/>
      <c r="BD62"/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1115070738.0861599</v>
      </c>
      <c r="K63">
        <v>-66333662.462021098</v>
      </c>
      <c r="L63">
        <v>234440206.99999899</v>
      </c>
      <c r="M63">
        <v>1.3328625246499901</v>
      </c>
      <c r="N63">
        <v>27553600.749999899</v>
      </c>
      <c r="O63">
        <v>50.654811740492399</v>
      </c>
      <c r="P63">
        <v>3.2889999999999899</v>
      </c>
      <c r="Q63">
        <v>35213</v>
      </c>
      <c r="R63">
        <v>30.93</v>
      </c>
      <c r="S63">
        <v>3.8999999999999901</v>
      </c>
      <c r="T63">
        <v>0</v>
      </c>
      <c r="U63">
        <v>0</v>
      </c>
      <c r="V63">
        <v>-76871854.6478457</v>
      </c>
      <c r="W63">
        <v>-8580591.3313788492</v>
      </c>
      <c r="X63">
        <v>-2735512.6658410798</v>
      </c>
      <c r="Y63">
        <v>3053952.2081413502</v>
      </c>
      <c r="Z63">
        <v>20751656.0516854</v>
      </c>
      <c r="AA63">
        <v>1745074.16578025</v>
      </c>
      <c r="AB63">
        <v>3407073.0763380602</v>
      </c>
      <c r="AC63">
        <v>0</v>
      </c>
      <c r="AD63">
        <v>0</v>
      </c>
      <c r="AE63">
        <v>0</v>
      </c>
      <c r="AF63">
        <v>-59230203.143120497</v>
      </c>
      <c r="AG63">
        <v>-60584478.616314001</v>
      </c>
      <c r="AH63">
        <v>37377267.616313897</v>
      </c>
      <c r="AI63" s="3">
        <v>0</v>
      </c>
      <c r="AJ63">
        <v>-23207211.000000101</v>
      </c>
      <c r="AK63" s="3"/>
      <c r="AM63" s="3"/>
      <c r="AO63" s="3"/>
      <c r="AQ63" s="3"/>
      <c r="AS63" s="3"/>
      <c r="AU63" s="3"/>
      <c r="AX63" s="3"/>
      <c r="AZ63" s="3"/>
      <c r="BB63" s="3"/>
      <c r="BC63"/>
      <c r="BD63"/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1120683775.80477</v>
      </c>
      <c r="K64">
        <v>5613037.7186028901</v>
      </c>
      <c r="L64">
        <v>228510747.99999899</v>
      </c>
      <c r="M64">
        <v>1.4103132355200001</v>
      </c>
      <c r="N64">
        <v>27682634.670000002</v>
      </c>
      <c r="O64">
        <v>50.252698255616103</v>
      </c>
      <c r="P64">
        <v>4.0655999999999999</v>
      </c>
      <c r="Q64">
        <v>34147.68</v>
      </c>
      <c r="R64">
        <v>31.299999999999901</v>
      </c>
      <c r="S64">
        <v>3.8999999999999901</v>
      </c>
      <c r="T64">
        <v>0</v>
      </c>
      <c r="U64">
        <v>0</v>
      </c>
      <c r="V64">
        <v>-18327558.579493601</v>
      </c>
      <c r="W64">
        <v>-18385471.321963102</v>
      </c>
      <c r="X64">
        <v>1914801.39189367</v>
      </c>
      <c r="Y64">
        <v>-502727.23203945899</v>
      </c>
      <c r="Z64">
        <v>30935378.593814898</v>
      </c>
      <c r="AA64">
        <v>6608214.3622418996</v>
      </c>
      <c r="AB64">
        <v>3855649.6780591798</v>
      </c>
      <c r="AC64">
        <v>0</v>
      </c>
      <c r="AD64">
        <v>0</v>
      </c>
      <c r="AE64">
        <v>0</v>
      </c>
      <c r="AF64">
        <v>6098286.8925134297</v>
      </c>
      <c r="AG64">
        <v>5314701.4145887997</v>
      </c>
      <c r="AH64">
        <v>-37051031.414587602</v>
      </c>
      <c r="AI64" s="3">
        <v>0</v>
      </c>
      <c r="AJ64">
        <v>-31736329.9999988</v>
      </c>
      <c r="AK64" s="3"/>
      <c r="AM64" s="3"/>
      <c r="AO64" s="3"/>
      <c r="AQ64" s="3"/>
      <c r="AS64" s="3"/>
      <c r="AU64" s="3"/>
      <c r="AX64" s="3"/>
      <c r="AZ64" s="3"/>
      <c r="BB64" s="3"/>
      <c r="BC64"/>
      <c r="BD64"/>
      <c r="BE64"/>
      <c r="BF64"/>
      <c r="BG64"/>
      <c r="BH64"/>
    </row>
    <row r="65" spans="1:6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1105747045.3133299</v>
      </c>
      <c r="K65">
        <v>-14936730.4914362</v>
      </c>
      <c r="L65">
        <v>227959423.99999899</v>
      </c>
      <c r="M65">
        <v>1.36910030643</v>
      </c>
      <c r="N65">
        <v>27909105.420000002</v>
      </c>
      <c r="O65">
        <v>47.299985929262803</v>
      </c>
      <c r="P65">
        <v>4.1093000000000002</v>
      </c>
      <c r="Q65">
        <v>33963.31</v>
      </c>
      <c r="R65">
        <v>31.51</v>
      </c>
      <c r="S65">
        <v>4.0999999999999996</v>
      </c>
      <c r="T65">
        <v>1</v>
      </c>
      <c r="U65">
        <v>0</v>
      </c>
      <c r="V65">
        <v>-1689582.1329953501</v>
      </c>
      <c r="W65">
        <v>9543768.8769181594</v>
      </c>
      <c r="X65">
        <v>3241048.65875895</v>
      </c>
      <c r="Y65">
        <v>-3575151.7997389399</v>
      </c>
      <c r="Z65">
        <v>1527634.4898913801</v>
      </c>
      <c r="AA65">
        <v>1126641.35084457</v>
      </c>
      <c r="AB65">
        <v>2120889.4789171801</v>
      </c>
      <c r="AC65">
        <v>-1669563.3179546499</v>
      </c>
      <c r="AD65">
        <v>-24018053.966086</v>
      </c>
      <c r="AE65">
        <v>0</v>
      </c>
      <c r="AF65">
        <v>-13392368.361444701</v>
      </c>
      <c r="AG65">
        <v>-13649009.7055369</v>
      </c>
      <c r="AH65">
        <v>22242575.7055384</v>
      </c>
      <c r="AI65" s="3">
        <v>0</v>
      </c>
      <c r="AJ65">
        <v>8593566.0000015497</v>
      </c>
      <c r="AK65" s="3"/>
      <c r="AM65" s="3"/>
      <c r="AO65" s="3"/>
      <c r="AQ65" s="3"/>
      <c r="AS65" s="3"/>
      <c r="AU65" s="3"/>
      <c r="AX65" s="3"/>
      <c r="AZ65" s="3"/>
      <c r="BB65" s="3"/>
      <c r="BC65"/>
      <c r="BD65"/>
      <c r="BE65"/>
      <c r="BF65"/>
      <c r="BG65"/>
      <c r="BH65"/>
    </row>
    <row r="66" spans="1:6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1024129908.2562</v>
      </c>
      <c r="K66">
        <v>-81617137.057126507</v>
      </c>
      <c r="L66">
        <v>232024740.99999899</v>
      </c>
      <c r="M66">
        <v>1.6314814637999999</v>
      </c>
      <c r="N66">
        <v>28818049.079999998</v>
      </c>
      <c r="O66">
        <v>46.978326487663701</v>
      </c>
      <c r="P66">
        <v>3.9420000000000002</v>
      </c>
      <c r="Q66">
        <v>33700.32</v>
      </c>
      <c r="R66">
        <v>29.93</v>
      </c>
      <c r="S66">
        <v>4.2</v>
      </c>
      <c r="T66">
        <v>2</v>
      </c>
      <c r="U66">
        <v>0</v>
      </c>
      <c r="V66">
        <v>12553407.400954399</v>
      </c>
      <c r="W66">
        <v>-56723704.085960597</v>
      </c>
      <c r="X66">
        <v>12915437.2921133</v>
      </c>
      <c r="Y66">
        <v>-393346.54540585302</v>
      </c>
      <c r="Z66">
        <v>-5948820.73473481</v>
      </c>
      <c r="AA66">
        <v>1631664.7026577599</v>
      </c>
      <c r="AB66">
        <v>-15949974.000809999</v>
      </c>
      <c r="AC66">
        <v>-842130.18860885303</v>
      </c>
      <c r="AD66">
        <v>-24219603.8492608</v>
      </c>
      <c r="AE66">
        <v>0</v>
      </c>
      <c r="AF66">
        <v>-76977070.009055406</v>
      </c>
      <c r="AG66">
        <v>-76222549.389847204</v>
      </c>
      <c r="AH66">
        <v>75073062.389847293</v>
      </c>
      <c r="AI66" s="3">
        <v>0</v>
      </c>
      <c r="AJ66">
        <v>-1149486.9999998801</v>
      </c>
      <c r="AK66" s="3"/>
      <c r="AM66" s="3"/>
      <c r="AO66" s="3"/>
      <c r="AQ66" s="3"/>
      <c r="AS66" s="3"/>
      <c r="AU66" s="3"/>
      <c r="AX66" s="3"/>
      <c r="AZ66" s="3"/>
      <c r="BB66" s="3"/>
      <c r="BC66"/>
      <c r="BD66"/>
      <c r="BE66"/>
      <c r="BF66"/>
      <c r="BG66"/>
      <c r="BH66"/>
    </row>
    <row r="67" spans="1:6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1001125075.63642</v>
      </c>
      <c r="K67">
        <v>-23004832.6197876</v>
      </c>
      <c r="L67">
        <v>232003465</v>
      </c>
      <c r="M67">
        <v>1.62762807398</v>
      </c>
      <c r="N67">
        <v>29110612.079999998</v>
      </c>
      <c r="O67">
        <v>46.791090367907699</v>
      </c>
      <c r="P67">
        <v>3.75239999999999</v>
      </c>
      <c r="Q67">
        <v>33580.799999999901</v>
      </c>
      <c r="R67">
        <v>30.2</v>
      </c>
      <c r="S67">
        <v>4.2</v>
      </c>
      <c r="T67">
        <v>3</v>
      </c>
      <c r="U67">
        <v>0</v>
      </c>
      <c r="V67">
        <v>-64657.756009225901</v>
      </c>
      <c r="W67">
        <v>813358.27782617696</v>
      </c>
      <c r="X67">
        <v>4048750.4644434201</v>
      </c>
      <c r="Y67">
        <v>-228728.11142518901</v>
      </c>
      <c r="Z67">
        <v>-6978896.6224983297</v>
      </c>
      <c r="AA67">
        <v>744599.38218595495</v>
      </c>
      <c r="AB67">
        <v>2747492.0212275302</v>
      </c>
      <c r="AC67">
        <v>0</v>
      </c>
      <c r="AD67">
        <v>-24192644.264548101</v>
      </c>
      <c r="AE67">
        <v>0</v>
      </c>
      <c r="AF67">
        <v>-23110726.6087978</v>
      </c>
      <c r="AG67">
        <v>-23170650.899941601</v>
      </c>
      <c r="AH67">
        <v>12608564.899939001</v>
      </c>
      <c r="AI67" s="3">
        <v>0</v>
      </c>
      <c r="AJ67">
        <v>-10562086.0000026</v>
      </c>
      <c r="AK67" s="3"/>
      <c r="AM67" s="3"/>
      <c r="AO67" s="3"/>
      <c r="AQ67" s="3"/>
      <c r="AS67" s="3"/>
      <c r="AU67" s="3"/>
      <c r="AX67" s="3"/>
      <c r="AZ67" s="3"/>
      <c r="BB67" s="3"/>
      <c r="BC67"/>
      <c r="BD67"/>
      <c r="BE67"/>
      <c r="BF67"/>
      <c r="BG67"/>
      <c r="BH67"/>
    </row>
    <row r="68" spans="1:6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928466062.98188996</v>
      </c>
      <c r="K68">
        <v>-72659012.6545313</v>
      </c>
      <c r="L68">
        <v>232760765</v>
      </c>
      <c r="M68">
        <v>1.6811518782799999</v>
      </c>
      <c r="N68">
        <v>29378317.829999901</v>
      </c>
      <c r="O68">
        <v>46.6097892375264</v>
      </c>
      <c r="P68">
        <v>2.7029999999999998</v>
      </c>
      <c r="Q68">
        <v>34173.339999999902</v>
      </c>
      <c r="R68">
        <v>30.169999999999899</v>
      </c>
      <c r="S68">
        <v>4.0999999999999996</v>
      </c>
      <c r="T68">
        <v>4</v>
      </c>
      <c r="U68">
        <v>0</v>
      </c>
      <c r="V68">
        <v>2276870.1105831699</v>
      </c>
      <c r="W68">
        <v>-11013464.784214901</v>
      </c>
      <c r="X68">
        <v>3631021.62715554</v>
      </c>
      <c r="Y68">
        <v>-219210.877934972</v>
      </c>
      <c r="Z68">
        <v>-43261460.5858519</v>
      </c>
      <c r="AA68">
        <v>-3620512.89357193</v>
      </c>
      <c r="AB68">
        <v>-301704.75885750499</v>
      </c>
      <c r="AC68">
        <v>833258.97725569794</v>
      </c>
      <c r="AD68">
        <v>-23944925.541100599</v>
      </c>
      <c r="AE68">
        <v>0</v>
      </c>
      <c r="AF68">
        <v>-75620128.7265376</v>
      </c>
      <c r="AG68">
        <v>-74097833.394010797</v>
      </c>
      <c r="AH68">
        <v>50479273.394011997</v>
      </c>
      <c r="AI68" s="3">
        <v>0</v>
      </c>
      <c r="AJ68">
        <v>-23618559.9999988</v>
      </c>
      <c r="AK68" s="3"/>
      <c r="AM68" s="3"/>
      <c r="AO68" s="3"/>
      <c r="AQ68" s="3"/>
      <c r="AS68" s="3"/>
      <c r="AU68" s="3"/>
      <c r="AX68" s="3"/>
      <c r="AZ68" s="3"/>
      <c r="BB68" s="3"/>
      <c r="BC68"/>
      <c r="BD68"/>
      <c r="BE68"/>
      <c r="BF68"/>
      <c r="BG68"/>
      <c r="BH68"/>
    </row>
    <row r="69" spans="1:6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880810369.90036094</v>
      </c>
      <c r="K69">
        <v>-47655693.081529804</v>
      </c>
      <c r="L69">
        <v>232107588.99999899</v>
      </c>
      <c r="M69">
        <v>1.6875652615500001</v>
      </c>
      <c r="N69">
        <v>29437697.499999899</v>
      </c>
      <c r="O69">
        <v>46.358346422346003</v>
      </c>
      <c r="P69">
        <v>2.4255</v>
      </c>
      <c r="Q69">
        <v>35302.049999999901</v>
      </c>
      <c r="R69">
        <v>29.8799999999999</v>
      </c>
      <c r="S69">
        <v>4.5</v>
      </c>
      <c r="T69">
        <v>5</v>
      </c>
      <c r="U69">
        <v>0</v>
      </c>
      <c r="V69">
        <v>-1913979.50911065</v>
      </c>
      <c r="W69">
        <v>-1280804.85100551</v>
      </c>
      <c r="X69">
        <v>781300.41037605004</v>
      </c>
      <c r="Y69">
        <v>-296973.58016086201</v>
      </c>
      <c r="Z69">
        <v>-13390748.3459618</v>
      </c>
      <c r="AA69">
        <v>-6560560.9467134196</v>
      </c>
      <c r="AB69">
        <v>-2845364.18870054</v>
      </c>
      <c r="AC69">
        <v>-3249297.1777191502</v>
      </c>
      <c r="AD69">
        <v>-23390985.7670005</v>
      </c>
      <c r="AE69">
        <v>0</v>
      </c>
      <c r="AF69">
        <v>-52147413.955996498</v>
      </c>
      <c r="AG69">
        <v>-51190355.622580498</v>
      </c>
      <c r="AH69">
        <v>53114759.622582197</v>
      </c>
      <c r="AI69" s="3">
        <v>0</v>
      </c>
      <c r="AJ69">
        <v>1924404.0000016601</v>
      </c>
      <c r="AK69" s="3"/>
      <c r="AM69" s="3"/>
      <c r="AO69" s="3"/>
      <c r="AQ69" s="3"/>
      <c r="AS69" s="3"/>
      <c r="AU69" s="3"/>
      <c r="AX69" s="3"/>
      <c r="AZ69" s="3"/>
      <c r="BB69" s="3"/>
      <c r="BC69"/>
      <c r="BD69"/>
      <c r="BE69"/>
      <c r="BF69"/>
      <c r="BG69"/>
      <c r="BH69"/>
    </row>
    <row r="70" spans="1:6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860837793.30128002</v>
      </c>
      <c r="K70">
        <v>-19972576.59908</v>
      </c>
      <c r="L70">
        <v>230935446.99999899</v>
      </c>
      <c r="M70">
        <v>1.7337943710599999</v>
      </c>
      <c r="N70">
        <v>29668394.669999901</v>
      </c>
      <c r="O70">
        <v>46.233913072395303</v>
      </c>
      <c r="P70">
        <v>2.6928000000000001</v>
      </c>
      <c r="Q70">
        <v>35945.819999999898</v>
      </c>
      <c r="R70">
        <v>30</v>
      </c>
      <c r="S70">
        <v>4.5</v>
      </c>
      <c r="T70">
        <v>6</v>
      </c>
      <c r="U70">
        <v>0</v>
      </c>
      <c r="V70">
        <v>-3452228.43989893</v>
      </c>
      <c r="W70">
        <v>-9124513.1574776396</v>
      </c>
      <c r="X70">
        <v>3029790.8621501299</v>
      </c>
      <c r="Y70">
        <v>-147260.14681523899</v>
      </c>
      <c r="Z70">
        <v>13114478.5452505</v>
      </c>
      <c r="AA70">
        <v>-3660961.1766250101</v>
      </c>
      <c r="AB70">
        <v>1182048.4934622501</v>
      </c>
      <c r="AC70">
        <v>0</v>
      </c>
      <c r="AD70">
        <v>-23436119.929161102</v>
      </c>
      <c r="AE70">
        <v>0</v>
      </c>
      <c r="AF70">
        <v>-22494764.949115001</v>
      </c>
      <c r="AG70">
        <v>-22658348.602480799</v>
      </c>
      <c r="AH70">
        <v>-33935635.397521399</v>
      </c>
      <c r="AI70" s="3">
        <v>0</v>
      </c>
      <c r="AJ70">
        <v>-56593984.000002198</v>
      </c>
      <c r="AK70" s="3"/>
      <c r="AM70" s="3"/>
      <c r="AO70" s="3"/>
      <c r="AQ70" s="3"/>
      <c r="AS70" s="3"/>
      <c r="AU70" s="3"/>
      <c r="AX70" s="3"/>
      <c r="AZ70" s="3"/>
      <c r="BB70" s="3"/>
      <c r="BC70"/>
      <c r="BD70"/>
      <c r="BE70"/>
      <c r="BF70"/>
      <c r="BG70"/>
      <c r="BH70"/>
    </row>
    <row r="71" spans="1:6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847527110.97771394</v>
      </c>
      <c r="K71">
        <v>-13310682.3235659</v>
      </c>
      <c r="L71">
        <v>230662402</v>
      </c>
      <c r="M71">
        <v>1.7232403279999999</v>
      </c>
      <c r="N71">
        <v>29807700.839999899</v>
      </c>
      <c r="O71">
        <v>46.398990716148703</v>
      </c>
      <c r="P71">
        <v>2.9199999999999902</v>
      </c>
      <c r="Q71">
        <v>36801.5</v>
      </c>
      <c r="R71">
        <v>30.01</v>
      </c>
      <c r="S71">
        <v>4.5999999999999996</v>
      </c>
      <c r="T71">
        <v>7</v>
      </c>
      <c r="U71">
        <v>0</v>
      </c>
      <c r="V71">
        <v>-762017.85981630895</v>
      </c>
      <c r="W71">
        <v>1963252.0666680499</v>
      </c>
      <c r="X71">
        <v>1714136.27283169</v>
      </c>
      <c r="Y71">
        <v>184327.60892219201</v>
      </c>
      <c r="Z71">
        <v>9817787.44360351</v>
      </c>
      <c r="AA71">
        <v>-4493429.9864861602</v>
      </c>
      <c r="AB71">
        <v>92874.808173851794</v>
      </c>
      <c r="AC71">
        <v>-768735.86720179697</v>
      </c>
      <c r="AD71">
        <v>-22108788.427478202</v>
      </c>
      <c r="AE71">
        <v>0</v>
      </c>
      <c r="AF71">
        <v>-14360593.940783201</v>
      </c>
      <c r="AG71">
        <v>-14575880.6217786</v>
      </c>
      <c r="AH71">
        <v>7722357.6217788598</v>
      </c>
      <c r="AI71" s="3">
        <v>0</v>
      </c>
      <c r="AJ71">
        <v>-6853522.9999997597</v>
      </c>
      <c r="AK71" s="3"/>
      <c r="AM71" s="3"/>
      <c r="AO71" s="3"/>
      <c r="AQ71" s="3"/>
      <c r="AS71" s="3"/>
      <c r="AU71" s="3"/>
      <c r="AX71" s="3"/>
      <c r="AZ71" s="3"/>
      <c r="BB71" s="3"/>
      <c r="BC71"/>
      <c r="BD71"/>
      <c r="BE71"/>
      <c r="BF71"/>
      <c r="BG71"/>
      <c r="BH71"/>
    </row>
    <row r="72" spans="1:6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B72"/>
      <c r="AC72"/>
      <c r="AE72"/>
      <c r="AG72"/>
      <c r="AI72" s="3"/>
      <c r="AK72" s="3"/>
      <c r="AM72" s="3"/>
      <c r="AO72" s="3"/>
      <c r="AQ72" s="3"/>
      <c r="AS72" s="3"/>
      <c r="AU72" s="3"/>
      <c r="AX72" s="3"/>
      <c r="AZ72" s="3"/>
      <c r="BB72" s="3"/>
      <c r="BC72"/>
      <c r="BD72"/>
      <c r="BE72"/>
      <c r="BF72"/>
      <c r="BG72"/>
      <c r="BH72"/>
    </row>
    <row r="73" spans="1:6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B73"/>
      <c r="AC73"/>
      <c r="AE73"/>
      <c r="AG7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X73" s="3"/>
      <c r="AZ73" s="3"/>
      <c r="BB73" s="3"/>
      <c r="BC73"/>
      <c r="BD73"/>
      <c r="BE73"/>
      <c r="BF73"/>
      <c r="BG73"/>
    </row>
    <row r="74" spans="1:60" x14ac:dyDescent="0.25">
      <c r="C74" s="1" t="s">
        <v>16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B74"/>
      <c r="AC74"/>
      <c r="AE74"/>
      <c r="AG74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X74" s="3"/>
      <c r="AZ74" s="3"/>
      <c r="BB74" s="3"/>
      <c r="BC74"/>
      <c r="BD74"/>
      <c r="BE74"/>
      <c r="BF74"/>
      <c r="BG74"/>
    </row>
    <row r="75" spans="1:60" s="6" customFormat="1" x14ac:dyDescent="0.25">
      <c r="B75" s="6" t="s">
        <v>0</v>
      </c>
      <c r="C75" s="6" t="s">
        <v>2</v>
      </c>
      <c r="D75" s="6" t="s">
        <v>1</v>
      </c>
      <c r="E75" t="s">
        <v>59</v>
      </c>
      <c r="F75" t="s">
        <v>74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75</v>
      </c>
      <c r="N75" t="s">
        <v>9</v>
      </c>
      <c r="O75" t="s">
        <v>79</v>
      </c>
      <c r="P75" t="s">
        <v>18</v>
      </c>
      <c r="Q75" t="s">
        <v>17</v>
      </c>
      <c r="R75" t="s">
        <v>10</v>
      </c>
      <c r="S75" t="s">
        <v>32</v>
      </c>
      <c r="T75" t="s">
        <v>81</v>
      </c>
      <c r="U75" t="s">
        <v>82</v>
      </c>
      <c r="V75" t="s">
        <v>12</v>
      </c>
      <c r="W75" t="s">
        <v>76</v>
      </c>
      <c r="X75" t="s">
        <v>13</v>
      </c>
      <c r="Y75" t="s">
        <v>80</v>
      </c>
      <c r="Z75" t="s">
        <v>33</v>
      </c>
      <c r="AA75" t="s">
        <v>34</v>
      </c>
      <c r="AB75" t="s">
        <v>14</v>
      </c>
      <c r="AC75" t="s">
        <v>35</v>
      </c>
      <c r="AD75" t="s">
        <v>83</v>
      </c>
      <c r="AE75" t="s">
        <v>84</v>
      </c>
      <c r="AF75" t="s">
        <v>43</v>
      </c>
      <c r="AG75" t="s">
        <v>44</v>
      </c>
      <c r="AH75" t="s">
        <v>45</v>
      </c>
      <c r="AI75" t="s">
        <v>46</v>
      </c>
      <c r="AJ75" t="s">
        <v>47</v>
      </c>
      <c r="BD75" s="8"/>
      <c r="BE75" s="8"/>
      <c r="BF75" s="8"/>
      <c r="BG75" s="8"/>
      <c r="BH75" s="8"/>
    </row>
    <row r="76" spans="1:6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975963329.47007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46.773591862631001</v>
      </c>
      <c r="P76" s="160">
        <v>1.9566243795576801</v>
      </c>
      <c r="Q76" s="160">
        <v>43672.133831359701</v>
      </c>
      <c r="R76" s="160">
        <v>11.080959921196699</v>
      </c>
      <c r="S76" s="160">
        <v>3.9039838032305898</v>
      </c>
      <c r="T76" s="160">
        <v>0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>
        <v>1292016171.99999</v>
      </c>
      <c r="AJ76">
        <v>1292016171.99999</v>
      </c>
      <c r="BC76"/>
      <c r="BD76"/>
      <c r="BE76"/>
      <c r="BF76"/>
      <c r="BG76"/>
      <c r="BH76"/>
    </row>
    <row r="77" spans="1:6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1279155314.68697</v>
      </c>
      <c r="K77" s="160">
        <v>74513538.308230296</v>
      </c>
      <c r="L77" s="160">
        <v>53476957.519653298</v>
      </c>
      <c r="M77" s="160">
        <v>1.63477406438543</v>
      </c>
      <c r="N77" s="160">
        <v>8588747.4397300407</v>
      </c>
      <c r="O77" s="160">
        <v>48.233925770880298</v>
      </c>
      <c r="P77" s="160">
        <v>2.2347407564421702</v>
      </c>
      <c r="Q77" s="160">
        <v>42662.3778793827</v>
      </c>
      <c r="R77" s="160">
        <v>10.9928921766545</v>
      </c>
      <c r="S77" s="160">
        <v>3.9039838032305898</v>
      </c>
      <c r="T77" s="160">
        <v>0</v>
      </c>
      <c r="U77" s="160">
        <v>0</v>
      </c>
      <c r="V77" s="160">
        <v>55292516.330221102</v>
      </c>
      <c r="W77" s="160">
        <v>1759706.76578419</v>
      </c>
      <c r="X77" s="160">
        <v>9146846.0281697698</v>
      </c>
      <c r="Y77" s="160">
        <v>402146.90620636701</v>
      </c>
      <c r="Z77" s="160">
        <v>20174816.576377202</v>
      </c>
      <c r="AA77" s="160">
        <v>6247894.38270339</v>
      </c>
      <c r="AB77" s="160">
        <v>-1117349.86729517</v>
      </c>
      <c r="AC77" s="160">
        <v>0</v>
      </c>
      <c r="AD77" s="160">
        <v>0</v>
      </c>
      <c r="AE77" s="160">
        <v>0</v>
      </c>
      <c r="AF77" s="160">
        <v>82648223.946239501</v>
      </c>
      <c r="AG77" s="160">
        <v>84198116.537149802</v>
      </c>
      <c r="AH77" s="160">
        <v>-94030254.537149698</v>
      </c>
      <c r="AI77" s="3">
        <v>0</v>
      </c>
      <c r="AJ77">
        <v>-9832137.9999998696</v>
      </c>
      <c r="AK77" s="3"/>
      <c r="AM77" s="3"/>
      <c r="AO77" s="3"/>
      <c r="AQ77" s="3"/>
      <c r="AS77" s="3"/>
      <c r="AU77" s="3"/>
      <c r="AX77" s="3"/>
      <c r="AZ77" s="3"/>
      <c r="BB77" s="3"/>
      <c r="BC77"/>
      <c r="BD77"/>
      <c r="BE77"/>
      <c r="BF77"/>
      <c r="BG77"/>
      <c r="BH77"/>
    </row>
    <row r="78" spans="1:6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1356630557.56406</v>
      </c>
      <c r="K78" s="160">
        <v>69586514.196492806</v>
      </c>
      <c r="L78" s="160">
        <v>53624570.0609565</v>
      </c>
      <c r="M78" s="160">
        <v>1.6039997652573901</v>
      </c>
      <c r="N78" s="160">
        <v>8759934.6714768</v>
      </c>
      <c r="O78" s="160">
        <v>48.082477662667699</v>
      </c>
      <c r="P78" s="160">
        <v>2.55672892248112</v>
      </c>
      <c r="Q78" s="160">
        <v>41255.156164403401</v>
      </c>
      <c r="R78" s="160">
        <v>10.8848475131367</v>
      </c>
      <c r="S78" s="160">
        <v>3.89803898964978</v>
      </c>
      <c r="T78" s="160">
        <v>0</v>
      </c>
      <c r="U78" s="160">
        <v>0</v>
      </c>
      <c r="V78" s="160">
        <v>20721003.6056155</v>
      </c>
      <c r="W78" s="160">
        <v>10375303.504522501</v>
      </c>
      <c r="X78" s="160">
        <v>10969510.742595701</v>
      </c>
      <c r="Y78" s="160">
        <v>-308441.78654076601</v>
      </c>
      <c r="Z78" s="160">
        <v>21382310.937836401</v>
      </c>
      <c r="AA78" s="160">
        <v>8488946.6539200693</v>
      </c>
      <c r="AB78" s="160">
        <v>-1104427.5067555699</v>
      </c>
      <c r="AC78" s="160">
        <v>0</v>
      </c>
      <c r="AD78" s="160">
        <v>0</v>
      </c>
      <c r="AE78" s="160">
        <v>0</v>
      </c>
      <c r="AF78" s="160">
        <v>70524206.151194006</v>
      </c>
      <c r="AG78" s="160">
        <v>72799189.035737902</v>
      </c>
      <c r="AH78" s="160">
        <v>-1407928.03573708</v>
      </c>
      <c r="AI78" s="3">
        <v>7695887</v>
      </c>
      <c r="AJ78">
        <v>79087148.000000805</v>
      </c>
      <c r="AK78" s="3"/>
      <c r="AM78" s="3"/>
      <c r="AO78" s="3"/>
      <c r="AQ78" s="3"/>
      <c r="AS78" s="3"/>
      <c r="AU78" s="3"/>
      <c r="AX78" s="3"/>
      <c r="AZ78" s="3"/>
      <c r="BB78" s="3"/>
      <c r="BC78"/>
      <c r="BD78"/>
      <c r="BE78"/>
      <c r="BF78"/>
      <c r="BG78"/>
      <c r="BH78"/>
    </row>
    <row r="79" spans="1:6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1416873368.8206699</v>
      </c>
      <c r="K79" s="160">
        <v>52066150.711800396</v>
      </c>
      <c r="L79" s="160">
        <v>53761949.449261203</v>
      </c>
      <c r="M79" s="160">
        <v>1.6174486989549699</v>
      </c>
      <c r="N79" s="160">
        <v>8923104.8121413607</v>
      </c>
      <c r="O79" s="160">
        <v>47.861592954488302</v>
      </c>
      <c r="P79" s="160">
        <v>3.0157989098701101</v>
      </c>
      <c r="Q79" s="160">
        <v>40064.462040692903</v>
      </c>
      <c r="R79" s="160">
        <v>10.7637173728522</v>
      </c>
      <c r="S79" s="160">
        <v>3.8998636842086301</v>
      </c>
      <c r="T79" s="160">
        <v>0</v>
      </c>
      <c r="U79" s="160">
        <v>0</v>
      </c>
      <c r="V79" s="160">
        <v>8562011.7973632701</v>
      </c>
      <c r="W79" s="160">
        <v>-4707960.67465162</v>
      </c>
      <c r="X79" s="160">
        <v>11905172.6734853</v>
      </c>
      <c r="Y79" s="160">
        <v>-363390.75946306798</v>
      </c>
      <c r="Z79" s="160">
        <v>28973913.3148426</v>
      </c>
      <c r="AA79" s="160">
        <v>8273235.5791392401</v>
      </c>
      <c r="AB79" s="160">
        <v>-1230778.73216921</v>
      </c>
      <c r="AC79" s="160">
        <v>0</v>
      </c>
      <c r="AD79" s="160">
        <v>0</v>
      </c>
      <c r="AE79" s="160">
        <v>0</v>
      </c>
      <c r="AF79" s="160">
        <v>51412203.198546499</v>
      </c>
      <c r="AG79" s="160">
        <v>51835799.392969199</v>
      </c>
      <c r="AH79" s="160">
        <v>-8843194.3929706998</v>
      </c>
      <c r="AI79" s="3">
        <v>7901667.9999999898</v>
      </c>
      <c r="AJ79">
        <v>50894272.999998502</v>
      </c>
      <c r="AK79" s="3"/>
      <c r="AM79" s="3"/>
      <c r="AO79" s="3"/>
      <c r="AQ79" s="3"/>
      <c r="AS79" s="3"/>
      <c r="AU79" s="3"/>
      <c r="AX79" s="3"/>
      <c r="AZ79" s="3"/>
      <c r="BB79" s="3"/>
      <c r="BC79"/>
      <c r="BD79"/>
      <c r="BE79"/>
      <c r="BF79"/>
      <c r="BG79"/>
      <c r="BH79"/>
    </row>
    <row r="80" spans="1:6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1486529212.2651899</v>
      </c>
      <c r="K80" s="160">
        <v>69655843.444516703</v>
      </c>
      <c r="L80" s="160">
        <v>55473498.633775398</v>
      </c>
      <c r="M80" s="160">
        <v>1.65989734756735</v>
      </c>
      <c r="N80" s="160">
        <v>9174149.7475559302</v>
      </c>
      <c r="O80" s="160">
        <v>47.509691938217003</v>
      </c>
      <c r="P80" s="160">
        <v>3.30744520275673</v>
      </c>
      <c r="Q80" s="160">
        <v>38281.879250446204</v>
      </c>
      <c r="R80" s="160">
        <v>10.6937486709559</v>
      </c>
      <c r="S80" s="160">
        <v>4.1667720405477198</v>
      </c>
      <c r="T80" s="160">
        <v>0</v>
      </c>
      <c r="U80" s="160">
        <v>0</v>
      </c>
      <c r="V80" s="160">
        <v>39530950.268468603</v>
      </c>
      <c r="W80" s="160">
        <v>-10647140.264975401</v>
      </c>
      <c r="X80" s="160">
        <v>15719676.750478299</v>
      </c>
      <c r="Y80" s="160">
        <v>-584091.03823649499</v>
      </c>
      <c r="Z80" s="160">
        <v>17253262.678434599</v>
      </c>
      <c r="AA80" s="160">
        <v>13234756.196554</v>
      </c>
      <c r="AB80" s="160">
        <v>-994741.42021473695</v>
      </c>
      <c r="AC80" s="160">
        <v>-3090787.0546928099</v>
      </c>
      <c r="AD80" s="160">
        <v>0</v>
      </c>
      <c r="AE80" s="160">
        <v>0</v>
      </c>
      <c r="AF80" s="160">
        <v>70421886.115816295</v>
      </c>
      <c r="AG80" s="160">
        <v>70946942.105574504</v>
      </c>
      <c r="AH80" s="160">
        <v>-10220023.1055726</v>
      </c>
      <c r="AI80" s="3">
        <v>0</v>
      </c>
      <c r="AJ80">
        <v>60726919.000001803</v>
      </c>
      <c r="AK80" s="3"/>
      <c r="AM80" s="3"/>
      <c r="AO80" s="3"/>
      <c r="AQ80" s="3"/>
      <c r="AS80" s="3"/>
      <c r="AU80" s="3"/>
      <c r="AX80" s="3"/>
      <c r="AZ80" s="3"/>
      <c r="BB80" s="3"/>
      <c r="BC80"/>
      <c r="BD80"/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1554236202.7471299</v>
      </c>
      <c r="K81" s="160">
        <v>67706990.481936693</v>
      </c>
      <c r="L81" s="160">
        <v>59233535.894104697</v>
      </c>
      <c r="M81" s="160">
        <v>1.6705105768762201</v>
      </c>
      <c r="N81" s="160">
        <v>9238295.0831263307</v>
      </c>
      <c r="O81" s="160">
        <v>47.564342659600797</v>
      </c>
      <c r="P81" s="160">
        <v>3.4721448447248502</v>
      </c>
      <c r="Q81" s="160">
        <v>38811.654393435099</v>
      </c>
      <c r="R81" s="160">
        <v>10.5528566382356</v>
      </c>
      <c r="S81" s="160">
        <v>4.3817532843932803</v>
      </c>
      <c r="T81" s="160">
        <v>0</v>
      </c>
      <c r="U81" s="160">
        <v>0</v>
      </c>
      <c r="V81" s="160">
        <v>69264662.614651904</v>
      </c>
      <c r="W81" s="160">
        <v>-3892558.7870410201</v>
      </c>
      <c r="X81" s="160">
        <v>4505392.3870176198</v>
      </c>
      <c r="Y81" s="160">
        <v>86451.405599588004</v>
      </c>
      <c r="Z81" s="160">
        <v>9561043.56056072</v>
      </c>
      <c r="AA81" s="160">
        <v>-3984013.8521723002</v>
      </c>
      <c r="AB81" s="160">
        <v>-1968834.15001143</v>
      </c>
      <c r="AC81" s="160">
        <v>-2582349.7667469601</v>
      </c>
      <c r="AD81" s="160">
        <v>0</v>
      </c>
      <c r="AE81" s="160">
        <v>0</v>
      </c>
      <c r="AF81" s="160">
        <v>70989793.411858201</v>
      </c>
      <c r="AG81" s="160">
        <v>70919095.974110901</v>
      </c>
      <c r="AH81" s="160">
        <v>-44996681.974111497</v>
      </c>
      <c r="AI81" s="3">
        <v>0</v>
      </c>
      <c r="AJ81">
        <v>25922413.9999994</v>
      </c>
      <c r="AK81" s="3"/>
      <c r="AM81" s="3"/>
      <c r="AO81" s="3"/>
      <c r="AQ81" s="3"/>
      <c r="AS81" s="3"/>
      <c r="AU81" s="3"/>
      <c r="AX81" s="3"/>
      <c r="AZ81" s="3"/>
      <c r="BB81" s="3"/>
      <c r="BC81"/>
      <c r="BD81"/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1598418755.1414599</v>
      </c>
      <c r="K82" s="160">
        <v>44182552.394332401</v>
      </c>
      <c r="L82" s="160">
        <v>60581042.589064397</v>
      </c>
      <c r="M82" s="160">
        <v>1.72393728577326</v>
      </c>
      <c r="N82" s="160">
        <v>9282061.6386980992</v>
      </c>
      <c r="O82" s="160">
        <v>47.641332819119597</v>
      </c>
      <c r="P82" s="160">
        <v>3.9052019498353698</v>
      </c>
      <c r="Q82" s="160">
        <v>38751.552879671501</v>
      </c>
      <c r="R82" s="160">
        <v>10.697540509767</v>
      </c>
      <c r="S82" s="160">
        <v>4.4775093495175504</v>
      </c>
      <c r="T82" s="160">
        <v>0</v>
      </c>
      <c r="U82" s="160">
        <v>0</v>
      </c>
      <c r="V82" s="160">
        <v>30789275.660062902</v>
      </c>
      <c r="W82" s="160">
        <v>-17055180.409186501</v>
      </c>
      <c r="X82" s="160">
        <v>3814664.3052444998</v>
      </c>
      <c r="Y82" s="160">
        <v>139236.05612882201</v>
      </c>
      <c r="Z82" s="160">
        <v>24203630.485260099</v>
      </c>
      <c r="AA82" s="160">
        <v>216154.949665355</v>
      </c>
      <c r="AB82" s="160">
        <v>2131750.4769674898</v>
      </c>
      <c r="AC82" s="160">
        <v>-1096367.9508954401</v>
      </c>
      <c r="AD82" s="160">
        <v>0</v>
      </c>
      <c r="AE82" s="160">
        <v>0</v>
      </c>
      <c r="AF82" s="160">
        <v>43143163.573247299</v>
      </c>
      <c r="AG82" s="160">
        <v>43038185.535833299</v>
      </c>
      <c r="AH82" s="160">
        <v>31112346.4641672</v>
      </c>
      <c r="AI82" s="3">
        <v>0</v>
      </c>
      <c r="AJ82">
        <v>74150532.000000596</v>
      </c>
      <c r="AK82" s="3"/>
      <c r="AM82" s="3"/>
      <c r="AO82" s="3"/>
      <c r="AQ82" s="3"/>
      <c r="AS82" s="3"/>
      <c r="AU82" s="3"/>
      <c r="AX82" s="3"/>
      <c r="AZ82" s="3"/>
      <c r="BB82" s="3"/>
      <c r="BC82"/>
      <c r="BD82"/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1533986813.8819101</v>
      </c>
      <c r="K83" s="160">
        <v>-80620506.742607906</v>
      </c>
      <c r="L83" s="160">
        <v>60094979.920444697</v>
      </c>
      <c r="M83" s="160">
        <v>1.8300204332162899</v>
      </c>
      <c r="N83" s="160">
        <v>9213955.7715363298</v>
      </c>
      <c r="O83" s="160">
        <v>48.166284148003797</v>
      </c>
      <c r="P83" s="160">
        <v>2.8468452607200301</v>
      </c>
      <c r="Q83" s="160">
        <v>37106.287685291798</v>
      </c>
      <c r="R83" s="160">
        <v>10.7946765710247</v>
      </c>
      <c r="S83" s="160">
        <v>4.6405117032524004</v>
      </c>
      <c r="T83" s="160">
        <v>0</v>
      </c>
      <c r="U83" s="160">
        <v>0</v>
      </c>
      <c r="V83" s="160">
        <v>7623330.3012108002</v>
      </c>
      <c r="W83" s="160">
        <v>-36222361.663259797</v>
      </c>
      <c r="X83" s="160">
        <v>-1230629.63794871</v>
      </c>
      <c r="Y83" s="160">
        <v>823615.144099814</v>
      </c>
      <c r="Z83" s="160">
        <v>-64964140.457134798</v>
      </c>
      <c r="AA83" s="160">
        <v>14133412.7645918</v>
      </c>
      <c r="AB83" s="160">
        <v>1887514.7566267699</v>
      </c>
      <c r="AC83" s="160">
        <v>-2124770.3231515102</v>
      </c>
      <c r="AD83" s="160">
        <v>0</v>
      </c>
      <c r="AE83" s="160">
        <v>0</v>
      </c>
      <c r="AF83" s="160">
        <v>-80074029.114965603</v>
      </c>
      <c r="AG83" s="160">
        <v>-79784397.319222704</v>
      </c>
      <c r="AH83" s="160">
        <v>49457643.319221199</v>
      </c>
      <c r="AI83" s="3">
        <v>11348341</v>
      </c>
      <c r="AJ83">
        <v>-18978413.000001501</v>
      </c>
      <c r="AK83" s="3"/>
      <c r="AM83" s="3"/>
      <c r="AO83" s="3"/>
      <c r="AQ83" s="3"/>
      <c r="AS83" s="3"/>
      <c r="AU83" s="3"/>
      <c r="AX83" s="3"/>
      <c r="AZ83" s="3"/>
      <c r="BB83" s="3"/>
      <c r="BC83"/>
      <c r="BD83"/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1616154295.08706</v>
      </c>
      <c r="K84" s="160">
        <v>53702453.821029201</v>
      </c>
      <c r="L84" s="160">
        <v>58921440.617594697</v>
      </c>
      <c r="M84" s="160">
        <v>1.8402475882898399</v>
      </c>
      <c r="N84" s="160">
        <v>9102911.0181594603</v>
      </c>
      <c r="O84" s="160">
        <v>55.722994049926498</v>
      </c>
      <c r="P84" s="160">
        <v>3.3032801750955398</v>
      </c>
      <c r="Q84" s="160">
        <v>36265.8085243354</v>
      </c>
      <c r="R84" s="160">
        <v>11.0848252453225</v>
      </c>
      <c r="S84" s="160">
        <v>4.8605585541437</v>
      </c>
      <c r="T84" s="160">
        <v>0</v>
      </c>
      <c r="U84" s="160">
        <v>0</v>
      </c>
      <c r="V84" s="160">
        <v>-820004.25161381799</v>
      </c>
      <c r="W84" s="160">
        <v>-503155.416608467</v>
      </c>
      <c r="X84" s="160">
        <v>1660672.8116795199</v>
      </c>
      <c r="Y84" s="160">
        <v>14853303.350034</v>
      </c>
      <c r="Z84" s="160">
        <v>30473425.193280801</v>
      </c>
      <c r="AA84" s="160">
        <v>7694085.9775816398</v>
      </c>
      <c r="AB84" s="160">
        <v>4375128.8204019703</v>
      </c>
      <c r="AC84" s="160">
        <v>-2926852.63777844</v>
      </c>
      <c r="AD84" s="160">
        <v>0</v>
      </c>
      <c r="AE84" s="160">
        <v>0</v>
      </c>
      <c r="AF84" s="160">
        <v>54806603.846977301</v>
      </c>
      <c r="AG84" s="160">
        <v>54627675.282238901</v>
      </c>
      <c r="AH84" s="160">
        <v>-50088683.2822382</v>
      </c>
      <c r="AI84" s="3">
        <v>29499578</v>
      </c>
      <c r="AJ84">
        <v>34038570.000000603</v>
      </c>
      <c r="AK84" s="3"/>
      <c r="AM84" s="3"/>
      <c r="AO84" s="3"/>
      <c r="AQ84" s="3"/>
      <c r="AS84" s="3"/>
      <c r="AU84" s="3"/>
      <c r="AX84" s="3"/>
      <c r="AZ84" s="3"/>
      <c r="BB84" s="3"/>
      <c r="BC84"/>
      <c r="BD84"/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1679160371.6681099</v>
      </c>
      <c r="K85" s="160">
        <v>63006076.581043497</v>
      </c>
      <c r="L85" s="160">
        <v>59029313.630040102</v>
      </c>
      <c r="M85" s="160">
        <v>1.85648633936772</v>
      </c>
      <c r="N85" s="160">
        <v>9187108.4648355693</v>
      </c>
      <c r="O85" s="160">
        <v>55.372683195499</v>
      </c>
      <c r="P85" s="160">
        <v>4.05484602852931</v>
      </c>
      <c r="Q85" s="160">
        <v>35665.449243729599</v>
      </c>
      <c r="R85" s="160">
        <v>11.381459884458501</v>
      </c>
      <c r="S85" s="160">
        <v>4.8247493441129699</v>
      </c>
      <c r="T85" s="160">
        <v>0</v>
      </c>
      <c r="U85" s="160">
        <v>0.121694376318953</v>
      </c>
      <c r="V85" s="160">
        <v>5327276.6812602002</v>
      </c>
      <c r="W85" s="160">
        <v>-4816756.82993194</v>
      </c>
      <c r="X85" s="160">
        <v>6342354.2810455495</v>
      </c>
      <c r="Y85" s="160">
        <v>-655712.45963258401</v>
      </c>
      <c r="Z85" s="160">
        <v>44745359.909769498</v>
      </c>
      <c r="AA85" s="160">
        <v>5405906.3706321698</v>
      </c>
      <c r="AB85" s="160">
        <v>4672721.6010260098</v>
      </c>
      <c r="AC85" s="160">
        <v>504662.62056590302</v>
      </c>
      <c r="AD85" s="160">
        <v>0</v>
      </c>
      <c r="AE85" s="160">
        <v>-479099.07676333998</v>
      </c>
      <c r="AF85" s="160">
        <v>61046713.097971402</v>
      </c>
      <c r="AG85" s="160">
        <v>61682318.286217302</v>
      </c>
      <c r="AH85" s="160">
        <v>4020563.7137825899</v>
      </c>
      <c r="AI85" s="3">
        <v>0</v>
      </c>
      <c r="AJ85">
        <v>65702881.999999799</v>
      </c>
      <c r="AK85" s="3"/>
      <c r="AM85" s="3"/>
      <c r="AO85" s="3"/>
      <c r="AQ85" s="3"/>
      <c r="AS85" s="3"/>
      <c r="AU85" s="3"/>
      <c r="AX85" s="3"/>
      <c r="AZ85" s="3"/>
      <c r="BB85" s="3"/>
      <c r="BC85"/>
      <c r="BD85"/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1715631228.69609</v>
      </c>
      <c r="K86" s="160">
        <v>36470857.027983397</v>
      </c>
      <c r="L86" s="160">
        <v>60620023.984365799</v>
      </c>
      <c r="M86" s="160">
        <v>1.8698545848518999</v>
      </c>
      <c r="N86" s="160">
        <v>9293102.7426205203</v>
      </c>
      <c r="O86" s="160">
        <v>54.447871865919701</v>
      </c>
      <c r="P86" s="160">
        <v>4.08321637315274</v>
      </c>
      <c r="Q86" s="160">
        <v>35327.404692929696</v>
      </c>
      <c r="R86" s="160">
        <v>11.2691753249984</v>
      </c>
      <c r="S86" s="160">
        <v>4.8815823185081504</v>
      </c>
      <c r="T86" s="160">
        <v>0</v>
      </c>
      <c r="U86" s="160">
        <v>0.617326143067772</v>
      </c>
      <c r="V86" s="160">
        <v>34243538.394803703</v>
      </c>
      <c r="W86" s="160">
        <v>-3009579.9734153198</v>
      </c>
      <c r="X86" s="160">
        <v>8046613.6594283404</v>
      </c>
      <c r="Y86" s="160">
        <v>-1770889.9048283801</v>
      </c>
      <c r="Z86" s="160">
        <v>1657453.0720541601</v>
      </c>
      <c r="AA86" s="160">
        <v>3067177.5385474302</v>
      </c>
      <c r="AB86" s="160">
        <v>-1833587.9304275599</v>
      </c>
      <c r="AC86" s="160">
        <v>-807237.85391823796</v>
      </c>
      <c r="AD86" s="160">
        <v>0</v>
      </c>
      <c r="AE86" s="160">
        <v>-2070330.18243728</v>
      </c>
      <c r="AF86" s="160">
        <v>37523156.819806799</v>
      </c>
      <c r="AG86" s="160">
        <v>37934905.512867399</v>
      </c>
      <c r="AH86" s="160">
        <v>-3590849.5128675201</v>
      </c>
      <c r="AI86" s="3">
        <v>0</v>
      </c>
      <c r="AJ86">
        <v>34344055.999999903</v>
      </c>
      <c r="AK86" s="3"/>
      <c r="AM86" s="3"/>
      <c r="AO86" s="3"/>
      <c r="AQ86" s="3"/>
      <c r="AS86" s="3"/>
      <c r="AU86" s="3"/>
      <c r="AX86" s="3"/>
      <c r="AZ86" s="3"/>
      <c r="BB86" s="3"/>
      <c r="BC86"/>
      <c r="BD86"/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1692327232.07812</v>
      </c>
      <c r="K87" s="160">
        <v>-23303996.617971901</v>
      </c>
      <c r="L87" s="160">
        <v>61912327.9651917</v>
      </c>
      <c r="M87" s="160">
        <v>2.0023978015123198</v>
      </c>
      <c r="N87" s="160">
        <v>9387755.4966509305</v>
      </c>
      <c r="O87" s="160">
        <v>54.534563137519797</v>
      </c>
      <c r="P87" s="160">
        <v>3.9249606180582401</v>
      </c>
      <c r="Q87" s="160">
        <v>35621.551276388702</v>
      </c>
      <c r="R87" s="160">
        <v>10.9305916687006</v>
      </c>
      <c r="S87" s="160">
        <v>4.8838862169610398</v>
      </c>
      <c r="T87" s="160">
        <v>0</v>
      </c>
      <c r="U87" s="160">
        <v>1.54039834070297</v>
      </c>
      <c r="V87" s="160">
        <v>31955142.325779401</v>
      </c>
      <c r="W87" s="160">
        <v>-39189549.359002203</v>
      </c>
      <c r="X87" s="160">
        <v>7290698.69192407</v>
      </c>
      <c r="Y87" s="160">
        <v>127735.70557008599</v>
      </c>
      <c r="Z87" s="160">
        <v>-9302648.4515215494</v>
      </c>
      <c r="AA87" s="160">
        <v>-2947545.2376614399</v>
      </c>
      <c r="AB87" s="160">
        <v>-5526697.7171186302</v>
      </c>
      <c r="AC87" s="160">
        <v>-39923.416267350098</v>
      </c>
      <c r="AD87" s="160">
        <v>0</v>
      </c>
      <c r="AE87" s="160">
        <v>-3975229.8660498098</v>
      </c>
      <c r="AF87" s="160">
        <v>-21608017.324347399</v>
      </c>
      <c r="AG87" s="160">
        <v>-22091750.3842724</v>
      </c>
      <c r="AH87" s="160">
        <v>30704707.384272799</v>
      </c>
      <c r="AI87" s="3">
        <v>0</v>
      </c>
      <c r="AJ87">
        <v>8612957.0000004098</v>
      </c>
      <c r="AK87" s="3"/>
      <c r="AM87" s="3"/>
      <c r="AO87" s="3"/>
      <c r="AQ87" s="3"/>
      <c r="AS87" s="3"/>
      <c r="AU87" s="3"/>
      <c r="AX87" s="3"/>
      <c r="AZ87" s="3"/>
      <c r="BB87" s="3"/>
      <c r="BC87"/>
      <c r="BD87"/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1729716592.71068</v>
      </c>
      <c r="K88" s="160">
        <v>37389360.632567398</v>
      </c>
      <c r="L88" s="160">
        <v>63808073.878680401</v>
      </c>
      <c r="M88" s="160">
        <v>1.97437898713241</v>
      </c>
      <c r="N88" s="160">
        <v>9499424.7345857695</v>
      </c>
      <c r="O88" s="160">
        <v>54.361282851068701</v>
      </c>
      <c r="P88" s="160">
        <v>3.7144731767193302</v>
      </c>
      <c r="Q88" s="160">
        <v>35751.001409943201</v>
      </c>
      <c r="R88" s="160">
        <v>10.899748533767299</v>
      </c>
      <c r="S88" s="160">
        <v>5.1363096295287498</v>
      </c>
      <c r="T88" s="160">
        <v>0</v>
      </c>
      <c r="U88" s="160">
        <v>2.4930767871465198</v>
      </c>
      <c r="V88" s="160">
        <v>43911958.205014102</v>
      </c>
      <c r="W88" s="160">
        <v>7561605.7113410803</v>
      </c>
      <c r="X88" s="160">
        <v>8603341.2992266305</v>
      </c>
      <c r="Y88" s="160">
        <v>-322001.05176084599</v>
      </c>
      <c r="Z88" s="160">
        <v>-12762360.3987973</v>
      </c>
      <c r="AA88" s="160">
        <v>-1784590.4180640699</v>
      </c>
      <c r="AB88" s="160">
        <v>-622861.38054721104</v>
      </c>
      <c r="AC88" s="160">
        <v>-3353563.1827760502</v>
      </c>
      <c r="AD88" s="160">
        <v>0</v>
      </c>
      <c r="AE88" s="160">
        <v>-4132800.5779646598</v>
      </c>
      <c r="AF88" s="160">
        <v>37098728.205671601</v>
      </c>
      <c r="AG88" s="160">
        <v>37383622.972619802</v>
      </c>
      <c r="AH88" s="160">
        <v>10749502.0273796</v>
      </c>
      <c r="AI88" s="3">
        <v>0</v>
      </c>
      <c r="AJ88">
        <v>48133124.999999397</v>
      </c>
      <c r="AK88" s="3"/>
      <c r="AM88" s="3"/>
      <c r="AO88" s="3"/>
      <c r="AQ88" s="3"/>
      <c r="AS88" s="3"/>
      <c r="AU88" s="3"/>
      <c r="AX88" s="3"/>
      <c r="AZ88" s="3"/>
      <c r="BB88" s="3"/>
      <c r="BC88"/>
      <c r="BD88"/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1640258830.8504901</v>
      </c>
      <c r="K89" s="160">
        <v>-89457761.860196903</v>
      </c>
      <c r="L89" s="160">
        <v>64475637.401056699</v>
      </c>
      <c r="M89" s="160">
        <v>2.1168833723129099</v>
      </c>
      <c r="N89" s="160">
        <v>9597316.0393252391</v>
      </c>
      <c r="O89" s="160">
        <v>54.288089522738503</v>
      </c>
      <c r="P89" s="160">
        <v>2.73275402862396</v>
      </c>
      <c r="Q89" s="160">
        <v>36768.102004864297</v>
      </c>
      <c r="R89" s="160">
        <v>10.9063403568839</v>
      </c>
      <c r="S89" s="160">
        <v>5.1597966592073101</v>
      </c>
      <c r="T89" s="160">
        <v>0</v>
      </c>
      <c r="U89" s="160">
        <v>3.4930767871465198</v>
      </c>
      <c r="V89" s="160">
        <v>22019919.798887901</v>
      </c>
      <c r="W89" s="160">
        <v>-38282848.065274902</v>
      </c>
      <c r="X89" s="160">
        <v>7966897.5737632103</v>
      </c>
      <c r="Y89" s="160">
        <v>-242495.150937069</v>
      </c>
      <c r="Z89" s="160">
        <v>-68279598.620436698</v>
      </c>
      <c r="AA89" s="160">
        <v>-10333411.7150653</v>
      </c>
      <c r="AB89" s="160">
        <v>-203237.77000546799</v>
      </c>
      <c r="AC89" s="160">
        <v>-441667.40606543998</v>
      </c>
      <c r="AD89" s="160">
        <v>0</v>
      </c>
      <c r="AE89" s="160">
        <v>-4513061.4738515001</v>
      </c>
      <c r="AF89" s="160">
        <v>-92309502.828985393</v>
      </c>
      <c r="AG89" s="160">
        <v>-91536092.733430505</v>
      </c>
      <c r="AH89" s="160">
        <v>73450603.733430102</v>
      </c>
      <c r="AI89" s="3">
        <v>0</v>
      </c>
      <c r="AJ89">
        <v>-18085489.000000302</v>
      </c>
      <c r="AK89" s="3"/>
      <c r="AM89" s="3"/>
      <c r="AO89" s="3"/>
      <c r="AQ89" s="3"/>
      <c r="AS89" s="3"/>
      <c r="AU89" s="3"/>
      <c r="AX89" s="3"/>
      <c r="AZ89" s="3"/>
      <c r="BB89" s="3"/>
      <c r="BC89"/>
      <c r="BD89"/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1615453270.8157799</v>
      </c>
      <c r="K90" s="160">
        <v>-24805560.0347047</v>
      </c>
      <c r="L90" s="160">
        <v>64972951.721614502</v>
      </c>
      <c r="M90" s="160">
        <v>2.1667661301475198</v>
      </c>
      <c r="N90" s="160">
        <v>9670646.8315011896</v>
      </c>
      <c r="O90" s="160">
        <v>54.253340935185797</v>
      </c>
      <c r="P90" s="160">
        <v>2.4309537042598199</v>
      </c>
      <c r="Q90" s="160">
        <v>37585.313674696801</v>
      </c>
      <c r="R90" s="160">
        <v>10.821973808181999</v>
      </c>
      <c r="S90" s="160">
        <v>5.6674323375601503</v>
      </c>
      <c r="T90" s="160">
        <v>0</v>
      </c>
      <c r="U90" s="160">
        <v>4.4930767871465198</v>
      </c>
      <c r="V90" s="160">
        <v>28001478.835585099</v>
      </c>
      <c r="W90" s="160">
        <v>-11833458.4842832</v>
      </c>
      <c r="X90" s="160">
        <v>6001030.5520212203</v>
      </c>
      <c r="Y90" s="160">
        <v>-74186.028264576307</v>
      </c>
      <c r="Z90" s="160">
        <v>-25319672.201724999</v>
      </c>
      <c r="AA90" s="160">
        <v>-7544526.7480484499</v>
      </c>
      <c r="AB90" s="160">
        <v>-1682231.9257166199</v>
      </c>
      <c r="AC90" s="160">
        <v>-7002544.7772130203</v>
      </c>
      <c r="AD90" s="160">
        <v>0</v>
      </c>
      <c r="AE90" s="160">
        <v>-4466181.3633226296</v>
      </c>
      <c r="AF90" s="160">
        <v>-23920292.140967201</v>
      </c>
      <c r="AG90" s="160">
        <v>-24330458.3920555</v>
      </c>
      <c r="AH90" s="160">
        <v>-561655.60794522602</v>
      </c>
      <c r="AI90" s="3">
        <v>0</v>
      </c>
      <c r="AJ90">
        <v>-24892114.0000007</v>
      </c>
      <c r="AK90" s="3"/>
      <c r="AM90" s="3"/>
      <c r="AO90" s="3"/>
      <c r="AQ90" s="3"/>
      <c r="AS90" s="3"/>
      <c r="AU90" s="3"/>
      <c r="AX90" s="3"/>
      <c r="AZ90" s="3"/>
      <c r="BB90" s="3"/>
      <c r="BC90"/>
      <c r="BD90"/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1666793332.9951899</v>
      </c>
      <c r="K91" s="160">
        <v>51340062.179406099</v>
      </c>
      <c r="L91" s="160">
        <v>66908995.533109598</v>
      </c>
      <c r="M91" s="160">
        <v>2.1247639014318298</v>
      </c>
      <c r="N91" s="160">
        <v>9766946.3240716998</v>
      </c>
      <c r="O91" s="160">
        <v>53.992064988764298</v>
      </c>
      <c r="P91" s="160">
        <v>2.6448248546655302</v>
      </c>
      <c r="Q91" s="160">
        <v>38434.438182861901</v>
      </c>
      <c r="R91" s="160">
        <v>10.630065689936499</v>
      </c>
      <c r="S91" s="160">
        <v>5.8191674142728997</v>
      </c>
      <c r="T91" s="160">
        <v>0</v>
      </c>
      <c r="U91" s="160">
        <v>5.4930767871465198</v>
      </c>
      <c r="V91" s="160">
        <v>35657360.929522902</v>
      </c>
      <c r="W91" s="160">
        <v>9624604.6614482198</v>
      </c>
      <c r="X91" s="160">
        <v>7343401.73511138</v>
      </c>
      <c r="Y91" s="160">
        <v>-557266.65459426504</v>
      </c>
      <c r="Z91" s="160">
        <v>17943341.447250199</v>
      </c>
      <c r="AA91" s="160">
        <v>-7633185.2545354702</v>
      </c>
      <c r="AB91" s="160">
        <v>-2784786.4219287899</v>
      </c>
      <c r="AC91" s="160">
        <v>-2073899.92599584</v>
      </c>
      <c r="AD91" s="160">
        <v>0</v>
      </c>
      <c r="AE91" s="160">
        <v>-4401657.5312262196</v>
      </c>
      <c r="AF91" s="160">
        <v>53117912.985052198</v>
      </c>
      <c r="AG91" s="160">
        <v>53456232.669239998</v>
      </c>
      <c r="AH91" s="160">
        <v>-84902084.669238195</v>
      </c>
      <c r="AI91" s="3">
        <v>0</v>
      </c>
      <c r="AJ91">
        <v>-31445851.999998201</v>
      </c>
      <c r="AK91" s="3"/>
      <c r="AM91" s="3"/>
      <c r="AO91" s="3"/>
      <c r="AQ91" s="3"/>
      <c r="AS91" s="3"/>
      <c r="AU91" s="3"/>
      <c r="AX91" s="3"/>
      <c r="AZ91" s="3"/>
      <c r="BB91" s="3"/>
      <c r="BC91"/>
      <c r="BD91"/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1695675205.2034299</v>
      </c>
      <c r="K92" s="160">
        <v>28881872.208244301</v>
      </c>
      <c r="L92" s="160">
        <v>67730287.340106294</v>
      </c>
      <c r="M92" s="160">
        <v>2.1117986924347298</v>
      </c>
      <c r="N92" s="160">
        <v>9850048.8443497792</v>
      </c>
      <c r="O92" s="160">
        <v>54.175777446701801</v>
      </c>
      <c r="P92" s="160">
        <v>2.9166976773397901</v>
      </c>
      <c r="Q92" s="160">
        <v>39371.947471350803</v>
      </c>
      <c r="R92" s="160">
        <v>10.470464082965799</v>
      </c>
      <c r="S92" s="160">
        <v>6.0598776413956603</v>
      </c>
      <c r="T92" s="160">
        <v>0</v>
      </c>
      <c r="U92" s="160">
        <v>6.4930767871465296</v>
      </c>
      <c r="V92" s="160">
        <v>13331899.7510846</v>
      </c>
      <c r="W92" s="160">
        <v>2415094.0383454501</v>
      </c>
      <c r="X92" s="160">
        <v>6407574.81328867</v>
      </c>
      <c r="Y92" s="160">
        <v>381783.14466388198</v>
      </c>
      <c r="Z92" s="160">
        <v>21471038.644209798</v>
      </c>
      <c r="AA92" s="160">
        <v>-8063597.7050797101</v>
      </c>
      <c r="AB92" s="160">
        <v>-2391213.2381079202</v>
      </c>
      <c r="AC92" s="160">
        <v>-3222215.8945956398</v>
      </c>
      <c r="AD92" s="160">
        <v>0</v>
      </c>
      <c r="AE92" s="160">
        <v>-4320145.4959456297</v>
      </c>
      <c r="AF92" s="160">
        <v>26010218.0578635</v>
      </c>
      <c r="AG92" s="160">
        <v>26196233.768807501</v>
      </c>
      <c r="AH92" s="160">
        <v>-56644698.768808201</v>
      </c>
      <c r="AI92" s="3">
        <v>0</v>
      </c>
      <c r="AJ92">
        <v>-30448465.0000006</v>
      </c>
      <c r="AK92" s="3"/>
      <c r="AM92" s="3"/>
      <c r="AO92" s="3"/>
      <c r="AQ92" s="3"/>
      <c r="AS92" s="3"/>
      <c r="AU92" s="3"/>
      <c r="AX92" s="3"/>
      <c r="AZ92" s="3"/>
      <c r="BB92" s="3"/>
      <c r="BC92"/>
      <c r="BD92"/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47103514.999999903</v>
      </c>
      <c r="F93" s="160">
        <v>65733970</v>
      </c>
      <c r="G93" s="160">
        <v>0</v>
      </c>
      <c r="H93" s="160">
        <v>47103514.999999903</v>
      </c>
      <c r="I93" s="160">
        <v>0</v>
      </c>
      <c r="J93" s="160">
        <v>41040420.635799304</v>
      </c>
      <c r="K93" s="160">
        <v>0</v>
      </c>
      <c r="L93" s="160">
        <v>2988066.6864974699</v>
      </c>
      <c r="M93" s="160">
        <v>1.22446132506114</v>
      </c>
      <c r="N93" s="160">
        <v>2748238.4134659702</v>
      </c>
      <c r="O93" s="160">
        <v>35.2968737812566</v>
      </c>
      <c r="P93" s="160">
        <v>1.95863721745606</v>
      </c>
      <c r="Q93" s="160">
        <v>35513.769785103097</v>
      </c>
      <c r="R93" s="160">
        <v>7.6754355225931601</v>
      </c>
      <c r="S93" s="160">
        <v>3.5501668442365699</v>
      </c>
      <c r="T93" s="160">
        <v>0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3">
        <v>47103514.999999903</v>
      </c>
      <c r="AJ93">
        <v>47103514.999999903</v>
      </c>
      <c r="AK93" s="3"/>
      <c r="AM93" s="3"/>
      <c r="AO93" s="3"/>
      <c r="AQ93" s="3"/>
      <c r="AS93" s="3"/>
      <c r="AU93" s="3"/>
      <c r="AX93" s="3"/>
      <c r="AZ93" s="3"/>
      <c r="BB93" s="3"/>
      <c r="BC93"/>
      <c r="BD93"/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47563478.999999903</v>
      </c>
      <c r="F94" s="160">
        <v>66035486</v>
      </c>
      <c r="G94" s="160">
        <v>47103514.999999903</v>
      </c>
      <c r="H94" s="160">
        <v>47597707.999999903</v>
      </c>
      <c r="I94" s="160">
        <v>34228.999999988497</v>
      </c>
      <c r="J94" s="160">
        <v>45436455.397421397</v>
      </c>
      <c r="K94" s="160">
        <v>3978069.1613902999</v>
      </c>
      <c r="L94" s="160">
        <v>3067152.0049922299</v>
      </c>
      <c r="M94" s="160">
        <v>0.95425670327989498</v>
      </c>
      <c r="N94" s="160">
        <v>2800412.0870693899</v>
      </c>
      <c r="O94" s="160">
        <v>35.395758348436502</v>
      </c>
      <c r="P94" s="160">
        <v>2.2248293383059701</v>
      </c>
      <c r="Q94" s="160">
        <v>34792.153953380403</v>
      </c>
      <c r="R94" s="160">
        <v>7.72117924132505</v>
      </c>
      <c r="S94" s="160">
        <v>3.5583851803607498</v>
      </c>
      <c r="T94" s="160">
        <v>0</v>
      </c>
      <c r="U94" s="160">
        <v>0</v>
      </c>
      <c r="V94" s="160">
        <v>717071.93498881499</v>
      </c>
      <c r="W94" s="160">
        <v>3158897.8104029</v>
      </c>
      <c r="X94" s="160">
        <v>334662.57592344901</v>
      </c>
      <c r="Y94" s="160">
        <v>-460.41254816519103</v>
      </c>
      <c r="Z94" s="160">
        <v>708180.43131399795</v>
      </c>
      <c r="AA94" s="160">
        <v>183733.74644471399</v>
      </c>
      <c r="AB94" s="160">
        <v>20738.450233215899</v>
      </c>
      <c r="AC94" s="160">
        <v>0</v>
      </c>
      <c r="AD94" s="160">
        <v>0</v>
      </c>
      <c r="AE94" s="160">
        <v>0</v>
      </c>
      <c r="AF94" s="160">
        <v>5122824.5367589304</v>
      </c>
      <c r="AG94" s="160">
        <v>5445884.2100005299</v>
      </c>
      <c r="AH94" s="160">
        <v>-5411655.2100005504</v>
      </c>
      <c r="AI94" s="3">
        <v>459964</v>
      </c>
      <c r="AJ94">
        <v>494192.99999998801</v>
      </c>
      <c r="AK94" s="3"/>
      <c r="AM94" s="3"/>
      <c r="AO94" s="3"/>
      <c r="AQ94" s="3"/>
      <c r="AS94" s="3"/>
      <c r="AU94" s="3"/>
      <c r="AX94" s="3"/>
      <c r="AZ94" s="3"/>
      <c r="BB94" s="3"/>
      <c r="BC94"/>
      <c r="BD94"/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47563478.999999903</v>
      </c>
      <c r="F95" s="160">
        <v>66035486</v>
      </c>
      <c r="G95" s="160">
        <v>47597707.999999903</v>
      </c>
      <c r="H95" s="160">
        <v>52276659</v>
      </c>
      <c r="I95" s="160">
        <v>4678951.0000000298</v>
      </c>
      <c r="J95" s="160">
        <v>48373788.164423898</v>
      </c>
      <c r="K95" s="160">
        <v>2937332.7670024801</v>
      </c>
      <c r="L95" s="160">
        <v>2963269.7546655</v>
      </c>
      <c r="M95" s="160">
        <v>0.88758600432110801</v>
      </c>
      <c r="N95" s="160">
        <v>2846929.32774525</v>
      </c>
      <c r="O95" s="160">
        <v>34.771445423300896</v>
      </c>
      <c r="P95" s="160">
        <v>2.5316819613867998</v>
      </c>
      <c r="Q95" s="160">
        <v>33820.029088857598</v>
      </c>
      <c r="R95" s="160">
        <v>7.7640478477194597</v>
      </c>
      <c r="S95" s="160">
        <v>3.5583851803607498</v>
      </c>
      <c r="T95" s="160">
        <v>0</v>
      </c>
      <c r="U95" s="160">
        <v>0</v>
      </c>
      <c r="V95" s="160">
        <v>988683.46410085796</v>
      </c>
      <c r="W95" s="160">
        <v>917294.21948261501</v>
      </c>
      <c r="X95" s="160">
        <v>363691.52987004101</v>
      </c>
      <c r="Y95" s="160">
        <v>-34796.480164629204</v>
      </c>
      <c r="Z95" s="160">
        <v>756061.52933133405</v>
      </c>
      <c r="AA95" s="160">
        <v>266119.58639436797</v>
      </c>
      <c r="AB95" s="160">
        <v>21690.6764349892</v>
      </c>
      <c r="AC95" s="160">
        <v>0</v>
      </c>
      <c r="AD95" s="160">
        <v>0</v>
      </c>
      <c r="AE95" s="160">
        <v>0</v>
      </c>
      <c r="AF95" s="160">
        <v>3278744.5254495698</v>
      </c>
      <c r="AG95" s="160">
        <v>3372948.5845077699</v>
      </c>
      <c r="AH95" s="160">
        <v>1306002.4154922499</v>
      </c>
      <c r="AI95" s="3">
        <v>0</v>
      </c>
      <c r="AJ95">
        <v>4678951.0000000298</v>
      </c>
      <c r="AK95" s="3"/>
      <c r="AM95" s="3"/>
      <c r="AO95" s="3"/>
      <c r="AQ95" s="3"/>
      <c r="AS95" s="3"/>
      <c r="AU95" s="3"/>
      <c r="AX95" s="3"/>
      <c r="AZ95" s="3"/>
      <c r="BB95" s="3"/>
      <c r="BC95"/>
      <c r="BD95"/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47563478.999999903</v>
      </c>
      <c r="F96" s="160">
        <v>66035486</v>
      </c>
      <c r="G96" s="160">
        <v>52276659</v>
      </c>
      <c r="H96" s="160">
        <v>58690113</v>
      </c>
      <c r="I96" s="160">
        <v>6413453.9999999898</v>
      </c>
      <c r="J96" s="160">
        <v>52742771.942206398</v>
      </c>
      <c r="K96" s="160">
        <v>4368983.7777824504</v>
      </c>
      <c r="L96" s="160">
        <v>3111608.7239264101</v>
      </c>
      <c r="M96" s="160">
        <v>0.84445403853827095</v>
      </c>
      <c r="N96" s="160">
        <v>2900400.9844958899</v>
      </c>
      <c r="O96" s="160">
        <v>34.474265191885202</v>
      </c>
      <c r="P96" s="160">
        <v>2.98787226562842</v>
      </c>
      <c r="Q96" s="160">
        <v>32966.477874573997</v>
      </c>
      <c r="R96" s="160">
        <v>7.7825434993937197</v>
      </c>
      <c r="S96" s="160">
        <v>3.5583851803607498</v>
      </c>
      <c r="T96" s="160">
        <v>0</v>
      </c>
      <c r="U96" s="160">
        <v>0</v>
      </c>
      <c r="V96" s="160">
        <v>2146267.9581097802</v>
      </c>
      <c r="W96" s="160">
        <v>565882.25110677804</v>
      </c>
      <c r="X96" s="160">
        <v>458252.82397566998</v>
      </c>
      <c r="Y96" s="160">
        <v>-18971.483260577399</v>
      </c>
      <c r="Z96" s="160">
        <v>1105494.05293317</v>
      </c>
      <c r="AA96" s="160">
        <v>252909.26194706201</v>
      </c>
      <c r="AB96" s="160">
        <v>11048.5036471322</v>
      </c>
      <c r="AC96" s="160">
        <v>0</v>
      </c>
      <c r="AD96" s="160">
        <v>0</v>
      </c>
      <c r="AE96" s="160">
        <v>0</v>
      </c>
      <c r="AF96" s="160">
        <v>4520883.3684590301</v>
      </c>
      <c r="AG96" s="160">
        <v>4647110.3676888496</v>
      </c>
      <c r="AH96" s="160">
        <v>1766343.6323111299</v>
      </c>
      <c r="AI96" s="3">
        <v>0</v>
      </c>
      <c r="AJ96">
        <v>6413453.9999999898</v>
      </c>
      <c r="AK96" s="3"/>
      <c r="AM96" s="3"/>
      <c r="AO96" s="3"/>
      <c r="AQ96" s="3"/>
      <c r="AS96" s="3"/>
      <c r="AU96" s="3"/>
      <c r="AX96" s="3"/>
      <c r="AZ96" s="3"/>
      <c r="BB96" s="3"/>
      <c r="BC96"/>
      <c r="BD96"/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47563478.999999903</v>
      </c>
      <c r="F97" s="160">
        <v>66035486</v>
      </c>
      <c r="G97" s="160">
        <v>58690113</v>
      </c>
      <c r="H97" s="160">
        <v>64424944.999999903</v>
      </c>
      <c r="I97" s="160">
        <v>5734831.9999999497</v>
      </c>
      <c r="J97" s="160">
        <v>57219517.727794699</v>
      </c>
      <c r="K97" s="160">
        <v>4476745.7855882896</v>
      </c>
      <c r="L97" s="160">
        <v>3372635.91564218</v>
      </c>
      <c r="M97" s="160">
        <v>0.82515410950917401</v>
      </c>
      <c r="N97" s="160">
        <v>2968493.4504525298</v>
      </c>
      <c r="O97" s="160">
        <v>34.3234951904196</v>
      </c>
      <c r="P97" s="160">
        <v>3.27363007287587</v>
      </c>
      <c r="Q97" s="160">
        <v>31633.004303496102</v>
      </c>
      <c r="R97" s="160">
        <v>7.8729895351010697</v>
      </c>
      <c r="S97" s="160">
        <v>3.6039527806618099</v>
      </c>
      <c r="T97" s="160">
        <v>0</v>
      </c>
      <c r="U97" s="160">
        <v>0</v>
      </c>
      <c r="V97" s="160">
        <v>2710381.0322046201</v>
      </c>
      <c r="W97" s="160">
        <v>429608.934914588</v>
      </c>
      <c r="X97" s="160">
        <v>596541.19196128997</v>
      </c>
      <c r="Y97" s="160">
        <v>-9091.0026470974299</v>
      </c>
      <c r="Z97" s="160">
        <v>707362.31619732699</v>
      </c>
      <c r="AA97" s="160">
        <v>478026.79984255898</v>
      </c>
      <c r="AB97" s="160">
        <v>64082.638741855801</v>
      </c>
      <c r="AC97" s="160">
        <v>-32043.768026162099</v>
      </c>
      <c r="AD97" s="160">
        <v>0</v>
      </c>
      <c r="AE97" s="160">
        <v>0</v>
      </c>
      <c r="AF97" s="160">
        <v>4944868.1431889804</v>
      </c>
      <c r="AG97" s="160">
        <v>5057804.0646627797</v>
      </c>
      <c r="AH97" s="160">
        <v>677027.93533717503</v>
      </c>
      <c r="AI97" s="3">
        <v>0</v>
      </c>
      <c r="AJ97">
        <v>5734831.9999999497</v>
      </c>
      <c r="AK97" s="3"/>
      <c r="AM97" s="3"/>
      <c r="AO97" s="3"/>
      <c r="AQ97" s="3"/>
      <c r="AS97" s="3"/>
      <c r="AU97" s="3"/>
      <c r="AX97" s="3"/>
      <c r="AZ97" s="3"/>
      <c r="BB97" s="3"/>
      <c r="BC97"/>
      <c r="BD97"/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49238964.999999903</v>
      </c>
      <c r="F98" s="160">
        <v>73818234</v>
      </c>
      <c r="G98" s="160">
        <v>64424944.999999903</v>
      </c>
      <c r="H98" s="160">
        <v>70014924</v>
      </c>
      <c r="I98" s="160">
        <v>3914493.0000000498</v>
      </c>
      <c r="J98" s="160">
        <v>61805028.256938502</v>
      </c>
      <c r="K98" s="160">
        <v>2171164.7699291101</v>
      </c>
      <c r="L98" s="160">
        <v>3742531.7688472499</v>
      </c>
      <c r="M98" s="160">
        <v>0.99802413345686802</v>
      </c>
      <c r="N98" s="160">
        <v>2929215.4723490099</v>
      </c>
      <c r="O98" s="160">
        <v>34.162918373140002</v>
      </c>
      <c r="P98" s="160">
        <v>3.4715382637713801</v>
      </c>
      <c r="Q98" s="160">
        <v>32002.695562030302</v>
      </c>
      <c r="R98" s="160">
        <v>7.6807238155797899</v>
      </c>
      <c r="S98" s="160">
        <v>3.9632681860798602</v>
      </c>
      <c r="T98" s="160">
        <v>0</v>
      </c>
      <c r="U98" s="160">
        <v>0</v>
      </c>
      <c r="V98" s="160">
        <v>3796836.97051907</v>
      </c>
      <c r="W98" s="160">
        <v>-1313555.9825411199</v>
      </c>
      <c r="X98" s="160">
        <v>190192.159359757</v>
      </c>
      <c r="Y98" s="160">
        <v>-54104.106990779997</v>
      </c>
      <c r="Z98" s="160">
        <v>527364.13820336305</v>
      </c>
      <c r="AA98" s="160">
        <v>-223642.59088189201</v>
      </c>
      <c r="AB98" s="160">
        <v>-163795.973385224</v>
      </c>
      <c r="AC98" s="160">
        <v>-190042.91426276899</v>
      </c>
      <c r="AD98" s="160">
        <v>0</v>
      </c>
      <c r="AE98" s="160">
        <v>0</v>
      </c>
      <c r="AF98" s="160">
        <v>2569251.7000204101</v>
      </c>
      <c r="AG98" s="160">
        <v>2588203.6062711701</v>
      </c>
      <c r="AH98" s="160">
        <v>1326289.39372888</v>
      </c>
      <c r="AI98" s="3">
        <v>1675486</v>
      </c>
      <c r="AJ98">
        <v>5589979.0000000503</v>
      </c>
      <c r="AK98" s="3"/>
      <c r="AM98" s="3"/>
      <c r="AO98" s="3"/>
      <c r="AQ98" s="3"/>
      <c r="AS98" s="3"/>
      <c r="AU98" s="3"/>
      <c r="AX98" s="3"/>
      <c r="AZ98" s="3"/>
      <c r="BB98" s="3"/>
      <c r="BC98"/>
      <c r="BD98"/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53725603.999999903</v>
      </c>
      <c r="F99" s="160">
        <v>78291320</v>
      </c>
      <c r="G99" s="160">
        <v>70014924</v>
      </c>
      <c r="H99" s="160">
        <v>83554060.999999896</v>
      </c>
      <c r="I99" s="160">
        <v>9052497.9999999292</v>
      </c>
      <c r="J99" s="160">
        <v>74736726.473173693</v>
      </c>
      <c r="K99" s="160">
        <v>9205643.8988157492</v>
      </c>
      <c r="L99" s="160">
        <v>3896924.8286649799</v>
      </c>
      <c r="M99" s="160">
        <v>0.93977045666623504</v>
      </c>
      <c r="N99" s="160">
        <v>2895500.65182896</v>
      </c>
      <c r="O99" s="160">
        <v>32.852614371331804</v>
      </c>
      <c r="P99" s="160">
        <v>3.8638884750685998</v>
      </c>
      <c r="Q99" s="160">
        <v>32021.545966633101</v>
      </c>
      <c r="R99" s="160">
        <v>7.6301552176128098</v>
      </c>
      <c r="S99" s="160">
        <v>3.9876521555718498</v>
      </c>
      <c r="T99" s="160">
        <v>0</v>
      </c>
      <c r="U99" s="160">
        <v>0</v>
      </c>
      <c r="V99" s="160">
        <v>7887195.7945401696</v>
      </c>
      <c r="W99" s="160">
        <v>-531982.82093218295</v>
      </c>
      <c r="X99" s="160">
        <v>54720.5218890084</v>
      </c>
      <c r="Y99" s="160">
        <v>2812.2571995837102</v>
      </c>
      <c r="Z99" s="160">
        <v>1020565.08734639</v>
      </c>
      <c r="AA99" s="160">
        <v>121917.504411519</v>
      </c>
      <c r="AB99" s="160">
        <v>89913.097687577596</v>
      </c>
      <c r="AC99" s="160">
        <v>18637.020172278</v>
      </c>
      <c r="AD99" s="160">
        <v>0</v>
      </c>
      <c r="AE99" s="160">
        <v>0</v>
      </c>
      <c r="AF99" s="160">
        <v>8663778.4623143505</v>
      </c>
      <c r="AG99" s="160">
        <v>8710098.7251316905</v>
      </c>
      <c r="AH99" s="160">
        <v>342399.27486824302</v>
      </c>
      <c r="AI99" s="3">
        <v>4486638.9999999898</v>
      </c>
      <c r="AJ99">
        <v>13539136.999999899</v>
      </c>
      <c r="AK99" s="3"/>
      <c r="AM99" s="3"/>
      <c r="AO99" s="3"/>
      <c r="AQ99" s="3"/>
      <c r="AS99" s="3"/>
      <c r="AU99" s="3"/>
      <c r="AX99" s="3"/>
      <c r="AZ99" s="3"/>
      <c r="BB99" s="3"/>
      <c r="BC99"/>
      <c r="BD99"/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53725603.999999903</v>
      </c>
      <c r="F100" s="160">
        <v>78291320</v>
      </c>
      <c r="G100" s="160">
        <v>83554060.999999896</v>
      </c>
      <c r="H100" s="160">
        <v>73672879</v>
      </c>
      <c r="I100" s="160">
        <v>-9881181.9999999404</v>
      </c>
      <c r="J100" s="160">
        <v>69697993.316398695</v>
      </c>
      <c r="K100" s="160">
        <v>-5038733.15677498</v>
      </c>
      <c r="L100" s="160">
        <v>3862212.9981239801</v>
      </c>
      <c r="M100" s="160">
        <v>1.13503110809188</v>
      </c>
      <c r="N100" s="160">
        <v>2873615.5909563601</v>
      </c>
      <c r="O100" s="160">
        <v>33.835214384423097</v>
      </c>
      <c r="P100" s="160">
        <v>2.8005855881024599</v>
      </c>
      <c r="Q100" s="160">
        <v>30718.835568126098</v>
      </c>
      <c r="R100" s="160">
        <v>7.9748244602331502</v>
      </c>
      <c r="S100" s="160">
        <v>4.0581987556621897</v>
      </c>
      <c r="T100" s="160">
        <v>0</v>
      </c>
      <c r="U100" s="160">
        <v>0</v>
      </c>
      <c r="V100" s="160">
        <v>469279.73714648298</v>
      </c>
      <c r="W100" s="160">
        <v>-3954320.9985869098</v>
      </c>
      <c r="X100" s="160">
        <v>-186283.13806800899</v>
      </c>
      <c r="Y100" s="160">
        <v>95957.237818622802</v>
      </c>
      <c r="Z100" s="160">
        <v>-3492805.24706815</v>
      </c>
      <c r="AA100" s="160">
        <v>644465.07086921402</v>
      </c>
      <c r="AB100" s="160">
        <v>288779.60016861698</v>
      </c>
      <c r="AC100" s="160">
        <v>-52209.929925771197</v>
      </c>
      <c r="AD100" s="160">
        <v>0</v>
      </c>
      <c r="AE100" s="160">
        <v>0</v>
      </c>
      <c r="AF100" s="160">
        <v>-6187137.6676459201</v>
      </c>
      <c r="AG100" s="160">
        <v>-6008579.8137421096</v>
      </c>
      <c r="AH100" s="160">
        <v>-3872602.1862578299</v>
      </c>
      <c r="AI100" s="3">
        <v>0</v>
      </c>
      <c r="AJ100">
        <v>-9881181.9999999404</v>
      </c>
      <c r="AK100" s="3"/>
      <c r="AM100" s="3"/>
      <c r="AO100" s="3"/>
      <c r="AQ100" s="3"/>
      <c r="AS100" s="3"/>
      <c r="AU100" s="3"/>
      <c r="AX100" s="3"/>
      <c r="AZ100" s="3"/>
      <c r="BB100" s="3"/>
      <c r="BC100"/>
      <c r="BD100"/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54891290.999999903</v>
      </c>
      <c r="F101" s="160">
        <v>79420623</v>
      </c>
      <c r="G101" s="160">
        <v>73672879</v>
      </c>
      <c r="H101" s="160">
        <v>70894166.999999896</v>
      </c>
      <c r="I101" s="160">
        <v>-3944399.00000002</v>
      </c>
      <c r="J101" s="160">
        <v>71407993.495228201</v>
      </c>
      <c r="K101" s="160">
        <v>718765.02148017904</v>
      </c>
      <c r="L101" s="160">
        <v>3651703.6604625802</v>
      </c>
      <c r="M101" s="160">
        <v>1.16794143281466</v>
      </c>
      <c r="N101" s="160">
        <v>2852151.6969436901</v>
      </c>
      <c r="O101" s="160">
        <v>35.452572159239097</v>
      </c>
      <c r="P101" s="160">
        <v>3.2660852247490402</v>
      </c>
      <c r="Q101" s="160">
        <v>29966.431743468998</v>
      </c>
      <c r="R101" s="160">
        <v>7.9301054327543499</v>
      </c>
      <c r="S101" s="160">
        <v>4.0089942719692999</v>
      </c>
      <c r="T101" s="160">
        <v>0</v>
      </c>
      <c r="U101" s="160">
        <v>0</v>
      </c>
      <c r="V101" s="160">
        <v>-888146.19201501599</v>
      </c>
      <c r="W101" s="160">
        <v>-418153.31037971802</v>
      </c>
      <c r="X101" s="160">
        <v>69517.269205745906</v>
      </c>
      <c r="Y101" s="160">
        <v>132981.602282726</v>
      </c>
      <c r="Z101" s="160">
        <v>1498293.93385985</v>
      </c>
      <c r="AA101" s="160">
        <v>390411.74133194698</v>
      </c>
      <c r="AB101" s="160">
        <v>31444.1321706007</v>
      </c>
      <c r="AC101" s="160">
        <v>52669.223593856303</v>
      </c>
      <c r="AD101" s="160">
        <v>0</v>
      </c>
      <c r="AE101" s="160">
        <v>0</v>
      </c>
      <c r="AF101" s="160">
        <v>869018.40004999598</v>
      </c>
      <c r="AG101" s="160">
        <v>909792.74344109395</v>
      </c>
      <c r="AH101" s="160">
        <v>-4854191.7434411095</v>
      </c>
      <c r="AI101" s="3">
        <v>1165687</v>
      </c>
      <c r="AJ101">
        <v>-2778712.00000002</v>
      </c>
      <c r="AK101" s="3"/>
      <c r="AM101" s="3"/>
      <c r="AO101" s="3"/>
      <c r="AQ101" s="3"/>
      <c r="AS101" s="3"/>
      <c r="AU101" s="3"/>
      <c r="AX101" s="3"/>
      <c r="AZ101" s="3"/>
      <c r="BB101" s="3"/>
      <c r="BC101"/>
      <c r="BD101"/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55360618.999999903</v>
      </c>
      <c r="F102" s="160">
        <v>80022377</v>
      </c>
      <c r="G102" s="160">
        <v>70894166.999999896</v>
      </c>
      <c r="H102" s="160">
        <v>75273404.999999896</v>
      </c>
      <c r="I102" s="160">
        <v>3909909.99999998</v>
      </c>
      <c r="J102" s="160">
        <v>78097645.068085402</v>
      </c>
      <c r="K102" s="160">
        <v>6018628.55104494</v>
      </c>
      <c r="L102" s="160">
        <v>3875937.0241875299</v>
      </c>
      <c r="M102" s="160">
        <v>1.1975799237850999</v>
      </c>
      <c r="N102" s="160">
        <v>2865273.642831</v>
      </c>
      <c r="O102" s="160">
        <v>35.132401130677003</v>
      </c>
      <c r="P102" s="160">
        <v>3.9927704960379802</v>
      </c>
      <c r="Q102" s="160">
        <v>29426.8221675165</v>
      </c>
      <c r="R102" s="160">
        <v>8.3502916569628596</v>
      </c>
      <c r="S102" s="160">
        <v>4.0791861611951896</v>
      </c>
      <c r="T102" s="160">
        <v>0</v>
      </c>
      <c r="U102" s="160">
        <v>0</v>
      </c>
      <c r="V102" s="160">
        <v>3497970.1955390899</v>
      </c>
      <c r="W102" s="160">
        <v>-286802.65448312601</v>
      </c>
      <c r="X102" s="160">
        <v>179885.57876256699</v>
      </c>
      <c r="Y102" s="160">
        <v>-35718.416043992802</v>
      </c>
      <c r="Z102" s="160">
        <v>1946010.9376702099</v>
      </c>
      <c r="AA102" s="160">
        <v>302428.49186600099</v>
      </c>
      <c r="AB102" s="160">
        <v>334843.87923580402</v>
      </c>
      <c r="AC102" s="160">
        <v>-60206.476506815801</v>
      </c>
      <c r="AD102" s="160">
        <v>0</v>
      </c>
      <c r="AE102" s="160">
        <v>0</v>
      </c>
      <c r="AF102" s="160">
        <v>5878411.5360397501</v>
      </c>
      <c r="AG102" s="160">
        <v>5946341.3556126198</v>
      </c>
      <c r="AH102" s="160">
        <v>-2036431.35561264</v>
      </c>
      <c r="AI102" s="3">
        <v>469328</v>
      </c>
      <c r="AJ102">
        <v>4379237.9999999804</v>
      </c>
      <c r="AK102" s="3"/>
      <c r="AM102" s="3"/>
      <c r="AO102" s="3"/>
      <c r="AQ102" s="3"/>
      <c r="AS102" s="3"/>
      <c r="AU102" s="3"/>
      <c r="AX102" s="3"/>
      <c r="AZ102" s="3"/>
      <c r="BB102" s="3"/>
      <c r="BC102"/>
      <c r="BD102"/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57011928.999999903</v>
      </c>
      <c r="F103" s="160">
        <v>81673687</v>
      </c>
      <c r="G103" s="160">
        <v>75273404.999999896</v>
      </c>
      <c r="H103" s="160">
        <v>81673687</v>
      </c>
      <c r="I103" s="160">
        <v>4748972.0000000596</v>
      </c>
      <c r="J103" s="160">
        <v>84706023.023045003</v>
      </c>
      <c r="K103" s="160">
        <v>4869897.8518867297</v>
      </c>
      <c r="L103" s="160">
        <v>4140949.1879227501</v>
      </c>
      <c r="M103" s="160">
        <v>1.16958096107573</v>
      </c>
      <c r="N103" s="160">
        <v>2873847.8133243402</v>
      </c>
      <c r="O103" s="160">
        <v>34.194602419432101</v>
      </c>
      <c r="P103" s="160">
        <v>4.0037531914838302</v>
      </c>
      <c r="Q103" s="160">
        <v>29075.687025196399</v>
      </c>
      <c r="R103" s="160">
        <v>8.3624406793883406</v>
      </c>
      <c r="S103" s="160">
        <v>4.4248857901299896</v>
      </c>
      <c r="T103" s="160">
        <v>0</v>
      </c>
      <c r="U103" s="160">
        <v>0</v>
      </c>
      <c r="V103" s="160">
        <v>4218391.1662330301</v>
      </c>
      <c r="W103" s="160">
        <v>367808.95531551901</v>
      </c>
      <c r="X103" s="160">
        <v>282797.22189624899</v>
      </c>
      <c r="Y103" s="160">
        <v>-129286.838251762</v>
      </c>
      <c r="Z103" s="160">
        <v>33431.053195227199</v>
      </c>
      <c r="AA103" s="160">
        <v>214426.73895241701</v>
      </c>
      <c r="AB103" s="160">
        <v>-7139.9784011022302</v>
      </c>
      <c r="AC103" s="160">
        <v>-181771.20046151601</v>
      </c>
      <c r="AD103" s="160">
        <v>0</v>
      </c>
      <c r="AE103" s="160">
        <v>0</v>
      </c>
      <c r="AF103" s="160">
        <v>4798657.1184780598</v>
      </c>
      <c r="AG103" s="160">
        <v>4716618.4988498101</v>
      </c>
      <c r="AH103" s="160">
        <v>32353.501150248601</v>
      </c>
      <c r="AI103" s="3">
        <v>1651310</v>
      </c>
      <c r="AJ103">
        <v>6400282.0000000596</v>
      </c>
      <c r="AK103" s="3"/>
      <c r="AM103" s="3"/>
      <c r="AO103" s="3"/>
      <c r="AQ103" s="3"/>
      <c r="AS103" s="3"/>
      <c r="AU103" s="3"/>
      <c r="AX103" s="3"/>
      <c r="AZ103" s="3"/>
      <c r="BB103" s="3"/>
      <c r="BC103"/>
      <c r="BD103"/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57011928.999999903</v>
      </c>
      <c r="F104" s="160">
        <v>81673687</v>
      </c>
      <c r="G104" s="160">
        <v>81673687</v>
      </c>
      <c r="H104" s="160">
        <v>85768165.999999896</v>
      </c>
      <c r="I104" s="160">
        <v>4094478.9999999399</v>
      </c>
      <c r="J104" s="160">
        <v>90512455.358924106</v>
      </c>
      <c r="K104" s="160">
        <v>5806432.3358790297</v>
      </c>
      <c r="L104" s="160">
        <v>4862612.5704346197</v>
      </c>
      <c r="M104" s="160">
        <v>1.2500587038933799</v>
      </c>
      <c r="N104" s="160">
        <v>2917601.6226869798</v>
      </c>
      <c r="O104" s="160">
        <v>34.042546024281101</v>
      </c>
      <c r="P104" s="160">
        <v>3.8547261390716998</v>
      </c>
      <c r="Q104" s="160">
        <v>29719.3196618939</v>
      </c>
      <c r="R104" s="160">
        <v>8.19951098392057</v>
      </c>
      <c r="S104" s="160">
        <v>4.38035455702612</v>
      </c>
      <c r="T104" s="160">
        <v>0</v>
      </c>
      <c r="U104" s="160">
        <v>0</v>
      </c>
      <c r="V104" s="160">
        <v>7586834.2389574097</v>
      </c>
      <c r="W104" s="160">
        <v>-1425509.4098281199</v>
      </c>
      <c r="X104" s="160">
        <v>427896.71150876401</v>
      </c>
      <c r="Y104" s="160">
        <v>-19852.725778821801</v>
      </c>
      <c r="Z104" s="160">
        <v>-429548.27653830597</v>
      </c>
      <c r="AA104" s="160">
        <v>-350278.98118838901</v>
      </c>
      <c r="AB104" s="160">
        <v>-121068.719111852</v>
      </c>
      <c r="AC104" s="160">
        <v>-6011.9514299898101</v>
      </c>
      <c r="AD104" s="160">
        <v>0</v>
      </c>
      <c r="AE104" s="160">
        <v>0</v>
      </c>
      <c r="AF104" s="160">
        <v>5662460.8865906904</v>
      </c>
      <c r="AG104" s="160">
        <v>5406683.7600028496</v>
      </c>
      <c r="AH104" s="160">
        <v>-1312204.7600029099</v>
      </c>
      <c r="AI104" s="3">
        <v>0</v>
      </c>
      <c r="AJ104">
        <v>4094478.9999999399</v>
      </c>
      <c r="AK104" s="3"/>
      <c r="AM104" s="3"/>
      <c r="AO104" s="3"/>
      <c r="AQ104" s="3"/>
      <c r="AS104" s="3"/>
      <c r="AU104" s="3"/>
      <c r="AX104" s="3"/>
      <c r="AZ104" s="3"/>
      <c r="BB104" s="3"/>
      <c r="BC104"/>
      <c r="BD104"/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57011928.999999903</v>
      </c>
      <c r="F105" s="160">
        <v>81673687</v>
      </c>
      <c r="G105" s="160">
        <v>85768165.999999896</v>
      </c>
      <c r="H105" s="160">
        <v>84117985.999999896</v>
      </c>
      <c r="I105" s="160">
        <v>-1650179.99999998</v>
      </c>
      <c r="J105" s="160">
        <v>91697861.614098996</v>
      </c>
      <c r="K105" s="160">
        <v>1185406.25517493</v>
      </c>
      <c r="L105" s="160">
        <v>4904447.6096593002</v>
      </c>
      <c r="M105" s="160">
        <v>1.2614354281215301</v>
      </c>
      <c r="N105" s="160">
        <v>2945078.2567917299</v>
      </c>
      <c r="O105" s="160">
        <v>33.7599715490949</v>
      </c>
      <c r="P105" s="160">
        <v>3.64570479311794</v>
      </c>
      <c r="Q105" s="160">
        <v>29682.6149538504</v>
      </c>
      <c r="R105" s="160">
        <v>8.2014029165720697</v>
      </c>
      <c r="S105" s="160">
        <v>4.4475435079560199</v>
      </c>
      <c r="T105" s="160">
        <v>0</v>
      </c>
      <c r="U105" s="160">
        <v>0.23491818703415501</v>
      </c>
      <c r="V105" s="160">
        <v>1668038.45965453</v>
      </c>
      <c r="W105" s="160">
        <v>98418.986933316002</v>
      </c>
      <c r="X105" s="160">
        <v>357135.48941929103</v>
      </c>
      <c r="Y105" s="160">
        <v>-28333.609718041</v>
      </c>
      <c r="Z105" s="160">
        <v>-638632.88846931595</v>
      </c>
      <c r="AA105" s="160">
        <v>-44910.3361589298</v>
      </c>
      <c r="AB105" s="160">
        <v>-9615.4041006911903</v>
      </c>
      <c r="AC105" s="160">
        <v>-60322.570079803103</v>
      </c>
      <c r="AD105" s="160">
        <v>0</v>
      </c>
      <c r="AE105" s="160">
        <v>-46262.631792785898</v>
      </c>
      <c r="AF105" s="160">
        <v>1295515.49568757</v>
      </c>
      <c r="AG105" s="160">
        <v>1275063.9140343899</v>
      </c>
      <c r="AH105" s="160">
        <v>-2925243.9140343699</v>
      </c>
      <c r="AI105" s="3">
        <v>0</v>
      </c>
      <c r="AJ105">
        <v>-1650179.99999998</v>
      </c>
      <c r="AK105" s="3"/>
      <c r="AM105" s="3"/>
      <c r="AO105" s="3"/>
      <c r="AQ105" s="3"/>
      <c r="AS105" s="3"/>
      <c r="AU105" s="3"/>
      <c r="AX105" s="3"/>
      <c r="AZ105" s="3"/>
      <c r="BB105" s="3"/>
      <c r="BC105"/>
      <c r="BD105"/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57011928.999999903</v>
      </c>
      <c r="F106" s="160">
        <v>81673687</v>
      </c>
      <c r="G106" s="160">
        <v>84117985.999999896</v>
      </c>
      <c r="H106" s="160">
        <v>82760977</v>
      </c>
      <c r="I106" s="160">
        <v>-1357008.99999997</v>
      </c>
      <c r="J106" s="160">
        <v>87246549.055873305</v>
      </c>
      <c r="K106" s="160">
        <v>-4451312.5582257202</v>
      </c>
      <c r="L106" s="160">
        <v>4977211.7846739898</v>
      </c>
      <c r="M106" s="160">
        <v>1.2778337219458</v>
      </c>
      <c r="N106" s="160">
        <v>2976106.3369197599</v>
      </c>
      <c r="O106" s="160">
        <v>33.342157141274697</v>
      </c>
      <c r="P106" s="160">
        <v>2.6703047462224898</v>
      </c>
      <c r="Q106" s="160">
        <v>31204.059856400199</v>
      </c>
      <c r="R106" s="160">
        <v>7.9518519189203296</v>
      </c>
      <c r="S106" s="160">
        <v>4.5844473443443698</v>
      </c>
      <c r="T106" s="160">
        <v>0</v>
      </c>
      <c r="U106" s="160">
        <v>1.2089191369055401</v>
      </c>
      <c r="V106" s="160">
        <v>809087.32206358202</v>
      </c>
      <c r="W106" s="160">
        <v>-644947.35281084396</v>
      </c>
      <c r="X106" s="160">
        <v>389493.888410941</v>
      </c>
      <c r="Y106" s="160">
        <v>-41409.660933319901</v>
      </c>
      <c r="Z106" s="160">
        <v>-3388004.5935184099</v>
      </c>
      <c r="AA106" s="160">
        <v>-873726.64529092796</v>
      </c>
      <c r="AB106" s="160">
        <v>-191974.309766686</v>
      </c>
      <c r="AC106" s="160">
        <v>-118979.696206094</v>
      </c>
      <c r="AD106" s="160">
        <v>0</v>
      </c>
      <c r="AE106" s="160">
        <v>-198719.161331426</v>
      </c>
      <c r="AF106" s="160">
        <v>-4259180.2093831804</v>
      </c>
      <c r="AG106" s="160">
        <v>-4194429.8555366397</v>
      </c>
      <c r="AH106" s="160">
        <v>2837420.85553667</v>
      </c>
      <c r="AI106" s="3">
        <v>0</v>
      </c>
      <c r="AJ106">
        <v>-1357008.99999997</v>
      </c>
      <c r="AK106" s="3"/>
      <c r="AM106" s="3"/>
      <c r="AO106" s="3"/>
      <c r="AQ106" s="3"/>
      <c r="AS106" s="3"/>
      <c r="AU106" s="3"/>
      <c r="AX106" s="3"/>
      <c r="AZ106" s="3"/>
      <c r="BB106" s="3"/>
      <c r="BC106"/>
      <c r="BD106"/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57011928.999999903</v>
      </c>
      <c r="F107" s="160">
        <v>81673687</v>
      </c>
      <c r="G107" s="160">
        <v>82760977</v>
      </c>
      <c r="H107" s="160">
        <v>81652157</v>
      </c>
      <c r="I107" s="160">
        <v>-1108819.99999999</v>
      </c>
      <c r="J107" s="160">
        <v>88041100.088785306</v>
      </c>
      <c r="K107" s="160">
        <v>794551.03291203897</v>
      </c>
      <c r="L107" s="160">
        <v>5050092.6804625196</v>
      </c>
      <c r="M107" s="160">
        <v>1.22505851890976</v>
      </c>
      <c r="N107" s="160">
        <v>2998380.81170859</v>
      </c>
      <c r="O107" s="160">
        <v>32.921033094166901</v>
      </c>
      <c r="P107" s="160">
        <v>2.3684573009887102</v>
      </c>
      <c r="Q107" s="160">
        <v>31958.851422673299</v>
      </c>
      <c r="R107" s="160">
        <v>7.4829568673250799</v>
      </c>
      <c r="S107" s="160">
        <v>5.2694076883453604</v>
      </c>
      <c r="T107" s="160">
        <v>0</v>
      </c>
      <c r="U107" s="160">
        <v>2.2089191369055401</v>
      </c>
      <c r="V107" s="160">
        <v>2011496.51125098</v>
      </c>
      <c r="W107" s="160">
        <v>1167594.3202714501</v>
      </c>
      <c r="X107" s="160">
        <v>320061.75257228903</v>
      </c>
      <c r="Y107" s="160">
        <v>-44000.247684726397</v>
      </c>
      <c r="Z107" s="160">
        <v>-1221176.72108792</v>
      </c>
      <c r="AA107" s="160">
        <v>-304113.20921510999</v>
      </c>
      <c r="AB107" s="160">
        <v>-244273.70246809299</v>
      </c>
      <c r="AC107" s="160">
        <v>-456786.65861417499</v>
      </c>
      <c r="AD107" s="160">
        <v>0</v>
      </c>
      <c r="AE107" s="160">
        <v>-214527.99806728101</v>
      </c>
      <c r="AF107" s="160">
        <v>1014274.04695742</v>
      </c>
      <c r="AG107" s="160">
        <v>1006046.58331147</v>
      </c>
      <c r="AH107" s="160">
        <v>-2114866.5833114702</v>
      </c>
      <c r="AI107" s="3">
        <v>0</v>
      </c>
      <c r="AJ107">
        <v>-1108819.99999999</v>
      </c>
      <c r="AK107" s="3"/>
      <c r="AM107" s="3"/>
      <c r="AO107" s="3"/>
      <c r="AQ107" s="3"/>
      <c r="AS107" s="3"/>
      <c r="AU107" s="3"/>
      <c r="AX107" s="3"/>
      <c r="AZ107" s="3"/>
      <c r="BB107" s="3"/>
      <c r="BC107"/>
      <c r="BD107"/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57011928.999999903</v>
      </c>
      <c r="F108" s="160">
        <v>81673687</v>
      </c>
      <c r="G108" s="160">
        <v>81652157</v>
      </c>
      <c r="H108" s="160">
        <v>78504089.999999896</v>
      </c>
      <c r="I108" s="160">
        <v>-3148067.00000004</v>
      </c>
      <c r="J108" s="160">
        <v>88401593.0252994</v>
      </c>
      <c r="K108" s="160">
        <v>360492.93651410798</v>
      </c>
      <c r="L108" s="160">
        <v>5041073.9419531897</v>
      </c>
      <c r="M108" s="160">
        <v>1.25779698339497</v>
      </c>
      <c r="N108" s="160">
        <v>3021319.5660561202</v>
      </c>
      <c r="O108" s="160">
        <v>32.727671996425897</v>
      </c>
      <c r="P108" s="160">
        <v>2.5841557617845199</v>
      </c>
      <c r="Q108" s="160">
        <v>31693.827253182699</v>
      </c>
      <c r="R108" s="160">
        <v>7.4049369301291303</v>
      </c>
      <c r="S108" s="160">
        <v>5.5099380587525797</v>
      </c>
      <c r="T108" s="160">
        <v>0</v>
      </c>
      <c r="U108" s="160">
        <v>3.2089191369055401</v>
      </c>
      <c r="V108" s="160">
        <v>189319.530987682</v>
      </c>
      <c r="W108" s="160">
        <v>-413053.652647198</v>
      </c>
      <c r="X108" s="160">
        <v>330736.59736637899</v>
      </c>
      <c r="Y108" s="160">
        <v>-28264.767069062498</v>
      </c>
      <c r="Z108" s="160">
        <v>896649.71096189099</v>
      </c>
      <c r="AA108" s="160">
        <v>91522.314561924504</v>
      </c>
      <c r="AB108" s="160">
        <v>-177890.41327957201</v>
      </c>
      <c r="AC108" s="160">
        <v>-226186.21522881</v>
      </c>
      <c r="AD108" s="160">
        <v>0</v>
      </c>
      <c r="AE108" s="160">
        <v>-211653.78193982999</v>
      </c>
      <c r="AF108" s="160">
        <v>451179.32371340197</v>
      </c>
      <c r="AG108" s="160">
        <v>458598.67291599797</v>
      </c>
      <c r="AH108" s="160">
        <v>-3606665.6729160398</v>
      </c>
      <c r="AI108" s="3">
        <v>0</v>
      </c>
      <c r="AJ108">
        <v>-3148067.00000004</v>
      </c>
      <c r="AK108" s="3"/>
      <c r="AM108" s="3"/>
      <c r="AO108" s="3"/>
      <c r="AQ108" s="3"/>
      <c r="AS108" s="3"/>
      <c r="AU108" s="3"/>
      <c r="AX108" s="3"/>
      <c r="AZ108" s="3"/>
      <c r="BB108" s="3"/>
      <c r="BC108"/>
      <c r="BD108"/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57011928.999999903</v>
      </c>
      <c r="F109" s="160">
        <v>81673687</v>
      </c>
      <c r="G109" s="160">
        <v>78504089.999999896</v>
      </c>
      <c r="H109" s="160">
        <v>76851197</v>
      </c>
      <c r="I109" s="160">
        <v>-1652892.9999999399</v>
      </c>
      <c r="J109" s="160">
        <v>92467696.329295501</v>
      </c>
      <c r="K109" s="160">
        <v>4066103.3039961201</v>
      </c>
      <c r="L109" s="160">
        <v>5087908.4121240098</v>
      </c>
      <c r="M109" s="160">
        <v>1.2557276465082501</v>
      </c>
      <c r="N109" s="160">
        <v>3045539.4790095701</v>
      </c>
      <c r="O109" s="160">
        <v>32.992205030039401</v>
      </c>
      <c r="P109" s="160">
        <v>2.8674048087374802</v>
      </c>
      <c r="Q109" s="160">
        <v>31798.715648167199</v>
      </c>
      <c r="R109" s="160">
        <v>7.2343779632504601</v>
      </c>
      <c r="S109" s="160">
        <v>5.8615759225582398</v>
      </c>
      <c r="T109" s="160">
        <v>0</v>
      </c>
      <c r="U109" s="160">
        <v>4.2089191369055401</v>
      </c>
      <c r="V109" s="160">
        <v>2329385.8328456599</v>
      </c>
      <c r="W109" s="160">
        <v>254243.38019535199</v>
      </c>
      <c r="X109" s="160">
        <v>294025.99948339199</v>
      </c>
      <c r="Y109" s="160">
        <v>31652.671747585999</v>
      </c>
      <c r="Z109" s="160">
        <v>1077379.01405705</v>
      </c>
      <c r="AA109" s="160">
        <v>-62716.381068311603</v>
      </c>
      <c r="AB109" s="160">
        <v>-181276.19209453999</v>
      </c>
      <c r="AC109" s="160">
        <v>-276503.910109266</v>
      </c>
      <c r="AD109" s="160">
        <v>0</v>
      </c>
      <c r="AE109" s="160">
        <v>-203493.553100438</v>
      </c>
      <c r="AF109" s="160">
        <v>3262696.8619564902</v>
      </c>
      <c r="AG109" s="160">
        <v>3594295.4770176499</v>
      </c>
      <c r="AH109" s="160">
        <v>-5247188.4770175898</v>
      </c>
      <c r="AI109" s="3">
        <v>0</v>
      </c>
      <c r="AJ109">
        <v>-1652892.9999999399</v>
      </c>
      <c r="AK109" s="3"/>
      <c r="AM109" s="3"/>
      <c r="AO109" s="3"/>
      <c r="AQ109" s="3"/>
      <c r="AS109" s="3"/>
      <c r="AU109" s="3"/>
      <c r="AX109" s="3"/>
      <c r="AZ109" s="3"/>
      <c r="BB109" s="3"/>
      <c r="BC109"/>
      <c r="BD109"/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2234867687.9809599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49.890033798541602</v>
      </c>
      <c r="P110" s="160">
        <v>1.974</v>
      </c>
      <c r="Q110" s="160">
        <v>42439.074999999903</v>
      </c>
      <c r="R110" s="160">
        <v>31.71</v>
      </c>
      <c r="S110" s="160">
        <v>3.5</v>
      </c>
      <c r="T110" s="160">
        <v>0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3">
        <v>2028458449</v>
      </c>
      <c r="AJ110">
        <v>2028458449</v>
      </c>
      <c r="AK110" s="3"/>
      <c r="AM110" s="3"/>
      <c r="AO110" s="3"/>
      <c r="AQ110" s="3"/>
      <c r="AS110" s="3"/>
      <c r="AU110" s="3"/>
      <c r="AX110" s="3"/>
      <c r="AZ110" s="3"/>
      <c r="BB110" s="3"/>
      <c r="BC110"/>
      <c r="BD110"/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2307582333.4040098</v>
      </c>
      <c r="K111" s="160">
        <v>72714645.423049897</v>
      </c>
      <c r="L111" s="160">
        <v>503552796.99999899</v>
      </c>
      <c r="M111" s="160">
        <v>1.92921531457</v>
      </c>
      <c r="N111" s="160">
        <v>26042245.269999899</v>
      </c>
      <c r="O111" s="160">
        <v>49.9629022806715</v>
      </c>
      <c r="P111" s="160">
        <v>2.2467999999999901</v>
      </c>
      <c r="Q111" s="160">
        <v>41148.635000000002</v>
      </c>
      <c r="R111" s="160">
        <v>31.36</v>
      </c>
      <c r="S111" s="160">
        <v>3.5</v>
      </c>
      <c r="T111" s="160">
        <v>0</v>
      </c>
      <c r="U111" s="160">
        <v>0</v>
      </c>
      <c r="V111" s="160">
        <v>83883046.422456503</v>
      </c>
      <c r="W111" s="160">
        <v>-63509626.130113102</v>
      </c>
      <c r="X111" s="160">
        <v>10510168.6629909</v>
      </c>
      <c r="Y111" s="160">
        <v>175076.73610539301</v>
      </c>
      <c r="Z111" s="160">
        <v>31129147.887924399</v>
      </c>
      <c r="AA111" s="160">
        <v>12761597.1328898</v>
      </c>
      <c r="AB111" s="160">
        <v>-6982425.9961596001</v>
      </c>
      <c r="AC111" s="160">
        <v>0</v>
      </c>
      <c r="AD111" s="160">
        <v>0</v>
      </c>
      <c r="AE111" s="160">
        <v>0</v>
      </c>
      <c r="AF111" s="160">
        <v>67966984.716094494</v>
      </c>
      <c r="AG111" s="160">
        <v>65998822.958364397</v>
      </c>
      <c r="AH111" s="160">
        <v>-94606541.958366305</v>
      </c>
      <c r="AI111" s="3">
        <v>0</v>
      </c>
      <c r="AJ111">
        <v>-28607719.0000019</v>
      </c>
      <c r="AK111" s="3"/>
      <c r="AM111" s="3"/>
      <c r="AO111" s="3"/>
      <c r="AQ111" s="3"/>
      <c r="AS111" s="3"/>
      <c r="AU111" s="3"/>
      <c r="AX111" s="3"/>
      <c r="AZ111" s="3"/>
      <c r="BB111" s="3"/>
      <c r="BC111"/>
      <c r="BD111"/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2444108721.5407701</v>
      </c>
      <c r="K112" s="160">
        <v>136526388.13676301</v>
      </c>
      <c r="L112" s="160">
        <v>521860484</v>
      </c>
      <c r="M112" s="160">
        <v>1.9019918870399899</v>
      </c>
      <c r="N112" s="160">
        <v>26563773.749999899</v>
      </c>
      <c r="O112" s="160">
        <v>49.493327228959203</v>
      </c>
      <c r="P112" s="160">
        <v>2.5669</v>
      </c>
      <c r="Q112" s="160">
        <v>39531.589999999997</v>
      </c>
      <c r="R112" s="160">
        <v>31</v>
      </c>
      <c r="S112" s="160">
        <v>3.5</v>
      </c>
      <c r="T112" s="160">
        <v>0</v>
      </c>
      <c r="U112" s="160">
        <v>0</v>
      </c>
      <c r="V112" s="160">
        <v>49420187.480246797</v>
      </c>
      <c r="W112" s="160">
        <v>10068894.4720024</v>
      </c>
      <c r="X112" s="160">
        <v>15438019.925891399</v>
      </c>
      <c r="Y112" s="160">
        <v>-1111951.10669572</v>
      </c>
      <c r="Z112" s="160">
        <v>32898879.927185401</v>
      </c>
      <c r="AA112" s="160">
        <v>16350316.1090429</v>
      </c>
      <c r="AB112" s="160">
        <v>-7080287.3237561202</v>
      </c>
      <c r="AC112" s="160">
        <v>0</v>
      </c>
      <c r="AD112" s="160">
        <v>0</v>
      </c>
      <c r="AE112" s="160">
        <v>0</v>
      </c>
      <c r="AF112" s="160">
        <v>115984059.483917</v>
      </c>
      <c r="AG112" s="160">
        <v>118319677.277476</v>
      </c>
      <c r="AH112" s="160">
        <v>-3016955.2774764998</v>
      </c>
      <c r="AI112" s="3">
        <v>0</v>
      </c>
      <c r="AJ112">
        <v>115302722</v>
      </c>
      <c r="AK112" s="3"/>
      <c r="AM112" s="3"/>
      <c r="AO112" s="3"/>
      <c r="AQ112" s="3"/>
      <c r="AS112" s="3"/>
      <c r="AU112" s="3"/>
      <c r="AX112" s="3"/>
      <c r="AZ112" s="3"/>
      <c r="BB112" s="3"/>
      <c r="BC112"/>
      <c r="BD112"/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2695107004.9018202</v>
      </c>
      <c r="K113" s="160">
        <v>250998283.361045</v>
      </c>
      <c r="L113" s="160">
        <v>527998936.99999899</v>
      </c>
      <c r="M113" s="160">
        <v>1.60869959421</v>
      </c>
      <c r="N113" s="160">
        <v>27081157.499999899</v>
      </c>
      <c r="O113" s="160">
        <v>49.053171170098501</v>
      </c>
      <c r="P113" s="160">
        <v>3.0314999999999901</v>
      </c>
      <c r="Q113" s="160">
        <v>38116.919999999896</v>
      </c>
      <c r="R113" s="160">
        <v>30.68</v>
      </c>
      <c r="S113" s="160">
        <v>3.5</v>
      </c>
      <c r="T113" s="160">
        <v>0</v>
      </c>
      <c r="U113" s="160">
        <v>0</v>
      </c>
      <c r="V113" s="160">
        <v>16975634.327299301</v>
      </c>
      <c r="W113" s="160">
        <v>124754519.677901</v>
      </c>
      <c r="X113" s="160">
        <v>15882951.902248699</v>
      </c>
      <c r="Y113" s="160">
        <v>-1102400.05449037</v>
      </c>
      <c r="Z113" s="160">
        <v>45423038.228986099</v>
      </c>
      <c r="AA113" s="160">
        <v>15713242.2159962</v>
      </c>
      <c r="AB113" s="160">
        <v>-6657760.7429677499</v>
      </c>
      <c r="AC113" s="160">
        <v>0</v>
      </c>
      <c r="AD113" s="160">
        <v>0</v>
      </c>
      <c r="AE113" s="160">
        <v>0</v>
      </c>
      <c r="AF113" s="160">
        <v>210989225.55497399</v>
      </c>
      <c r="AG113" s="160">
        <v>217216149.51830301</v>
      </c>
      <c r="AH113" s="160">
        <v>174842921.481693</v>
      </c>
      <c r="AI113" s="3">
        <v>0</v>
      </c>
      <c r="AJ113">
        <v>392059070.99999601</v>
      </c>
      <c r="AK113" s="3"/>
      <c r="AM113" s="3"/>
      <c r="AO113" s="3"/>
      <c r="AQ113" s="3"/>
      <c r="AS113" s="3"/>
      <c r="AU113" s="3"/>
      <c r="AX113" s="3"/>
      <c r="AZ113" s="3"/>
      <c r="BB113" s="3"/>
      <c r="BC113"/>
      <c r="BD113"/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2819970050.0790901</v>
      </c>
      <c r="K114" s="160">
        <v>124863045.17727</v>
      </c>
      <c r="L114" s="160">
        <v>539962610</v>
      </c>
      <c r="M114" s="160">
        <v>1.5876467787499999</v>
      </c>
      <c r="N114" s="160">
        <v>27655014.75</v>
      </c>
      <c r="O114" s="160">
        <v>48.547846790085003</v>
      </c>
      <c r="P114" s="160">
        <v>3.3499999999999899</v>
      </c>
      <c r="Q114" s="160">
        <v>36028.75</v>
      </c>
      <c r="R114" s="160">
        <v>30.18</v>
      </c>
      <c r="S114" s="160">
        <v>3.7</v>
      </c>
      <c r="T114" s="160">
        <v>0</v>
      </c>
      <c r="U114" s="160">
        <v>0</v>
      </c>
      <c r="V114" s="160">
        <v>38695700.266176701</v>
      </c>
      <c r="W114" s="160">
        <v>10951108.2290051</v>
      </c>
      <c r="X114" s="160">
        <v>20472452.992794</v>
      </c>
      <c r="Y114" s="160">
        <v>-1500152.1270955999</v>
      </c>
      <c r="Z114" s="160">
        <v>33301938.446567401</v>
      </c>
      <c r="AA114" s="160">
        <v>28854820.608660799</v>
      </c>
      <c r="AB114" s="160">
        <v>-12320055.3859725</v>
      </c>
      <c r="AC114" s="160">
        <v>-4087571.4797251602</v>
      </c>
      <c r="AD114" s="160">
        <v>0</v>
      </c>
      <c r="AE114" s="160">
        <v>0</v>
      </c>
      <c r="AF114" s="160">
        <v>114368241.55041</v>
      </c>
      <c r="AG114" s="160">
        <v>116157981.838562</v>
      </c>
      <c r="AH114" s="160">
        <v>-19722729.8385594</v>
      </c>
      <c r="AI114" s="3">
        <v>0</v>
      </c>
      <c r="AJ114">
        <v>96435252.000002801</v>
      </c>
      <c r="AK114" s="3"/>
      <c r="AM114" s="3"/>
      <c r="AO114" s="3"/>
      <c r="AQ114" s="3"/>
      <c r="AS114" s="3"/>
      <c r="AU114" s="3"/>
      <c r="AX114" s="3"/>
      <c r="AZ114" s="3"/>
      <c r="BB114" s="3"/>
      <c r="BC114"/>
      <c r="BD114"/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2882766075.2308698</v>
      </c>
      <c r="K115" s="160">
        <v>62796025.1517829</v>
      </c>
      <c r="L115" s="160">
        <v>543107373</v>
      </c>
      <c r="M115" s="160">
        <v>1.5239354946199899</v>
      </c>
      <c r="N115" s="160">
        <v>27714120</v>
      </c>
      <c r="O115" s="160">
        <v>48.554864607213702</v>
      </c>
      <c r="P115" s="160">
        <v>3.4605999999999901</v>
      </c>
      <c r="Q115" s="160">
        <v>36660.58</v>
      </c>
      <c r="R115" s="160">
        <v>30.4</v>
      </c>
      <c r="S115" s="160">
        <v>3.6</v>
      </c>
      <c r="T115" s="160">
        <v>0</v>
      </c>
      <c r="U115" s="160">
        <v>0</v>
      </c>
      <c r="V115" s="160">
        <v>10355988.527701899</v>
      </c>
      <c r="W115" s="160">
        <v>35146847.0050973</v>
      </c>
      <c r="X115" s="160">
        <v>2156685.42350276</v>
      </c>
      <c r="Y115" s="160">
        <v>21641.628867616899</v>
      </c>
      <c r="Z115" s="160">
        <v>11368789.5688409</v>
      </c>
      <c r="AA115" s="160">
        <v>-9177008.6942386907</v>
      </c>
      <c r="AB115" s="160">
        <v>5649322.5822810698</v>
      </c>
      <c r="AC115" s="160">
        <v>2124994.8228406399</v>
      </c>
      <c r="AD115" s="160">
        <v>0</v>
      </c>
      <c r="AE115" s="160">
        <v>0</v>
      </c>
      <c r="AF115" s="160">
        <v>57647260.8648936</v>
      </c>
      <c r="AG115" s="160">
        <v>57978889.229939997</v>
      </c>
      <c r="AH115" s="160">
        <v>89399395.770064697</v>
      </c>
      <c r="AI115" s="3">
        <v>0</v>
      </c>
      <c r="AJ115">
        <v>147378285.00000399</v>
      </c>
      <c r="AK115" s="3"/>
      <c r="AM115" s="3"/>
      <c r="AO115" s="3"/>
      <c r="AQ115" s="3"/>
      <c r="AS115" s="3"/>
      <c r="AU115" s="3"/>
      <c r="AX115" s="3"/>
      <c r="AZ115" s="3"/>
      <c r="BB115" s="3"/>
      <c r="BC115"/>
      <c r="BD115"/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2978704677.42205</v>
      </c>
      <c r="K116" s="160">
        <v>95938602.191174001</v>
      </c>
      <c r="L116" s="160">
        <v>558408347</v>
      </c>
      <c r="M116" s="160">
        <v>1.5489328795199999</v>
      </c>
      <c r="N116" s="160">
        <v>27956797.669999901</v>
      </c>
      <c r="O116" s="160">
        <v>48.220299801489602</v>
      </c>
      <c r="P116" s="160">
        <v>3.9195000000000002</v>
      </c>
      <c r="Q116" s="160">
        <v>36716.94</v>
      </c>
      <c r="R116" s="160">
        <v>30.42</v>
      </c>
      <c r="S116" s="160">
        <v>3.7</v>
      </c>
      <c r="T116" s="160">
        <v>0</v>
      </c>
      <c r="U116" s="160">
        <v>0</v>
      </c>
      <c r="V116" s="160">
        <v>52746790.460012101</v>
      </c>
      <c r="W116" s="160">
        <v>-14544350.9717224</v>
      </c>
      <c r="X116" s="160">
        <v>9317504.1005055197</v>
      </c>
      <c r="Y116" s="160">
        <v>-1089915.3637556699</v>
      </c>
      <c r="Z116" s="160">
        <v>47147692.406903803</v>
      </c>
      <c r="AA116" s="160">
        <v>-858183.19393307099</v>
      </c>
      <c r="AB116" s="160">
        <v>542110.99272971496</v>
      </c>
      <c r="AC116" s="160">
        <v>-2243448.1635160702</v>
      </c>
      <c r="AD116" s="160">
        <v>0</v>
      </c>
      <c r="AE116" s="160">
        <v>0</v>
      </c>
      <c r="AF116" s="160">
        <v>91018200.267223895</v>
      </c>
      <c r="AG116" s="160">
        <v>91554287.7570301</v>
      </c>
      <c r="AH116" s="160">
        <v>-23921108.757035401</v>
      </c>
      <c r="AI116" s="3">
        <v>0</v>
      </c>
      <c r="AJ116">
        <v>67633178.999994695</v>
      </c>
      <c r="AK116" s="3"/>
      <c r="AM116" s="3"/>
      <c r="AO116" s="3"/>
      <c r="AQ116" s="3"/>
      <c r="AS116" s="3"/>
      <c r="AU116" s="3"/>
      <c r="AX116" s="3"/>
      <c r="AZ116" s="3"/>
      <c r="BB116" s="3"/>
      <c r="BC116"/>
      <c r="BD116"/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2829120946.46527</v>
      </c>
      <c r="K117" s="160">
        <v>-149583730.95677799</v>
      </c>
      <c r="L117" s="160">
        <v>562176551</v>
      </c>
      <c r="M117" s="160">
        <v>1.63249305102</v>
      </c>
      <c r="N117" s="160">
        <v>27734538</v>
      </c>
      <c r="O117" s="160">
        <v>48.268547576046799</v>
      </c>
      <c r="P117" s="160">
        <v>2.84309999999999</v>
      </c>
      <c r="Q117" s="160">
        <v>35494.29</v>
      </c>
      <c r="R117" s="160">
        <v>30.61</v>
      </c>
      <c r="S117" s="160">
        <v>3.9</v>
      </c>
      <c r="T117" s="160">
        <v>0</v>
      </c>
      <c r="U117" s="160">
        <v>0</v>
      </c>
      <c r="V117" s="160">
        <v>12988140.1584771</v>
      </c>
      <c r="W117" s="160">
        <v>-48481267.3975491</v>
      </c>
      <c r="X117" s="160">
        <v>-8711885.6445799004</v>
      </c>
      <c r="Y117" s="160">
        <v>161077.96394940201</v>
      </c>
      <c r="Z117" s="160">
        <v>-118228906.742135</v>
      </c>
      <c r="AA117" s="160">
        <v>19454531.420543801</v>
      </c>
      <c r="AB117" s="160">
        <v>5281088.3899196796</v>
      </c>
      <c r="AC117" s="160">
        <v>-4595330.8747092104</v>
      </c>
      <c r="AD117" s="160">
        <v>0</v>
      </c>
      <c r="AE117" s="160">
        <v>0</v>
      </c>
      <c r="AF117" s="160">
        <v>-142132552.72608399</v>
      </c>
      <c r="AG117" s="160">
        <v>-141546615.36648601</v>
      </c>
      <c r="AH117" s="160">
        <v>40156776.3664864</v>
      </c>
      <c r="AI117" s="3">
        <v>0</v>
      </c>
      <c r="AJ117">
        <v>-101389838.999999</v>
      </c>
      <c r="AK117" s="3"/>
      <c r="AM117" s="3"/>
      <c r="AO117" s="3"/>
      <c r="AQ117" s="3"/>
      <c r="AS117" s="3"/>
      <c r="AU117" s="3"/>
      <c r="AX117" s="3"/>
      <c r="AZ117" s="3"/>
      <c r="BB117" s="3"/>
      <c r="BC117"/>
      <c r="BD117"/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2862935745.5070901</v>
      </c>
      <c r="K118" s="160">
        <v>33814799.041820496</v>
      </c>
      <c r="L118" s="160">
        <v>552453533.99999905</v>
      </c>
      <c r="M118" s="160">
        <v>1.6339541181999999</v>
      </c>
      <c r="N118" s="160">
        <v>27553600.749999899</v>
      </c>
      <c r="O118" s="160">
        <v>50.654811740492399</v>
      </c>
      <c r="P118" s="160">
        <v>3.2889999999999899</v>
      </c>
      <c r="Q118" s="160">
        <v>35213</v>
      </c>
      <c r="R118" s="160">
        <v>30.93</v>
      </c>
      <c r="S118" s="160">
        <v>3.9</v>
      </c>
      <c r="T118" s="160">
        <v>0</v>
      </c>
      <c r="U118" s="160">
        <v>0</v>
      </c>
      <c r="V118" s="160">
        <v>-32213751.314701699</v>
      </c>
      <c r="W118" s="160">
        <v>-810823.02046031796</v>
      </c>
      <c r="X118" s="160">
        <v>-6888829.65295358</v>
      </c>
      <c r="Y118" s="160">
        <v>7690754.5678201504</v>
      </c>
      <c r="Z118" s="160">
        <v>52258805.211121202</v>
      </c>
      <c r="AA118" s="160">
        <v>4394612.68446879</v>
      </c>
      <c r="AB118" s="160">
        <v>8580017.3149046209</v>
      </c>
      <c r="AC118" s="160">
        <v>0</v>
      </c>
      <c r="AD118" s="160">
        <v>0</v>
      </c>
      <c r="AE118" s="160">
        <v>0</v>
      </c>
      <c r="AF118" s="160">
        <v>33010785.790199101</v>
      </c>
      <c r="AG118" s="160">
        <v>32477904.070622299</v>
      </c>
      <c r="AH118" s="160">
        <v>63034753.929380499</v>
      </c>
      <c r="AI118" s="3">
        <v>0</v>
      </c>
      <c r="AJ118">
        <v>95512658.000002801</v>
      </c>
      <c r="AK118" s="3"/>
      <c r="AM118" s="3"/>
      <c r="AO118" s="3"/>
      <c r="AQ118" s="3"/>
      <c r="AS118" s="3"/>
      <c r="AU118" s="3"/>
      <c r="AX118" s="3"/>
      <c r="AZ118" s="3"/>
      <c r="BB118" s="3"/>
      <c r="BC118"/>
      <c r="BD118"/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2882863798.6070499</v>
      </c>
      <c r="K119" s="160">
        <v>19928053.099956501</v>
      </c>
      <c r="L119" s="160">
        <v>542784231</v>
      </c>
      <c r="M119" s="160">
        <v>1.73929841568</v>
      </c>
      <c r="N119" s="160">
        <v>27682634.670000002</v>
      </c>
      <c r="O119" s="160">
        <v>50.252698255616103</v>
      </c>
      <c r="P119" s="160">
        <v>4.0655999999999999</v>
      </c>
      <c r="Q119" s="160">
        <v>34147.68</v>
      </c>
      <c r="R119" s="160">
        <v>31.299999999999901</v>
      </c>
      <c r="S119" s="160">
        <v>3.9</v>
      </c>
      <c r="T119" s="160">
        <v>0</v>
      </c>
      <c r="U119" s="160">
        <v>0</v>
      </c>
      <c r="V119" s="160">
        <v>-33746613.471491702</v>
      </c>
      <c r="W119" s="160">
        <v>-58708235.0394601</v>
      </c>
      <c r="X119" s="160">
        <v>5101248.6014196696</v>
      </c>
      <c r="Y119" s="160">
        <v>-1339322.50111884</v>
      </c>
      <c r="Z119" s="160">
        <v>82415365.611374795</v>
      </c>
      <c r="AA119" s="160">
        <v>17605034.347677</v>
      </c>
      <c r="AB119" s="160">
        <v>10271889.0904461</v>
      </c>
      <c r="AC119" s="160">
        <v>0</v>
      </c>
      <c r="AD119" s="160">
        <v>0</v>
      </c>
      <c r="AE119" s="160">
        <v>0</v>
      </c>
      <c r="AF119" s="160">
        <v>21599366.6388469</v>
      </c>
      <c r="AG119" s="160">
        <v>19578948.042545199</v>
      </c>
      <c r="AH119" s="160">
        <v>43117440.957448997</v>
      </c>
      <c r="AI119" s="3">
        <v>0</v>
      </c>
      <c r="AJ119">
        <v>62696388.999994203</v>
      </c>
      <c r="AK119" s="3"/>
      <c r="AM119" s="3"/>
      <c r="AO119" s="3"/>
      <c r="AQ119" s="3"/>
      <c r="AS119" s="3"/>
      <c r="AU119" s="3"/>
      <c r="AX119" s="3"/>
      <c r="AZ119" s="3"/>
      <c r="BB119" s="3"/>
      <c r="BC119"/>
      <c r="BD119"/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2905943224.3558302</v>
      </c>
      <c r="K120" s="160">
        <v>23079425.748783499</v>
      </c>
      <c r="L120" s="160">
        <v>542311539</v>
      </c>
      <c r="M120" s="160">
        <v>1.6964752675200001</v>
      </c>
      <c r="N120" s="160">
        <v>27909105.420000002</v>
      </c>
      <c r="O120" s="160">
        <v>47.299985929262803</v>
      </c>
      <c r="P120" s="160">
        <v>4.1093000000000002</v>
      </c>
      <c r="Q120" s="160">
        <v>33963.31</v>
      </c>
      <c r="R120" s="160">
        <v>31.51</v>
      </c>
      <c r="S120" s="160">
        <v>4.0999999999999996</v>
      </c>
      <c r="T120" s="160">
        <v>0</v>
      </c>
      <c r="U120" s="160">
        <v>1</v>
      </c>
      <c r="V120" s="160">
        <v>-1712006.62811268</v>
      </c>
      <c r="W120" s="160">
        <v>24472798.118269</v>
      </c>
      <c r="X120" s="160">
        <v>9100536.2864407506</v>
      </c>
      <c r="Y120" s="160">
        <v>-10038664.058661999</v>
      </c>
      <c r="Z120" s="160">
        <v>4289442.8845132804</v>
      </c>
      <c r="AA120" s="160">
        <v>3163494.7742782999</v>
      </c>
      <c r="AB120" s="160">
        <v>5955242.7916361298</v>
      </c>
      <c r="AC120" s="160">
        <v>-4687964.65504923</v>
      </c>
      <c r="AD120" s="160">
        <v>0</v>
      </c>
      <c r="AE120" s="160">
        <v>-7453641.2821772601</v>
      </c>
      <c r="AF120" s="160">
        <v>23089238.2311363</v>
      </c>
      <c r="AG120" s="160">
        <v>23020300.6266996</v>
      </c>
      <c r="AH120" s="160">
        <v>31002183.3732999</v>
      </c>
      <c r="AI120" s="3">
        <v>0</v>
      </c>
      <c r="AJ120">
        <v>54022483.999999501</v>
      </c>
      <c r="AK120" s="3"/>
      <c r="AM120" s="3"/>
      <c r="AO120" s="3"/>
      <c r="AQ120" s="3"/>
      <c r="AS120" s="3"/>
      <c r="AU120" s="3"/>
      <c r="AX120" s="3"/>
      <c r="AZ120" s="3"/>
      <c r="BB120" s="3"/>
      <c r="BC120"/>
      <c r="BD120"/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2882449990.9742198</v>
      </c>
      <c r="K121" s="160">
        <v>-23493233.381612699</v>
      </c>
      <c r="L121" s="160">
        <v>554417452</v>
      </c>
      <c r="M121" s="160">
        <v>1.75772764368</v>
      </c>
      <c r="N121" s="160">
        <v>28818049.079999998</v>
      </c>
      <c r="O121" s="160">
        <v>46.978326487663701</v>
      </c>
      <c r="P121" s="160">
        <v>3.9420000000000002</v>
      </c>
      <c r="Q121" s="160">
        <v>33700.32</v>
      </c>
      <c r="R121" s="160">
        <v>29.93</v>
      </c>
      <c r="S121" s="160">
        <v>4.2</v>
      </c>
      <c r="T121" s="160">
        <v>0</v>
      </c>
      <c r="U121" s="160">
        <v>2</v>
      </c>
      <c r="V121" s="160">
        <v>44545631.566088997</v>
      </c>
      <c r="W121" s="160">
        <v>-35179403.346225999</v>
      </c>
      <c r="X121" s="160">
        <v>36639104.814092599</v>
      </c>
      <c r="Y121" s="160">
        <v>-1115863.5189368799</v>
      </c>
      <c r="Z121" s="160">
        <v>-16875887.474076498</v>
      </c>
      <c r="AA121" s="160">
        <v>4628781.2568792095</v>
      </c>
      <c r="AB121" s="160">
        <v>-45247617.713616498</v>
      </c>
      <c r="AC121" s="160">
        <v>-2388993.5392580498</v>
      </c>
      <c r="AD121" s="160">
        <v>0</v>
      </c>
      <c r="AE121" s="160">
        <v>-7593675.09718577</v>
      </c>
      <c r="AF121" s="160">
        <v>-22587923.0522389</v>
      </c>
      <c r="AG121" s="160">
        <v>-23683686.758501802</v>
      </c>
      <c r="AH121" s="160">
        <v>122914201.758505</v>
      </c>
      <c r="AI121" s="3">
        <v>0</v>
      </c>
      <c r="AJ121">
        <v>99230515.0000038</v>
      </c>
      <c r="AK121" s="3"/>
      <c r="AM121" s="3"/>
      <c r="AO121" s="3"/>
      <c r="AQ121" s="3"/>
      <c r="AS121" s="3"/>
      <c r="AU121" s="3"/>
      <c r="AX121" s="3"/>
      <c r="AZ121" s="3"/>
      <c r="BB121" s="3"/>
      <c r="BC121"/>
      <c r="BD121"/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2905513250.7676401</v>
      </c>
      <c r="K122" s="160">
        <v>23063259.793424599</v>
      </c>
      <c r="L122" s="160">
        <v>561346638.99999905</v>
      </c>
      <c r="M122" s="160">
        <v>1.74858594174</v>
      </c>
      <c r="N122" s="160">
        <v>29110612.079999998</v>
      </c>
      <c r="O122" s="160">
        <v>46.791090367907699</v>
      </c>
      <c r="P122" s="160">
        <v>3.75239999999999</v>
      </c>
      <c r="Q122" s="160">
        <v>33580.799999999901</v>
      </c>
      <c r="R122" s="160">
        <v>30.2</v>
      </c>
      <c r="S122" s="160">
        <v>4.2</v>
      </c>
      <c r="T122" s="160">
        <v>0</v>
      </c>
      <c r="U122" s="160">
        <v>3</v>
      </c>
      <c r="V122" s="160">
        <v>25824722.523605801</v>
      </c>
      <c r="W122" s="160">
        <v>5414032.6223742999</v>
      </c>
      <c r="X122" s="160">
        <v>11887966.483767999</v>
      </c>
      <c r="Y122" s="160">
        <v>-671592.91401082103</v>
      </c>
      <c r="Z122" s="160">
        <v>-20491479.993778098</v>
      </c>
      <c r="AA122" s="160">
        <v>2186297.37174427</v>
      </c>
      <c r="AB122" s="160">
        <v>8067203.2889197003</v>
      </c>
      <c r="AC122" s="160">
        <v>0</v>
      </c>
      <c r="AD122" s="160">
        <v>0</v>
      </c>
      <c r="AE122" s="160">
        <v>-7850894.4353544796</v>
      </c>
      <c r="AF122" s="160">
        <v>24366254.947268698</v>
      </c>
      <c r="AG122" s="160">
        <v>24233697.168152198</v>
      </c>
      <c r="AH122" s="160">
        <v>84418910.831846297</v>
      </c>
      <c r="AI122" s="3">
        <v>0</v>
      </c>
      <c r="AJ122">
        <v>108652607.999998</v>
      </c>
      <c r="AK122" s="3"/>
      <c r="AM122" s="3"/>
      <c r="AO122" s="3"/>
      <c r="AQ122" s="3"/>
      <c r="AS122" s="3"/>
      <c r="AU122" s="3"/>
      <c r="AX122" s="3"/>
      <c r="AZ122" s="3"/>
      <c r="BB122" s="3"/>
      <c r="BC122"/>
      <c r="BD122"/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2709036563.6002102</v>
      </c>
      <c r="K123" s="160">
        <v>-196476687.16743499</v>
      </c>
      <c r="L123" s="160">
        <v>562540969</v>
      </c>
      <c r="M123" s="160">
        <v>1.88406904356</v>
      </c>
      <c r="N123" s="160">
        <v>29378317.829999901</v>
      </c>
      <c r="O123" s="160">
        <v>46.6097892375264</v>
      </c>
      <c r="P123" s="160">
        <v>2.7029999999999998</v>
      </c>
      <c r="Q123" s="160">
        <v>34173.339999999902</v>
      </c>
      <c r="R123" s="160">
        <v>30.17</v>
      </c>
      <c r="S123" s="160">
        <v>4.0999999999999996</v>
      </c>
      <c r="T123" s="160">
        <v>0</v>
      </c>
      <c r="U123" s="160">
        <v>4</v>
      </c>
      <c r="V123" s="160">
        <v>4561411.5458891802</v>
      </c>
      <c r="W123" s="160">
        <v>-80153324.107463703</v>
      </c>
      <c r="X123" s="160">
        <v>11158149.1846807</v>
      </c>
      <c r="Y123" s="160">
        <v>-673636.21869126405</v>
      </c>
      <c r="Z123" s="160">
        <v>-132942703.38518199</v>
      </c>
      <c r="AA123" s="160">
        <v>-11125855.789292799</v>
      </c>
      <c r="AB123" s="160">
        <v>-927140.36288937996</v>
      </c>
      <c r="AC123" s="160">
        <v>2560609.3635352799</v>
      </c>
      <c r="AD123" s="160">
        <v>0</v>
      </c>
      <c r="AE123" s="160">
        <v>-8132537.1530211503</v>
      </c>
      <c r="AF123" s="160">
        <v>-215675026.92243499</v>
      </c>
      <c r="AG123" s="160">
        <v>-212156260.21977201</v>
      </c>
      <c r="AH123" s="160">
        <v>124753199.219771</v>
      </c>
      <c r="AI123" s="3">
        <v>0</v>
      </c>
      <c r="AJ123">
        <v>-87403061.000001401</v>
      </c>
      <c r="AK123" s="3"/>
      <c r="AM123" s="3"/>
      <c r="AO123" s="3"/>
      <c r="AQ123" s="3"/>
      <c r="AS123" s="3"/>
      <c r="AU123" s="3"/>
      <c r="AX123" s="3"/>
      <c r="AZ123" s="3"/>
      <c r="BB123" s="3"/>
      <c r="BC123"/>
      <c r="BD123"/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2626837746.0451598</v>
      </c>
      <c r="K124" s="160">
        <v>-82198817.555042699</v>
      </c>
      <c r="L124" s="160">
        <v>562018755.99999905</v>
      </c>
      <c r="M124" s="160">
        <v>1.8938954432999999</v>
      </c>
      <c r="N124" s="160">
        <v>29437697.499999899</v>
      </c>
      <c r="O124" s="160">
        <v>46.358346422346003</v>
      </c>
      <c r="P124" s="160">
        <v>2.4255</v>
      </c>
      <c r="Q124" s="160">
        <v>35302.049999999901</v>
      </c>
      <c r="R124" s="160">
        <v>29.88</v>
      </c>
      <c r="S124" s="160">
        <v>4.5</v>
      </c>
      <c r="T124" s="160">
        <v>0</v>
      </c>
      <c r="U124" s="160">
        <v>5</v>
      </c>
      <c r="V124" s="160">
        <v>-1935703.7861388</v>
      </c>
      <c r="W124" s="160">
        <v>-5574752.8519671801</v>
      </c>
      <c r="X124" s="160">
        <v>2389328.1215981198</v>
      </c>
      <c r="Y124" s="160">
        <v>-908187.57679712598</v>
      </c>
      <c r="Z124" s="160">
        <v>-40950818.874971002</v>
      </c>
      <c r="AA124" s="160">
        <v>-20063131.358008701</v>
      </c>
      <c r="AB124" s="160">
        <v>-8701529.6318329591</v>
      </c>
      <c r="AC124" s="160">
        <v>-9936814.3406158797</v>
      </c>
      <c r="AD124" s="160">
        <v>0</v>
      </c>
      <c r="AE124" s="160">
        <v>-7905976.2256255904</v>
      </c>
      <c r="AF124" s="160">
        <v>-93587586.524359196</v>
      </c>
      <c r="AG124" s="160">
        <v>-92543908.250827506</v>
      </c>
      <c r="AH124" s="160">
        <v>114914583.25082999</v>
      </c>
      <c r="AI124" s="3">
        <v>0</v>
      </c>
      <c r="AJ124">
        <v>22370675.000002801</v>
      </c>
      <c r="AK124" s="3"/>
      <c r="AM124" s="3"/>
      <c r="AO124" s="3"/>
      <c r="AQ124" s="3"/>
      <c r="AS124" s="3"/>
      <c r="AU124" s="3"/>
      <c r="AX124" s="3"/>
      <c r="AZ124" s="3"/>
      <c r="BB124" s="3"/>
      <c r="BC124"/>
      <c r="BD124"/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2663937493.8593102</v>
      </c>
      <c r="K125" s="160">
        <v>37099747.814148404</v>
      </c>
      <c r="L125" s="160">
        <v>565251751</v>
      </c>
      <c r="M125" s="160">
        <v>1.89783477048</v>
      </c>
      <c r="N125" s="160">
        <v>29668394.669999901</v>
      </c>
      <c r="O125" s="160">
        <v>46.233913072395303</v>
      </c>
      <c r="P125" s="160">
        <v>2.6928000000000001</v>
      </c>
      <c r="Q125" s="160">
        <v>35945.819999999898</v>
      </c>
      <c r="R125" s="160">
        <v>30</v>
      </c>
      <c r="S125" s="160">
        <v>4.5</v>
      </c>
      <c r="T125" s="160">
        <v>0</v>
      </c>
      <c r="U125" s="160">
        <v>6</v>
      </c>
      <c r="V125" s="160">
        <v>12070218.7513965</v>
      </c>
      <c r="W125" s="160">
        <v>-2247147.3977067498</v>
      </c>
      <c r="X125" s="160">
        <v>9315517.7599041201</v>
      </c>
      <c r="Y125" s="160">
        <v>-452772.01476867899</v>
      </c>
      <c r="Z125" s="160">
        <v>40322307.168576099</v>
      </c>
      <c r="AA125" s="160">
        <v>-11256139.585478701</v>
      </c>
      <c r="AB125" s="160">
        <v>3634374.19772965</v>
      </c>
      <c r="AC125" s="160">
        <v>0</v>
      </c>
      <c r="AD125" s="160">
        <v>0</v>
      </c>
      <c r="AE125" s="160">
        <v>-7963964.1360772103</v>
      </c>
      <c r="AF125" s="160">
        <v>43422394.743574999</v>
      </c>
      <c r="AG125" s="160">
        <v>43391896.682916902</v>
      </c>
      <c r="AH125" s="160">
        <v>-22407002.682915401</v>
      </c>
      <c r="AI125" s="3">
        <v>0</v>
      </c>
      <c r="AJ125">
        <v>20984894.000001401</v>
      </c>
      <c r="AK125" s="3"/>
      <c r="AM125" s="3"/>
      <c r="AO125" s="3"/>
      <c r="AQ125" s="3"/>
      <c r="AS125" s="3"/>
      <c r="AU125" s="3"/>
      <c r="AX125" s="3"/>
      <c r="AZ125" s="3"/>
      <c r="BB125" s="3"/>
      <c r="BC125"/>
      <c r="BD125"/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2632376763.4320202</v>
      </c>
      <c r="K126" s="160">
        <v>-31560730.427293699</v>
      </c>
      <c r="L126" s="160">
        <v>560645668</v>
      </c>
      <c r="M126" s="160">
        <v>1.9555512669999999</v>
      </c>
      <c r="N126" s="160">
        <v>29807700.839999899</v>
      </c>
      <c r="O126" s="160">
        <v>46.398990716148703</v>
      </c>
      <c r="P126" s="160">
        <v>2.9199999999999902</v>
      </c>
      <c r="Q126" s="160">
        <v>36801.5</v>
      </c>
      <c r="R126" s="160">
        <v>30.01</v>
      </c>
      <c r="S126" s="160">
        <v>4.5999999999999996</v>
      </c>
      <c r="T126" s="160">
        <v>0</v>
      </c>
      <c r="U126" s="160">
        <v>7</v>
      </c>
      <c r="V126" s="160">
        <v>-17252936.134052701</v>
      </c>
      <c r="W126" s="160">
        <v>-32639117.2916447</v>
      </c>
      <c r="X126" s="160">
        <v>5624924.6641102396</v>
      </c>
      <c r="Y126" s="160">
        <v>604869.59533859405</v>
      </c>
      <c r="Z126" s="160">
        <v>32216992.087384399</v>
      </c>
      <c r="AA126" s="160">
        <v>-14745155.071997199</v>
      </c>
      <c r="AB126" s="160">
        <v>304767.95074676198</v>
      </c>
      <c r="AC126" s="160">
        <v>-2522600.6870890898</v>
      </c>
      <c r="AD126" s="160">
        <v>0</v>
      </c>
      <c r="AE126" s="160">
        <v>-8018359.90885155</v>
      </c>
      <c r="AF126" s="160">
        <v>-36426614.796055198</v>
      </c>
      <c r="AG126" s="160">
        <v>-36647992.5220531</v>
      </c>
      <c r="AH126" s="160">
        <v>-28006808.477945801</v>
      </c>
      <c r="AI126" s="3">
        <v>0</v>
      </c>
      <c r="AJ126">
        <v>-64654800.999999002</v>
      </c>
      <c r="AK126" s="3"/>
      <c r="AM126" s="3"/>
      <c r="AO126" s="3"/>
      <c r="AQ126" s="3"/>
      <c r="AS126" s="3"/>
      <c r="AU126" s="3"/>
      <c r="AX126" s="3"/>
      <c r="AZ126" s="3"/>
      <c r="BB126" s="3"/>
      <c r="BC126"/>
      <c r="BD126"/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2020-12-24T08:02:57Z</dcterms:modified>
</cp:coreProperties>
</file>