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FAC_TOTALS_APTA!$C$2:$BR$126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2" l="1"/>
  <c r="N8" i="22"/>
  <c r="O8" i="22"/>
  <c r="P8" i="22"/>
  <c r="Q8" i="22"/>
  <c r="R8" i="22"/>
  <c r="S8" i="22"/>
  <c r="T8" i="22"/>
  <c r="C8" i="22"/>
  <c r="D8" i="22"/>
  <c r="E8" i="22"/>
  <c r="F8" i="22"/>
  <c r="G8" i="22"/>
  <c r="H8" i="22"/>
  <c r="I8" i="22"/>
  <c r="J8" i="22"/>
  <c r="C7" i="21"/>
  <c r="D7" i="21"/>
  <c r="E7" i="21"/>
  <c r="F7" i="21"/>
  <c r="G7" i="21"/>
  <c r="H7" i="21"/>
  <c r="I7" i="21"/>
  <c r="J7" i="21"/>
  <c r="Q7" i="21"/>
  <c r="R7" i="21"/>
  <c r="S7" i="21"/>
  <c r="T7" i="21"/>
  <c r="M7" i="21"/>
  <c r="N7" i="21"/>
  <c r="O7" i="21"/>
  <c r="P7" i="21"/>
  <c r="AB96" i="20"/>
  <c r="AA96" i="20"/>
  <c r="Z96" i="20"/>
  <c r="Y96" i="20"/>
  <c r="X96" i="20"/>
  <c r="W96" i="20"/>
  <c r="V96" i="20"/>
  <c r="U96" i="20"/>
  <c r="T96" i="20"/>
  <c r="S96" i="20"/>
  <c r="J96" i="20"/>
  <c r="K96" i="20" s="1"/>
  <c r="L96" i="20" s="1"/>
  <c r="F96" i="20"/>
  <c r="H96" i="20" s="1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AC69" i="20" s="1"/>
  <c r="AD69" i="20" s="1"/>
  <c r="J69" i="20"/>
  <c r="K69" i="20" s="1"/>
  <c r="L69" i="20" s="1"/>
  <c r="H69" i="20"/>
  <c r="I69" i="20" s="1"/>
  <c r="G69" i="20"/>
  <c r="F69" i="20"/>
  <c r="AB42" i="20"/>
  <c r="AA42" i="20"/>
  <c r="Z42" i="20"/>
  <c r="Y42" i="20"/>
  <c r="X42" i="20"/>
  <c r="W42" i="20"/>
  <c r="V42" i="20"/>
  <c r="U42" i="20"/>
  <c r="T42" i="20"/>
  <c r="S42" i="20"/>
  <c r="J42" i="20"/>
  <c r="K42" i="20" s="1"/>
  <c r="L42" i="20" s="1"/>
  <c r="H42" i="20"/>
  <c r="I42" i="20" s="1"/>
  <c r="G42" i="20"/>
  <c r="F42" i="20"/>
  <c r="AB15" i="20"/>
  <c r="AA15" i="20"/>
  <c r="Z15" i="20"/>
  <c r="Y15" i="20"/>
  <c r="X15" i="20"/>
  <c r="W15" i="20"/>
  <c r="V15" i="20"/>
  <c r="U15" i="20"/>
  <c r="T15" i="20"/>
  <c r="S15" i="20"/>
  <c r="J15" i="20"/>
  <c r="K15" i="20" s="1"/>
  <c r="L15" i="20" s="1"/>
  <c r="H15" i="20"/>
  <c r="I15" i="20" s="1"/>
  <c r="G15" i="20"/>
  <c r="F15" i="20"/>
  <c r="AB96" i="26"/>
  <c r="AA96" i="26"/>
  <c r="Z96" i="26"/>
  <c r="Y96" i="26"/>
  <c r="X96" i="26"/>
  <c r="W96" i="26"/>
  <c r="V96" i="26"/>
  <c r="U96" i="26"/>
  <c r="T96" i="26"/>
  <c r="S96" i="26"/>
  <c r="R96" i="26"/>
  <c r="Q96" i="26"/>
  <c r="P96" i="26"/>
  <c r="O96" i="26"/>
  <c r="N96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N96" i="19"/>
  <c r="AB69" i="25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N69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J96" i="26"/>
  <c r="K96" i="26" s="1"/>
  <c r="L96" i="26" s="1"/>
  <c r="F96" i="26"/>
  <c r="M69" i="26"/>
  <c r="AC69" i="26" s="1"/>
  <c r="J69" i="26"/>
  <c r="K69" i="26" s="1"/>
  <c r="L69" i="26" s="1"/>
  <c r="H69" i="26"/>
  <c r="G69" i="26"/>
  <c r="F69" i="26"/>
  <c r="J42" i="26"/>
  <c r="K42" i="26" s="1"/>
  <c r="L42" i="26" s="1"/>
  <c r="G42" i="26"/>
  <c r="F42" i="26"/>
  <c r="H42" i="26" s="1"/>
  <c r="J15" i="26"/>
  <c r="K15" i="26" s="1"/>
  <c r="L15" i="26" s="1"/>
  <c r="F15" i="26"/>
  <c r="H15" i="26" s="1"/>
  <c r="J96" i="19"/>
  <c r="K96" i="19" s="1"/>
  <c r="L96" i="19" s="1"/>
  <c r="H96" i="19"/>
  <c r="F96" i="19"/>
  <c r="G96" i="19" s="1"/>
  <c r="J69" i="19"/>
  <c r="K69" i="19" s="1"/>
  <c r="L69" i="19" s="1"/>
  <c r="F69" i="19"/>
  <c r="G69" i="19" s="1"/>
  <c r="J42" i="19"/>
  <c r="K42" i="19" s="1"/>
  <c r="L42" i="19" s="1"/>
  <c r="F42" i="19"/>
  <c r="H42" i="19" s="1"/>
  <c r="J15" i="19"/>
  <c r="K15" i="19" s="1"/>
  <c r="L15" i="19" s="1"/>
  <c r="F15" i="19"/>
  <c r="H15" i="19" s="1"/>
  <c r="J96" i="25"/>
  <c r="K96" i="25" s="1"/>
  <c r="L96" i="25" s="1"/>
  <c r="F96" i="25"/>
  <c r="H96" i="25" s="1"/>
  <c r="J69" i="25"/>
  <c r="K69" i="25" s="1"/>
  <c r="L69" i="25" s="1"/>
  <c r="F69" i="25"/>
  <c r="H69" i="25" s="1"/>
  <c r="J42" i="25"/>
  <c r="K42" i="25" s="1"/>
  <c r="L42" i="25" s="1"/>
  <c r="F42" i="25"/>
  <c r="G42" i="25" s="1"/>
  <c r="L15" i="25"/>
  <c r="H15" i="25"/>
  <c r="I15" i="25" s="1"/>
  <c r="F15" i="25"/>
  <c r="G15" i="25" s="1"/>
  <c r="J15" i="25"/>
  <c r="K15" i="25" s="1"/>
  <c r="N96" i="20" l="1"/>
  <c r="M96" i="20"/>
  <c r="P96" i="20"/>
  <c r="R96" i="20"/>
  <c r="Q96" i="20"/>
  <c r="O96" i="20"/>
  <c r="G96" i="20"/>
  <c r="I96" i="20" s="1"/>
  <c r="N42" i="20"/>
  <c r="M42" i="20"/>
  <c r="AC42" i="20" s="1"/>
  <c r="AD42" i="20" s="1"/>
  <c r="R42" i="20"/>
  <c r="P42" i="20"/>
  <c r="Q42" i="20"/>
  <c r="O42" i="20"/>
  <c r="N15" i="20"/>
  <c r="M15" i="20"/>
  <c r="O15" i="20"/>
  <c r="R15" i="20"/>
  <c r="Q15" i="20"/>
  <c r="P15" i="20"/>
  <c r="I69" i="26"/>
  <c r="I42" i="26"/>
  <c r="I96" i="19"/>
  <c r="M42" i="26"/>
  <c r="M15" i="26"/>
  <c r="I15" i="26"/>
  <c r="G15" i="26"/>
  <c r="M96" i="19"/>
  <c r="M69" i="19"/>
  <c r="H69" i="19"/>
  <c r="I69" i="19" s="1"/>
  <c r="M42" i="19"/>
  <c r="G42" i="19"/>
  <c r="I42" i="19" s="1"/>
  <c r="M15" i="19"/>
  <c r="G15" i="19"/>
  <c r="I15" i="19" s="1"/>
  <c r="G96" i="25"/>
  <c r="I96" i="25" s="1"/>
  <c r="M69" i="25"/>
  <c r="G69" i="25"/>
  <c r="I69" i="25" s="1"/>
  <c r="M42" i="25"/>
  <c r="H42" i="25"/>
  <c r="I42" i="25" s="1"/>
  <c r="F107" i="25"/>
  <c r="F108" i="25"/>
  <c r="AC96" i="20" l="1"/>
  <c r="AD96" i="20" s="1"/>
  <c r="AC15" i="20"/>
  <c r="AD15" i="20" s="1"/>
  <c r="AC15" i="19"/>
  <c r="AC42" i="26"/>
  <c r="AC15" i="26"/>
  <c r="AC96" i="19"/>
  <c r="AC69" i="19"/>
  <c r="AC42" i="19"/>
  <c r="AC69" i="25"/>
  <c r="AC42" i="25"/>
  <c r="F22" i="20"/>
  <c r="K22" i="20"/>
  <c r="L22" i="20" s="1"/>
  <c r="G63" i="26"/>
  <c r="H63" i="26"/>
  <c r="Q65" i="26" s="1"/>
  <c r="F67" i="26"/>
  <c r="J67" i="26"/>
  <c r="K67" i="26" s="1"/>
  <c r="L67" i="26" s="1"/>
  <c r="F68" i="26"/>
  <c r="J68" i="26"/>
  <c r="K68" i="26" s="1"/>
  <c r="L68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K76" i="26"/>
  <c r="L76" i="26" s="1"/>
  <c r="F77" i="26"/>
  <c r="J77" i="26"/>
  <c r="K77" i="26" s="1"/>
  <c r="L77" i="26" s="1"/>
  <c r="F78" i="26"/>
  <c r="J78" i="26"/>
  <c r="K78" i="26" s="1"/>
  <c r="L78" i="26" s="1"/>
  <c r="K79" i="26"/>
  <c r="L79" i="26" s="1"/>
  <c r="F80" i="26"/>
  <c r="F81" i="26"/>
  <c r="F49" i="25"/>
  <c r="J49" i="25"/>
  <c r="K49" i="25" s="1"/>
  <c r="L49" i="25" s="1"/>
  <c r="V65" i="26" l="1"/>
  <c r="W65" i="26"/>
  <c r="U65" i="26"/>
  <c r="P65" i="26"/>
  <c r="AB65" i="26"/>
  <c r="O65" i="26"/>
  <c r="Y65" i="26"/>
  <c r="N65" i="26"/>
  <c r="X65" i="26"/>
  <c r="M65" i="26"/>
  <c r="T65" i="26"/>
  <c r="H65" i="26"/>
  <c r="R65" i="26"/>
  <c r="AA65" i="26"/>
  <c r="S65" i="26"/>
  <c r="G65" i="26"/>
  <c r="Z65" i="26"/>
  <c r="F108" i="26" l="1"/>
  <c r="F107" i="26"/>
  <c r="K106" i="26"/>
  <c r="L106" i="26" s="1"/>
  <c r="J105" i="26"/>
  <c r="K105" i="26" s="1"/>
  <c r="L105" i="26" s="1"/>
  <c r="F105" i="26"/>
  <c r="J104" i="26"/>
  <c r="K104" i="26" s="1"/>
  <c r="L104" i="26" s="1"/>
  <c r="F104" i="26"/>
  <c r="K103" i="26"/>
  <c r="L103" i="26" s="1"/>
  <c r="F103" i="26"/>
  <c r="J102" i="26"/>
  <c r="K102" i="26" s="1"/>
  <c r="L102" i="26" s="1"/>
  <c r="F102" i="26"/>
  <c r="J101" i="26"/>
  <c r="K101" i="26" s="1"/>
  <c r="L101" i="26" s="1"/>
  <c r="F101" i="26"/>
  <c r="J100" i="26"/>
  <c r="K100" i="26" s="1"/>
  <c r="L100" i="26" s="1"/>
  <c r="F100" i="26"/>
  <c r="J99" i="26"/>
  <c r="K99" i="26" s="1"/>
  <c r="L99" i="26" s="1"/>
  <c r="F99" i="26"/>
  <c r="J98" i="26"/>
  <c r="K98" i="26" s="1"/>
  <c r="L98" i="26" s="1"/>
  <c r="F98" i="26"/>
  <c r="J97" i="26"/>
  <c r="K97" i="26" s="1"/>
  <c r="L97" i="26" s="1"/>
  <c r="F97" i="26"/>
  <c r="J95" i="26"/>
  <c r="K95" i="26" s="1"/>
  <c r="L95" i="26" s="1"/>
  <c r="F95" i="26"/>
  <c r="J94" i="26"/>
  <c r="K94" i="26" s="1"/>
  <c r="L94" i="26" s="1"/>
  <c r="F94" i="26"/>
  <c r="H90" i="26"/>
  <c r="G90" i="26"/>
  <c r="F54" i="26"/>
  <c r="F53" i="26"/>
  <c r="K52" i="26"/>
  <c r="L52" i="26" s="1"/>
  <c r="J51" i="26"/>
  <c r="K51" i="26" s="1"/>
  <c r="L51" i="26" s="1"/>
  <c r="F51" i="26"/>
  <c r="J50" i="26"/>
  <c r="K50" i="26" s="1"/>
  <c r="L50" i="26" s="1"/>
  <c r="F50" i="26"/>
  <c r="K49" i="26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1" i="26"/>
  <c r="K41" i="26" s="1"/>
  <c r="L41" i="26" s="1"/>
  <c r="F41" i="26"/>
  <c r="J40" i="26"/>
  <c r="K40" i="26" s="1"/>
  <c r="L40" i="26" s="1"/>
  <c r="F40" i="26"/>
  <c r="H36" i="26"/>
  <c r="H38" i="26" s="1"/>
  <c r="G36" i="26"/>
  <c r="F27" i="26"/>
  <c r="F26" i="26"/>
  <c r="K25" i="26"/>
  <c r="L25" i="26" s="1"/>
  <c r="J24" i="26"/>
  <c r="K24" i="26" s="1"/>
  <c r="L24" i="26" s="1"/>
  <c r="F24" i="26"/>
  <c r="J23" i="26"/>
  <c r="K23" i="26" s="1"/>
  <c r="L23" i="26" s="1"/>
  <c r="F23" i="26"/>
  <c r="K22" i="26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6" i="25"/>
  <c r="L106" i="25" s="1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5" i="25"/>
  <c r="K95" i="25" s="1"/>
  <c r="L95" i="25" s="1"/>
  <c r="F95" i="25"/>
  <c r="J94" i="25"/>
  <c r="K94" i="25" s="1"/>
  <c r="L94" i="25" s="1"/>
  <c r="F94" i="25"/>
  <c r="H90" i="25"/>
  <c r="G90" i="25"/>
  <c r="F81" i="25"/>
  <c r="F80" i="25"/>
  <c r="K79" i="25"/>
  <c r="L79" i="25" s="1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8" i="25"/>
  <c r="K68" i="25" s="1"/>
  <c r="L68" i="25" s="1"/>
  <c r="F68" i="25"/>
  <c r="J67" i="25"/>
  <c r="K67" i="25" s="1"/>
  <c r="L67" i="25" s="1"/>
  <c r="F67" i="25"/>
  <c r="H63" i="25"/>
  <c r="H65" i="25" s="1"/>
  <c r="G63" i="25"/>
  <c r="F54" i="25"/>
  <c r="F53" i="25"/>
  <c r="K52" i="25"/>
  <c r="L52" i="25" s="1"/>
  <c r="J51" i="25"/>
  <c r="K51" i="25" s="1"/>
  <c r="L51" i="25" s="1"/>
  <c r="F51" i="25"/>
  <c r="J50" i="25"/>
  <c r="K50" i="25" s="1"/>
  <c r="L50" i="25" s="1"/>
  <c r="F50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1" i="25"/>
  <c r="K41" i="25" s="1"/>
  <c r="L41" i="25" s="1"/>
  <c r="F41" i="25"/>
  <c r="J40" i="25"/>
  <c r="K40" i="25" s="1"/>
  <c r="L40" i="25" s="1"/>
  <c r="F40" i="25"/>
  <c r="H36" i="25"/>
  <c r="G36" i="25"/>
  <c r="F27" i="25"/>
  <c r="F26" i="25"/>
  <c r="K25" i="25"/>
  <c r="L25" i="25" s="1"/>
  <c r="J24" i="25"/>
  <c r="F24" i="25"/>
  <c r="J23" i="25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F17" i="25"/>
  <c r="J16" i="25"/>
  <c r="K16" i="25" s="1"/>
  <c r="L16" i="25" s="1"/>
  <c r="F16" i="25"/>
  <c r="J14" i="25"/>
  <c r="K14" i="25" s="1"/>
  <c r="L14" i="25" s="1"/>
  <c r="F14" i="25"/>
  <c r="G14" i="25" s="1"/>
  <c r="J13" i="25"/>
  <c r="K13" i="25" s="1"/>
  <c r="L13" i="25" s="1"/>
  <c r="F13" i="25"/>
  <c r="H9" i="25"/>
  <c r="G9" i="25"/>
  <c r="F103" i="20"/>
  <c r="F49" i="20"/>
  <c r="F76" i="20"/>
  <c r="J105" i="20"/>
  <c r="K105" i="20" s="1"/>
  <c r="L105" i="20" s="1"/>
  <c r="J104" i="20"/>
  <c r="K104" i="20" s="1"/>
  <c r="L104" i="20" s="1"/>
  <c r="K103" i="20"/>
  <c r="L103" i="20" s="1"/>
  <c r="J102" i="20"/>
  <c r="K102" i="20" s="1"/>
  <c r="L102" i="20" s="1"/>
  <c r="J101" i="20"/>
  <c r="K101" i="20" s="1"/>
  <c r="L101" i="20" s="1"/>
  <c r="J100" i="20"/>
  <c r="K100" i="20" s="1"/>
  <c r="L100" i="20" s="1"/>
  <c r="J99" i="20"/>
  <c r="K99" i="20" s="1"/>
  <c r="L99" i="20" s="1"/>
  <c r="J98" i="20"/>
  <c r="K98" i="20" s="1"/>
  <c r="L98" i="20" s="1"/>
  <c r="J97" i="20"/>
  <c r="K97" i="20" s="1"/>
  <c r="L97" i="20" s="1"/>
  <c r="J95" i="20"/>
  <c r="K95" i="20" s="1"/>
  <c r="L95" i="20" s="1"/>
  <c r="J94" i="20"/>
  <c r="K94" i="20" s="1"/>
  <c r="L94" i="20" s="1"/>
  <c r="J78" i="20"/>
  <c r="K78" i="20" s="1"/>
  <c r="L78" i="20" s="1"/>
  <c r="J77" i="20"/>
  <c r="K77" i="20" s="1"/>
  <c r="L77" i="20" s="1"/>
  <c r="K76" i="20"/>
  <c r="L76" i="20" s="1"/>
  <c r="J75" i="20"/>
  <c r="K75" i="20" s="1"/>
  <c r="L75" i="20" s="1"/>
  <c r="J74" i="20"/>
  <c r="K74" i="20" s="1"/>
  <c r="L74" i="20" s="1"/>
  <c r="J73" i="20"/>
  <c r="K73" i="20" s="1"/>
  <c r="L73" i="20" s="1"/>
  <c r="J72" i="20"/>
  <c r="K72" i="20" s="1"/>
  <c r="L72" i="20" s="1"/>
  <c r="J71" i="20"/>
  <c r="K71" i="20" s="1"/>
  <c r="L71" i="20" s="1"/>
  <c r="J70" i="20"/>
  <c r="K70" i="20" s="1"/>
  <c r="L70" i="20" s="1"/>
  <c r="J68" i="20"/>
  <c r="K68" i="20" s="1"/>
  <c r="L68" i="20" s="1"/>
  <c r="J67" i="20"/>
  <c r="K67" i="20" s="1"/>
  <c r="L67" i="20" s="1"/>
  <c r="J51" i="20"/>
  <c r="K51" i="20" s="1"/>
  <c r="L51" i="20" s="1"/>
  <c r="J50" i="20"/>
  <c r="K50" i="20" s="1"/>
  <c r="L50" i="20" s="1"/>
  <c r="K49" i="20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1" i="20"/>
  <c r="K41" i="20" s="1"/>
  <c r="L41" i="20" s="1"/>
  <c r="J40" i="20"/>
  <c r="K40" i="20" s="1"/>
  <c r="L40" i="20" s="1"/>
  <c r="J24" i="20"/>
  <c r="K24" i="20" s="1"/>
  <c r="L24" i="20" s="1"/>
  <c r="J23" i="20"/>
  <c r="K23" i="20" s="1"/>
  <c r="L23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4" i="20"/>
  <c r="K14" i="20" s="1"/>
  <c r="L14" i="20" s="1"/>
  <c r="J13" i="20"/>
  <c r="K13" i="20" s="1"/>
  <c r="L13" i="20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5" i="19"/>
  <c r="K95" i="19" s="1"/>
  <c r="L95" i="19" s="1"/>
  <c r="J94" i="19"/>
  <c r="K94" i="19" s="1"/>
  <c r="L94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8" i="19"/>
  <c r="K68" i="19" s="1"/>
  <c r="L68" i="19" s="1"/>
  <c r="J67" i="19"/>
  <c r="K67" i="19" s="1"/>
  <c r="L67" i="19" s="1"/>
  <c r="K106" i="19"/>
  <c r="L106" i="19" s="1"/>
  <c r="K79" i="19"/>
  <c r="L79" i="19" s="1"/>
  <c r="K52" i="19"/>
  <c r="L52" i="19" s="1"/>
  <c r="F81" i="20"/>
  <c r="F80" i="20"/>
  <c r="K79" i="20"/>
  <c r="L79" i="20" s="1"/>
  <c r="F78" i="20"/>
  <c r="F77" i="20"/>
  <c r="F75" i="20"/>
  <c r="F74" i="20"/>
  <c r="F73" i="20"/>
  <c r="F72" i="20"/>
  <c r="F71" i="20"/>
  <c r="F70" i="20"/>
  <c r="F68" i="20"/>
  <c r="F67" i="20"/>
  <c r="H63" i="20"/>
  <c r="G63" i="20"/>
  <c r="G65" i="20" s="1"/>
  <c r="H92" i="25" l="1"/>
  <c r="H108" i="25" s="1"/>
  <c r="K24" i="25"/>
  <c r="L24" i="25" s="1"/>
  <c r="K17" i="25"/>
  <c r="L17" i="25" s="1"/>
  <c r="K23" i="25"/>
  <c r="L23" i="25" s="1"/>
  <c r="M38" i="26"/>
  <c r="R11" i="26"/>
  <c r="N38" i="26"/>
  <c r="AB92" i="25"/>
  <c r="AB96" i="25" s="1"/>
  <c r="S11" i="25"/>
  <c r="S15" i="25" s="1"/>
  <c r="T92" i="26"/>
  <c r="Z92" i="26"/>
  <c r="H92" i="26"/>
  <c r="H96" i="26" s="1"/>
  <c r="AA38" i="26"/>
  <c r="X11" i="26"/>
  <c r="Y11" i="26"/>
  <c r="Y38" i="26"/>
  <c r="R65" i="20"/>
  <c r="Z65" i="25"/>
  <c r="M92" i="25"/>
  <c r="M96" i="25" s="1"/>
  <c r="X11" i="25"/>
  <c r="X15" i="25" s="1"/>
  <c r="H11" i="25"/>
  <c r="T38" i="25"/>
  <c r="P11" i="25"/>
  <c r="P15" i="25" s="1"/>
  <c r="W11" i="25"/>
  <c r="W15" i="25" s="1"/>
  <c r="H38" i="25"/>
  <c r="AA92" i="25"/>
  <c r="AA96" i="25" s="1"/>
  <c r="U11" i="25"/>
  <c r="U15" i="25" s="1"/>
  <c r="G11" i="25"/>
  <c r="S92" i="25"/>
  <c r="S96" i="25" s="1"/>
  <c r="T11" i="25"/>
  <c r="T15" i="25" s="1"/>
  <c r="Q92" i="25"/>
  <c r="Q96" i="25" s="1"/>
  <c r="Z11" i="25"/>
  <c r="Z15" i="25" s="1"/>
  <c r="V11" i="25"/>
  <c r="V15" i="25" s="1"/>
  <c r="R92" i="25"/>
  <c r="R96" i="25" s="1"/>
  <c r="Y92" i="25"/>
  <c r="Y96" i="25" s="1"/>
  <c r="N11" i="25"/>
  <c r="N15" i="25" s="1"/>
  <c r="AA11" i="25"/>
  <c r="AA15" i="25" s="1"/>
  <c r="Z92" i="25"/>
  <c r="Z96" i="25" s="1"/>
  <c r="O11" i="25"/>
  <c r="O15" i="25" s="1"/>
  <c r="AB11" i="25"/>
  <c r="AB15" i="25" s="1"/>
  <c r="G92" i="25"/>
  <c r="Z11" i="26"/>
  <c r="O38" i="26"/>
  <c r="W92" i="26"/>
  <c r="P38" i="26"/>
  <c r="G92" i="26"/>
  <c r="G96" i="26" s="1"/>
  <c r="AA92" i="26"/>
  <c r="V38" i="26"/>
  <c r="AB92" i="26"/>
  <c r="W38" i="26"/>
  <c r="M92" i="26"/>
  <c r="M96" i="26" s="1"/>
  <c r="X38" i="26"/>
  <c r="O92" i="26"/>
  <c r="U92" i="26"/>
  <c r="S92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8" i="26"/>
  <c r="T38" i="26"/>
  <c r="Z38" i="26"/>
  <c r="R38" i="26"/>
  <c r="Q38" i="26"/>
  <c r="S38" i="26"/>
  <c r="G38" i="26"/>
  <c r="U38" i="26"/>
  <c r="N92" i="26"/>
  <c r="V92" i="26"/>
  <c r="P92" i="26"/>
  <c r="X92" i="26"/>
  <c r="Q92" i="26"/>
  <c r="Y92" i="26"/>
  <c r="R92" i="26"/>
  <c r="V38" i="25"/>
  <c r="N38" i="25"/>
  <c r="Z38" i="25"/>
  <c r="R38" i="25"/>
  <c r="X38" i="25"/>
  <c r="P38" i="25"/>
  <c r="S38" i="25"/>
  <c r="Q38" i="25"/>
  <c r="AB38" i="25"/>
  <c r="O38" i="25"/>
  <c r="AA38" i="25"/>
  <c r="M38" i="25"/>
  <c r="Y38" i="25"/>
  <c r="W38" i="25"/>
  <c r="G38" i="25"/>
  <c r="U38" i="25"/>
  <c r="Q11" i="25"/>
  <c r="Q15" i="25" s="1"/>
  <c r="Y11" i="25"/>
  <c r="Y15" i="25" s="1"/>
  <c r="R11" i="25"/>
  <c r="R15" i="25" s="1"/>
  <c r="W65" i="25"/>
  <c r="O65" i="25"/>
  <c r="V65" i="25"/>
  <c r="N65" i="25"/>
  <c r="U65" i="25"/>
  <c r="M65" i="25"/>
  <c r="Y65" i="25"/>
  <c r="G65" i="25"/>
  <c r="X65" i="25"/>
  <c r="S65" i="25"/>
  <c r="R65" i="25"/>
  <c r="AB65" i="25"/>
  <c r="Q65" i="25"/>
  <c r="AA65" i="25"/>
  <c r="P65" i="25"/>
  <c r="M11" i="25"/>
  <c r="M15" i="25" s="1"/>
  <c r="T65" i="25"/>
  <c r="X92" i="25"/>
  <c r="X96" i="25" s="1"/>
  <c r="P92" i="25"/>
  <c r="P96" i="25" s="1"/>
  <c r="W92" i="25"/>
  <c r="W96" i="25" s="1"/>
  <c r="O92" i="25"/>
  <c r="O96" i="25" s="1"/>
  <c r="V92" i="25"/>
  <c r="V96" i="25" s="1"/>
  <c r="N92" i="25"/>
  <c r="N96" i="25" s="1"/>
  <c r="T92" i="25"/>
  <c r="T96" i="25" s="1"/>
  <c r="U92" i="25"/>
  <c r="U96" i="25" s="1"/>
  <c r="Y65" i="20"/>
  <c r="Y79" i="20" s="1"/>
  <c r="H65" i="20"/>
  <c r="T65" i="20"/>
  <c r="AB65" i="20"/>
  <c r="S65" i="20"/>
  <c r="M65" i="20"/>
  <c r="AA65" i="20"/>
  <c r="N65" i="20"/>
  <c r="V65" i="20"/>
  <c r="Z65" i="20"/>
  <c r="O65" i="20"/>
  <c r="W65" i="20"/>
  <c r="U65" i="20"/>
  <c r="P65" i="20"/>
  <c r="X65" i="20"/>
  <c r="Q65" i="20"/>
  <c r="A55" i="1"/>
  <c r="A56" i="1"/>
  <c r="A57" i="1"/>
  <c r="A58" i="1"/>
  <c r="A59" i="1"/>
  <c r="AC96" i="25" l="1"/>
  <c r="AC15" i="25"/>
  <c r="I96" i="26"/>
  <c r="AC96" i="26"/>
  <c r="S95" i="26"/>
  <c r="Z76" i="20"/>
  <c r="Z74" i="20"/>
  <c r="Z71" i="20"/>
  <c r="Z78" i="20"/>
  <c r="Z72" i="20"/>
  <c r="Z67" i="20"/>
  <c r="Z70" i="20"/>
  <c r="Z77" i="20"/>
  <c r="Z68" i="20"/>
  <c r="Z75" i="20"/>
  <c r="Z73" i="20"/>
  <c r="AB78" i="20"/>
  <c r="AB72" i="20"/>
  <c r="AB67" i="20"/>
  <c r="AB70" i="20"/>
  <c r="AB77" i="20"/>
  <c r="AB75" i="20"/>
  <c r="AB68" i="20"/>
  <c r="AB73" i="20"/>
  <c r="AB71" i="20"/>
  <c r="AB76" i="20"/>
  <c r="AB74" i="20"/>
  <c r="S74" i="20"/>
  <c r="S78" i="20"/>
  <c r="S72" i="20"/>
  <c r="S67" i="20"/>
  <c r="S70" i="20"/>
  <c r="S77" i="20"/>
  <c r="S75" i="20"/>
  <c r="S68" i="20"/>
  <c r="S73" i="20"/>
  <c r="S71" i="20"/>
  <c r="S76" i="20"/>
  <c r="T78" i="20"/>
  <c r="T72" i="20"/>
  <c r="T67" i="20"/>
  <c r="T70" i="20"/>
  <c r="T74" i="20"/>
  <c r="T77" i="20"/>
  <c r="T75" i="20"/>
  <c r="T68" i="20"/>
  <c r="T73" i="20"/>
  <c r="T71" i="20"/>
  <c r="T76" i="20"/>
  <c r="V77" i="20"/>
  <c r="V70" i="20"/>
  <c r="V75" i="20"/>
  <c r="V68" i="20"/>
  <c r="V73" i="20"/>
  <c r="V71" i="20"/>
  <c r="V76" i="20"/>
  <c r="V74" i="20"/>
  <c r="V72" i="20"/>
  <c r="V78" i="20"/>
  <c r="V67" i="20"/>
  <c r="X75" i="20"/>
  <c r="X68" i="20"/>
  <c r="X73" i="20"/>
  <c r="X71" i="20"/>
  <c r="X76" i="20"/>
  <c r="X74" i="20"/>
  <c r="X77" i="20"/>
  <c r="X78" i="20"/>
  <c r="X72" i="20"/>
  <c r="X67" i="20"/>
  <c r="X70" i="20"/>
  <c r="W77" i="20"/>
  <c r="W75" i="20"/>
  <c r="W68" i="20"/>
  <c r="W73" i="20"/>
  <c r="W71" i="20"/>
  <c r="W76" i="20"/>
  <c r="W74" i="20"/>
  <c r="W78" i="20"/>
  <c r="W72" i="20"/>
  <c r="W67" i="20"/>
  <c r="W70" i="20"/>
  <c r="AA74" i="20"/>
  <c r="AA78" i="20"/>
  <c r="AA72" i="20"/>
  <c r="AA67" i="20"/>
  <c r="AA70" i="20"/>
  <c r="AA77" i="20"/>
  <c r="AA75" i="20"/>
  <c r="AA68" i="20"/>
  <c r="AA73" i="20"/>
  <c r="AA71" i="20"/>
  <c r="AA76" i="20"/>
  <c r="U70" i="20"/>
  <c r="U72" i="20"/>
  <c r="U67" i="20"/>
  <c r="U77" i="20"/>
  <c r="U75" i="20"/>
  <c r="U68" i="20"/>
  <c r="U73" i="20"/>
  <c r="U71" i="20"/>
  <c r="U76" i="20"/>
  <c r="U74" i="20"/>
  <c r="U78" i="20"/>
  <c r="Y73" i="20"/>
  <c r="Y71" i="20"/>
  <c r="Y75" i="20"/>
  <c r="Y76" i="20"/>
  <c r="Y68" i="20"/>
  <c r="Y74" i="20"/>
  <c r="Y78" i="20"/>
  <c r="Y72" i="20"/>
  <c r="Y67" i="20"/>
  <c r="Y70" i="20"/>
  <c r="Y77" i="20"/>
  <c r="U79" i="20"/>
  <c r="V79" i="20"/>
  <c r="W79" i="20"/>
  <c r="AA79" i="20"/>
  <c r="AB79" i="20"/>
  <c r="Z79" i="20"/>
  <c r="T79" i="20"/>
  <c r="S79" i="20"/>
  <c r="X79" i="20"/>
  <c r="Y80" i="20" l="1"/>
  <c r="S80" i="20"/>
  <c r="V80" i="20"/>
  <c r="AB80" i="20"/>
  <c r="AA80" i="20"/>
  <c r="U80" i="20"/>
  <c r="Z80" i="20"/>
  <c r="X80" i="20"/>
  <c r="T80" i="20"/>
  <c r="W80" i="20"/>
  <c r="F108" i="20"/>
  <c r="F107" i="20"/>
  <c r="K106" i="20"/>
  <c r="L106" i="20" s="1"/>
  <c r="F105" i="20"/>
  <c r="F104" i="20"/>
  <c r="F102" i="20"/>
  <c r="F101" i="20"/>
  <c r="F100" i="20"/>
  <c r="F99" i="20"/>
  <c r="F98" i="20"/>
  <c r="F97" i="20"/>
  <c r="F95" i="20"/>
  <c r="F94" i="20"/>
  <c r="H90" i="20"/>
  <c r="H92" i="20" s="1"/>
  <c r="G90" i="20"/>
  <c r="F54" i="20"/>
  <c r="F53" i="20"/>
  <c r="K52" i="20"/>
  <c r="L52" i="20" s="1"/>
  <c r="F51" i="20"/>
  <c r="F50" i="20"/>
  <c r="F48" i="20"/>
  <c r="F47" i="20"/>
  <c r="F46" i="20"/>
  <c r="F45" i="20"/>
  <c r="F44" i="20"/>
  <c r="F43" i="20"/>
  <c r="F41" i="20"/>
  <c r="F40" i="20"/>
  <c r="H36" i="20"/>
  <c r="H38" i="20" s="1"/>
  <c r="G36" i="20"/>
  <c r="F27" i="20"/>
  <c r="F26" i="20"/>
  <c r="K25" i="20"/>
  <c r="L25" i="20" s="1"/>
  <c r="F24" i="20"/>
  <c r="F23" i="20"/>
  <c r="F21" i="20"/>
  <c r="F20" i="20"/>
  <c r="F19" i="20"/>
  <c r="F18" i="20"/>
  <c r="F17" i="20"/>
  <c r="F16" i="20"/>
  <c r="F14" i="20"/>
  <c r="F13" i="20"/>
  <c r="H9" i="20"/>
  <c r="H11" i="20" s="1"/>
  <c r="G9" i="20"/>
  <c r="F108" i="19"/>
  <c r="H108" i="19" s="1"/>
  <c r="F107" i="19"/>
  <c r="F105" i="19"/>
  <c r="F104" i="19"/>
  <c r="F103" i="19"/>
  <c r="F102" i="19"/>
  <c r="F101" i="19"/>
  <c r="F100" i="19"/>
  <c r="F99" i="19"/>
  <c r="F98" i="19"/>
  <c r="F97" i="19"/>
  <c r="F95" i="19"/>
  <c r="F94" i="19"/>
  <c r="H90" i="19"/>
  <c r="H92" i="19" s="1"/>
  <c r="G90" i="19"/>
  <c r="F81" i="19"/>
  <c r="F80" i="19"/>
  <c r="F78" i="19"/>
  <c r="F77" i="19"/>
  <c r="F76" i="19"/>
  <c r="F75" i="19"/>
  <c r="F74" i="19"/>
  <c r="F73" i="19"/>
  <c r="F72" i="19"/>
  <c r="F71" i="19"/>
  <c r="F70" i="19"/>
  <c r="F68" i="19"/>
  <c r="F67" i="19"/>
  <c r="H63" i="19"/>
  <c r="G63" i="19"/>
  <c r="F54" i="19"/>
  <c r="F53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1" i="19"/>
  <c r="K41" i="19" s="1"/>
  <c r="L41" i="19" s="1"/>
  <c r="F41" i="19"/>
  <c r="J40" i="19"/>
  <c r="K40" i="19" s="1"/>
  <c r="L40" i="19" s="1"/>
  <c r="F40" i="19"/>
  <c r="H36" i="19"/>
  <c r="G36" i="19"/>
  <c r="G38" i="19" s="1"/>
  <c r="F27" i="19"/>
  <c r="H27" i="19" s="1"/>
  <c r="F26" i="19"/>
  <c r="K25" i="19"/>
  <c r="L25" i="19" s="1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4" i="19"/>
  <c r="K14" i="19" s="1"/>
  <c r="L14" i="19" s="1"/>
  <c r="F14" i="19"/>
  <c r="J13" i="19"/>
  <c r="K13" i="19" s="1"/>
  <c r="L13" i="19" s="1"/>
  <c r="F13" i="19"/>
  <c r="H9" i="19"/>
  <c r="G9" i="19"/>
  <c r="M92" i="19" l="1"/>
  <c r="S92" i="19"/>
  <c r="W11" i="20"/>
  <c r="AB38" i="20"/>
  <c r="AA38" i="20"/>
  <c r="O11" i="20"/>
  <c r="T38" i="20"/>
  <c r="Y92" i="20"/>
  <c r="Y11" i="19"/>
  <c r="Y25" i="19" s="1"/>
  <c r="N38" i="19"/>
  <c r="AA92" i="19"/>
  <c r="Y92" i="19"/>
  <c r="R38" i="19"/>
  <c r="Y65" i="19"/>
  <c r="G11" i="19"/>
  <c r="N11" i="19"/>
  <c r="Z38" i="19"/>
  <c r="G65" i="19"/>
  <c r="Z11" i="20"/>
  <c r="G38" i="20"/>
  <c r="V38" i="20"/>
  <c r="R92" i="20"/>
  <c r="AB92" i="20"/>
  <c r="G92" i="20"/>
  <c r="T92" i="20"/>
  <c r="N38" i="20"/>
  <c r="V92" i="20"/>
  <c r="N92" i="20"/>
  <c r="Z92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8" i="20"/>
  <c r="O38" i="20"/>
  <c r="P38" i="20"/>
  <c r="X38" i="20"/>
  <c r="R38" i="20"/>
  <c r="Z38" i="20"/>
  <c r="M38" i="20"/>
  <c r="Q38" i="20"/>
  <c r="U38" i="20"/>
  <c r="Y38" i="20"/>
  <c r="W38" i="20"/>
  <c r="W92" i="20"/>
  <c r="S92" i="20"/>
  <c r="O92" i="20"/>
  <c r="P92" i="20"/>
  <c r="X92" i="20"/>
  <c r="AA92" i="20"/>
  <c r="M92" i="20"/>
  <c r="Q92" i="20"/>
  <c r="U92" i="20"/>
  <c r="G92" i="19"/>
  <c r="U92" i="19"/>
  <c r="R11" i="19"/>
  <c r="R65" i="19"/>
  <c r="Q92" i="19"/>
  <c r="Z65" i="19"/>
  <c r="AA11" i="19"/>
  <c r="O11" i="19"/>
  <c r="H11" i="19"/>
  <c r="W11" i="19"/>
  <c r="S11" i="19"/>
  <c r="V11" i="19"/>
  <c r="Z11" i="19"/>
  <c r="Y38" i="19"/>
  <c r="AB38" i="19"/>
  <c r="X38" i="19"/>
  <c r="T38" i="19"/>
  <c r="P38" i="19"/>
  <c r="H38" i="19"/>
  <c r="AA38" i="19"/>
  <c r="W38" i="19"/>
  <c r="S38" i="19"/>
  <c r="O38" i="19"/>
  <c r="V38" i="19"/>
  <c r="AB65" i="19"/>
  <c r="X65" i="19"/>
  <c r="T65" i="19"/>
  <c r="P65" i="19"/>
  <c r="H65" i="19"/>
  <c r="AA65" i="19"/>
  <c r="W65" i="19"/>
  <c r="S65" i="19"/>
  <c r="O65" i="19"/>
  <c r="V65" i="19"/>
  <c r="P11" i="19"/>
  <c r="T11" i="19"/>
  <c r="X11" i="19"/>
  <c r="AB11" i="19"/>
  <c r="M11" i="19"/>
  <c r="Q11" i="19"/>
  <c r="U11" i="19"/>
  <c r="M38" i="19"/>
  <c r="Q38" i="19"/>
  <c r="U38" i="19"/>
  <c r="N65" i="19"/>
  <c r="M65" i="19"/>
  <c r="Q65" i="19"/>
  <c r="U65" i="19"/>
  <c r="AB92" i="19"/>
  <c r="X92" i="19"/>
  <c r="T92" i="19"/>
  <c r="P92" i="19"/>
  <c r="Z92" i="19"/>
  <c r="V92" i="19"/>
  <c r="R92" i="19"/>
  <c r="N92" i="19"/>
  <c r="O92" i="19"/>
  <c r="W92" i="19"/>
  <c r="A4" i="1"/>
  <c r="AA22" i="20" l="1"/>
  <c r="V22" i="20"/>
  <c r="T22" i="20"/>
  <c r="X22" i="20"/>
  <c r="U22" i="20"/>
  <c r="AB22" i="20"/>
  <c r="S22" i="20"/>
  <c r="Y22" i="20"/>
  <c r="Z22" i="20"/>
  <c r="W22" i="20"/>
  <c r="G21" i="25"/>
  <c r="G17" i="25"/>
  <c r="G19" i="25"/>
  <c r="G13" i="25"/>
  <c r="G27" i="25"/>
  <c r="AD15" i="25" s="1"/>
  <c r="G16" i="25"/>
  <c r="G23" i="25"/>
  <c r="G18" i="25"/>
  <c r="G20" i="25"/>
  <c r="G26" i="25"/>
  <c r="G22" i="25"/>
  <c r="G24" i="25"/>
  <c r="Y17" i="19"/>
  <c r="Y24" i="19"/>
  <c r="Y19" i="19"/>
  <c r="Y16" i="19"/>
  <c r="Y13" i="19"/>
  <c r="Y21" i="19"/>
  <c r="Y18" i="19"/>
  <c r="AA75" i="19"/>
  <c r="AA72" i="19"/>
  <c r="AA79" i="19"/>
  <c r="AA78" i="19"/>
  <c r="AA76" i="19"/>
  <c r="AA68" i="19"/>
  <c r="AA74" i="19"/>
  <c r="AA73" i="19"/>
  <c r="AA70" i="19"/>
  <c r="AA77" i="19"/>
  <c r="AA71" i="19"/>
  <c r="AA67" i="19"/>
  <c r="AB105" i="19"/>
  <c r="AB99" i="19"/>
  <c r="AB101" i="19"/>
  <c r="AB95" i="19"/>
  <c r="AB104" i="19"/>
  <c r="AB103" i="19"/>
  <c r="AB102" i="19"/>
  <c r="AB97" i="19"/>
  <c r="AB100" i="19"/>
  <c r="AB106" i="19"/>
  <c r="AB94" i="19"/>
  <c r="AB98" i="19"/>
  <c r="AB72" i="19"/>
  <c r="AB78" i="19"/>
  <c r="AB76" i="19"/>
  <c r="AB68" i="19"/>
  <c r="AB74" i="19"/>
  <c r="AB71" i="19"/>
  <c r="AB70" i="19"/>
  <c r="AB75" i="19"/>
  <c r="AB79" i="19"/>
  <c r="AB77" i="19"/>
  <c r="AB73" i="19"/>
  <c r="AB67" i="19"/>
  <c r="T45" i="19"/>
  <c r="T40" i="19"/>
  <c r="T52" i="19"/>
  <c r="T51" i="19"/>
  <c r="T47" i="19"/>
  <c r="T43" i="19"/>
  <c r="T50" i="19"/>
  <c r="T49" i="19"/>
  <c r="T46" i="19"/>
  <c r="T41" i="19"/>
  <c r="T48" i="19"/>
  <c r="T44" i="19"/>
  <c r="Z70" i="19"/>
  <c r="Z75" i="19"/>
  <c r="Z72" i="19"/>
  <c r="Z79" i="19"/>
  <c r="Z78" i="19"/>
  <c r="Z76" i="19"/>
  <c r="Z68" i="19"/>
  <c r="Z77" i="19"/>
  <c r="Z67" i="19"/>
  <c r="Z73" i="19"/>
  <c r="Z71" i="19"/>
  <c r="Z74" i="19"/>
  <c r="T105" i="19"/>
  <c r="T99" i="19"/>
  <c r="T101" i="19"/>
  <c r="T95" i="19"/>
  <c r="T104" i="19"/>
  <c r="T103" i="19"/>
  <c r="T102" i="19"/>
  <c r="T97" i="19"/>
  <c r="T94" i="19"/>
  <c r="T98" i="19"/>
  <c r="T100" i="19"/>
  <c r="T106" i="19"/>
  <c r="U78" i="19"/>
  <c r="U76" i="19"/>
  <c r="U74" i="19"/>
  <c r="U71" i="19"/>
  <c r="U77" i="19"/>
  <c r="U67" i="19"/>
  <c r="U75" i="19"/>
  <c r="U72" i="19"/>
  <c r="U79" i="19"/>
  <c r="U68" i="19"/>
  <c r="U70" i="19"/>
  <c r="U73" i="19"/>
  <c r="S75" i="19"/>
  <c r="S72" i="19"/>
  <c r="S79" i="19"/>
  <c r="S78" i="19"/>
  <c r="S76" i="19"/>
  <c r="S68" i="19"/>
  <c r="S74" i="19"/>
  <c r="S73" i="19"/>
  <c r="S70" i="19"/>
  <c r="S67" i="19"/>
  <c r="S77" i="19"/>
  <c r="S71" i="19"/>
  <c r="V52" i="19"/>
  <c r="V48" i="19"/>
  <c r="V44" i="19"/>
  <c r="V50" i="19"/>
  <c r="V49" i="19"/>
  <c r="V46" i="19"/>
  <c r="V41" i="19"/>
  <c r="V40" i="19"/>
  <c r="V45" i="19"/>
  <c r="V51" i="19"/>
  <c r="V47" i="19"/>
  <c r="V43" i="19"/>
  <c r="X51" i="19"/>
  <c r="X47" i="19"/>
  <c r="X43" i="19"/>
  <c r="X45" i="19"/>
  <c r="X40" i="19"/>
  <c r="X44" i="19"/>
  <c r="X52" i="19"/>
  <c r="X48" i="19"/>
  <c r="X49" i="19"/>
  <c r="X50" i="19"/>
  <c r="X46" i="19"/>
  <c r="X41" i="19"/>
  <c r="Y100" i="19"/>
  <c r="Y94" i="19"/>
  <c r="Y102" i="19"/>
  <c r="Y97" i="19"/>
  <c r="Y105" i="19"/>
  <c r="Y104" i="19"/>
  <c r="Y103" i="19"/>
  <c r="Y98" i="19"/>
  <c r="Y106" i="19"/>
  <c r="Y95" i="19"/>
  <c r="Y99" i="19"/>
  <c r="Y101" i="19"/>
  <c r="AA97" i="19"/>
  <c r="AA105" i="19"/>
  <c r="AA99" i="19"/>
  <c r="AA101" i="19"/>
  <c r="AA95" i="19"/>
  <c r="AA104" i="19"/>
  <c r="AA100" i="19"/>
  <c r="AA94" i="19"/>
  <c r="AA106" i="19"/>
  <c r="AA102" i="19"/>
  <c r="AA98" i="19"/>
  <c r="AA103" i="19"/>
  <c r="S97" i="19"/>
  <c r="S105" i="19"/>
  <c r="S99" i="19"/>
  <c r="S101" i="19"/>
  <c r="S95" i="19"/>
  <c r="S100" i="19"/>
  <c r="S94" i="19"/>
  <c r="S106" i="19"/>
  <c r="S102" i="19"/>
  <c r="S104" i="19"/>
  <c r="S98" i="19"/>
  <c r="S103" i="19"/>
  <c r="W48" i="19"/>
  <c r="W44" i="19"/>
  <c r="W51" i="19"/>
  <c r="W47" i="19"/>
  <c r="W43" i="19"/>
  <c r="W45" i="19"/>
  <c r="W40" i="19"/>
  <c r="W52" i="19"/>
  <c r="W41" i="19"/>
  <c r="W50" i="19"/>
  <c r="W46" i="19"/>
  <c r="W49" i="19"/>
  <c r="U99" i="19"/>
  <c r="U101" i="19"/>
  <c r="U95" i="19"/>
  <c r="U104" i="19"/>
  <c r="U103" i="19"/>
  <c r="U98" i="19"/>
  <c r="U97" i="19"/>
  <c r="U105" i="19"/>
  <c r="U100" i="19"/>
  <c r="U102" i="19"/>
  <c r="U94" i="19"/>
  <c r="U106" i="19"/>
  <c r="Z50" i="19"/>
  <c r="Z49" i="19"/>
  <c r="Z46" i="19"/>
  <c r="Z41" i="19"/>
  <c r="Z48" i="19"/>
  <c r="Z44" i="19"/>
  <c r="Z51" i="19"/>
  <c r="Z47" i="19"/>
  <c r="Z43" i="19"/>
  <c r="Z40" i="19"/>
  <c r="Z52" i="19"/>
  <c r="Z45" i="19"/>
  <c r="U45" i="19"/>
  <c r="U40" i="19"/>
  <c r="U52" i="19"/>
  <c r="U48" i="19"/>
  <c r="U44" i="19"/>
  <c r="U50" i="19"/>
  <c r="U49" i="19"/>
  <c r="U46" i="19"/>
  <c r="U41" i="19"/>
  <c r="U47" i="19"/>
  <c r="U51" i="19"/>
  <c r="U43" i="19"/>
  <c r="AA50" i="19"/>
  <c r="AA49" i="19"/>
  <c r="AA46" i="19"/>
  <c r="AA41" i="19"/>
  <c r="AA45" i="19"/>
  <c r="AA40" i="19"/>
  <c r="AA51" i="19"/>
  <c r="AA47" i="19"/>
  <c r="AA43" i="19"/>
  <c r="AA48" i="19"/>
  <c r="AA44" i="19"/>
  <c r="AA52" i="19"/>
  <c r="Y51" i="19"/>
  <c r="Y47" i="19"/>
  <c r="Y43" i="19"/>
  <c r="Y50" i="19"/>
  <c r="Y49" i="19"/>
  <c r="Y46" i="19"/>
  <c r="Y41" i="19"/>
  <c r="Y52" i="19"/>
  <c r="Y48" i="19"/>
  <c r="Y44" i="19"/>
  <c r="Y45" i="19"/>
  <c r="Y40" i="19"/>
  <c r="Y20" i="19"/>
  <c r="W71" i="19"/>
  <c r="W77" i="19"/>
  <c r="W67" i="19"/>
  <c r="W73" i="19"/>
  <c r="W70" i="19"/>
  <c r="W78" i="19"/>
  <c r="W76" i="19"/>
  <c r="W68" i="19"/>
  <c r="W74" i="19"/>
  <c r="W72" i="19"/>
  <c r="W79" i="19"/>
  <c r="W75" i="19"/>
  <c r="Z102" i="19"/>
  <c r="Z97" i="19"/>
  <c r="Z105" i="19"/>
  <c r="Z99" i="19"/>
  <c r="Z98" i="19"/>
  <c r="Z100" i="19"/>
  <c r="Z94" i="19"/>
  <c r="Z106" i="19"/>
  <c r="Z104" i="19"/>
  <c r="Z103" i="19"/>
  <c r="Z95" i="19"/>
  <c r="Z101" i="19"/>
  <c r="T72" i="19"/>
  <c r="T78" i="19"/>
  <c r="T76" i="19"/>
  <c r="T68" i="19"/>
  <c r="T74" i="19"/>
  <c r="T71" i="19"/>
  <c r="T70" i="19"/>
  <c r="T75" i="19"/>
  <c r="T79" i="19"/>
  <c r="T77" i="19"/>
  <c r="T73" i="19"/>
  <c r="T67" i="19"/>
  <c r="Y22" i="19"/>
  <c r="AB46" i="19"/>
  <c r="AB41" i="19"/>
  <c r="AB45" i="19"/>
  <c r="AB40" i="19"/>
  <c r="AB52" i="19"/>
  <c r="AB51" i="19"/>
  <c r="AB47" i="19"/>
  <c r="AB43" i="19"/>
  <c r="AB50" i="19"/>
  <c r="AB49" i="19"/>
  <c r="AB44" i="19"/>
  <c r="AB48" i="19"/>
  <c r="V101" i="19"/>
  <c r="V95" i="19"/>
  <c r="V104" i="19"/>
  <c r="V103" i="19"/>
  <c r="V98" i="19"/>
  <c r="V100" i="19"/>
  <c r="V94" i="19"/>
  <c r="V106" i="19"/>
  <c r="V105" i="19"/>
  <c r="V99" i="19"/>
  <c r="V102" i="19"/>
  <c r="V97" i="19"/>
  <c r="S50" i="19"/>
  <c r="S49" i="19"/>
  <c r="S46" i="19"/>
  <c r="S41" i="19"/>
  <c r="S45" i="19"/>
  <c r="S40" i="19"/>
  <c r="S51" i="19"/>
  <c r="S47" i="19"/>
  <c r="S43" i="19"/>
  <c r="S48" i="19"/>
  <c r="S52" i="19"/>
  <c r="S44" i="19"/>
  <c r="W104" i="19"/>
  <c r="W103" i="19"/>
  <c r="W98" i="19"/>
  <c r="W100" i="19"/>
  <c r="W94" i="19"/>
  <c r="W106" i="19"/>
  <c r="W102" i="19"/>
  <c r="W99" i="19"/>
  <c r="W101" i="19"/>
  <c r="W95" i="19"/>
  <c r="W105" i="19"/>
  <c r="W97" i="19"/>
  <c r="X98" i="19"/>
  <c r="X100" i="19"/>
  <c r="X94" i="19"/>
  <c r="X106" i="19"/>
  <c r="X102" i="19"/>
  <c r="X97" i="19"/>
  <c r="X101" i="19"/>
  <c r="X95" i="19"/>
  <c r="X104" i="19"/>
  <c r="X103" i="19"/>
  <c r="X105" i="19"/>
  <c r="X99" i="19"/>
  <c r="V74" i="19"/>
  <c r="V71" i="19"/>
  <c r="V77" i="19"/>
  <c r="V67" i="19"/>
  <c r="V73" i="19"/>
  <c r="V72" i="19"/>
  <c r="V79" i="19"/>
  <c r="V78" i="19"/>
  <c r="V76" i="19"/>
  <c r="V68" i="19"/>
  <c r="V75" i="19"/>
  <c r="V70" i="19"/>
  <c r="X77" i="19"/>
  <c r="X73" i="19"/>
  <c r="X70" i="19"/>
  <c r="X75" i="19"/>
  <c r="X74" i="19"/>
  <c r="X71" i="19"/>
  <c r="X67" i="19"/>
  <c r="X72" i="19"/>
  <c r="X79" i="19"/>
  <c r="X68" i="19"/>
  <c r="X78" i="19"/>
  <c r="X76" i="19"/>
  <c r="Y14" i="19"/>
  <c r="Y23" i="19"/>
  <c r="Y73" i="19"/>
  <c r="Y70" i="19"/>
  <c r="Y75" i="19"/>
  <c r="Y72" i="19"/>
  <c r="Y79" i="19"/>
  <c r="Y71" i="19"/>
  <c r="Y77" i="19"/>
  <c r="Y67" i="19"/>
  <c r="Y74" i="19"/>
  <c r="Y68" i="19"/>
  <c r="Y78" i="19"/>
  <c r="Y76" i="19"/>
  <c r="AA102" i="20"/>
  <c r="AA99" i="20"/>
  <c r="AA97" i="20"/>
  <c r="AA105" i="20"/>
  <c r="AA95" i="20"/>
  <c r="AA101" i="20"/>
  <c r="AA98" i="20"/>
  <c r="AA104" i="20"/>
  <c r="AA103" i="20"/>
  <c r="AA94" i="20"/>
  <c r="AA100" i="20"/>
  <c r="AB46" i="20"/>
  <c r="AB48" i="20"/>
  <c r="AB43" i="20"/>
  <c r="AB50" i="20"/>
  <c r="AB49" i="20"/>
  <c r="AB45" i="20"/>
  <c r="AB51" i="20"/>
  <c r="AB41" i="20"/>
  <c r="AB47" i="20"/>
  <c r="AB44" i="20"/>
  <c r="AB40" i="20"/>
  <c r="X104" i="20"/>
  <c r="X103" i="20"/>
  <c r="X94" i="20"/>
  <c r="X100" i="20"/>
  <c r="X98" i="20"/>
  <c r="X97" i="20"/>
  <c r="X102" i="20"/>
  <c r="X99" i="20"/>
  <c r="X105" i="20"/>
  <c r="X95" i="20"/>
  <c r="X101" i="20"/>
  <c r="V101" i="20"/>
  <c r="V105" i="20"/>
  <c r="V98" i="20"/>
  <c r="V104" i="20"/>
  <c r="V103" i="20"/>
  <c r="V94" i="20"/>
  <c r="V100" i="20"/>
  <c r="V97" i="20"/>
  <c r="V102" i="20"/>
  <c r="V99" i="20"/>
  <c r="V95" i="20"/>
  <c r="U48" i="20"/>
  <c r="U43" i="20"/>
  <c r="U45" i="20"/>
  <c r="U49" i="20"/>
  <c r="U51" i="20"/>
  <c r="U41" i="20"/>
  <c r="U47" i="20"/>
  <c r="U44" i="20"/>
  <c r="U40" i="20"/>
  <c r="U50" i="20"/>
  <c r="U46" i="20"/>
  <c r="S50" i="20"/>
  <c r="S40" i="20"/>
  <c r="S43" i="20"/>
  <c r="S46" i="20"/>
  <c r="S48" i="20"/>
  <c r="S49" i="20"/>
  <c r="S45" i="20"/>
  <c r="S51" i="20"/>
  <c r="S41" i="20"/>
  <c r="S47" i="20"/>
  <c r="S44" i="20"/>
  <c r="Z44" i="20"/>
  <c r="Z46" i="20"/>
  <c r="Z50" i="20"/>
  <c r="Z40" i="20"/>
  <c r="Z48" i="20"/>
  <c r="Z43" i="20"/>
  <c r="Z49" i="20"/>
  <c r="Z45" i="20"/>
  <c r="Z51" i="20"/>
  <c r="Z41" i="20"/>
  <c r="Z47" i="20"/>
  <c r="T99" i="20"/>
  <c r="T102" i="20"/>
  <c r="T105" i="20"/>
  <c r="T95" i="20"/>
  <c r="T101" i="20"/>
  <c r="T98" i="20"/>
  <c r="T104" i="20"/>
  <c r="T103" i="20"/>
  <c r="T94" i="20"/>
  <c r="T100" i="20"/>
  <c r="T97" i="20"/>
  <c r="Y100" i="20"/>
  <c r="Y104" i="20"/>
  <c r="Y103" i="20"/>
  <c r="Y97" i="20"/>
  <c r="Y94" i="20"/>
  <c r="Y102" i="20"/>
  <c r="Y99" i="20"/>
  <c r="Y105" i="20"/>
  <c r="Y95" i="20"/>
  <c r="Y101" i="20"/>
  <c r="Y98" i="20"/>
  <c r="X51" i="20"/>
  <c r="X41" i="20"/>
  <c r="X44" i="20"/>
  <c r="X47" i="20"/>
  <c r="X50" i="20"/>
  <c r="X40" i="20"/>
  <c r="X46" i="20"/>
  <c r="X48" i="20"/>
  <c r="X43" i="20"/>
  <c r="X49" i="20"/>
  <c r="X45" i="20"/>
  <c r="T46" i="20"/>
  <c r="T48" i="20"/>
  <c r="T43" i="20"/>
  <c r="T49" i="20"/>
  <c r="T50" i="20"/>
  <c r="T45" i="20"/>
  <c r="T51" i="20"/>
  <c r="T41" i="20"/>
  <c r="T47" i="20"/>
  <c r="T44" i="20"/>
  <c r="T40" i="20"/>
  <c r="W45" i="20"/>
  <c r="W51" i="20"/>
  <c r="W41" i="20"/>
  <c r="W47" i="20"/>
  <c r="W49" i="20"/>
  <c r="W44" i="20"/>
  <c r="W50" i="20"/>
  <c r="W40" i="20"/>
  <c r="W46" i="20"/>
  <c r="W48" i="20"/>
  <c r="W43" i="20"/>
  <c r="S102" i="20"/>
  <c r="S99" i="20"/>
  <c r="S97" i="20"/>
  <c r="S105" i="20"/>
  <c r="S95" i="20"/>
  <c r="S101" i="20"/>
  <c r="S98" i="20"/>
  <c r="S104" i="20"/>
  <c r="S103" i="20"/>
  <c r="S94" i="20"/>
  <c r="S100" i="20"/>
  <c r="U105" i="20"/>
  <c r="U95" i="20"/>
  <c r="U101" i="20"/>
  <c r="U99" i="20"/>
  <c r="U98" i="20"/>
  <c r="U104" i="20"/>
  <c r="U103" i="20"/>
  <c r="U94" i="20"/>
  <c r="U100" i="20"/>
  <c r="U97" i="20"/>
  <c r="U102" i="20"/>
  <c r="W98" i="20"/>
  <c r="W101" i="20"/>
  <c r="W104" i="20"/>
  <c r="W103" i="20"/>
  <c r="W94" i="20"/>
  <c r="W100" i="20"/>
  <c r="W97" i="20"/>
  <c r="W102" i="20"/>
  <c r="W99" i="20"/>
  <c r="W105" i="20"/>
  <c r="W95" i="20"/>
  <c r="AB99" i="20"/>
  <c r="AB102" i="20"/>
  <c r="AB105" i="20"/>
  <c r="AB95" i="20"/>
  <c r="AB101" i="20"/>
  <c r="AB98" i="20"/>
  <c r="AB104" i="20"/>
  <c r="AB103" i="20"/>
  <c r="AB94" i="20"/>
  <c r="AB100" i="20"/>
  <c r="AB97" i="20"/>
  <c r="Y47" i="20"/>
  <c r="Y40" i="20"/>
  <c r="Y44" i="20"/>
  <c r="Y50" i="20"/>
  <c r="Y46" i="20"/>
  <c r="Y51" i="20"/>
  <c r="Y48" i="20"/>
  <c r="Y43" i="20"/>
  <c r="Y49" i="20"/>
  <c r="Y45" i="20"/>
  <c r="Y41" i="20"/>
  <c r="Z97" i="20"/>
  <c r="Z100" i="20"/>
  <c r="Z102" i="20"/>
  <c r="Z99" i="20"/>
  <c r="Z105" i="20"/>
  <c r="Z95" i="20"/>
  <c r="Z101" i="20"/>
  <c r="Z98" i="20"/>
  <c r="Z104" i="20"/>
  <c r="Z103" i="20"/>
  <c r="Z94" i="20"/>
  <c r="V49" i="20"/>
  <c r="V41" i="20"/>
  <c r="V45" i="20"/>
  <c r="V51" i="20"/>
  <c r="V47" i="20"/>
  <c r="V44" i="20"/>
  <c r="V50" i="20"/>
  <c r="V40" i="20"/>
  <c r="V46" i="20"/>
  <c r="V43" i="20"/>
  <c r="V48" i="20"/>
  <c r="AA50" i="20"/>
  <c r="AA40" i="20"/>
  <c r="AA48" i="20"/>
  <c r="AA43" i="20"/>
  <c r="AA46" i="20"/>
  <c r="AA49" i="20"/>
  <c r="AA45" i="20"/>
  <c r="AA51" i="20"/>
  <c r="AA41" i="20"/>
  <c r="AA47" i="20"/>
  <c r="AA44" i="20"/>
  <c r="Y23" i="20"/>
  <c r="Y16" i="20"/>
  <c r="Y21" i="20"/>
  <c r="Y14" i="20"/>
  <c r="Y19" i="20"/>
  <c r="Y24" i="20"/>
  <c r="Y20" i="20"/>
  <c r="Y17" i="20"/>
  <c r="Y13" i="20"/>
  <c r="Y18" i="20"/>
  <c r="Z19" i="20"/>
  <c r="Z21" i="20"/>
  <c r="Z24" i="20"/>
  <c r="Z20" i="20"/>
  <c r="Z17" i="20"/>
  <c r="Z13" i="20"/>
  <c r="Z18" i="20"/>
  <c r="Z14" i="20"/>
  <c r="Z23" i="20"/>
  <c r="Z16" i="20"/>
  <c r="W21" i="20"/>
  <c r="W18" i="20"/>
  <c r="W14" i="20"/>
  <c r="W24" i="20"/>
  <c r="W23" i="20"/>
  <c r="W16" i="20"/>
  <c r="W19" i="20"/>
  <c r="W20" i="20"/>
  <c r="W17" i="20"/>
  <c r="W13" i="20"/>
  <c r="AA23" i="20"/>
  <c r="AA24" i="20"/>
  <c r="AA20" i="20"/>
  <c r="AA17" i="20"/>
  <c r="AA13" i="20"/>
  <c r="AA19" i="20"/>
  <c r="AA18" i="20"/>
  <c r="AA14" i="20"/>
  <c r="AA16" i="20"/>
  <c r="AA21" i="20"/>
  <c r="X23" i="20"/>
  <c r="X16" i="20"/>
  <c r="X19" i="20"/>
  <c r="X24" i="20"/>
  <c r="X14" i="20"/>
  <c r="X17" i="20"/>
  <c r="X21" i="20"/>
  <c r="X18" i="20"/>
  <c r="X20" i="20"/>
  <c r="X13" i="20"/>
  <c r="AB24" i="20"/>
  <c r="AB20" i="20"/>
  <c r="AB17" i="20"/>
  <c r="AB13" i="20"/>
  <c r="AB16" i="20"/>
  <c r="AB21" i="20"/>
  <c r="AB18" i="20"/>
  <c r="AB14" i="20"/>
  <c r="AB23" i="20"/>
  <c r="AB19" i="20"/>
  <c r="S19" i="20"/>
  <c r="S24" i="20"/>
  <c r="S20" i="20"/>
  <c r="S17" i="20"/>
  <c r="S13" i="20"/>
  <c r="S14" i="20"/>
  <c r="S23" i="20"/>
  <c r="S16" i="20"/>
  <c r="S21" i="20"/>
  <c r="S18" i="20"/>
  <c r="U23" i="20"/>
  <c r="U24" i="20"/>
  <c r="U17" i="20"/>
  <c r="U21" i="20"/>
  <c r="U18" i="20"/>
  <c r="U14" i="20"/>
  <c r="U19" i="20"/>
  <c r="U13" i="20"/>
  <c r="U16" i="20"/>
  <c r="U20" i="20"/>
  <c r="V21" i="20"/>
  <c r="V18" i="20"/>
  <c r="V14" i="20"/>
  <c r="V20" i="20"/>
  <c r="V13" i="20"/>
  <c r="V23" i="20"/>
  <c r="V16" i="20"/>
  <c r="V24" i="20"/>
  <c r="V19" i="20"/>
  <c r="V17" i="20"/>
  <c r="T24" i="20"/>
  <c r="T20" i="20"/>
  <c r="T17" i="20"/>
  <c r="T13" i="20"/>
  <c r="T19" i="20"/>
  <c r="T23" i="20"/>
  <c r="T16" i="20"/>
  <c r="T21" i="20"/>
  <c r="T18" i="20"/>
  <c r="T14" i="20"/>
  <c r="AB106" i="20"/>
  <c r="V106" i="20"/>
  <c r="AA52" i="20"/>
  <c r="Y106" i="20"/>
  <c r="Z106" i="20"/>
  <c r="AB52" i="20"/>
  <c r="W25" i="20"/>
  <c r="T106" i="20"/>
  <c r="Z25" i="20"/>
  <c r="V52" i="20"/>
  <c r="T52" i="20"/>
  <c r="AA106" i="20"/>
  <c r="S25" i="20"/>
  <c r="X25" i="20"/>
  <c r="V25" i="20"/>
  <c r="U106" i="20"/>
  <c r="W52" i="20"/>
  <c r="Y52" i="20"/>
  <c r="S52" i="20"/>
  <c r="AB25" i="20"/>
  <c r="U25" i="20"/>
  <c r="S106" i="20"/>
  <c r="U52" i="20"/>
  <c r="X52" i="20"/>
  <c r="X106" i="20"/>
  <c r="W106" i="20"/>
  <c r="Z52" i="20"/>
  <c r="Y25" i="20"/>
  <c r="T25" i="20"/>
  <c r="AA25" i="20"/>
  <c r="X24" i="19"/>
  <c r="X21" i="19"/>
  <c r="X19" i="19"/>
  <c r="X17" i="19"/>
  <c r="X14" i="19"/>
  <c r="X13" i="19"/>
  <c r="X23" i="19"/>
  <c r="X22" i="19"/>
  <c r="X20" i="19"/>
  <c r="X18" i="19"/>
  <c r="X16" i="19"/>
  <c r="X25" i="19"/>
  <c r="T24" i="19"/>
  <c r="T21" i="19"/>
  <c r="T19" i="19"/>
  <c r="T17" i="19"/>
  <c r="T14" i="19"/>
  <c r="T23" i="19"/>
  <c r="T22" i="19"/>
  <c r="T20" i="19"/>
  <c r="T18" i="19"/>
  <c r="T16" i="19"/>
  <c r="T13" i="19"/>
  <c r="T25" i="19"/>
  <c r="S25" i="19"/>
  <c r="S24" i="19"/>
  <c r="S21" i="19"/>
  <c r="S19" i="19"/>
  <c r="S17" i="19"/>
  <c r="S14" i="19"/>
  <c r="S20" i="19"/>
  <c r="S22" i="19"/>
  <c r="S13" i="19"/>
  <c r="S18" i="19"/>
  <c r="S16" i="19"/>
  <c r="S23" i="19"/>
  <c r="AA25" i="19"/>
  <c r="AA24" i="19"/>
  <c r="AA21" i="19"/>
  <c r="AA19" i="19"/>
  <c r="AA17" i="19"/>
  <c r="AA14" i="19"/>
  <c r="AA23" i="19"/>
  <c r="AA16" i="19"/>
  <c r="AA18" i="19"/>
  <c r="AA22" i="19"/>
  <c r="AA13" i="19"/>
  <c r="AA20" i="19"/>
  <c r="Z23" i="19"/>
  <c r="Z22" i="19"/>
  <c r="Z20" i="19"/>
  <c r="Z18" i="19"/>
  <c r="Z16" i="19"/>
  <c r="Z13" i="19"/>
  <c r="Z25" i="19"/>
  <c r="Z24" i="19"/>
  <c r="Z21" i="19"/>
  <c r="Z19" i="19"/>
  <c r="Z17" i="19"/>
  <c r="Z14" i="19"/>
  <c r="W25" i="19"/>
  <c r="W24" i="19"/>
  <c r="W21" i="19"/>
  <c r="W19" i="19"/>
  <c r="W17" i="19"/>
  <c r="W14" i="19"/>
  <c r="W18" i="19"/>
  <c r="W20" i="19"/>
  <c r="W23" i="19"/>
  <c r="W16" i="19"/>
  <c r="W22" i="19"/>
  <c r="W13" i="19"/>
  <c r="U23" i="19"/>
  <c r="U22" i="19"/>
  <c r="U20" i="19"/>
  <c r="U18" i="19"/>
  <c r="U16" i="19"/>
  <c r="U13" i="19"/>
  <c r="U25" i="19"/>
  <c r="U19" i="19"/>
  <c r="U24" i="19"/>
  <c r="U17" i="19"/>
  <c r="U21" i="19"/>
  <c r="U14" i="19"/>
  <c r="AB24" i="19"/>
  <c r="AB21" i="19"/>
  <c r="AB19" i="19"/>
  <c r="AB17" i="19"/>
  <c r="AB14" i="19"/>
  <c r="AB13" i="19"/>
  <c r="AB23" i="19"/>
  <c r="AB22" i="19"/>
  <c r="AB20" i="19"/>
  <c r="AB18" i="19"/>
  <c r="AB16" i="19"/>
  <c r="AB25" i="19"/>
  <c r="V23" i="19"/>
  <c r="V22" i="19"/>
  <c r="V20" i="19"/>
  <c r="V18" i="19"/>
  <c r="V16" i="19"/>
  <c r="V13" i="19"/>
  <c r="V25" i="19"/>
  <c r="V24" i="19"/>
  <c r="V21" i="19"/>
  <c r="V19" i="19"/>
  <c r="V17" i="19"/>
  <c r="V14" i="19"/>
  <c r="S107" i="19" l="1"/>
  <c r="Y26" i="19"/>
  <c r="Z53" i="19"/>
  <c r="AA107" i="19"/>
  <c r="Y107" i="19"/>
  <c r="Y107" i="20"/>
  <c r="V107" i="20"/>
  <c r="Z107" i="20"/>
  <c r="AB107" i="20"/>
  <c r="AA53" i="20"/>
  <c r="AB53" i="20"/>
  <c r="W26" i="20"/>
  <c r="Z26" i="20"/>
  <c r="T107" i="20"/>
  <c r="Y80" i="19"/>
  <c r="T53" i="20"/>
  <c r="V53" i="20"/>
  <c r="V80" i="19"/>
  <c r="Z80" i="19"/>
  <c r="U107" i="19"/>
  <c r="AA107" i="20"/>
  <c r="T26" i="20"/>
  <c r="Z53" i="20"/>
  <c r="W107" i="20"/>
  <c r="S26" i="20"/>
  <c r="X53" i="20"/>
  <c r="AA26" i="20"/>
  <c r="Y26" i="20"/>
  <c r="X107" i="20"/>
  <c r="S107" i="20"/>
  <c r="S53" i="20"/>
  <c r="W53" i="20"/>
  <c r="U53" i="20"/>
  <c r="AB26" i="20"/>
  <c r="Y53" i="20"/>
  <c r="U26" i="20"/>
  <c r="U107" i="20"/>
  <c r="V26" i="20"/>
  <c r="X26" i="20"/>
  <c r="W80" i="19"/>
  <c r="AB107" i="19"/>
  <c r="X53" i="19"/>
  <c r="AA26" i="19"/>
  <c r="Y53" i="19"/>
  <c r="X80" i="19"/>
  <c r="X107" i="19"/>
  <c r="V107" i="19"/>
  <c r="S53" i="19"/>
  <c r="S26" i="19"/>
  <c r="AB53" i="19"/>
  <c r="U80" i="19"/>
  <c r="W26" i="19"/>
  <c r="T53" i="19"/>
  <c r="W107" i="19"/>
  <c r="T80" i="19"/>
  <c r="T107" i="19"/>
  <c r="S80" i="19"/>
  <c r="V53" i="19"/>
  <c r="X26" i="19"/>
  <c r="U53" i="19"/>
  <c r="Z107" i="19"/>
  <c r="V26" i="19"/>
  <c r="W53" i="19"/>
  <c r="AA80" i="19"/>
  <c r="AB26" i="19"/>
  <c r="U26" i="19"/>
  <c r="Z26" i="19"/>
  <c r="T26" i="19"/>
  <c r="AA53" i="19"/>
  <c r="AB80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9" i="25" l="1"/>
  <c r="O49" i="25"/>
  <c r="U49" i="25"/>
  <c r="H49" i="25"/>
  <c r="W49" i="25"/>
  <c r="R49" i="25"/>
  <c r="M49" i="25"/>
  <c r="Z49" i="25"/>
  <c r="N49" i="25"/>
  <c r="V49" i="25"/>
  <c r="Q49" i="25"/>
  <c r="AB49" i="25"/>
  <c r="Y49" i="25"/>
  <c r="T49" i="25"/>
  <c r="AA49" i="25"/>
  <c r="S49" i="25"/>
  <c r="X49" i="25"/>
  <c r="P49" i="25"/>
  <c r="M76" i="25"/>
  <c r="H95" i="19"/>
  <c r="P41" i="19"/>
  <c r="H81" i="25"/>
  <c r="H103" i="25"/>
  <c r="M106" i="25"/>
  <c r="H95" i="25"/>
  <c r="H99" i="25"/>
  <c r="H70" i="25"/>
  <c r="M95" i="25"/>
  <c r="H77" i="25"/>
  <c r="H68" i="25"/>
  <c r="W21" i="25"/>
  <c r="S17" i="25"/>
  <c r="R94" i="25"/>
  <c r="X17" i="25"/>
  <c r="S14" i="25"/>
  <c r="Z68" i="25"/>
  <c r="Z71" i="25"/>
  <c r="Z72" i="25"/>
  <c r="O17" i="25"/>
  <c r="S18" i="25"/>
  <c r="M105" i="25"/>
  <c r="Z94" i="25"/>
  <c r="V14" i="25"/>
  <c r="X23" i="25"/>
  <c r="P16" i="25"/>
  <c r="S24" i="25"/>
  <c r="S21" i="25"/>
  <c r="AB101" i="25"/>
  <c r="X19" i="25"/>
  <c r="Q100" i="25"/>
  <c r="H14" i="25"/>
  <c r="I14" i="25" s="1"/>
  <c r="C6" i="21" s="1"/>
  <c r="T41" i="25"/>
  <c r="T45" i="25"/>
  <c r="S16" i="25"/>
  <c r="R97" i="25"/>
  <c r="M102" i="25"/>
  <c r="H27" i="25"/>
  <c r="AC27" i="25" s="1"/>
  <c r="T43" i="25"/>
  <c r="Z75" i="25"/>
  <c r="AA97" i="25"/>
  <c r="Z97" i="25"/>
  <c r="AB13" i="25"/>
  <c r="Q45" i="19"/>
  <c r="H102" i="19"/>
  <c r="R45" i="19"/>
  <c r="H98" i="19"/>
  <c r="H105" i="25"/>
  <c r="H75" i="25"/>
  <c r="M99" i="25"/>
  <c r="H76" i="25"/>
  <c r="H102" i="25"/>
  <c r="X20" i="25"/>
  <c r="H101" i="25"/>
  <c r="AB99" i="25"/>
  <c r="H107" i="25"/>
  <c r="H26" i="25"/>
  <c r="Q99" i="25"/>
  <c r="H50" i="25"/>
  <c r="AB104" i="25"/>
  <c r="Z100" i="25"/>
  <c r="X13" i="25"/>
  <c r="T18" i="25"/>
  <c r="AA106" i="25"/>
  <c r="S19" i="25"/>
  <c r="S25" i="25"/>
  <c r="S99" i="25"/>
  <c r="X18" i="25"/>
  <c r="AB95" i="25"/>
  <c r="H47" i="25"/>
  <c r="S20" i="25"/>
  <c r="Z104" i="25"/>
  <c r="P24" i="25"/>
  <c r="Z73" i="25"/>
  <c r="Z105" i="25"/>
  <c r="Q106" i="25"/>
  <c r="Q102" i="25"/>
  <c r="R103" i="25"/>
  <c r="AA105" i="25"/>
  <c r="Q101" i="25"/>
  <c r="T40" i="25"/>
  <c r="H19" i="25"/>
  <c r="I19" i="25" s="1"/>
  <c r="C11" i="21" s="1"/>
  <c r="AA24" i="25"/>
  <c r="P25" i="25"/>
  <c r="AB98" i="25"/>
  <c r="N20" i="25"/>
  <c r="M97" i="25"/>
  <c r="T51" i="25"/>
  <c r="M103" i="25"/>
  <c r="M100" i="25"/>
  <c r="H13" i="25"/>
  <c r="I13" i="25" s="1"/>
  <c r="C5" i="21" s="1"/>
  <c r="G95" i="25"/>
  <c r="W18" i="25"/>
  <c r="V17" i="25"/>
  <c r="Y95" i="25"/>
  <c r="G78" i="19"/>
  <c r="U16" i="25"/>
  <c r="H104" i="25"/>
  <c r="H67" i="25"/>
  <c r="H97" i="25"/>
  <c r="H72" i="25"/>
  <c r="H78" i="25"/>
  <c r="M104" i="25"/>
  <c r="H74" i="25"/>
  <c r="AA95" i="25"/>
  <c r="X25" i="25"/>
  <c r="AA98" i="25"/>
  <c r="S22" i="25"/>
  <c r="Z78" i="25"/>
  <c r="AB100" i="25"/>
  <c r="Z67" i="25"/>
  <c r="O21" i="25"/>
  <c r="X14" i="25"/>
  <c r="S23" i="25"/>
  <c r="H43" i="25"/>
  <c r="Q94" i="25"/>
  <c r="T50" i="25"/>
  <c r="X22" i="25"/>
  <c r="P17" i="25"/>
  <c r="P22" i="25"/>
  <c r="T46" i="25"/>
  <c r="AB102" i="25"/>
  <c r="M94" i="25"/>
  <c r="H53" i="25"/>
  <c r="X21" i="25"/>
  <c r="Z102" i="25"/>
  <c r="Z77" i="25"/>
  <c r="H24" i="25"/>
  <c r="I24" i="25" s="1"/>
  <c r="H18" i="25"/>
  <c r="I18" i="25" s="1"/>
  <c r="C10" i="21" s="1"/>
  <c r="Y101" i="25"/>
  <c r="H40" i="25"/>
  <c r="Q97" i="25"/>
  <c r="Q105" i="25"/>
  <c r="T48" i="25"/>
  <c r="Z25" i="25"/>
  <c r="T47" i="25"/>
  <c r="R101" i="25"/>
  <c r="N24" i="25"/>
  <c r="AB19" i="25"/>
  <c r="Z17" i="25"/>
  <c r="P20" i="25"/>
  <c r="H48" i="25"/>
  <c r="AA17" i="25"/>
  <c r="O18" i="25"/>
  <c r="H23" i="25"/>
  <c r="I23" i="25" s="1"/>
  <c r="R100" i="25"/>
  <c r="P13" i="25"/>
  <c r="N19" i="25"/>
  <c r="W14" i="25"/>
  <c r="T19" i="25"/>
  <c r="N47" i="19"/>
  <c r="H99" i="19"/>
  <c r="M41" i="19"/>
  <c r="H105" i="19"/>
  <c r="H94" i="25"/>
  <c r="H100" i="25"/>
  <c r="H73" i="25"/>
  <c r="H71" i="25"/>
  <c r="H98" i="25"/>
  <c r="H80" i="25"/>
  <c r="G102" i="25"/>
  <c r="U22" i="25"/>
  <c r="W17" i="25"/>
  <c r="S13" i="25"/>
  <c r="Z101" i="25"/>
  <c r="AA102" i="25"/>
  <c r="Z95" i="25"/>
  <c r="AB18" i="25"/>
  <c r="AA104" i="25"/>
  <c r="X24" i="25"/>
  <c r="V25" i="25"/>
  <c r="AB97" i="25"/>
  <c r="H41" i="25"/>
  <c r="AB103" i="25"/>
  <c r="N17" i="25"/>
  <c r="AB106" i="25"/>
  <c r="AA94" i="25"/>
  <c r="P14" i="25"/>
  <c r="H51" i="25"/>
  <c r="Q98" i="25"/>
  <c r="Z103" i="25"/>
  <c r="O23" i="25"/>
  <c r="AA100" i="25"/>
  <c r="Z99" i="25"/>
  <c r="U25" i="25"/>
  <c r="H17" i="25"/>
  <c r="I17" i="25" s="1"/>
  <c r="C9" i="21" s="1"/>
  <c r="T52" i="25"/>
  <c r="AA23" i="25"/>
  <c r="AB94" i="25"/>
  <c r="Q103" i="25"/>
  <c r="Z70" i="25"/>
  <c r="G103" i="25"/>
  <c r="T44" i="25"/>
  <c r="H21" i="25"/>
  <c r="I21" i="25" s="1"/>
  <c r="C13" i="21" s="1"/>
  <c r="R105" i="25"/>
  <c r="G108" i="25"/>
  <c r="AD96" i="25" s="1"/>
  <c r="S102" i="25"/>
  <c r="Z16" i="25"/>
  <c r="S105" i="25"/>
  <c r="S103" i="25"/>
  <c r="Y98" i="25"/>
  <c r="Z13" i="25"/>
  <c r="W16" i="25"/>
  <c r="V19" i="25"/>
  <c r="S104" i="25"/>
  <c r="Z20" i="25"/>
  <c r="Y105" i="25"/>
  <c r="O13" i="25"/>
  <c r="H16" i="25"/>
  <c r="I16" i="25" s="1"/>
  <c r="C8" i="21" s="1"/>
  <c r="AA22" i="25"/>
  <c r="G94" i="25"/>
  <c r="G104" i="25"/>
  <c r="V16" i="25"/>
  <c r="P18" i="25"/>
  <c r="H54" i="25"/>
  <c r="AB16" i="25"/>
  <c r="R102" i="25"/>
  <c r="W25" i="25"/>
  <c r="Z98" i="25"/>
  <c r="Q95" i="25"/>
  <c r="Z18" i="25"/>
  <c r="W20" i="25"/>
  <c r="S95" i="25"/>
  <c r="H20" i="25"/>
  <c r="I20" i="25" s="1"/>
  <c r="C12" i="21" s="1"/>
  <c r="T21" i="25"/>
  <c r="V24" i="25"/>
  <c r="S98" i="25"/>
  <c r="AB17" i="25"/>
  <c r="S106" i="25"/>
  <c r="AA20" i="25"/>
  <c r="AB105" i="25"/>
  <c r="R95" i="25"/>
  <c r="AA18" i="25"/>
  <c r="N14" i="25"/>
  <c r="T22" i="25"/>
  <c r="Y94" i="25"/>
  <c r="U14" i="25"/>
  <c r="O14" i="25"/>
  <c r="W13" i="25"/>
  <c r="T20" i="25"/>
  <c r="AA101" i="25"/>
  <c r="AA19" i="25"/>
  <c r="G99" i="25"/>
  <c r="I99" i="25" s="1"/>
  <c r="F10" i="21" s="1"/>
  <c r="V20" i="25"/>
  <c r="W19" i="25"/>
  <c r="O19" i="25"/>
  <c r="O24" i="25"/>
  <c r="U18" i="25"/>
  <c r="AA16" i="25"/>
  <c r="Y103" i="25"/>
  <c r="N16" i="25"/>
  <c r="U13" i="25"/>
  <c r="G98" i="25"/>
  <c r="Z22" i="25"/>
  <c r="O20" i="25"/>
  <c r="AA103" i="25"/>
  <c r="H22" i="25"/>
  <c r="I22" i="25" s="1"/>
  <c r="N13" i="25"/>
  <c r="T17" i="25"/>
  <c r="Z24" i="25"/>
  <c r="U23" i="25"/>
  <c r="N18" i="25"/>
  <c r="N21" i="25"/>
  <c r="T25" i="25"/>
  <c r="W24" i="25"/>
  <c r="U20" i="25"/>
  <c r="H46" i="25"/>
  <c r="U21" i="25"/>
  <c r="Y102" i="25"/>
  <c r="AB20" i="25"/>
  <c r="X16" i="25"/>
  <c r="AA99" i="25"/>
  <c r="AA13" i="25"/>
  <c r="R99" i="25"/>
  <c r="G97" i="25"/>
  <c r="T13" i="25"/>
  <c r="V21" i="25"/>
  <c r="Y99" i="25"/>
  <c r="U24" i="25"/>
  <c r="S94" i="25"/>
  <c r="T23" i="25"/>
  <c r="Q104" i="25"/>
  <c r="Z23" i="25"/>
  <c r="G101" i="25"/>
  <c r="U19" i="25"/>
  <c r="AA21" i="25"/>
  <c r="G107" i="25"/>
  <c r="AB22" i="25"/>
  <c r="Y97" i="25"/>
  <c r="AB24" i="25"/>
  <c r="T14" i="25"/>
  <c r="H45" i="25"/>
  <c r="AB23" i="25"/>
  <c r="Z79" i="25"/>
  <c r="S97" i="25"/>
  <c r="P23" i="25"/>
  <c r="H44" i="25"/>
  <c r="Y100" i="25"/>
  <c r="Z14" i="25"/>
  <c r="R98" i="25"/>
  <c r="G105" i="25"/>
  <c r="S101" i="25"/>
  <c r="AB21" i="25"/>
  <c r="P19" i="25"/>
  <c r="Y106" i="25"/>
  <c r="Z21" i="25"/>
  <c r="AA25" i="25"/>
  <c r="Y104" i="25"/>
  <c r="V22" i="25"/>
  <c r="M98" i="25"/>
  <c r="Z76" i="25"/>
  <c r="N22" i="25"/>
  <c r="N23" i="25"/>
  <c r="V23" i="25"/>
  <c r="T24" i="25"/>
  <c r="U17" i="25"/>
  <c r="P21" i="25"/>
  <c r="Z106" i="25"/>
  <c r="T16" i="25"/>
  <c r="Z74" i="25"/>
  <c r="V18" i="25"/>
  <c r="AB14" i="25"/>
  <c r="O22" i="25"/>
  <c r="O16" i="25"/>
  <c r="N25" i="25"/>
  <c r="O25" i="25"/>
  <c r="M101" i="25"/>
  <c r="R104" i="25"/>
  <c r="Z19" i="25"/>
  <c r="AB25" i="25"/>
  <c r="S70" i="25"/>
  <c r="O72" i="25"/>
  <c r="Y24" i="25"/>
  <c r="G51" i="25"/>
  <c r="X79" i="25"/>
  <c r="R22" i="25"/>
  <c r="Q22" i="25"/>
  <c r="W51" i="25"/>
  <c r="P41" i="25"/>
  <c r="U98" i="25"/>
  <c r="P104" i="25"/>
  <c r="G77" i="25"/>
  <c r="Y71" i="25"/>
  <c r="M48" i="25"/>
  <c r="AA79" i="25"/>
  <c r="AA45" i="25"/>
  <c r="Z45" i="25"/>
  <c r="O67" i="25"/>
  <c r="Y23" i="25"/>
  <c r="G47" i="25"/>
  <c r="S50" i="25"/>
  <c r="X74" i="25"/>
  <c r="W68" i="25"/>
  <c r="R18" i="25"/>
  <c r="Q18" i="25"/>
  <c r="W48" i="25"/>
  <c r="P40" i="25"/>
  <c r="U99" i="25"/>
  <c r="X103" i="25"/>
  <c r="P74" i="25"/>
  <c r="M44" i="25"/>
  <c r="R50" i="25"/>
  <c r="AA74" i="25"/>
  <c r="M78" i="25"/>
  <c r="AA40" i="25"/>
  <c r="Z44" i="25"/>
  <c r="T94" i="25"/>
  <c r="W22" i="25"/>
  <c r="O101" i="25"/>
  <c r="S72" i="25"/>
  <c r="S51" i="25"/>
  <c r="W73" i="25"/>
  <c r="R16" i="25"/>
  <c r="Q24" i="25"/>
  <c r="U100" i="25"/>
  <c r="P98" i="25"/>
  <c r="G68" i="25"/>
  <c r="Y45" i="25"/>
  <c r="X52" i="25"/>
  <c r="W101" i="25"/>
  <c r="X100" i="25"/>
  <c r="P77" i="25"/>
  <c r="Y68" i="25"/>
  <c r="R51" i="25"/>
  <c r="AA50" i="25"/>
  <c r="Z52" i="25"/>
  <c r="T97" i="25"/>
  <c r="O95" i="25"/>
  <c r="G54" i="25"/>
  <c r="AD42" i="25" s="1"/>
  <c r="R21" i="25"/>
  <c r="W100" i="25"/>
  <c r="M47" i="25"/>
  <c r="AA48" i="25"/>
  <c r="T71" i="25"/>
  <c r="Q68" i="25"/>
  <c r="O41" i="25"/>
  <c r="N44" i="25"/>
  <c r="N98" i="25"/>
  <c r="M14" i="25"/>
  <c r="AB67" i="25"/>
  <c r="AB50" i="25"/>
  <c r="V106" i="25"/>
  <c r="R71" i="25"/>
  <c r="U51" i="25"/>
  <c r="N105" i="25"/>
  <c r="AB41" i="25"/>
  <c r="V67" i="25"/>
  <c r="S73" i="25"/>
  <c r="G75" i="25"/>
  <c r="X95" i="25"/>
  <c r="R40" i="25"/>
  <c r="T98" i="25"/>
  <c r="Q71" i="25"/>
  <c r="U75" i="25"/>
  <c r="O45" i="25"/>
  <c r="N48" i="25"/>
  <c r="M24" i="25"/>
  <c r="N68" i="25"/>
  <c r="AB44" i="25"/>
  <c r="V46" i="25"/>
  <c r="V97" i="25"/>
  <c r="R67" i="25"/>
  <c r="V75" i="25"/>
  <c r="U45" i="25"/>
  <c r="N51" i="25"/>
  <c r="R74" i="25"/>
  <c r="S100" i="25"/>
  <c r="O104" i="25"/>
  <c r="S47" i="25"/>
  <c r="Q23" i="25"/>
  <c r="P106" i="25"/>
  <c r="W104" i="25"/>
  <c r="T67" i="25"/>
  <c r="U74" i="25"/>
  <c r="O44" i="25"/>
  <c r="N41" i="25"/>
  <c r="N94" i="25"/>
  <c r="AB78" i="25"/>
  <c r="N74" i="25"/>
  <c r="V48" i="25"/>
  <c r="R70" i="25"/>
  <c r="V73" i="25"/>
  <c r="U48" i="25"/>
  <c r="Q72" i="25"/>
  <c r="AB51" i="25"/>
  <c r="V78" i="25"/>
  <c r="AA14" i="25"/>
  <c r="S75" i="25"/>
  <c r="S40" i="25"/>
  <c r="Q14" i="25"/>
  <c r="P95" i="25"/>
  <c r="Z47" i="25"/>
  <c r="U73" i="25"/>
  <c r="N50" i="25"/>
  <c r="N67" i="25"/>
  <c r="U41" i="25"/>
  <c r="G94" i="19"/>
  <c r="H101" i="19"/>
  <c r="H94" i="19"/>
  <c r="M44" i="19"/>
  <c r="R51" i="19"/>
  <c r="M78" i="19"/>
  <c r="M72" i="19"/>
  <c r="M76" i="19"/>
  <c r="G74" i="19"/>
  <c r="O74" i="19"/>
  <c r="O76" i="19"/>
  <c r="O73" i="19"/>
  <c r="M50" i="19"/>
  <c r="R40" i="19"/>
  <c r="N43" i="19"/>
  <c r="O106" i="19"/>
  <c r="O95" i="19"/>
  <c r="O101" i="19"/>
  <c r="N101" i="19"/>
  <c r="N102" i="19"/>
  <c r="N104" i="19"/>
  <c r="Q103" i="19"/>
  <c r="Q99" i="19"/>
  <c r="Q101" i="19"/>
  <c r="R48" i="19"/>
  <c r="O40" i="19"/>
  <c r="G101" i="19"/>
  <c r="R71" i="19"/>
  <c r="R70" i="19"/>
  <c r="M101" i="19"/>
  <c r="M94" i="19"/>
  <c r="M106" i="19"/>
  <c r="O48" i="19"/>
  <c r="M40" i="19"/>
  <c r="H74" i="19"/>
  <c r="R95" i="19"/>
  <c r="R94" i="19"/>
  <c r="R103" i="19"/>
  <c r="N78" i="19"/>
  <c r="N73" i="19"/>
  <c r="N68" i="19"/>
  <c r="N77" i="19"/>
  <c r="P103" i="19"/>
  <c r="P94" i="19"/>
  <c r="P68" i="19"/>
  <c r="P67" i="19"/>
  <c r="P72" i="19"/>
  <c r="M49" i="19"/>
  <c r="Q44" i="19"/>
  <c r="G73" i="19"/>
  <c r="Q48" i="19"/>
  <c r="M51" i="19"/>
  <c r="Q75" i="19"/>
  <c r="Q76" i="19"/>
  <c r="Q79" i="19"/>
  <c r="P52" i="19"/>
  <c r="G102" i="19"/>
  <c r="P51" i="19"/>
  <c r="G70" i="19"/>
  <c r="O103" i="25"/>
  <c r="O73" i="25"/>
  <c r="Y14" i="25"/>
  <c r="G53" i="25"/>
  <c r="X73" i="25"/>
  <c r="W71" i="25"/>
  <c r="R17" i="25"/>
  <c r="Q21" i="25"/>
  <c r="U101" i="25"/>
  <c r="G76" i="25"/>
  <c r="Y46" i="25"/>
  <c r="X51" i="25"/>
  <c r="W95" i="25"/>
  <c r="X105" i="25"/>
  <c r="P71" i="25"/>
  <c r="Y73" i="25"/>
  <c r="M43" i="25"/>
  <c r="R43" i="25"/>
  <c r="AA68" i="25"/>
  <c r="M70" i="25"/>
  <c r="AA44" i="25"/>
  <c r="Z40" i="25"/>
  <c r="R106" i="25"/>
  <c r="O99" i="25"/>
  <c r="S67" i="25"/>
  <c r="O75" i="25"/>
  <c r="Y22" i="25"/>
  <c r="G46" i="25"/>
  <c r="S46" i="25"/>
  <c r="X78" i="25"/>
  <c r="W78" i="25"/>
  <c r="R25" i="25"/>
  <c r="P50" i="25"/>
  <c r="U97" i="25"/>
  <c r="P103" i="25"/>
  <c r="G72" i="25"/>
  <c r="Y41" i="25"/>
  <c r="X48" i="25"/>
  <c r="W103" i="25"/>
  <c r="X102" i="25"/>
  <c r="P78" i="25"/>
  <c r="Y76" i="25"/>
  <c r="R48" i="25"/>
  <c r="AA72" i="25"/>
  <c r="M72" i="25"/>
  <c r="AA41" i="25"/>
  <c r="Z48" i="25"/>
  <c r="T78" i="25"/>
  <c r="O106" i="25"/>
  <c r="S76" i="25"/>
  <c r="G40" i="25"/>
  <c r="S45" i="25"/>
  <c r="X67" i="25"/>
  <c r="W77" i="25"/>
  <c r="R19" i="25"/>
  <c r="Q19" i="25"/>
  <c r="W46" i="25"/>
  <c r="P48" i="25"/>
  <c r="U94" i="25"/>
  <c r="P97" i="25"/>
  <c r="G73" i="25"/>
  <c r="Y47" i="25"/>
  <c r="Y79" i="25"/>
  <c r="M41" i="25"/>
  <c r="R46" i="25"/>
  <c r="AA77" i="25"/>
  <c r="AA52" i="25"/>
  <c r="S77" i="25"/>
  <c r="S44" i="25"/>
  <c r="Q17" i="25"/>
  <c r="G80" i="25"/>
  <c r="X94" i="25"/>
  <c r="R44" i="25"/>
  <c r="Z41" i="25"/>
  <c r="T79" i="25"/>
  <c r="Q70" i="25"/>
  <c r="U67" i="25"/>
  <c r="O48" i="25"/>
  <c r="N104" i="25"/>
  <c r="M22" i="25"/>
  <c r="AB77" i="25"/>
  <c r="V50" i="25"/>
  <c r="V100" i="25"/>
  <c r="R72" i="25"/>
  <c r="V68" i="25"/>
  <c r="Q45" i="25"/>
  <c r="M19" i="25"/>
  <c r="V41" i="25"/>
  <c r="U40" i="25"/>
  <c r="O68" i="25"/>
  <c r="X75" i="25"/>
  <c r="P51" i="25"/>
  <c r="Y52" i="25"/>
  <c r="P79" i="25"/>
  <c r="T70" i="25"/>
  <c r="Q79" i="25"/>
  <c r="U70" i="25"/>
  <c r="O51" i="25"/>
  <c r="N99" i="25"/>
  <c r="M16" i="25"/>
  <c r="AB79" i="25"/>
  <c r="N75" i="25"/>
  <c r="AB40" i="25"/>
  <c r="V43" i="25"/>
  <c r="V74" i="25"/>
  <c r="Q44" i="25"/>
  <c r="Q51" i="25"/>
  <c r="N95" i="25"/>
  <c r="AB47" i="25"/>
  <c r="S68" i="25"/>
  <c r="X76" i="25"/>
  <c r="W50" i="25"/>
  <c r="G81" i="25"/>
  <c r="AD69" i="25" s="1"/>
  <c r="X97" i="25"/>
  <c r="T106" i="25"/>
  <c r="N106" i="25"/>
  <c r="M13" i="25"/>
  <c r="AB70" i="25"/>
  <c r="N76" i="25"/>
  <c r="AB48" i="25"/>
  <c r="V45" i="25"/>
  <c r="V103" i="25"/>
  <c r="R68" i="25"/>
  <c r="V72" i="25"/>
  <c r="U43" i="25"/>
  <c r="O47" i="25"/>
  <c r="M21" i="25"/>
  <c r="V52" i="25"/>
  <c r="U44" i="25"/>
  <c r="O74" i="25"/>
  <c r="X77" i="25"/>
  <c r="W41" i="25"/>
  <c r="G70" i="25"/>
  <c r="P76" i="25"/>
  <c r="AA73" i="25"/>
  <c r="T100" i="25"/>
  <c r="Q76" i="25"/>
  <c r="U72" i="25"/>
  <c r="N40" i="25"/>
  <c r="H97" i="19"/>
  <c r="H103" i="19"/>
  <c r="H76" i="19"/>
  <c r="R47" i="19"/>
  <c r="R43" i="19"/>
  <c r="M75" i="19"/>
  <c r="M70" i="19"/>
  <c r="O70" i="19"/>
  <c r="O68" i="19"/>
  <c r="O79" i="19"/>
  <c r="O71" i="19"/>
  <c r="Q49" i="19"/>
  <c r="N46" i="19"/>
  <c r="G67" i="19"/>
  <c r="O97" i="19"/>
  <c r="O105" i="19"/>
  <c r="O99" i="19"/>
  <c r="N98" i="19"/>
  <c r="N99" i="19"/>
  <c r="N106" i="19"/>
  <c r="Q100" i="19"/>
  <c r="Q106" i="19"/>
  <c r="Q94" i="19"/>
  <c r="Q105" i="19"/>
  <c r="G76" i="19"/>
  <c r="R46" i="19"/>
  <c r="G97" i="19"/>
  <c r="R67" i="19"/>
  <c r="R74" i="19"/>
  <c r="R75" i="19"/>
  <c r="R78" i="19"/>
  <c r="N49" i="19"/>
  <c r="M98" i="19"/>
  <c r="M97" i="19"/>
  <c r="M100" i="19"/>
  <c r="H78" i="19"/>
  <c r="O51" i="19"/>
  <c r="H71" i="19"/>
  <c r="R105" i="19"/>
  <c r="R101" i="19"/>
  <c r="R97" i="19"/>
  <c r="R99" i="19"/>
  <c r="N70" i="19"/>
  <c r="N74" i="19"/>
  <c r="N75" i="19"/>
  <c r="P106" i="19"/>
  <c r="P104" i="19"/>
  <c r="P102" i="19"/>
  <c r="P79" i="19"/>
  <c r="P73" i="19"/>
  <c r="P78" i="19"/>
  <c r="P70" i="19"/>
  <c r="P48" i="19"/>
  <c r="P46" i="19"/>
  <c r="H68" i="19"/>
  <c r="G103" i="19"/>
  <c r="H77" i="19"/>
  <c r="O43" i="19"/>
  <c r="Q71" i="19"/>
  <c r="Q67" i="19"/>
  <c r="Q74" i="19"/>
  <c r="Q52" i="19"/>
  <c r="R50" i="19"/>
  <c r="O45" i="19"/>
  <c r="M47" i="19"/>
  <c r="G98" i="19"/>
  <c r="O105" i="25"/>
  <c r="S79" i="25"/>
  <c r="O71" i="25"/>
  <c r="Y17" i="25"/>
  <c r="S52" i="25"/>
  <c r="W79" i="25"/>
  <c r="Q20" i="25"/>
  <c r="W45" i="25"/>
  <c r="P52" i="25"/>
  <c r="P105" i="25"/>
  <c r="G71" i="25"/>
  <c r="X41" i="25"/>
  <c r="W97" i="25"/>
  <c r="X101" i="25"/>
  <c r="P70" i="25"/>
  <c r="Y70" i="25"/>
  <c r="M40" i="25"/>
  <c r="R47" i="25"/>
  <c r="M77" i="25"/>
  <c r="AA51" i="25"/>
  <c r="Z50" i="25"/>
  <c r="T104" i="25"/>
  <c r="W23" i="25"/>
  <c r="O98" i="25"/>
  <c r="S74" i="25"/>
  <c r="O77" i="25"/>
  <c r="Y21" i="25"/>
  <c r="G48" i="25"/>
  <c r="R20" i="25"/>
  <c r="Q16" i="25"/>
  <c r="W40" i="25"/>
  <c r="P102" i="25"/>
  <c r="X40" i="25"/>
  <c r="W98" i="25"/>
  <c r="X104" i="25"/>
  <c r="P68" i="25"/>
  <c r="Y75" i="25"/>
  <c r="AA78" i="25"/>
  <c r="M79" i="25"/>
  <c r="Z46" i="25"/>
  <c r="T101" i="25"/>
  <c r="O100" i="25"/>
  <c r="S71" i="25"/>
  <c r="O76" i="25"/>
  <c r="G43" i="25"/>
  <c r="S48" i="25"/>
  <c r="X71" i="25"/>
  <c r="W76" i="25"/>
  <c r="R13" i="25"/>
  <c r="Q13" i="25"/>
  <c r="W44" i="25"/>
  <c r="Y48" i="25"/>
  <c r="X50" i="25"/>
  <c r="X99" i="25"/>
  <c r="P72" i="25"/>
  <c r="R45" i="25"/>
  <c r="AA71" i="25"/>
  <c r="M71" i="25"/>
  <c r="Z43" i="25"/>
  <c r="T103" i="25"/>
  <c r="O78" i="25"/>
  <c r="X68" i="25"/>
  <c r="Y44" i="25"/>
  <c r="P67" i="25"/>
  <c r="AA75" i="25"/>
  <c r="T95" i="25"/>
  <c r="U79" i="25"/>
  <c r="M17" i="25"/>
  <c r="AB68" i="25"/>
  <c r="N73" i="25"/>
  <c r="AB45" i="25"/>
  <c r="V105" i="25"/>
  <c r="V70" i="25"/>
  <c r="V98" i="25"/>
  <c r="Q47" i="25"/>
  <c r="Y13" i="25"/>
  <c r="R24" i="25"/>
  <c r="X43" i="25"/>
  <c r="Y78" i="25"/>
  <c r="Z51" i="25"/>
  <c r="Q77" i="25"/>
  <c r="U76" i="25"/>
  <c r="O50" i="25"/>
  <c r="N43" i="25"/>
  <c r="N97" i="25"/>
  <c r="N77" i="25"/>
  <c r="AB52" i="25"/>
  <c r="V51" i="25"/>
  <c r="R76" i="25"/>
  <c r="V76" i="25"/>
  <c r="Q46" i="25"/>
  <c r="Q43" i="25"/>
  <c r="U50" i="25"/>
  <c r="Y25" i="25"/>
  <c r="P46" i="25"/>
  <c r="Y40" i="25"/>
  <c r="P75" i="25"/>
  <c r="T99" i="25"/>
  <c r="Q78" i="25"/>
  <c r="U78" i="25"/>
  <c r="O40" i="25"/>
  <c r="N47" i="25"/>
  <c r="N100" i="25"/>
  <c r="AB73" i="25"/>
  <c r="N72" i="25"/>
  <c r="AB43" i="25"/>
  <c r="V44" i="25"/>
  <c r="V94" i="25"/>
  <c r="R73" i="25"/>
  <c r="V71" i="25"/>
  <c r="AB75" i="25"/>
  <c r="V101" i="25"/>
  <c r="Q52" i="25"/>
  <c r="W75" i="25"/>
  <c r="P43" i="25"/>
  <c r="Y43" i="25"/>
  <c r="Y74" i="25"/>
  <c r="M74" i="25"/>
  <c r="T77" i="25"/>
  <c r="Q67" i="25"/>
  <c r="M25" i="25"/>
  <c r="V99" i="25"/>
  <c r="H104" i="19"/>
  <c r="G72" i="19"/>
  <c r="P40" i="19"/>
  <c r="Q41" i="19"/>
  <c r="M74" i="19"/>
  <c r="M68" i="19"/>
  <c r="M73" i="19"/>
  <c r="O67" i="19"/>
  <c r="O75" i="19"/>
  <c r="O77" i="19"/>
  <c r="O78" i="19"/>
  <c r="R52" i="19"/>
  <c r="H75" i="19"/>
  <c r="N51" i="19"/>
  <c r="H70" i="19"/>
  <c r="O103" i="19"/>
  <c r="O94" i="19"/>
  <c r="N97" i="19"/>
  <c r="N105" i="19"/>
  <c r="N94" i="19"/>
  <c r="Q98" i="19"/>
  <c r="Q102" i="19"/>
  <c r="G105" i="19"/>
  <c r="N41" i="19"/>
  <c r="R79" i="19"/>
  <c r="R73" i="19"/>
  <c r="R68" i="19"/>
  <c r="N52" i="19"/>
  <c r="N48" i="19"/>
  <c r="M103" i="19"/>
  <c r="M95" i="19"/>
  <c r="M45" i="19"/>
  <c r="R41" i="19"/>
  <c r="G100" i="19"/>
  <c r="R104" i="19"/>
  <c r="R98" i="19"/>
  <c r="R100" i="19"/>
  <c r="N71" i="19"/>
  <c r="N79" i="19"/>
  <c r="N76" i="19"/>
  <c r="P95" i="19"/>
  <c r="P101" i="19"/>
  <c r="P99" i="19"/>
  <c r="P98" i="19"/>
  <c r="P75" i="19"/>
  <c r="P76" i="19"/>
  <c r="P77" i="19"/>
  <c r="G104" i="19"/>
  <c r="G77" i="19"/>
  <c r="Q51" i="19"/>
  <c r="G99" i="19"/>
  <c r="I99" i="19" s="1"/>
  <c r="P10" i="21" s="1"/>
  <c r="Q50" i="19"/>
  <c r="N44" i="19"/>
  <c r="H73" i="19"/>
  <c r="Q73" i="19"/>
  <c r="Q78" i="19"/>
  <c r="Q70" i="19"/>
  <c r="Q72" i="19"/>
  <c r="O50" i="19"/>
  <c r="O47" i="19"/>
  <c r="M52" i="19"/>
  <c r="P49" i="19"/>
  <c r="Q40" i="19"/>
  <c r="P43" i="19"/>
  <c r="V13" i="25"/>
  <c r="O97" i="25"/>
  <c r="O79" i="25"/>
  <c r="Y20" i="25"/>
  <c r="S43" i="25"/>
  <c r="W72" i="25"/>
  <c r="W47" i="25"/>
  <c r="P45" i="25"/>
  <c r="U102" i="25"/>
  <c r="P100" i="25"/>
  <c r="G78" i="25"/>
  <c r="Y50" i="25"/>
  <c r="X45" i="25"/>
  <c r="W102" i="25"/>
  <c r="X106" i="25"/>
  <c r="Y77" i="25"/>
  <c r="M52" i="25"/>
  <c r="R52" i="25"/>
  <c r="AA70" i="25"/>
  <c r="M73" i="25"/>
  <c r="AA47" i="25"/>
  <c r="S78" i="25"/>
  <c r="Y16" i="25"/>
  <c r="G45" i="25"/>
  <c r="X72" i="25"/>
  <c r="W67" i="25"/>
  <c r="W43" i="25"/>
  <c r="P44" i="25"/>
  <c r="U105" i="25"/>
  <c r="P101" i="25"/>
  <c r="G74" i="25"/>
  <c r="X44" i="25"/>
  <c r="W105" i="25"/>
  <c r="M46" i="25"/>
  <c r="AA76" i="25"/>
  <c r="M68" i="25"/>
  <c r="AA43" i="25"/>
  <c r="O94" i="25"/>
  <c r="O70" i="25"/>
  <c r="Y18" i="25"/>
  <c r="G41" i="25"/>
  <c r="S41" i="25"/>
  <c r="X70" i="25"/>
  <c r="W70" i="25"/>
  <c r="Q25" i="25"/>
  <c r="W52" i="25"/>
  <c r="P47" i="25"/>
  <c r="U106" i="25"/>
  <c r="P99" i="25"/>
  <c r="G67" i="25"/>
  <c r="Y51" i="25"/>
  <c r="X46" i="25"/>
  <c r="W99" i="25"/>
  <c r="X98" i="25"/>
  <c r="P73" i="25"/>
  <c r="Y72" i="25"/>
  <c r="M51" i="25"/>
  <c r="R41" i="25"/>
  <c r="AA67" i="25"/>
  <c r="M67" i="25"/>
  <c r="AA46" i="25"/>
  <c r="T105" i="25"/>
  <c r="T75" i="25"/>
  <c r="Y19" i="25"/>
  <c r="W74" i="25"/>
  <c r="U104" i="25"/>
  <c r="X47" i="25"/>
  <c r="Y67" i="25"/>
  <c r="M75" i="25"/>
  <c r="T74" i="25"/>
  <c r="Q75" i="25"/>
  <c r="U68" i="25"/>
  <c r="O43" i="25"/>
  <c r="N103" i="25"/>
  <c r="M20" i="25"/>
  <c r="AB72" i="25"/>
  <c r="N71" i="25"/>
  <c r="AB46" i="25"/>
  <c r="V40" i="25"/>
  <c r="V102" i="25"/>
  <c r="V77" i="25"/>
  <c r="U52" i="25"/>
  <c r="Q48" i="25"/>
  <c r="U71" i="25"/>
  <c r="N78" i="25"/>
  <c r="R77" i="25"/>
  <c r="G100" i="25"/>
  <c r="O102" i="25"/>
  <c r="G44" i="25"/>
  <c r="P94" i="25"/>
  <c r="W94" i="25"/>
  <c r="M45" i="25"/>
  <c r="T102" i="25"/>
  <c r="T72" i="25"/>
  <c r="Q73" i="25"/>
  <c r="N52" i="25"/>
  <c r="N101" i="25"/>
  <c r="M18" i="25"/>
  <c r="AB74" i="25"/>
  <c r="V47" i="25"/>
  <c r="V95" i="25"/>
  <c r="U47" i="25"/>
  <c r="Q40" i="25"/>
  <c r="T76" i="25"/>
  <c r="Q50" i="25"/>
  <c r="G50" i="25"/>
  <c r="R23" i="25"/>
  <c r="U95" i="25"/>
  <c r="M50" i="25"/>
  <c r="T73" i="25"/>
  <c r="Q74" i="25"/>
  <c r="O52" i="25"/>
  <c r="N46" i="25"/>
  <c r="N102" i="25"/>
  <c r="M23" i="25"/>
  <c r="AB71" i="25"/>
  <c r="N70" i="25"/>
  <c r="V104" i="25"/>
  <c r="R78" i="25"/>
  <c r="V79" i="25"/>
  <c r="U46" i="25"/>
  <c r="Q41" i="25"/>
  <c r="N45" i="25"/>
  <c r="N79" i="25"/>
  <c r="R75" i="25"/>
  <c r="R14" i="25"/>
  <c r="U103" i="25"/>
  <c r="W106" i="25"/>
  <c r="T68" i="25"/>
  <c r="U77" i="25"/>
  <c r="O46" i="25"/>
  <c r="AB76" i="25"/>
  <c r="R79" i="25"/>
  <c r="H72" i="19"/>
  <c r="H100" i="19"/>
  <c r="N40" i="19"/>
  <c r="M48" i="19"/>
  <c r="O52" i="19"/>
  <c r="M77" i="19"/>
  <c r="M71" i="19"/>
  <c r="M67" i="19"/>
  <c r="M79" i="19"/>
  <c r="O41" i="19"/>
  <c r="O72" i="19"/>
  <c r="P45" i="19"/>
  <c r="P47" i="19"/>
  <c r="O100" i="19"/>
  <c r="O104" i="19"/>
  <c r="O102" i="19"/>
  <c r="O98" i="19"/>
  <c r="N103" i="19"/>
  <c r="N95" i="19"/>
  <c r="N100" i="19"/>
  <c r="Q104" i="19"/>
  <c r="Q95" i="19"/>
  <c r="Q97" i="19"/>
  <c r="N50" i="19"/>
  <c r="R44" i="19"/>
  <c r="M43" i="19"/>
  <c r="R76" i="19"/>
  <c r="R72" i="19"/>
  <c r="R77" i="19"/>
  <c r="O44" i="19"/>
  <c r="M99" i="19"/>
  <c r="M102" i="19"/>
  <c r="M105" i="19"/>
  <c r="M104" i="19"/>
  <c r="R49" i="19"/>
  <c r="P44" i="19"/>
  <c r="Q47" i="19"/>
  <c r="R106" i="19"/>
  <c r="R102" i="19"/>
  <c r="N72" i="19"/>
  <c r="N67" i="19"/>
  <c r="P97" i="19"/>
  <c r="P100" i="19"/>
  <c r="P105" i="19"/>
  <c r="P74" i="19"/>
  <c r="P71" i="19"/>
  <c r="P50" i="19"/>
  <c r="N45" i="19"/>
  <c r="Q43" i="19"/>
  <c r="G95" i="19"/>
  <c r="I95" i="19" s="1"/>
  <c r="P6" i="21" s="1"/>
  <c r="O49" i="19"/>
  <c r="M46" i="19"/>
  <c r="G68" i="19"/>
  <c r="Q68" i="19"/>
  <c r="Q77" i="19"/>
  <c r="O46" i="19"/>
  <c r="G71" i="19"/>
  <c r="G75" i="19"/>
  <c r="Q46" i="19"/>
  <c r="H67" i="19"/>
  <c r="G108" i="19"/>
  <c r="AD96" i="19" s="1"/>
  <c r="Q24" i="19"/>
  <c r="M23" i="19"/>
  <c r="Q21" i="19"/>
  <c r="M20" i="19"/>
  <c r="Q17" i="19"/>
  <c r="M16" i="19"/>
  <c r="R17" i="19"/>
  <c r="H21" i="19"/>
  <c r="R24" i="19"/>
  <c r="R21" i="19"/>
  <c r="M22" i="19"/>
  <c r="Q19" i="19"/>
  <c r="M18" i="19"/>
  <c r="Q14" i="19"/>
  <c r="N16" i="19"/>
  <c r="M13" i="19"/>
  <c r="N13" i="19"/>
  <c r="N20" i="19"/>
  <c r="P24" i="19"/>
  <c r="Q13" i="19"/>
  <c r="H16" i="19"/>
  <c r="G107" i="19"/>
  <c r="G20" i="19"/>
  <c r="G13" i="19"/>
  <c r="G40" i="19"/>
  <c r="G44" i="19"/>
  <c r="G18" i="19"/>
  <c r="G41" i="19"/>
  <c r="G47" i="19"/>
  <c r="G53" i="19"/>
  <c r="G81" i="19"/>
  <c r="AD69" i="19" s="1"/>
  <c r="H26" i="19"/>
  <c r="H13" i="19"/>
  <c r="G27" i="19"/>
  <c r="AD15" i="19" s="1"/>
  <c r="H17" i="19"/>
  <c r="H14" i="19"/>
  <c r="G26" i="19"/>
  <c r="G16" i="19"/>
  <c r="G46" i="19"/>
  <c r="G19" i="19"/>
  <c r="H18" i="19"/>
  <c r="G43" i="19"/>
  <c r="G80" i="19"/>
  <c r="G14" i="19"/>
  <c r="H20" i="19"/>
  <c r="G45" i="19"/>
  <c r="G54" i="19"/>
  <c r="AD42" i="19" s="1"/>
  <c r="H19" i="19"/>
  <c r="G17" i="19"/>
  <c r="H54" i="19"/>
  <c r="H41" i="19"/>
  <c r="H44" i="19"/>
  <c r="H46" i="19"/>
  <c r="H81" i="19"/>
  <c r="H47" i="19"/>
  <c r="H53" i="19"/>
  <c r="H40" i="19"/>
  <c r="H80" i="19"/>
  <c r="H43" i="19"/>
  <c r="H45" i="19"/>
  <c r="Q25" i="19"/>
  <c r="P25" i="19"/>
  <c r="M25" i="19"/>
  <c r="R25" i="19"/>
  <c r="O25" i="19"/>
  <c r="N25" i="19"/>
  <c r="G49" i="19"/>
  <c r="G21" i="19"/>
  <c r="G48" i="19"/>
  <c r="G24" i="19"/>
  <c r="G23" i="19"/>
  <c r="O14" i="19"/>
  <c r="G22" i="19"/>
  <c r="G51" i="19"/>
  <c r="G50" i="19"/>
  <c r="R13" i="19"/>
  <c r="O17" i="19"/>
  <c r="N17" i="19"/>
  <c r="R18" i="19"/>
  <c r="N21" i="19"/>
  <c r="R22" i="19"/>
  <c r="N24" i="19"/>
  <c r="O16" i="19"/>
  <c r="O20" i="19"/>
  <c r="O23" i="19"/>
  <c r="P13" i="19"/>
  <c r="P14" i="19"/>
  <c r="H48" i="19"/>
  <c r="R14" i="19"/>
  <c r="N18" i="19"/>
  <c r="R19" i="19"/>
  <c r="N22" i="19"/>
  <c r="P21" i="19"/>
  <c r="M14" i="19"/>
  <c r="Q16" i="19"/>
  <c r="M19" i="19"/>
  <c r="Q20" i="19"/>
  <c r="Q23" i="19"/>
  <c r="P19" i="19"/>
  <c r="H49" i="19"/>
  <c r="P18" i="19"/>
  <c r="P22" i="19"/>
  <c r="O19" i="19"/>
  <c r="O13" i="19"/>
  <c r="H22" i="19"/>
  <c r="N14" i="19"/>
  <c r="R16" i="19"/>
  <c r="N19" i="19"/>
  <c r="R20" i="19"/>
  <c r="R23" i="19"/>
  <c r="O18" i="19"/>
  <c r="O22" i="19"/>
  <c r="O21" i="19"/>
  <c r="O24" i="19"/>
  <c r="H50" i="19"/>
  <c r="M17" i="19"/>
  <c r="Q18" i="19"/>
  <c r="M21" i="19"/>
  <c r="Q22" i="19"/>
  <c r="M24" i="19"/>
  <c r="H23" i="19"/>
  <c r="P16" i="19"/>
  <c r="P20" i="19"/>
  <c r="P23" i="19"/>
  <c r="H51" i="19"/>
  <c r="H24" i="19"/>
  <c r="P17" i="19"/>
  <c r="N23" i="19"/>
  <c r="AC81" i="19" l="1"/>
  <c r="I67" i="19"/>
  <c r="I102" i="19"/>
  <c r="P13" i="21" s="1"/>
  <c r="I49" i="25"/>
  <c r="I73" i="19"/>
  <c r="O11" i="21" s="1"/>
  <c r="AC49" i="25"/>
  <c r="AD49" i="25" s="1"/>
  <c r="H14" i="21" s="1"/>
  <c r="I50" i="25"/>
  <c r="I74" i="19"/>
  <c r="O12" i="21" s="1"/>
  <c r="I74" i="25"/>
  <c r="E12" i="21" s="1"/>
  <c r="I53" i="25"/>
  <c r="AD53" i="25" s="1"/>
  <c r="H18" i="21" s="1"/>
  <c r="I71" i="25"/>
  <c r="E9" i="21" s="1"/>
  <c r="I41" i="25"/>
  <c r="D6" i="21" s="1"/>
  <c r="V26" i="25"/>
  <c r="I67" i="25"/>
  <c r="E5" i="21" s="1"/>
  <c r="I70" i="25"/>
  <c r="E8" i="21" s="1"/>
  <c r="I98" i="25"/>
  <c r="F9" i="21" s="1"/>
  <c r="I101" i="25"/>
  <c r="F12" i="21" s="1"/>
  <c r="I78" i="19"/>
  <c r="I75" i="25"/>
  <c r="E13" i="21" s="1"/>
  <c r="I100" i="25"/>
  <c r="F11" i="21" s="1"/>
  <c r="I77" i="25"/>
  <c r="AC71" i="19"/>
  <c r="AD71" i="19" s="1"/>
  <c r="I104" i="19"/>
  <c r="I78" i="25"/>
  <c r="I103" i="19"/>
  <c r="I103" i="25"/>
  <c r="I73" i="25"/>
  <c r="E11" i="21" s="1"/>
  <c r="AC48" i="19"/>
  <c r="AD48" i="19" s="1"/>
  <c r="I71" i="19"/>
  <c r="O9" i="21" s="1"/>
  <c r="I68" i="25"/>
  <c r="E6" i="21" s="1"/>
  <c r="I105" i="25"/>
  <c r="S26" i="25"/>
  <c r="AC104" i="19"/>
  <c r="AD104" i="19" s="1"/>
  <c r="I72" i="25"/>
  <c r="E10" i="21" s="1"/>
  <c r="AA80" i="25"/>
  <c r="I76" i="19"/>
  <c r="AC13" i="25"/>
  <c r="AC99" i="19"/>
  <c r="AD99" i="19" s="1"/>
  <c r="I81" i="25"/>
  <c r="AD81" i="25" s="1"/>
  <c r="I19" i="21" s="1"/>
  <c r="R80" i="25"/>
  <c r="I97" i="25"/>
  <c r="F8" i="21" s="1"/>
  <c r="I94" i="25"/>
  <c r="F5" i="21" s="1"/>
  <c r="AC79" i="19"/>
  <c r="AD79" i="19" s="1"/>
  <c r="S17" i="21" s="1"/>
  <c r="W107" i="25"/>
  <c r="AC51" i="25"/>
  <c r="AD51" i="25" s="1"/>
  <c r="H16" i="21" s="1"/>
  <c r="O107" i="25"/>
  <c r="I98" i="19"/>
  <c r="P9" i="21" s="1"/>
  <c r="I76" i="25"/>
  <c r="AB107" i="25"/>
  <c r="AA107" i="25"/>
  <c r="I108" i="25"/>
  <c r="AD108" i="25" s="1"/>
  <c r="J19" i="21" s="1"/>
  <c r="P107" i="25"/>
  <c r="V53" i="25"/>
  <c r="Y80" i="25"/>
  <c r="I105" i="19"/>
  <c r="I80" i="25"/>
  <c r="AD80" i="25" s="1"/>
  <c r="I18" i="21" s="1"/>
  <c r="I107" i="25"/>
  <c r="AD107" i="25" s="1"/>
  <c r="J18" i="21" s="1"/>
  <c r="Z80" i="25"/>
  <c r="AC17" i="25"/>
  <c r="AD17" i="25" s="1"/>
  <c r="G9" i="21" s="1"/>
  <c r="AC18" i="25"/>
  <c r="AD18" i="25" s="1"/>
  <c r="G10" i="21" s="1"/>
  <c r="AC20" i="25"/>
  <c r="AD20" i="25" s="1"/>
  <c r="G12" i="21" s="1"/>
  <c r="AC105" i="19"/>
  <c r="AD105" i="19" s="1"/>
  <c r="T16" i="21" s="1"/>
  <c r="AC67" i="19"/>
  <c r="AD67" i="19" s="1"/>
  <c r="AC75" i="25"/>
  <c r="AD75" i="25" s="1"/>
  <c r="I13" i="21" s="1"/>
  <c r="AC68" i="25"/>
  <c r="AD68" i="25" s="1"/>
  <c r="I6" i="21" s="1"/>
  <c r="W80" i="25"/>
  <c r="AC52" i="25"/>
  <c r="AD52" i="25" s="1"/>
  <c r="H17" i="21" s="1"/>
  <c r="AC52" i="19"/>
  <c r="AD52" i="19" s="1"/>
  <c r="R17" i="21" s="1"/>
  <c r="AC45" i="19"/>
  <c r="AD45" i="19" s="1"/>
  <c r="AC73" i="19"/>
  <c r="AD73" i="19" s="1"/>
  <c r="V107" i="25"/>
  <c r="O53" i="25"/>
  <c r="AC19" i="25"/>
  <c r="AD19" i="25" s="1"/>
  <c r="G11" i="21" s="1"/>
  <c r="X80" i="25"/>
  <c r="I70" i="19"/>
  <c r="O8" i="21" s="1"/>
  <c r="AC49" i="19"/>
  <c r="AD49" i="19" s="1"/>
  <c r="AC94" i="19"/>
  <c r="AD94" i="19" s="1"/>
  <c r="AC50" i="19"/>
  <c r="AD50" i="19" s="1"/>
  <c r="AC72" i="19"/>
  <c r="AD72" i="19" s="1"/>
  <c r="AC44" i="19"/>
  <c r="AD44" i="19" s="1"/>
  <c r="AC102" i="19"/>
  <c r="AD102" i="19" s="1"/>
  <c r="AC43" i="19"/>
  <c r="AD43" i="19" s="1"/>
  <c r="M80" i="25"/>
  <c r="AC67" i="25"/>
  <c r="AD67" i="25" s="1"/>
  <c r="I5" i="21" s="1"/>
  <c r="AC73" i="25"/>
  <c r="AD73" i="25" s="1"/>
  <c r="I11" i="21" s="1"/>
  <c r="I75" i="19"/>
  <c r="O13" i="21" s="1"/>
  <c r="AC68" i="19"/>
  <c r="AD68" i="19" s="1"/>
  <c r="AC71" i="25"/>
  <c r="AD71" i="25" s="1"/>
  <c r="I9" i="21" s="1"/>
  <c r="W53" i="25"/>
  <c r="AC77" i="19"/>
  <c r="AD77" i="19" s="1"/>
  <c r="AC23" i="25"/>
  <c r="AD23" i="25" s="1"/>
  <c r="G15" i="21" s="1"/>
  <c r="AC50" i="25"/>
  <c r="AD50" i="25" s="1"/>
  <c r="H15" i="21" s="1"/>
  <c r="I100" i="19"/>
  <c r="P11" i="21" s="1"/>
  <c r="AC95" i="19"/>
  <c r="AD95" i="19" s="1"/>
  <c r="M26" i="25"/>
  <c r="AC72" i="25"/>
  <c r="AD72" i="25" s="1"/>
  <c r="I10" i="21" s="1"/>
  <c r="AC46" i="19"/>
  <c r="AD46" i="19" s="1"/>
  <c r="Q53" i="25"/>
  <c r="AC45" i="25"/>
  <c r="AD45" i="25" s="1"/>
  <c r="H10" i="21" s="1"/>
  <c r="AC46" i="25"/>
  <c r="AD46" i="25" s="1"/>
  <c r="H11" i="21" s="1"/>
  <c r="AC103" i="19"/>
  <c r="AD103" i="19" s="1"/>
  <c r="AC74" i="19"/>
  <c r="AD74" i="19" s="1"/>
  <c r="I72" i="19"/>
  <c r="O10" i="21" s="1"/>
  <c r="Q80" i="25"/>
  <c r="P80" i="25"/>
  <c r="Z53" i="25"/>
  <c r="AC76" i="25"/>
  <c r="AD76" i="25" s="1"/>
  <c r="I14" i="21" s="1"/>
  <c r="I46" i="25"/>
  <c r="W26" i="25"/>
  <c r="Z26" i="25"/>
  <c r="AC53" i="25"/>
  <c r="AC100" i="25"/>
  <c r="AD100" i="25" s="1"/>
  <c r="J11" i="21" s="1"/>
  <c r="I26" i="25"/>
  <c r="AD26" i="25" s="1"/>
  <c r="G18" i="21" s="1"/>
  <c r="AC26" i="25"/>
  <c r="Z107" i="25"/>
  <c r="AC77" i="25"/>
  <c r="AD77" i="25" s="1"/>
  <c r="I15" i="21" s="1"/>
  <c r="AC47" i="19"/>
  <c r="AD47" i="19" s="1"/>
  <c r="AC98" i="19"/>
  <c r="AD98" i="19" s="1"/>
  <c r="AC70" i="19"/>
  <c r="AD70" i="19" s="1"/>
  <c r="I97" i="19"/>
  <c r="P8" i="21" s="1"/>
  <c r="AC16" i="25"/>
  <c r="AD16" i="25" s="1"/>
  <c r="G8" i="21" s="1"/>
  <c r="AC43" i="25"/>
  <c r="AD43" i="25" s="1"/>
  <c r="H8" i="21" s="1"/>
  <c r="AC40" i="19"/>
  <c r="AD40" i="19" s="1"/>
  <c r="AC78" i="19"/>
  <c r="AD78" i="19" s="1"/>
  <c r="S16" i="21" s="1"/>
  <c r="N107" i="25"/>
  <c r="R53" i="25"/>
  <c r="AA53" i="25"/>
  <c r="AC44" i="25"/>
  <c r="AD44" i="25" s="1"/>
  <c r="H9" i="21" s="1"/>
  <c r="AC101" i="25"/>
  <c r="AD101" i="25" s="1"/>
  <c r="J12" i="21" s="1"/>
  <c r="I44" i="25"/>
  <c r="AC108" i="25"/>
  <c r="AC41" i="19"/>
  <c r="AD41" i="19" s="1"/>
  <c r="P26" i="25"/>
  <c r="I40" i="25"/>
  <c r="X26" i="25"/>
  <c r="AC103" i="25"/>
  <c r="AD103" i="25" s="1"/>
  <c r="J14" i="21" s="1"/>
  <c r="I102" i="25"/>
  <c r="F13" i="21" s="1"/>
  <c r="AB26" i="25"/>
  <c r="I27" i="25"/>
  <c r="AD27" i="25" s="1"/>
  <c r="Y53" i="25"/>
  <c r="Y26" i="25"/>
  <c r="Q26" i="25"/>
  <c r="X53" i="25"/>
  <c r="I68" i="19"/>
  <c r="O6" i="21" s="1"/>
  <c r="AC100" i="19"/>
  <c r="AD100" i="19" s="1"/>
  <c r="AC75" i="19"/>
  <c r="AD75" i="19" s="1"/>
  <c r="N53" i="25"/>
  <c r="AC21" i="25"/>
  <c r="AD21" i="25" s="1"/>
  <c r="G13" i="21" s="1"/>
  <c r="AB53" i="25"/>
  <c r="U53" i="25"/>
  <c r="U80" i="25"/>
  <c r="AC41" i="25"/>
  <c r="AD41" i="25" s="1"/>
  <c r="H6" i="21" s="1"/>
  <c r="U107" i="25"/>
  <c r="S80" i="25"/>
  <c r="AC70" i="25"/>
  <c r="AD70" i="25" s="1"/>
  <c r="I8" i="21" s="1"/>
  <c r="AC51" i="19"/>
  <c r="AD51" i="19" s="1"/>
  <c r="R16" i="21" s="1"/>
  <c r="AC101" i="19"/>
  <c r="AD101" i="19" s="1"/>
  <c r="I94" i="19"/>
  <c r="N80" i="25"/>
  <c r="T80" i="25"/>
  <c r="AC24" i="25"/>
  <c r="AD24" i="25" s="1"/>
  <c r="G16" i="21" s="1"/>
  <c r="AB80" i="25"/>
  <c r="AC78" i="25"/>
  <c r="AD78" i="25" s="1"/>
  <c r="I16" i="21" s="1"/>
  <c r="P53" i="25"/>
  <c r="S107" i="25"/>
  <c r="AC54" i="25"/>
  <c r="I54" i="25"/>
  <c r="AD54" i="25" s="1"/>
  <c r="O26" i="25"/>
  <c r="I51" i="25"/>
  <c r="AC80" i="25"/>
  <c r="I48" i="25"/>
  <c r="M107" i="25"/>
  <c r="AC94" i="25"/>
  <c r="AD94" i="25" s="1"/>
  <c r="J5" i="21" s="1"/>
  <c r="Q107" i="25"/>
  <c r="AC104" i="25"/>
  <c r="AD104" i="25" s="1"/>
  <c r="J15" i="21" s="1"/>
  <c r="I47" i="25"/>
  <c r="AC107" i="25"/>
  <c r="AC102" i="25"/>
  <c r="AD102" i="25" s="1"/>
  <c r="J13" i="21" s="1"/>
  <c r="AC105" i="25"/>
  <c r="AD105" i="25" s="1"/>
  <c r="J16" i="21" s="1"/>
  <c r="AC106" i="25"/>
  <c r="AD106" i="25" s="1"/>
  <c r="J17" i="21" s="1"/>
  <c r="AC81" i="25"/>
  <c r="AC25" i="25"/>
  <c r="AD25" i="25" s="1"/>
  <c r="G17" i="21" s="1"/>
  <c r="AC74" i="25"/>
  <c r="AD74" i="25" s="1"/>
  <c r="I12" i="21" s="1"/>
  <c r="R26" i="25"/>
  <c r="AC79" i="25"/>
  <c r="AD79" i="25" s="1"/>
  <c r="I17" i="21" s="1"/>
  <c r="AC40" i="25"/>
  <c r="AD40" i="25" s="1"/>
  <c r="H5" i="21" s="1"/>
  <c r="M53" i="25"/>
  <c r="I77" i="19"/>
  <c r="AC97" i="19"/>
  <c r="AD97" i="19" s="1"/>
  <c r="AC22" i="25"/>
  <c r="AD22" i="25" s="1"/>
  <c r="G14" i="21" s="1"/>
  <c r="X107" i="25"/>
  <c r="AC106" i="19"/>
  <c r="AD106" i="19" s="1"/>
  <c r="T17" i="21" s="1"/>
  <c r="I101" i="19"/>
  <c r="P12" i="21" s="1"/>
  <c r="AC76" i="19"/>
  <c r="AD76" i="19" s="1"/>
  <c r="S14" i="21" s="1"/>
  <c r="S53" i="25"/>
  <c r="V80" i="25"/>
  <c r="AC14" i="25"/>
  <c r="AD14" i="25" s="1"/>
  <c r="G6" i="21" s="1"/>
  <c r="AC47" i="25"/>
  <c r="AD47" i="25" s="1"/>
  <c r="H12" i="21" s="1"/>
  <c r="T107" i="25"/>
  <c r="O80" i="25"/>
  <c r="AC48" i="25"/>
  <c r="AD48" i="25" s="1"/>
  <c r="H13" i="21" s="1"/>
  <c r="AC98" i="25"/>
  <c r="AD98" i="25" s="1"/>
  <c r="J9" i="21" s="1"/>
  <c r="I45" i="25"/>
  <c r="T26" i="25"/>
  <c r="AA26" i="25"/>
  <c r="N26" i="25"/>
  <c r="U26" i="25"/>
  <c r="Y107" i="25"/>
  <c r="I104" i="25"/>
  <c r="I43" i="25"/>
  <c r="I95" i="25"/>
  <c r="F6" i="21" s="1"/>
  <c r="AC97" i="25"/>
  <c r="AD97" i="25" s="1"/>
  <c r="J8" i="21" s="1"/>
  <c r="T53" i="25"/>
  <c r="AC99" i="25"/>
  <c r="AD99" i="25" s="1"/>
  <c r="J10" i="21" s="1"/>
  <c r="R107" i="25"/>
  <c r="AC95" i="25"/>
  <c r="AD95" i="25" s="1"/>
  <c r="J6" i="21" s="1"/>
  <c r="AC80" i="19"/>
  <c r="AC27" i="19"/>
  <c r="AC108" i="19"/>
  <c r="AC54" i="19"/>
  <c r="AC53" i="19"/>
  <c r="AC26" i="19"/>
  <c r="I23" i="19"/>
  <c r="P53" i="19"/>
  <c r="I40" i="19"/>
  <c r="N5" i="21" s="1"/>
  <c r="I80" i="19"/>
  <c r="I46" i="19"/>
  <c r="N11" i="21" s="1"/>
  <c r="I44" i="19"/>
  <c r="N9" i="21" s="1"/>
  <c r="I24" i="19"/>
  <c r="I48" i="19"/>
  <c r="N13" i="21" s="1"/>
  <c r="I18" i="19"/>
  <c r="M10" i="21" s="1"/>
  <c r="I53" i="19"/>
  <c r="I13" i="19"/>
  <c r="M5" i="21" s="1"/>
  <c r="I43" i="19"/>
  <c r="N8" i="21" s="1"/>
  <c r="R26" i="19"/>
  <c r="M26" i="19"/>
  <c r="AC13" i="19"/>
  <c r="AD13" i="19" s="1"/>
  <c r="I41" i="19"/>
  <c r="N6" i="21" s="1"/>
  <c r="I22" i="19"/>
  <c r="AC21" i="19"/>
  <c r="AD21" i="19" s="1"/>
  <c r="Q13" i="21" s="1"/>
  <c r="AC23" i="19"/>
  <c r="AD23" i="19" s="1"/>
  <c r="Q15" i="21" s="1"/>
  <c r="AC24" i="19"/>
  <c r="AD24" i="19" s="1"/>
  <c r="Q16" i="21" s="1"/>
  <c r="R53" i="19"/>
  <c r="AC22" i="19"/>
  <c r="AD22" i="19" s="1"/>
  <c r="Q14" i="21" s="1"/>
  <c r="M107" i="19"/>
  <c r="AC20" i="19"/>
  <c r="AD20" i="19" s="1"/>
  <c r="Q12" i="21" s="1"/>
  <c r="N26" i="19"/>
  <c r="O80" i="19"/>
  <c r="I45" i="19"/>
  <c r="N10" i="21" s="1"/>
  <c r="O5" i="21"/>
  <c r="Q26" i="19"/>
  <c r="AC14" i="19"/>
  <c r="AD14" i="19" s="1"/>
  <c r="Q6" i="21" s="1"/>
  <c r="I47" i="19"/>
  <c r="N12" i="21" s="1"/>
  <c r="AC19" i="19"/>
  <c r="AD19" i="19" s="1"/>
  <c r="Q11" i="21" s="1"/>
  <c r="R80" i="19"/>
  <c r="M80" i="19"/>
  <c r="AC16" i="19"/>
  <c r="AD16" i="19" s="1"/>
  <c r="Q8" i="21" s="1"/>
  <c r="M53" i="19"/>
  <c r="Q80" i="19"/>
  <c r="P26" i="19"/>
  <c r="AC25" i="19"/>
  <c r="AD25" i="19" s="1"/>
  <c r="Q17" i="21" s="1"/>
  <c r="O53" i="19"/>
  <c r="N80" i="19"/>
  <c r="AC18" i="19"/>
  <c r="AD18" i="19" s="1"/>
  <c r="Q10" i="21" s="1"/>
  <c r="N53" i="19"/>
  <c r="AC17" i="19"/>
  <c r="AD17" i="19" s="1"/>
  <c r="Q9" i="21" s="1"/>
  <c r="P80" i="19"/>
  <c r="O26" i="19"/>
  <c r="I51" i="19"/>
  <c r="I49" i="19"/>
  <c r="I19" i="19"/>
  <c r="M11" i="21" s="1"/>
  <c r="I50" i="19"/>
  <c r="Q53" i="19"/>
  <c r="I20" i="19"/>
  <c r="M12" i="21" s="1"/>
  <c r="I81" i="19"/>
  <c r="I17" i="19"/>
  <c r="M9" i="21" s="1"/>
  <c r="I54" i="19"/>
  <c r="AD54" i="19" s="1"/>
  <c r="R19" i="21" s="1"/>
  <c r="I16" i="19"/>
  <c r="M8" i="21" s="1"/>
  <c r="I26" i="19"/>
  <c r="I27" i="19"/>
  <c r="AD27" i="19" s="1"/>
  <c r="Q19" i="21" s="1"/>
  <c r="I21" i="19"/>
  <c r="M13" i="21" s="1"/>
  <c r="I14" i="19"/>
  <c r="M6" i="21" s="1"/>
  <c r="D7" i="22" l="1"/>
  <c r="AD82" i="25"/>
  <c r="I20" i="21" s="1"/>
  <c r="AD109" i="25"/>
  <c r="J20" i="21" s="1"/>
  <c r="AD13" i="25"/>
  <c r="G5" i="21" s="1"/>
  <c r="D13" i="22"/>
  <c r="D12" i="21"/>
  <c r="D10" i="22"/>
  <c r="D9" i="21"/>
  <c r="D13" i="21"/>
  <c r="D14" i="22"/>
  <c r="H19" i="21"/>
  <c r="AD55" i="25"/>
  <c r="H20" i="21" s="1"/>
  <c r="D12" i="22"/>
  <c r="D11" i="21"/>
  <c r="D11" i="22"/>
  <c r="D10" i="21"/>
  <c r="AD28" i="25"/>
  <c r="G20" i="21" s="1"/>
  <c r="G19" i="21"/>
  <c r="D9" i="22"/>
  <c r="D8" i="21"/>
  <c r="D6" i="22"/>
  <c r="D5" i="21"/>
  <c r="AD80" i="19"/>
  <c r="AD81" i="19"/>
  <c r="S19" i="21" s="1"/>
  <c r="AD26" i="19"/>
  <c r="Q18" i="21" s="1"/>
  <c r="AD53" i="19"/>
  <c r="T14" i="21"/>
  <c r="T9" i="21"/>
  <c r="T11" i="21"/>
  <c r="T8" i="21"/>
  <c r="T12" i="21"/>
  <c r="T6" i="21"/>
  <c r="T13" i="21"/>
  <c r="T15" i="21"/>
  <c r="T10" i="21"/>
  <c r="S15" i="21"/>
  <c r="S12" i="21"/>
  <c r="S11" i="21"/>
  <c r="S8" i="21"/>
  <c r="S13" i="21"/>
  <c r="S9" i="21"/>
  <c r="S6" i="21"/>
  <c r="S10" i="21"/>
  <c r="R11" i="21"/>
  <c r="R14" i="21"/>
  <c r="R12" i="21"/>
  <c r="R9" i="21"/>
  <c r="R8" i="21"/>
  <c r="R13" i="21"/>
  <c r="R10" i="21"/>
  <c r="R6" i="21"/>
  <c r="R15" i="21"/>
  <c r="S5" i="21"/>
  <c r="R5" i="21"/>
  <c r="Q5" i="21"/>
  <c r="AD82" i="19" l="1"/>
  <c r="S20" i="21" s="1"/>
  <c r="S18" i="21"/>
  <c r="AD55" i="19"/>
  <c r="R20" i="21" s="1"/>
  <c r="R18" i="21"/>
  <c r="AD28" i="19"/>
  <c r="Q20" i="21" s="1"/>
  <c r="A76" i="1"/>
  <c r="Q68" i="26" l="1"/>
  <c r="Q77" i="26"/>
  <c r="G78" i="26"/>
  <c r="AA75" i="26"/>
  <c r="R71" i="26"/>
  <c r="T79" i="26"/>
  <c r="V78" i="26"/>
  <c r="G75" i="26"/>
  <c r="AA71" i="26"/>
  <c r="Z71" i="26"/>
  <c r="P22" i="20"/>
  <c r="AB79" i="26"/>
  <c r="AB68" i="26"/>
  <c r="M77" i="26"/>
  <c r="AC77" i="26" s="1"/>
  <c r="P78" i="26"/>
  <c r="V71" i="26"/>
  <c r="R72" i="26"/>
  <c r="M70" i="26"/>
  <c r="AC70" i="26" s="1"/>
  <c r="N78" i="26"/>
  <c r="U72" i="26"/>
  <c r="O79" i="26"/>
  <c r="X76" i="26"/>
  <c r="U78" i="26"/>
  <c r="G22" i="20"/>
  <c r="H72" i="26"/>
  <c r="Q79" i="26"/>
  <c r="AA74" i="26"/>
  <c r="G70" i="26"/>
  <c r="Z68" i="26"/>
  <c r="AB67" i="26"/>
  <c r="O76" i="26"/>
  <c r="W67" i="26"/>
  <c r="R70" i="26"/>
  <c r="H22" i="20"/>
  <c r="P77" i="26"/>
  <c r="W76" i="26"/>
  <c r="P71" i="26"/>
  <c r="U77" i="26"/>
  <c r="U75" i="26"/>
  <c r="X75" i="26"/>
  <c r="Q78" i="26"/>
  <c r="P75" i="26"/>
  <c r="U74" i="26"/>
  <c r="P74" i="26"/>
  <c r="AB72" i="26"/>
  <c r="Q72" i="26"/>
  <c r="Z70" i="26"/>
  <c r="G80" i="26"/>
  <c r="AB77" i="26"/>
  <c r="T78" i="26"/>
  <c r="V72" i="26"/>
  <c r="G77" i="26"/>
  <c r="U79" i="26"/>
  <c r="G74" i="26"/>
  <c r="O67" i="26"/>
  <c r="O80" i="26" s="1"/>
  <c r="H80" i="26"/>
  <c r="R77" i="26"/>
  <c r="V75" i="26"/>
  <c r="G67" i="26"/>
  <c r="Q73" i="26"/>
  <c r="T77" i="26"/>
  <c r="U68" i="26"/>
  <c r="X73" i="26"/>
  <c r="AA79" i="26"/>
  <c r="M74" i="26"/>
  <c r="AC74" i="26" s="1"/>
  <c r="Z72" i="26"/>
  <c r="S71" i="26"/>
  <c r="H71" i="26"/>
  <c r="O74" i="26"/>
  <c r="M75" i="26"/>
  <c r="AC75" i="26" s="1"/>
  <c r="AB78" i="26"/>
  <c r="R76" i="26"/>
  <c r="N71" i="26"/>
  <c r="V77" i="26"/>
  <c r="P79" i="26"/>
  <c r="R74" i="26"/>
  <c r="H78" i="26"/>
  <c r="I78" i="26" s="1"/>
  <c r="W72" i="26"/>
  <c r="Q67" i="26"/>
  <c r="Q80" i="26" s="1"/>
  <c r="U76" i="26"/>
  <c r="X68" i="26"/>
  <c r="X70" i="26"/>
  <c r="P73" i="26"/>
  <c r="X71" i="26"/>
  <c r="P72" i="26"/>
  <c r="N72" i="26"/>
  <c r="Y72" i="26"/>
  <c r="W70" i="26"/>
  <c r="AB74" i="26"/>
  <c r="Y78" i="26"/>
  <c r="Z73" i="26"/>
  <c r="O72" i="26"/>
  <c r="X74" i="26"/>
  <c r="Z78" i="26"/>
  <c r="T75" i="26"/>
  <c r="R67" i="26"/>
  <c r="R80" i="26" s="1"/>
  <c r="H74" i="26"/>
  <c r="R68" i="26"/>
  <c r="M71" i="26"/>
  <c r="AC71" i="26" s="1"/>
  <c r="W73" i="26"/>
  <c r="Q22" i="20"/>
  <c r="G71" i="26"/>
  <c r="M68" i="26"/>
  <c r="AC68" i="26" s="1"/>
  <c r="Q74" i="26"/>
  <c r="G81" i="26"/>
  <c r="AD69" i="26" s="1"/>
  <c r="Z77" i="26"/>
  <c r="Z74" i="26"/>
  <c r="T72" i="26"/>
  <c r="T76" i="26"/>
  <c r="Z76" i="26"/>
  <c r="P67" i="26"/>
  <c r="P80" i="26" s="1"/>
  <c r="M72" i="26"/>
  <c r="AC72" i="26" s="1"/>
  <c r="AD72" i="26" s="1"/>
  <c r="N79" i="26"/>
  <c r="T68" i="26"/>
  <c r="R79" i="26"/>
  <c r="H68" i="26"/>
  <c r="H73" i="26"/>
  <c r="AB76" i="26"/>
  <c r="H70" i="26"/>
  <c r="S67" i="26"/>
  <c r="S80" i="26" s="1"/>
  <c r="S70" i="26"/>
  <c r="O22" i="20"/>
  <c r="W75" i="26"/>
  <c r="X77" i="26"/>
  <c r="N77" i="26"/>
  <c r="Y74" i="26"/>
  <c r="W79" i="26"/>
  <c r="S79" i="26"/>
  <c r="G68" i="26"/>
  <c r="T70" i="26"/>
  <c r="Z79" i="26"/>
  <c r="Y70" i="26"/>
  <c r="S77" i="26"/>
  <c r="M76" i="26"/>
  <c r="AC76" i="26" s="1"/>
  <c r="T71" i="26"/>
  <c r="U73" i="26"/>
  <c r="M22" i="20"/>
  <c r="W78" i="26"/>
  <c r="O73" i="26"/>
  <c r="AB73" i="26"/>
  <c r="X67" i="26"/>
  <c r="R73" i="26"/>
  <c r="U70" i="26"/>
  <c r="W74" i="26"/>
  <c r="X79" i="26"/>
  <c r="N70" i="26"/>
  <c r="AA77" i="26"/>
  <c r="AB70" i="26"/>
  <c r="Z75" i="26"/>
  <c r="H77" i="26"/>
  <c r="I77" i="26" s="1"/>
  <c r="AB75" i="26"/>
  <c r="P68" i="26"/>
  <c r="Z67" i="26"/>
  <c r="Q75" i="26"/>
  <c r="N67" i="26"/>
  <c r="N80" i="26" s="1"/>
  <c r="H75" i="26"/>
  <c r="S73" i="26"/>
  <c r="AA67" i="26"/>
  <c r="N75" i="26"/>
  <c r="H67" i="26"/>
  <c r="H76" i="26"/>
  <c r="Q76" i="26"/>
  <c r="Y68" i="26"/>
  <c r="P76" i="26"/>
  <c r="R75" i="26"/>
  <c r="W77" i="26"/>
  <c r="H81" i="26"/>
  <c r="S78" i="26"/>
  <c r="M78" i="26"/>
  <c r="AC78" i="26" s="1"/>
  <c r="V74" i="26"/>
  <c r="S75" i="26"/>
  <c r="S74" i="26"/>
  <c r="N76" i="26"/>
  <c r="V68" i="26"/>
  <c r="N68" i="26"/>
  <c r="Y77" i="26"/>
  <c r="T67" i="26"/>
  <c r="T80" i="26" s="1"/>
  <c r="Y76" i="26"/>
  <c r="M79" i="26"/>
  <c r="AC79" i="26" s="1"/>
  <c r="Q70" i="26"/>
  <c r="O70" i="26"/>
  <c r="G73" i="26"/>
  <c r="W71" i="26"/>
  <c r="V76" i="26"/>
  <c r="Y73" i="26"/>
  <c r="O78" i="26"/>
  <c r="AA76" i="26"/>
  <c r="S68" i="26"/>
  <c r="AA73" i="26"/>
  <c r="T74" i="26"/>
  <c r="AA78" i="26"/>
  <c r="U71" i="26"/>
  <c r="G76" i="26"/>
  <c r="Y75" i="26"/>
  <c r="AB71" i="26"/>
  <c r="M73" i="26"/>
  <c r="AC73" i="26" s="1"/>
  <c r="R78" i="26"/>
  <c r="N22" i="20"/>
  <c r="X78" i="26"/>
  <c r="O77" i="26"/>
  <c r="Y71" i="26"/>
  <c r="S76" i="26"/>
  <c r="R22" i="20"/>
  <c r="U67" i="26"/>
  <c r="U80" i="26" s="1"/>
  <c r="O68" i="26"/>
  <c r="S72" i="26"/>
  <c r="AA72" i="26"/>
  <c r="V79" i="26"/>
  <c r="AA68" i="26"/>
  <c r="G72" i="26"/>
  <c r="I72" i="26" s="1"/>
  <c r="Y67" i="26"/>
  <c r="V67" i="26"/>
  <c r="V80" i="26" s="1"/>
  <c r="O71" i="26"/>
  <c r="M67" i="26"/>
  <c r="P70" i="26"/>
  <c r="AA70" i="26"/>
  <c r="N73" i="26"/>
  <c r="V73" i="26"/>
  <c r="O75" i="26"/>
  <c r="W68" i="26"/>
  <c r="Q71" i="26"/>
  <c r="X72" i="26"/>
  <c r="Y79" i="26"/>
  <c r="N74" i="26"/>
  <c r="V70" i="26"/>
  <c r="T73" i="26"/>
  <c r="H105" i="20"/>
  <c r="H45" i="20"/>
  <c r="V46" i="26"/>
  <c r="G75" i="20"/>
  <c r="G78" i="20"/>
  <c r="N46" i="26"/>
  <c r="AA101" i="26"/>
  <c r="AB94" i="26"/>
  <c r="Z103" i="26"/>
  <c r="G94" i="26"/>
  <c r="AA94" i="26"/>
  <c r="Z18" i="26"/>
  <c r="O46" i="26"/>
  <c r="X52" i="26"/>
  <c r="Y52" i="26"/>
  <c r="G101" i="26"/>
  <c r="X48" i="26"/>
  <c r="O51" i="26"/>
  <c r="H20" i="20"/>
  <c r="M49" i="26"/>
  <c r="Y41" i="26"/>
  <c r="R17" i="26"/>
  <c r="V52" i="26"/>
  <c r="Z98" i="26"/>
  <c r="R21" i="26"/>
  <c r="Y49" i="26"/>
  <c r="Z16" i="26"/>
  <c r="H99" i="26"/>
  <c r="O73" i="20"/>
  <c r="O68" i="20"/>
  <c r="O52" i="26"/>
  <c r="U95" i="26"/>
  <c r="N68" i="20"/>
  <c r="Y23" i="26"/>
  <c r="X50" i="26"/>
  <c r="M74" i="20"/>
  <c r="AA50" i="26"/>
  <c r="H49" i="20"/>
  <c r="N43" i="26"/>
  <c r="M47" i="26"/>
  <c r="M46" i="26"/>
  <c r="R18" i="26"/>
  <c r="AA102" i="26"/>
  <c r="O43" i="26"/>
  <c r="AB104" i="26"/>
  <c r="Z94" i="26"/>
  <c r="T94" i="26"/>
  <c r="R73" i="20"/>
  <c r="AB97" i="26"/>
  <c r="U103" i="26"/>
  <c r="AA52" i="26"/>
  <c r="O98" i="26"/>
  <c r="AA49" i="26"/>
  <c r="P72" i="20"/>
  <c r="O103" i="26"/>
  <c r="H70" i="20"/>
  <c r="O44" i="26"/>
  <c r="Q77" i="20"/>
  <c r="W48" i="26"/>
  <c r="R70" i="20"/>
  <c r="M73" i="20"/>
  <c r="M43" i="26"/>
  <c r="H46" i="26"/>
  <c r="H43" i="26"/>
  <c r="H53" i="26"/>
  <c r="W101" i="26"/>
  <c r="H19" i="26"/>
  <c r="M95" i="26"/>
  <c r="H107" i="26"/>
  <c r="P70" i="20"/>
  <c r="Z97" i="26"/>
  <c r="Y44" i="26"/>
  <c r="S94" i="26"/>
  <c r="AB103" i="26"/>
  <c r="H95" i="26"/>
  <c r="Q67" i="20"/>
  <c r="AB106" i="26"/>
  <c r="H101" i="26"/>
  <c r="R68" i="20"/>
  <c r="Q76" i="20"/>
  <c r="AA44" i="26"/>
  <c r="G108" i="26"/>
  <c r="AD96" i="26" s="1"/>
  <c r="X47" i="26"/>
  <c r="H68" i="20"/>
  <c r="O99" i="26"/>
  <c r="W51" i="26"/>
  <c r="R75" i="20"/>
  <c r="P46" i="26"/>
  <c r="U22" i="26"/>
  <c r="U51" i="26"/>
  <c r="R51" i="26"/>
  <c r="G98" i="26"/>
  <c r="U20" i="26"/>
  <c r="S51" i="26"/>
  <c r="G23" i="26"/>
  <c r="T13" i="26"/>
  <c r="V97" i="26"/>
  <c r="R101" i="26"/>
  <c r="N103" i="26"/>
  <c r="AB52" i="26"/>
  <c r="M78" i="20"/>
  <c r="P51" i="26"/>
  <c r="P40" i="26"/>
  <c r="O71" i="20"/>
  <c r="S102" i="26"/>
  <c r="R103" i="26"/>
  <c r="N101" i="26"/>
  <c r="AB41" i="26"/>
  <c r="X98" i="26"/>
  <c r="N97" i="26"/>
  <c r="AB40" i="26"/>
  <c r="X106" i="26"/>
  <c r="AB24" i="26"/>
  <c r="S46" i="26"/>
  <c r="G16" i="26"/>
  <c r="T49" i="26"/>
  <c r="Y105" i="26"/>
  <c r="O100" i="26"/>
  <c r="AA100" i="26"/>
  <c r="M67" i="20"/>
  <c r="P47" i="26"/>
  <c r="M76" i="20"/>
  <c r="W99" i="26"/>
  <c r="U13" i="26"/>
  <c r="N25" i="26"/>
  <c r="G24" i="26"/>
  <c r="P17" i="26"/>
  <c r="R40" i="26"/>
  <c r="T16" i="26"/>
  <c r="X16" i="26"/>
  <c r="U24" i="26"/>
  <c r="N17" i="26"/>
  <c r="P22" i="26"/>
  <c r="T25" i="26"/>
  <c r="Q101" i="26"/>
  <c r="O19" i="26"/>
  <c r="AB48" i="26"/>
  <c r="X95" i="26"/>
  <c r="Q72" i="20"/>
  <c r="P41" i="26"/>
  <c r="P77" i="20"/>
  <c r="W94" i="26"/>
  <c r="S97" i="26"/>
  <c r="N99" i="26"/>
  <c r="U52" i="26"/>
  <c r="N94" i="26"/>
  <c r="Q41" i="26"/>
  <c r="Z51" i="26"/>
  <c r="V23" i="26"/>
  <c r="T50" i="26"/>
  <c r="O18" i="26"/>
  <c r="G44" i="26"/>
  <c r="W14" i="26"/>
  <c r="Y106" i="26"/>
  <c r="S49" i="26"/>
  <c r="R44" i="26"/>
  <c r="Q106" i="26"/>
  <c r="S18" i="26"/>
  <c r="U25" i="26"/>
  <c r="AB20" i="26"/>
  <c r="Q23" i="26"/>
  <c r="Z44" i="26"/>
  <c r="G50" i="26"/>
  <c r="V101" i="26"/>
  <c r="M16" i="26"/>
  <c r="G27" i="26"/>
  <c r="AD15" i="26" s="1"/>
  <c r="W16" i="26"/>
  <c r="G17" i="26"/>
  <c r="Q105" i="26"/>
  <c r="Q18" i="26"/>
  <c r="W102" i="26"/>
  <c r="AB18" i="26"/>
  <c r="G94" i="20"/>
  <c r="S13" i="26"/>
  <c r="AB21" i="26"/>
  <c r="Q22" i="26"/>
  <c r="U106" i="26"/>
  <c r="P21" i="26"/>
  <c r="M23" i="26"/>
  <c r="Q103" i="26"/>
  <c r="H104" i="20"/>
  <c r="H14" i="20"/>
  <c r="H26" i="26"/>
  <c r="H16" i="26"/>
  <c r="H22" i="26"/>
  <c r="G67" i="20"/>
  <c r="N50" i="26"/>
  <c r="X41" i="26"/>
  <c r="O47" i="26"/>
  <c r="AA104" i="26"/>
  <c r="W46" i="26"/>
  <c r="AA40" i="26"/>
  <c r="O48" i="26"/>
  <c r="V49" i="26"/>
  <c r="R72" i="20"/>
  <c r="AB101" i="26"/>
  <c r="Y22" i="26"/>
  <c r="X40" i="26"/>
  <c r="Q68" i="20"/>
  <c r="H18" i="20"/>
  <c r="G73" i="20"/>
  <c r="M99" i="26"/>
  <c r="H14" i="26"/>
  <c r="N47" i="26"/>
  <c r="M50" i="26"/>
  <c r="T105" i="26"/>
  <c r="M103" i="26"/>
  <c r="Y46" i="26"/>
  <c r="Z20" i="26"/>
  <c r="R24" i="26"/>
  <c r="R19" i="26"/>
  <c r="AB102" i="26"/>
  <c r="G95" i="26"/>
  <c r="O77" i="20"/>
  <c r="R23" i="26"/>
  <c r="O101" i="26"/>
  <c r="N52" i="26"/>
  <c r="U105" i="26"/>
  <c r="M72" i="20"/>
  <c r="H16" i="20"/>
  <c r="H21" i="20"/>
  <c r="H41" i="26"/>
  <c r="H13" i="26"/>
  <c r="O41" i="26"/>
  <c r="G80" i="20"/>
  <c r="N44" i="26"/>
  <c r="Z104" i="26"/>
  <c r="Z22" i="26"/>
  <c r="M48" i="26"/>
  <c r="T103" i="26"/>
  <c r="R67" i="20"/>
  <c r="O45" i="26"/>
  <c r="V45" i="26"/>
  <c r="AB98" i="26"/>
  <c r="O50" i="26"/>
  <c r="H108" i="26"/>
  <c r="N71" i="20"/>
  <c r="H67" i="20"/>
  <c r="AA47" i="26"/>
  <c r="X17" i="26"/>
  <c r="Q71" i="20"/>
  <c r="O105" i="26"/>
  <c r="O76" i="20"/>
  <c r="S100" i="26"/>
  <c r="H94" i="20"/>
  <c r="H43" i="20"/>
  <c r="G74" i="20"/>
  <c r="G77" i="20"/>
  <c r="U97" i="26"/>
  <c r="Z14" i="26"/>
  <c r="Y43" i="26"/>
  <c r="M101" i="26"/>
  <c r="T95" i="26"/>
  <c r="O40" i="26"/>
  <c r="O75" i="20"/>
  <c r="AA45" i="26"/>
  <c r="Z25" i="26"/>
  <c r="H104" i="26"/>
  <c r="R79" i="20"/>
  <c r="U99" i="26"/>
  <c r="O94" i="26"/>
  <c r="W105" i="26"/>
  <c r="X14" i="26"/>
  <c r="G104" i="26"/>
  <c r="Z24" i="26"/>
  <c r="N70" i="20"/>
  <c r="V48" i="26"/>
  <c r="P97" i="26"/>
  <c r="P19" i="26"/>
  <c r="AA25" i="26"/>
  <c r="T18" i="26"/>
  <c r="Q51" i="26"/>
  <c r="Z41" i="26"/>
  <c r="V13" i="26"/>
  <c r="T43" i="26"/>
  <c r="G46" i="26"/>
  <c r="AA46" i="26"/>
  <c r="W45" i="26"/>
  <c r="U19" i="26"/>
  <c r="N13" i="26"/>
  <c r="P23" i="26"/>
  <c r="R47" i="26"/>
  <c r="T98" i="26"/>
  <c r="AA95" i="26"/>
  <c r="M100" i="26"/>
  <c r="P78" i="20"/>
  <c r="W100" i="26"/>
  <c r="S105" i="26"/>
  <c r="U21" i="26"/>
  <c r="N21" i="26"/>
  <c r="P18" i="26"/>
  <c r="W95" i="26"/>
  <c r="N18" i="26"/>
  <c r="U47" i="26"/>
  <c r="P13" i="26"/>
  <c r="R49" i="26"/>
  <c r="Q102" i="26"/>
  <c r="Z40" i="26"/>
  <c r="O14" i="26"/>
  <c r="G40" i="26"/>
  <c r="X97" i="26"/>
  <c r="O72" i="20"/>
  <c r="R22" i="26"/>
  <c r="O104" i="26"/>
  <c r="Y20" i="26"/>
  <c r="P94" i="26"/>
  <c r="S52" i="26"/>
  <c r="V19" i="26"/>
  <c r="T45" i="26"/>
  <c r="S14" i="26"/>
  <c r="AA17" i="26"/>
  <c r="Y100" i="26"/>
  <c r="P105" i="26"/>
  <c r="S45" i="26"/>
  <c r="G19" i="26"/>
  <c r="T44" i="26"/>
  <c r="S24" i="26"/>
  <c r="W24" i="26"/>
  <c r="Y94" i="26"/>
  <c r="U49" i="26"/>
  <c r="R52" i="26"/>
  <c r="X49" i="26"/>
  <c r="T99" i="26"/>
  <c r="V40" i="26"/>
  <c r="Q40" i="26"/>
  <c r="G105" i="26"/>
  <c r="W47" i="26"/>
  <c r="M71" i="20"/>
  <c r="P48" i="26"/>
  <c r="S47" i="26"/>
  <c r="G26" i="26"/>
  <c r="P20" i="26"/>
  <c r="R43" i="26"/>
  <c r="AA16" i="26"/>
  <c r="T19" i="26"/>
  <c r="P74" i="20"/>
  <c r="U23" i="26"/>
  <c r="N22" i="26"/>
  <c r="P16" i="26"/>
  <c r="AA18" i="26"/>
  <c r="T14" i="26"/>
  <c r="V98" i="26"/>
  <c r="R102" i="26"/>
  <c r="N106" i="26"/>
  <c r="AB46" i="26"/>
  <c r="X94" i="26"/>
  <c r="Q78" i="20"/>
  <c r="G13" i="26"/>
  <c r="AA20" i="26"/>
  <c r="P98" i="26"/>
  <c r="G41" i="26"/>
  <c r="N24" i="26"/>
  <c r="R50" i="26"/>
  <c r="Q104" i="26"/>
  <c r="M19" i="26"/>
  <c r="V20" i="26"/>
  <c r="W19" i="26"/>
  <c r="Q79" i="20"/>
  <c r="T47" i="26"/>
  <c r="Q100" i="26"/>
  <c r="AB43" i="26"/>
  <c r="V105" i="26"/>
  <c r="Q20" i="26"/>
  <c r="AA21" i="26"/>
  <c r="E11" i="22"/>
  <c r="W18" i="26"/>
  <c r="Z48" i="26"/>
  <c r="G45" i="26"/>
  <c r="M20" i="26"/>
  <c r="U50" i="26"/>
  <c r="P79" i="20"/>
  <c r="S44" i="26"/>
  <c r="Q24" i="26"/>
  <c r="Q99" i="26"/>
  <c r="H19" i="20"/>
  <c r="G76" i="20"/>
  <c r="Y48" i="26"/>
  <c r="H51" i="26"/>
  <c r="M51" i="26"/>
  <c r="H17" i="26"/>
  <c r="M105" i="26"/>
  <c r="Z102" i="26"/>
  <c r="AB100" i="26"/>
  <c r="T101" i="26"/>
  <c r="H73" i="20"/>
  <c r="Y51" i="26"/>
  <c r="Z95" i="26"/>
  <c r="H100" i="26"/>
  <c r="P75" i="20"/>
  <c r="R14" i="26"/>
  <c r="H103" i="26"/>
  <c r="R77" i="20"/>
  <c r="H71" i="20"/>
  <c r="V50" i="26"/>
  <c r="H50" i="20"/>
  <c r="N48" i="26"/>
  <c r="H45" i="26"/>
  <c r="H54" i="26"/>
  <c r="S99" i="26"/>
  <c r="AA97" i="26"/>
  <c r="Z21" i="26"/>
  <c r="N72" i="20"/>
  <c r="G97" i="26"/>
  <c r="M104" i="26"/>
  <c r="T104" i="26"/>
  <c r="Y50" i="26"/>
  <c r="AA51" i="26"/>
  <c r="Q70" i="20"/>
  <c r="U104" i="26"/>
  <c r="G99" i="26"/>
  <c r="X23" i="26"/>
  <c r="O78" i="20"/>
  <c r="V51" i="26"/>
  <c r="X19" i="26"/>
  <c r="P68" i="20"/>
  <c r="O74" i="20"/>
  <c r="H102" i="20"/>
  <c r="M40" i="26"/>
  <c r="H50" i="26"/>
  <c r="H47" i="26"/>
  <c r="H49" i="26"/>
  <c r="H48" i="26"/>
  <c r="H18" i="26"/>
  <c r="M98" i="26"/>
  <c r="W97" i="26"/>
  <c r="P43" i="26"/>
  <c r="V43" i="26"/>
  <c r="Z99" i="26"/>
  <c r="X46" i="26"/>
  <c r="Y47" i="26"/>
  <c r="N41" i="26"/>
  <c r="Y14" i="26"/>
  <c r="X13" i="26"/>
  <c r="N77" i="20"/>
  <c r="H94" i="26"/>
  <c r="Z19" i="26"/>
  <c r="U100" i="26"/>
  <c r="H77" i="20"/>
  <c r="O70" i="20"/>
  <c r="AA43" i="26"/>
  <c r="O95" i="26"/>
  <c r="P67" i="20"/>
  <c r="W43" i="26"/>
  <c r="U101" i="26"/>
  <c r="H24" i="26"/>
  <c r="N51" i="26"/>
  <c r="H23" i="26"/>
  <c r="H44" i="26"/>
  <c r="G81" i="20"/>
  <c r="T102" i="26"/>
  <c r="Z23" i="26"/>
  <c r="X21" i="26"/>
  <c r="AA99" i="26"/>
  <c r="Z17" i="26"/>
  <c r="AB105" i="26"/>
  <c r="T97" i="26"/>
  <c r="R76" i="20"/>
  <c r="W40" i="26"/>
  <c r="AA98" i="26"/>
  <c r="Y17" i="26"/>
  <c r="G103" i="26"/>
  <c r="M44" i="26"/>
  <c r="AB99" i="26"/>
  <c r="U102" i="26"/>
  <c r="H75" i="20"/>
  <c r="H74" i="20"/>
  <c r="N75" i="20"/>
  <c r="W50" i="26"/>
  <c r="N74" i="20"/>
  <c r="W44" i="26"/>
  <c r="W106" i="26"/>
  <c r="Q49" i="26"/>
  <c r="V17" i="26"/>
  <c r="T51" i="26"/>
  <c r="O24" i="26"/>
  <c r="G49" i="26"/>
  <c r="W17" i="26"/>
  <c r="Y98" i="26"/>
  <c r="R104" i="26"/>
  <c r="N98" i="26"/>
  <c r="AB44" i="26"/>
  <c r="X99" i="26"/>
  <c r="AB25" i="26"/>
  <c r="S40" i="26"/>
  <c r="G20" i="26"/>
  <c r="Q73" i="20"/>
  <c r="O106" i="26"/>
  <c r="AA48" i="26"/>
  <c r="S106" i="26"/>
  <c r="P45" i="26"/>
  <c r="X25" i="26"/>
  <c r="P95" i="26"/>
  <c r="S50" i="26"/>
  <c r="G14" i="26"/>
  <c r="S25" i="26"/>
  <c r="AA24" i="26"/>
  <c r="T17" i="26"/>
  <c r="P103" i="26"/>
  <c r="G22" i="26"/>
  <c r="S22" i="26"/>
  <c r="AA23" i="26"/>
  <c r="Y95" i="26"/>
  <c r="V95" i="26"/>
  <c r="U45" i="26"/>
  <c r="N105" i="26"/>
  <c r="AB49" i="26"/>
  <c r="W41" i="26"/>
  <c r="AA105" i="26"/>
  <c r="Z49" i="26"/>
  <c r="R95" i="26"/>
  <c r="Z43" i="26"/>
  <c r="V16" i="26"/>
  <c r="O16" i="26"/>
  <c r="X101" i="26"/>
  <c r="P76" i="20"/>
  <c r="U17" i="26"/>
  <c r="N20" i="26"/>
  <c r="G18" i="26"/>
  <c r="P14" i="26"/>
  <c r="AA22" i="26"/>
  <c r="Y18" i="26"/>
  <c r="S98" i="26"/>
  <c r="W104" i="26"/>
  <c r="O97" i="26"/>
  <c r="Q43" i="26"/>
  <c r="P106" i="26"/>
  <c r="Z50" i="26"/>
  <c r="V18" i="26"/>
  <c r="T40" i="26"/>
  <c r="S21" i="26"/>
  <c r="G54" i="26"/>
  <c r="AD42" i="26" s="1"/>
  <c r="W13" i="26"/>
  <c r="Y99" i="26"/>
  <c r="P104" i="26"/>
  <c r="S43" i="26"/>
  <c r="V14" i="26"/>
  <c r="T48" i="26"/>
  <c r="S23" i="26"/>
  <c r="G51" i="26"/>
  <c r="W20" i="26"/>
  <c r="P50" i="26"/>
  <c r="N14" i="26"/>
  <c r="U41" i="26"/>
  <c r="P24" i="26"/>
  <c r="R41" i="26"/>
  <c r="X104" i="26"/>
  <c r="Q25" i="26"/>
  <c r="V94" i="26"/>
  <c r="Q46" i="26"/>
  <c r="T41" i="26"/>
  <c r="Y101" i="26"/>
  <c r="H81" i="20"/>
  <c r="H98" i="20"/>
  <c r="H99" i="20"/>
  <c r="Q48" i="26"/>
  <c r="O22" i="26"/>
  <c r="V99" i="26"/>
  <c r="P101" i="26"/>
  <c r="AB14" i="26"/>
  <c r="Q19" i="26"/>
  <c r="R97" i="26"/>
  <c r="X102" i="26"/>
  <c r="T20" i="26"/>
  <c r="H80" i="20"/>
  <c r="P99" i="26"/>
  <c r="H41" i="20"/>
  <c r="T24" i="26"/>
  <c r="Q16" i="26"/>
  <c r="H101" i="20"/>
  <c r="N45" i="26"/>
  <c r="H40" i="26"/>
  <c r="G72" i="20"/>
  <c r="Z105" i="26"/>
  <c r="M106" i="26"/>
  <c r="Q74" i="20"/>
  <c r="X18" i="26"/>
  <c r="P73" i="20"/>
  <c r="M41" i="26"/>
  <c r="H97" i="26"/>
  <c r="R13" i="26"/>
  <c r="H103" i="20"/>
  <c r="H97" i="20"/>
  <c r="Z100" i="26"/>
  <c r="N49" i="26"/>
  <c r="M45" i="26"/>
  <c r="N40" i="26"/>
  <c r="R25" i="26"/>
  <c r="V44" i="26"/>
  <c r="Y45" i="26"/>
  <c r="Y24" i="26"/>
  <c r="Z13" i="26"/>
  <c r="Y13" i="26"/>
  <c r="Z106" i="26"/>
  <c r="W49" i="26"/>
  <c r="H105" i="26"/>
  <c r="R78" i="20"/>
  <c r="M68" i="20"/>
  <c r="AA41" i="26"/>
  <c r="M70" i="20"/>
  <c r="G107" i="26"/>
  <c r="N67" i="20"/>
  <c r="H46" i="20"/>
  <c r="H51" i="20"/>
  <c r="H21" i="26"/>
  <c r="G68" i="20"/>
  <c r="G70" i="20"/>
  <c r="H102" i="26"/>
  <c r="T106" i="26"/>
  <c r="AB95" i="26"/>
  <c r="Y40" i="26"/>
  <c r="AA106" i="26"/>
  <c r="S104" i="26"/>
  <c r="Y19" i="26"/>
  <c r="R74" i="20"/>
  <c r="Y25" i="26"/>
  <c r="Q75" i="20"/>
  <c r="X51" i="26"/>
  <c r="O49" i="26"/>
  <c r="U98" i="26"/>
  <c r="O67" i="20"/>
  <c r="N73" i="20"/>
  <c r="X44" i="26"/>
  <c r="H17" i="20"/>
  <c r="G71" i="20"/>
  <c r="H20" i="26"/>
  <c r="M97" i="26"/>
  <c r="M52" i="26"/>
  <c r="H27" i="26"/>
  <c r="M102" i="26"/>
  <c r="O102" i="26"/>
  <c r="R20" i="26"/>
  <c r="T100" i="26"/>
  <c r="R71" i="20"/>
  <c r="Y16" i="26"/>
  <c r="M94" i="26"/>
  <c r="X43" i="26"/>
  <c r="Z101" i="26"/>
  <c r="Y21" i="26"/>
  <c r="X20" i="26"/>
  <c r="H76" i="20"/>
  <c r="R16" i="26"/>
  <c r="X45" i="26"/>
  <c r="N78" i="20"/>
  <c r="H78" i="20"/>
  <c r="M75" i="20"/>
  <c r="W52" i="26"/>
  <c r="S103" i="26"/>
  <c r="Q44" i="26"/>
  <c r="R106" i="26"/>
  <c r="N102" i="26"/>
  <c r="N19" i="26"/>
  <c r="U43" i="26"/>
  <c r="R48" i="26"/>
  <c r="O17" i="26"/>
  <c r="G43" i="26"/>
  <c r="I43" i="26" s="1"/>
  <c r="W98" i="26"/>
  <c r="M77" i="20"/>
  <c r="P49" i="26"/>
  <c r="Q47" i="26"/>
  <c r="U94" i="26"/>
  <c r="V47" i="26"/>
  <c r="Q52" i="26"/>
  <c r="Z46" i="26"/>
  <c r="V22" i="26"/>
  <c r="O23" i="26"/>
  <c r="G47" i="26"/>
  <c r="W25" i="26"/>
  <c r="Y97" i="26"/>
  <c r="Q45" i="26"/>
  <c r="V25" i="26"/>
  <c r="O21" i="26"/>
  <c r="G48" i="26"/>
  <c r="W22" i="26"/>
  <c r="P52" i="26"/>
  <c r="N16" i="26"/>
  <c r="P25" i="26"/>
  <c r="R46" i="26"/>
  <c r="T22" i="26"/>
  <c r="G100" i="26"/>
  <c r="V41" i="26"/>
  <c r="H98" i="26"/>
  <c r="P44" i="26"/>
  <c r="N76" i="20"/>
  <c r="U46" i="26"/>
  <c r="N100" i="26"/>
  <c r="AB50" i="26"/>
  <c r="AB22" i="26"/>
  <c r="U40" i="26"/>
  <c r="N95" i="26"/>
  <c r="AB47" i="26"/>
  <c r="AB23" i="26"/>
  <c r="Q50" i="26"/>
  <c r="P102" i="26"/>
  <c r="Z52" i="26"/>
  <c r="V24" i="26"/>
  <c r="T46" i="26"/>
  <c r="S17" i="26"/>
  <c r="W23" i="26"/>
  <c r="X24" i="26"/>
  <c r="S101" i="26"/>
  <c r="X22" i="26"/>
  <c r="H72" i="20"/>
  <c r="AA103" i="26"/>
  <c r="R94" i="26"/>
  <c r="R105" i="26"/>
  <c r="O20" i="26"/>
  <c r="AB51" i="26"/>
  <c r="X100" i="26"/>
  <c r="G102" i="26"/>
  <c r="S48" i="26"/>
  <c r="G21" i="26"/>
  <c r="S20" i="26"/>
  <c r="AA19" i="26"/>
  <c r="T23" i="26"/>
  <c r="U16" i="26"/>
  <c r="AB19" i="26"/>
  <c r="Y104" i="26"/>
  <c r="U44" i="26"/>
  <c r="AB13" i="26"/>
  <c r="W103" i="26"/>
  <c r="U48" i="26"/>
  <c r="O13" i="26"/>
  <c r="AB17" i="26"/>
  <c r="Q13" i="26"/>
  <c r="P71" i="20"/>
  <c r="R100" i="26"/>
  <c r="Q97" i="26"/>
  <c r="H100" i="20"/>
  <c r="T52" i="26"/>
  <c r="N23" i="26"/>
  <c r="Q98" i="26"/>
  <c r="M22" i="26"/>
  <c r="M79" i="20"/>
  <c r="Q50" i="20"/>
  <c r="P94" i="20"/>
  <c r="M40" i="20"/>
  <c r="N44" i="20"/>
  <c r="V100" i="26"/>
  <c r="M17" i="26"/>
  <c r="T21" i="26"/>
  <c r="H40" i="20"/>
  <c r="H95" i="20"/>
  <c r="Q49" i="20"/>
  <c r="P95" i="20"/>
  <c r="M48" i="20"/>
  <c r="N99" i="20"/>
  <c r="O105" i="20"/>
  <c r="G103" i="20"/>
  <c r="Q102" i="20"/>
  <c r="P50" i="20"/>
  <c r="M98" i="20"/>
  <c r="G95" i="20"/>
  <c r="N21" i="20"/>
  <c r="O17" i="20"/>
  <c r="R14" i="20"/>
  <c r="M19" i="20"/>
  <c r="P14" i="20"/>
  <c r="Q13" i="20"/>
  <c r="R105" i="20"/>
  <c r="G47" i="20"/>
  <c r="O18" i="20"/>
  <c r="M14" i="20"/>
  <c r="Q47" i="20"/>
  <c r="M43" i="20"/>
  <c r="N45" i="20"/>
  <c r="O95" i="20"/>
  <c r="R44" i="20"/>
  <c r="Q94" i="20"/>
  <c r="P49" i="20"/>
  <c r="R98" i="20"/>
  <c r="M105" i="20"/>
  <c r="O41" i="20"/>
  <c r="G99" i="20"/>
  <c r="O14" i="20"/>
  <c r="R18" i="20"/>
  <c r="P18" i="20"/>
  <c r="Q14" i="20"/>
  <c r="M41" i="20"/>
  <c r="G101" i="20"/>
  <c r="G43" i="20"/>
  <c r="R49" i="20"/>
  <c r="Q104" i="20"/>
  <c r="R94" i="20"/>
  <c r="M99" i="20"/>
  <c r="O49" i="20"/>
  <c r="G41" i="20"/>
  <c r="G17" i="20"/>
  <c r="O19" i="20"/>
  <c r="R16" i="20"/>
  <c r="P21" i="20"/>
  <c r="Q16" i="20"/>
  <c r="R40" i="20"/>
  <c r="Q103" i="20"/>
  <c r="R104" i="20"/>
  <c r="N20" i="20"/>
  <c r="O23" i="20"/>
  <c r="Q24" i="20"/>
  <c r="G46" i="20"/>
  <c r="M49" i="20"/>
  <c r="O103" i="20"/>
  <c r="G45" i="20"/>
  <c r="Q17" i="20"/>
  <c r="M18" i="26"/>
  <c r="Q94" i="26"/>
  <c r="W21" i="26"/>
  <c r="Q21" i="26"/>
  <c r="O25" i="26"/>
  <c r="H13" i="20"/>
  <c r="P99" i="20"/>
  <c r="M50" i="20"/>
  <c r="Z47" i="26"/>
  <c r="X103" i="26"/>
  <c r="R98" i="26"/>
  <c r="X105" i="26"/>
  <c r="P100" i="26"/>
  <c r="S16" i="26"/>
  <c r="M24" i="26"/>
  <c r="AA13" i="26"/>
  <c r="Z45" i="26"/>
  <c r="N79" i="20"/>
  <c r="G105" i="20"/>
  <c r="I105" i="20" s="1"/>
  <c r="Q48" i="20"/>
  <c r="P100" i="20"/>
  <c r="O94" i="20"/>
  <c r="G48" i="20"/>
  <c r="P40" i="20"/>
  <c r="G40" i="20"/>
  <c r="N16" i="20"/>
  <c r="G21" i="20"/>
  <c r="O13" i="20"/>
  <c r="R24" i="20"/>
  <c r="M13" i="20"/>
  <c r="Q105" i="20"/>
  <c r="M102" i="20"/>
  <c r="P20" i="20"/>
  <c r="P104" i="20"/>
  <c r="N95" i="20"/>
  <c r="G51" i="20"/>
  <c r="Q99" i="20"/>
  <c r="P51" i="20"/>
  <c r="R101" i="20"/>
  <c r="M101" i="20"/>
  <c r="O50" i="20"/>
  <c r="N14" i="20"/>
  <c r="G14" i="20"/>
  <c r="M24" i="20"/>
  <c r="P105" i="20"/>
  <c r="N49" i="20"/>
  <c r="O99" i="20"/>
  <c r="R48" i="20"/>
  <c r="G98" i="20"/>
  <c r="R97" i="20"/>
  <c r="O45" i="20"/>
  <c r="G23" i="20"/>
  <c r="R13" i="20"/>
  <c r="M23" i="20"/>
  <c r="Q23" i="20"/>
  <c r="M100" i="20"/>
  <c r="Q18" i="20"/>
  <c r="P97" i="20"/>
  <c r="N105" i="20"/>
  <c r="O104" i="20"/>
  <c r="G24" i="20"/>
  <c r="S41" i="26"/>
  <c r="S19" i="26"/>
  <c r="M21" i="26"/>
  <c r="Y102" i="26"/>
  <c r="M14" i="26"/>
  <c r="U18" i="26"/>
  <c r="V102" i="26"/>
  <c r="H47" i="20"/>
  <c r="Q40" i="20"/>
  <c r="P103" i="20"/>
  <c r="M47" i="20"/>
  <c r="Y103" i="26"/>
  <c r="R99" i="26"/>
  <c r="Q14" i="26"/>
  <c r="V104" i="26"/>
  <c r="M13" i="26"/>
  <c r="G53" i="26"/>
  <c r="H24" i="20"/>
  <c r="H23" i="20"/>
  <c r="G49" i="20"/>
  <c r="Q46" i="20"/>
  <c r="M51" i="20"/>
  <c r="N48" i="20"/>
  <c r="N98" i="20"/>
  <c r="O97" i="20"/>
  <c r="R45" i="20"/>
  <c r="Q97" i="20"/>
  <c r="P41" i="20"/>
  <c r="R103" i="20"/>
  <c r="O46" i="20"/>
  <c r="N19" i="20"/>
  <c r="G19" i="20"/>
  <c r="Q20" i="20"/>
  <c r="P44" i="20"/>
  <c r="M94" i="20"/>
  <c r="N13" i="20"/>
  <c r="R19" i="20"/>
  <c r="Q19" i="20"/>
  <c r="P101" i="20"/>
  <c r="N40" i="20"/>
  <c r="N102" i="20"/>
  <c r="R46" i="20"/>
  <c r="R102" i="20"/>
  <c r="O44" i="20"/>
  <c r="G16" i="20"/>
  <c r="O21" i="20"/>
  <c r="R20" i="20"/>
  <c r="M16" i="20"/>
  <c r="P19" i="20"/>
  <c r="Q45" i="20"/>
  <c r="N47" i="20"/>
  <c r="N94" i="20"/>
  <c r="O100" i="20"/>
  <c r="R51" i="20"/>
  <c r="P45" i="20"/>
  <c r="M104" i="20"/>
  <c r="N18" i="20"/>
  <c r="O20" i="20"/>
  <c r="R23" i="20"/>
  <c r="M17" i="20"/>
  <c r="P16" i="20"/>
  <c r="R50" i="20"/>
  <c r="G100" i="20"/>
  <c r="P43" i="20"/>
  <c r="M21" i="20"/>
  <c r="Q44" i="20"/>
  <c r="P102" i="20"/>
  <c r="N46" i="20"/>
  <c r="N104" i="20"/>
  <c r="M18" i="20"/>
  <c r="V21" i="26"/>
  <c r="U14" i="26"/>
  <c r="AB16" i="26"/>
  <c r="Q17" i="26"/>
  <c r="H44" i="20"/>
  <c r="Q41" i="20"/>
  <c r="G50" i="20"/>
  <c r="M45" i="20"/>
  <c r="V106" i="26"/>
  <c r="M25" i="26"/>
  <c r="N104" i="26"/>
  <c r="Q95" i="26"/>
  <c r="AA14" i="26"/>
  <c r="R45" i="26"/>
  <c r="O79" i="20"/>
  <c r="V103" i="26"/>
  <c r="AB45" i="26"/>
  <c r="H48" i="20"/>
  <c r="G102" i="20"/>
  <c r="P98" i="20"/>
  <c r="N43" i="20"/>
  <c r="N100" i="20"/>
  <c r="R41" i="20"/>
  <c r="Q95" i="20"/>
  <c r="P48" i="20"/>
  <c r="R99" i="20"/>
  <c r="M103" i="20"/>
  <c r="O43" i="20"/>
  <c r="N24" i="20"/>
  <c r="O16" i="20"/>
  <c r="P23" i="20"/>
  <c r="R95" i="20"/>
  <c r="O40" i="20"/>
  <c r="G20" i="20"/>
  <c r="I20" i="20" s="1"/>
  <c r="M13" i="22" s="1"/>
  <c r="R17" i="20"/>
  <c r="N41" i="20"/>
  <c r="N103" i="20"/>
  <c r="O98" i="20"/>
  <c r="G97" i="20"/>
  <c r="G44" i="20"/>
  <c r="Q98" i="20"/>
  <c r="P46" i="20"/>
  <c r="M95" i="20"/>
  <c r="O48" i="20"/>
  <c r="G104" i="20"/>
  <c r="N17" i="20"/>
  <c r="G13" i="20"/>
  <c r="Q51" i="20"/>
  <c r="M46" i="20"/>
  <c r="N50" i="20"/>
  <c r="N101" i="20"/>
  <c r="O102" i="20"/>
  <c r="R47" i="20"/>
  <c r="Q101" i="20"/>
  <c r="P47" i="20"/>
  <c r="R100" i="20"/>
  <c r="M97" i="20"/>
  <c r="O51" i="20"/>
  <c r="N23" i="20"/>
  <c r="G18" i="20"/>
  <c r="R21" i="20"/>
  <c r="M20" i="20"/>
  <c r="P13" i="20"/>
  <c r="Q21" i="20"/>
  <c r="R43" i="20"/>
  <c r="Q100" i="20"/>
  <c r="O47" i="20"/>
  <c r="O24" i="20"/>
  <c r="P17" i="20"/>
  <c r="Q43" i="20"/>
  <c r="M44" i="20"/>
  <c r="N51" i="20"/>
  <c r="N97" i="20"/>
  <c r="O101" i="20"/>
  <c r="P24" i="20"/>
  <c r="R52" i="20"/>
  <c r="G53" i="20"/>
  <c r="R25" i="20"/>
  <c r="N106" i="20"/>
  <c r="G107" i="20"/>
  <c r="G26" i="20"/>
  <c r="G27" i="20"/>
  <c r="G54" i="20"/>
  <c r="N25" i="20"/>
  <c r="M106" i="20"/>
  <c r="Q52" i="20"/>
  <c r="Q106" i="20"/>
  <c r="H26" i="20"/>
  <c r="P25" i="20"/>
  <c r="O52" i="20"/>
  <c r="H54" i="20"/>
  <c r="AC54" i="20" s="1"/>
  <c r="G108" i="20"/>
  <c r="O106" i="20"/>
  <c r="M52" i="20"/>
  <c r="H53" i="20"/>
  <c r="H108" i="20"/>
  <c r="P5" i="21"/>
  <c r="P52" i="20"/>
  <c r="P106" i="20"/>
  <c r="O25" i="20"/>
  <c r="H27" i="20"/>
  <c r="H107" i="20"/>
  <c r="H107" i="19"/>
  <c r="R106" i="20"/>
  <c r="M25" i="20"/>
  <c r="N52" i="20"/>
  <c r="Q25" i="20"/>
  <c r="AD79" i="26" l="1"/>
  <c r="I105" i="26"/>
  <c r="I67" i="26"/>
  <c r="E6" i="22" s="1"/>
  <c r="AB80" i="26"/>
  <c r="AA80" i="26"/>
  <c r="X80" i="26"/>
  <c r="W80" i="26"/>
  <c r="Y80" i="26"/>
  <c r="Z80" i="26"/>
  <c r="I104" i="20"/>
  <c r="I49" i="20"/>
  <c r="I78" i="20"/>
  <c r="I45" i="20"/>
  <c r="N11" i="22" s="1"/>
  <c r="AD68" i="26"/>
  <c r="I7" i="22" s="1"/>
  <c r="AD76" i="26"/>
  <c r="I15" i="22" s="1"/>
  <c r="AD75" i="26"/>
  <c r="I14" i="22" s="1"/>
  <c r="AD77" i="26"/>
  <c r="I16" i="22" s="1"/>
  <c r="AD73" i="26"/>
  <c r="I12" i="22" s="1"/>
  <c r="I100" i="20"/>
  <c r="P12" i="22" s="1"/>
  <c r="AD71" i="26"/>
  <c r="I10" i="22" s="1"/>
  <c r="AD70" i="26"/>
  <c r="I9" i="22" s="1"/>
  <c r="AD78" i="26"/>
  <c r="I17" i="22" s="1"/>
  <c r="AD74" i="26"/>
  <c r="I13" i="22" s="1"/>
  <c r="I80" i="26"/>
  <c r="AD80" i="26" s="1"/>
  <c r="I19" i="22" s="1"/>
  <c r="AC80" i="26"/>
  <c r="I22" i="20"/>
  <c r="I75" i="26"/>
  <c r="E14" i="22" s="1"/>
  <c r="I81" i="26"/>
  <c r="AD81" i="26" s="1"/>
  <c r="AC81" i="26"/>
  <c r="AC67" i="26"/>
  <c r="AD67" i="26" s="1"/>
  <c r="I6" i="22" s="1"/>
  <c r="M80" i="26"/>
  <c r="I74" i="26"/>
  <c r="E13" i="22" s="1"/>
  <c r="I73" i="26"/>
  <c r="E12" i="22" s="1"/>
  <c r="I68" i="26"/>
  <c r="E7" i="22" s="1"/>
  <c r="I71" i="26"/>
  <c r="E10" i="22" s="1"/>
  <c r="I70" i="26"/>
  <c r="E9" i="22" s="1"/>
  <c r="I76" i="26"/>
  <c r="AC22" i="20"/>
  <c r="AD22" i="20" s="1"/>
  <c r="Q15" i="22" s="1"/>
  <c r="I16" i="20"/>
  <c r="M9" i="22" s="1"/>
  <c r="I50" i="20"/>
  <c r="I14" i="20"/>
  <c r="M7" i="22" s="1"/>
  <c r="I102" i="20"/>
  <c r="P14" i="22" s="1"/>
  <c r="I21" i="20"/>
  <c r="M14" i="22" s="1"/>
  <c r="I17" i="20"/>
  <c r="M10" i="22" s="1"/>
  <c r="I18" i="20"/>
  <c r="M11" i="22" s="1"/>
  <c r="I44" i="20"/>
  <c r="N10" i="22" s="1"/>
  <c r="I27" i="26"/>
  <c r="AD27" i="26" s="1"/>
  <c r="G20" i="22" s="1"/>
  <c r="I41" i="26"/>
  <c r="AC53" i="26"/>
  <c r="I46" i="20"/>
  <c r="N12" i="22" s="1"/>
  <c r="I14" i="26"/>
  <c r="C7" i="22" s="1"/>
  <c r="I77" i="20"/>
  <c r="I103" i="20"/>
  <c r="I72" i="20"/>
  <c r="O11" i="22" s="1"/>
  <c r="I73" i="20"/>
  <c r="O12" i="22" s="1"/>
  <c r="I47" i="26"/>
  <c r="I41" i="20"/>
  <c r="N7" i="22" s="1"/>
  <c r="I99" i="20"/>
  <c r="P11" i="22" s="1"/>
  <c r="I22" i="26"/>
  <c r="I43" i="20"/>
  <c r="N9" i="22" s="1"/>
  <c r="AC107" i="26"/>
  <c r="I49" i="26"/>
  <c r="Z26" i="26"/>
  <c r="I51" i="26"/>
  <c r="W26" i="26"/>
  <c r="I94" i="26"/>
  <c r="F6" i="22" s="1"/>
  <c r="I101" i="26"/>
  <c r="F13" i="22" s="1"/>
  <c r="I19" i="20"/>
  <c r="M12" i="22" s="1"/>
  <c r="I98" i="20"/>
  <c r="P10" i="22" s="1"/>
  <c r="I13" i="26"/>
  <c r="C6" i="22" s="1"/>
  <c r="O26" i="26"/>
  <c r="AC20" i="20"/>
  <c r="AD20" i="20" s="1"/>
  <c r="I98" i="26"/>
  <c r="F10" i="22" s="1"/>
  <c r="I13" i="20"/>
  <c r="M6" i="22" s="1"/>
  <c r="AC18" i="20"/>
  <c r="AD18" i="20" s="1"/>
  <c r="AC22" i="26"/>
  <c r="AD22" i="26" s="1"/>
  <c r="G15" i="22" s="1"/>
  <c r="AC75" i="20"/>
  <c r="AD75" i="20" s="1"/>
  <c r="S14" i="22" s="1"/>
  <c r="Y53" i="26"/>
  <c r="I97" i="26"/>
  <c r="F9" i="22" s="1"/>
  <c r="I40" i="20"/>
  <c r="N6" i="22" s="1"/>
  <c r="I94" i="20"/>
  <c r="P6" i="22" s="1"/>
  <c r="I67" i="20"/>
  <c r="O6" i="22" s="1"/>
  <c r="U107" i="26"/>
  <c r="I76" i="20"/>
  <c r="AC54" i="26"/>
  <c r="I18" i="26"/>
  <c r="C11" i="22" s="1"/>
  <c r="I51" i="20"/>
  <c r="AC25" i="26"/>
  <c r="AD25" i="26" s="1"/>
  <c r="G18" i="22" s="1"/>
  <c r="AC77" i="20"/>
  <c r="AD77" i="20" s="1"/>
  <c r="S16" i="22" s="1"/>
  <c r="I95" i="20"/>
  <c r="P7" i="22" s="1"/>
  <c r="AC104" i="20"/>
  <c r="AD104" i="20" s="1"/>
  <c r="I21" i="26"/>
  <c r="C14" i="22" s="1"/>
  <c r="AC103" i="20"/>
  <c r="AD103" i="20" s="1"/>
  <c r="AA26" i="26"/>
  <c r="AC49" i="20"/>
  <c r="AD49" i="20" s="1"/>
  <c r="AC97" i="26"/>
  <c r="AD97" i="26" s="1"/>
  <c r="J9" i="22" s="1"/>
  <c r="AC44" i="26"/>
  <c r="AD44" i="26" s="1"/>
  <c r="H10" i="22" s="1"/>
  <c r="W53" i="26"/>
  <c r="I45" i="26"/>
  <c r="Q53" i="26"/>
  <c r="I104" i="26"/>
  <c r="AC26" i="26"/>
  <c r="I17" i="26"/>
  <c r="C10" i="22" s="1"/>
  <c r="I16" i="26"/>
  <c r="C9" i="22" s="1"/>
  <c r="I24" i="20"/>
  <c r="I75" i="20"/>
  <c r="O14" i="22" s="1"/>
  <c r="I97" i="20"/>
  <c r="P9" i="22" s="1"/>
  <c r="N80" i="20"/>
  <c r="Y26" i="26"/>
  <c r="AC81" i="20"/>
  <c r="I81" i="20"/>
  <c r="AD81" i="20" s="1"/>
  <c r="S53" i="26"/>
  <c r="AC51" i="26"/>
  <c r="AD51" i="26" s="1"/>
  <c r="H17" i="22" s="1"/>
  <c r="Y107" i="26"/>
  <c r="P107" i="26"/>
  <c r="N26" i="26"/>
  <c r="N107" i="26"/>
  <c r="W107" i="26"/>
  <c r="I24" i="26"/>
  <c r="AC76" i="20"/>
  <c r="AD76" i="20" s="1"/>
  <c r="S15" i="22" s="1"/>
  <c r="AC67" i="20"/>
  <c r="AD67" i="20" s="1"/>
  <c r="S6" i="22" s="1"/>
  <c r="M80" i="20"/>
  <c r="T26" i="26"/>
  <c r="I68" i="20"/>
  <c r="O7" i="22" s="1"/>
  <c r="Q80" i="20"/>
  <c r="T107" i="26"/>
  <c r="Q107" i="26"/>
  <c r="AC99" i="20"/>
  <c r="AD99" i="20" s="1"/>
  <c r="Q26" i="26"/>
  <c r="AC102" i="26"/>
  <c r="AD102" i="26" s="1"/>
  <c r="J14" i="22" s="1"/>
  <c r="AC17" i="20"/>
  <c r="AD17" i="20" s="1"/>
  <c r="AC94" i="20"/>
  <c r="AD94" i="20" s="1"/>
  <c r="AC100" i="20"/>
  <c r="AD100" i="20" s="1"/>
  <c r="I23" i="20"/>
  <c r="AC101" i="20"/>
  <c r="AD101" i="20" s="1"/>
  <c r="AC13" i="20"/>
  <c r="AD13" i="20" s="1"/>
  <c r="AC24" i="26"/>
  <c r="AD24" i="26" s="1"/>
  <c r="G17" i="22" s="1"/>
  <c r="AC50" i="20"/>
  <c r="AD50" i="20" s="1"/>
  <c r="AC105" i="20"/>
  <c r="AD105" i="20" s="1"/>
  <c r="T17" i="22" s="1"/>
  <c r="AC43" i="20"/>
  <c r="AD43" i="20" s="1"/>
  <c r="I47" i="20"/>
  <c r="N13" i="22" s="1"/>
  <c r="AC19" i="20"/>
  <c r="AD19" i="20" s="1"/>
  <c r="AB26" i="26"/>
  <c r="U53" i="26"/>
  <c r="I11" i="22"/>
  <c r="M107" i="26"/>
  <c r="AC94" i="26"/>
  <c r="AD94" i="26" s="1"/>
  <c r="J6" i="22" s="1"/>
  <c r="AC45" i="26"/>
  <c r="AD45" i="26" s="1"/>
  <c r="H11" i="22" s="1"/>
  <c r="AC41" i="26"/>
  <c r="AD41" i="26" s="1"/>
  <c r="H7" i="22" s="1"/>
  <c r="AC80" i="20"/>
  <c r="I80" i="20"/>
  <c r="AD80" i="20" s="1"/>
  <c r="S19" i="22" s="1"/>
  <c r="P80" i="20"/>
  <c r="N53" i="26"/>
  <c r="M53" i="26"/>
  <c r="AC40" i="26"/>
  <c r="AD40" i="26" s="1"/>
  <c r="H6" i="22" s="1"/>
  <c r="I71" i="20"/>
  <c r="O10" i="22" s="1"/>
  <c r="X107" i="26"/>
  <c r="I26" i="26"/>
  <c r="AD26" i="26" s="1"/>
  <c r="G19" i="22" s="1"/>
  <c r="AC71" i="20"/>
  <c r="AD71" i="20" s="1"/>
  <c r="S10" i="22" s="1"/>
  <c r="V53" i="26"/>
  <c r="I19" i="26"/>
  <c r="C12" i="22" s="1"/>
  <c r="P26" i="26"/>
  <c r="V26" i="26"/>
  <c r="O53" i="26"/>
  <c r="AC99" i="26"/>
  <c r="AD99" i="26" s="1"/>
  <c r="J11" i="22" s="1"/>
  <c r="X53" i="26"/>
  <c r="I50" i="26"/>
  <c r="R53" i="26"/>
  <c r="P53" i="26"/>
  <c r="I23" i="26"/>
  <c r="S107" i="26"/>
  <c r="AC43" i="26"/>
  <c r="AD43" i="26" s="1"/>
  <c r="H9" i="22" s="1"/>
  <c r="Z107" i="26"/>
  <c r="AC47" i="26"/>
  <c r="AD47" i="26" s="1"/>
  <c r="H13" i="22" s="1"/>
  <c r="AC74" i="20"/>
  <c r="AD74" i="20" s="1"/>
  <c r="S13" i="22" s="1"/>
  <c r="AC49" i="26"/>
  <c r="AD49" i="26" s="1"/>
  <c r="H15" i="22" s="1"/>
  <c r="AC97" i="20"/>
  <c r="AD97" i="20" s="1"/>
  <c r="AC46" i="20"/>
  <c r="AD46" i="20" s="1"/>
  <c r="AC44" i="20"/>
  <c r="AD44" i="20" s="1"/>
  <c r="AC21" i="20"/>
  <c r="AD21" i="20" s="1"/>
  <c r="AC16" i="20"/>
  <c r="AD16" i="20" s="1"/>
  <c r="AC51" i="20"/>
  <c r="AD51" i="20" s="1"/>
  <c r="R17" i="22" s="1"/>
  <c r="AC14" i="26"/>
  <c r="AD14" i="26" s="1"/>
  <c r="G7" i="22" s="1"/>
  <c r="AC21" i="26"/>
  <c r="AD21" i="26" s="1"/>
  <c r="G14" i="22" s="1"/>
  <c r="AC23" i="20"/>
  <c r="AD23" i="20" s="1"/>
  <c r="AC102" i="20"/>
  <c r="AD102" i="20" s="1"/>
  <c r="AC18" i="26"/>
  <c r="AD18" i="26" s="1"/>
  <c r="G11" i="22" s="1"/>
  <c r="I101" i="20"/>
  <c r="P13" i="22" s="1"/>
  <c r="AC98" i="20"/>
  <c r="AD98" i="20" s="1"/>
  <c r="AC48" i="20"/>
  <c r="AD48" i="20" s="1"/>
  <c r="R107" i="26"/>
  <c r="AC52" i="26"/>
  <c r="AD52" i="26" s="1"/>
  <c r="H18" i="22" s="1"/>
  <c r="AC68" i="20"/>
  <c r="AD68" i="20" s="1"/>
  <c r="S7" i="22" s="1"/>
  <c r="R26" i="26"/>
  <c r="AC106" i="26"/>
  <c r="AD106" i="26" s="1"/>
  <c r="J18" i="22" s="1"/>
  <c r="X26" i="26"/>
  <c r="AC98" i="26"/>
  <c r="AD98" i="26" s="1"/>
  <c r="J10" i="22" s="1"/>
  <c r="AC104" i="26"/>
  <c r="AD104" i="26" s="1"/>
  <c r="J16" i="22" s="1"/>
  <c r="AC105" i="26"/>
  <c r="AD105" i="26" s="1"/>
  <c r="J17" i="22" s="1"/>
  <c r="AC20" i="26"/>
  <c r="AD20" i="26" s="1"/>
  <c r="G13" i="22" s="1"/>
  <c r="AC19" i="26"/>
  <c r="AD19" i="26" s="1"/>
  <c r="G12" i="22" s="1"/>
  <c r="I40" i="26"/>
  <c r="Z53" i="26"/>
  <c r="I46" i="26"/>
  <c r="AC108" i="26"/>
  <c r="I108" i="26"/>
  <c r="AD108" i="26" s="1"/>
  <c r="AC48" i="26"/>
  <c r="AD48" i="26" s="1"/>
  <c r="H14" i="22" s="1"/>
  <c r="AC50" i="26"/>
  <c r="AD50" i="26" s="1"/>
  <c r="H16" i="22" s="1"/>
  <c r="AC23" i="26"/>
  <c r="AD23" i="26" s="1"/>
  <c r="G16" i="22" s="1"/>
  <c r="S26" i="26"/>
  <c r="AC27" i="26"/>
  <c r="I44" i="26"/>
  <c r="U26" i="26"/>
  <c r="AB53" i="26"/>
  <c r="I95" i="26"/>
  <c r="F7" i="22" s="1"/>
  <c r="I107" i="26"/>
  <c r="AD107" i="26" s="1"/>
  <c r="J19" i="22" s="1"/>
  <c r="I53" i="26"/>
  <c r="AD53" i="26" s="1"/>
  <c r="H19" i="22" s="1"/>
  <c r="AC73" i="20"/>
  <c r="AD73" i="20" s="1"/>
  <c r="S12" i="22" s="1"/>
  <c r="AC46" i="26"/>
  <c r="AD46" i="26" s="1"/>
  <c r="H12" i="22" s="1"/>
  <c r="I99" i="26"/>
  <c r="F11" i="22" s="1"/>
  <c r="AA107" i="26"/>
  <c r="AC95" i="20"/>
  <c r="AD95" i="20" s="1"/>
  <c r="AC45" i="20"/>
  <c r="AD45" i="20" s="1"/>
  <c r="M26" i="26"/>
  <c r="AC13" i="26"/>
  <c r="AD13" i="26" s="1"/>
  <c r="G6" i="22" s="1"/>
  <c r="AC47" i="20"/>
  <c r="AD47" i="20" s="1"/>
  <c r="AC24" i="20"/>
  <c r="AD24" i="20" s="1"/>
  <c r="Q17" i="22" s="1"/>
  <c r="I48" i="20"/>
  <c r="N14" i="22" s="1"/>
  <c r="AC41" i="20"/>
  <c r="AD41" i="20" s="1"/>
  <c r="AC14" i="20"/>
  <c r="AD14" i="20" s="1"/>
  <c r="AC17" i="26"/>
  <c r="AD17" i="26" s="1"/>
  <c r="G10" i="22" s="1"/>
  <c r="AC40" i="20"/>
  <c r="AD40" i="20" s="1"/>
  <c r="AC79" i="20"/>
  <c r="AD79" i="20" s="1"/>
  <c r="S18" i="22" s="1"/>
  <c r="I102" i="26"/>
  <c r="F14" i="22" s="1"/>
  <c r="I48" i="26"/>
  <c r="O80" i="20"/>
  <c r="AC70" i="20"/>
  <c r="AD70" i="20" s="1"/>
  <c r="S9" i="22" s="1"/>
  <c r="V107" i="26"/>
  <c r="T53" i="26"/>
  <c r="I20" i="26"/>
  <c r="C13" i="22" s="1"/>
  <c r="I74" i="20"/>
  <c r="O13" i="22" s="1"/>
  <c r="I54" i="26"/>
  <c r="AD54" i="26" s="1"/>
  <c r="I103" i="26"/>
  <c r="I100" i="26"/>
  <c r="F12" i="22" s="1"/>
  <c r="AC100" i="26"/>
  <c r="AD100" i="26" s="1"/>
  <c r="J12" i="22" s="1"/>
  <c r="O107" i="26"/>
  <c r="AC101" i="26"/>
  <c r="AD101" i="26" s="1"/>
  <c r="J13" i="22" s="1"/>
  <c r="R80" i="20"/>
  <c r="AC72" i="20"/>
  <c r="AD72" i="20" s="1"/>
  <c r="S11" i="22" s="1"/>
  <c r="AC103" i="26"/>
  <c r="AD103" i="26" s="1"/>
  <c r="J15" i="22" s="1"/>
  <c r="AA53" i="26"/>
  <c r="I18" i="22"/>
  <c r="AC16" i="26"/>
  <c r="AD16" i="26" s="1"/>
  <c r="G9" i="22" s="1"/>
  <c r="AC78" i="20"/>
  <c r="AD78" i="20" s="1"/>
  <c r="S17" i="22" s="1"/>
  <c r="AC95" i="26"/>
  <c r="AD95" i="26" s="1"/>
  <c r="J7" i="22" s="1"/>
  <c r="I70" i="20"/>
  <c r="O9" i="22" s="1"/>
  <c r="AB107" i="26"/>
  <c r="AC53" i="20"/>
  <c r="AC27" i="20"/>
  <c r="AC107" i="20"/>
  <c r="AC108" i="20"/>
  <c r="AC26" i="20"/>
  <c r="I107" i="19"/>
  <c r="AC107" i="19"/>
  <c r="R107" i="19"/>
  <c r="I53" i="20"/>
  <c r="I26" i="20"/>
  <c r="P107" i="20"/>
  <c r="P107" i="19"/>
  <c r="R107" i="20"/>
  <c r="Q107" i="19"/>
  <c r="I107" i="20"/>
  <c r="N107" i="19"/>
  <c r="O107" i="19"/>
  <c r="AC25" i="20"/>
  <c r="I108" i="20"/>
  <c r="AD108" i="20" s="1"/>
  <c r="T20" i="22" s="1"/>
  <c r="P26" i="20"/>
  <c r="N26" i="20"/>
  <c r="AC106" i="20"/>
  <c r="N107" i="20"/>
  <c r="AC52" i="20"/>
  <c r="R53" i="20"/>
  <c r="R26" i="20"/>
  <c r="I27" i="20"/>
  <c r="AD27" i="20" s="1"/>
  <c r="Q20" i="22" s="1"/>
  <c r="O53" i="20"/>
  <c r="Q26" i="20"/>
  <c r="P53" i="20"/>
  <c r="I108" i="19"/>
  <c r="AD108" i="19" s="1"/>
  <c r="T19" i="21" s="1"/>
  <c r="O107" i="20"/>
  <c r="M53" i="20"/>
  <c r="M26" i="20"/>
  <c r="N53" i="20"/>
  <c r="O26" i="20"/>
  <c r="I54" i="20"/>
  <c r="AD54" i="20" s="1"/>
  <c r="R20" i="22" s="1"/>
  <c r="Q53" i="20"/>
  <c r="Q107" i="20"/>
  <c r="M107" i="20"/>
  <c r="AD82" i="26" l="1"/>
  <c r="I21" i="22" s="1"/>
  <c r="I20" i="22"/>
  <c r="J20" i="22"/>
  <c r="AD109" i="26"/>
  <c r="J21" i="22" s="1"/>
  <c r="S20" i="22"/>
  <c r="AD82" i="20"/>
  <c r="S21" i="22" s="1"/>
  <c r="H20" i="22"/>
  <c r="AD55" i="26"/>
  <c r="H21" i="22" s="1"/>
  <c r="AD28" i="26"/>
  <c r="G21" i="22" s="1"/>
  <c r="AD53" i="20"/>
  <c r="AD26" i="20"/>
  <c r="AD107" i="20"/>
  <c r="AD107" i="19"/>
  <c r="T10" i="22"/>
  <c r="T9" i="22"/>
  <c r="T14" i="22"/>
  <c r="T13" i="22"/>
  <c r="T7" i="22"/>
  <c r="T11" i="22"/>
  <c r="T16" i="22"/>
  <c r="T15" i="22"/>
  <c r="T12" i="22"/>
  <c r="R7" i="22"/>
  <c r="R14" i="22"/>
  <c r="R11" i="22"/>
  <c r="R9" i="22"/>
  <c r="R12" i="22"/>
  <c r="R15" i="22"/>
  <c r="R13" i="22"/>
  <c r="R10" i="22"/>
  <c r="R16" i="22"/>
  <c r="Q11" i="22"/>
  <c r="Q13" i="22"/>
  <c r="Q16" i="22"/>
  <c r="Q12" i="22"/>
  <c r="Q14" i="22"/>
  <c r="Q10" i="22"/>
  <c r="Q7" i="22"/>
  <c r="Q9" i="22"/>
  <c r="AD106" i="20"/>
  <c r="T18" i="22" s="1"/>
  <c r="Q6" i="22"/>
  <c r="AD52" i="20"/>
  <c r="R18" i="22" s="1"/>
  <c r="AD25" i="20"/>
  <c r="Q18" i="22" s="1"/>
  <c r="AD109" i="20" l="1"/>
  <c r="T21" i="22" s="1"/>
  <c r="T19" i="22"/>
  <c r="AD55" i="20"/>
  <c r="R21" i="22" s="1"/>
  <c r="R19" i="22"/>
  <c r="AD109" i="19"/>
  <c r="T20" i="21" s="1"/>
  <c r="T18" i="21"/>
  <c r="AD28" i="20"/>
  <c r="Q21" i="22" s="1"/>
  <c r="Q19" i="22"/>
  <c r="T5" i="21"/>
  <c r="R6" i="22"/>
  <c r="T6" i="22"/>
</calcChain>
</file>

<file path=xl/sharedStrings.xml><?xml version="1.0" encoding="utf-8"?>
<sst xmlns="http://schemas.openxmlformats.org/spreadsheetml/2006/main" count="1056" uniqueCount="100">
  <si>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</si>
  <si>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</si>
  <si>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</si>
  <si>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</si>
  <si>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</si>
  <si>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</si>
  <si>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</si>
  <si>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</si>
  <si>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</si>
  <si>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</si>
  <si>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</si>
  <si>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</si>
  <si>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</si>
  <si>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</si>
  <si>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</si>
  <si>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</si>
  <si>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</si>
  <si>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</si>
  <si>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</si>
  <si>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</si>
  <si>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</si>
  <si>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</si>
  <si>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</si>
  <si>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</si>
  <si>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</si>
  <si>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</si>
  <si>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</si>
  <si>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</si>
  <si>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</si>
  <si>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</si>
  <si>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</si>
  <si>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</si>
  <si>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</si>
  <si>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</si>
  <si>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</si>
  <si>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</si>
  <si>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</si>
  <si>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</si>
  <si>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</si>
  <si>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</si>
  <si>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</si>
  <si>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</si>
  <si>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</si>
  <si>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</si>
  <si>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</si>
  <si>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</si>
  <si>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</si>
  <si>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</si>
  <si>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</si>
  <si>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</si>
  <si>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</si>
  <si>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</si>
  <si>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</si>
  <si>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</si>
  <si>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</si>
  <si>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</si>
  <si>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</si>
  <si>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</si>
  <si>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</si>
  <si>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</si>
  <si>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</si>
  <si>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</si>
  <si>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</si>
  <si>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</si>
  <si>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</si>
  <si>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</si>
  <si>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</si>
  <si>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</si>
  <si>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</si>
  <si>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</si>
  <si>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</si>
  <si>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</si>
  <si>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</si>
  <si>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</si>
  <si>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</si>
  <si>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</si>
  <si>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</si>
  <si>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</si>
  <si>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</si>
  <si>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</si>
  <si>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</si>
  <si>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</si>
  <si>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</si>
  <si>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</si>
  <si>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</si>
  <si>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</si>
  <si>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</si>
  <si>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</si>
  <si>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</si>
  <si>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</si>
  <si>
    <t>2002-2012 Factors Affecting Change, Bus</t>
  </si>
  <si>
    <t>2002-2012 Factors Affecting Change, Rail</t>
  </si>
  <si>
    <t>TSD_POP_EMP_PCT</t>
  </si>
  <si>
    <t>% of Pop+Emp in Transit Supportive Density</t>
  </si>
  <si>
    <t>Mean Distance Between Failures</t>
  </si>
  <si>
    <t>MDBF_Total</t>
  </si>
  <si>
    <t>TSD_POP_EMP_PCT_FAC</t>
  </si>
  <si>
    <t>MDBF_Total_log_FAC</t>
  </si>
  <si>
    <t>BIKE_SHARE_FAC</t>
  </si>
  <si>
    <t>scooter_flag_FAC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</si>
</sst>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0" fillId="5" borderId="0" xfId="1" applyNumberFormat="1" applyFont="1" applyFill="1"/>
    <xf numFmtId="164" fontId="9" fillId="0" borderId="0" xfId="1" applyNumberFormat="1" applyFont="1" applyFill="1" applyBorder="1"/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showGridLines="0" tabSelected="1" workbookViewId="0">
      <selection activeCell="A6" sqref="A6:XFD8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90</v>
      </c>
      <c r="L1" s="71" t="s">
        <v>63</v>
      </c>
    </row>
    <row r="2" spans="2:20" ht="16.5" thickBot="1" x14ac:dyDescent="0.3"/>
    <row r="3" spans="2:20" ht="16.5" thickTop="1" x14ac:dyDescent="0.25">
      <c r="B3" s="64"/>
      <c r="C3" s="162" t="s">
        <v>64</v>
      </c>
      <c r="D3" s="162"/>
      <c r="E3" s="162"/>
      <c r="F3" s="162"/>
      <c r="G3" s="162" t="s">
        <v>59</v>
      </c>
      <c r="H3" s="162"/>
      <c r="I3" s="162"/>
      <c r="J3" s="162"/>
      <c r="L3" s="64"/>
      <c r="M3" s="162" t="s">
        <v>64</v>
      </c>
      <c r="N3" s="162"/>
      <c r="O3" s="162"/>
      <c r="P3" s="162"/>
      <c r="Q3" s="162" t="s">
        <v>59</v>
      </c>
      <c r="R3" s="162"/>
      <c r="S3" s="162"/>
      <c r="T3" s="162"/>
    </row>
    <row r="4" spans="2:20" x14ac:dyDescent="0.25">
      <c r="B4" s="11" t="s">
        <v>21</v>
      </c>
      <c r="C4" s="30" t="s">
        <v>60</v>
      </c>
      <c r="D4" s="30" t="s">
        <v>61</v>
      </c>
      <c r="E4" s="30" t="s">
        <v>62</v>
      </c>
      <c r="F4" s="30" t="s">
        <v>30</v>
      </c>
      <c r="G4" s="30" t="s">
        <v>60</v>
      </c>
      <c r="H4" s="30" t="s">
        <v>61</v>
      </c>
      <c r="I4" s="30" t="s">
        <v>62</v>
      </c>
      <c r="J4" s="30" t="s">
        <v>30</v>
      </c>
      <c r="L4" s="11" t="s">
        <v>21</v>
      </c>
      <c r="M4" s="30" t="s">
        <v>60</v>
      </c>
      <c r="N4" s="30" t="s">
        <v>61</v>
      </c>
      <c r="O4" s="30" t="s">
        <v>62</v>
      </c>
      <c r="P4" s="30" t="s">
        <v>30</v>
      </c>
      <c r="Q4" s="30" t="s">
        <v>60</v>
      </c>
      <c r="R4" s="30" t="s">
        <v>61</v>
      </c>
      <c r="S4" s="30" t="s">
        <v>62</v>
      </c>
      <c r="T4" s="30" t="s">
        <v>30</v>
      </c>
    </row>
    <row r="5" spans="2:20" x14ac:dyDescent="0.25">
      <c r="B5" s="28" t="s">
        <v>35</v>
      </c>
      <c r="C5" s="66">
        <f>'FAC 2002-2012 BUS'!I13</f>
        <v>-8.3201366750120909E-2</v>
      </c>
      <c r="D5" s="66">
        <f>'FAC 2002-2012 BUS'!I40</f>
        <v>-0.15797851612432678</v>
      </c>
      <c r="E5" s="66">
        <f>'FAC 2002-2012 BUS'!I67</f>
        <v>-0.20562671932512044</v>
      </c>
      <c r="F5" s="66">
        <f>'FAC 2002-2012 BUS'!I94</f>
        <v>-0.10218846172042284</v>
      </c>
      <c r="G5" s="66">
        <f>'FAC 2002-2012 BUS'!AD13</f>
        <v>-4.7079419753788855E-2</v>
      </c>
      <c r="H5" s="66">
        <f>'FAC 2002-2012 BUS'!AD40</f>
        <v>-1.4076197169008247E-2</v>
      </c>
      <c r="I5" s="66">
        <f>'FAC 2002-2012 BUS'!AD67</f>
        <v>0.10664031304392112</v>
      </c>
      <c r="J5" s="66">
        <f>'FAC 2002-2012 BUS'!AD94</f>
        <v>-5.37003705277923E-2</v>
      </c>
      <c r="L5" s="28" t="s">
        <v>35</v>
      </c>
      <c r="M5" s="66">
        <f>'FAC 2012-2018 BUS'!I13</f>
        <v>4.2113135218866837E-2</v>
      </c>
      <c r="N5" s="66">
        <f>'FAC 2012-2018 BUS'!I40</f>
        <v>0.11904455749969589</v>
      </c>
      <c r="O5" s="66">
        <f>'FAC 2012-2018 BUS'!I67</f>
        <v>9.0429722385817701E-2</v>
      </c>
      <c r="P5" s="66">
        <f>'FAC 2012-2018 BUS'!I94</f>
        <v>1.1857276845904874E-2</v>
      </c>
      <c r="Q5" s="66">
        <f>'FAC 2012-2018 BUS'!AD13</f>
        <v>2.8627482637124075E-2</v>
      </c>
      <c r="R5" s="66">
        <f>'FAC 2012-2018 BUS'!AD40</f>
        <v>5.5425175902306431E-2</v>
      </c>
      <c r="S5" s="66">
        <f>'FAC 2012-2018 BUS'!AD67</f>
        <v>4.7061097405068739E-2</v>
      </c>
      <c r="T5" s="66">
        <f>'FAC 2012-2018 BUS'!AD94</f>
        <v>6.1785806192746458E-3</v>
      </c>
    </row>
    <row r="6" spans="2:20" s="167" customFormat="1" x14ac:dyDescent="0.25">
      <c r="B6" s="28" t="s">
        <v>56</v>
      </c>
      <c r="C6" s="166">
        <f>'FAC 2002-2012 BUS'!I14</f>
        <v>0.13503017608498125</v>
      </c>
      <c r="D6" s="166">
        <f>'FAC 2002-2012 BUS'!I41</f>
        <v>7.3913495755720593E-2</v>
      </c>
      <c r="E6" s="166">
        <f>'FAC 2002-2012 BUS'!I68</f>
        <v>-8.3097923331791668E-2</v>
      </c>
      <c r="F6" s="166">
        <f>'FAC 2002-2012 BUS'!I95</f>
        <v>0.39766368036003485</v>
      </c>
      <c r="G6" s="166">
        <f>'FAC 2002-2012 BUS'!AD14</f>
        <v>-3.6229311942633791E-2</v>
      </c>
      <c r="H6" s="166">
        <f>'FAC 2002-2012 BUS'!AD41</f>
        <v>-4.2170330623571881E-2</v>
      </c>
      <c r="I6" s="166">
        <f>'FAC 2002-2012 BUS'!AD68</f>
        <v>1.9753910123539636E-2</v>
      </c>
      <c r="J6" s="166">
        <f>'FAC 2002-2012 BUS'!AD95</f>
        <v>-9.8596339069937589E-2</v>
      </c>
      <c r="L6" s="28" t="s">
        <v>56</v>
      </c>
      <c r="M6" s="166">
        <f>'FAC 2012-2018 BUS'!I14</f>
        <v>-3.75439131738875E-4</v>
      </c>
      <c r="N6" s="166">
        <f>'FAC 2012-2018 BUS'!I41</f>
        <v>1.6103107567393415E-2</v>
      </c>
      <c r="O6" s="166">
        <f>'FAC 2012-2018 BUS'!I68</f>
        <v>0.17806302158701182</v>
      </c>
      <c r="P6" s="166">
        <f>'FAC 2012-2018 BUS'!I95</f>
        <v>0.25866623497692309</v>
      </c>
      <c r="Q6" s="166">
        <f>'FAC 2012-2018 BUS'!AD14</f>
        <v>-2.6345100685524437E-3</v>
      </c>
      <c r="R6" s="166">
        <f>'FAC 2012-2018 BUS'!AD41</f>
        <v>-3.2869579593548335E-3</v>
      </c>
      <c r="S6" s="166">
        <f>'FAC 2012-2018 BUS'!AD68</f>
        <v>-3.7818046620317701E-2</v>
      </c>
      <c r="T6" s="166">
        <f>'FAC 2012-2018 BUS'!AD95</f>
        <v>-7.0493966179470111E-2</v>
      </c>
    </row>
    <row r="7" spans="2:20" s="167" customFormat="1" x14ac:dyDescent="0.25">
      <c r="B7" s="28" t="s">
        <v>94</v>
      </c>
      <c r="C7" s="166">
        <f>'FAC 2002-2012 BUS'!I15</f>
        <v>-0.95975634164638624</v>
      </c>
      <c r="D7" s="166">
        <f>'FAC 2002-2012 BUS'!I42</f>
        <v>-0.66817246687690945</v>
      </c>
      <c r="E7" s="166">
        <f>'FAC 2002-2012 BUS'!I69</f>
        <v>0.19474311821490153</v>
      </c>
      <c r="F7" s="166">
        <f>'FAC 2002-2012 BUS'!I96</f>
        <v>1.2117748568364561E-2</v>
      </c>
      <c r="G7" s="166">
        <f>'FAC 2002-2012 BUS'!AD15</f>
        <v>-1.1891555806960901E-2</v>
      </c>
      <c r="H7" s="166">
        <f>'FAC 2002-2012 BUS'!AD42</f>
        <v>-4.3083841407835725E-3</v>
      </c>
      <c r="I7" s="166">
        <f>'FAC 2002-2012 BUS'!AD69</f>
        <v>-4.7700845807433718E-3</v>
      </c>
      <c r="J7" s="166">
        <f>'FAC 2002-2012 BUS'!AD96</f>
        <v>2.5603849317114405E-5</v>
      </c>
      <c r="L7" s="28" t="s">
        <v>94</v>
      </c>
      <c r="M7" s="166">
        <f>'FAC 2012-2018 BUS'!I15</f>
        <v>-0.86711558188537119</v>
      </c>
      <c r="N7" s="166">
        <f>'FAC 2012-2018 BUS'!I42</f>
        <v>5.2389910631061465E-2</v>
      </c>
      <c r="O7" s="166">
        <f>'FAC 2012-2018 BUS'!I69</f>
        <v>-0.74144531169202854</v>
      </c>
      <c r="P7" s="166">
        <f>'FAC 2012-2018 BUS'!I96</f>
        <v>0.19927745135344188</v>
      </c>
      <c r="Q7" s="166">
        <f>'FAC 2012-2018 BUS'!AD15</f>
        <v>6.0335491395097779E-4</v>
      </c>
      <c r="R7" s="166">
        <f>'FAC 2012-2018 BUS'!AD42</f>
        <v>5.7360258095068522E-4</v>
      </c>
      <c r="S7" s="166">
        <f>'FAC 2012-2018 BUS'!AD69</f>
        <v>2.0412496092384031E-4</v>
      </c>
      <c r="T7" s="166">
        <f>'FAC 2012-2018 BUS'!AD96</f>
        <v>7.5897101185187017E-4</v>
      </c>
    </row>
    <row r="8" spans="2:20" s="167" customFormat="1" x14ac:dyDescent="0.25">
      <c r="B8" s="28" t="s">
        <v>52</v>
      </c>
      <c r="C8" s="166">
        <f>'FAC 2002-2012 BUS'!I16</f>
        <v>5.5631822363825911E-2</v>
      </c>
      <c r="D8" s="166">
        <f>'FAC 2002-2012 BUS'!I43</f>
        <v>5.7883484469767321E-2</v>
      </c>
      <c r="E8" s="166">
        <f>'FAC 2002-2012 BUS'!I70</f>
        <v>-2.750761277613889E-2</v>
      </c>
      <c r="F8" s="166">
        <f>'FAC 2002-2012 BUS'!I97</f>
        <v>8.606219574635432E-2</v>
      </c>
      <c r="G8" s="166">
        <f>'FAC 2002-2012 BUS'!AD16</f>
        <v>2.9168937188340429E-2</v>
      </c>
      <c r="H8" s="166">
        <f>'FAC 2002-2012 BUS'!AD43</f>
        <v>4.0244855726230815E-2</v>
      </c>
      <c r="I8" s="166">
        <f>'FAC 2002-2012 BUS'!AD70</f>
        <v>6.157369547820464E-2</v>
      </c>
      <c r="J8" s="166">
        <f>'FAC 2002-2012 BUS'!AD97</f>
        <v>1.8939705225040061E-2</v>
      </c>
      <c r="L8" s="28" t="s">
        <v>52</v>
      </c>
      <c r="M8" s="166">
        <f>'FAC 2012-2018 BUS'!I16</f>
        <v>6.2897263194922726E-2</v>
      </c>
      <c r="N8" s="166">
        <f>'FAC 2012-2018 BUS'!I43</f>
        <v>7.9321462308145962E-2</v>
      </c>
      <c r="O8" s="166">
        <f>'FAC 2012-2018 BUS'!I70</f>
        <v>5.7606229465552161E-2</v>
      </c>
      <c r="P8" s="166">
        <f>'FAC 2012-2018 BUS'!I97</f>
        <v>6.8027813555046501E-2</v>
      </c>
      <c r="Q8" s="166">
        <f>'FAC 2012-2018 BUS'!AD16</f>
        <v>1.4804254341456246E-2</v>
      </c>
      <c r="R8" s="166">
        <f>'FAC 2012-2018 BUS'!AD43</f>
        <v>1.7436531146924041E-2</v>
      </c>
      <c r="S8" s="166">
        <f>'FAC 2012-2018 BUS'!AD70</f>
        <v>1.1545908589292823E-2</v>
      </c>
      <c r="T8" s="166">
        <f>'FAC 2012-2018 BUS'!AD97</f>
        <v>1.4150795981509152E-2</v>
      </c>
    </row>
    <row r="9" spans="2:20" x14ac:dyDescent="0.25">
      <c r="B9" s="28" t="s">
        <v>93</v>
      </c>
      <c r="C9" s="66">
        <f>'FAC 2002-2012 BUS'!I17</f>
        <v>3.3008782860153518E-2</v>
      </c>
      <c r="D9" s="66">
        <f>'FAC 2002-2012 BUS'!I44</f>
        <v>-7.5799496626886786E-2</v>
      </c>
      <c r="E9" s="66">
        <f>'FAC 2002-2012 BUS'!I71</f>
        <v>-0.14356792278234598</v>
      </c>
      <c r="F9" s="66">
        <f>'FAC 2002-2012 BUS'!I98</f>
        <v>-4.3053589851260399E-2</v>
      </c>
      <c r="G9" s="66">
        <f>'FAC 2002-2012 BUS'!AD17</f>
        <v>8.8543709092876507E-3</v>
      </c>
      <c r="H9" s="66">
        <f>'FAC 2002-2012 BUS'!AD44</f>
        <v>-1.2610842565295915E-2</v>
      </c>
      <c r="I9" s="66">
        <f>'FAC 2002-2012 BUS'!AD71</f>
        <v>-1.9885799340680424E-2</v>
      </c>
      <c r="J9" s="66">
        <f>'FAC 2002-2012 BUS'!AD98</f>
        <v>-7.5461986981141364E-3</v>
      </c>
      <c r="L9" s="28" t="s">
        <v>93</v>
      </c>
      <c r="M9" s="66">
        <f>'FAC 2012-2018 BUS'!I17</f>
        <v>-2.3174459992628682E-3</v>
      </c>
      <c r="N9" s="66">
        <f>'FAC 2012-2018 BUS'!I44</f>
        <v>-1.2062112741897724E-2</v>
      </c>
      <c r="O9" s="66">
        <f>'FAC 2012-2018 BUS'!I71</f>
        <v>-1.8975265243360351E-2</v>
      </c>
      <c r="P9" s="66">
        <f>'FAC 2012-2018 BUS'!I98</f>
        <v>-4.6506920664753926E-3</v>
      </c>
      <c r="Q9" s="66">
        <f>'FAC 2012-2018 BUS'!AD17</f>
        <v>-4.9940080022676245E-4</v>
      </c>
      <c r="R9" s="66">
        <f>'FAC 2012-2018 BUS'!AD44</f>
        <v>-1.5422253344138681E-3</v>
      </c>
      <c r="S9" s="66">
        <f>'FAC 2012-2018 BUS'!AD71</f>
        <v>-1.1576442758670599E-3</v>
      </c>
      <c r="T9" s="66">
        <f>'FAC 2012-2018 BUS'!AD98</f>
        <v>-7.8935559612225675E-4</v>
      </c>
    </row>
    <row r="10" spans="2:20" x14ac:dyDescent="0.25">
      <c r="B10" s="28" t="s">
        <v>53</v>
      </c>
      <c r="C10" s="66">
        <f>'FAC 2002-2012 BUS'!I18</f>
        <v>1.0712225107968747</v>
      </c>
      <c r="D10" s="66">
        <f>'FAC 2002-2012 BUS'!I45</f>
        <v>1.0678012135282486</v>
      </c>
      <c r="E10" s="66">
        <f>'FAC 2002-2012 BUS'!I72</f>
        <v>1.0679576257475252</v>
      </c>
      <c r="F10" s="66">
        <f>'FAC 2002-2012 BUS'!I99</f>
        <v>1.0817122593718338</v>
      </c>
      <c r="G10" s="66">
        <f>'FAC 2002-2012 BUS'!AD18</f>
        <v>8.4633433892667823E-2</v>
      </c>
      <c r="H10" s="66">
        <f>'FAC 2002-2012 BUS'!AD45</f>
        <v>8.796759323882801E-2</v>
      </c>
      <c r="I10" s="66">
        <f>'FAC 2002-2012 BUS'!AD72</f>
        <v>0.13151846999183031</v>
      </c>
      <c r="J10" s="66">
        <f>'FAC 2002-2012 BUS'!AD99</f>
        <v>8.0353917300533359E-2</v>
      </c>
      <c r="L10" s="28" t="s">
        <v>53</v>
      </c>
      <c r="M10" s="66">
        <f>'FAC 2012-2018 BUS'!I18</f>
        <v>-0.26427344258628593</v>
      </c>
      <c r="N10" s="66">
        <f>'FAC 2012-2018 BUS'!I45</f>
        <v>-0.28803125696077803</v>
      </c>
      <c r="O10" s="66">
        <f>'FAC 2012-2018 BUS'!I72</f>
        <v>-0.29484374808660729</v>
      </c>
      <c r="P10" s="66">
        <f>'FAC 2012-2018 BUS'!I99</f>
        <v>-0.28941668897379358</v>
      </c>
      <c r="Q10" s="66">
        <f>'FAC 2012-2018 BUS'!AD18</f>
        <v>-3.5159393477993885E-2</v>
      </c>
      <c r="R10" s="66">
        <f>'FAC 2012-2018 BUS'!AD45</f>
        <v>-3.8906387590813808E-2</v>
      </c>
      <c r="S10" s="66">
        <f>'FAC 2012-2018 BUS'!AD72</f>
        <v>-4.0185312460538601E-2</v>
      </c>
      <c r="T10" s="66">
        <f>'FAC 2012-2018 BUS'!AD99</f>
        <v>-3.6955220018847518E-2</v>
      </c>
    </row>
    <row r="11" spans="2:20" x14ac:dyDescent="0.25">
      <c r="B11" s="28" t="s">
        <v>50</v>
      </c>
      <c r="C11" s="66">
        <f>'FAC 2002-2012 BUS'!I19</f>
        <v>-0.16494461462244669</v>
      </c>
      <c r="D11" s="66">
        <f>'FAC 2002-2012 BUS'!I46</f>
        <v>-0.19154572575705331</v>
      </c>
      <c r="E11" s="66">
        <f>'FAC 2002-2012 BUS'!I73</f>
        <v>-0.24217564677153114</v>
      </c>
      <c r="F11" s="66">
        <f>'FAC 2002-2012 BUS'!I100</f>
        <v>-0.19971606355699134</v>
      </c>
      <c r="G11" s="66">
        <f>'FAC 2002-2012 BUS'!AD19</f>
        <v>1.7002844204232943E-2</v>
      </c>
      <c r="H11" s="66">
        <f>'FAC 2002-2012 BUS'!AD46</f>
        <v>1.9202608936831983E-2</v>
      </c>
      <c r="I11" s="66">
        <f>'FAC 2002-2012 BUS'!AD73</f>
        <v>2.8729378699585178E-2</v>
      </c>
      <c r="J11" s="66">
        <f>'FAC 2002-2012 BUS'!AD100</f>
        <v>1.6569153588888091E-2</v>
      </c>
      <c r="L11" s="28" t="s">
        <v>50</v>
      </c>
      <c r="M11" s="66">
        <f>'FAC 2012-2018 BUS'!I19</f>
        <v>0.12479563574969244</v>
      </c>
      <c r="N11" s="66">
        <f>'FAC 2012-2018 BUS'!I46</f>
        <v>9.5252733490610808E-2</v>
      </c>
      <c r="O11" s="66">
        <f>'FAC 2012-2018 BUS'!I73</f>
        <v>8.3969333643664212E-2</v>
      </c>
      <c r="P11" s="66">
        <f>'FAC 2012-2018 BUS'!I100</f>
        <v>8.3566354398319831E-2</v>
      </c>
      <c r="Q11" s="66">
        <f>'FAC 2012-2018 BUS'!AD19</f>
        <v>-7.9962234771746438E-3</v>
      </c>
      <c r="R11" s="66">
        <f>'FAC 2012-2018 BUS'!AD46</f>
        <v>-6.2794955727791127E-3</v>
      </c>
      <c r="S11" s="66">
        <f>'FAC 2012-2018 BUS'!AD73</f>
        <v>-5.8512064251957712E-3</v>
      </c>
      <c r="T11" s="66">
        <f>'FAC 2012-2018 BUS'!AD100</f>
        <v>-5.4135773665178483E-3</v>
      </c>
    </row>
    <row r="12" spans="2:20" x14ac:dyDescent="0.25">
      <c r="B12" s="28" t="s">
        <v>66</v>
      </c>
      <c r="C12" s="66">
        <f>'FAC 2002-2012 BUS'!I20</f>
        <v>4.1594878753359321E-3</v>
      </c>
      <c r="D12" s="66">
        <f>'FAC 2002-2012 BUS'!I47</f>
        <v>5.6459716000271554E-2</v>
      </c>
      <c r="E12" s="66">
        <f>'FAC 2002-2012 BUS'!I74</f>
        <v>9.6355141719019821E-2</v>
      </c>
      <c r="F12" s="66">
        <f>'FAC 2002-2012 BUS'!I101</f>
        <v>-6.3071586250362799E-3</v>
      </c>
      <c r="G12" s="66">
        <f>'FAC 2002-2012 BUS'!AD20</f>
        <v>2.9512898997570268E-4</v>
      </c>
      <c r="H12" s="66">
        <f>'FAC 2002-2012 BUS'!AD47</f>
        <v>1.8452560322558325E-3</v>
      </c>
      <c r="I12" s="66">
        <f>'FAC 2002-2012 BUS'!AD74</f>
        <v>3.611957957075728E-3</v>
      </c>
      <c r="J12" s="66">
        <f>'FAC 2002-2012 BUS'!AD101</f>
        <v>-6.7193781914224693E-4</v>
      </c>
      <c r="L12" s="28" t="s">
        <v>66</v>
      </c>
      <c r="M12" s="66">
        <f>'FAC 2012-2018 BUS'!I20</f>
        <v>-8.6621117669988812E-2</v>
      </c>
      <c r="N12" s="66">
        <f>'FAC 2012-2018 BUS'!I47</f>
        <v>-0.12807270872960053</v>
      </c>
      <c r="O12" s="66">
        <f>'FAC 2012-2018 BUS'!I74</f>
        <v>-4.7947899022480867E-2</v>
      </c>
      <c r="P12" s="66">
        <f>'FAC 2012-2018 BUS'!I101</f>
        <v>-4.7603935258648034E-2</v>
      </c>
      <c r="Q12" s="66">
        <f>'FAC 2012-2018 BUS'!AD20</f>
        <v>-1.8192687517798913E-3</v>
      </c>
      <c r="R12" s="66">
        <f>'FAC 2012-2018 BUS'!AD47</f>
        <v>-2.177575022383949E-3</v>
      </c>
      <c r="S12" s="66">
        <f>'FAC 2012-2018 BUS'!AD74</f>
        <v>-6.9248637864436702E-4</v>
      </c>
      <c r="T12" s="66">
        <f>'FAC 2012-2018 BUS'!AD101</f>
        <v>-3.2523938151814828E-3</v>
      </c>
    </row>
    <row r="13" spans="2:20" x14ac:dyDescent="0.25">
      <c r="B13" s="28" t="s">
        <v>51</v>
      </c>
      <c r="C13" s="66">
        <f>'FAC 2002-2012 BUS'!I21</f>
        <v>0.26457677383977884</v>
      </c>
      <c r="D13" s="66">
        <f>'FAC 2002-2012 BUS'!I48</f>
        <v>0.25044805039857976</v>
      </c>
      <c r="E13" s="66">
        <f>'FAC 2002-2012 BUS'!I75</f>
        <v>0.14893276125478505</v>
      </c>
      <c r="F13" s="66">
        <f>'FAC 2002-2012 BUS'!I102</f>
        <v>0.17142857142857126</v>
      </c>
      <c r="G13" s="66">
        <f>'FAC 2002-2012 BUS'!AD21</f>
        <v>-9.9262972125881022E-3</v>
      </c>
      <c r="H13" s="66">
        <f>'FAC 2002-2012 BUS'!AD48</f>
        <v>-7.9443766601462688E-3</v>
      </c>
      <c r="I13" s="66">
        <f>'FAC 2002-2012 BUS'!AD75</f>
        <v>-7.6860487932874817E-3</v>
      </c>
      <c r="J13" s="66">
        <f>'FAC 2002-2012 BUS'!AD102</f>
        <v>-4.9186087745043726E-3</v>
      </c>
      <c r="L13" s="28" t="s">
        <v>51</v>
      </c>
      <c r="M13" s="66">
        <f>'FAC 2012-2018 BUS'!I21</f>
        <v>0.22686091383672236</v>
      </c>
      <c r="N13" s="66">
        <f>'FAC 2012-2018 BUS'!I48</f>
        <v>0.32541950976214018</v>
      </c>
      <c r="O13" s="66">
        <f>'FAC 2012-2018 BUS'!I75</f>
        <v>0.35081042185348199</v>
      </c>
      <c r="P13" s="66">
        <f>'FAC 2012-2018 BUS'!I102</f>
        <v>0.12195121951219523</v>
      </c>
      <c r="Q13" s="66">
        <f>'FAC 2012-2018 BUS'!AD21</f>
        <v>-8.8011903966184277E-3</v>
      </c>
      <c r="R13" s="66">
        <f>'FAC 2012-2018 BUS'!AD48</f>
        <v>-1.0432918941019097E-2</v>
      </c>
      <c r="S13" s="66">
        <f>'FAC 2012-2018 BUS'!AD75</f>
        <v>-9.9088694393078373E-3</v>
      </c>
      <c r="T13" s="66">
        <f>'FAC 2012-2018 BUS'!AD102</f>
        <v>-3.8640463888838881E-3</v>
      </c>
    </row>
    <row r="14" spans="2:20" x14ac:dyDescent="0.25">
      <c r="B14" s="28" t="s">
        <v>67</v>
      </c>
      <c r="C14" s="111"/>
      <c r="D14" s="111"/>
      <c r="E14" s="111"/>
      <c r="F14" s="111"/>
      <c r="G14" s="66">
        <f>'FAC 2002-2012 BUS'!AD22</f>
        <v>-1.0627994572813776E-2</v>
      </c>
      <c r="H14" s="66">
        <f>'FAC 2002-2012 BUS'!AD49</f>
        <v>0</v>
      </c>
      <c r="I14" s="66">
        <f>'FAC 2002-2012 BUS'!AD76</f>
        <v>0</v>
      </c>
      <c r="J14" s="66">
        <f>'FAC 2002-2012 BUS'!AD103</f>
        <v>5.6752105294703287E-3</v>
      </c>
      <c r="L14" s="28" t="s">
        <v>67</v>
      </c>
      <c r="M14" s="66"/>
      <c r="N14" s="111"/>
      <c r="O14" s="111"/>
      <c r="P14" s="66"/>
      <c r="Q14" s="66">
        <f>'FAC 2012-2018 BUS'!AD22</f>
        <v>-0.10275991676589648</v>
      </c>
      <c r="R14" s="66">
        <f>'FAC 2012-2018 BUS'!AD49</f>
        <v>-0.12445169785473179</v>
      </c>
      <c r="S14" s="66">
        <f>'FAC 2012-2018 BUS'!AD76</f>
        <v>-0.10072290623291898</v>
      </c>
      <c r="T14" s="66">
        <f>'FAC 2012-2018 BUS'!AD103</f>
        <v>3.4958593388986152E-2</v>
      </c>
    </row>
    <row r="15" spans="2:20" x14ac:dyDescent="0.25">
      <c r="B15" s="28" t="s">
        <v>68</v>
      </c>
      <c r="C15" s="111"/>
      <c r="D15" s="66"/>
      <c r="E15" s="66"/>
      <c r="F15" s="111"/>
      <c r="G15" s="66">
        <f>'FAC 2002-2012 BUS'!AD23</f>
        <v>-2.3616990372852652E-3</v>
      </c>
      <c r="H15" s="66">
        <f>'FAC 2002-2012 BUS'!AD50</f>
        <v>-7.5679129056874586E-4</v>
      </c>
      <c r="I15" s="66">
        <f>'FAC 2002-2012 BUS'!AD77</f>
        <v>-6.851681857064565E-4</v>
      </c>
      <c r="J15" s="66">
        <f>'FAC 2002-2012 BUS'!AD104</f>
        <v>0</v>
      </c>
      <c r="L15" s="28" t="s">
        <v>68</v>
      </c>
      <c r="M15" s="66"/>
      <c r="N15" s="66"/>
      <c r="O15" s="66"/>
      <c r="P15" s="111"/>
      <c r="Q15" s="66">
        <f>'FAC 2012-2018 BUS'!AD23</f>
        <v>-7.8167313372008041E-3</v>
      </c>
      <c r="R15" s="66">
        <f>'FAC 2012-2018 BUS'!AD50</f>
        <v>-7.2229890265929717E-3</v>
      </c>
      <c r="S15" s="66">
        <f>'FAC 2012-2018 BUS'!AD77</f>
        <v>-4.8859852047374247E-3</v>
      </c>
      <c r="T15" s="66">
        <f>'FAC 2012-2018 BUS'!AD104</f>
        <v>-9.9448394872361581E-3</v>
      </c>
    </row>
    <row r="16" spans="2:20" x14ac:dyDescent="0.25">
      <c r="B16" s="11" t="s">
        <v>69</v>
      </c>
      <c r="C16" s="112"/>
      <c r="D16" s="112"/>
      <c r="E16" s="112"/>
      <c r="F16" s="112"/>
      <c r="G16" s="67">
        <f>'FAC 2002-2012 BUS'!AD24</f>
        <v>0</v>
      </c>
      <c r="H16" s="67">
        <f>'FAC 2002-2012 BUS'!AD51</f>
        <v>0</v>
      </c>
      <c r="I16" s="67">
        <f>'FAC 2002-2012 BUS'!AD78</f>
        <v>0</v>
      </c>
      <c r="J16" s="67">
        <f>'FAC 2002-2012 BUS'!AD105</f>
        <v>0</v>
      </c>
      <c r="L16" s="11" t="s">
        <v>69</v>
      </c>
      <c r="M16" s="112"/>
      <c r="N16" s="112"/>
      <c r="O16" s="112"/>
      <c r="P16" s="112"/>
      <c r="Q16" s="67">
        <f>'FAC 2012-2018 BUS'!AD24</f>
        <v>-1.9800122873515347E-2</v>
      </c>
      <c r="R16" s="67">
        <f>'FAC 2012-2018 BUS'!AD51</f>
        <v>-1.367422771093209E-2</v>
      </c>
      <c r="S16" s="67">
        <f>'FAC 2012-2018 BUS'!AD78</f>
        <v>-2.6220227354679434E-3</v>
      </c>
      <c r="T16" s="67">
        <f>'FAC 2012-2018 BUS'!AD105</f>
        <v>-3.5785719498057436E-2</v>
      </c>
    </row>
    <row r="17" spans="2:20" x14ac:dyDescent="0.25">
      <c r="B17" s="44" t="s">
        <v>57</v>
      </c>
      <c r="C17" s="68"/>
      <c r="D17" s="68"/>
      <c r="E17" s="68"/>
      <c r="F17" s="68"/>
      <c r="G17" s="68">
        <f>'FAC 2002-2012 BUS'!AD25</f>
        <v>0.13747823851466651</v>
      </c>
      <c r="H17" s="68">
        <f>'FAC 2002-2012 BUS'!AD52</f>
        <v>0.20455094104988761</v>
      </c>
      <c r="I17" s="68">
        <f>'FAC 2002-2012 BUS'!AD79</f>
        <v>1.6204595660936241</v>
      </c>
      <c r="J17" s="68">
        <f>'FAC 2002-2012 BUS'!AD106</f>
        <v>0</v>
      </c>
      <c r="L17" s="44" t="s">
        <v>57</v>
      </c>
      <c r="M17" s="68"/>
      <c r="N17" s="68"/>
      <c r="O17" s="68"/>
      <c r="P17" s="68"/>
      <c r="Q17" s="68">
        <f>'FAC 2012-2018 BUS'!AD25</f>
        <v>0</v>
      </c>
      <c r="R17" s="68">
        <f>'FAC 2012-2018 BUS'!AD52</f>
        <v>0</v>
      </c>
      <c r="S17" s="68">
        <f>'FAC 2012-2018 BUS'!AD79</f>
        <v>0</v>
      </c>
      <c r="T17" s="68">
        <f>'FAC 2012-2018 BUS'!AD106</f>
        <v>0</v>
      </c>
    </row>
    <row r="18" spans="2:20" x14ac:dyDescent="0.25">
      <c r="B18" s="28" t="s">
        <v>70</v>
      </c>
      <c r="C18" s="72"/>
      <c r="D18" s="72"/>
      <c r="E18" s="72"/>
      <c r="F18" s="72"/>
      <c r="G18" s="72">
        <f>'FAC 2002-2012 BUS'!AD26</f>
        <v>0.28921380885959702</v>
      </c>
      <c r="H18" s="72">
        <f>'FAC 2002-2012 BUS'!AD53</f>
        <v>0.32975170625129624</v>
      </c>
      <c r="I18" s="72">
        <f>'FAC 2002-2012 BUS'!AD80</f>
        <v>1.943813938377847</v>
      </c>
      <c r="J18" s="72">
        <f>'FAC 2002-2012 BUS'!AD107</f>
        <v>-4.4983081244433842E-2</v>
      </c>
      <c r="L18" s="28" t="s">
        <v>70</v>
      </c>
      <c r="M18" s="72"/>
      <c r="N18" s="72"/>
      <c r="O18" s="72"/>
      <c r="P18" s="72"/>
      <c r="Q18" s="72">
        <f>'FAC 2012-2018 BUS'!AD26</f>
        <v>-0.14180121683674485</v>
      </c>
      <c r="R18" s="72">
        <f>'FAC 2012-2018 BUS'!AD53</f>
        <v>-0.13416255589035742</v>
      </c>
      <c r="S18" s="72">
        <f>'FAC 2012-2018 BUS'!AD80</f>
        <v>-0.14406610952741006</v>
      </c>
      <c r="T18" s="72">
        <f>'FAC 2012-2018 BUS'!AD107</f>
        <v>-0.11375224616488078</v>
      </c>
    </row>
    <row r="19" spans="2:20" ht="16.5" thickBot="1" x14ac:dyDescent="0.3">
      <c r="B19" s="12" t="s">
        <v>54</v>
      </c>
      <c r="C19" s="69"/>
      <c r="D19" s="69"/>
      <c r="E19" s="69"/>
      <c r="F19" s="69"/>
      <c r="G19" s="69">
        <f>'FAC 2002-2012 BUS'!AD27</f>
        <v>0.14578176527415976</v>
      </c>
      <c r="H19" s="69">
        <f>'FAC 2002-2012 BUS'!AD54</f>
        <v>0.38727309934186782</v>
      </c>
      <c r="I19" s="69">
        <f>'FAC 2002-2012 BUS'!AD81</f>
        <v>2.3049493041550506</v>
      </c>
      <c r="J19" s="69">
        <f>'FAC 2002-2012 BUS'!AD108</f>
        <v>-0.14017116941854424</v>
      </c>
      <c r="L19" s="12" t="s">
        <v>54</v>
      </c>
      <c r="M19" s="69"/>
      <c r="N19" s="69"/>
      <c r="O19" s="69"/>
      <c r="P19" s="69"/>
      <c r="Q19" s="69">
        <f>'FAC 2012-2018 BUS'!AD27</f>
        <v>-0.14351131184823507</v>
      </c>
      <c r="R19" s="69">
        <f>'FAC 2012-2018 BUS'!AD54</f>
        <v>-0.15780496085898432</v>
      </c>
      <c r="S19" s="69">
        <f>'FAC 2012-2018 BUS'!AD81</f>
        <v>-0.14612239671512528</v>
      </c>
      <c r="T19" s="69">
        <f>'FAC 2012-2018 BUS'!AD108</f>
        <v>-9.3789934893261595E-2</v>
      </c>
    </row>
    <row r="20" spans="2:20" ht="17.25" thickTop="1" thickBot="1" x14ac:dyDescent="0.3">
      <c r="B20" s="60" t="s">
        <v>71</v>
      </c>
      <c r="C20" s="70"/>
      <c r="D20" s="70"/>
      <c r="E20" s="70"/>
      <c r="F20" s="70"/>
      <c r="G20" s="70">
        <f>'FAC 2002-2012 BUS'!AD28</f>
        <v>-0.14343204358543726</v>
      </c>
      <c r="H20" s="70">
        <f>'FAC 2002-2012 BUS'!AD55</f>
        <v>5.7521393090571582E-2</v>
      </c>
      <c r="I20" s="70">
        <f>'FAC 2002-2012 BUS'!AD82</f>
        <v>0.36113536577720362</v>
      </c>
      <c r="J20" s="70">
        <f>'FAC 2002-2012 BUS'!AD109</f>
        <v>-9.5188088174110397E-2</v>
      </c>
      <c r="L20" s="60" t="s">
        <v>71</v>
      </c>
      <c r="M20" s="70"/>
      <c r="N20" s="70"/>
      <c r="O20" s="70"/>
      <c r="P20" s="70"/>
      <c r="Q20" s="70">
        <f>'FAC 2012-2018 BUS'!AD28</f>
        <v>-1.7100950114902203E-3</v>
      </c>
      <c r="R20" s="70">
        <f>'FAC 2012-2018 BUS'!AD55</f>
        <v>-2.3642404968626907E-2</v>
      </c>
      <c r="S20" s="70">
        <f>'FAC 2012-2018 BUS'!AD82</f>
        <v>-2.0562871877152222E-3</v>
      </c>
      <c r="T20" s="70">
        <f>'FAC 2012-2018 BUS'!AD109</f>
        <v>1.9962311271619182E-2</v>
      </c>
    </row>
    <row r="21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showGridLines="0" topLeftCell="D4" workbookViewId="0">
      <selection activeCell="B5" sqref="B5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91</v>
      </c>
      <c r="L2" s="71" t="s">
        <v>65</v>
      </c>
    </row>
    <row r="3" spans="2:21" ht="16.5" thickBot="1" x14ac:dyDescent="0.3"/>
    <row r="4" spans="2:21" ht="16.5" thickTop="1" x14ac:dyDescent="0.25">
      <c r="B4" s="64"/>
      <c r="C4" s="162" t="s">
        <v>64</v>
      </c>
      <c r="D4" s="162"/>
      <c r="E4" s="162"/>
      <c r="F4" s="162"/>
      <c r="G4" s="162" t="s">
        <v>59</v>
      </c>
      <c r="H4" s="162"/>
      <c r="I4" s="162"/>
      <c r="J4" s="162"/>
      <c r="L4" s="64"/>
      <c r="M4" s="162" t="s">
        <v>64</v>
      </c>
      <c r="N4" s="162"/>
      <c r="O4" s="162"/>
      <c r="P4" s="162"/>
      <c r="Q4" s="162" t="s">
        <v>59</v>
      </c>
      <c r="R4" s="162"/>
      <c r="S4" s="162"/>
      <c r="T4" s="162"/>
    </row>
    <row r="5" spans="2:21" x14ac:dyDescent="0.25">
      <c r="B5" s="11" t="s">
        <v>21</v>
      </c>
      <c r="C5" s="30" t="s">
        <v>60</v>
      </c>
      <c r="D5" s="30" t="s">
        <v>61</v>
      </c>
      <c r="E5" s="30" t="s">
        <v>62</v>
      </c>
      <c r="F5" s="30" t="s">
        <v>30</v>
      </c>
      <c r="G5" s="30" t="s">
        <v>60</v>
      </c>
      <c r="H5" s="30" t="s">
        <v>61</v>
      </c>
      <c r="I5" s="30" t="s">
        <v>62</v>
      </c>
      <c r="J5" s="30" t="s">
        <v>30</v>
      </c>
      <c r="L5" s="11" t="s">
        <v>21</v>
      </c>
      <c r="M5" s="30" t="s">
        <v>60</v>
      </c>
      <c r="N5" s="30" t="s">
        <v>61</v>
      </c>
      <c r="O5" s="30" t="s">
        <v>62</v>
      </c>
      <c r="P5" s="30" t="s">
        <v>30</v>
      </c>
      <c r="Q5" s="30" t="s">
        <v>60</v>
      </c>
      <c r="R5" s="30" t="s">
        <v>61</v>
      </c>
      <c r="S5" s="30" t="s">
        <v>62</v>
      </c>
      <c r="T5" s="30" t="s">
        <v>30</v>
      </c>
    </row>
    <row r="6" spans="2:21" x14ac:dyDescent="0.25">
      <c r="B6" s="28" t="s">
        <v>35</v>
      </c>
      <c r="C6" s="66">
        <f>'FAC 2002-2012 RAIL'!I13</f>
        <v>0.21690825278579862</v>
      </c>
      <c r="D6" s="66">
        <f>'FAC 2002-2012 BUS'!I40</f>
        <v>-0.15797851612432678</v>
      </c>
      <c r="E6" s="66" t="str">
        <f>'FAC 2002-2012 RAIL'!I67</f>
        <v>-</v>
      </c>
      <c r="F6" s="66">
        <f>'FAC 2002-2012 RAIL'!I94</f>
        <v>0.14274156077501154</v>
      </c>
      <c r="G6" s="66">
        <f>'FAC 2002-2012 RAIL'!AD13</f>
        <v>0.19499765416534975</v>
      </c>
      <c r="H6" s="66">
        <f>'FAC 2002-2012 RAIL'!AD40</f>
        <v>0.42721946495971524</v>
      </c>
      <c r="I6" s="66" t="e">
        <f>'FAC 2002-2012 RAIL'!AD67</f>
        <v>#N/A</v>
      </c>
      <c r="J6" s="66">
        <f>'FAC 2002-2012 RAIL'!AD94</f>
        <v>6.2164007655016347E-2</v>
      </c>
      <c r="L6" s="28" t="s">
        <v>35</v>
      </c>
      <c r="M6" s="66">
        <f>'FAC 2012-2018 RAIL'!I13</f>
        <v>0.1172923217182209</v>
      </c>
      <c r="N6" s="66">
        <f>'FAC 2012-2018 RAIL'!I40</f>
        <v>0.22868168171758918</v>
      </c>
      <c r="O6" s="66" t="str">
        <f>'FAC 2012-2018 RAIL'!I67</f>
        <v>-</v>
      </c>
      <c r="P6" s="66">
        <f>'FAC 2012-2018 RAIL'!I94</f>
        <v>3.3807373956687981E-2</v>
      </c>
      <c r="Q6" s="66">
        <f>'FAC 2012-2018 RAIL'!AD13</f>
        <v>7.8622255279963221E-2</v>
      </c>
      <c r="R6" s="66">
        <f>'FAC 2012-2018 RAIL'!AD40</f>
        <v>0.13311796855239083</v>
      </c>
      <c r="S6" s="66" t="e">
        <f>'FAC 2012-2018 RAIL'!AD67</f>
        <v>#N/A</v>
      </c>
      <c r="T6" s="66">
        <f>'FAC 2012-2018 RAIL'!AD94</f>
        <v>1.7367750244856674E-2</v>
      </c>
    </row>
    <row r="7" spans="2:21" s="167" customFormat="1" x14ac:dyDescent="0.25">
      <c r="B7" s="28" t="s">
        <v>56</v>
      </c>
      <c r="C7" s="166">
        <f>'FAC 2002-2012 RAIL'!I14</f>
        <v>0.13670660736342533</v>
      </c>
      <c r="D7" s="166">
        <f>'FAC 2002-2012 BUS'!I41</f>
        <v>7.3913495755720593E-2</v>
      </c>
      <c r="E7" s="166" t="str">
        <f>'FAC 2002-2012 RAIL'!I68</f>
        <v>-</v>
      </c>
      <c r="F7" s="166">
        <f>'FAC 2002-2012 RAIL'!I95</f>
        <v>-3.6642306071110853E-2</v>
      </c>
      <c r="G7" s="166">
        <f>'FAC 2002-2012 RAIL'!AD14</f>
        <v>-6.5734393966429203E-2</v>
      </c>
      <c r="H7" s="166">
        <f>'FAC 2002-2012 RAIL'!AD41</f>
        <v>-2.4061789661466639E-2</v>
      </c>
      <c r="I7" s="166" t="e">
        <f>'FAC 2002-2012 RAIL'!AD68</f>
        <v>#N/A</v>
      </c>
      <c r="J7" s="166">
        <f>'FAC 2002-2012 RAIL'!AD95</f>
        <v>7.9767078833671446E-3</v>
      </c>
      <c r="L7" s="28" t="s">
        <v>56</v>
      </c>
      <c r="M7" s="166">
        <f>'FAC 2012-2018 RAIL'!I14</f>
        <v>0.12939193750298661</v>
      </c>
      <c r="N7" s="166">
        <f>'FAC 2012-2018 RAIL'!I41</f>
        <v>7.3656025790028279E-2</v>
      </c>
      <c r="O7" s="166" t="str">
        <f>'FAC 2012-2018 RAIL'!I68</f>
        <v>-</v>
      </c>
      <c r="P7" s="166">
        <f>'FAC 2012-2018 RAIL'!I95</f>
        <v>0.15271428027284539</v>
      </c>
      <c r="Q7" s="166">
        <f>'FAC 2012-2018 RAIL'!AD14</f>
        <v>-4.1267742567922282E-2</v>
      </c>
      <c r="R7" s="166">
        <f>'FAC 2012-2018 RAIL'!AD41</f>
        <v>-1.1831683482874392E-2</v>
      </c>
      <c r="S7" s="166" t="e">
        <f>'FAC 2012-2018 RAIL'!AD68</f>
        <v>#N/A</v>
      </c>
      <c r="T7" s="166">
        <f>'FAC 2012-2018 RAIL'!AD95</f>
        <v>-5.0332187896464896E-2</v>
      </c>
      <c r="U7" s="168"/>
    </row>
    <row r="8" spans="2:21" s="167" customFormat="1" x14ac:dyDescent="0.25">
      <c r="B8" s="28" t="s">
        <v>94</v>
      </c>
      <c r="C8" s="166">
        <f>'FAC 2002-2012 RAIL'!I15</f>
        <v>-0.80672149208517108</v>
      </c>
      <c r="D8" s="166">
        <f>'FAC 2002-2012 BUS'!I42</f>
        <v>-0.66817246687690945</v>
      </c>
      <c r="E8" s="166" t="str">
        <f>'FAC 2002-2012 RAIL'!I69</f>
        <v>-</v>
      </c>
      <c r="F8" s="166">
        <f>'FAC 2002-2012 RAIL'!I96</f>
        <v>0.30801196638289374</v>
      </c>
      <c r="G8" s="166">
        <f>'FAC 2002-2012 RAIL'!AD15</f>
        <v>-2.0171452884805022E-3</v>
      </c>
      <c r="H8" s="166">
        <f>'FAC 2002-2012 RAIL'!AD42</f>
        <v>-4.0821264500084269E-4</v>
      </c>
      <c r="I8" s="166" t="e">
        <f>'FAC 2002-2012 RAIL'!AD69</f>
        <v>#N/A</v>
      </c>
      <c r="J8" s="166">
        <f>'FAC 2002-2012 RAIL'!AD96</f>
        <v>1.0811854454745567E-3</v>
      </c>
      <c r="L8" s="28" t="s">
        <v>94</v>
      </c>
      <c r="M8" s="166">
        <f>'FAC 2012-2018 RAIL'!I15</f>
        <v>0.97054635028182368</v>
      </c>
      <c r="N8" s="166">
        <f>'FAC 2012-2018 RAIL'!I42</f>
        <v>-0.48113514874541352</v>
      </c>
      <c r="O8" s="166" t="str">
        <f>'FAC 2012-2018 RAIL'!I69</f>
        <v>-</v>
      </c>
      <c r="P8" s="166">
        <f>'FAC 2012-2018 RAIL'!I96</f>
        <v>-0.32031788327789701</v>
      </c>
      <c r="Q8" s="166">
        <f>'FAC 2012-2018 RAIL'!AD15</f>
        <v>2.292875704323012E-3</v>
      </c>
      <c r="R8" s="166">
        <f>'FAC 2012-2018 RAIL'!AD42</f>
        <v>-4.5072663700603871E-3</v>
      </c>
      <c r="S8" s="166" t="e">
        <f>'FAC 2012-2018 RAIL'!AD69</f>
        <v>#N/A</v>
      </c>
      <c r="T8" s="166">
        <f>'FAC 2012-2018 RAIL'!AD96</f>
        <v>-1.7819815400778709E-3</v>
      </c>
      <c r="U8" s="168"/>
    </row>
    <row r="9" spans="2:21" s="167" customFormat="1" x14ac:dyDescent="0.25">
      <c r="B9" s="28" t="s">
        <v>52</v>
      </c>
      <c r="C9" s="166">
        <f>'FAC 2002-2012 RAIL'!I16</f>
        <v>0.10030359088041929</v>
      </c>
      <c r="D9" s="166">
        <f>'FAC 2002-2012 BUS'!I43</f>
        <v>5.7883484469767321E-2</v>
      </c>
      <c r="E9" s="166" t="str">
        <f>'FAC 2002-2012 RAIL'!I70</f>
        <v>-</v>
      </c>
      <c r="F9" s="166">
        <f>'FAC 2002-2012 RAIL'!I97</f>
        <v>8.606219574635432E-2</v>
      </c>
      <c r="G9" s="166">
        <f>'FAC 2002-2012 RAIL'!AD16</f>
        <v>3.9253741380991206E-2</v>
      </c>
      <c r="H9" s="166">
        <f>'FAC 2002-2012 RAIL'!AD43</f>
        <v>3.0607782660319525E-2</v>
      </c>
      <c r="I9" s="166" t="e">
        <f>'FAC 2002-2012 RAIL'!AD70</f>
        <v>#N/A</v>
      </c>
      <c r="J9" s="166">
        <f>'FAC 2002-2012 RAIL'!AD97</f>
        <v>1.7296006877136557E-2</v>
      </c>
      <c r="L9" s="28" t="s">
        <v>52</v>
      </c>
      <c r="M9" s="166">
        <f>'FAC 2012-2018 RAIL'!I16</f>
        <v>5.9931124959478055E-2</v>
      </c>
      <c r="N9" s="166">
        <f>'FAC 2012-2018 RAIL'!I43</f>
        <v>5.974278279079237E-2</v>
      </c>
      <c r="O9" s="166" t="str">
        <f>'FAC 2012-2018 RAIL'!I70</f>
        <v>-</v>
      </c>
      <c r="P9" s="166">
        <f>'FAC 2012-2018 RAIL'!I97</f>
        <v>6.8027813555046501E-2</v>
      </c>
      <c r="Q9" s="166">
        <f>'FAC 2012-2018 RAIL'!AD16</f>
        <v>1.4961148387116706E-2</v>
      </c>
      <c r="R9" s="166">
        <f>'FAC 2012-2018 RAIL'!AD43</f>
        <v>1.5047297229756335E-2</v>
      </c>
      <c r="S9" s="166" t="e">
        <f>'FAC 2012-2018 RAIL'!AD70</f>
        <v>#N/A</v>
      </c>
      <c r="T9" s="166">
        <f>'FAC 2012-2018 RAIL'!AD97</f>
        <v>1.4930627818923091E-2</v>
      </c>
      <c r="U9" s="168"/>
    </row>
    <row r="10" spans="2:21" x14ac:dyDescent="0.25">
      <c r="B10" s="28" t="s">
        <v>93</v>
      </c>
      <c r="C10" s="66">
        <f>'FAC 2002-2012 RAIL'!I17</f>
        <v>0.19142570139097659</v>
      </c>
      <c r="D10" s="66">
        <f>'FAC 2002-2012 BUS'!I44</f>
        <v>-7.5799496626886786E-2</v>
      </c>
      <c r="E10" s="66" t="str">
        <f>'FAC 2002-2012 RAIL'!I71</f>
        <v>-</v>
      </c>
      <c r="F10" s="66">
        <f>'FAC 2002-2012 RAIL'!I98</f>
        <v>-4.3053589851260399E-2</v>
      </c>
      <c r="G10" s="66">
        <f>'FAC 2002-2012 RAIL'!AD17</f>
        <v>4.7089844978613515E-2</v>
      </c>
      <c r="H10" s="66">
        <f>'FAC 2002-2012 RAIL'!AD44</f>
        <v>-9.2956736704753549E-3</v>
      </c>
      <c r="I10" s="66" t="e">
        <f>'FAC 2002-2012 RAIL'!AD71</f>
        <v>#N/A</v>
      </c>
      <c r="J10" s="66">
        <f>'FAC 2002-2012 RAIL'!AD98</f>
        <v>-8.2479812061009572E-3</v>
      </c>
      <c r="L10" s="28" t="s">
        <v>93</v>
      </c>
      <c r="M10" s="66">
        <f>'FAC 2012-2018 RAIL'!I17</f>
        <v>-1.9580992813994502E-4</v>
      </c>
      <c r="N10" s="66">
        <f>'FAC 2012-2018 RAIL'!I44</f>
        <v>-1.890442786856017E-2</v>
      </c>
      <c r="O10" s="66" t="str">
        <f>'FAC 2012-2018 RAIL'!I71</f>
        <v>-</v>
      </c>
      <c r="P10" s="66">
        <f>'FAC 2012-2018 RAIL'!I98</f>
        <v>-4.6506920664753926E-3</v>
      </c>
      <c r="Q10" s="66">
        <f>'FAC 2012-2018 RAIL'!AD17</f>
        <v>-1.2626172294636528E-4</v>
      </c>
      <c r="R10" s="66">
        <f>'FAC 2012-2018 RAIL'!AD44</f>
        <v>-2.4383388408234568E-3</v>
      </c>
      <c r="S10" s="66" t="e">
        <f>'FAC 2012-2018 RAIL'!AD71</f>
        <v>#N/A</v>
      </c>
      <c r="T10" s="66">
        <f>'FAC 2012-2018 RAIL'!AD98</f>
        <v>-8.4597162649822585E-4</v>
      </c>
      <c r="U10" s="73"/>
    </row>
    <row r="11" spans="2:21" x14ac:dyDescent="0.25">
      <c r="B11" s="28" t="s">
        <v>53</v>
      </c>
      <c r="C11" s="66">
        <f>'FAC 2002-2012 RAIL'!I18</f>
        <v>1.08686777892229</v>
      </c>
      <c r="D11" s="66">
        <f>'FAC 2002-2012 BUS'!I45</f>
        <v>1.0678012135282486</v>
      </c>
      <c r="E11" s="66" t="str">
        <f>'FAC 2002-2012 RAIL'!I72</f>
        <v>-</v>
      </c>
      <c r="F11" s="66">
        <f>'FAC 2002-2012 RAIL'!I99</f>
        <v>1.0817122593718338</v>
      </c>
      <c r="G11" s="66">
        <f>'FAC 2002-2012 RAIL'!AD18</f>
        <v>0.10726779079696552</v>
      </c>
      <c r="H11" s="66">
        <f>'FAC 2002-2012 RAIL'!AD45</f>
        <v>9.110243854222555E-2</v>
      </c>
      <c r="I11" s="66" t="e">
        <f>'FAC 2002-2012 RAIL'!AD72</f>
        <v>#N/A</v>
      </c>
      <c r="J11" s="66">
        <f>'FAC 2002-2012 RAIL'!AD99</f>
        <v>7.6948361689020472E-2</v>
      </c>
      <c r="L11" s="28" t="s">
        <v>53</v>
      </c>
      <c r="M11" s="66">
        <f>'FAC 2012-2018 RAIL'!I18</f>
        <v>-0.28568623095333434</v>
      </c>
      <c r="N11" s="66">
        <f>'FAC 2012-2018 RAIL'!I45</f>
        <v>-0.28382078724618098</v>
      </c>
      <c r="O11" s="66" t="str">
        <f>'FAC 2012-2018 RAIL'!I72</f>
        <v>-</v>
      </c>
      <c r="P11" s="66">
        <f>'FAC 2012-2018 RAIL'!I99</f>
        <v>-0.28941668897379358</v>
      </c>
      <c r="Q11" s="66">
        <f>'FAC 2012-2018 RAIL'!AD18</f>
        <v>-3.8230206894856358E-2</v>
      </c>
      <c r="R11" s="66">
        <f>'FAC 2012-2018 RAIL'!AD45</f>
        <v>-3.8519609006061342E-2</v>
      </c>
      <c r="S11" s="66" t="e">
        <f>'FAC 2012-2018 RAIL'!AD72</f>
        <v>#N/A</v>
      </c>
      <c r="T11" s="66">
        <f>'FAC 2012-2018 RAIL'!AD99</f>
        <v>-3.9330986950846532E-2</v>
      </c>
      <c r="U11" s="73"/>
    </row>
    <row r="12" spans="2:21" x14ac:dyDescent="0.25">
      <c r="B12" s="28" t="s">
        <v>50</v>
      </c>
      <c r="C12" s="66">
        <f>'FAC 2002-2012 RAIL'!I19</f>
        <v>-0.19107674405499042</v>
      </c>
      <c r="D12" s="66">
        <f>'FAC 2002-2012 BUS'!I46</f>
        <v>-0.19154572575705331</v>
      </c>
      <c r="E12" s="66" t="str">
        <f>'FAC 2002-2012 RAIL'!I73</f>
        <v>-</v>
      </c>
      <c r="F12" s="66">
        <f>'FAC 2002-2012 RAIL'!I100</f>
        <v>-0.19971606355699134</v>
      </c>
      <c r="G12" s="66">
        <f>'FAC 2002-2012 RAIL'!AD19</f>
        <v>2.1667539946339968E-2</v>
      </c>
      <c r="H12" s="66">
        <f>'FAC 2002-2012 RAIL'!AD46</f>
        <v>2.1421665143243493E-2</v>
      </c>
      <c r="I12" s="66" t="e">
        <f>'FAC 2002-2012 RAIL'!AD73</f>
        <v>#N/A</v>
      </c>
      <c r="J12" s="66">
        <f>'FAC 2002-2012 RAIL'!AD100</f>
        <v>1.6123948847832859E-2</v>
      </c>
      <c r="L12" s="28" t="s">
        <v>50</v>
      </c>
      <c r="M12" s="66">
        <f>'FAC 2012-2018 RAIL'!I19</f>
        <v>0.11448740187898854</v>
      </c>
      <c r="N12" s="66">
        <f>'FAC 2012-2018 RAIL'!I46</f>
        <v>9.3653113703249025E-2</v>
      </c>
      <c r="O12" s="66" t="str">
        <f>'FAC 2012-2018 RAIL'!I73</f>
        <v>-</v>
      </c>
      <c r="P12" s="66">
        <f>'FAC 2012-2018 RAIL'!I100</f>
        <v>8.3566354398319831E-2</v>
      </c>
      <c r="Q12" s="66">
        <f>'FAC 2012-2018 RAIL'!AD19</f>
        <v>-8.2265459503647591E-3</v>
      </c>
      <c r="R12" s="66">
        <f>'FAC 2012-2018 RAIL'!AD46</f>
        <v>-6.8888177435517265E-3</v>
      </c>
      <c r="S12" s="66" t="e">
        <f>'FAC 2012-2018 RAIL'!AD73</f>
        <v>#N/A</v>
      </c>
      <c r="T12" s="66">
        <f>'FAC 2012-2018 RAIL'!AD100</f>
        <v>-6.1145229070465219E-3</v>
      </c>
      <c r="U12" s="73"/>
    </row>
    <row r="13" spans="2:21" x14ac:dyDescent="0.25">
      <c r="B13" s="28" t="s">
        <v>66</v>
      </c>
      <c r="C13" s="66">
        <f>'FAC 2002-2012 RAIL'!I20</f>
        <v>1.6985478256415831E-2</v>
      </c>
      <c r="D13" s="66">
        <f>'FAC 2002-2012 BUS'!I47</f>
        <v>5.6459716000271554E-2</v>
      </c>
      <c r="E13" s="66" t="str">
        <f>'FAC 2002-2012 RAIL'!I74</f>
        <v>-</v>
      </c>
      <c r="F13" s="66">
        <f>'FAC 2002-2012 RAIL'!I101</f>
        <v>-6.3071586250393885E-3</v>
      </c>
      <c r="G13" s="66">
        <f>'FAC 2002-2012 RAIL'!AD20</f>
        <v>1.0415091560830991E-3</v>
      </c>
      <c r="H13" s="66">
        <f>'FAC 2002-2012 RAIL'!AD47</f>
        <v>3.5525715093895974E-3</v>
      </c>
      <c r="I13" s="66" t="e">
        <f>'FAC 2002-2012 RAIL'!AD74</f>
        <v>#N/A</v>
      </c>
      <c r="J13" s="66">
        <f>'FAC 2002-2012 RAIL'!AD101</f>
        <v>2.9781409000515831E-4</v>
      </c>
      <c r="L13" s="28" t="s">
        <v>66</v>
      </c>
      <c r="M13" s="66">
        <f>'FAC 2012-2018 RAIL'!I20</f>
        <v>-7.0875749023162404E-2</v>
      </c>
      <c r="N13" s="66">
        <f>'FAC 2012-2018 RAIL'!I47</f>
        <v>-0.13489634897121816</v>
      </c>
      <c r="O13" s="66" t="str">
        <f>'FAC 2012-2018 RAIL'!I74</f>
        <v>-</v>
      </c>
      <c r="P13" s="66">
        <f>'FAC 2012-2018 RAIL'!I101</f>
        <v>-4.7603935258648034E-2</v>
      </c>
      <c r="Q13" s="66">
        <f>'FAC 2012-2018 RAIL'!AD20</f>
        <v>-1.7981852167011641E-3</v>
      </c>
      <c r="R13" s="66">
        <f>'FAC 2012-2018 RAIL'!AD47</f>
        <v>-2.6202037914959098E-3</v>
      </c>
      <c r="S13" s="66" t="e">
        <f>'FAC 2012-2018 RAIL'!AD74</f>
        <v>#N/A</v>
      </c>
      <c r="T13" s="66">
        <f>'FAC 2012-2018 RAIL'!AD101</f>
        <v>-3.309777889247903E-3</v>
      </c>
      <c r="U13" s="73"/>
    </row>
    <row r="14" spans="2:21" x14ac:dyDescent="0.25">
      <c r="B14" s="28" t="s">
        <v>51</v>
      </c>
      <c r="C14" s="66">
        <f>'FAC 2002-2012 RAIL'!I21</f>
        <v>0.25041049465128085</v>
      </c>
      <c r="D14" s="66">
        <f>'FAC 2002-2012 BUS'!I48</f>
        <v>0.25044805039857976</v>
      </c>
      <c r="E14" s="66" t="str">
        <f>'FAC 2002-2012 RAIL'!I75</f>
        <v>-</v>
      </c>
      <c r="F14" s="66">
        <f>'FAC 2002-2012 RAIL'!I102</f>
        <v>0.17142857142857126</v>
      </c>
      <c r="G14" s="66">
        <f>'FAC 2002-2012 RAIL'!AD21</f>
        <v>-1.1895867303262529E-2</v>
      </c>
      <c r="H14" s="66">
        <f>'FAC 2002-2012 RAIL'!AD48</f>
        <v>-1.0300046375763613E-2</v>
      </c>
      <c r="I14" s="66" t="e">
        <f>'FAC 2002-2012 RAIL'!AD75</f>
        <v>#N/A</v>
      </c>
      <c r="J14" s="66">
        <f>'FAC 2002-2012 RAIL'!AD102</f>
        <v>-5.709774532334194E-3</v>
      </c>
      <c r="L14" s="28" t="s">
        <v>51</v>
      </c>
      <c r="M14" s="66">
        <f>'FAC 2012-2018 RAIL'!I21</f>
        <v>0.24137569460215635</v>
      </c>
      <c r="N14" s="66">
        <f>'FAC 2012-2018 RAIL'!I48</f>
        <v>0.32468411628451199</v>
      </c>
      <c r="O14" s="66" t="str">
        <f>'FAC 2012-2018 RAIL'!I75</f>
        <v>-</v>
      </c>
      <c r="P14" s="66">
        <f>'FAC 2012-2018 RAIL'!I102</f>
        <v>0.12195121951219523</v>
      </c>
      <c r="Q14" s="66">
        <f>'FAC 2012-2018 RAIL'!AD21</f>
        <v>-9.7985784927072227E-3</v>
      </c>
      <c r="R14" s="66">
        <f>'FAC 2012-2018 RAIL'!AD48</f>
        <v>-1.4421442669346415E-2</v>
      </c>
      <c r="S14" s="66" t="e">
        <f>'FAC 2012-2018 RAIL'!AD75</f>
        <v>#N/A</v>
      </c>
      <c r="T14" s="66">
        <f>'FAC 2012-2018 RAIL'!AD102</f>
        <v>-4.2192041980907112E-3</v>
      </c>
      <c r="U14" s="73"/>
    </row>
    <row r="15" spans="2:21" x14ac:dyDescent="0.25">
      <c r="B15" s="28" t="s">
        <v>67</v>
      </c>
      <c r="C15" s="66"/>
      <c r="D15" s="66"/>
      <c r="E15" s="66"/>
      <c r="F15" s="66"/>
      <c r="G15" s="66">
        <f>'FAC 2002-2012 RAIL'!AD22</f>
        <v>8.4796495935339725E-3</v>
      </c>
      <c r="H15" s="66">
        <f>'FAC 2002-2012 RAIL'!AD49</f>
        <v>0</v>
      </c>
      <c r="I15" s="66" t="e">
        <f>'FAC 2002-2012 RAIL'!AD76</f>
        <v>#N/A</v>
      </c>
      <c r="J15" s="66">
        <f>'FAC 2002-2012 RAIL'!AD103</f>
        <v>2.9824198410743259E-2</v>
      </c>
      <c r="L15" s="28" t="s">
        <v>67</v>
      </c>
      <c r="M15" s="66"/>
      <c r="N15" s="66"/>
      <c r="O15" s="66"/>
      <c r="P15" s="66"/>
      <c r="Q15" s="66">
        <f>'FAC 2012-2018 RAIL'!AD22</f>
        <v>5.3132412719467635E-2</v>
      </c>
      <c r="R15" s="66">
        <f>'FAC 2012-2018 RAIL'!AD49</f>
        <v>-7.5919462911703525E-2</v>
      </c>
      <c r="S15" s="66" t="e">
        <f>'FAC 2012-2018 RAIL'!AD76</f>
        <v>#N/A</v>
      </c>
      <c r="T15" s="66">
        <f>'FAC 2012-2018 RAIL'!AD103</f>
        <v>0.15406777191344415</v>
      </c>
      <c r="U15" s="73"/>
    </row>
    <row r="16" spans="2:21" x14ac:dyDescent="0.25">
      <c r="B16" s="28" t="s">
        <v>68</v>
      </c>
      <c r="C16" s="66"/>
      <c r="D16" s="66"/>
      <c r="E16" s="66"/>
      <c r="F16" s="66"/>
      <c r="G16" s="66">
        <f>'FAC 2002-2012 RAIL'!AD23</f>
        <v>-5.535180096717815E-3</v>
      </c>
      <c r="H16" s="66">
        <f>'FAC 2002-2012 RAIL'!AD50</f>
        <v>-1.0034660559888142E-3</v>
      </c>
      <c r="I16" s="66" t="e">
        <f>'FAC 2002-2012 RAIL'!AD77</f>
        <v>#N/A</v>
      </c>
      <c r="J16" s="66">
        <f>'FAC 2002-2012 RAIL'!AD104</f>
        <v>0</v>
      </c>
      <c r="L16" s="28" t="s">
        <v>68</v>
      </c>
      <c r="M16" s="66"/>
      <c r="N16" s="66"/>
      <c r="O16" s="66"/>
      <c r="P16" s="66"/>
      <c r="Q16" s="66">
        <f>'FAC 2012-2018 RAIL'!AD23</f>
        <v>-6.8033418291617567E-3</v>
      </c>
      <c r="R16" s="66">
        <f>'FAC 2012-2018 RAIL'!AD50</f>
        <v>-5.7455721245906807E-3</v>
      </c>
      <c r="S16" s="66" t="e">
        <f>'FAC 2012-2018 RAIL'!AD77</f>
        <v>#N/A</v>
      </c>
      <c r="T16" s="66">
        <f>'FAC 2012-2018 RAIL'!AD104</f>
        <v>-1.0095293839097637E-2</v>
      </c>
      <c r="U16" s="73"/>
    </row>
    <row r="17" spans="2:21" x14ac:dyDescent="0.25">
      <c r="B17" s="11" t="s">
        <v>69</v>
      </c>
      <c r="C17" s="66"/>
      <c r="D17" s="66"/>
      <c r="E17" s="66"/>
      <c r="F17" s="66"/>
      <c r="G17" s="66">
        <f>'FAC 2002-2012 RAIL'!AD24</f>
        <v>0</v>
      </c>
      <c r="H17" s="66">
        <f>'FAC 2002-2012 RAIL'!AD51</f>
        <v>0</v>
      </c>
      <c r="I17" s="66" t="e">
        <f>'FAC 2002-2012 RAIL'!AD78</f>
        <v>#N/A</v>
      </c>
      <c r="J17" s="66">
        <f>'FAC 2002-2012 RAIL'!AD105</f>
        <v>0</v>
      </c>
      <c r="L17" s="11" t="s">
        <v>69</v>
      </c>
      <c r="M17" s="66"/>
      <c r="N17" s="66"/>
      <c r="O17" s="66"/>
      <c r="P17" s="66"/>
      <c r="Q17" s="66">
        <f>'FAC 2012-2018 RAIL'!AD24</f>
        <v>-2.5246915261854581E-2</v>
      </c>
      <c r="R17" s="66">
        <f>'FAC 2012-2018 RAIL'!AD51</f>
        <v>-2.230589874909476E-2</v>
      </c>
      <c r="S17" s="66" t="e">
        <f>'FAC 2012-2018 RAIL'!AD78</f>
        <v>#N/A</v>
      </c>
      <c r="T17" s="66">
        <f>'FAC 2012-2018 RAIL'!AD105</f>
        <v>-4.202101765899946E-2</v>
      </c>
      <c r="U17" s="73"/>
    </row>
    <row r="18" spans="2:21" x14ac:dyDescent="0.25">
      <c r="B18" s="44" t="s">
        <v>57</v>
      </c>
      <c r="C18" s="68"/>
      <c r="D18" s="68"/>
      <c r="E18" s="68"/>
      <c r="F18" s="68"/>
      <c r="G18" s="68">
        <f>'FAC 2002-2012 RAIL'!AD25</f>
        <v>4.3687900525753186E-2</v>
      </c>
      <c r="H18" s="68">
        <f>'FAC 2002-2012 RAIL'!AD52</f>
        <v>0.21035402559660377</v>
      </c>
      <c r="I18" s="68" t="e">
        <f>'FAC 2002-2012 RAIL'!AD79</f>
        <v>#N/A</v>
      </c>
      <c r="J18" s="68">
        <f>'FAC 2002-2012 RAIL'!AD106</f>
        <v>0</v>
      </c>
      <c r="L18" s="44" t="s">
        <v>57</v>
      </c>
      <c r="M18" s="68"/>
      <c r="N18" s="68"/>
      <c r="O18" s="68"/>
      <c r="P18" s="68"/>
      <c r="Q18" s="68">
        <f>'FAC 2012-2018 RAIL'!AD25</f>
        <v>0</v>
      </c>
      <c r="R18" s="68">
        <f>'FAC 2012-2018 RAIL'!AD52</f>
        <v>0</v>
      </c>
      <c r="S18" s="68" t="e">
        <f>'FAC 2012-2018 RAIL'!AD79</f>
        <v>#N/A</v>
      </c>
      <c r="T18" s="68">
        <f>'FAC 2012-2018 RAIL'!AD106</f>
        <v>0</v>
      </c>
    </row>
    <row r="19" spans="2:21" x14ac:dyDescent="0.25">
      <c r="B19" s="28" t="s">
        <v>70</v>
      </c>
      <c r="C19" s="72"/>
      <c r="D19" s="72"/>
      <c r="E19" s="72"/>
      <c r="F19" s="72"/>
      <c r="G19" s="72">
        <f>'FAC 2002-2012 RAIL'!AD26</f>
        <v>0.61565215634297976</v>
      </c>
      <c r="H19" s="72">
        <f>'FAC 2002-2012 RAIL'!AD53</f>
        <v>0.83761112294133078</v>
      </c>
      <c r="I19" s="72" t="e">
        <f>'FAC 2002-2012 RAIL'!AD80</f>
        <v>#N/A</v>
      </c>
      <c r="J19" s="72">
        <f>'FAC 2002-2012 RAIL'!AD107</f>
        <v>0.23272356707747233</v>
      </c>
      <c r="L19" s="28" t="s">
        <v>70</v>
      </c>
      <c r="M19" s="72"/>
      <c r="N19" s="72"/>
      <c r="O19" s="72"/>
      <c r="P19" s="72"/>
      <c r="Q19" s="72">
        <f>'FAC 2012-2018 RAIL'!AD26</f>
        <v>1.7376693806754329E-2</v>
      </c>
      <c r="R19" s="72">
        <f>'FAC 2012-2018 RAIL'!AD53</f>
        <v>-3.544517311709916E-2</v>
      </c>
      <c r="S19" s="72" t="e">
        <f>'FAC 2012-2018 RAIL'!AD80</f>
        <v>#N/A</v>
      </c>
      <c r="T19" s="72">
        <f>'FAC 2012-2018 RAIL'!AD107</f>
        <v>2.5573370716025057E-2</v>
      </c>
    </row>
    <row r="20" spans="2:21" ht="16.5" thickBot="1" x14ac:dyDescent="0.3">
      <c r="B20" s="12" t="s">
        <v>54</v>
      </c>
      <c r="C20" s="69"/>
      <c r="D20" s="69"/>
      <c r="E20" s="69"/>
      <c r="F20" s="69"/>
      <c r="G20" s="69">
        <f>'FAC 2002-2012 RAIL'!AD27</f>
        <v>0.30362955781950784</v>
      </c>
      <c r="H20" s="69">
        <f>'FAC 2002-2012 RAIL'!AD54</f>
        <v>0.73391915656400952</v>
      </c>
      <c r="I20" s="69" t="e">
        <f>'FAC 2002-2012 RAIL'!AD81</f>
        <v>#N/A</v>
      </c>
      <c r="J20" s="69">
        <f>'FAC 2002-2012 RAIL'!AD108</f>
        <v>0.44420061078608275</v>
      </c>
      <c r="L20" s="12" t="s">
        <v>54</v>
      </c>
      <c r="M20" s="69"/>
      <c r="N20" s="69"/>
      <c r="O20" s="69"/>
      <c r="P20" s="69"/>
      <c r="Q20" s="69">
        <f>'FAC 2012-2018 RAIL'!AD27</f>
        <v>-2.85730207278454E-2</v>
      </c>
      <c r="R20" s="69">
        <f>'FAC 2012-2018 RAIL'!AD54</f>
        <v>-5.9045822187505759E-2</v>
      </c>
      <c r="S20" s="69" t="e">
        <f>'FAC 2012-2018 RAIL'!AD81</f>
        <v>#N/A</v>
      </c>
      <c r="T20" s="69">
        <f>'FAC 2012-2018 RAIL'!AD108</f>
        <v>3.3855879324180549E-2</v>
      </c>
    </row>
    <row r="21" spans="2:21" ht="17.25" thickTop="1" thickBot="1" x14ac:dyDescent="0.3">
      <c r="B21" s="60" t="s">
        <v>71</v>
      </c>
      <c r="C21" s="70"/>
      <c r="D21" s="70"/>
      <c r="E21" s="70"/>
      <c r="F21" s="70"/>
      <c r="G21" s="70">
        <f>'FAC 2002-2012 RAIL'!AD28</f>
        <v>-0.31202259852347192</v>
      </c>
      <c r="H21" s="70">
        <f>'FAC 2002-2012 RAIL'!AD55</f>
        <v>-0.10369196637732125</v>
      </c>
      <c r="I21" s="70" t="e">
        <f>'FAC 2002-2012 RAIL'!AD82</f>
        <v>#N/A</v>
      </c>
      <c r="J21" s="70">
        <f>'FAC 2002-2012 RAIL'!AD109</f>
        <v>0.21147704370861042</v>
      </c>
      <c r="L21" s="60" t="s">
        <v>71</v>
      </c>
      <c r="M21" s="70"/>
      <c r="N21" s="70"/>
      <c r="O21" s="70"/>
      <c r="P21" s="70"/>
      <c r="Q21" s="70">
        <f>'FAC 2012-2018 RAIL'!AD28</f>
        <v>-4.5949714534599728E-2</v>
      </c>
      <c r="R21" s="70">
        <f>'FAC 2012-2018 RAIL'!AD55</f>
        <v>-2.3600649070406599E-2</v>
      </c>
      <c r="S21" s="70" t="e">
        <f>'FAC 2012-2018 RAIL'!AD82</f>
        <v>#N/A</v>
      </c>
      <c r="T21" s="70">
        <f>'FAC 2012-2018 RAIL'!AD109</f>
        <v>8.2825086081554922E-3</v>
      </c>
    </row>
    <row r="22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showGridLines="0" topLeftCell="A85" workbookViewId="0">
      <selection activeCell="G103" sqref="G10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1" style="15" hidden="1" customWidth="1"/>
    <col min="14" max="15" width="10.125" style="15" hidden="1" customWidth="1"/>
    <col min="16" max="16" width="11" style="15" hidden="1" customWidth="1"/>
    <col min="17" max="17" width="10.5" style="15" hidden="1" customWidth="1"/>
    <col min="18" max="18" width="10.25" style="15" hidden="1" customWidth="1"/>
    <col min="19" max="20" width="11" style="15" hidden="1" customWidth="1"/>
    <col min="21" max="22" width="10.125" style="15" hidden="1" customWidth="1"/>
    <col min="23" max="23" width="10.5" style="15" hidden="1" customWidth="1"/>
    <col min="24" max="28" width="10.125" style="15" hidden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40</v>
      </c>
      <c r="C1" s="15">
        <v>2002</v>
      </c>
    </row>
    <row r="2" spans="1:31" s="13" customFormat="1" x14ac:dyDescent="0.25">
      <c r="B2" s="18" t="s">
        <v>41</v>
      </c>
      <c r="C2" s="13">
        <v>2012</v>
      </c>
      <c r="E2" s="9"/>
      <c r="G2" s="109"/>
      <c r="H2" s="109"/>
      <c r="I2" s="20"/>
    </row>
    <row r="3" spans="1:31" x14ac:dyDescent="0.25">
      <c r="B3" s="21" t="s">
        <v>28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19</v>
      </c>
      <c r="C4" s="19" t="s">
        <v>20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29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55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131">
        <f>$C$1</f>
        <v>2002</v>
      </c>
      <c r="H9" s="131">
        <f>$C$2</f>
        <v>2012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hidden="1" x14ac:dyDescent="0.25">
      <c r="B12" s="118"/>
      <c r="C12" s="119"/>
      <c r="D12" s="107"/>
      <c r="E12" s="107"/>
      <c r="F12" s="107" t="s">
        <v>26</v>
      </c>
      <c r="G12" s="120"/>
      <c r="H12" s="120"/>
      <c r="I12" s="119"/>
      <c r="J12" s="107"/>
      <c r="K12" s="107"/>
      <c r="L12" s="107" t="s">
        <v>26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35</v>
      </c>
      <c r="C13" s="119" t="s">
        <v>24</v>
      </c>
      <c r="D13" s="107" t="s">
        <v>8</v>
      </c>
      <c r="E13" s="121"/>
      <c r="F13" s="107">
        <f>MATCH($D13,FAC_TOTALS_APTA!$A$2:$BT$2,)</f>
        <v>12</v>
      </c>
      <c r="G13" s="120">
        <f>VLOOKUP(G11,FAC_TOTALS_APTA!$A$4:$BT$126,$F13,FALSE)</f>
        <v>69431799.636510193</v>
      </c>
      <c r="H13" s="120">
        <f>VLOOKUP(H11,FAC_TOTALS_APTA!$A$4:$BT$126,$F13,FALSE)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MATCH($K13,FAC_TOTALS_APTA!$A$2:$BR$2,)</f>
        <v>30</v>
      </c>
      <c r="M13" s="120">
        <f>IF(M11=0,0,VLOOKUP(M11,FAC_TOTALS_APTA!$A$4:$BT$126,$L13,FALSE))</f>
        <v>-1849063.82065424</v>
      </c>
      <c r="N13" s="120">
        <f>IF(N11=0,0,VLOOKUP(N11,FAC_TOTALS_APTA!$A$4:$BT$126,$L13,FALSE))</f>
        <v>26646017.744765598</v>
      </c>
      <c r="O13" s="120">
        <f>IF(O11=0,0,VLOOKUP(O11,FAC_TOTALS_APTA!$A$4:$BT$126,$L13,FALSE))</f>
        <v>-21336601.208270099</v>
      </c>
      <c r="P13" s="120">
        <f>IF(P11=0,0,VLOOKUP(P11,FAC_TOTALS_APTA!$A$4:$BT$126,$L13,FALSE))</f>
        <v>-5096130.3570205197</v>
      </c>
      <c r="Q13" s="120">
        <f>IF(Q11=0,0,VLOOKUP(Q11,FAC_TOTALS_APTA!$A$4:$BT$126,$L13,FALSE))</f>
        <v>22376822.2688816</v>
      </c>
      <c r="R13" s="120">
        <f>IF(R11=0,0,VLOOKUP(R11,FAC_TOTALS_APTA!$A$4:$BT$126,$L13,FALSE))</f>
        <v>10623146.2262128</v>
      </c>
      <c r="S13" s="120">
        <f>IF(S11=0,0,VLOOKUP(S11,FAC_TOTALS_APTA!$A$4:$BT$126,$L13,FALSE))</f>
        <v>-14441151.153910199</v>
      </c>
      <c r="T13" s="120">
        <f>IF(T11=0,0,VLOOKUP(T11,FAC_TOTALS_APTA!$A$4:$BT$126,$L13,FALSE))</f>
        <v>-63040514.801173598</v>
      </c>
      <c r="U13" s="120">
        <f>IF(U11=0,0,VLOOKUP(U11,FAC_TOTALS_APTA!$A$4:$BT$126,$L13,FALSE))</f>
        <v>-42057576.629951</v>
      </c>
      <c r="V13" s="120">
        <f>IF(V11=0,0,VLOOKUP(V11,FAC_TOTALS_APTA!$A$4:$BT$126,$L13,FALSE))</f>
        <v>-16235311.7486481</v>
      </c>
      <c r="W13" s="120">
        <f>IF(W11=0,0,VLOOKUP(W11,FAC_TOTALS_APTA!$A$4:$BT$126,$L13,FALSE))</f>
        <v>0</v>
      </c>
      <c r="X13" s="120">
        <f>IF(X11=0,0,VLOOKUP(X11,FAC_TOTALS_APTA!$A$4:$BT$126,$L13,FALSE))</f>
        <v>0</v>
      </c>
      <c r="Y13" s="120">
        <f>IF(Y11=0,0,VLOOKUP(Y11,FAC_TOTALS_APTA!$A$4:$BT$126,$L13,FALSE))</f>
        <v>0</v>
      </c>
      <c r="Z13" s="120">
        <f>IF(Z11=0,0,VLOOKUP(Z11,FAC_TOTALS_APTA!$A$4:$BT$126,$L13,FALSE))</f>
        <v>0</v>
      </c>
      <c r="AA13" s="120">
        <f>IF(AA11=0,0,VLOOKUP(AA11,FAC_TOTALS_APTA!$A$4:$BT$126,$L13,FALSE))</f>
        <v>0</v>
      </c>
      <c r="AB13" s="120">
        <f>IF(AB11=0,0,VLOOKUP(AB11,FAC_TOTALS_APTA!$A$4:$BT$126,$L13,FALSE))</f>
        <v>0</v>
      </c>
      <c r="AC13" s="124">
        <f>SUM(M13:AB13)</f>
        <v>-104410363.47976777</v>
      </c>
      <c r="AD13" s="125">
        <f>AC13/G27</f>
        <v>-4.7079419753788855E-2</v>
      </c>
      <c r="AE13" s="9"/>
    </row>
    <row r="14" spans="1:31" s="16" customFormat="1" x14ac:dyDescent="0.25">
      <c r="A14" s="9"/>
      <c r="B14" s="118" t="s">
        <v>56</v>
      </c>
      <c r="C14" s="119" t="s">
        <v>24</v>
      </c>
      <c r="D14" s="107" t="s">
        <v>73</v>
      </c>
      <c r="E14" s="121"/>
      <c r="F14" s="107">
        <f>MATCH($D14,FAC_TOTALS_APTA!$A$2:$BT$2,)</f>
        <v>13</v>
      </c>
      <c r="G14" s="126">
        <f>VLOOKUP(G11,FAC_TOTALS_APTA!$A$4:$BT$126,$F14,FALSE)</f>
        <v>0.91027864284140703</v>
      </c>
      <c r="H14" s="126">
        <f>VLOOKUP(H11,FAC_TOTALS_APTA!$A$4:$BT$126,$F14,FALSE)</f>
        <v>1.03319372827068</v>
      </c>
      <c r="I14" s="122">
        <f t="shared" ref="I14:I24" si="1">IFERROR(H14/G14-1,"-")</f>
        <v>0.13503017608498125</v>
      </c>
      <c r="J14" s="123" t="str">
        <f t="shared" ref="J14:J24" si="2">IF(C14="Log","_log","")</f>
        <v>_log</v>
      </c>
      <c r="K14" s="123" t="str">
        <f t="shared" ref="K14:K25" si="3">CONCATENATE(D14,J14,"_FAC")</f>
        <v>FARE_per_UPT_cleaned_2018_log_FAC</v>
      </c>
      <c r="L14" s="107">
        <f>MATCH($K14,FAC_TOTALS_APTA!$A$2:$BR$2,)</f>
        <v>31</v>
      </c>
      <c r="M14" s="120">
        <f>IF(M11=0,0,VLOOKUP(M11,FAC_TOTALS_APTA!$A$4:$BT$126,$L14,FALSE))</f>
        <v>-3221200.1375515098</v>
      </c>
      <c r="N14" s="120">
        <f>IF(N11=0,0,VLOOKUP(N11,FAC_TOTALS_APTA!$A$4:$BT$126,$L14,FALSE))</f>
        <v>22055522.636372499</v>
      </c>
      <c r="O14" s="120">
        <f>IF(O11=0,0,VLOOKUP(O11,FAC_TOTALS_APTA!$A$4:$BT$126,$L14,FALSE))</f>
        <v>-10176225.678164201</v>
      </c>
      <c r="P14" s="120">
        <f>IF(P11=0,0,VLOOKUP(P11,FAC_TOTALS_APTA!$A$4:$BT$126,$L14,FALSE))</f>
        <v>7411212.6720632296</v>
      </c>
      <c r="Q14" s="120">
        <f>IF(Q11=0,0,VLOOKUP(Q11,FAC_TOTALS_APTA!$A$4:$BT$126,$L14,FALSE))</f>
        <v>-18039222.8589653</v>
      </c>
      <c r="R14" s="120">
        <f>IF(R11=0,0,VLOOKUP(R11,FAC_TOTALS_APTA!$A$4:$BT$126,$L14,FALSE))</f>
        <v>13557550.9102901</v>
      </c>
      <c r="S14" s="120">
        <f>IF(S11=0,0,VLOOKUP(S11,FAC_TOTALS_APTA!$A$4:$BT$126,$L14,FALSE))</f>
        <v>-67323551.546064794</v>
      </c>
      <c r="T14" s="120">
        <f>IF(T11=0,0,VLOOKUP(T11,FAC_TOTALS_APTA!$A$4:$BT$126,$L14,FALSE))</f>
        <v>-11921489.984298499</v>
      </c>
      <c r="U14" s="120">
        <f>IF(U11=0,0,VLOOKUP(U11,FAC_TOTALS_APTA!$A$4:$BT$126,$L14,FALSE))</f>
        <v>-13171064.7870993</v>
      </c>
      <c r="V14" s="120">
        <f>IF(V11=0,0,VLOOKUP(V11,FAC_TOTALS_APTA!$A$4:$BT$126,$L14,FALSE))</f>
        <v>480927.35649407498</v>
      </c>
      <c r="W14" s="120">
        <f>IF(W11=0,0,VLOOKUP(W11,FAC_TOTALS_APTA!$A$4:$BT$126,$L14,FALSE))</f>
        <v>0</v>
      </c>
      <c r="X14" s="120">
        <f>IF(X11=0,0,VLOOKUP(X11,FAC_TOTALS_APTA!$A$4:$BT$126,$L14,FALSE))</f>
        <v>0</v>
      </c>
      <c r="Y14" s="120">
        <f>IF(Y11=0,0,VLOOKUP(Y11,FAC_TOTALS_APTA!$A$4:$BT$126,$L14,FALSE))</f>
        <v>0</v>
      </c>
      <c r="Z14" s="120">
        <f>IF(Z11=0,0,VLOOKUP(Z11,FAC_TOTALS_APTA!$A$4:$BT$126,$L14,FALSE))</f>
        <v>0</v>
      </c>
      <c r="AA14" s="120">
        <f>IF(AA11=0,0,VLOOKUP(AA11,FAC_TOTALS_APTA!$A$4:$BT$126,$L14,FALSE))</f>
        <v>0</v>
      </c>
      <c r="AB14" s="120">
        <f>IF(AB11=0,0,VLOOKUP(AB11,FAC_TOTALS_APTA!$A$4:$BT$126,$L14,FALSE))</f>
        <v>0</v>
      </c>
      <c r="AC14" s="124">
        <f t="shared" ref="AC14:AC24" si="4">SUM(M14:AB14)</f>
        <v>-80347541.416923702</v>
      </c>
      <c r="AD14" s="125">
        <f>AC14/G27</f>
        <v>-3.6229311942633791E-2</v>
      </c>
      <c r="AE14" s="9"/>
    </row>
    <row r="15" spans="1:31" s="16" customFormat="1" x14ac:dyDescent="0.25">
      <c r="A15" s="9"/>
      <c r="B15" s="118" t="s">
        <v>94</v>
      </c>
      <c r="C15" s="119" t="s">
        <v>24</v>
      </c>
      <c r="D15" s="107" t="s">
        <v>95</v>
      </c>
      <c r="E15" s="121"/>
      <c r="F15" s="107">
        <f>MATCH($D15,FAC_TOTALS_APTA!$A$2:$BT$2,)</f>
        <v>20</v>
      </c>
      <c r="G15" s="120">
        <f>VLOOKUP(G11,FAC_TOTALS_APTA!$A$4:$BT$126,$F15,FALSE)</f>
        <v>41739576.4516524</v>
      </c>
      <c r="H15" s="120">
        <f>VLOOKUP(H11,FAC_TOTALS_APTA!$A$4:$BT$126,$F15,FALSE)</f>
        <v>1679753.25454484</v>
      </c>
      <c r="I15" s="122">
        <f>IFERROR(H15/G15-1,"-")</f>
        <v>-0.95975634164638624</v>
      </c>
      <c r="J15" s="123" t="str">
        <f t="shared" ref="J15" si="5">IF(C15="Log","_log","")</f>
        <v>_log</v>
      </c>
      <c r="K15" s="123" t="str">
        <f t="shared" ref="K15" si="6">CONCATENATE(D15,J15,"_FAC")</f>
        <v>MDBF_Total_log_FAC</v>
      </c>
      <c r="L15" s="107">
        <f>MATCH($K15,FAC_TOTALS_APTA!$A$2:$BR$2,)</f>
        <v>38</v>
      </c>
      <c r="M15" s="120">
        <f>IF(M11=0,0,VLOOKUP(M11,FAC_TOTALS_APTA!$A$4:$BT$126,$L15,FALSE))</f>
        <v>1836923.73080989</v>
      </c>
      <c r="N15" s="120">
        <f>IF(N11=0,0,VLOOKUP(N11,FAC_TOTALS_APTA!$A$4:$BT$126,$L15,FALSE))</f>
        <v>549431.86870024097</v>
      </c>
      <c r="O15" s="120">
        <f>IF(O11=0,0,VLOOKUP(O11,FAC_TOTALS_APTA!$A$4:$BT$126,$L15,FALSE))</f>
        <v>599283.24899181596</v>
      </c>
      <c r="P15" s="120">
        <f>IF(P11=0,0,VLOOKUP(P11,FAC_TOTALS_APTA!$A$4:$BT$126,$L15,FALSE))</f>
        <v>-2158036.2844194002</v>
      </c>
      <c r="Q15" s="120">
        <f>IF(Q11=0,0,VLOOKUP(Q11,FAC_TOTALS_APTA!$A$4:$BT$126,$L15,FALSE))</f>
        <v>-163179.17008289701</v>
      </c>
      <c r="R15" s="120">
        <f>IF(R11=0,0,VLOOKUP(R11,FAC_TOTALS_APTA!$A$4:$BT$126,$L15,FALSE))</f>
        <v>-23503939.227540001</v>
      </c>
      <c r="S15" s="120">
        <f>IF(S11=0,0,VLOOKUP(S11,FAC_TOTALS_APTA!$A$4:$BT$126,$L15,FALSE))</f>
        <v>-3443374.3054398</v>
      </c>
      <c r="T15" s="120">
        <f>IF(T11=0,0,VLOOKUP(T11,FAC_TOTALS_APTA!$A$4:$BT$126,$L15,FALSE))</f>
        <v>-333182.99773763202</v>
      </c>
      <c r="U15" s="120">
        <f>IF(U11=0,0,VLOOKUP(U11,FAC_TOTALS_APTA!$A$4:$BT$126,$L15,FALSE))</f>
        <v>2511610.9382120799</v>
      </c>
      <c r="V15" s="120">
        <f>IF(V11=0,0,VLOOKUP(V11,FAC_TOTALS_APTA!$A$4:$BT$126,$L15,FALSE))</f>
        <v>-2268030.7217115099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ref="AC15" si="7">SUM(M15:AB15)</f>
        <v>-26372492.920217209</v>
      </c>
      <c r="AD15" s="125">
        <f>AC15/G27</f>
        <v>-1.1891555806960901E-2</v>
      </c>
      <c r="AE15" s="9"/>
    </row>
    <row r="16" spans="1:31" s="16" customFormat="1" x14ac:dyDescent="0.25">
      <c r="A16" s="9"/>
      <c r="B16" s="118" t="s">
        <v>52</v>
      </c>
      <c r="C16" s="119" t="s">
        <v>24</v>
      </c>
      <c r="D16" s="107" t="s">
        <v>9</v>
      </c>
      <c r="E16" s="121"/>
      <c r="F16" s="107">
        <f>MATCH($D16,FAC_TOTALS_APTA!$A$2:$BT$2,)</f>
        <v>14</v>
      </c>
      <c r="G16" s="120">
        <f>VLOOKUP(G11,FAC_TOTALS_APTA!$A$4:$BT$126,$F16,FALSE)</f>
        <v>9573567.1438265797</v>
      </c>
      <c r="H16" s="120">
        <f>VLOOKUP(H11,FAC_TOTALS_APTA!$A$4:$BT$126,$F16,FALSE)</f>
        <v>10106162.1305601</v>
      </c>
      <c r="I16" s="122">
        <f t="shared" si="1"/>
        <v>5.5631822363825911E-2</v>
      </c>
      <c r="J16" s="123" t="str">
        <f t="shared" si="2"/>
        <v>_log</v>
      </c>
      <c r="K16" s="123" t="str">
        <f t="shared" si="3"/>
        <v>POP_EMP_log_FAC</v>
      </c>
      <c r="L16" s="107">
        <f>MATCH($K16,FAC_TOTALS_APTA!$A$2:$BR$2,)</f>
        <v>32</v>
      </c>
      <c r="M16" s="120">
        <f>IF(M11=0,0,VLOOKUP(M11,FAC_TOTALS_APTA!$A$4:$BT$126,$L16,FALSE))</f>
        <v>8613811.0249531306</v>
      </c>
      <c r="N16" s="120">
        <f>IF(N11=0,0,VLOOKUP(N11,FAC_TOTALS_APTA!$A$4:$BT$126,$L16,FALSE))</f>
        <v>10226850.7421606</v>
      </c>
      <c r="O16" s="120">
        <f>IF(O11=0,0,VLOOKUP(O11,FAC_TOTALS_APTA!$A$4:$BT$126,$L16,FALSE))</f>
        <v>11801788.015019501</v>
      </c>
      <c r="P16" s="120">
        <f>IF(P11=0,0,VLOOKUP(P11,FAC_TOTALS_APTA!$A$4:$BT$126,$L16,FALSE))</f>
        <v>15987786.122634901</v>
      </c>
      <c r="Q16" s="120">
        <f>IF(Q11=0,0,VLOOKUP(Q11,FAC_TOTALS_APTA!$A$4:$BT$126,$L16,FALSE))</f>
        <v>4406960.0833305903</v>
      </c>
      <c r="R16" s="120">
        <f>IF(R11=0,0,VLOOKUP(R11,FAC_TOTALS_APTA!$A$4:$BT$126,$L16,FALSE))</f>
        <v>2914154.75978996</v>
      </c>
      <c r="S16" s="120">
        <f>IF(S11=0,0,VLOOKUP(S11,FAC_TOTALS_APTA!$A$4:$BT$126,$L16,FALSE))</f>
        <v>-2756906.81837851</v>
      </c>
      <c r="T16" s="120">
        <f>IF(T11=0,0,VLOOKUP(T11,FAC_TOTALS_APTA!$A$4:$BT$126,$L16,FALSE))</f>
        <v>315471.198945907</v>
      </c>
      <c r="U16" s="120">
        <f>IF(U11=0,0,VLOOKUP(U11,FAC_TOTALS_APTA!$A$4:$BT$126,$L16,FALSE))</f>
        <v>5823474.4400864104</v>
      </c>
      <c r="V16" s="120">
        <f>IF(V11=0,0,VLOOKUP(V11,FAC_TOTALS_APTA!$A$4:$BT$126,$L16,FALSE))</f>
        <v>7356008.6882837499</v>
      </c>
      <c r="W16" s="120">
        <f>IF(W11=0,0,VLOOKUP(W11,FAC_TOTALS_APTA!$A$4:$BT$126,$L16,FALSE))</f>
        <v>0</v>
      </c>
      <c r="X16" s="120">
        <f>IF(X11=0,0,VLOOKUP(X11,FAC_TOTALS_APTA!$A$4:$BT$126,$L16,FALSE))</f>
        <v>0</v>
      </c>
      <c r="Y16" s="120">
        <f>IF(Y11=0,0,VLOOKUP(Y11,FAC_TOTALS_APTA!$A$4:$BT$126,$L16,FALSE))</f>
        <v>0</v>
      </c>
      <c r="Z16" s="120">
        <f>IF(Z11=0,0,VLOOKUP(Z11,FAC_TOTALS_APTA!$A$4:$BT$126,$L16,FALSE))</f>
        <v>0</v>
      </c>
      <c r="AA16" s="120">
        <f>IF(AA11=0,0,VLOOKUP(AA11,FAC_TOTALS_APTA!$A$4:$BT$126,$L16,FALSE))</f>
        <v>0</v>
      </c>
      <c r="AB16" s="120">
        <f>IF(AB11=0,0,VLOOKUP(AB11,FAC_TOTALS_APTA!$A$4:$BT$126,$L16,FALSE))</f>
        <v>0</v>
      </c>
      <c r="AC16" s="124">
        <f t="shared" si="4"/>
        <v>64689398.256826244</v>
      </c>
      <c r="AD16" s="125">
        <f>AC16/G27</f>
        <v>2.9168937188340429E-2</v>
      </c>
      <c r="AE16" s="9"/>
    </row>
    <row r="17" spans="1:31" s="16" customFormat="1" x14ac:dyDescent="0.25">
      <c r="A17" s="9"/>
      <c r="B17" s="28" t="s">
        <v>93</v>
      </c>
      <c r="C17" s="119"/>
      <c r="D17" s="107" t="s">
        <v>92</v>
      </c>
      <c r="E17" s="121"/>
      <c r="F17" s="107">
        <f>MATCH($D17,FAC_TOTALS_APTA!$A$2:$BT$2,)</f>
        <v>15</v>
      </c>
      <c r="G17" s="126">
        <f>VLOOKUP(G11,FAC_TOTALS_APTA!$A$4:$BT$126,$F17,FALSE)</f>
        <v>0.56237705013664196</v>
      </c>
      <c r="H17" s="126">
        <f>VLOOKUP(H11,FAC_TOTALS_APTA!$A$4:$BT$126,$F17,FALSE)</f>
        <v>0.58094043207013601</v>
      </c>
      <c r="I17" s="122">
        <f t="shared" si="1"/>
        <v>3.3008782860153518E-2</v>
      </c>
      <c r="J17" s="123" t="str">
        <f t="shared" si="2"/>
        <v/>
      </c>
      <c r="K17" s="123" t="str">
        <f t="shared" si="3"/>
        <v>TSD_POP_EMP_PCT_FAC</v>
      </c>
      <c r="L17" s="107">
        <f>MATCH($K17,FAC_TOTALS_APTA!$A$2:$BR$2,)</f>
        <v>33</v>
      </c>
      <c r="M17" s="120">
        <f>IF(M11=0,0,VLOOKUP(M11,FAC_TOTALS_APTA!$A$4:$BT$126,$L17,FALSE))</f>
        <v>-1783579.8299394001</v>
      </c>
      <c r="N17" s="120">
        <f>IF(N11=0,0,VLOOKUP(N11,FAC_TOTALS_APTA!$A$4:$BT$126,$L17,FALSE))</f>
        <v>-1693493.3555052199</v>
      </c>
      <c r="O17" s="120">
        <f>IF(O11=0,0,VLOOKUP(O11,FAC_TOTALS_APTA!$A$4:$BT$126,$L17,FALSE))</f>
        <v>-1793886.0498071599</v>
      </c>
      <c r="P17" s="120">
        <f>IF(P11=0,0,VLOOKUP(P11,FAC_TOTALS_APTA!$A$4:$BT$126,$L17,FALSE))</f>
        <v>-1404248.60934781</v>
      </c>
      <c r="Q17" s="120">
        <f>IF(Q11=0,0,VLOOKUP(Q11,FAC_TOTALS_APTA!$A$4:$BT$126,$L17,FALSE))</f>
        <v>-4919239.1129395701</v>
      </c>
      <c r="R17" s="120">
        <f>IF(R11=0,0,VLOOKUP(R11,FAC_TOTALS_APTA!$A$4:$BT$126,$L17,FALSE))</f>
        <v>3166790.3653700501</v>
      </c>
      <c r="S17" s="120">
        <f>IF(S11=0,0,VLOOKUP(S11,FAC_TOTALS_APTA!$A$4:$BT$126,$L17,FALSE))</f>
        <v>2193678.6699623899</v>
      </c>
      <c r="T17" s="120">
        <f>IF(T11=0,0,VLOOKUP(T11,FAC_TOTALS_APTA!$A$4:$BT$126,$L17,FALSE))</f>
        <v>33006980.601360299</v>
      </c>
      <c r="U17" s="120">
        <f>IF(U11=0,0,VLOOKUP(U11,FAC_TOTALS_APTA!$A$4:$BT$126,$L17,FALSE))</f>
        <v>-3391676.08058374</v>
      </c>
      <c r="V17" s="120">
        <f>IF(V11=0,0,VLOOKUP(V11,FAC_TOTALS_APTA!$A$4:$BT$126,$L17,FALSE))</f>
        <v>-3744549.2156241899</v>
      </c>
      <c r="W17" s="120">
        <f>IF(W11=0,0,VLOOKUP(W11,FAC_TOTALS_APTA!$A$4:$BT$126,$L17,FALSE))</f>
        <v>0</v>
      </c>
      <c r="X17" s="120">
        <f>IF(X11=0,0,VLOOKUP(X11,FAC_TOTALS_APTA!$A$4:$BT$126,$L17,FALSE))</f>
        <v>0</v>
      </c>
      <c r="Y17" s="120">
        <f>IF(Y11=0,0,VLOOKUP(Y11,FAC_TOTALS_APTA!$A$4:$BT$126,$L17,FALSE))</f>
        <v>0</v>
      </c>
      <c r="Z17" s="120">
        <f>IF(Z11=0,0,VLOOKUP(Z11,FAC_TOTALS_APTA!$A$4:$BT$126,$L17,FALSE))</f>
        <v>0</v>
      </c>
      <c r="AA17" s="120">
        <f>IF(AA11=0,0,VLOOKUP(AA11,FAC_TOTALS_APTA!$A$4:$BT$126,$L17,FALSE))</f>
        <v>0</v>
      </c>
      <c r="AB17" s="120">
        <f>IF(AB11=0,0,VLOOKUP(AB11,FAC_TOTALS_APTA!$A$4:$BT$126,$L17,FALSE))</f>
        <v>0</v>
      </c>
      <c r="AC17" s="124">
        <f t="shared" si="4"/>
        <v>19636777.382945646</v>
      </c>
      <c r="AD17" s="125">
        <f>AC17/G27</f>
        <v>8.8543709092876507E-3</v>
      </c>
      <c r="AE17" s="9"/>
    </row>
    <row r="18" spans="1:31" s="16" customFormat="1" x14ac:dyDescent="0.2">
      <c r="A18" s="9"/>
      <c r="B18" s="118" t="s">
        <v>53</v>
      </c>
      <c r="C18" s="119" t="s">
        <v>24</v>
      </c>
      <c r="D18" s="127" t="s">
        <v>17</v>
      </c>
      <c r="E18" s="121"/>
      <c r="F18" s="107">
        <f>MATCH($D18,FAC_TOTALS_APTA!$A$2:$BT$2,)</f>
        <v>16</v>
      </c>
      <c r="G18" s="128">
        <f>VLOOKUP(G11,FAC_TOTALS_APTA!$A$4:$BT$126,$F18,FALSE)</f>
        <v>1.99892297215457</v>
      </c>
      <c r="H18" s="128">
        <f>VLOOKUP(H11,FAC_TOTALS_APTA!$A$4:$BT$126,$F18,FALSE)</f>
        <v>4.1402142572755398</v>
      </c>
      <c r="I18" s="122">
        <f t="shared" si="1"/>
        <v>1.0712225107968747</v>
      </c>
      <c r="J18" s="123" t="str">
        <f t="shared" si="2"/>
        <v>_log</v>
      </c>
      <c r="K18" s="123" t="str">
        <f t="shared" si="3"/>
        <v>GAS_PRICE_2018_log_FAC</v>
      </c>
      <c r="L18" s="107">
        <f>MATCH($K18,FAC_TOTALS_APTA!$A$2:$BR$2,)</f>
        <v>34</v>
      </c>
      <c r="M18" s="120">
        <f>IF(M11=0,0,VLOOKUP(M11,FAC_TOTALS_APTA!$A$4:$BT$126,$L18,FALSE))</f>
        <v>31734037.195579</v>
      </c>
      <c r="N18" s="120">
        <f>IF(N11=0,0,VLOOKUP(N11,FAC_TOTALS_APTA!$A$4:$BT$126,$L18,FALSE))</f>
        <v>28658423.694247998</v>
      </c>
      <c r="O18" s="120">
        <f>IF(O11=0,0,VLOOKUP(O11,FAC_TOTALS_APTA!$A$4:$BT$126,$L18,FALSE))</f>
        <v>41797307.1932052</v>
      </c>
      <c r="P18" s="120">
        <f>IF(P11=0,0,VLOOKUP(P11,FAC_TOTALS_APTA!$A$4:$BT$126,$L18,FALSE))</f>
        <v>26295455.0420903</v>
      </c>
      <c r="Q18" s="120">
        <f>IF(Q11=0,0,VLOOKUP(Q11,FAC_TOTALS_APTA!$A$4:$BT$126,$L18,FALSE))</f>
        <v>15023032.203139801</v>
      </c>
      <c r="R18" s="120">
        <f>IF(R11=0,0,VLOOKUP(R11,FAC_TOTALS_APTA!$A$4:$BT$126,$L18,FALSE))</f>
        <v>34418736.332845002</v>
      </c>
      <c r="S18" s="120">
        <f>IF(S11=0,0,VLOOKUP(S11,FAC_TOTALS_APTA!$A$4:$BT$126,$L18,FALSE))</f>
        <v>-91814765.438578397</v>
      </c>
      <c r="T18" s="120">
        <f>IF(T11=0,0,VLOOKUP(T11,FAC_TOTALS_APTA!$A$4:$BT$126,$L18,FALSE))</f>
        <v>41426533.043481</v>
      </c>
      <c r="U18" s="120">
        <f>IF(U11=0,0,VLOOKUP(U11,FAC_TOTALS_APTA!$A$4:$BT$126,$L18,FALSE))</f>
        <v>56889237.1379361</v>
      </c>
      <c r="V18" s="120">
        <f>IF(V11=0,0,VLOOKUP(V11,FAC_TOTALS_APTA!$A$4:$BT$126,$L18,FALSE))</f>
        <v>3267766.2347427001</v>
      </c>
      <c r="W18" s="120">
        <f>IF(W11=0,0,VLOOKUP(W11,FAC_TOTALS_APTA!$A$4:$BT$126,$L18,FALSE))</f>
        <v>0</v>
      </c>
      <c r="X18" s="120">
        <f>IF(X11=0,0,VLOOKUP(X11,FAC_TOTALS_APTA!$A$4:$BT$126,$L18,FALSE))</f>
        <v>0</v>
      </c>
      <c r="Y18" s="120">
        <f>IF(Y11=0,0,VLOOKUP(Y11,FAC_TOTALS_APTA!$A$4:$BT$126,$L18,FALSE))</f>
        <v>0</v>
      </c>
      <c r="Z18" s="120">
        <f>IF(Z11=0,0,VLOOKUP(Z11,FAC_TOTALS_APTA!$A$4:$BT$126,$L18,FALSE))</f>
        <v>0</v>
      </c>
      <c r="AA18" s="120">
        <f>IF(AA11=0,0,VLOOKUP(AA11,FAC_TOTALS_APTA!$A$4:$BT$126,$L18,FALSE))</f>
        <v>0</v>
      </c>
      <c r="AB18" s="120">
        <f>IF(AB11=0,0,VLOOKUP(AB11,FAC_TOTALS_APTA!$A$4:$BT$126,$L18,FALSE))</f>
        <v>0</v>
      </c>
      <c r="AC18" s="124">
        <f t="shared" si="4"/>
        <v>187695762.63868868</v>
      </c>
      <c r="AD18" s="125">
        <f>AC18/G27</f>
        <v>8.4633433892667823E-2</v>
      </c>
      <c r="AE18" s="9"/>
    </row>
    <row r="19" spans="1:31" s="16" customFormat="1" x14ac:dyDescent="0.25">
      <c r="A19" s="9"/>
      <c r="B19" s="118" t="s">
        <v>50</v>
      </c>
      <c r="C19" s="119" t="s">
        <v>24</v>
      </c>
      <c r="D19" s="107" t="s">
        <v>16</v>
      </c>
      <c r="E19" s="121"/>
      <c r="F19" s="107">
        <f>MATCH($D19,FAC_TOTALS_APTA!$A$2:$BT$2,)</f>
        <v>17</v>
      </c>
      <c r="G19" s="126">
        <f>VLOOKUP(G11,FAC_TOTALS_APTA!$A$4:$BT$126,$F19,FALSE)</f>
        <v>39381.469965213502</v>
      </c>
      <c r="H19" s="126">
        <f>VLOOKUP(H11,FAC_TOTALS_APTA!$A$4:$BT$126,$F19,FALSE)</f>
        <v>32885.708578535901</v>
      </c>
      <c r="I19" s="122">
        <f t="shared" si="1"/>
        <v>-0.16494461462244669</v>
      </c>
      <c r="J19" s="123" t="str">
        <f t="shared" si="2"/>
        <v>_log</v>
      </c>
      <c r="K19" s="123" t="str">
        <f t="shared" si="3"/>
        <v>TOTAL_MED_INC_INDIV_2018_log_FAC</v>
      </c>
      <c r="L19" s="107">
        <f>MATCH($K19,FAC_TOTALS_APTA!$A$2:$BR$2,)</f>
        <v>35</v>
      </c>
      <c r="M19" s="120">
        <f>IF(M11=0,0,VLOOKUP(M11,FAC_TOTALS_APTA!$A$4:$BT$126,$L19,FALSE))</f>
        <v>3592715.7335109902</v>
      </c>
      <c r="N19" s="120">
        <f>IF(N11=0,0,VLOOKUP(N11,FAC_TOTALS_APTA!$A$4:$BT$126,$L19,FALSE))</f>
        <v>4898649.5451059099</v>
      </c>
      <c r="O19" s="120">
        <f>IF(O11=0,0,VLOOKUP(O11,FAC_TOTALS_APTA!$A$4:$BT$126,$L19,FALSE))</f>
        <v>4731724.6534344098</v>
      </c>
      <c r="P19" s="120">
        <f>IF(P11=0,0,VLOOKUP(P11,FAC_TOTALS_APTA!$A$4:$BT$126,$L19,FALSE))</f>
        <v>7653589.1561085703</v>
      </c>
      <c r="Q19" s="120">
        <f>IF(Q11=0,0,VLOOKUP(Q11,FAC_TOTALS_APTA!$A$4:$BT$126,$L19,FALSE))</f>
        <v>-2658510.97489102</v>
      </c>
      <c r="R19" s="120">
        <f>IF(R11=0,0,VLOOKUP(R11,FAC_TOTALS_APTA!$A$4:$BT$126,$L19,FALSE))</f>
        <v>245265.13759994</v>
      </c>
      <c r="S19" s="120">
        <f>IF(S11=0,0,VLOOKUP(S11,FAC_TOTALS_APTA!$A$4:$BT$126,$L19,FALSE))</f>
        <v>9820085.7144005597</v>
      </c>
      <c r="T19" s="120">
        <f>IF(T11=0,0,VLOOKUP(T11,FAC_TOTALS_APTA!$A$4:$BT$126,$L19,FALSE))</f>
        <v>4681428.7228255896</v>
      </c>
      <c r="U19" s="120">
        <f>IF(U11=0,0,VLOOKUP(U11,FAC_TOTALS_APTA!$A$4:$BT$126,$L19,FALSE))</f>
        <v>3646306.7785121198</v>
      </c>
      <c r="V19" s="120">
        <f>IF(V11=0,0,VLOOKUP(V11,FAC_TOTALS_APTA!$A$4:$BT$126,$L19,FALSE))</f>
        <v>1096796.1601416599</v>
      </c>
      <c r="W19" s="120">
        <f>IF(W11=0,0,VLOOKUP(W11,FAC_TOTALS_APTA!$A$4:$BT$126,$L19,FALSE))</f>
        <v>0</v>
      </c>
      <c r="X19" s="120">
        <f>IF(X11=0,0,VLOOKUP(X11,FAC_TOTALS_APTA!$A$4:$BT$126,$L19,FALSE))</f>
        <v>0</v>
      </c>
      <c r="Y19" s="120">
        <f>IF(Y11=0,0,VLOOKUP(Y11,FAC_TOTALS_APTA!$A$4:$BT$126,$L19,FALSE))</f>
        <v>0</v>
      </c>
      <c r="Z19" s="120">
        <f>IF(Z11=0,0,VLOOKUP(Z11,FAC_TOTALS_APTA!$A$4:$BT$126,$L19,FALSE))</f>
        <v>0</v>
      </c>
      <c r="AA19" s="120">
        <f>IF(AA11=0,0,VLOOKUP(AA11,FAC_TOTALS_APTA!$A$4:$BT$126,$L19,FALSE))</f>
        <v>0</v>
      </c>
      <c r="AB19" s="120">
        <f>IF(AB11=0,0,VLOOKUP(AB11,FAC_TOTALS_APTA!$A$4:$BT$126,$L19,FALSE))</f>
        <v>0</v>
      </c>
      <c r="AC19" s="124">
        <f t="shared" si="4"/>
        <v>37708050.626748733</v>
      </c>
      <c r="AD19" s="125">
        <f>AC19/G27</f>
        <v>1.7002844204232943E-2</v>
      </c>
      <c r="AE19" s="9"/>
    </row>
    <row r="20" spans="1:31" s="16" customFormat="1" x14ac:dyDescent="0.25">
      <c r="A20" s="9"/>
      <c r="B20" s="118" t="s">
        <v>66</v>
      </c>
      <c r="C20" s="119"/>
      <c r="D20" s="107" t="s">
        <v>10</v>
      </c>
      <c r="E20" s="121"/>
      <c r="F20" s="107">
        <f>MATCH($D20,FAC_TOTALS_APTA!$A$2:$BT$2,)</f>
        <v>18</v>
      </c>
      <c r="G20" s="120">
        <f>VLOOKUP(G11,FAC_TOTALS_APTA!$A$4:$BT$126,$F20,FALSE)</f>
        <v>9.9176880297119094</v>
      </c>
      <c r="H20" s="120">
        <f>VLOOKUP(H11,FAC_TOTALS_APTA!$A$4:$BT$126,$F20,FALSE)</f>
        <v>9.9589405328228597</v>
      </c>
      <c r="I20" s="122">
        <f t="shared" si="1"/>
        <v>4.1594878753359321E-3</v>
      </c>
      <c r="J20" s="123" t="str">
        <f t="shared" si="2"/>
        <v/>
      </c>
      <c r="K20" s="123" t="str">
        <f t="shared" si="3"/>
        <v>PCT_HH_NO_VEH_FAC</v>
      </c>
      <c r="L20" s="107">
        <f>MATCH($K20,FAC_TOTALS_APTA!$A$2:$BR$2,)</f>
        <v>36</v>
      </c>
      <c r="M20" s="120">
        <f>IF(M11=0,0,VLOOKUP(M11,FAC_TOTALS_APTA!$A$4:$BT$126,$L20,FALSE))</f>
        <v>-454990.22380757798</v>
      </c>
      <c r="N20" s="120">
        <f>IF(N11=0,0,VLOOKUP(N11,FAC_TOTALS_APTA!$A$4:$BT$126,$L20,FALSE))</f>
        <v>-433994.04036062502</v>
      </c>
      <c r="O20" s="120">
        <f>IF(O11=0,0,VLOOKUP(O11,FAC_TOTALS_APTA!$A$4:$BT$126,$L20,FALSE))</f>
        <v>-646688.18210623204</v>
      </c>
      <c r="P20" s="120">
        <f>IF(P11=0,0,VLOOKUP(P11,FAC_TOTALS_APTA!$A$4:$BT$126,$L20,FALSE))</f>
        <v>-722582.751857889</v>
      </c>
      <c r="Q20" s="120">
        <f>IF(Q11=0,0,VLOOKUP(Q11,FAC_TOTALS_APTA!$A$4:$BT$126,$L20,FALSE))</f>
        <v>-960368.42232675897</v>
      </c>
      <c r="R20" s="120">
        <f>IF(R11=0,0,VLOOKUP(R11,FAC_TOTALS_APTA!$A$4:$BT$126,$L20,FALSE))</f>
        <v>944704.25525289599</v>
      </c>
      <c r="S20" s="120">
        <f>IF(S11=0,0,VLOOKUP(S11,FAC_TOTALS_APTA!$A$4:$BT$126,$L20,FALSE))</f>
        <v>670855.54564549495</v>
      </c>
      <c r="T20" s="120">
        <f>IF(T11=0,0,VLOOKUP(T11,FAC_TOTALS_APTA!$A$4:$BT$126,$L20,FALSE))</f>
        <v>1251481.9289259</v>
      </c>
      <c r="U20" s="120">
        <f>IF(U11=0,0,VLOOKUP(U11,FAC_TOTALS_APTA!$A$4:$BT$126,$L20,FALSE))</f>
        <v>1628889.93290124</v>
      </c>
      <c r="V20" s="120">
        <f>IF(V11=0,0,VLOOKUP(V11,FAC_TOTALS_APTA!$A$4:$BT$126,$L20,FALSE))</f>
        <v>-622785.84811175102</v>
      </c>
      <c r="W20" s="120">
        <f>IF(W11=0,0,VLOOKUP(W11,FAC_TOTALS_APTA!$A$4:$BT$126,$L20,FALSE))</f>
        <v>0</v>
      </c>
      <c r="X20" s="120">
        <f>IF(X11=0,0,VLOOKUP(X11,FAC_TOTALS_APTA!$A$4:$BT$126,$L20,FALSE))</f>
        <v>0</v>
      </c>
      <c r="Y20" s="120">
        <f>IF(Y11=0,0,VLOOKUP(Y11,FAC_TOTALS_APTA!$A$4:$BT$126,$L20,FALSE))</f>
        <v>0</v>
      </c>
      <c r="Z20" s="120">
        <f>IF(Z11=0,0,VLOOKUP(Z11,FAC_TOTALS_APTA!$A$4:$BT$126,$L20,FALSE))</f>
        <v>0</v>
      </c>
      <c r="AA20" s="120">
        <f>IF(AA11=0,0,VLOOKUP(AA11,FAC_TOTALS_APTA!$A$4:$BT$126,$L20,FALSE))</f>
        <v>0</v>
      </c>
      <c r="AB20" s="120">
        <f>IF(AB11=0,0,VLOOKUP(AB11,FAC_TOTALS_APTA!$A$4:$BT$126,$L20,FALSE))</f>
        <v>0</v>
      </c>
      <c r="AC20" s="124">
        <f t="shared" si="4"/>
        <v>654522.19415469677</v>
      </c>
      <c r="AD20" s="125">
        <f>AC20/G27</f>
        <v>2.9512898997570268E-4</v>
      </c>
      <c r="AE20" s="9"/>
    </row>
    <row r="21" spans="1:31" s="16" customFormat="1" x14ac:dyDescent="0.25">
      <c r="A21" s="9"/>
      <c r="B21" s="118" t="s">
        <v>51</v>
      </c>
      <c r="C21" s="119"/>
      <c r="D21" s="107" t="s">
        <v>31</v>
      </c>
      <c r="E21" s="121"/>
      <c r="F21" s="107">
        <f>MATCH($D21,FAC_TOTALS_APTA!$A$2:$BT$2,)</f>
        <v>19</v>
      </c>
      <c r="G21" s="128">
        <f>VLOOKUP(G11,FAC_TOTALS_APTA!$A$4:$BT$126,$F21,FALSE)</f>
        <v>3.9438940773070499</v>
      </c>
      <c r="H21" s="128">
        <f>VLOOKUP(H11,FAC_TOTALS_APTA!$A$4:$BT$126,$F21,FALSE)</f>
        <v>4.9873568486467601</v>
      </c>
      <c r="I21" s="122">
        <f t="shared" si="1"/>
        <v>0.26457677383977884</v>
      </c>
      <c r="J21" s="123" t="str">
        <f t="shared" si="2"/>
        <v/>
      </c>
      <c r="K21" s="123" t="str">
        <f t="shared" si="3"/>
        <v>JTW_HOME_PCT_FAC</v>
      </c>
      <c r="L21" s="107">
        <f>MATCH($K21,FAC_TOTALS_APTA!$A$2:$BR$2,)</f>
        <v>37</v>
      </c>
      <c r="M21" s="120">
        <f>IF(M11=0,0,VLOOKUP(M11,FAC_TOTALS_APTA!$A$4:$BT$126,$L21,FALSE))</f>
        <v>0</v>
      </c>
      <c r="N21" s="120">
        <f>IF(N11=0,0,VLOOKUP(N11,FAC_TOTALS_APTA!$A$4:$BT$126,$L21,FALSE))</f>
        <v>0</v>
      </c>
      <c r="O21" s="120">
        <f>IF(O11=0,0,VLOOKUP(O11,FAC_TOTALS_APTA!$A$4:$BT$126,$L21,FALSE))</f>
        <v>0</v>
      </c>
      <c r="P21" s="120">
        <f>IF(P11=0,0,VLOOKUP(P11,FAC_TOTALS_APTA!$A$4:$BT$126,$L21,FALSE))</f>
        <v>-6727598.5882699201</v>
      </c>
      <c r="Q21" s="120">
        <f>IF(Q11=0,0,VLOOKUP(Q11,FAC_TOTALS_APTA!$A$4:$BT$126,$L21,FALSE))</f>
        <v>-2899454.5681452798</v>
      </c>
      <c r="R21" s="120">
        <f>IF(R11=0,0,VLOOKUP(R11,FAC_TOTALS_APTA!$A$4:$BT$126,$L21,FALSE))</f>
        <v>-1758909.00836234</v>
      </c>
      <c r="S21" s="120">
        <f>IF(S11=0,0,VLOOKUP(S11,FAC_TOTALS_APTA!$A$4:$BT$126,$L21,FALSE))</f>
        <v>-4733789.3531349497</v>
      </c>
      <c r="T21" s="120">
        <f>IF(T11=0,0,VLOOKUP(T11,FAC_TOTALS_APTA!$A$4:$BT$126,$L21,FALSE))</f>
        <v>-4895532.6761956802</v>
      </c>
      <c r="U21" s="120">
        <f>IF(U11=0,0,VLOOKUP(U11,FAC_TOTALS_APTA!$A$4:$BT$126,$L21,FALSE))</f>
        <v>1160916.71134646</v>
      </c>
      <c r="V21" s="120">
        <f>IF(V11=0,0,VLOOKUP(V11,FAC_TOTALS_APTA!$A$4:$BT$126,$L21,FALSE))</f>
        <v>-2159674.0112633202</v>
      </c>
      <c r="W21" s="120">
        <f>IF(W11=0,0,VLOOKUP(W11,FAC_TOTALS_APTA!$A$4:$BT$126,$L21,FALSE))</f>
        <v>0</v>
      </c>
      <c r="X21" s="120">
        <f>IF(X11=0,0,VLOOKUP(X11,FAC_TOTALS_APTA!$A$4:$BT$126,$L21,FALSE))</f>
        <v>0</v>
      </c>
      <c r="Y21" s="120">
        <f>IF(Y11=0,0,VLOOKUP(Y11,FAC_TOTALS_APTA!$A$4:$BT$126,$L21,FALSE))</f>
        <v>0</v>
      </c>
      <c r="Z21" s="120">
        <f>IF(Z11=0,0,VLOOKUP(Z11,FAC_TOTALS_APTA!$A$4:$BT$126,$L21,FALSE))</f>
        <v>0</v>
      </c>
      <c r="AA21" s="120">
        <f>IF(AA11=0,0,VLOOKUP(AA11,FAC_TOTALS_APTA!$A$4:$BT$126,$L21,FALSE))</f>
        <v>0</v>
      </c>
      <c r="AB21" s="120">
        <f>IF(AB11=0,0,VLOOKUP(AB11,FAC_TOTALS_APTA!$A$4:$BT$126,$L21,FALSE))</f>
        <v>0</v>
      </c>
      <c r="AC21" s="124">
        <f t="shared" si="4"/>
        <v>-22014041.494025029</v>
      </c>
      <c r="AD21" s="125">
        <f>AC21/G27</f>
        <v>-9.9262972125881022E-3</v>
      </c>
      <c r="AE21" s="9"/>
    </row>
    <row r="22" spans="1:31" s="16" customFormat="1" x14ac:dyDescent="0.25">
      <c r="A22" s="9"/>
      <c r="B22" s="118" t="s">
        <v>67</v>
      </c>
      <c r="C22" s="119"/>
      <c r="D22" s="129" t="s">
        <v>75</v>
      </c>
      <c r="E22" s="121"/>
      <c r="F22" s="107">
        <f>MATCH($D22,FAC_TOTALS_APTA!$A$2:$BT$2,)</f>
        <v>22</v>
      </c>
      <c r="G22" s="128">
        <f>VLOOKUP(G11,FAC_TOTALS_APTA!$A$4:$BT$126,$F22,FALSE)</f>
        <v>0</v>
      </c>
      <c r="H22" s="128">
        <f>VLOOKUP(H11,FAC_TOTALS_APTA!$A$4:$BT$126,$F22,FALSE)</f>
        <v>0.50499774940706799</v>
      </c>
      <c r="I22" s="122" t="str">
        <f t="shared" si="1"/>
        <v>-</v>
      </c>
      <c r="J22" s="123" t="str">
        <f t="shared" si="2"/>
        <v/>
      </c>
      <c r="K22" s="123" t="str">
        <f t="shared" si="3"/>
        <v>YEARS_SINCE_TNC_BUS_HI_FAC</v>
      </c>
      <c r="L22" s="107">
        <f>MATCH($K22,FAC_TOTALS_APTA!$A$2:$BR$2,)</f>
        <v>40</v>
      </c>
      <c r="M22" s="120">
        <f>IF(M11=0,0,VLOOKUP(M11,FAC_TOTALS_APTA!$A$4:$BT$126,$L22,FALSE))</f>
        <v>0</v>
      </c>
      <c r="N22" s="120">
        <f>IF(N11=0,0,VLOOKUP(N11,FAC_TOTALS_APTA!$A$4:$BT$126,$L22,FALSE))</f>
        <v>0</v>
      </c>
      <c r="O22" s="120">
        <f>IF(O11=0,0,VLOOKUP(O11,FAC_TOTALS_APTA!$A$4:$BT$126,$L22,FALSE))</f>
        <v>0</v>
      </c>
      <c r="P22" s="120">
        <f>IF(P11=0,0,VLOOKUP(P11,FAC_TOTALS_APTA!$A$4:$BT$126,$L22,FALSE))</f>
        <v>0</v>
      </c>
      <c r="Q22" s="120">
        <f>IF(Q11=0,0,VLOOKUP(Q11,FAC_TOTALS_APTA!$A$4:$BT$126,$L22,FALSE))</f>
        <v>0</v>
      </c>
      <c r="R22" s="120">
        <f>IF(R11=0,0,VLOOKUP(R11,FAC_TOTALS_APTA!$A$4:$BT$126,$L22,FALSE))</f>
        <v>0</v>
      </c>
      <c r="S22" s="120">
        <f>IF(S11=0,0,VLOOKUP(S11,FAC_TOTALS_APTA!$A$4:$BT$126,$L22,FALSE))</f>
        <v>0</v>
      </c>
      <c r="T22" s="120">
        <f>IF(T11=0,0,VLOOKUP(T11,FAC_TOTALS_APTA!$A$4:$BT$126,$L22,FALSE))</f>
        <v>0</v>
      </c>
      <c r="U22" s="120">
        <f>IF(U11=0,0,VLOOKUP(U11,FAC_TOTALS_APTA!$A$4:$BT$126,$L22,FALSE))</f>
        <v>-5254191.8836034201</v>
      </c>
      <c r="V22" s="120">
        <f>IF(V11=0,0,VLOOKUP(V11,FAC_TOTALS_APTA!$A$4:$BT$126,$L22,FALSE))</f>
        <v>-18316038.6377526</v>
      </c>
      <c r="W22" s="120">
        <f>IF(W11=0,0,VLOOKUP(W11,FAC_TOTALS_APTA!$A$4:$BT$126,$L22,FALSE))</f>
        <v>0</v>
      </c>
      <c r="X22" s="120">
        <f>IF(X11=0,0,VLOOKUP(X11,FAC_TOTALS_APTA!$A$4:$BT$126,$L22,FALSE))</f>
        <v>0</v>
      </c>
      <c r="Y22" s="120">
        <f>IF(Y11=0,0,VLOOKUP(Y11,FAC_TOTALS_APTA!$A$4:$BT$126,$L22,FALSE))</f>
        <v>0</v>
      </c>
      <c r="Z22" s="120">
        <f>IF(Z11=0,0,VLOOKUP(Z11,FAC_TOTALS_APTA!$A$4:$BT$126,$L22,FALSE))</f>
        <v>0</v>
      </c>
      <c r="AA22" s="120">
        <f>IF(AA11=0,0,VLOOKUP(AA11,FAC_TOTALS_APTA!$A$4:$BT$126,$L22,FALSE))</f>
        <v>0</v>
      </c>
      <c r="AB22" s="120">
        <f>IF(AB11=0,0,VLOOKUP(AB11,FAC_TOTALS_APTA!$A$4:$BT$126,$L22,FALSE))</f>
        <v>0</v>
      </c>
      <c r="AC22" s="124">
        <f t="shared" si="4"/>
        <v>-23570230.52135602</v>
      </c>
      <c r="AD22" s="125">
        <f>AC22/G27</f>
        <v>-1.0627994572813776E-2</v>
      </c>
      <c r="AE22" s="9"/>
    </row>
    <row r="23" spans="1:31" s="16" customFormat="1" x14ac:dyDescent="0.25">
      <c r="A23" s="9"/>
      <c r="B23" s="118" t="s">
        <v>68</v>
      </c>
      <c r="C23" s="119"/>
      <c r="D23" s="107" t="s">
        <v>47</v>
      </c>
      <c r="E23" s="121"/>
      <c r="F23" s="107">
        <f>MATCH($D23,FAC_TOTALS_APTA!$A$2:$BT$2,)</f>
        <v>28</v>
      </c>
      <c r="G23" s="128">
        <f>VLOOKUP(G11,FAC_TOTALS_APTA!$A$4:$BT$126,$F23,FALSE)</f>
        <v>0</v>
      </c>
      <c r="H23" s="128">
        <f>VLOOKUP(H11,FAC_TOTALS_APTA!$A$4:$BT$126,$F23,FALSE)</f>
        <v>0.20578687227443601</v>
      </c>
      <c r="I23" s="122" t="str">
        <f t="shared" si="1"/>
        <v>-</v>
      </c>
      <c r="J23" s="123" t="str">
        <f t="shared" si="2"/>
        <v/>
      </c>
      <c r="K23" s="123" t="str">
        <f t="shared" si="3"/>
        <v>BIKE_SHARE_FAC</v>
      </c>
      <c r="L23" s="107">
        <f>MATCH($K23,FAC_TOTALS_APTA!$A$2:$BR$2,)</f>
        <v>46</v>
      </c>
      <c r="M23" s="120">
        <f>IF(M11=0,0,VLOOKUP(M11,FAC_TOTALS_APTA!$A$4:$BT$126,$L23,FALSE))</f>
        <v>0</v>
      </c>
      <c r="N23" s="120">
        <f>IF(N11=0,0,VLOOKUP(N11,FAC_TOTALS_APTA!$A$4:$BT$126,$L23,FALSE))</f>
        <v>0</v>
      </c>
      <c r="O23" s="120">
        <f>IF(O11=0,0,VLOOKUP(O11,FAC_TOTALS_APTA!$A$4:$BT$126,$L23,FALSE))</f>
        <v>0</v>
      </c>
      <c r="P23" s="120">
        <f>IF(P11=0,0,VLOOKUP(P11,FAC_TOTALS_APTA!$A$4:$BT$126,$L23,FALSE))</f>
        <v>0</v>
      </c>
      <c r="Q23" s="120">
        <f>IF(Q11=0,0,VLOOKUP(Q11,FAC_TOTALS_APTA!$A$4:$BT$126,$L23,FALSE))</f>
        <v>0</v>
      </c>
      <c r="R23" s="120">
        <f>IF(R11=0,0,VLOOKUP(R11,FAC_TOTALS_APTA!$A$4:$BT$126,$L23,FALSE))</f>
        <v>-1862296.26647504</v>
      </c>
      <c r="S23" s="120">
        <f>IF(S11=0,0,VLOOKUP(S11,FAC_TOTALS_APTA!$A$4:$BT$126,$L23,FALSE))</f>
        <v>0</v>
      </c>
      <c r="T23" s="120">
        <f>IF(T11=0,0,VLOOKUP(T11,FAC_TOTALS_APTA!$A$4:$BT$126,$L23,FALSE))</f>
        <v>-1588083.1886277699</v>
      </c>
      <c r="U23" s="120">
        <f>IF(U11=0,0,VLOOKUP(U11,FAC_TOTALS_APTA!$A$4:$BT$126,$L23,FALSE))</f>
        <v>-1099528.27856994</v>
      </c>
      <c r="V23" s="120">
        <f>IF(V11=0,0,VLOOKUP(V11,FAC_TOTALS_APTA!$A$4:$BT$126,$L23,FALSE))</f>
        <v>-687749.31907645101</v>
      </c>
      <c r="W23" s="120">
        <f>IF(W11=0,0,VLOOKUP(W11,FAC_TOTALS_APTA!$A$4:$BT$126,$L23,FALSE))</f>
        <v>0</v>
      </c>
      <c r="X23" s="120">
        <f>IF(X11=0,0,VLOOKUP(X11,FAC_TOTALS_APTA!$A$4:$BT$126,$L23,FALSE))</f>
        <v>0</v>
      </c>
      <c r="Y23" s="120">
        <f>IF(Y11=0,0,VLOOKUP(Y11,FAC_TOTALS_APTA!$A$4:$BT$126,$L23,FALSE))</f>
        <v>0</v>
      </c>
      <c r="Z23" s="120">
        <f>IF(Z11=0,0,VLOOKUP(Z11,FAC_TOTALS_APTA!$A$4:$BT$126,$L23,FALSE))</f>
        <v>0</v>
      </c>
      <c r="AA23" s="120">
        <f>IF(AA11=0,0,VLOOKUP(AA11,FAC_TOTALS_APTA!$A$4:$BT$126,$L23,FALSE))</f>
        <v>0</v>
      </c>
      <c r="AB23" s="120">
        <f>IF(AB11=0,0,VLOOKUP(AB11,FAC_TOTALS_APTA!$A$4:$BT$126,$L23,FALSE))</f>
        <v>0</v>
      </c>
      <c r="AC23" s="124">
        <f t="shared" si="4"/>
        <v>-5237657.0527491998</v>
      </c>
      <c r="AD23" s="125">
        <f>AC23/G27</f>
        <v>-2.3616990372852652E-3</v>
      </c>
      <c r="AE23" s="9"/>
    </row>
    <row r="24" spans="1:31" s="16" customFormat="1" x14ac:dyDescent="0.25">
      <c r="A24" s="9"/>
      <c r="B24" s="130" t="s">
        <v>69</v>
      </c>
      <c r="C24" s="131"/>
      <c r="D24" s="132" t="s">
        <v>48</v>
      </c>
      <c r="E24" s="133"/>
      <c r="F24" s="132">
        <f>MATCH($D24,FAC_TOTALS_APTA!$A$2:$BT$2,)</f>
        <v>29</v>
      </c>
      <c r="G24" s="134">
        <f>VLOOKUP(G11,FAC_TOTALS_APTA!$A$4:$BT$126,$F24,FALSE)</f>
        <v>0</v>
      </c>
      <c r="H24" s="134">
        <f>VLOOKUP(H11,FAC_TOTALS_APTA!$A$4:$BT$126,$F24,FALSE)</f>
        <v>0</v>
      </c>
      <c r="I24" s="135" t="str">
        <f t="shared" si="1"/>
        <v>-</v>
      </c>
      <c r="J24" s="136" t="str">
        <f t="shared" si="2"/>
        <v/>
      </c>
      <c r="K24" s="136" t="str">
        <f t="shared" si="3"/>
        <v>scooter_flag_FAC</v>
      </c>
      <c r="L24" s="132">
        <f>MATCH($K24,FAC_TOTALS_APTA!$A$2:$BR$2,)</f>
        <v>47</v>
      </c>
      <c r="M24" s="137">
        <f>IF(M11=0,0,VLOOKUP(M11,FAC_TOTALS_APTA!$A$4:$BT$126,$L24,FALSE))</f>
        <v>0</v>
      </c>
      <c r="N24" s="137">
        <f>IF(N11=0,0,VLOOKUP(N11,FAC_TOTALS_APTA!$A$4:$BT$126,$L24,FALSE))</f>
        <v>0</v>
      </c>
      <c r="O24" s="137">
        <f>IF(O11=0,0,VLOOKUP(O11,FAC_TOTALS_APTA!$A$4:$BT$126,$L24,FALSE))</f>
        <v>0</v>
      </c>
      <c r="P24" s="137">
        <f>IF(P11=0,0,VLOOKUP(P11,FAC_TOTALS_APTA!$A$4:$BT$126,$L24,FALSE))</f>
        <v>0</v>
      </c>
      <c r="Q24" s="137">
        <f>IF(Q11=0,0,VLOOKUP(Q11,FAC_TOTALS_APTA!$A$4:$BT$126,$L24,FALSE))</f>
        <v>0</v>
      </c>
      <c r="R24" s="137">
        <f>IF(R11=0,0,VLOOKUP(R11,FAC_TOTALS_APTA!$A$4:$BT$126,$L24,FALSE))</f>
        <v>0</v>
      </c>
      <c r="S24" s="137">
        <f>IF(S11=0,0,VLOOKUP(S11,FAC_TOTALS_APTA!$A$4:$BT$126,$L24,FALSE))</f>
        <v>0</v>
      </c>
      <c r="T24" s="137">
        <f>IF(T11=0,0,VLOOKUP(T11,FAC_TOTALS_APTA!$A$4:$BT$126,$L24,FALSE))</f>
        <v>0</v>
      </c>
      <c r="U24" s="137">
        <f>IF(U11=0,0,VLOOKUP(U11,FAC_TOTALS_APTA!$A$4:$BT$126,$L24,FALSE))</f>
        <v>0</v>
      </c>
      <c r="V24" s="137">
        <f>IF(V11=0,0,VLOOKUP(V11,FAC_TOTALS_APTA!$A$4:$BT$126,$L24,FALSE))</f>
        <v>0</v>
      </c>
      <c r="W24" s="137">
        <f>IF(W11=0,0,VLOOKUP(W11,FAC_TOTALS_APTA!$A$4:$BT$126,$L24,FALSE))</f>
        <v>0</v>
      </c>
      <c r="X24" s="137">
        <f>IF(X11=0,0,VLOOKUP(X11,FAC_TOTALS_APTA!$A$4:$BT$126,$L24,FALSE))</f>
        <v>0</v>
      </c>
      <c r="Y24" s="137">
        <f>IF(Y11=0,0,VLOOKUP(Y11,FAC_TOTALS_APTA!$A$4:$BT$126,$L24,FALSE))</f>
        <v>0</v>
      </c>
      <c r="Z24" s="137">
        <f>IF(Z11=0,0,VLOOKUP(Z11,FAC_TOTALS_APTA!$A$4:$BT$126,$L24,FALSE))</f>
        <v>0</v>
      </c>
      <c r="AA24" s="137">
        <f>IF(AA11=0,0,VLOOKUP(AA11,FAC_TOTALS_APTA!$A$4:$BT$126,$L24,FALSE))</f>
        <v>0</v>
      </c>
      <c r="AB24" s="137">
        <f>IF(AB11=0,0,VLOOKUP(AB11,FAC_TOTALS_APTA!$A$4:$BT$126,$L24,FALSE))</f>
        <v>0</v>
      </c>
      <c r="AC24" s="138">
        <f t="shared" si="4"/>
        <v>0</v>
      </c>
      <c r="AD24" s="139">
        <f>AC24/G27</f>
        <v>0</v>
      </c>
      <c r="AE24" s="9"/>
    </row>
    <row r="25" spans="1:31" s="16" customFormat="1" x14ac:dyDescent="0.25">
      <c r="A25" s="9"/>
      <c r="B25" s="140" t="s">
        <v>57</v>
      </c>
      <c r="C25" s="141"/>
      <c r="D25" s="140" t="s">
        <v>49</v>
      </c>
      <c r="E25" s="142"/>
      <c r="F25" s="143"/>
      <c r="G25" s="144"/>
      <c r="H25" s="144"/>
      <c r="I25" s="145"/>
      <c r="J25" s="146"/>
      <c r="K25" s="146" t="str">
        <f t="shared" si="3"/>
        <v>New_Reporter_FAC</v>
      </c>
      <c r="L25" s="143">
        <f>MATCH($K25,FAC_TOTALS_APTA!$A$2:$BR$2,)</f>
        <v>51</v>
      </c>
      <c r="M25" s="144">
        <f>IF(M11=0,0,VLOOKUP(M11,FAC_TOTALS_APTA!$A$4:$BT$126,$L25,FALSE))</f>
        <v>0</v>
      </c>
      <c r="N25" s="144">
        <f>IF(N11=0,0,VLOOKUP(N11,FAC_TOTALS_APTA!$A$4:$BT$126,$L25,FALSE))</f>
        <v>179225222.99999899</v>
      </c>
      <c r="O25" s="144">
        <f>IF(O11=0,0,VLOOKUP(O11,FAC_TOTALS_APTA!$A$4:$BT$126,$L25,FALSE))</f>
        <v>125667082.999999</v>
      </c>
      <c r="P25" s="144">
        <f>IF(P11=0,0,VLOOKUP(P11,FAC_TOTALS_APTA!$A$4:$BT$126,$L25,FALSE))</f>
        <v>0</v>
      </c>
      <c r="Q25" s="144">
        <f>IF(Q11=0,0,VLOOKUP(Q11,FAC_TOTALS_APTA!$A$4:$BT$126,$L25,FALSE))</f>
        <v>0</v>
      </c>
      <c r="R25" s="144">
        <f>IF(R11=0,0,VLOOKUP(R11,FAC_TOTALS_APTA!$A$4:$BT$126,$L25,FALSE))</f>
        <v>0</v>
      </c>
      <c r="S25" s="144">
        <f>IF(S11=0,0,VLOOKUP(S11,FAC_TOTALS_APTA!$A$4:$BT$126,$L25,FALSE))</f>
        <v>0</v>
      </c>
      <c r="T25" s="144">
        <f>IF(T11=0,0,VLOOKUP(T11,FAC_TOTALS_APTA!$A$4:$BT$126,$L25,FALSE))</f>
        <v>0</v>
      </c>
      <c r="U25" s="144">
        <f>IF(U11=0,0,VLOOKUP(U11,FAC_TOTALS_APTA!$A$4:$BT$126,$L25,FALSE))</f>
        <v>0</v>
      </c>
      <c r="V25" s="144">
        <f>IF(V11=0,0,VLOOKUP(V11,FAC_TOTALS_APTA!$A$4:$BT$126,$L25,FALSE))</f>
        <v>0</v>
      </c>
      <c r="W25" s="144">
        <f>IF(W11=0,0,VLOOKUP(W11,FAC_TOTALS_APTA!$A$4:$BT$126,$L25,FALSE))</f>
        <v>0</v>
      </c>
      <c r="X25" s="144">
        <f>IF(X11=0,0,VLOOKUP(X11,FAC_TOTALS_APTA!$A$4:$BT$126,$L25,FALSE))</f>
        <v>0</v>
      </c>
      <c r="Y25" s="144">
        <f>IF(Y11=0,0,VLOOKUP(Y11,FAC_TOTALS_APTA!$A$4:$BT$126,$L25,FALSE))</f>
        <v>0</v>
      </c>
      <c r="Z25" s="144">
        <f>IF(Z11=0,0,VLOOKUP(Z11,FAC_TOTALS_APTA!$A$4:$BT$126,$L25,FALSE))</f>
        <v>0</v>
      </c>
      <c r="AA25" s="144">
        <f>IF(AA11=0,0,VLOOKUP(AA11,FAC_TOTALS_APTA!$A$4:$BT$126,$L25,FALSE))</f>
        <v>0</v>
      </c>
      <c r="AB25" s="144">
        <f>IF(AB11=0,0,VLOOKUP(AB11,FAC_TOTALS_APTA!$A$4:$BT$126,$L25,FALSE))</f>
        <v>0</v>
      </c>
      <c r="AC25" s="147">
        <f>SUM(M25:AB25)</f>
        <v>304892305.99999797</v>
      </c>
      <c r="AD25" s="148">
        <f>AC25/G27</f>
        <v>0.13747823851466651</v>
      </c>
      <c r="AE25" s="9"/>
    </row>
    <row r="26" spans="1:31" s="108" customFormat="1" x14ac:dyDescent="0.25">
      <c r="A26" s="107"/>
      <c r="B26" s="118" t="s">
        <v>70</v>
      </c>
      <c r="C26" s="119"/>
      <c r="D26" s="107" t="s">
        <v>6</v>
      </c>
      <c r="E26" s="121"/>
      <c r="F26" s="107">
        <f>MATCH($D26,FAC_TOTALS_APTA!$A$2:$BR$2,)</f>
        <v>10</v>
      </c>
      <c r="G26" s="120">
        <f>VLOOKUP(G11,FAC_TOTALS_APTA!$A$4:$BT$126,$F26,FALSE)</f>
        <v>2010457713.27179</v>
      </c>
      <c r="H26" s="120">
        <f>VLOOKUP(H11,FAC_TOTALS_APTA!$A$4:$BR$126,$F26,FALSE)</f>
        <v>2591909846.07828</v>
      </c>
      <c r="I26" s="149">
        <f t="shared" ref="I26:I27" si="8">H26/G26-1</f>
        <v>0.28921380885959702</v>
      </c>
      <c r="J26" s="123"/>
      <c r="K26" s="123"/>
      <c r="L26" s="107"/>
      <c r="M26" s="120">
        <f t="shared" ref="M26:AB26" si="9">SUM(M13:M19)</f>
        <v>38923643.896707863</v>
      </c>
      <c r="N26" s="120">
        <f t="shared" si="9"/>
        <v>91341402.875847623</v>
      </c>
      <c r="O26" s="120">
        <f t="shared" si="9"/>
        <v>25623390.174409464</v>
      </c>
      <c r="P26" s="120">
        <f t="shared" si="9"/>
        <v>48689627.742109269</v>
      </c>
      <c r="Q26" s="120">
        <f t="shared" si="9"/>
        <v>16026662.438473204</v>
      </c>
      <c r="R26" s="120">
        <f t="shared" si="9"/>
        <v>41421704.504567847</v>
      </c>
      <c r="S26" s="120">
        <f t="shared" si="9"/>
        <v>-167765984.87800875</v>
      </c>
      <c r="T26" s="120">
        <f t="shared" si="9"/>
        <v>4135225.7834030716</v>
      </c>
      <c r="U26" s="120">
        <f t="shared" si="9"/>
        <v>10250311.797112674</v>
      </c>
      <c r="V26" s="120">
        <f t="shared" si="9"/>
        <v>-10046393.246321617</v>
      </c>
      <c r="W26" s="120">
        <f t="shared" si="9"/>
        <v>0</v>
      </c>
      <c r="X26" s="120">
        <f t="shared" si="9"/>
        <v>0</v>
      </c>
      <c r="Y26" s="120">
        <f t="shared" si="9"/>
        <v>0</v>
      </c>
      <c r="Z26" s="120">
        <f t="shared" si="9"/>
        <v>0</v>
      </c>
      <c r="AA26" s="120">
        <f t="shared" si="9"/>
        <v>0</v>
      </c>
      <c r="AB26" s="120">
        <f t="shared" si="9"/>
        <v>0</v>
      </c>
      <c r="AC26" s="124">
        <f>H26-G26</f>
        <v>581452132.80648994</v>
      </c>
      <c r="AD26" s="125">
        <f>I26</f>
        <v>0.28921380885959702</v>
      </c>
      <c r="AE26" s="107"/>
    </row>
    <row r="27" spans="1:31" ht="13.5" thickBot="1" x14ac:dyDescent="0.3">
      <c r="B27" s="150" t="s">
        <v>54</v>
      </c>
      <c r="C27" s="151"/>
      <c r="D27" s="151" t="s">
        <v>4</v>
      </c>
      <c r="E27" s="151"/>
      <c r="F27" s="151">
        <f>MATCH($D27,FAC_TOTALS_APTA!$A$2:$BR$2,)</f>
        <v>8</v>
      </c>
      <c r="G27" s="117">
        <f>VLOOKUP(G11,FAC_TOTALS_APTA!$A$4:$BR$126,$F27,FALSE)</f>
        <v>2217749582</v>
      </c>
      <c r="H27" s="117">
        <f>VLOOKUP(H11,FAC_TOTALS_APTA!$A$4:$BR$126,$F27,FALSE)</f>
        <v>2541057030.99999</v>
      </c>
      <c r="I27" s="152">
        <f t="shared" si="8"/>
        <v>0.14578176527415976</v>
      </c>
      <c r="J27" s="153"/>
      <c r="K27" s="153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4">
        <f>H27-G27</f>
        <v>323307448.99998999</v>
      </c>
      <c r="AD27" s="155">
        <f>I27</f>
        <v>0.14578176527415976</v>
      </c>
    </row>
    <row r="28" spans="1:31" ht="14.25" thickTop="1" thickBot="1" x14ac:dyDescent="0.3">
      <c r="B28" s="156" t="s">
        <v>71</v>
      </c>
      <c r="C28" s="157"/>
      <c r="D28" s="157"/>
      <c r="E28" s="158"/>
      <c r="F28" s="157"/>
      <c r="G28" s="157"/>
      <c r="H28" s="157"/>
      <c r="I28" s="159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5">
        <f>AD27-AD26</f>
        <v>-0.14343204358543726</v>
      </c>
    </row>
    <row r="29" spans="1:31" ht="13.5" thickTop="1" x14ac:dyDescent="0.25"/>
    <row r="30" spans="1:31" s="13" customFormat="1" x14ac:dyDescent="0.25">
      <c r="B30" s="21" t="s">
        <v>28</v>
      </c>
      <c r="E30" s="9"/>
      <c r="G30" s="109"/>
      <c r="H30" s="109"/>
      <c r="I30" s="20"/>
    </row>
    <row r="31" spans="1:31" x14ac:dyDescent="0.25">
      <c r="B31" s="18" t="s">
        <v>19</v>
      </c>
      <c r="C31" s="19" t="s">
        <v>20</v>
      </c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18"/>
      <c r="C32" s="19"/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1" x14ac:dyDescent="0.25">
      <c r="B33" s="21" t="s">
        <v>29</v>
      </c>
      <c r="C33" s="22">
        <v>0</v>
      </c>
      <c r="D33" s="13"/>
      <c r="E33" s="9"/>
      <c r="F33" s="13"/>
      <c r="G33" s="109"/>
      <c r="H33" s="109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ht="13.5" thickBot="1" x14ac:dyDescent="0.3">
      <c r="B34" s="23" t="s">
        <v>37</v>
      </c>
      <c r="C34" s="24">
        <v>2</v>
      </c>
      <c r="D34" s="25"/>
      <c r="E34" s="26"/>
      <c r="F34" s="25"/>
      <c r="G34" s="161"/>
      <c r="H34" s="161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1:31" ht="13.5" thickTop="1" x14ac:dyDescent="0.25">
      <c r="B35" s="64"/>
      <c r="C35" s="65"/>
      <c r="D35" s="65"/>
      <c r="E35" s="65"/>
      <c r="F35" s="65"/>
      <c r="G35" s="162" t="s">
        <v>55</v>
      </c>
      <c r="H35" s="162"/>
      <c r="I35" s="162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162" t="s">
        <v>59</v>
      </c>
      <c r="AD35" s="162"/>
    </row>
    <row r="36" spans="1:31" x14ac:dyDescent="0.25">
      <c r="B36" s="11" t="s">
        <v>21</v>
      </c>
      <c r="C36" s="30" t="s">
        <v>22</v>
      </c>
      <c r="D36" s="10" t="s">
        <v>23</v>
      </c>
      <c r="E36" s="10"/>
      <c r="F36" s="10"/>
      <c r="G36" s="131">
        <f>$C$1</f>
        <v>2002</v>
      </c>
      <c r="H36" s="131">
        <f>$C$2</f>
        <v>2012</v>
      </c>
      <c r="I36" s="30" t="s">
        <v>25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 t="s">
        <v>27</v>
      </c>
      <c r="AD36" s="30" t="s">
        <v>25</v>
      </c>
    </row>
    <row r="37" spans="1:31" ht="12.95" hidden="1" customHeight="1" x14ac:dyDescent="0.25">
      <c r="B37" s="28"/>
      <c r="C37" s="31"/>
      <c r="D37" s="9"/>
      <c r="E37" s="9"/>
      <c r="F37" s="9"/>
      <c r="G37" s="107"/>
      <c r="H37" s="107"/>
      <c r="I37" s="31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1:31" ht="12.95" hidden="1" customHeight="1" x14ac:dyDescent="0.25">
      <c r="B38" s="28"/>
      <c r="C38" s="31"/>
      <c r="D38" s="9"/>
      <c r="E38" s="9"/>
      <c r="F38" s="9"/>
      <c r="G38" s="107" t="str">
        <f>CONCATENATE($C33,"_",$C34,"_",G36)</f>
        <v>0_2_2002</v>
      </c>
      <c r="H38" s="107" t="str">
        <f>CONCATENATE($C33,"_",$C34,"_",H36)</f>
        <v>0_2_2012</v>
      </c>
      <c r="I38" s="31"/>
      <c r="J38" s="9"/>
      <c r="K38" s="9"/>
      <c r="L38" s="9"/>
      <c r="M38" s="9" t="str">
        <f>IF($G36+M37&gt;$H36,0,CONCATENATE($C33,"_",$C34,"_",$G36+M37))</f>
        <v>0_2_2003</v>
      </c>
      <c r="N38" s="9" t="str">
        <f t="shared" ref="N38:AB38" si="10">IF($G36+N37&gt;$H36,0,CONCATENATE($C33,"_",$C34,"_",$G36+N37))</f>
        <v>0_2_2004</v>
      </c>
      <c r="O38" s="9" t="str">
        <f t="shared" si="10"/>
        <v>0_2_2005</v>
      </c>
      <c r="P38" s="9" t="str">
        <f t="shared" si="10"/>
        <v>0_2_2006</v>
      </c>
      <c r="Q38" s="9" t="str">
        <f t="shared" si="10"/>
        <v>0_2_2007</v>
      </c>
      <c r="R38" s="9" t="str">
        <f t="shared" si="10"/>
        <v>0_2_2008</v>
      </c>
      <c r="S38" s="9" t="str">
        <f t="shared" si="10"/>
        <v>0_2_2009</v>
      </c>
      <c r="T38" s="9" t="str">
        <f t="shared" si="10"/>
        <v>0_2_2010</v>
      </c>
      <c r="U38" s="9" t="str">
        <f t="shared" si="10"/>
        <v>0_2_2011</v>
      </c>
      <c r="V38" s="9" t="str">
        <f t="shared" si="10"/>
        <v>0_2_2012</v>
      </c>
      <c r="W38" s="9">
        <f t="shared" si="10"/>
        <v>0</v>
      </c>
      <c r="X38" s="9">
        <f t="shared" si="10"/>
        <v>0</v>
      </c>
      <c r="Y38" s="9">
        <f t="shared" si="10"/>
        <v>0</v>
      </c>
      <c r="Z38" s="9">
        <f t="shared" si="10"/>
        <v>0</v>
      </c>
      <c r="AA38" s="9">
        <f t="shared" si="10"/>
        <v>0</v>
      </c>
      <c r="AB38" s="9">
        <f t="shared" si="10"/>
        <v>0</v>
      </c>
      <c r="AC38" s="9"/>
      <c r="AD38" s="9"/>
    </row>
    <row r="39" spans="1:31" ht="12.95" hidden="1" customHeight="1" x14ac:dyDescent="0.25">
      <c r="B39" s="28"/>
      <c r="C39" s="31"/>
      <c r="D39" s="9"/>
      <c r="E39" s="9"/>
      <c r="F39" s="9" t="s">
        <v>26</v>
      </c>
      <c r="G39" s="120"/>
      <c r="H39" s="120"/>
      <c r="I39" s="31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1" x14ac:dyDescent="0.25">
      <c r="B40" s="28" t="s">
        <v>35</v>
      </c>
      <c r="C40" s="31" t="s">
        <v>24</v>
      </c>
      <c r="D40" s="107" t="s">
        <v>8</v>
      </c>
      <c r="E40" s="58"/>
      <c r="F40" s="9">
        <f>MATCH($D40,FAC_TOTALS_APTA!$A$2:$BT$2,)</f>
        <v>12</v>
      </c>
      <c r="G40" s="120">
        <f>VLOOKUP(G38,FAC_TOTALS_APTA!$A$4:$BT$126,$F40,FALSE)</f>
        <v>13378352.2086371</v>
      </c>
      <c r="H40" s="120">
        <f>VLOOKUP(H38,FAC_TOTALS_APTA!$A$4:$BT$126,$F40,FALSE)</f>
        <v>11264859.978528</v>
      </c>
      <c r="I40" s="33">
        <f>IFERROR(H40/G40-1,"-")</f>
        <v>-0.15797851612432678</v>
      </c>
      <c r="J40" s="34" t="str">
        <f>IF(C40="Log","_log","")</f>
        <v>_log</v>
      </c>
      <c r="K40" s="34" t="str">
        <f>CONCATENATE(D40,J40,"_FAC")</f>
        <v>VRM_ADJ_log_FAC</v>
      </c>
      <c r="L40" s="9">
        <f>MATCH($K40,FAC_TOTALS_APTA!$A$2:$BR$2,)</f>
        <v>30</v>
      </c>
      <c r="M40" s="32">
        <f>IF(M38=0,0,VLOOKUP(M38,FAC_TOTALS_APTA!$A$4:$BT$126,$L40,FALSE))</f>
        <v>479970.492215153</v>
      </c>
      <c r="N40" s="32">
        <f>IF(N38=0,0,VLOOKUP(N38,FAC_TOTALS_APTA!$A$4:$BT$126,$L40,FALSE))</f>
        <v>-1147116.66813863</v>
      </c>
      <c r="O40" s="32">
        <f>IF(O38=0,0,VLOOKUP(O38,FAC_TOTALS_APTA!$A$4:$BT$126,$L40,FALSE))</f>
        <v>1368514.6582351699</v>
      </c>
      <c r="P40" s="32">
        <f>IF(P38=0,0,VLOOKUP(P38,FAC_TOTALS_APTA!$A$4:$BT$126,$L40,FALSE))</f>
        <v>3013069.1311232601</v>
      </c>
      <c r="Q40" s="32">
        <f>IF(Q38=0,0,VLOOKUP(Q38,FAC_TOTALS_APTA!$A$4:$BT$126,$L40,FALSE))</f>
        <v>3783203.0458458001</v>
      </c>
      <c r="R40" s="32">
        <f>IF(R38=0,0,VLOOKUP(R38,FAC_TOTALS_APTA!$A$4:$BT$126,$L40,FALSE))</f>
        <v>8347026.6609462304</v>
      </c>
      <c r="S40" s="32">
        <f>IF(S38=0,0,VLOOKUP(S38,FAC_TOTALS_APTA!$A$4:$BT$126,$L40,FALSE))</f>
        <v>-7993151.7892557597</v>
      </c>
      <c r="T40" s="32">
        <f>IF(T38=0,0,VLOOKUP(T38,FAC_TOTALS_APTA!$A$4:$BT$126,$L40,FALSE))</f>
        <v>-7142032.9217928397</v>
      </c>
      <c r="U40" s="32">
        <f>IF(U38=0,0,VLOOKUP(U38,FAC_TOTALS_APTA!$A$4:$BT$126,$L40,FALSE))</f>
        <v>-6818837.8199959304</v>
      </c>
      <c r="V40" s="32">
        <f>IF(V38=0,0,VLOOKUP(V38,FAC_TOTALS_APTA!$A$4:$BT$126,$L40,FALSE))</f>
        <v>-3952751.0882401001</v>
      </c>
      <c r="W40" s="32">
        <f>IF(W38=0,0,VLOOKUP(W38,FAC_TOTALS_APTA!$A$4:$BT$126,$L40,FALSE))</f>
        <v>0</v>
      </c>
      <c r="X40" s="32">
        <f>IF(X38=0,0,VLOOKUP(X38,FAC_TOTALS_APTA!$A$4:$BT$126,$L40,FALSE))</f>
        <v>0</v>
      </c>
      <c r="Y40" s="32">
        <f>IF(Y38=0,0,VLOOKUP(Y38,FAC_TOTALS_APTA!$A$4:$BT$126,$L40,FALSE))</f>
        <v>0</v>
      </c>
      <c r="Z40" s="32">
        <f>IF(Z38=0,0,VLOOKUP(Z38,FAC_TOTALS_APTA!$A$4:$BT$126,$L40,FALSE))</f>
        <v>0</v>
      </c>
      <c r="AA40" s="32">
        <f>IF(AA38=0,0,VLOOKUP(AA38,FAC_TOTALS_APTA!$A$4:$BT$126,$L40,FALSE))</f>
        <v>0</v>
      </c>
      <c r="AB40" s="32">
        <f>IF(AB38=0,0,VLOOKUP(AB38,FAC_TOTALS_APTA!$A$4:$BT$126,$L40,FALSE))</f>
        <v>0</v>
      </c>
      <c r="AC40" s="35">
        <f>SUM(M40:AB40)</f>
        <v>-10062106.299057648</v>
      </c>
      <c r="AD40" s="36">
        <f>AC40/G53</f>
        <v>-1.4076197169008247E-2</v>
      </c>
    </row>
    <row r="41" spans="1:31" x14ac:dyDescent="0.25">
      <c r="B41" s="28" t="s">
        <v>56</v>
      </c>
      <c r="C41" s="31" t="s">
        <v>24</v>
      </c>
      <c r="D41" s="107" t="s">
        <v>73</v>
      </c>
      <c r="E41" s="58"/>
      <c r="F41" s="9">
        <f>MATCH($D41,FAC_TOTALS_APTA!$A$2:$BT$2,)</f>
        <v>13</v>
      </c>
      <c r="G41" s="126">
        <f>VLOOKUP(G38,FAC_TOTALS_APTA!$A$4:$BT$126,$F41,FALSE)</f>
        <v>0.92425916812859699</v>
      </c>
      <c r="H41" s="126">
        <f>VLOOKUP(H38,FAC_TOTALS_APTA!$A$4:$BT$126,$F41,FALSE)</f>
        <v>0.99257439422925597</v>
      </c>
      <c r="I41" s="33">
        <f t="shared" ref="I41:I51" si="11">IFERROR(H41/G41-1,"-")</f>
        <v>7.3913495755720593E-2</v>
      </c>
      <c r="J41" s="34" t="str">
        <f t="shared" ref="J41:J51" si="12">IF(C41="Log","_log","")</f>
        <v>_log</v>
      </c>
      <c r="K41" s="34" t="str">
        <f t="shared" ref="K41:K52" si="13">CONCATENATE(D41,J41,"_FAC")</f>
        <v>FARE_per_UPT_cleaned_2018_log_FAC</v>
      </c>
      <c r="L41" s="9">
        <f>MATCH($K41,FAC_TOTALS_APTA!$A$2:$BR$2,)</f>
        <v>31</v>
      </c>
      <c r="M41" s="32">
        <f>IF(M38=0,0,VLOOKUP(M38,FAC_TOTALS_APTA!$A$4:$BT$126,$L41,FALSE))</f>
        <v>608653.90659699298</v>
      </c>
      <c r="N41" s="32">
        <f>IF(N38=0,0,VLOOKUP(N38,FAC_TOTALS_APTA!$A$4:$BT$126,$L41,FALSE))</f>
        <v>4044441.0083844499</v>
      </c>
      <c r="O41" s="32">
        <f>IF(O38=0,0,VLOOKUP(O38,FAC_TOTALS_APTA!$A$4:$BT$126,$L41,FALSE))</f>
        <v>-1558375.15216869</v>
      </c>
      <c r="P41" s="32">
        <f>IF(P38=0,0,VLOOKUP(P38,FAC_TOTALS_APTA!$A$4:$BT$126,$L41,FALSE))</f>
        <v>-3420096.6256999699</v>
      </c>
      <c r="Q41" s="32">
        <f>IF(Q38=0,0,VLOOKUP(Q38,FAC_TOTALS_APTA!$A$4:$BT$126,$L41,FALSE))</f>
        <v>-4441154.7956993701</v>
      </c>
      <c r="R41" s="32">
        <f>IF(R38=0,0,VLOOKUP(R38,FAC_TOTALS_APTA!$A$4:$BT$126,$L41,FALSE))</f>
        <v>1426918.7355255799</v>
      </c>
      <c r="S41" s="32">
        <f>IF(S38=0,0,VLOOKUP(S38,FAC_TOTALS_APTA!$A$4:$BT$126,$L41,FALSE))</f>
        <v>-31225250.506951399</v>
      </c>
      <c r="T41" s="32">
        <f>IF(T38=0,0,VLOOKUP(T38,FAC_TOTALS_APTA!$A$4:$BT$126,$L41,FALSE))</f>
        <v>669895.51805377298</v>
      </c>
      <c r="U41" s="32">
        <f>IF(U38=0,0,VLOOKUP(U38,FAC_TOTALS_APTA!$A$4:$BT$126,$L41,FALSE))</f>
        <v>3739584.0204054499</v>
      </c>
      <c r="V41" s="32">
        <f>IF(V38=0,0,VLOOKUP(V38,FAC_TOTALS_APTA!$A$4:$BT$126,$L41,FALSE))</f>
        <v>10711.697345619399</v>
      </c>
      <c r="W41" s="32">
        <f>IF(W38=0,0,VLOOKUP(W38,FAC_TOTALS_APTA!$A$4:$BT$126,$L41,FALSE))</f>
        <v>0</v>
      </c>
      <c r="X41" s="32">
        <f>IF(X38=0,0,VLOOKUP(X38,FAC_TOTALS_APTA!$A$4:$BT$126,$L41,FALSE))</f>
        <v>0</v>
      </c>
      <c r="Y41" s="32">
        <f>IF(Y38=0,0,VLOOKUP(Y38,FAC_TOTALS_APTA!$A$4:$BT$126,$L41,FALSE))</f>
        <v>0</v>
      </c>
      <c r="Z41" s="32">
        <f>IF(Z38=0,0,VLOOKUP(Z38,FAC_TOTALS_APTA!$A$4:$BT$126,$L41,FALSE))</f>
        <v>0</v>
      </c>
      <c r="AA41" s="32">
        <f>IF(AA38=0,0,VLOOKUP(AA38,FAC_TOTALS_APTA!$A$4:$BT$126,$L41,FALSE))</f>
        <v>0</v>
      </c>
      <c r="AB41" s="32">
        <f>IF(AB38=0,0,VLOOKUP(AB38,FAC_TOTALS_APTA!$A$4:$BT$126,$L41,FALSE))</f>
        <v>0</v>
      </c>
      <c r="AC41" s="35">
        <f t="shared" ref="AC41:AC51" si="14">SUM(M41:AB41)</f>
        <v>-30144672.194207568</v>
      </c>
      <c r="AD41" s="36">
        <f>AC41/G53</f>
        <v>-4.2170330623571881E-2</v>
      </c>
    </row>
    <row r="42" spans="1:31" s="16" customFormat="1" x14ac:dyDescent="0.25">
      <c r="A42" s="9"/>
      <c r="B42" s="118" t="s">
        <v>94</v>
      </c>
      <c r="C42" s="119" t="s">
        <v>24</v>
      </c>
      <c r="D42" s="107" t="s">
        <v>95</v>
      </c>
      <c r="E42" s="121"/>
      <c r="F42" s="107">
        <f>MATCH($D42,FAC_TOTALS_APTA!$A$2:$BT$2,)</f>
        <v>20</v>
      </c>
      <c r="G42" s="120">
        <f>VLOOKUP(G38,FAC_TOTALS_APTA!$A$4:$BT$126,$F42,FALSE)</f>
        <v>3243296.0558132199</v>
      </c>
      <c r="H42" s="120">
        <f>VLOOKUP(H38,FAC_TOTALS_APTA!$A$4:$BT$126,$F42,FALSE)</f>
        <v>1076214.9293883501</v>
      </c>
      <c r="I42" s="122">
        <f>IFERROR(H42/G42-1,"-")</f>
        <v>-0.66817246687690945</v>
      </c>
      <c r="J42" s="123" t="str">
        <f t="shared" si="12"/>
        <v>_log</v>
      </c>
      <c r="K42" s="123" t="str">
        <f t="shared" si="13"/>
        <v>MDBF_Total_log_FAC</v>
      </c>
      <c r="L42" s="107">
        <f>MATCH($K42,FAC_TOTALS_APTA!$A$2:$BR$2,)</f>
        <v>38</v>
      </c>
      <c r="M42" s="120">
        <f>IF(M38=0,0,VLOOKUP(M38,FAC_TOTALS_APTA!$A$4:$BT$126,$L42,FALSE))</f>
        <v>-8547.4061940527299</v>
      </c>
      <c r="N42" s="120">
        <f>IF(N38=0,0,VLOOKUP(N38,FAC_TOTALS_APTA!$A$4:$BT$126,$L42,FALSE))</f>
        <v>85857.558994756706</v>
      </c>
      <c r="O42" s="120">
        <f>IF(O38=0,0,VLOOKUP(O38,FAC_TOTALS_APTA!$A$4:$BT$126,$L42,FALSE))</f>
        <v>-144545.24655166999</v>
      </c>
      <c r="P42" s="120">
        <f>IF(P38=0,0,VLOOKUP(P38,FAC_TOTALS_APTA!$A$4:$BT$126,$L42,FALSE))</f>
        <v>-7862.6873474276699</v>
      </c>
      <c r="Q42" s="120">
        <f>IF(Q38=0,0,VLOOKUP(Q38,FAC_TOTALS_APTA!$A$4:$BT$126,$L42,FALSE))</f>
        <v>276391.04738267697</v>
      </c>
      <c r="R42" s="120">
        <f>IF(R38=0,0,VLOOKUP(R38,FAC_TOTALS_APTA!$A$4:$BT$126,$L42,FALSE))</f>
        <v>-609127.15297295502</v>
      </c>
      <c r="S42" s="120">
        <f>IF(S38=0,0,VLOOKUP(S38,FAC_TOTALS_APTA!$A$4:$BT$126,$L42,FALSE))</f>
        <v>-2369185.9373912802</v>
      </c>
      <c r="T42" s="120">
        <f>IF(T38=0,0,VLOOKUP(T38,FAC_TOTALS_APTA!$A$4:$BT$126,$L42,FALSE))</f>
        <v>-343585.94106445397</v>
      </c>
      <c r="U42" s="120">
        <f>IF(U38=0,0,VLOOKUP(U38,FAC_TOTALS_APTA!$A$4:$BT$126,$L42,FALSE))</f>
        <v>-40254.734821046302</v>
      </c>
      <c r="V42" s="120">
        <f>IF(V38=0,0,VLOOKUP(V38,FAC_TOTALS_APTA!$A$4:$BT$126,$L42,FALSE))</f>
        <v>175658.80898257301</v>
      </c>
      <c r="W42" s="120">
        <f>IF(W38=0,0,VLOOKUP(W38,FAC_TOTALS_APTA!$A$4:$BT$126,$L42,FALSE))</f>
        <v>0</v>
      </c>
      <c r="X42" s="120">
        <f>IF(X38=0,0,VLOOKUP(X38,FAC_TOTALS_APTA!$A$4:$BT$126,$L42,FALSE))</f>
        <v>0</v>
      </c>
      <c r="Y42" s="120">
        <f>IF(Y38=0,0,VLOOKUP(Y38,FAC_TOTALS_APTA!$A$4:$BT$126,$L42,FALSE))</f>
        <v>0</v>
      </c>
      <c r="Z42" s="120">
        <f>IF(Z38=0,0,VLOOKUP(Z38,FAC_TOTALS_APTA!$A$4:$BT$126,$L42,FALSE))</f>
        <v>0</v>
      </c>
      <c r="AA42" s="120">
        <f>IF(AA38=0,0,VLOOKUP(AA38,FAC_TOTALS_APTA!$A$4:$BT$126,$L42,FALSE))</f>
        <v>0</v>
      </c>
      <c r="AB42" s="120">
        <f>IF(AB38=0,0,VLOOKUP(AB38,FAC_TOTALS_APTA!$A$4:$BT$126,$L42,FALSE))</f>
        <v>0</v>
      </c>
      <c r="AC42" s="124">
        <f t="shared" si="14"/>
        <v>-2985201.6909828791</v>
      </c>
      <c r="AD42" s="125">
        <f>AC42/G54</f>
        <v>-4.3083841407835725E-3</v>
      </c>
      <c r="AE42" s="9"/>
    </row>
    <row r="43" spans="1:31" x14ac:dyDescent="0.25">
      <c r="B43" s="28" t="s">
        <v>52</v>
      </c>
      <c r="C43" s="31" t="s">
        <v>24</v>
      </c>
      <c r="D43" s="107" t="s">
        <v>9</v>
      </c>
      <c r="E43" s="58"/>
      <c r="F43" s="9">
        <f>MATCH($D43,FAC_TOTALS_APTA!$A$2:$BT$2,)</f>
        <v>14</v>
      </c>
      <c r="G43" s="120">
        <f>VLOOKUP(G38,FAC_TOTALS_APTA!$A$4:$BT$126,$F43,FALSE)</f>
        <v>2412902.98573989</v>
      </c>
      <c r="H43" s="120">
        <f>VLOOKUP(H38,FAC_TOTALS_APTA!$A$4:$BT$126,$F43,FALSE)</f>
        <v>2552570.2182420199</v>
      </c>
      <c r="I43" s="33">
        <f t="shared" si="11"/>
        <v>5.7883484469767321E-2</v>
      </c>
      <c r="J43" s="34" t="str">
        <f t="shared" si="12"/>
        <v>_log</v>
      </c>
      <c r="K43" s="34" t="str">
        <f t="shared" si="13"/>
        <v>POP_EMP_log_FAC</v>
      </c>
      <c r="L43" s="9">
        <f>MATCH($K43,FAC_TOTALS_APTA!$A$2:$BR$2,)</f>
        <v>32</v>
      </c>
      <c r="M43" s="32">
        <f>IF(M38=0,0,VLOOKUP(M38,FAC_TOTALS_APTA!$A$4:$BT$126,$L43,FALSE))</f>
        <v>3934843.44176768</v>
      </c>
      <c r="N43" s="32">
        <f>IF(N38=0,0,VLOOKUP(N38,FAC_TOTALS_APTA!$A$4:$BT$126,$L43,FALSE))</f>
        <v>4992642.2340981001</v>
      </c>
      <c r="O43" s="32">
        <f>IF(O38=0,0,VLOOKUP(O38,FAC_TOTALS_APTA!$A$4:$BT$126,$L43,FALSE))</f>
        <v>5175333.2655092403</v>
      </c>
      <c r="P43" s="32">
        <f>IF(P38=0,0,VLOOKUP(P38,FAC_TOTALS_APTA!$A$4:$BT$126,$L43,FALSE))</f>
        <v>6270790.7441670196</v>
      </c>
      <c r="Q43" s="32">
        <f>IF(Q38=0,0,VLOOKUP(Q38,FAC_TOTALS_APTA!$A$4:$BT$126,$L43,FALSE))</f>
        <v>2613021.8815641198</v>
      </c>
      <c r="R43" s="32">
        <f>IF(R38=0,0,VLOOKUP(R38,FAC_TOTALS_APTA!$A$4:$BT$126,$L43,FALSE))</f>
        <v>1176217.2609057401</v>
      </c>
      <c r="S43" s="32">
        <f>IF(S38=0,0,VLOOKUP(S38,FAC_TOTALS_APTA!$A$4:$BT$126,$L43,FALSE))</f>
        <v>-1099845.0426654399</v>
      </c>
      <c r="T43" s="32">
        <f>IF(T38=0,0,VLOOKUP(T38,FAC_TOTALS_APTA!$A$4:$BT$126,$L43,FALSE))</f>
        <v>1956780.36997986</v>
      </c>
      <c r="U43" s="32">
        <f>IF(U38=0,0,VLOOKUP(U38,FAC_TOTALS_APTA!$A$4:$BT$126,$L43,FALSE))</f>
        <v>1594622.47382081</v>
      </c>
      <c r="V43" s="32">
        <f>IF(V38=0,0,VLOOKUP(V38,FAC_TOTALS_APTA!$A$4:$BT$126,$L43,FALSE))</f>
        <v>2153875.8441300201</v>
      </c>
      <c r="W43" s="32">
        <f>IF(W38=0,0,VLOOKUP(W38,FAC_TOTALS_APTA!$A$4:$BT$126,$L43,FALSE))</f>
        <v>0</v>
      </c>
      <c r="X43" s="32">
        <f>IF(X38=0,0,VLOOKUP(X38,FAC_TOTALS_APTA!$A$4:$BT$126,$L43,FALSE))</f>
        <v>0</v>
      </c>
      <c r="Y43" s="32">
        <f>IF(Y38=0,0,VLOOKUP(Y38,FAC_TOTALS_APTA!$A$4:$BT$126,$L43,FALSE))</f>
        <v>0</v>
      </c>
      <c r="Z43" s="32">
        <f>IF(Z38=0,0,VLOOKUP(Z38,FAC_TOTALS_APTA!$A$4:$BT$126,$L43,FALSE))</f>
        <v>0</v>
      </c>
      <c r="AA43" s="32">
        <f>IF(AA38=0,0,VLOOKUP(AA38,FAC_TOTALS_APTA!$A$4:$BT$126,$L43,FALSE))</f>
        <v>0</v>
      </c>
      <c r="AB43" s="32">
        <f>IF(AB38=0,0,VLOOKUP(AB38,FAC_TOTALS_APTA!$A$4:$BT$126,$L43,FALSE))</f>
        <v>0</v>
      </c>
      <c r="AC43" s="35">
        <f t="shared" si="14"/>
        <v>28768282.473277144</v>
      </c>
      <c r="AD43" s="36">
        <f>AC43/G53</f>
        <v>4.0244855726230815E-2</v>
      </c>
    </row>
    <row r="44" spans="1:31" x14ac:dyDescent="0.25">
      <c r="B44" s="28" t="s">
        <v>93</v>
      </c>
      <c r="C44" s="31"/>
      <c r="D44" s="107" t="s">
        <v>92</v>
      </c>
      <c r="E44" s="58"/>
      <c r="F44" s="9">
        <f>MATCH($D44,FAC_TOTALS_APTA!$A$2:$BT$2,)</f>
        <v>15</v>
      </c>
      <c r="G44" s="126">
        <f>VLOOKUP(G38,FAC_TOTALS_APTA!$A$4:$BT$126,$F44,FALSE)</f>
        <v>0.34285954338417901</v>
      </c>
      <c r="H44" s="126">
        <f>VLOOKUP(H38,FAC_TOTALS_APTA!$A$4:$BT$126,$F44,FALSE)</f>
        <v>0.31687096258193398</v>
      </c>
      <c r="I44" s="33">
        <f t="shared" si="11"/>
        <v>-7.5799496626886786E-2</v>
      </c>
      <c r="J44" s="34" t="str">
        <f t="shared" si="12"/>
        <v/>
      </c>
      <c r="K44" s="34" t="str">
        <f t="shared" si="13"/>
        <v>TSD_POP_EMP_PCT_FAC</v>
      </c>
      <c r="L44" s="9">
        <f>MATCH($K44,FAC_TOTALS_APTA!$A$2:$BR$2,)</f>
        <v>33</v>
      </c>
      <c r="M44" s="32">
        <f>IF(M38=0,0,VLOOKUP(M38,FAC_TOTALS_APTA!$A$4:$BT$126,$L44,FALSE))</f>
        <v>-548868.08073175699</v>
      </c>
      <c r="N44" s="32">
        <f>IF(N38=0,0,VLOOKUP(N38,FAC_TOTALS_APTA!$A$4:$BT$126,$L44,FALSE))</f>
        <v>-1334655.0908791199</v>
      </c>
      <c r="O44" s="32">
        <f>IF(O38=0,0,VLOOKUP(O38,FAC_TOTALS_APTA!$A$4:$BT$126,$L44,FALSE))</f>
        <v>-912735.31595667498</v>
      </c>
      <c r="P44" s="32">
        <f>IF(P38=0,0,VLOOKUP(P38,FAC_TOTALS_APTA!$A$4:$BT$126,$L44,FALSE))</f>
        <v>-63196.381244429402</v>
      </c>
      <c r="Q44" s="32">
        <f>IF(Q38=0,0,VLOOKUP(Q38,FAC_TOTALS_APTA!$A$4:$BT$126,$L44,FALSE))</f>
        <v>-1009754.75469856</v>
      </c>
      <c r="R44" s="32">
        <f>IF(R38=0,0,VLOOKUP(R38,FAC_TOTALS_APTA!$A$4:$BT$126,$L44,FALSE))</f>
        <v>-135713.02321715601</v>
      </c>
      <c r="S44" s="32">
        <f>IF(S38=0,0,VLOOKUP(S38,FAC_TOTALS_APTA!$A$4:$BT$126,$L44,FALSE))</f>
        <v>1511948.25849858</v>
      </c>
      <c r="T44" s="32">
        <f>IF(T38=0,0,VLOOKUP(T38,FAC_TOTALS_APTA!$A$4:$BT$126,$L44,FALSE))</f>
        <v>201761.73767029701</v>
      </c>
      <c r="U44" s="32">
        <f>IF(U38=0,0,VLOOKUP(U38,FAC_TOTALS_APTA!$A$4:$BT$126,$L44,FALSE))</f>
        <v>-2410591.18811139</v>
      </c>
      <c r="V44" s="32">
        <f>IF(V38=0,0,VLOOKUP(V38,FAC_TOTALS_APTA!$A$4:$BT$126,$L44,FALSE))</f>
        <v>-4312821.1263784003</v>
      </c>
      <c r="W44" s="32">
        <f>IF(W38=0,0,VLOOKUP(W38,FAC_TOTALS_APTA!$A$4:$BT$126,$L44,FALSE))</f>
        <v>0</v>
      </c>
      <c r="X44" s="32">
        <f>IF(X38=0,0,VLOOKUP(X38,FAC_TOTALS_APTA!$A$4:$BT$126,$L44,FALSE))</f>
        <v>0</v>
      </c>
      <c r="Y44" s="32">
        <f>IF(Y38=0,0,VLOOKUP(Y38,FAC_TOTALS_APTA!$A$4:$BT$126,$L44,FALSE))</f>
        <v>0</v>
      </c>
      <c r="Z44" s="32">
        <f>IF(Z38=0,0,VLOOKUP(Z38,FAC_TOTALS_APTA!$A$4:$BT$126,$L44,FALSE))</f>
        <v>0</v>
      </c>
      <c r="AA44" s="32">
        <f>IF(AA38=0,0,VLOOKUP(AA38,FAC_TOTALS_APTA!$A$4:$BT$126,$L44,FALSE))</f>
        <v>0</v>
      </c>
      <c r="AB44" s="32">
        <f>IF(AB38=0,0,VLOOKUP(AB38,FAC_TOTALS_APTA!$A$4:$BT$126,$L44,FALSE))</f>
        <v>0</v>
      </c>
      <c r="AC44" s="35">
        <f t="shared" si="14"/>
        <v>-9014624.9650486112</v>
      </c>
      <c r="AD44" s="36">
        <f>AC44/G53</f>
        <v>-1.2610842565295915E-2</v>
      </c>
    </row>
    <row r="45" spans="1:31" x14ac:dyDescent="0.2">
      <c r="B45" s="28" t="s">
        <v>53</v>
      </c>
      <c r="C45" s="31" t="s">
        <v>24</v>
      </c>
      <c r="D45" s="127" t="s">
        <v>17</v>
      </c>
      <c r="E45" s="58"/>
      <c r="F45" s="9">
        <f>MATCH($D45,FAC_TOTALS_APTA!$A$2:$BT$2,)</f>
        <v>16</v>
      </c>
      <c r="G45" s="128">
        <f>VLOOKUP(G38,FAC_TOTALS_APTA!$A$4:$BT$126,$F45,FALSE)</f>
        <v>1.9468195567767399</v>
      </c>
      <c r="H45" s="128">
        <f>VLOOKUP(H38,FAC_TOTALS_APTA!$A$4:$BT$126,$F45,FALSE)</f>
        <v>4.0256358420234699</v>
      </c>
      <c r="I45" s="33">
        <f t="shared" si="11"/>
        <v>1.0678012135282486</v>
      </c>
      <c r="J45" s="34" t="str">
        <f t="shared" si="12"/>
        <v>_log</v>
      </c>
      <c r="K45" s="34" t="str">
        <f t="shared" si="13"/>
        <v>GAS_PRICE_2018_log_FAC</v>
      </c>
      <c r="L45" s="9">
        <f>MATCH($K45,FAC_TOTALS_APTA!$A$2:$BR$2,)</f>
        <v>34</v>
      </c>
      <c r="M45" s="32">
        <f>IF(M38=0,0,VLOOKUP(M38,FAC_TOTALS_APTA!$A$4:$BT$126,$L45,FALSE))</f>
        <v>8743834.7525292095</v>
      </c>
      <c r="N45" s="32">
        <f>IF(N38=0,0,VLOOKUP(N38,FAC_TOTALS_APTA!$A$4:$BT$126,$L45,FALSE))</f>
        <v>10723190.502693599</v>
      </c>
      <c r="O45" s="32">
        <f>IF(O38=0,0,VLOOKUP(O38,FAC_TOTALS_APTA!$A$4:$BT$126,$L45,FALSE))</f>
        <v>14743852.828552499</v>
      </c>
      <c r="P45" s="32">
        <f>IF(P38=0,0,VLOOKUP(P38,FAC_TOTALS_APTA!$A$4:$BT$126,$L45,FALSE))</f>
        <v>8659989.7937633991</v>
      </c>
      <c r="Q45" s="32">
        <f>IF(Q38=0,0,VLOOKUP(Q38,FAC_TOTALS_APTA!$A$4:$BT$126,$L45,FALSE))</f>
        <v>5752568.39507394</v>
      </c>
      <c r="R45" s="32">
        <f>IF(R38=0,0,VLOOKUP(R38,FAC_TOTALS_APTA!$A$4:$BT$126,$L45,FALSE))</f>
        <v>12080386.5999963</v>
      </c>
      <c r="S45" s="32">
        <f>IF(S38=0,0,VLOOKUP(S38,FAC_TOTALS_APTA!$A$4:$BT$126,$L45,FALSE))</f>
        <v>-34706881.815342002</v>
      </c>
      <c r="T45" s="32">
        <f>IF(T38=0,0,VLOOKUP(T38,FAC_TOTALS_APTA!$A$4:$BT$126,$L45,FALSE))</f>
        <v>15213724.0775286</v>
      </c>
      <c r="U45" s="32">
        <f>IF(U38=0,0,VLOOKUP(U38,FAC_TOTALS_APTA!$A$4:$BT$126,$L45,FALSE))</f>
        <v>21263600.9116733</v>
      </c>
      <c r="V45" s="32">
        <f>IF(V38=0,0,VLOOKUP(V38,FAC_TOTALS_APTA!$A$4:$BT$126,$L45,FALSE))</f>
        <v>407722.84682225698</v>
      </c>
      <c r="W45" s="32">
        <f>IF(W38=0,0,VLOOKUP(W38,FAC_TOTALS_APTA!$A$4:$BT$126,$L45,FALSE))</f>
        <v>0</v>
      </c>
      <c r="X45" s="32">
        <f>IF(X38=0,0,VLOOKUP(X38,FAC_TOTALS_APTA!$A$4:$BT$126,$L45,FALSE))</f>
        <v>0</v>
      </c>
      <c r="Y45" s="32">
        <f>IF(Y38=0,0,VLOOKUP(Y38,FAC_TOTALS_APTA!$A$4:$BT$126,$L45,FALSE))</f>
        <v>0</v>
      </c>
      <c r="Z45" s="32">
        <f>IF(Z38=0,0,VLOOKUP(Z38,FAC_TOTALS_APTA!$A$4:$BT$126,$L45,FALSE))</f>
        <v>0</v>
      </c>
      <c r="AA45" s="32">
        <f>IF(AA38=0,0,VLOOKUP(AA38,FAC_TOTALS_APTA!$A$4:$BT$126,$L45,FALSE))</f>
        <v>0</v>
      </c>
      <c r="AB45" s="32">
        <f>IF(AB38=0,0,VLOOKUP(AB38,FAC_TOTALS_APTA!$A$4:$BT$126,$L45,FALSE))</f>
        <v>0</v>
      </c>
      <c r="AC45" s="35">
        <f t="shared" si="14"/>
        <v>62881988.893291101</v>
      </c>
      <c r="AD45" s="36">
        <f>AC45/G53</f>
        <v>8.796759323882801E-2</v>
      </c>
    </row>
    <row r="46" spans="1:31" x14ac:dyDescent="0.25">
      <c r="B46" s="28" t="s">
        <v>50</v>
      </c>
      <c r="C46" s="31" t="s">
        <v>24</v>
      </c>
      <c r="D46" s="107" t="s">
        <v>16</v>
      </c>
      <c r="E46" s="58"/>
      <c r="F46" s="9">
        <f>MATCH($D46,FAC_TOTALS_APTA!$A$2:$BT$2,)</f>
        <v>17</v>
      </c>
      <c r="G46" s="126">
        <f>VLOOKUP(G38,FAC_TOTALS_APTA!$A$4:$BT$126,$F46,FALSE)</f>
        <v>35715.451599492502</v>
      </c>
      <c r="H46" s="126">
        <f>VLOOKUP(H38,FAC_TOTALS_APTA!$A$4:$BT$126,$F46,FALSE)</f>
        <v>28874.309502126802</v>
      </c>
      <c r="I46" s="33">
        <f t="shared" si="11"/>
        <v>-0.19154572575705331</v>
      </c>
      <c r="J46" s="34" t="str">
        <f t="shared" si="12"/>
        <v>_log</v>
      </c>
      <c r="K46" s="34" t="str">
        <f t="shared" si="13"/>
        <v>TOTAL_MED_INC_INDIV_2018_log_FAC</v>
      </c>
      <c r="L46" s="9">
        <f>MATCH($K46,FAC_TOTALS_APTA!$A$2:$BR$2,)</f>
        <v>35</v>
      </c>
      <c r="M46" s="32">
        <f>IF(M38=0,0,VLOOKUP(M38,FAC_TOTALS_APTA!$A$4:$BT$126,$L46,FALSE))</f>
        <v>1021420.80900186</v>
      </c>
      <c r="N46" s="32">
        <f>IF(N38=0,0,VLOOKUP(N38,FAC_TOTALS_APTA!$A$4:$BT$126,$L46,FALSE))</f>
        <v>1724732.7132598001</v>
      </c>
      <c r="O46" s="32">
        <f>IF(O38=0,0,VLOOKUP(O38,FAC_TOTALS_APTA!$A$4:$BT$126,$L46,FALSE))</f>
        <v>1676259.68290483</v>
      </c>
      <c r="P46" s="32">
        <f>IF(P38=0,0,VLOOKUP(P38,FAC_TOTALS_APTA!$A$4:$BT$126,$L46,FALSE))</f>
        <v>2770323.6398709202</v>
      </c>
      <c r="Q46" s="32">
        <f>IF(Q38=0,0,VLOOKUP(Q38,FAC_TOTALS_APTA!$A$4:$BT$126,$L46,FALSE))</f>
        <v>-750400.99572432204</v>
      </c>
      <c r="R46" s="32">
        <f>IF(R38=0,0,VLOOKUP(R38,FAC_TOTALS_APTA!$A$4:$BT$126,$L46,FALSE))</f>
        <v>464059.60224289098</v>
      </c>
      <c r="S46" s="32">
        <f>IF(S38=0,0,VLOOKUP(S38,FAC_TOTALS_APTA!$A$4:$BT$126,$L46,FALSE))</f>
        <v>3759646.7028816198</v>
      </c>
      <c r="T46" s="32">
        <f>IF(T38=0,0,VLOOKUP(T38,FAC_TOTALS_APTA!$A$4:$BT$126,$L46,FALSE))</f>
        <v>1077315.79230447</v>
      </c>
      <c r="U46" s="32">
        <f>IF(U38=0,0,VLOOKUP(U38,FAC_TOTALS_APTA!$A$4:$BT$126,$L46,FALSE))</f>
        <v>1320303.0165524101</v>
      </c>
      <c r="V46" s="32">
        <f>IF(V38=0,0,VLOOKUP(V38,FAC_TOTALS_APTA!$A$4:$BT$126,$L46,FALSE))</f>
        <v>662964.91596288199</v>
      </c>
      <c r="W46" s="32">
        <f>IF(W38=0,0,VLOOKUP(W38,FAC_TOTALS_APTA!$A$4:$BT$126,$L46,FALSE))</f>
        <v>0</v>
      </c>
      <c r="X46" s="32">
        <f>IF(X38=0,0,VLOOKUP(X38,FAC_TOTALS_APTA!$A$4:$BT$126,$L46,FALSE))</f>
        <v>0</v>
      </c>
      <c r="Y46" s="32">
        <f>IF(Y38=0,0,VLOOKUP(Y38,FAC_TOTALS_APTA!$A$4:$BT$126,$L46,FALSE))</f>
        <v>0</v>
      </c>
      <c r="Z46" s="32">
        <f>IF(Z38=0,0,VLOOKUP(Z38,FAC_TOTALS_APTA!$A$4:$BT$126,$L46,FALSE))</f>
        <v>0</v>
      </c>
      <c r="AA46" s="32">
        <f>IF(AA38=0,0,VLOOKUP(AA38,FAC_TOTALS_APTA!$A$4:$BT$126,$L46,FALSE))</f>
        <v>0</v>
      </c>
      <c r="AB46" s="32">
        <f>IF(AB38=0,0,VLOOKUP(AB38,FAC_TOTALS_APTA!$A$4:$BT$126,$L46,FALSE))</f>
        <v>0</v>
      </c>
      <c r="AC46" s="35">
        <f t="shared" si="14"/>
        <v>13726625.879257359</v>
      </c>
      <c r="AD46" s="36">
        <f>AC46/G53</f>
        <v>1.9202608936831983E-2</v>
      </c>
    </row>
    <row r="47" spans="1:31" x14ac:dyDescent="0.25">
      <c r="B47" s="28" t="s">
        <v>66</v>
      </c>
      <c r="C47" s="31"/>
      <c r="D47" s="107" t="s">
        <v>10</v>
      </c>
      <c r="E47" s="58"/>
      <c r="F47" s="9">
        <f>MATCH($D47,FAC_TOTALS_APTA!$A$2:$BT$2,)</f>
        <v>18</v>
      </c>
      <c r="G47" s="120">
        <f>VLOOKUP(G38,FAC_TOTALS_APTA!$A$4:$BT$126,$F47,FALSE)</f>
        <v>7.8156462434034699</v>
      </c>
      <c r="H47" s="120">
        <f>VLOOKUP(H38,FAC_TOTALS_APTA!$A$4:$BT$126,$F47,FALSE)</f>
        <v>8.2569154106646199</v>
      </c>
      <c r="I47" s="33">
        <f t="shared" si="11"/>
        <v>5.6459716000271554E-2</v>
      </c>
      <c r="J47" s="34" t="str">
        <f t="shared" si="12"/>
        <v/>
      </c>
      <c r="K47" s="34" t="str">
        <f t="shared" si="13"/>
        <v>PCT_HH_NO_VEH_FAC</v>
      </c>
      <c r="L47" s="9">
        <f>MATCH($K47,FAC_TOTALS_APTA!$A$2:$BR$2,)</f>
        <v>36</v>
      </c>
      <c r="M47" s="32">
        <f>IF(M38=0,0,VLOOKUP(M38,FAC_TOTALS_APTA!$A$4:$BT$126,$L47,FALSE))</f>
        <v>-59098.558691171202</v>
      </c>
      <c r="N47" s="32">
        <f>IF(N38=0,0,VLOOKUP(N38,FAC_TOTALS_APTA!$A$4:$BT$126,$L47,FALSE))</f>
        <v>-63783.075979291898</v>
      </c>
      <c r="O47" s="32">
        <f>IF(O38=0,0,VLOOKUP(O38,FAC_TOTALS_APTA!$A$4:$BT$126,$L47,FALSE))</f>
        <v>-50400.678741907701</v>
      </c>
      <c r="P47" s="32">
        <f>IF(P38=0,0,VLOOKUP(P38,FAC_TOTALS_APTA!$A$4:$BT$126,$L47,FALSE))</f>
        <v>8023.3521983370301</v>
      </c>
      <c r="Q47" s="32">
        <f>IF(Q38=0,0,VLOOKUP(Q38,FAC_TOTALS_APTA!$A$4:$BT$126,$L47,FALSE))</f>
        <v>-180407.03639222501</v>
      </c>
      <c r="R47" s="32">
        <f>IF(R38=0,0,VLOOKUP(R38,FAC_TOTALS_APTA!$A$4:$BT$126,$L47,FALSE))</f>
        <v>356808.55560440401</v>
      </c>
      <c r="S47" s="32">
        <f>IF(S38=0,0,VLOOKUP(S38,FAC_TOTALS_APTA!$A$4:$BT$126,$L47,FALSE))</f>
        <v>200085.616715955</v>
      </c>
      <c r="T47" s="32">
        <f>IF(T38=0,0,VLOOKUP(T38,FAC_TOTALS_APTA!$A$4:$BT$126,$L47,FALSE))</f>
        <v>517246.78613405698</v>
      </c>
      <c r="U47" s="32">
        <f>IF(U38=0,0,VLOOKUP(U38,FAC_TOTALS_APTA!$A$4:$BT$126,$L47,FALSE))</f>
        <v>532955.71438608901</v>
      </c>
      <c r="V47" s="32">
        <f>IF(V38=0,0,VLOOKUP(V38,FAC_TOTALS_APTA!$A$4:$BT$126,$L47,FALSE))</f>
        <v>57616.090209982402</v>
      </c>
      <c r="W47" s="32">
        <f>IF(W38=0,0,VLOOKUP(W38,FAC_TOTALS_APTA!$A$4:$BT$126,$L47,FALSE))</f>
        <v>0</v>
      </c>
      <c r="X47" s="32">
        <f>IF(X38=0,0,VLOOKUP(X38,FAC_TOTALS_APTA!$A$4:$BT$126,$L47,FALSE))</f>
        <v>0</v>
      </c>
      <c r="Y47" s="32">
        <f>IF(Y38=0,0,VLOOKUP(Y38,FAC_TOTALS_APTA!$A$4:$BT$126,$L47,FALSE))</f>
        <v>0</v>
      </c>
      <c r="Z47" s="32">
        <f>IF(Z38=0,0,VLOOKUP(Z38,FAC_TOTALS_APTA!$A$4:$BT$126,$L47,FALSE))</f>
        <v>0</v>
      </c>
      <c r="AA47" s="32">
        <f>IF(AA38=0,0,VLOOKUP(AA38,FAC_TOTALS_APTA!$A$4:$BT$126,$L47,FALSE))</f>
        <v>0</v>
      </c>
      <c r="AB47" s="32">
        <f>IF(AB38=0,0,VLOOKUP(AB38,FAC_TOTALS_APTA!$A$4:$BT$126,$L47,FALSE))</f>
        <v>0</v>
      </c>
      <c r="AC47" s="35">
        <f t="shared" si="14"/>
        <v>1319046.7654442284</v>
      </c>
      <c r="AD47" s="36">
        <f>AC47/G53</f>
        <v>1.8452560322558325E-3</v>
      </c>
    </row>
    <row r="48" spans="1:31" x14ac:dyDescent="0.25">
      <c r="B48" s="28" t="s">
        <v>51</v>
      </c>
      <c r="C48" s="31"/>
      <c r="D48" s="107" t="s">
        <v>31</v>
      </c>
      <c r="E48" s="58"/>
      <c r="F48" s="9">
        <f>MATCH($D48,FAC_TOTALS_APTA!$A$2:$BT$2,)</f>
        <v>19</v>
      </c>
      <c r="G48" s="128">
        <f>VLOOKUP(G38,FAC_TOTALS_APTA!$A$4:$BT$126,$F48,FALSE)</f>
        <v>3.29893510953965</v>
      </c>
      <c r="H48" s="128">
        <f>VLOOKUP(H38,FAC_TOTALS_APTA!$A$4:$BT$126,$F48,FALSE)</f>
        <v>4.1251469761152801</v>
      </c>
      <c r="I48" s="33">
        <f t="shared" si="11"/>
        <v>0.25044805039857976</v>
      </c>
      <c r="J48" s="34" t="str">
        <f t="shared" si="12"/>
        <v/>
      </c>
      <c r="K48" s="34" t="str">
        <f t="shared" si="13"/>
        <v>JTW_HOME_PCT_FAC</v>
      </c>
      <c r="L48" s="9">
        <f>MATCH($K48,FAC_TOTALS_APTA!$A$2:$BR$2,)</f>
        <v>37</v>
      </c>
      <c r="M48" s="32">
        <f>IF(M38=0,0,VLOOKUP(M38,FAC_TOTALS_APTA!$A$4:$BT$126,$L48,FALSE))</f>
        <v>0</v>
      </c>
      <c r="N48" s="32">
        <f>IF(N38=0,0,VLOOKUP(N38,FAC_TOTALS_APTA!$A$4:$BT$126,$L48,FALSE))</f>
        <v>0</v>
      </c>
      <c r="O48" s="32">
        <f>IF(O38=0,0,VLOOKUP(O38,FAC_TOTALS_APTA!$A$4:$BT$126,$L48,FALSE))</f>
        <v>0</v>
      </c>
      <c r="P48" s="32">
        <f>IF(P38=0,0,VLOOKUP(P38,FAC_TOTALS_APTA!$A$4:$BT$126,$L48,FALSE))</f>
        <v>-1329358.52002956</v>
      </c>
      <c r="Q48" s="32">
        <f>IF(Q38=0,0,VLOOKUP(Q38,FAC_TOTALS_APTA!$A$4:$BT$126,$L48,FALSE))</f>
        <v>-1377658.9770318801</v>
      </c>
      <c r="R48" s="32">
        <f>IF(R38=0,0,VLOOKUP(R38,FAC_TOTALS_APTA!$A$4:$BT$126,$L48,FALSE))</f>
        <v>-302894.41043106897</v>
      </c>
      <c r="S48" s="32">
        <f>IF(S38=0,0,VLOOKUP(S38,FAC_TOTALS_APTA!$A$4:$BT$126,$L48,FALSE))</f>
        <v>-1781863.5025710801</v>
      </c>
      <c r="T48" s="32">
        <f>IF(T38=0,0,VLOOKUP(T38,FAC_TOTALS_APTA!$A$4:$BT$126,$L48,FALSE))</f>
        <v>-7767.7127785599296</v>
      </c>
      <c r="U48" s="32">
        <f>IF(U38=0,0,VLOOKUP(U38,FAC_TOTALS_APTA!$A$4:$BT$126,$L48,FALSE))</f>
        <v>-900583.24543173006</v>
      </c>
      <c r="V48" s="32">
        <f>IF(V38=0,0,VLOOKUP(V38,FAC_TOTALS_APTA!$A$4:$BT$126,$L48,FALSE))</f>
        <v>21237.285209379999</v>
      </c>
      <c r="W48" s="32">
        <f>IF(W38=0,0,VLOOKUP(W38,FAC_TOTALS_APTA!$A$4:$BT$126,$L48,FALSE))</f>
        <v>0</v>
      </c>
      <c r="X48" s="32">
        <f>IF(X38=0,0,VLOOKUP(X38,FAC_TOTALS_APTA!$A$4:$BT$126,$L48,FALSE))</f>
        <v>0</v>
      </c>
      <c r="Y48" s="32">
        <f>IF(Y38=0,0,VLOOKUP(Y38,FAC_TOTALS_APTA!$A$4:$BT$126,$L48,FALSE))</f>
        <v>0</v>
      </c>
      <c r="Z48" s="32">
        <f>IF(Z38=0,0,VLOOKUP(Z38,FAC_TOTALS_APTA!$A$4:$BT$126,$L48,FALSE))</f>
        <v>0</v>
      </c>
      <c r="AA48" s="32">
        <f>IF(AA38=0,0,VLOOKUP(AA38,FAC_TOTALS_APTA!$A$4:$BT$126,$L48,FALSE))</f>
        <v>0</v>
      </c>
      <c r="AB48" s="32">
        <f>IF(AB38=0,0,VLOOKUP(AB38,FAC_TOTALS_APTA!$A$4:$BT$126,$L48,FALSE))</f>
        <v>0</v>
      </c>
      <c r="AC48" s="35">
        <f t="shared" si="14"/>
        <v>-5678889.0830644984</v>
      </c>
      <c r="AD48" s="36">
        <f>AC48/G53</f>
        <v>-7.9443766601462688E-3</v>
      </c>
    </row>
    <row r="49" spans="1:31" x14ac:dyDescent="0.25">
      <c r="B49" s="28" t="s">
        <v>67</v>
      </c>
      <c r="C49" s="31"/>
      <c r="D49" s="14" t="s">
        <v>76</v>
      </c>
      <c r="E49" s="58"/>
      <c r="F49" s="9">
        <f>MATCH($D49,FAC_TOTALS_APTA!$A$2:$BT$2,)</f>
        <v>23</v>
      </c>
      <c r="G49" s="128">
        <f>VLOOKUP(G38,FAC_TOTALS_APTA!$A$4:$BT$126,$F49,FALSE)</f>
        <v>0</v>
      </c>
      <c r="H49" s="128">
        <f>VLOOKUP(H38,FAC_TOTALS_APTA!$A$4:$BT$126,$F49,FALSE)</f>
        <v>0</v>
      </c>
      <c r="I49" s="33" t="str">
        <f t="shared" si="11"/>
        <v>-</v>
      </c>
      <c r="J49" s="34" t="str">
        <f t="shared" si="12"/>
        <v/>
      </c>
      <c r="K49" s="34" t="str">
        <f t="shared" si="13"/>
        <v>YEARS_SINCE_TNC_BUS_MID_FAC</v>
      </c>
      <c r="L49" s="9">
        <f>MATCH($K49,FAC_TOTALS_APTA!$A$2:$BR$2,)</f>
        <v>41</v>
      </c>
      <c r="M49" s="32">
        <f>IF(M38=0,0,VLOOKUP(M38,FAC_TOTALS_APTA!$A$4:$BT$126,$L49,FALSE))</f>
        <v>0</v>
      </c>
      <c r="N49" s="32">
        <f>IF(N38=0,0,VLOOKUP(N38,FAC_TOTALS_APTA!$A$4:$BT$126,$L49,FALSE))</f>
        <v>0</v>
      </c>
      <c r="O49" s="32">
        <f>IF(O38=0,0,VLOOKUP(O38,FAC_TOTALS_APTA!$A$4:$BT$126,$L49,FALSE))</f>
        <v>0</v>
      </c>
      <c r="P49" s="32">
        <f>IF(P38=0,0,VLOOKUP(P38,FAC_TOTALS_APTA!$A$4:$BT$126,$L49,FALSE))</f>
        <v>0</v>
      </c>
      <c r="Q49" s="32">
        <f>IF(Q38=0,0,VLOOKUP(Q38,FAC_TOTALS_APTA!$A$4:$BT$126,$L49,FALSE))</f>
        <v>0</v>
      </c>
      <c r="R49" s="32">
        <f>IF(R38=0,0,VLOOKUP(R38,FAC_TOTALS_APTA!$A$4:$BT$126,$L49,FALSE))</f>
        <v>0</v>
      </c>
      <c r="S49" s="32">
        <f>IF(S38=0,0,VLOOKUP(S38,FAC_TOTALS_APTA!$A$4:$BT$126,$L49,FALSE))</f>
        <v>0</v>
      </c>
      <c r="T49" s="32">
        <f>IF(T38=0,0,VLOOKUP(T38,FAC_TOTALS_APTA!$A$4:$BT$126,$L49,FALSE))</f>
        <v>0</v>
      </c>
      <c r="U49" s="32">
        <f>IF(U38=0,0,VLOOKUP(U38,FAC_TOTALS_APTA!$A$4:$BT$126,$L49,FALSE))</f>
        <v>0</v>
      </c>
      <c r="V49" s="32">
        <f>IF(V38=0,0,VLOOKUP(V38,FAC_TOTALS_APTA!$A$4:$BT$126,$L49,FALSE))</f>
        <v>0</v>
      </c>
      <c r="W49" s="32">
        <f>IF(W38=0,0,VLOOKUP(W38,FAC_TOTALS_APTA!$A$4:$BT$126,$L49,FALSE))</f>
        <v>0</v>
      </c>
      <c r="X49" s="32">
        <f>IF(X38=0,0,VLOOKUP(X38,FAC_TOTALS_APTA!$A$4:$BT$126,$L49,FALSE))</f>
        <v>0</v>
      </c>
      <c r="Y49" s="32">
        <f>IF(Y38=0,0,VLOOKUP(Y38,FAC_TOTALS_APTA!$A$4:$BT$126,$L49,FALSE))</f>
        <v>0</v>
      </c>
      <c r="Z49" s="32">
        <f>IF(Z38=0,0,VLOOKUP(Z38,FAC_TOTALS_APTA!$A$4:$BT$126,$L49,FALSE))</f>
        <v>0</v>
      </c>
      <c r="AA49" s="32">
        <f>IF(AA38=0,0,VLOOKUP(AA38,FAC_TOTALS_APTA!$A$4:$BT$126,$L49,FALSE))</f>
        <v>0</v>
      </c>
      <c r="AB49" s="32">
        <f>IF(AB38=0,0,VLOOKUP(AB38,FAC_TOTALS_APTA!$A$4:$BT$126,$L49,FALSE))</f>
        <v>0</v>
      </c>
      <c r="AC49" s="35">
        <f t="shared" si="14"/>
        <v>0</v>
      </c>
      <c r="AD49" s="36">
        <f>AC49/G53</f>
        <v>0</v>
      </c>
    </row>
    <row r="50" spans="1:31" x14ac:dyDescent="0.25">
      <c r="B50" s="28" t="s">
        <v>68</v>
      </c>
      <c r="C50" s="31"/>
      <c r="D50" s="107" t="s">
        <v>47</v>
      </c>
      <c r="E50" s="58"/>
      <c r="F50" s="9">
        <f>MATCH($D50,FAC_TOTALS_APTA!$A$2:$BT$2,)</f>
        <v>28</v>
      </c>
      <c r="G50" s="128">
        <f>VLOOKUP(G38,FAC_TOTALS_APTA!$A$4:$BT$126,$F50,FALSE)</f>
        <v>4.7394709953269498E-2</v>
      </c>
      <c r="H50" s="128">
        <f>VLOOKUP(H38,FAC_TOTALS_APTA!$A$4:$BT$126,$F50,FALSE)</f>
        <v>8.9326402136675601E-2</v>
      </c>
      <c r="I50" s="33">
        <f t="shared" si="11"/>
        <v>0.88473359631803095</v>
      </c>
      <c r="J50" s="34" t="str">
        <f t="shared" si="12"/>
        <v/>
      </c>
      <c r="K50" s="34" t="str">
        <f t="shared" si="13"/>
        <v>BIKE_SHARE_FAC</v>
      </c>
      <c r="L50" s="9">
        <f>MATCH($K50,FAC_TOTALS_APTA!$A$2:$BR$2,)</f>
        <v>46</v>
      </c>
      <c r="M50" s="32">
        <f>IF(M38=0,0,VLOOKUP(M38,FAC_TOTALS_APTA!$A$4:$BT$126,$L50,FALSE))</f>
        <v>0</v>
      </c>
      <c r="N50" s="32">
        <f>IF(N38=0,0,VLOOKUP(N38,FAC_TOTALS_APTA!$A$4:$BT$126,$L50,FALSE))</f>
        <v>0</v>
      </c>
      <c r="O50" s="32">
        <f>IF(O38=0,0,VLOOKUP(O38,FAC_TOTALS_APTA!$A$4:$BT$126,$L50,FALSE))</f>
        <v>0</v>
      </c>
      <c r="P50" s="32">
        <f>IF(P38=0,0,VLOOKUP(P38,FAC_TOTALS_APTA!$A$4:$BT$126,$L50,FALSE))</f>
        <v>0</v>
      </c>
      <c r="Q50" s="32">
        <f>IF(Q38=0,0,VLOOKUP(Q38,FAC_TOTALS_APTA!$A$4:$BT$126,$L50,FALSE))</f>
        <v>0</v>
      </c>
      <c r="R50" s="32">
        <f>IF(R38=0,0,VLOOKUP(R38,FAC_TOTALS_APTA!$A$4:$BT$126,$L50,FALSE))</f>
        <v>0</v>
      </c>
      <c r="S50" s="32">
        <f>IF(S38=0,0,VLOOKUP(S38,FAC_TOTALS_APTA!$A$4:$BT$126,$L50,FALSE))</f>
        <v>0</v>
      </c>
      <c r="T50" s="32">
        <f>IF(T38=0,0,VLOOKUP(T38,FAC_TOTALS_APTA!$A$4:$BT$126,$L50,FALSE))</f>
        <v>0</v>
      </c>
      <c r="U50" s="32">
        <f>IF(U38=0,0,VLOOKUP(U38,FAC_TOTALS_APTA!$A$4:$BT$126,$L50,FALSE))</f>
        <v>-139742.25582752799</v>
      </c>
      <c r="V50" s="32">
        <f>IF(V38=0,0,VLOOKUP(V38,FAC_TOTALS_APTA!$A$4:$BT$126,$L50,FALSE))</f>
        <v>-401235.84503835102</v>
      </c>
      <c r="W50" s="32">
        <f>IF(W38=0,0,VLOOKUP(W38,FAC_TOTALS_APTA!$A$4:$BT$126,$L50,FALSE))</f>
        <v>0</v>
      </c>
      <c r="X50" s="32">
        <f>IF(X38=0,0,VLOOKUP(X38,FAC_TOTALS_APTA!$A$4:$BT$126,$L50,FALSE))</f>
        <v>0</v>
      </c>
      <c r="Y50" s="32">
        <f>IF(Y38=0,0,VLOOKUP(Y38,FAC_TOTALS_APTA!$A$4:$BT$126,$L50,FALSE))</f>
        <v>0</v>
      </c>
      <c r="Z50" s="32">
        <f>IF(Z38=0,0,VLOOKUP(Z38,FAC_TOTALS_APTA!$A$4:$BT$126,$L50,FALSE))</f>
        <v>0</v>
      </c>
      <c r="AA50" s="32">
        <f>IF(AA38=0,0,VLOOKUP(AA38,FAC_TOTALS_APTA!$A$4:$BT$126,$L50,FALSE))</f>
        <v>0</v>
      </c>
      <c r="AB50" s="32">
        <f>IF(AB38=0,0,VLOOKUP(AB38,FAC_TOTALS_APTA!$A$4:$BT$126,$L50,FALSE))</f>
        <v>0</v>
      </c>
      <c r="AC50" s="35">
        <f t="shared" si="14"/>
        <v>-540978.10086587898</v>
      </c>
      <c r="AD50" s="36">
        <f>AC50/G53</f>
        <v>-7.5679129056874586E-4</v>
      </c>
    </row>
    <row r="51" spans="1:31" x14ac:dyDescent="0.25">
      <c r="B51" s="11" t="s">
        <v>69</v>
      </c>
      <c r="C51" s="30"/>
      <c r="D51" s="132" t="s">
        <v>48</v>
      </c>
      <c r="E51" s="59"/>
      <c r="F51" s="10">
        <f>MATCH($D51,FAC_TOTALS_APTA!$A$2:$BT$2,)</f>
        <v>29</v>
      </c>
      <c r="G51" s="134">
        <f>VLOOKUP(G38,FAC_TOTALS_APTA!$A$4:$BT$126,$F51,FALSE)</f>
        <v>0</v>
      </c>
      <c r="H51" s="134">
        <f>VLOOKUP(H38,FAC_TOTALS_APTA!$A$4:$BT$126,$F51,FALSE)</f>
        <v>0</v>
      </c>
      <c r="I51" s="39" t="str">
        <f t="shared" si="11"/>
        <v>-</v>
      </c>
      <c r="J51" s="40" t="str">
        <f t="shared" si="12"/>
        <v/>
      </c>
      <c r="K51" s="40" t="str">
        <f t="shared" si="13"/>
        <v>scooter_flag_FAC</v>
      </c>
      <c r="L51" s="10">
        <f>MATCH($K51,FAC_TOTALS_APTA!$A$2:$BR$2,)</f>
        <v>47</v>
      </c>
      <c r="M51" s="41">
        <f>IF(M38=0,0,VLOOKUP(M38,FAC_TOTALS_APTA!$A$4:$BT$126,$L51,FALSE))</f>
        <v>0</v>
      </c>
      <c r="N51" s="41">
        <f>IF(N38=0,0,VLOOKUP(N38,FAC_TOTALS_APTA!$A$4:$BT$126,$L51,FALSE))</f>
        <v>0</v>
      </c>
      <c r="O51" s="41">
        <f>IF(O38=0,0,VLOOKUP(O38,FAC_TOTALS_APTA!$A$4:$BT$126,$L51,FALSE))</f>
        <v>0</v>
      </c>
      <c r="P51" s="41">
        <f>IF(P38=0,0,VLOOKUP(P38,FAC_TOTALS_APTA!$A$4:$BT$126,$L51,FALSE))</f>
        <v>0</v>
      </c>
      <c r="Q51" s="41">
        <f>IF(Q38=0,0,VLOOKUP(Q38,FAC_TOTALS_APTA!$A$4:$BT$126,$L51,FALSE))</f>
        <v>0</v>
      </c>
      <c r="R51" s="41">
        <f>IF(R38=0,0,VLOOKUP(R38,FAC_TOTALS_APTA!$A$4:$BT$126,$L51,FALSE))</f>
        <v>0</v>
      </c>
      <c r="S51" s="41">
        <f>IF(S38=0,0,VLOOKUP(S38,FAC_TOTALS_APTA!$A$4:$BT$126,$L51,FALSE))</f>
        <v>0</v>
      </c>
      <c r="T51" s="41">
        <f>IF(T38=0,0,VLOOKUP(T38,FAC_TOTALS_APTA!$A$4:$BT$126,$L51,FALSE))</f>
        <v>0</v>
      </c>
      <c r="U51" s="41">
        <f>IF(U38=0,0,VLOOKUP(U38,FAC_TOTALS_APTA!$A$4:$BT$126,$L51,FALSE))</f>
        <v>0</v>
      </c>
      <c r="V51" s="41">
        <f>IF(V38=0,0,VLOOKUP(V38,FAC_TOTALS_APTA!$A$4:$BT$126,$L51,FALSE))</f>
        <v>0</v>
      </c>
      <c r="W51" s="41">
        <f>IF(W38=0,0,VLOOKUP(W38,FAC_TOTALS_APTA!$A$4:$BT$126,$L51,FALSE))</f>
        <v>0</v>
      </c>
      <c r="X51" s="41">
        <f>IF(X38=0,0,VLOOKUP(X38,FAC_TOTALS_APTA!$A$4:$BT$126,$L51,FALSE))</f>
        <v>0</v>
      </c>
      <c r="Y51" s="41">
        <f>IF(Y38=0,0,VLOOKUP(Y38,FAC_TOTALS_APTA!$A$4:$BT$126,$L51,FALSE))</f>
        <v>0</v>
      </c>
      <c r="Z51" s="41">
        <f>IF(Z38=0,0,VLOOKUP(Z38,FAC_TOTALS_APTA!$A$4:$BT$126,$L51,FALSE))</f>
        <v>0</v>
      </c>
      <c r="AA51" s="41">
        <f>IF(AA38=0,0,VLOOKUP(AA38,FAC_TOTALS_APTA!$A$4:$BT$126,$L51,FALSE))</f>
        <v>0</v>
      </c>
      <c r="AB51" s="41">
        <f>IF(AB38=0,0,VLOOKUP(AB38,FAC_TOTALS_APTA!$A$4:$BT$126,$L51,FALSE))</f>
        <v>0</v>
      </c>
      <c r="AC51" s="42">
        <f t="shared" si="14"/>
        <v>0</v>
      </c>
      <c r="AD51" s="43">
        <f>AC51/G53</f>
        <v>0</v>
      </c>
    </row>
    <row r="52" spans="1:31" x14ac:dyDescent="0.25">
      <c r="B52" s="44" t="s">
        <v>57</v>
      </c>
      <c r="C52" s="45"/>
      <c r="D52" s="44" t="s">
        <v>49</v>
      </c>
      <c r="E52" s="46"/>
      <c r="F52" s="47"/>
      <c r="G52" s="144"/>
      <c r="H52" s="144"/>
      <c r="I52" s="49"/>
      <c r="J52" s="50"/>
      <c r="K52" s="50" t="str">
        <f t="shared" si="13"/>
        <v>New_Reporter_FAC</v>
      </c>
      <c r="L52" s="47">
        <f>MATCH($K52,FAC_TOTALS_APTA!$A$2:$BR$2,)</f>
        <v>51</v>
      </c>
      <c r="M52" s="48">
        <f>IF(M38=0,0,VLOOKUP(M38,FAC_TOTALS_APTA!$A$4:$BT$126,$L52,FALSE))</f>
        <v>64490437</v>
      </c>
      <c r="N52" s="48">
        <f>IF(N38=0,0,VLOOKUP(N38,FAC_TOTALS_APTA!$A$4:$BT$126,$L52,FALSE))</f>
        <v>27575194</v>
      </c>
      <c r="O52" s="48">
        <f>IF(O38=0,0,VLOOKUP(O38,FAC_TOTALS_APTA!$A$4:$BT$126,$L52,FALSE))</f>
        <v>22919974</v>
      </c>
      <c r="P52" s="48">
        <f>IF(P38=0,0,VLOOKUP(P38,FAC_TOTALS_APTA!$A$4:$BT$126,$L52,FALSE))</f>
        <v>15747264</v>
      </c>
      <c r="Q52" s="48">
        <f>IF(Q38=0,0,VLOOKUP(Q38,FAC_TOTALS_APTA!$A$4:$BT$126,$L52,FALSE))</f>
        <v>8688267.9999999907</v>
      </c>
      <c r="R52" s="48">
        <f>IF(R38=0,0,VLOOKUP(R38,FAC_TOTALS_APTA!$A$4:$BT$126,$L52,FALSE))</f>
        <v>0</v>
      </c>
      <c r="S52" s="48">
        <f>IF(S38=0,0,VLOOKUP(S38,FAC_TOTALS_APTA!$A$4:$BT$126,$L52,FALSE))</f>
        <v>0</v>
      </c>
      <c r="T52" s="48">
        <f>IF(T38=0,0,VLOOKUP(T38,FAC_TOTALS_APTA!$A$4:$BT$126,$L52,FALSE))</f>
        <v>2308521.9999999902</v>
      </c>
      <c r="U52" s="48">
        <f>IF(U38=0,0,VLOOKUP(U38,FAC_TOTALS_APTA!$A$4:$BT$126,$L52,FALSE))</f>
        <v>0</v>
      </c>
      <c r="V52" s="48">
        <f>IF(V38=0,0,VLOOKUP(V38,FAC_TOTALS_APTA!$A$4:$BT$126,$L52,FALSE))</f>
        <v>0</v>
      </c>
      <c r="W52" s="48">
        <f>IF(W38=0,0,VLOOKUP(W38,FAC_TOTALS_APTA!$A$4:$BT$126,$L52,FALSE))</f>
        <v>0</v>
      </c>
      <c r="X52" s="48">
        <f>IF(X38=0,0,VLOOKUP(X38,FAC_TOTALS_APTA!$A$4:$BT$126,$L52,FALSE))</f>
        <v>0</v>
      </c>
      <c r="Y52" s="48">
        <f>IF(Y38=0,0,VLOOKUP(Y38,FAC_TOTALS_APTA!$A$4:$BT$126,$L52,FALSE))</f>
        <v>0</v>
      </c>
      <c r="Z52" s="48">
        <f>IF(Z38=0,0,VLOOKUP(Z38,FAC_TOTALS_APTA!$A$4:$BT$126,$L52,FALSE))</f>
        <v>0</v>
      </c>
      <c r="AA52" s="48">
        <f>IF(AA38=0,0,VLOOKUP(AA38,FAC_TOTALS_APTA!$A$4:$BT$126,$L52,FALSE))</f>
        <v>0</v>
      </c>
      <c r="AB52" s="48">
        <f>IF(AB38=0,0,VLOOKUP(AB38,FAC_TOTALS_APTA!$A$4:$BT$126,$L52,FALSE))</f>
        <v>0</v>
      </c>
      <c r="AC52" s="51">
        <f>SUM(M52:AB52)</f>
        <v>141729659</v>
      </c>
      <c r="AD52" s="52">
        <f>AC52/G54</f>
        <v>0.20455094104988761</v>
      </c>
    </row>
    <row r="53" spans="1:31" s="110" customFormat="1" ht="15.75" customHeight="1" x14ac:dyDescent="0.25">
      <c r="A53" s="109"/>
      <c r="B53" s="28" t="s">
        <v>70</v>
      </c>
      <c r="C53" s="31"/>
      <c r="D53" s="9" t="s">
        <v>6</v>
      </c>
      <c r="E53" s="58"/>
      <c r="F53" s="9">
        <f>MATCH($D53,FAC_TOTALS_APTA!$A$2:$BR$2,)</f>
        <v>10</v>
      </c>
      <c r="G53" s="120">
        <f>VLOOKUP(G38,FAC_TOTALS_APTA!$A$4:$BT$126,$F53,FALSE)</f>
        <v>714831298.41428494</v>
      </c>
      <c r="H53" s="120">
        <f>VLOOKUP(H38,FAC_TOTALS_APTA!$A$4:$BR$126,$F53,FALSE)</f>
        <v>950548138.74822497</v>
      </c>
      <c r="I53" s="115">
        <f t="shared" ref="I53" si="15">H53/G53-1</f>
        <v>0.32975170625129624</v>
      </c>
      <c r="J53" s="34"/>
      <c r="K53" s="34"/>
      <c r="L53" s="9"/>
      <c r="M53" s="32">
        <f t="shared" ref="M53:AB53" si="16">SUM(M40:M46)</f>
        <v>14231307.915185085</v>
      </c>
      <c r="N53" s="32">
        <f t="shared" si="16"/>
        <v>19089092.258412957</v>
      </c>
      <c r="O53" s="32">
        <f t="shared" si="16"/>
        <v>20348304.720524702</v>
      </c>
      <c r="P53" s="32">
        <f t="shared" si="16"/>
        <v>17223017.61463277</v>
      </c>
      <c r="Q53" s="32">
        <f t="shared" si="16"/>
        <v>6223873.823744284</v>
      </c>
      <c r="R53" s="32">
        <f t="shared" si="16"/>
        <v>22749768.68342663</v>
      </c>
      <c r="S53" s="32">
        <f t="shared" si="16"/>
        <v>-72122720.130225673</v>
      </c>
      <c r="T53" s="32">
        <f t="shared" si="16"/>
        <v>11633858.632679706</v>
      </c>
      <c r="U53" s="32">
        <f t="shared" si="16"/>
        <v>18648426.679523602</v>
      </c>
      <c r="V53" s="32">
        <f t="shared" si="16"/>
        <v>-4854638.1013751486</v>
      </c>
      <c r="W53" s="32">
        <f t="shared" si="16"/>
        <v>0</v>
      </c>
      <c r="X53" s="32">
        <f t="shared" si="16"/>
        <v>0</v>
      </c>
      <c r="Y53" s="32">
        <f t="shared" si="16"/>
        <v>0</v>
      </c>
      <c r="Z53" s="32">
        <f t="shared" si="16"/>
        <v>0</v>
      </c>
      <c r="AA53" s="32">
        <f t="shared" si="16"/>
        <v>0</v>
      </c>
      <c r="AB53" s="32">
        <f t="shared" si="16"/>
        <v>0</v>
      </c>
      <c r="AC53" s="35">
        <f>H53-G53</f>
        <v>235716840.33394003</v>
      </c>
      <c r="AD53" s="36">
        <f>I53</f>
        <v>0.32975170625129624</v>
      </c>
      <c r="AE53" s="109"/>
    </row>
    <row r="54" spans="1:31" ht="13.5" customHeight="1" thickBot="1" x14ac:dyDescent="0.3">
      <c r="B54" s="12" t="s">
        <v>54</v>
      </c>
      <c r="C54" s="26"/>
      <c r="D54" s="26" t="s">
        <v>4</v>
      </c>
      <c r="E54" s="26"/>
      <c r="F54" s="26">
        <f>MATCH($D54,FAC_TOTALS_APTA!$A$2:$BR$2,)</f>
        <v>8</v>
      </c>
      <c r="G54" s="117">
        <f>VLOOKUP(G38,FAC_TOTALS_APTA!$A$4:$BR$126,$F54,FALSE)</f>
        <v>692881970</v>
      </c>
      <c r="H54" s="117">
        <f>VLOOKUP(H38,FAC_TOTALS_APTA!$A$4:$BR$126,$F54,FALSE)</f>
        <v>961216517.99999905</v>
      </c>
      <c r="I54" s="116">
        <f t="shared" ref="I54" si="17">H54/G54-1</f>
        <v>0.38727309934186782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268334547.99999905</v>
      </c>
      <c r="AD54" s="55">
        <f>I54</f>
        <v>0.38727309934186782</v>
      </c>
    </row>
    <row r="55" spans="1:31" ht="14.25" thickTop="1" thickBot="1" x14ac:dyDescent="0.3">
      <c r="B55" s="60" t="s">
        <v>71</v>
      </c>
      <c r="C55" s="61"/>
      <c r="D55" s="61"/>
      <c r="E55" s="62"/>
      <c r="F55" s="61"/>
      <c r="G55" s="157"/>
      <c r="H55" s="157"/>
      <c r="I55" s="6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55">
        <f>AD54-AD53</f>
        <v>5.7521393090571582E-2</v>
      </c>
    </row>
    <row r="56" spans="1:31" ht="13.5" thickTop="1" x14ac:dyDescent="0.25"/>
    <row r="57" spans="1:31" s="13" customFormat="1" x14ac:dyDescent="0.25">
      <c r="B57" s="21" t="s">
        <v>28</v>
      </c>
      <c r="E57" s="9"/>
      <c r="G57" s="109"/>
      <c r="H57" s="109"/>
      <c r="I57" s="20"/>
    </row>
    <row r="58" spans="1:31" x14ac:dyDescent="0.25">
      <c r="B58" s="18" t="s">
        <v>19</v>
      </c>
      <c r="C58" s="19" t="s">
        <v>20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x14ac:dyDescent="0.25">
      <c r="B59" s="18"/>
      <c r="C59" s="19"/>
      <c r="D59" s="13"/>
      <c r="E59" s="9"/>
      <c r="F59" s="13"/>
      <c r="G59" s="109"/>
      <c r="H59" s="109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5">
      <c r="B60" s="21" t="s">
        <v>29</v>
      </c>
      <c r="C60" s="22">
        <v>0</v>
      </c>
      <c r="D60" s="13"/>
      <c r="E60" s="9"/>
      <c r="F60" s="13"/>
      <c r="G60" s="109"/>
      <c r="H60" s="109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3.5" thickBot="1" x14ac:dyDescent="0.3">
      <c r="B61" s="23" t="s">
        <v>38</v>
      </c>
      <c r="C61" s="24">
        <v>3</v>
      </c>
      <c r="D61" s="25"/>
      <c r="E61" s="26"/>
      <c r="F61" s="25"/>
      <c r="G61" s="161"/>
      <c r="H61" s="161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1" ht="13.5" thickTop="1" x14ac:dyDescent="0.25">
      <c r="B62" s="64"/>
      <c r="C62" s="65"/>
      <c r="D62" s="65"/>
      <c r="E62" s="65"/>
      <c r="F62" s="65"/>
      <c r="G62" s="162" t="s">
        <v>55</v>
      </c>
      <c r="H62" s="162"/>
      <c r="I62" s="162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162" t="s">
        <v>59</v>
      </c>
      <c r="AD62" s="162"/>
    </row>
    <row r="63" spans="1:31" x14ac:dyDescent="0.25">
      <c r="B63" s="11" t="s">
        <v>21</v>
      </c>
      <c r="C63" s="30" t="s">
        <v>22</v>
      </c>
      <c r="D63" s="10" t="s">
        <v>23</v>
      </c>
      <c r="E63" s="10"/>
      <c r="F63" s="10"/>
      <c r="G63" s="131">
        <f>$C$1</f>
        <v>2002</v>
      </c>
      <c r="H63" s="131">
        <f>$C$2</f>
        <v>2012</v>
      </c>
      <c r="I63" s="30" t="s">
        <v>25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 t="s">
        <v>27</v>
      </c>
      <c r="AD63" s="30" t="s">
        <v>25</v>
      </c>
    </row>
    <row r="64" spans="1:31" ht="12.95" hidden="1" customHeight="1" x14ac:dyDescent="0.25">
      <c r="B64" s="28"/>
      <c r="C64" s="31"/>
      <c r="D64" s="9"/>
      <c r="E64" s="9"/>
      <c r="F64" s="9"/>
      <c r="G64" s="107"/>
      <c r="H64" s="107"/>
      <c r="I64" s="31"/>
      <c r="J64" s="9"/>
      <c r="K64" s="9"/>
      <c r="L64" s="9"/>
      <c r="M64" s="9">
        <v>1</v>
      </c>
      <c r="N64" s="9">
        <v>2</v>
      </c>
      <c r="O64" s="9">
        <v>3</v>
      </c>
      <c r="P64" s="9">
        <v>4</v>
      </c>
      <c r="Q64" s="9">
        <v>5</v>
      </c>
      <c r="R64" s="9">
        <v>6</v>
      </c>
      <c r="S64" s="9">
        <v>7</v>
      </c>
      <c r="T64" s="9">
        <v>8</v>
      </c>
      <c r="U64" s="9">
        <v>9</v>
      </c>
      <c r="V64" s="9">
        <v>10</v>
      </c>
      <c r="W64" s="9">
        <v>11</v>
      </c>
      <c r="X64" s="9">
        <v>12</v>
      </c>
      <c r="Y64" s="9">
        <v>13</v>
      </c>
      <c r="Z64" s="9">
        <v>14</v>
      </c>
      <c r="AA64" s="9">
        <v>15</v>
      </c>
      <c r="AB64" s="9">
        <v>16</v>
      </c>
      <c r="AC64" s="9"/>
      <c r="AD64" s="9"/>
    </row>
    <row r="65" spans="1:33" ht="12.95" hidden="1" customHeight="1" x14ac:dyDescent="0.25">
      <c r="B65" s="28"/>
      <c r="C65" s="31"/>
      <c r="D65" s="9"/>
      <c r="E65" s="9"/>
      <c r="F65" s="9"/>
      <c r="G65" s="107" t="str">
        <f>CONCATENATE($C60,"_",$C61,"_",G63)</f>
        <v>0_3_2002</v>
      </c>
      <c r="H65" s="107" t="str">
        <f>CONCATENATE($C60,"_",$C61,"_",H63)</f>
        <v>0_3_2012</v>
      </c>
      <c r="I65" s="31"/>
      <c r="J65" s="9"/>
      <c r="K65" s="9"/>
      <c r="L65" s="9"/>
      <c r="M65" s="9" t="str">
        <f>IF($G63+M64&gt;$H63,0,CONCATENATE($C60,"_",$C61,"_",$G63+M64))</f>
        <v>0_3_2003</v>
      </c>
      <c r="N65" s="9" t="str">
        <f t="shared" ref="N65:AB65" si="18">IF($G63+N64&gt;$H63,0,CONCATENATE($C60,"_",$C61,"_",$G63+N64))</f>
        <v>0_3_2004</v>
      </c>
      <c r="O65" s="9" t="str">
        <f t="shared" si="18"/>
        <v>0_3_2005</v>
      </c>
      <c r="P65" s="9" t="str">
        <f t="shared" si="18"/>
        <v>0_3_2006</v>
      </c>
      <c r="Q65" s="9" t="str">
        <f t="shared" si="18"/>
        <v>0_3_2007</v>
      </c>
      <c r="R65" s="9" t="str">
        <f t="shared" si="18"/>
        <v>0_3_2008</v>
      </c>
      <c r="S65" s="9" t="str">
        <f t="shared" si="18"/>
        <v>0_3_2009</v>
      </c>
      <c r="T65" s="9" t="str">
        <f t="shared" si="18"/>
        <v>0_3_2010</v>
      </c>
      <c r="U65" s="9" t="str">
        <f t="shared" si="18"/>
        <v>0_3_2011</v>
      </c>
      <c r="V65" s="9" t="str">
        <f t="shared" si="18"/>
        <v>0_3_2012</v>
      </c>
      <c r="W65" s="9">
        <f t="shared" si="18"/>
        <v>0</v>
      </c>
      <c r="X65" s="9">
        <f t="shared" si="18"/>
        <v>0</v>
      </c>
      <c r="Y65" s="9">
        <f t="shared" si="18"/>
        <v>0</v>
      </c>
      <c r="Z65" s="9">
        <f t="shared" si="18"/>
        <v>0</v>
      </c>
      <c r="AA65" s="9">
        <f t="shared" si="18"/>
        <v>0</v>
      </c>
      <c r="AB65" s="9">
        <f t="shared" si="18"/>
        <v>0</v>
      </c>
      <c r="AC65" s="9"/>
      <c r="AD65" s="9"/>
    </row>
    <row r="66" spans="1:33" ht="12.95" hidden="1" customHeight="1" x14ac:dyDescent="0.25">
      <c r="B66" s="28"/>
      <c r="C66" s="31"/>
      <c r="D66" s="9"/>
      <c r="E66" s="9"/>
      <c r="F66" s="9" t="s">
        <v>26</v>
      </c>
      <c r="G66" s="120"/>
      <c r="H66" s="120"/>
      <c r="I66" s="31"/>
      <c r="J66" s="9"/>
      <c r="K66" s="9"/>
      <c r="L66" s="9" t="s">
        <v>26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3" x14ac:dyDescent="0.25">
      <c r="B67" s="28" t="s">
        <v>35</v>
      </c>
      <c r="C67" s="31" t="s">
        <v>24</v>
      </c>
      <c r="D67" s="107" t="s">
        <v>8</v>
      </c>
      <c r="E67" s="58"/>
      <c r="F67" s="9">
        <f>MATCH($D67,FAC_TOTALS_APTA!$A$2:$BT$2,)</f>
        <v>12</v>
      </c>
      <c r="G67" s="120">
        <f>VLOOKUP(G65,FAC_TOTALS_APTA!$A$4:$BT$126,$F67,FALSE)</f>
        <v>2436593.4779696302</v>
      </c>
      <c r="H67" s="120">
        <f>VLOOKUP(H65,FAC_TOTALS_APTA!$A$4:$BT$126,$F67,FALSE)</f>
        <v>1935564.7547657499</v>
      </c>
      <c r="I67" s="33">
        <f>IFERROR(H67/G67-1,"-")</f>
        <v>-0.20562671932512044</v>
      </c>
      <c r="J67" s="34" t="str">
        <f>IF(C67="Log","_log","")</f>
        <v>_log</v>
      </c>
      <c r="K67" s="34" t="str">
        <f>CONCATENATE(D67,J67,"_FAC")</f>
        <v>VRM_ADJ_log_FAC</v>
      </c>
      <c r="L67" s="9">
        <f>MATCH($K67,FAC_TOTALS_APTA!$A$2:$BR$2,)</f>
        <v>30</v>
      </c>
      <c r="M67" s="32">
        <f>IF(M65=0,0,VLOOKUP(M65,FAC_TOTALS_APTA!$A$4:$BT$126,$L67,FALSE))</f>
        <v>211001.85988727101</v>
      </c>
      <c r="N67" s="32">
        <f>IF(N65=0,0,VLOOKUP(N65,FAC_TOTALS_APTA!$A$4:$BT$126,$L67,FALSE))</f>
        <v>1290694.64223665</v>
      </c>
      <c r="O67" s="32">
        <f>IF(O65=0,0,VLOOKUP(O65,FAC_TOTALS_APTA!$A$4:$BT$126,$L67,FALSE))</f>
        <v>-1636461.10572881</v>
      </c>
      <c r="P67" s="32">
        <f>IF(P65=0,0,VLOOKUP(P65,FAC_TOTALS_APTA!$A$4:$BT$126,$L67,FALSE))</f>
        <v>3336806.8891878999</v>
      </c>
      <c r="Q67" s="32">
        <f>IF(Q65=0,0,VLOOKUP(Q65,FAC_TOTALS_APTA!$A$4:$BT$126,$L67,FALSE))</f>
        <v>3504993.6495279502</v>
      </c>
      <c r="R67" s="32">
        <f>IF(R65=0,0,VLOOKUP(R65,FAC_TOTALS_APTA!$A$4:$BT$126,$L67,FALSE))</f>
        <v>1928782.42362656</v>
      </c>
      <c r="S67" s="32">
        <f>IF(S65=0,0,VLOOKUP(S65,FAC_TOTALS_APTA!$A$4:$BT$126,$L67,FALSE))</f>
        <v>1625494.03172088</v>
      </c>
      <c r="T67" s="32">
        <f>IF(T65=0,0,VLOOKUP(T65,FAC_TOTALS_APTA!$A$4:$BT$126,$L67,FALSE))</f>
        <v>656480.10003964801</v>
      </c>
      <c r="U67" s="32">
        <f>IF(U65=0,0,VLOOKUP(U65,FAC_TOTALS_APTA!$A$4:$BT$126,$L67,FALSE))</f>
        <v>-308217.38296947599</v>
      </c>
      <c r="V67" s="32">
        <f>IF(V65=0,0,VLOOKUP(V65,FAC_TOTALS_APTA!$A$4:$BT$126,$L67,FALSE))</f>
        <v>510524.47840790299</v>
      </c>
      <c r="W67" s="32">
        <f>IF(W65=0,0,VLOOKUP(W65,FAC_TOTALS_APTA!$A$4:$BT$126,$L67,FALSE))</f>
        <v>0</v>
      </c>
      <c r="X67" s="32">
        <f>IF(X65=0,0,VLOOKUP(X65,FAC_TOTALS_APTA!$A$4:$BT$126,$L67,FALSE))</f>
        <v>0</v>
      </c>
      <c r="Y67" s="32">
        <f>IF(Y65=0,0,VLOOKUP(Y65,FAC_TOTALS_APTA!$A$4:$BT$126,$L67,FALSE))</f>
        <v>0</v>
      </c>
      <c r="Z67" s="32">
        <f>IF(Z65=0,0,VLOOKUP(Z65,FAC_TOTALS_APTA!$A$4:$BT$126,$L67,FALSE))</f>
        <v>0</v>
      </c>
      <c r="AA67" s="32">
        <f>IF(AA65=0,0,VLOOKUP(AA65,FAC_TOTALS_APTA!$A$4:$BT$126,$L67,FALSE))</f>
        <v>0</v>
      </c>
      <c r="AB67" s="32">
        <f>IF(AB65=0,0,VLOOKUP(AB65,FAC_TOTALS_APTA!$A$4:$BT$126,$L67,FALSE))</f>
        <v>0</v>
      </c>
      <c r="AC67" s="35">
        <f>SUM(M67:AB67)</f>
        <v>11120099.585936476</v>
      </c>
      <c r="AD67" s="36">
        <f>AC67/G80</f>
        <v>0.10664031304392112</v>
      </c>
    </row>
    <row r="68" spans="1:33" x14ac:dyDescent="0.25">
      <c r="B68" s="28" t="s">
        <v>56</v>
      </c>
      <c r="C68" s="31" t="s">
        <v>24</v>
      </c>
      <c r="D68" s="107" t="s">
        <v>73</v>
      </c>
      <c r="E68" s="58"/>
      <c r="F68" s="9">
        <f>MATCH($D68,FAC_TOTALS_APTA!$A$2:$BT$2,)</f>
        <v>13</v>
      </c>
      <c r="G68" s="126">
        <f>VLOOKUP(G65,FAC_TOTALS_APTA!$A$4:$BT$126,$F68,FALSE)</f>
        <v>0.90327811224383903</v>
      </c>
      <c r="H68" s="126">
        <f>VLOOKUP(H65,FAC_TOTALS_APTA!$A$4:$BT$126,$F68,FALSE)</f>
        <v>0.82821757692531495</v>
      </c>
      <c r="I68" s="33">
        <f t="shared" ref="I68:I78" si="19">IFERROR(H68/G68-1,"-")</f>
        <v>-8.3097923331791668E-2</v>
      </c>
      <c r="J68" s="34" t="str">
        <f t="shared" ref="J68:J76" si="20">IF(C68="Log","_log","")</f>
        <v>_log</v>
      </c>
      <c r="K68" s="34" t="str">
        <f t="shared" ref="K68:K79" si="21">CONCATENATE(D68,J68,"_FAC")</f>
        <v>FARE_per_UPT_cleaned_2018_log_FAC</v>
      </c>
      <c r="L68" s="9">
        <f>MATCH($K68,FAC_TOTALS_APTA!$A$2:$BR$2,)</f>
        <v>31</v>
      </c>
      <c r="M68" s="32">
        <f>IF(M65=0,0,VLOOKUP(M65,FAC_TOTALS_APTA!$A$4:$BT$126,$L68,FALSE))</f>
        <v>697293.83218374697</v>
      </c>
      <c r="N68" s="32">
        <f>IF(N65=0,0,VLOOKUP(N65,FAC_TOTALS_APTA!$A$4:$BT$126,$L68,FALSE))</f>
        <v>242156.365450354</v>
      </c>
      <c r="O68" s="32">
        <f>IF(O65=0,0,VLOOKUP(O65,FAC_TOTALS_APTA!$A$4:$BT$126,$L68,FALSE))</f>
        <v>452429.77733264398</v>
      </c>
      <c r="P68" s="32">
        <f>IF(P65=0,0,VLOOKUP(P65,FAC_TOTALS_APTA!$A$4:$BT$126,$L68,FALSE))</f>
        <v>-265760.55349083402</v>
      </c>
      <c r="Q68" s="32">
        <f>IF(Q65=0,0,VLOOKUP(Q65,FAC_TOTALS_APTA!$A$4:$BT$126,$L68,FALSE))</f>
        <v>281397.813350196</v>
      </c>
      <c r="R68" s="32">
        <f>IF(R65=0,0,VLOOKUP(R65,FAC_TOTALS_APTA!$A$4:$BT$126,$L68,FALSE))</f>
        <v>1065889.82322203</v>
      </c>
      <c r="S68" s="32">
        <f>IF(S65=0,0,VLOOKUP(S65,FAC_TOTALS_APTA!$A$4:$BT$126,$L68,FALSE))</f>
        <v>-3757907.1593611301</v>
      </c>
      <c r="T68" s="32">
        <f>IF(T65=0,0,VLOOKUP(T65,FAC_TOTALS_APTA!$A$4:$BT$126,$L68,FALSE))</f>
        <v>1327208.3018334699</v>
      </c>
      <c r="U68" s="32">
        <f>IF(U65=0,0,VLOOKUP(U65,FAC_TOTALS_APTA!$A$4:$BT$126,$L68,FALSE))</f>
        <v>2337413.4048731802</v>
      </c>
      <c r="V68" s="32">
        <f>IF(V65=0,0,VLOOKUP(V65,FAC_TOTALS_APTA!$A$4:$BT$126,$L68,FALSE))</f>
        <v>-320249.10956810898</v>
      </c>
      <c r="W68" s="32">
        <f>IF(W65=0,0,VLOOKUP(W65,FAC_TOTALS_APTA!$A$4:$BT$126,$L68,FALSE))</f>
        <v>0</v>
      </c>
      <c r="X68" s="32">
        <f>IF(X65=0,0,VLOOKUP(X65,FAC_TOTALS_APTA!$A$4:$BT$126,$L68,FALSE))</f>
        <v>0</v>
      </c>
      <c r="Y68" s="32">
        <f>IF(Y65=0,0,VLOOKUP(Y65,FAC_TOTALS_APTA!$A$4:$BT$126,$L68,FALSE))</f>
        <v>0</v>
      </c>
      <c r="Z68" s="32">
        <f>IF(Z65=0,0,VLOOKUP(Z65,FAC_TOTALS_APTA!$A$4:$BT$126,$L68,FALSE))</f>
        <v>0</v>
      </c>
      <c r="AA68" s="32">
        <f>IF(AA65=0,0,VLOOKUP(AA65,FAC_TOTALS_APTA!$A$4:$BT$126,$L68,FALSE))</f>
        <v>0</v>
      </c>
      <c r="AB68" s="32">
        <f>IF(AB65=0,0,VLOOKUP(AB65,FAC_TOTALS_APTA!$A$4:$BT$126,$L68,FALSE))</f>
        <v>0</v>
      </c>
      <c r="AC68" s="35">
        <f t="shared" ref="AC68:AC78" si="22">SUM(M68:AB68)</f>
        <v>2059872.4958255475</v>
      </c>
      <c r="AD68" s="36">
        <f>AC68/G80</f>
        <v>1.9753910123539636E-2</v>
      </c>
    </row>
    <row r="69" spans="1:33" s="16" customFormat="1" x14ac:dyDescent="0.25">
      <c r="A69" s="9"/>
      <c r="B69" s="118" t="s">
        <v>94</v>
      </c>
      <c r="C69" s="119" t="s">
        <v>24</v>
      </c>
      <c r="D69" s="107" t="s">
        <v>95</v>
      </c>
      <c r="E69" s="121"/>
      <c r="F69" s="107">
        <f>MATCH($D69,FAC_TOTALS_APTA!$A$2:$BT$2,)</f>
        <v>20</v>
      </c>
      <c r="G69" s="120">
        <f>VLOOKUP(G65,FAC_TOTALS_APTA!$A$4:$BT$126,$F69,FALSE)</f>
        <v>47761.082248970502</v>
      </c>
      <c r="H69" s="120">
        <f>VLOOKUP(H65,FAC_TOTALS_APTA!$A$4:$BT$126,$F69,FALSE)</f>
        <v>57062.2243354534</v>
      </c>
      <c r="I69" s="122">
        <f>IFERROR(H69/G69-1,"-")</f>
        <v>0.19474311821490153</v>
      </c>
      <c r="J69" s="123" t="str">
        <f t="shared" si="20"/>
        <v>_log</v>
      </c>
      <c r="K69" s="123" t="str">
        <f t="shared" si="21"/>
        <v>MDBF_Total_log_FAC</v>
      </c>
      <c r="L69" s="107">
        <f>MATCH($K69,FAC_TOTALS_APTA!$A$2:$BR$2,)</f>
        <v>38</v>
      </c>
      <c r="M69" s="120">
        <f>IF(M65=0,0,VLOOKUP(M65,FAC_TOTALS_APTA!$A$4:$BT$126,$L69,FALSE))</f>
        <v>-13073.6826666173</v>
      </c>
      <c r="N69" s="120">
        <f>IF(N65=0,0,VLOOKUP(N65,FAC_TOTALS_APTA!$A$4:$BT$126,$L69,FALSE))</f>
        <v>-54480.542808286802</v>
      </c>
      <c r="O69" s="120">
        <f>IF(O65=0,0,VLOOKUP(O65,FAC_TOTALS_APTA!$A$4:$BT$126,$L69,FALSE))</f>
        <v>40952.426648840301</v>
      </c>
      <c r="P69" s="120">
        <f>IF(P65=0,0,VLOOKUP(P65,FAC_TOTALS_APTA!$A$4:$BT$126,$L69,FALSE))</f>
        <v>106028.437222557</v>
      </c>
      <c r="Q69" s="120">
        <f>IF(Q65=0,0,VLOOKUP(Q65,FAC_TOTALS_APTA!$A$4:$BT$126,$L69,FALSE))</f>
        <v>2780.5122529107298</v>
      </c>
      <c r="R69" s="120">
        <f>IF(R65=0,0,VLOOKUP(R65,FAC_TOTALS_APTA!$A$4:$BT$126,$L69,FALSE))</f>
        <v>-238808.31793363701</v>
      </c>
      <c r="S69" s="120">
        <f>IF(S65=0,0,VLOOKUP(S65,FAC_TOTALS_APTA!$A$4:$BT$126,$L69,FALSE))</f>
        <v>-505376.21766030201</v>
      </c>
      <c r="T69" s="120">
        <f>IF(T65=0,0,VLOOKUP(T65,FAC_TOTALS_APTA!$A$4:$BT$126,$L69,FALSE))</f>
        <v>50782.886759297202</v>
      </c>
      <c r="U69" s="120">
        <f>IF(U65=0,0,VLOOKUP(U65,FAC_TOTALS_APTA!$A$4:$BT$126,$L69,FALSE))</f>
        <v>7919.5663966648999</v>
      </c>
      <c r="V69" s="120">
        <f>IF(V65=0,0,VLOOKUP(V65,FAC_TOTALS_APTA!$A$4:$BT$126,$L69,FALSE))</f>
        <v>157930.810330345</v>
      </c>
      <c r="W69" s="120">
        <f>IF(W65=0,0,VLOOKUP(W65,FAC_TOTALS_APTA!$A$4:$BT$126,$L69,FALSE))</f>
        <v>0</v>
      </c>
      <c r="X69" s="120">
        <f>IF(X65=0,0,VLOOKUP(X65,FAC_TOTALS_APTA!$A$4:$BT$126,$L69,FALSE))</f>
        <v>0</v>
      </c>
      <c r="Y69" s="120">
        <f>IF(Y65=0,0,VLOOKUP(Y65,FAC_TOTALS_APTA!$A$4:$BT$126,$L69,FALSE))</f>
        <v>0</v>
      </c>
      <c r="Z69" s="120">
        <f>IF(Z65=0,0,VLOOKUP(Z65,FAC_TOTALS_APTA!$A$4:$BT$126,$L69,FALSE))</f>
        <v>0</v>
      </c>
      <c r="AA69" s="120">
        <f>IF(AA65=0,0,VLOOKUP(AA65,FAC_TOTALS_APTA!$A$4:$BT$126,$L69,FALSE))</f>
        <v>0</v>
      </c>
      <c r="AB69" s="120">
        <f>IF(AB65=0,0,VLOOKUP(AB65,FAC_TOTALS_APTA!$A$4:$BT$126,$L69,FALSE))</f>
        <v>0</v>
      </c>
      <c r="AC69" s="124">
        <f t="shared" si="22"/>
        <v>-445344.12145822792</v>
      </c>
      <c r="AD69" s="125">
        <f>AC69/G81</f>
        <v>-4.7700845807433718E-3</v>
      </c>
      <c r="AE69" s="9"/>
    </row>
    <row r="70" spans="1:33" x14ac:dyDescent="0.25">
      <c r="B70" s="28" t="s">
        <v>52</v>
      </c>
      <c r="C70" s="31" t="s">
        <v>24</v>
      </c>
      <c r="D70" s="107" t="s">
        <v>9</v>
      </c>
      <c r="E70" s="58"/>
      <c r="F70" s="9">
        <f>MATCH($D70,FAC_TOTALS_APTA!$A$2:$BT$2,)</f>
        <v>14</v>
      </c>
      <c r="G70" s="120">
        <f>VLOOKUP(G65,FAC_TOTALS_APTA!$A$4:$BT$126,$F70,FALSE)</f>
        <v>625427.99872995203</v>
      </c>
      <c r="H70" s="120">
        <f>VLOOKUP(H65,FAC_TOTALS_APTA!$A$4:$BT$126,$F70,FALSE)</f>
        <v>608223.96752153302</v>
      </c>
      <c r="I70" s="33">
        <f t="shared" si="19"/>
        <v>-2.750761277613889E-2</v>
      </c>
      <c r="J70" s="34" t="str">
        <f t="shared" si="20"/>
        <v>_log</v>
      </c>
      <c r="K70" s="34" t="str">
        <f t="shared" si="21"/>
        <v>POP_EMP_log_FAC</v>
      </c>
      <c r="L70" s="9">
        <f>MATCH($K70,FAC_TOTALS_APTA!$A$2:$BR$2,)</f>
        <v>32</v>
      </c>
      <c r="M70" s="32">
        <f>IF(M65=0,0,VLOOKUP(M65,FAC_TOTALS_APTA!$A$4:$BT$126,$L70,FALSE))</f>
        <v>622277.32954188099</v>
      </c>
      <c r="N70" s="32">
        <f>IF(N65=0,0,VLOOKUP(N65,FAC_TOTALS_APTA!$A$4:$BT$126,$L70,FALSE))</f>
        <v>823029.029403675</v>
      </c>
      <c r="O70" s="32">
        <f>IF(O65=0,0,VLOOKUP(O65,FAC_TOTALS_APTA!$A$4:$BT$126,$L70,FALSE))</f>
        <v>1286399.4534304501</v>
      </c>
      <c r="P70" s="32">
        <f>IF(P65=0,0,VLOOKUP(P65,FAC_TOTALS_APTA!$A$4:$BT$126,$L70,FALSE))</f>
        <v>1652689.5426332499</v>
      </c>
      <c r="Q70" s="32">
        <f>IF(Q65=0,0,VLOOKUP(Q65,FAC_TOTALS_APTA!$A$4:$BT$126,$L70,FALSE))</f>
        <v>646602.78878507705</v>
      </c>
      <c r="R70" s="32">
        <f>IF(R65=0,0,VLOOKUP(R65,FAC_TOTALS_APTA!$A$4:$BT$126,$L70,FALSE))</f>
        <v>231278.11460178101</v>
      </c>
      <c r="S70" s="32">
        <f>IF(S65=0,0,VLOOKUP(S65,FAC_TOTALS_APTA!$A$4:$BT$126,$L70,FALSE))</f>
        <v>-230015.98062744801</v>
      </c>
      <c r="T70" s="32">
        <f>IF(T65=0,0,VLOOKUP(T65,FAC_TOTALS_APTA!$A$4:$BT$126,$L70,FALSE))</f>
        <v>500986.91543583799</v>
      </c>
      <c r="U70" s="32">
        <f>IF(U65=0,0,VLOOKUP(U65,FAC_TOTALS_APTA!$A$4:$BT$126,$L70,FALSE))</f>
        <v>382117.49769286002</v>
      </c>
      <c r="V70" s="32">
        <f>IF(V65=0,0,VLOOKUP(V65,FAC_TOTALS_APTA!$A$4:$BT$126,$L70,FALSE))</f>
        <v>505336.88102842198</v>
      </c>
      <c r="W70" s="32">
        <f>IF(W65=0,0,VLOOKUP(W65,FAC_TOTALS_APTA!$A$4:$BT$126,$L70,FALSE))</f>
        <v>0</v>
      </c>
      <c r="X70" s="32">
        <f>IF(X65=0,0,VLOOKUP(X65,FAC_TOTALS_APTA!$A$4:$BT$126,$L70,FALSE))</f>
        <v>0</v>
      </c>
      <c r="Y70" s="32">
        <f>IF(Y65=0,0,VLOOKUP(Y65,FAC_TOTALS_APTA!$A$4:$BT$126,$L70,FALSE))</f>
        <v>0</v>
      </c>
      <c r="Z70" s="32">
        <f>IF(Z65=0,0,VLOOKUP(Z65,FAC_TOTALS_APTA!$A$4:$BT$126,$L70,FALSE))</f>
        <v>0</v>
      </c>
      <c r="AA70" s="32">
        <f>IF(AA65=0,0,VLOOKUP(AA65,FAC_TOTALS_APTA!$A$4:$BT$126,$L70,FALSE))</f>
        <v>0</v>
      </c>
      <c r="AB70" s="32">
        <f>IF(AB65=0,0,VLOOKUP(AB65,FAC_TOTALS_APTA!$A$4:$BT$126,$L70,FALSE))</f>
        <v>0</v>
      </c>
      <c r="AC70" s="35">
        <f t="shared" si="22"/>
        <v>6420701.5719257845</v>
      </c>
      <c r="AD70" s="36">
        <f>AC70/G80</f>
        <v>6.157369547820464E-2</v>
      </c>
    </row>
    <row r="71" spans="1:33" x14ac:dyDescent="0.25">
      <c r="B71" s="28" t="s">
        <v>93</v>
      </c>
      <c r="C71" s="31"/>
      <c r="D71" s="107" t="s">
        <v>92</v>
      </c>
      <c r="E71" s="58"/>
      <c r="F71" s="9">
        <f>MATCH($D71,FAC_TOTALS_APTA!$A$2:$BT$2,)</f>
        <v>15</v>
      </c>
      <c r="G71" s="126">
        <f>VLOOKUP(G65,FAC_TOTALS_APTA!$A$4:$BT$126,$F71,FALSE)</f>
        <v>0.23278518899178899</v>
      </c>
      <c r="H71" s="126">
        <f>VLOOKUP(H65,FAC_TOTALS_APTA!$A$4:$BT$126,$F71,FALSE)</f>
        <v>0.19936470295374201</v>
      </c>
      <c r="I71" s="33">
        <f t="shared" si="19"/>
        <v>-0.14356792278234598</v>
      </c>
      <c r="J71" s="34" t="str">
        <f t="shared" si="20"/>
        <v/>
      </c>
      <c r="K71" s="34" t="str">
        <f t="shared" si="21"/>
        <v>TSD_POP_EMP_PCT_FAC</v>
      </c>
      <c r="L71" s="9">
        <f>MATCH($K71,FAC_TOTALS_APTA!$A$2:$BR$2,)</f>
        <v>33</v>
      </c>
      <c r="M71" s="32">
        <f>IF(M65=0,0,VLOOKUP(M65,FAC_TOTALS_APTA!$A$4:$BT$126,$L71,FALSE))</f>
        <v>-144127.327385051</v>
      </c>
      <c r="N71" s="32">
        <f>IF(N65=0,0,VLOOKUP(N65,FAC_TOTALS_APTA!$A$4:$BT$126,$L71,FALSE))</f>
        <v>-4827.5281607586403</v>
      </c>
      <c r="O71" s="32">
        <f>IF(O65=0,0,VLOOKUP(O65,FAC_TOTALS_APTA!$A$4:$BT$126,$L71,FALSE))</f>
        <v>-338154.45935259899</v>
      </c>
      <c r="P71" s="32">
        <f>IF(P65=0,0,VLOOKUP(P65,FAC_TOTALS_APTA!$A$4:$BT$126,$L71,FALSE))</f>
        <v>-34190.234006731203</v>
      </c>
      <c r="Q71" s="32">
        <f>IF(Q65=0,0,VLOOKUP(Q65,FAC_TOTALS_APTA!$A$4:$BT$126,$L71,FALSE))</f>
        <v>-303125.60666736099</v>
      </c>
      <c r="R71" s="32">
        <f>IF(R65=0,0,VLOOKUP(R65,FAC_TOTALS_APTA!$A$4:$BT$126,$L71,FALSE))</f>
        <v>-394939.11785059702</v>
      </c>
      <c r="S71" s="32">
        <f>IF(S65=0,0,VLOOKUP(S65,FAC_TOTALS_APTA!$A$4:$BT$126,$L71,FALSE))</f>
        <v>643461.10522379703</v>
      </c>
      <c r="T71" s="32">
        <f>IF(T65=0,0,VLOOKUP(T65,FAC_TOTALS_APTA!$A$4:$BT$126,$L71,FALSE))</f>
        <v>266271.47975620499</v>
      </c>
      <c r="U71" s="32">
        <f>IF(U65=0,0,VLOOKUP(U65,FAC_TOTALS_APTA!$A$4:$BT$126,$L71,FALSE))</f>
        <v>-652194.48051227198</v>
      </c>
      <c r="V71" s="32">
        <f>IF(V65=0,0,VLOOKUP(V65,FAC_TOTALS_APTA!$A$4:$BT$126,$L71,FALSE))</f>
        <v>-1111799.29877221</v>
      </c>
      <c r="W71" s="32">
        <f>IF(W65=0,0,VLOOKUP(W65,FAC_TOTALS_APTA!$A$4:$BT$126,$L71,FALSE))</f>
        <v>0</v>
      </c>
      <c r="X71" s="32">
        <f>IF(X65=0,0,VLOOKUP(X65,FAC_TOTALS_APTA!$A$4:$BT$126,$L71,FALSE))</f>
        <v>0</v>
      </c>
      <c r="Y71" s="32">
        <f>IF(Y65=0,0,VLOOKUP(Y65,FAC_TOTALS_APTA!$A$4:$BT$126,$L71,FALSE))</f>
        <v>0</v>
      </c>
      <c r="Z71" s="32">
        <f>IF(Z65=0,0,VLOOKUP(Z65,FAC_TOTALS_APTA!$A$4:$BT$126,$L71,FALSE))</f>
        <v>0</v>
      </c>
      <c r="AA71" s="32">
        <f>IF(AA65=0,0,VLOOKUP(AA65,FAC_TOTALS_APTA!$A$4:$BT$126,$L71,FALSE))</f>
        <v>0</v>
      </c>
      <c r="AB71" s="32">
        <f>IF(AB65=0,0,VLOOKUP(AB65,FAC_TOTALS_APTA!$A$4:$BT$126,$L71,FALSE))</f>
        <v>0</v>
      </c>
      <c r="AC71" s="35">
        <f t="shared" si="22"/>
        <v>-2073625.4677275778</v>
      </c>
      <c r="AD71" s="36">
        <f>AC71/G80</f>
        <v>-1.9885799340680424E-2</v>
      </c>
    </row>
    <row r="72" spans="1:33" x14ac:dyDescent="0.2">
      <c r="B72" s="28" t="s">
        <v>53</v>
      </c>
      <c r="C72" s="31" t="s">
        <v>24</v>
      </c>
      <c r="D72" s="127" t="s">
        <v>17</v>
      </c>
      <c r="E72" s="58"/>
      <c r="F72" s="9">
        <f>MATCH($D72,FAC_TOTALS_APTA!$A$2:$BT$2,)</f>
        <v>16</v>
      </c>
      <c r="G72" s="128">
        <f>VLOOKUP(G65,FAC_TOTALS_APTA!$A$4:$BT$126,$F72,FALSE)</f>
        <v>1.9327110653241599</v>
      </c>
      <c r="H72" s="128">
        <f>VLOOKUP(H65,FAC_TOTALS_APTA!$A$4:$BT$126,$F72,FALSE)</f>
        <v>3.99676458590372</v>
      </c>
      <c r="I72" s="33">
        <f t="shared" si="19"/>
        <v>1.0679576257475252</v>
      </c>
      <c r="J72" s="34" t="str">
        <f t="shared" si="20"/>
        <v>_log</v>
      </c>
      <c r="K72" s="34" t="str">
        <f t="shared" si="21"/>
        <v>GAS_PRICE_2018_log_FAC</v>
      </c>
      <c r="L72" s="9">
        <f>MATCH($K72,FAC_TOTALS_APTA!$A$2:$BR$2,)</f>
        <v>34</v>
      </c>
      <c r="M72" s="32">
        <f>IF(M65=0,0,VLOOKUP(M65,FAC_TOTALS_APTA!$A$4:$BT$126,$L72,FALSE))</f>
        <v>1117028.1054740001</v>
      </c>
      <c r="N72" s="32">
        <f>IF(N65=0,0,VLOOKUP(N65,FAC_TOTALS_APTA!$A$4:$BT$126,$L72,FALSE))</f>
        <v>1511822.6418808401</v>
      </c>
      <c r="O72" s="32">
        <f>IF(O65=0,0,VLOOKUP(O65,FAC_TOTALS_APTA!$A$4:$BT$126,$L72,FALSE))</f>
        <v>2855095.10957252</v>
      </c>
      <c r="P72" s="32">
        <f>IF(P65=0,0,VLOOKUP(P65,FAC_TOTALS_APTA!$A$4:$BT$126,$L72,FALSE))</f>
        <v>1867341.5816784599</v>
      </c>
      <c r="Q72" s="32">
        <f>IF(Q65=0,0,VLOOKUP(Q65,FAC_TOTALS_APTA!$A$4:$BT$126,$L72,FALSE))</f>
        <v>1352336.5634401599</v>
      </c>
      <c r="R72" s="32">
        <f>IF(R65=0,0,VLOOKUP(R65,FAC_TOTALS_APTA!$A$4:$BT$126,$L72,FALSE))</f>
        <v>3253429.8630610001</v>
      </c>
      <c r="S72" s="32">
        <f>IF(S65=0,0,VLOOKUP(S65,FAC_TOTALS_APTA!$A$4:$BT$126,$L72,FALSE))</f>
        <v>-9480311.76116517</v>
      </c>
      <c r="T72" s="32">
        <f>IF(T65=0,0,VLOOKUP(T65,FAC_TOTALS_APTA!$A$4:$BT$126,$L72,FALSE))</f>
        <v>4568219.7411935898</v>
      </c>
      <c r="U72" s="32">
        <f>IF(U65=0,0,VLOOKUP(U65,FAC_TOTALS_APTA!$A$4:$BT$126,$L72,FALSE))</f>
        <v>6599697.3969007703</v>
      </c>
      <c r="V72" s="32">
        <f>IF(V65=0,0,VLOOKUP(V65,FAC_TOTALS_APTA!$A$4:$BT$126,$L72,FALSE))</f>
        <v>69652.371966721301</v>
      </c>
      <c r="W72" s="32">
        <f>IF(W65=0,0,VLOOKUP(W65,FAC_TOTALS_APTA!$A$4:$BT$126,$L72,FALSE))</f>
        <v>0</v>
      </c>
      <c r="X72" s="32">
        <f>IF(X65=0,0,VLOOKUP(X65,FAC_TOTALS_APTA!$A$4:$BT$126,$L72,FALSE))</f>
        <v>0</v>
      </c>
      <c r="Y72" s="32">
        <f>IF(Y65=0,0,VLOOKUP(Y65,FAC_TOTALS_APTA!$A$4:$BT$126,$L72,FALSE))</f>
        <v>0</v>
      </c>
      <c r="Z72" s="32">
        <f>IF(Z65=0,0,VLOOKUP(Z65,FAC_TOTALS_APTA!$A$4:$BT$126,$L72,FALSE))</f>
        <v>0</v>
      </c>
      <c r="AA72" s="32">
        <f>IF(AA65=0,0,VLOOKUP(AA65,FAC_TOTALS_APTA!$A$4:$BT$126,$L72,FALSE))</f>
        <v>0</v>
      </c>
      <c r="AB72" s="32">
        <f>IF(AB65=0,0,VLOOKUP(AB65,FAC_TOTALS_APTA!$A$4:$BT$126,$L72,FALSE))</f>
        <v>0</v>
      </c>
      <c r="AC72" s="35">
        <f t="shared" si="22"/>
        <v>13714311.614002889</v>
      </c>
      <c r="AD72" s="36">
        <f>AC72/G80</f>
        <v>0.13151846999183031</v>
      </c>
    </row>
    <row r="73" spans="1:33" x14ac:dyDescent="0.25">
      <c r="B73" s="28" t="s">
        <v>50</v>
      </c>
      <c r="C73" s="31" t="s">
        <v>24</v>
      </c>
      <c r="D73" s="107" t="s">
        <v>16</v>
      </c>
      <c r="E73" s="58"/>
      <c r="F73" s="9">
        <f>MATCH($D73,FAC_TOTALS_APTA!$A$2:$BT$2,)</f>
        <v>17</v>
      </c>
      <c r="G73" s="126">
        <f>VLOOKUP(G65,FAC_TOTALS_APTA!$A$4:$BT$126,$F73,FALSE)</f>
        <v>34213.9259747588</v>
      </c>
      <c r="H73" s="126">
        <f>VLOOKUP(H65,FAC_TOTALS_APTA!$A$4:$BT$126,$F73,FALSE)</f>
        <v>25928.146323228299</v>
      </c>
      <c r="I73" s="33">
        <f t="shared" si="19"/>
        <v>-0.24217564677153114</v>
      </c>
      <c r="J73" s="34" t="str">
        <f t="shared" si="20"/>
        <v>_log</v>
      </c>
      <c r="K73" s="34" t="str">
        <f t="shared" si="21"/>
        <v>TOTAL_MED_INC_INDIV_2018_log_FAC</v>
      </c>
      <c r="L73" s="9">
        <f>MATCH($K73,FAC_TOTALS_APTA!$A$2:$BR$2,)</f>
        <v>35</v>
      </c>
      <c r="M73" s="32">
        <f>IF(M65=0,0,VLOOKUP(M65,FAC_TOTALS_APTA!$A$4:$BT$126,$L73,FALSE))</f>
        <v>246966.53937304701</v>
      </c>
      <c r="N73" s="32">
        <f>IF(N65=0,0,VLOOKUP(N65,FAC_TOTALS_APTA!$A$4:$BT$126,$L73,FALSE))</f>
        <v>378242.74778031802</v>
      </c>
      <c r="O73" s="32">
        <f>IF(O65=0,0,VLOOKUP(O65,FAC_TOTALS_APTA!$A$4:$BT$126,$L73,FALSE))</f>
        <v>474129.312048778</v>
      </c>
      <c r="P73" s="32">
        <f>IF(P65=0,0,VLOOKUP(P65,FAC_TOTALS_APTA!$A$4:$BT$126,$L73,FALSE))</f>
        <v>794634.00740668795</v>
      </c>
      <c r="Q73" s="32">
        <f>IF(Q65=0,0,VLOOKUP(Q65,FAC_TOTALS_APTA!$A$4:$BT$126,$L73,FALSE))</f>
        <v>-193538.93319094399</v>
      </c>
      <c r="R73" s="32">
        <f>IF(R65=0,0,VLOOKUP(R65,FAC_TOTALS_APTA!$A$4:$BT$126,$L73,FALSE))</f>
        <v>-125669.86631003</v>
      </c>
      <c r="S73" s="32">
        <f>IF(S65=0,0,VLOOKUP(S65,FAC_TOTALS_APTA!$A$4:$BT$126,$L73,FALSE))</f>
        <v>1011606.44445523</v>
      </c>
      <c r="T73" s="32">
        <f>IF(T65=0,0,VLOOKUP(T65,FAC_TOTALS_APTA!$A$4:$BT$126,$L73,FALSE))</f>
        <v>-62887.539902217599</v>
      </c>
      <c r="U73" s="32">
        <f>IF(U65=0,0,VLOOKUP(U65,FAC_TOTALS_APTA!$A$4:$BT$126,$L73,FALSE))</f>
        <v>118224.24291464299</v>
      </c>
      <c r="V73" s="32">
        <f>IF(V65=0,0,VLOOKUP(V65,FAC_TOTALS_APTA!$A$4:$BT$126,$L73,FALSE))</f>
        <v>354097.756255468</v>
      </c>
      <c r="W73" s="32">
        <f>IF(W65=0,0,VLOOKUP(W65,FAC_TOTALS_APTA!$A$4:$BT$126,$L73,FALSE))</f>
        <v>0</v>
      </c>
      <c r="X73" s="32">
        <f>IF(X65=0,0,VLOOKUP(X65,FAC_TOTALS_APTA!$A$4:$BT$126,$L73,FALSE))</f>
        <v>0</v>
      </c>
      <c r="Y73" s="32">
        <f>IF(Y65=0,0,VLOOKUP(Y65,FAC_TOTALS_APTA!$A$4:$BT$126,$L73,FALSE))</f>
        <v>0</v>
      </c>
      <c r="Z73" s="32">
        <f>IF(Z65=0,0,VLOOKUP(Z65,FAC_TOTALS_APTA!$A$4:$BT$126,$L73,FALSE))</f>
        <v>0</v>
      </c>
      <c r="AA73" s="32">
        <f>IF(AA65=0,0,VLOOKUP(AA65,FAC_TOTALS_APTA!$A$4:$BT$126,$L73,FALSE))</f>
        <v>0</v>
      </c>
      <c r="AB73" s="32">
        <f>IF(AB65=0,0,VLOOKUP(AB65,FAC_TOTALS_APTA!$A$4:$BT$126,$L73,FALSE))</f>
        <v>0</v>
      </c>
      <c r="AC73" s="35">
        <f t="shared" si="22"/>
        <v>2995804.7108309804</v>
      </c>
      <c r="AD73" s="36">
        <f>AC73/G80</f>
        <v>2.8729378699585178E-2</v>
      </c>
    </row>
    <row r="74" spans="1:33" x14ac:dyDescent="0.25">
      <c r="B74" s="28" t="s">
        <v>66</v>
      </c>
      <c r="C74" s="31"/>
      <c r="D74" s="107" t="s">
        <v>10</v>
      </c>
      <c r="E74" s="58"/>
      <c r="F74" s="9">
        <f>MATCH($D74,FAC_TOTALS_APTA!$A$2:$BT$2,)</f>
        <v>18</v>
      </c>
      <c r="G74" s="120">
        <f>VLOOKUP(G65,FAC_TOTALS_APTA!$A$4:$BT$126,$F74,FALSE)</f>
        <v>6.6866462964353799</v>
      </c>
      <c r="H74" s="120">
        <f>VLOOKUP(H65,FAC_TOTALS_APTA!$A$4:$BT$126,$F74,FALSE)</f>
        <v>7.33093904795337</v>
      </c>
      <c r="I74" s="33">
        <f t="shared" si="19"/>
        <v>9.6355141719019821E-2</v>
      </c>
      <c r="J74" s="34" t="str">
        <f t="shared" si="20"/>
        <v/>
      </c>
      <c r="K74" s="34" t="str">
        <f t="shared" si="21"/>
        <v>PCT_HH_NO_VEH_FAC</v>
      </c>
      <c r="L74" s="9">
        <f>MATCH($K74,FAC_TOTALS_APTA!$A$2:$BR$2,)</f>
        <v>36</v>
      </c>
      <c r="M74" s="32">
        <f>IF(M65=0,0,VLOOKUP(M65,FAC_TOTALS_APTA!$A$4:$BT$126,$L74,FALSE))</f>
        <v>30654.6249150078</v>
      </c>
      <c r="N74" s="32">
        <f>IF(N65=0,0,VLOOKUP(N65,FAC_TOTALS_APTA!$A$4:$BT$126,$L74,FALSE))</f>
        <v>25244.146146591698</v>
      </c>
      <c r="O74" s="32">
        <f>IF(O65=0,0,VLOOKUP(O65,FAC_TOTALS_APTA!$A$4:$BT$126,$L74,FALSE))</f>
        <v>35637.8857070433</v>
      </c>
      <c r="P74" s="32">
        <f>IF(P65=0,0,VLOOKUP(P65,FAC_TOTALS_APTA!$A$4:$BT$126,$L74,FALSE))</f>
        <v>51639.668248907998</v>
      </c>
      <c r="Q74" s="32">
        <f>IF(Q65=0,0,VLOOKUP(Q65,FAC_TOTALS_APTA!$A$4:$BT$126,$L74,FALSE))</f>
        <v>47564.495233481903</v>
      </c>
      <c r="R74" s="32">
        <f>IF(R65=0,0,VLOOKUP(R65,FAC_TOTALS_APTA!$A$4:$BT$126,$L74,FALSE))</f>
        <v>-14633.0667356474</v>
      </c>
      <c r="S74" s="32">
        <f>IF(S65=0,0,VLOOKUP(S65,FAC_TOTALS_APTA!$A$4:$BT$126,$L74,FALSE))</f>
        <v>52966.038448011102</v>
      </c>
      <c r="T74" s="32">
        <f>IF(T65=0,0,VLOOKUP(T65,FAC_TOTALS_APTA!$A$4:$BT$126,$L74,FALSE))</f>
        <v>164500.467943322</v>
      </c>
      <c r="U74" s="32">
        <f>IF(U65=0,0,VLOOKUP(U65,FAC_TOTALS_APTA!$A$4:$BT$126,$L74,FALSE))</f>
        <v>59344.290470743901</v>
      </c>
      <c r="V74" s="32">
        <f>IF(V65=0,0,VLOOKUP(V65,FAC_TOTALS_APTA!$A$4:$BT$126,$L74,FALSE))</f>
        <v>-76275.505768664298</v>
      </c>
      <c r="W74" s="32">
        <f>IF(W65=0,0,VLOOKUP(W65,FAC_TOTALS_APTA!$A$4:$BT$126,$L74,FALSE))</f>
        <v>0</v>
      </c>
      <c r="X74" s="32">
        <f>IF(X65=0,0,VLOOKUP(X65,FAC_TOTALS_APTA!$A$4:$BT$126,$L74,FALSE))</f>
        <v>0</v>
      </c>
      <c r="Y74" s="32">
        <f>IF(Y65=0,0,VLOOKUP(Y65,FAC_TOTALS_APTA!$A$4:$BT$126,$L74,FALSE))</f>
        <v>0</v>
      </c>
      <c r="Z74" s="32">
        <f>IF(Z65=0,0,VLOOKUP(Z65,FAC_TOTALS_APTA!$A$4:$BT$126,$L74,FALSE))</f>
        <v>0</v>
      </c>
      <c r="AA74" s="32">
        <f>IF(AA65=0,0,VLOOKUP(AA65,FAC_TOTALS_APTA!$A$4:$BT$126,$L74,FALSE))</f>
        <v>0</v>
      </c>
      <c r="AB74" s="32">
        <f>IF(AB65=0,0,VLOOKUP(AB65,FAC_TOTALS_APTA!$A$4:$BT$126,$L74,FALSE))</f>
        <v>0</v>
      </c>
      <c r="AC74" s="35">
        <f t="shared" si="22"/>
        <v>376643.04460879799</v>
      </c>
      <c r="AD74" s="36">
        <f>AC74/G80</f>
        <v>3.611957957075728E-3</v>
      </c>
    </row>
    <row r="75" spans="1:33" x14ac:dyDescent="0.25">
      <c r="B75" s="28" t="s">
        <v>51</v>
      </c>
      <c r="C75" s="31"/>
      <c r="D75" s="107" t="s">
        <v>31</v>
      </c>
      <c r="E75" s="58"/>
      <c r="F75" s="9">
        <f>MATCH($D75,FAC_TOTALS_APTA!$A$2:$BT$2,)</f>
        <v>19</v>
      </c>
      <c r="G75" s="128">
        <f>VLOOKUP(G65,FAC_TOTALS_APTA!$A$4:$BT$126,$F75,FALSE)</f>
        <v>3.3043487636261699</v>
      </c>
      <c r="H75" s="128">
        <f>VLOOKUP(H65,FAC_TOTALS_APTA!$A$4:$BT$126,$F75,FALSE)</f>
        <v>3.7964745491418501</v>
      </c>
      <c r="I75" s="33">
        <f t="shared" si="19"/>
        <v>0.14893276125478505</v>
      </c>
      <c r="J75" s="34" t="str">
        <f t="shared" si="20"/>
        <v/>
      </c>
      <c r="K75" s="34" t="str">
        <f t="shared" si="21"/>
        <v>JTW_HOME_PCT_FAC</v>
      </c>
      <c r="L75" s="9">
        <f>MATCH($K75,FAC_TOTALS_APTA!$A$2:$BR$2,)</f>
        <v>37</v>
      </c>
      <c r="M75" s="32">
        <f>IF(M65=0,0,VLOOKUP(M65,FAC_TOTALS_APTA!$A$4:$BT$126,$L75,FALSE))</f>
        <v>0</v>
      </c>
      <c r="N75" s="32">
        <f>IF(N65=0,0,VLOOKUP(N65,FAC_TOTALS_APTA!$A$4:$BT$126,$L75,FALSE))</f>
        <v>0</v>
      </c>
      <c r="O75" s="32">
        <f>IF(O65=0,0,VLOOKUP(O65,FAC_TOTALS_APTA!$A$4:$BT$126,$L75,FALSE))</f>
        <v>0</v>
      </c>
      <c r="P75" s="32">
        <f>IF(P65=0,0,VLOOKUP(P65,FAC_TOTALS_APTA!$A$4:$BT$126,$L75,FALSE))</f>
        <v>-508771.76000873401</v>
      </c>
      <c r="Q75" s="32">
        <f>IF(Q65=0,0,VLOOKUP(Q65,FAC_TOTALS_APTA!$A$4:$BT$126,$L75,FALSE))</f>
        <v>-263921.92929500702</v>
      </c>
      <c r="R75" s="32">
        <f>IF(R65=0,0,VLOOKUP(R65,FAC_TOTALS_APTA!$A$4:$BT$126,$L75,FALSE))</f>
        <v>63617.785333169399</v>
      </c>
      <c r="S75" s="32">
        <f>IF(S65=0,0,VLOOKUP(S65,FAC_TOTALS_APTA!$A$4:$BT$126,$L75,FALSE))</f>
        <v>86405.132035874398</v>
      </c>
      <c r="T75" s="32">
        <f>IF(T65=0,0,VLOOKUP(T65,FAC_TOTALS_APTA!$A$4:$BT$126,$L75,FALSE))</f>
        <v>-678746.16459861805</v>
      </c>
      <c r="U75" s="32">
        <f>IF(U65=0,0,VLOOKUP(U65,FAC_TOTALS_APTA!$A$4:$BT$126,$L75,FALSE))</f>
        <v>207223.643412593</v>
      </c>
      <c r="V75" s="32">
        <f>IF(V65=0,0,VLOOKUP(V65,FAC_TOTALS_APTA!$A$4:$BT$126,$L75,FALSE))</f>
        <v>292717.51380148903</v>
      </c>
      <c r="W75" s="32">
        <f>IF(W65=0,0,VLOOKUP(W65,FAC_TOTALS_APTA!$A$4:$BT$126,$L75,FALSE))</f>
        <v>0</v>
      </c>
      <c r="X75" s="32">
        <f>IF(X65=0,0,VLOOKUP(X65,FAC_TOTALS_APTA!$A$4:$BT$126,$L75,FALSE))</f>
        <v>0</v>
      </c>
      <c r="Y75" s="32">
        <f>IF(Y65=0,0,VLOOKUP(Y65,FAC_TOTALS_APTA!$A$4:$BT$126,$L75,FALSE))</f>
        <v>0</v>
      </c>
      <c r="Z75" s="32">
        <f>IF(Z65=0,0,VLOOKUP(Z65,FAC_TOTALS_APTA!$A$4:$BT$126,$L75,FALSE))</f>
        <v>0</v>
      </c>
      <c r="AA75" s="32">
        <f>IF(AA65=0,0,VLOOKUP(AA65,FAC_TOTALS_APTA!$A$4:$BT$126,$L75,FALSE))</f>
        <v>0</v>
      </c>
      <c r="AB75" s="32">
        <f>IF(AB65=0,0,VLOOKUP(AB65,FAC_TOTALS_APTA!$A$4:$BT$126,$L75,FALSE))</f>
        <v>0</v>
      </c>
      <c r="AC75" s="35">
        <f t="shared" si="22"/>
        <v>-801475.77931923326</v>
      </c>
      <c r="AD75" s="36">
        <f>AC75/G80</f>
        <v>-7.6860487932874817E-3</v>
      </c>
    </row>
    <row r="76" spans="1:33" x14ac:dyDescent="0.25">
      <c r="B76" s="28" t="s">
        <v>67</v>
      </c>
      <c r="C76" s="31"/>
      <c r="D76" s="14" t="s">
        <v>77</v>
      </c>
      <c r="E76" s="58"/>
      <c r="F76" s="9">
        <f>MATCH($D76,FAC_TOTALS_APTA!$A$2:$BT$2,)</f>
        <v>24</v>
      </c>
      <c r="G76" s="128">
        <f>VLOOKUP(G65,FAC_TOTALS_APTA!$A$4:$BT$126,$F76,FALSE)</f>
        <v>0</v>
      </c>
      <c r="H76" s="128">
        <f>VLOOKUP(H65,FAC_TOTALS_APTA!$A$4:$BT$126,$F76,FALSE)</f>
        <v>0</v>
      </c>
      <c r="I76" s="33" t="str">
        <f t="shared" si="19"/>
        <v>-</v>
      </c>
      <c r="J76" s="34" t="str">
        <f t="shared" si="20"/>
        <v/>
      </c>
      <c r="K76" s="34" t="str">
        <f t="shared" si="21"/>
        <v>YEARS_SINCE_TNC_BUS_LOW_FAC</v>
      </c>
      <c r="L76" s="9">
        <f>MATCH($K76,FAC_TOTALS_APTA!$A$2:$BR$2,)</f>
        <v>42</v>
      </c>
      <c r="M76" s="32">
        <f>IF(M65=0,0,VLOOKUP(M65,FAC_TOTALS_APTA!$A$4:$BT$126,$L76,FALSE))</f>
        <v>0</v>
      </c>
      <c r="N76" s="32">
        <f>IF(N65=0,0,VLOOKUP(N65,FAC_TOTALS_APTA!$A$4:$BT$126,$L76,FALSE))</f>
        <v>0</v>
      </c>
      <c r="O76" s="32">
        <f>IF(O65=0,0,VLOOKUP(O65,FAC_TOTALS_APTA!$A$4:$BT$126,$L76,FALSE))</f>
        <v>0</v>
      </c>
      <c r="P76" s="32">
        <f>IF(P65=0,0,VLOOKUP(P65,FAC_TOTALS_APTA!$A$4:$BT$126,$L76,FALSE))</f>
        <v>0</v>
      </c>
      <c r="Q76" s="32">
        <f>IF(Q65=0,0,VLOOKUP(Q65,FAC_TOTALS_APTA!$A$4:$BT$126,$L76,FALSE))</f>
        <v>0</v>
      </c>
      <c r="R76" s="32">
        <f>IF(R65=0,0,VLOOKUP(R65,FAC_TOTALS_APTA!$A$4:$BT$126,$L76,FALSE))</f>
        <v>0</v>
      </c>
      <c r="S76" s="32">
        <f>IF(S65=0,0,VLOOKUP(S65,FAC_TOTALS_APTA!$A$4:$BT$126,$L76,FALSE))</f>
        <v>0</v>
      </c>
      <c r="T76" s="32">
        <f>IF(T65=0,0,VLOOKUP(T65,FAC_TOTALS_APTA!$A$4:$BT$126,$L76,FALSE))</f>
        <v>0</v>
      </c>
      <c r="U76" s="32">
        <f>IF(U65=0,0,VLOOKUP(U65,FAC_TOTALS_APTA!$A$4:$BT$126,$L76,FALSE))</f>
        <v>0</v>
      </c>
      <c r="V76" s="32">
        <f>IF(V65=0,0,VLOOKUP(V65,FAC_TOTALS_APTA!$A$4:$BT$126,$L76,FALSE))</f>
        <v>0</v>
      </c>
      <c r="W76" s="32">
        <f>IF(W65=0,0,VLOOKUP(W65,FAC_TOTALS_APTA!$A$4:$BT$126,$L76,FALSE))</f>
        <v>0</v>
      </c>
      <c r="X76" s="32">
        <f>IF(X65=0,0,VLOOKUP(X65,FAC_TOTALS_APTA!$A$4:$BT$126,$L76,FALSE))</f>
        <v>0</v>
      </c>
      <c r="Y76" s="32">
        <f>IF(Y65=0,0,VLOOKUP(Y65,FAC_TOTALS_APTA!$A$4:$BT$126,$L76,FALSE))</f>
        <v>0</v>
      </c>
      <c r="Z76" s="32">
        <f>IF(Z65=0,0,VLOOKUP(Z65,FAC_TOTALS_APTA!$A$4:$BT$126,$L76,FALSE))</f>
        <v>0</v>
      </c>
      <c r="AA76" s="32">
        <f>IF(AA65=0,0,VLOOKUP(AA65,FAC_TOTALS_APTA!$A$4:$BT$126,$L76,FALSE))</f>
        <v>0</v>
      </c>
      <c r="AB76" s="32">
        <f>IF(AB65=0,0,VLOOKUP(AB65,FAC_TOTALS_APTA!$A$4:$BT$126,$L76,FALSE))</f>
        <v>0</v>
      </c>
      <c r="AC76" s="35">
        <f t="shared" si="22"/>
        <v>0</v>
      </c>
      <c r="AD76" s="36">
        <f>AC76/G80</f>
        <v>0</v>
      </c>
    </row>
    <row r="77" spans="1:33" x14ac:dyDescent="0.25">
      <c r="B77" s="28" t="s">
        <v>68</v>
      </c>
      <c r="C77" s="31"/>
      <c r="D77" s="107" t="s">
        <v>47</v>
      </c>
      <c r="E77" s="58"/>
      <c r="F77" s="9">
        <f>MATCH($D77,FAC_TOTALS_APTA!$A$2:$BT$2,)</f>
        <v>28</v>
      </c>
      <c r="G77" s="128">
        <f>VLOOKUP(G65,FAC_TOTALS_APTA!$A$4:$BT$126,$F77,FALSE)</f>
        <v>3.0372520728264501E-2</v>
      </c>
      <c r="H77" s="128">
        <f>VLOOKUP(H65,FAC_TOTALS_APTA!$A$4:$BT$126,$F77,FALSE)</f>
        <v>3.8681875663871497E-2</v>
      </c>
      <c r="I77" s="33">
        <f t="shared" si="19"/>
        <v>0.27358134051331318</v>
      </c>
      <c r="J77" s="34" t="str">
        <f t="shared" ref="J77:J78" si="23">IF(C77="Log","_log","")</f>
        <v/>
      </c>
      <c r="K77" s="34" t="str">
        <f t="shared" si="21"/>
        <v>BIKE_SHARE_FAC</v>
      </c>
      <c r="L77" s="9">
        <f>MATCH($K77,FAC_TOTALS_APTA!$A$2:$BR$2,)</f>
        <v>46</v>
      </c>
      <c r="M77" s="32">
        <f>IF(M65=0,0,VLOOKUP(M65,FAC_TOTALS_APTA!$A$4:$BT$126,$L77,FALSE))</f>
        <v>0</v>
      </c>
      <c r="N77" s="32">
        <f>IF(N65=0,0,VLOOKUP(N65,FAC_TOTALS_APTA!$A$4:$BT$126,$L77,FALSE))</f>
        <v>0</v>
      </c>
      <c r="O77" s="32">
        <f>IF(O65=0,0,VLOOKUP(O65,FAC_TOTALS_APTA!$A$4:$BT$126,$L77,FALSE))</f>
        <v>0</v>
      </c>
      <c r="P77" s="32">
        <f>IF(P65=0,0,VLOOKUP(P65,FAC_TOTALS_APTA!$A$4:$BT$126,$L77,FALSE))</f>
        <v>0</v>
      </c>
      <c r="Q77" s="32">
        <f>IF(Q65=0,0,VLOOKUP(Q65,FAC_TOTALS_APTA!$A$4:$BT$126,$L77,FALSE))</f>
        <v>0</v>
      </c>
      <c r="R77" s="32">
        <f>IF(R65=0,0,VLOOKUP(R65,FAC_TOTALS_APTA!$A$4:$BT$126,$L77,FALSE))</f>
        <v>0</v>
      </c>
      <c r="S77" s="32">
        <f>IF(S65=0,0,VLOOKUP(S65,FAC_TOTALS_APTA!$A$4:$BT$126,$L77,FALSE))</f>
        <v>0</v>
      </c>
      <c r="T77" s="32">
        <f>IF(T65=0,0,VLOOKUP(T65,FAC_TOTALS_APTA!$A$4:$BT$126,$L77,FALSE))</f>
        <v>-43321.187457626998</v>
      </c>
      <c r="U77" s="32">
        <f>IF(U65=0,0,VLOOKUP(U65,FAC_TOTALS_APTA!$A$4:$BT$126,$L77,FALSE))</f>
        <v>0</v>
      </c>
      <c r="V77" s="32">
        <f>IF(V65=0,0,VLOOKUP(V65,FAC_TOTALS_APTA!$A$4:$BT$126,$L77,FALSE))</f>
        <v>-28125.887674581001</v>
      </c>
      <c r="W77" s="32">
        <f>IF(W65=0,0,VLOOKUP(W65,FAC_TOTALS_APTA!$A$4:$BT$126,$L77,FALSE))</f>
        <v>0</v>
      </c>
      <c r="X77" s="32">
        <f>IF(X65=0,0,VLOOKUP(X65,FAC_TOTALS_APTA!$A$4:$BT$126,$L77,FALSE))</f>
        <v>0</v>
      </c>
      <c r="Y77" s="32">
        <f>IF(Y65=0,0,VLOOKUP(Y65,FAC_TOTALS_APTA!$A$4:$BT$126,$L77,FALSE))</f>
        <v>0</v>
      </c>
      <c r="Z77" s="32">
        <f>IF(Z65=0,0,VLOOKUP(Z65,FAC_TOTALS_APTA!$A$4:$BT$126,$L77,FALSE))</f>
        <v>0</v>
      </c>
      <c r="AA77" s="32">
        <f>IF(AA65=0,0,VLOOKUP(AA65,FAC_TOTALS_APTA!$A$4:$BT$126,$L77,FALSE))</f>
        <v>0</v>
      </c>
      <c r="AB77" s="32">
        <f>IF(AB65=0,0,VLOOKUP(AB65,FAC_TOTALS_APTA!$A$4:$BT$126,$L77,FALSE))</f>
        <v>0</v>
      </c>
      <c r="AC77" s="35">
        <f t="shared" si="22"/>
        <v>-71447.075132208003</v>
      </c>
      <c r="AD77" s="36">
        <f>AC77/G80</f>
        <v>-6.851681857064565E-4</v>
      </c>
      <c r="AG77" s="56"/>
    </row>
    <row r="78" spans="1:33" x14ac:dyDescent="0.25">
      <c r="B78" s="11" t="s">
        <v>69</v>
      </c>
      <c r="C78" s="30"/>
      <c r="D78" s="132" t="s">
        <v>48</v>
      </c>
      <c r="E78" s="59"/>
      <c r="F78" s="10">
        <f>MATCH($D78,FAC_TOTALS_APTA!$A$2:$BT$2,)</f>
        <v>29</v>
      </c>
      <c r="G78" s="134">
        <f>VLOOKUP(G65,FAC_TOTALS_APTA!$A$4:$BT$126,$F78,FALSE)</f>
        <v>0</v>
      </c>
      <c r="H78" s="134">
        <f>VLOOKUP(H65,FAC_TOTALS_APTA!$A$4:$BT$126,$F78,FALSE)</f>
        <v>0</v>
      </c>
      <c r="I78" s="39" t="str">
        <f t="shared" si="19"/>
        <v>-</v>
      </c>
      <c r="J78" s="40" t="str">
        <f t="shared" si="23"/>
        <v/>
      </c>
      <c r="K78" s="40" t="str">
        <f t="shared" si="21"/>
        <v>scooter_flag_FAC</v>
      </c>
      <c r="L78" s="10">
        <f>MATCH($K78,FAC_TOTALS_APTA!$A$2:$BR$2,)</f>
        <v>47</v>
      </c>
      <c r="M78" s="41">
        <f>IF(M65=0,0,VLOOKUP(M65,FAC_TOTALS_APTA!$A$4:$BT$126,$L78,FALSE))</f>
        <v>0</v>
      </c>
      <c r="N78" s="41">
        <f>IF(N65=0,0,VLOOKUP(N65,FAC_TOTALS_APTA!$A$4:$BT$126,$L78,FALSE))</f>
        <v>0</v>
      </c>
      <c r="O78" s="41">
        <f>IF(O65=0,0,VLOOKUP(O65,FAC_TOTALS_APTA!$A$4:$BT$126,$L78,FALSE))</f>
        <v>0</v>
      </c>
      <c r="P78" s="41">
        <f>IF(P65=0,0,VLOOKUP(P65,FAC_TOTALS_APTA!$A$4:$BT$126,$L78,FALSE))</f>
        <v>0</v>
      </c>
      <c r="Q78" s="41">
        <f>IF(Q65=0,0,VLOOKUP(Q65,FAC_TOTALS_APTA!$A$4:$BT$126,$L78,FALSE))</f>
        <v>0</v>
      </c>
      <c r="R78" s="41">
        <f>IF(R65=0,0,VLOOKUP(R65,FAC_TOTALS_APTA!$A$4:$BT$126,$L78,FALSE))</f>
        <v>0</v>
      </c>
      <c r="S78" s="41">
        <f>IF(S65=0,0,VLOOKUP(S65,FAC_TOTALS_APTA!$A$4:$BT$126,$L78,FALSE))</f>
        <v>0</v>
      </c>
      <c r="T78" s="41">
        <f>IF(T65=0,0,VLOOKUP(T65,FAC_TOTALS_APTA!$A$4:$BT$126,$L78,FALSE))</f>
        <v>0</v>
      </c>
      <c r="U78" s="41">
        <f>IF(U65=0,0,VLOOKUP(U65,FAC_TOTALS_APTA!$A$4:$BT$126,$L78,FALSE))</f>
        <v>0</v>
      </c>
      <c r="V78" s="41">
        <f>IF(V65=0,0,VLOOKUP(V65,FAC_TOTALS_APTA!$A$4:$BT$126,$L78,FALSE))</f>
        <v>0</v>
      </c>
      <c r="W78" s="41">
        <f>IF(W65=0,0,VLOOKUP(W65,FAC_TOTALS_APTA!$A$4:$BT$126,$L78,FALSE))</f>
        <v>0</v>
      </c>
      <c r="X78" s="41">
        <f>IF(X65=0,0,VLOOKUP(X65,FAC_TOTALS_APTA!$A$4:$BT$126,$L78,FALSE))</f>
        <v>0</v>
      </c>
      <c r="Y78" s="41">
        <f>IF(Y65=0,0,VLOOKUP(Y65,FAC_TOTALS_APTA!$A$4:$BT$126,$L78,FALSE))</f>
        <v>0</v>
      </c>
      <c r="Z78" s="41">
        <f>IF(Z65=0,0,VLOOKUP(Z65,FAC_TOTALS_APTA!$A$4:$BT$126,$L78,FALSE))</f>
        <v>0</v>
      </c>
      <c r="AA78" s="41">
        <f>IF(AA65=0,0,VLOOKUP(AA65,FAC_TOTALS_APTA!$A$4:$BT$126,$L78,FALSE))</f>
        <v>0</v>
      </c>
      <c r="AB78" s="41">
        <f>IF(AB65=0,0,VLOOKUP(AB65,FAC_TOTALS_APTA!$A$4:$BT$126,$L78,FALSE))</f>
        <v>0</v>
      </c>
      <c r="AC78" s="42">
        <f t="shared" si="22"/>
        <v>0</v>
      </c>
      <c r="AD78" s="43">
        <f>AC78/G80</f>
        <v>0</v>
      </c>
    </row>
    <row r="79" spans="1:33" x14ac:dyDescent="0.25">
      <c r="B79" s="44" t="s">
        <v>57</v>
      </c>
      <c r="C79" s="45"/>
      <c r="D79" s="44" t="s">
        <v>49</v>
      </c>
      <c r="E79" s="46"/>
      <c r="F79" s="47"/>
      <c r="G79" s="144"/>
      <c r="H79" s="144"/>
      <c r="I79" s="49"/>
      <c r="J79" s="50"/>
      <c r="K79" s="50" t="str">
        <f t="shared" si="21"/>
        <v>New_Reporter_FAC</v>
      </c>
      <c r="L79" s="47">
        <f>MATCH($K79,FAC_TOTALS_APTA!$A$2:$BR$2,)</f>
        <v>51</v>
      </c>
      <c r="M79" s="48">
        <f>IF(M65=0,0,VLOOKUP(M65,FAC_TOTALS_APTA!$A$4:$BT$126,$L79,FALSE))</f>
        <v>13655748</v>
      </c>
      <c r="N79" s="48">
        <f>IF(N65=0,0,VLOOKUP(N65,FAC_TOTALS_APTA!$A$4:$BT$126,$L79,FALSE))</f>
        <v>44950739</v>
      </c>
      <c r="O79" s="48">
        <f>IF(O65=0,0,VLOOKUP(O65,FAC_TOTALS_APTA!$A$4:$BT$126,$L79,FALSE))</f>
        <v>27514218</v>
      </c>
      <c r="P79" s="48">
        <f>IF(P65=0,0,VLOOKUP(P65,FAC_TOTALS_APTA!$A$4:$BT$126,$L79,FALSE))</f>
        <v>26468097.999999899</v>
      </c>
      <c r="Q79" s="48">
        <f>IF(Q65=0,0,VLOOKUP(Q65,FAC_TOTALS_APTA!$A$4:$BT$126,$L79,FALSE))</f>
        <v>12183549</v>
      </c>
      <c r="R79" s="48">
        <f>IF(R65=0,0,VLOOKUP(R65,FAC_TOTALS_APTA!$A$4:$BT$126,$L79,FALSE))</f>
        <v>4015598.9999999902</v>
      </c>
      <c r="S79" s="48">
        <f>IF(S65=0,0,VLOOKUP(S65,FAC_TOTALS_APTA!$A$4:$BT$126,$L79,FALSE))</f>
        <v>13248340.999999899</v>
      </c>
      <c r="T79" s="48">
        <f>IF(T65=0,0,VLOOKUP(T65,FAC_TOTALS_APTA!$A$4:$BT$126,$L79,FALSE))</f>
        <v>1770537</v>
      </c>
      <c r="U79" s="48">
        <f>IF(U65=0,0,VLOOKUP(U65,FAC_TOTALS_APTA!$A$4:$BT$126,$L79,FALSE))</f>
        <v>1273013.99999999</v>
      </c>
      <c r="V79" s="48">
        <f>IF(V65=0,0,VLOOKUP(V65,FAC_TOTALS_APTA!$A$4:$BT$126,$L79,FALSE))</f>
        <v>6209327.9999999898</v>
      </c>
      <c r="W79" s="48">
        <f>IF(W65=0,0,VLOOKUP(W65,FAC_TOTALS_APTA!$A$4:$BT$126,$L79,FALSE))</f>
        <v>0</v>
      </c>
      <c r="X79" s="48">
        <f>IF(X65=0,0,VLOOKUP(X65,FAC_TOTALS_APTA!$A$4:$BT$126,$L79,FALSE))</f>
        <v>0</v>
      </c>
      <c r="Y79" s="48">
        <f>IF(Y65=0,0,VLOOKUP(Y65,FAC_TOTALS_APTA!$A$4:$BT$126,$L79,FALSE))</f>
        <v>0</v>
      </c>
      <c r="Z79" s="48">
        <f>IF(Z65=0,0,VLOOKUP(Z65,FAC_TOTALS_APTA!$A$4:$BT$126,$L79,FALSE))</f>
        <v>0</v>
      </c>
      <c r="AA79" s="48">
        <f>IF(AA65=0,0,VLOOKUP(AA65,FAC_TOTALS_APTA!$A$4:$BT$126,$L79,FALSE))</f>
        <v>0</v>
      </c>
      <c r="AB79" s="48">
        <f>IF(AB65=0,0,VLOOKUP(AB65,FAC_TOTALS_APTA!$A$4:$BT$126,$L79,FALSE))</f>
        <v>0</v>
      </c>
      <c r="AC79" s="51">
        <f>SUM(M79:AB79)</f>
        <v>151289170.99999979</v>
      </c>
      <c r="AD79" s="52">
        <f>AC79/G81</f>
        <v>1.6204595660936241</v>
      </c>
    </row>
    <row r="80" spans="1:33" s="110" customFormat="1" ht="15.75" customHeight="1" x14ac:dyDescent="0.25">
      <c r="A80" s="109"/>
      <c r="B80" s="28" t="s">
        <v>70</v>
      </c>
      <c r="C80" s="31"/>
      <c r="D80" s="9" t="s">
        <v>6</v>
      </c>
      <c r="E80" s="58"/>
      <c r="F80" s="9">
        <f>MATCH($D80,FAC_TOTALS_APTA!$A$2:$BR$2,)</f>
        <v>10</v>
      </c>
      <c r="G80" s="120">
        <f>VLOOKUP(G65,FAC_TOTALS_APTA!$A$4:$BT$126,$F80,FALSE)</f>
        <v>104276696.762476</v>
      </c>
      <c r="H80" s="120">
        <f>VLOOKUP(H65,FAC_TOTALS_APTA!$A$4:$BR$126,$F80,FALSE)</f>
        <v>306971193.37737697</v>
      </c>
      <c r="I80" s="115">
        <f t="shared" ref="I80" si="24">H80/G80-1</f>
        <v>1.943813938377847</v>
      </c>
      <c r="J80" s="34"/>
      <c r="K80" s="34"/>
      <c r="L80" s="9"/>
      <c r="M80" s="32">
        <f t="shared" ref="M80:AB80" si="25">SUM(M67:M73)</f>
        <v>2737366.6564082778</v>
      </c>
      <c r="N80" s="32">
        <f t="shared" si="25"/>
        <v>4186637.3557827915</v>
      </c>
      <c r="O80" s="32">
        <f t="shared" si="25"/>
        <v>3134390.5139518231</v>
      </c>
      <c r="P80" s="32">
        <f t="shared" si="25"/>
        <v>7457549.6706312904</v>
      </c>
      <c r="Q80" s="32">
        <f t="shared" si="25"/>
        <v>5291446.7874979889</v>
      </c>
      <c r="R80" s="32">
        <f t="shared" si="25"/>
        <v>5719962.9224171061</v>
      </c>
      <c r="S80" s="32">
        <f t="shared" si="25"/>
        <v>-10693049.537414143</v>
      </c>
      <c r="T80" s="32">
        <f t="shared" si="25"/>
        <v>7307061.8851158302</v>
      </c>
      <c r="U80" s="32">
        <f t="shared" si="25"/>
        <v>8484960.2452963702</v>
      </c>
      <c r="V80" s="32">
        <f t="shared" si="25"/>
        <v>165493.88964854035</v>
      </c>
      <c r="W80" s="32">
        <f t="shared" si="25"/>
        <v>0</v>
      </c>
      <c r="X80" s="32">
        <f t="shared" si="25"/>
        <v>0</v>
      </c>
      <c r="Y80" s="32">
        <f t="shared" si="25"/>
        <v>0</v>
      </c>
      <c r="Z80" s="32">
        <f t="shared" si="25"/>
        <v>0</v>
      </c>
      <c r="AA80" s="32">
        <f t="shared" si="25"/>
        <v>0</v>
      </c>
      <c r="AB80" s="32">
        <f t="shared" si="25"/>
        <v>0</v>
      </c>
      <c r="AC80" s="35">
        <f>H80-G80</f>
        <v>202694496.61490098</v>
      </c>
      <c r="AD80" s="36">
        <f>I80</f>
        <v>1.943813938377847</v>
      </c>
      <c r="AE80" s="109"/>
    </row>
    <row r="81" spans="1:31" ht="13.5" customHeight="1" thickBot="1" x14ac:dyDescent="0.3">
      <c r="B81" s="12" t="s">
        <v>54</v>
      </c>
      <c r="C81" s="26"/>
      <c r="D81" s="26" t="s">
        <v>4</v>
      </c>
      <c r="E81" s="26"/>
      <c r="F81" s="26">
        <f>MATCH($D81,FAC_TOTALS_APTA!$A$2:$BR$2,)</f>
        <v>8</v>
      </c>
      <c r="G81" s="117">
        <f>VLOOKUP(G65,FAC_TOTALS_APTA!$A$4:$BR$126,$F81,FALSE)</f>
        <v>93361892</v>
      </c>
      <c r="H81" s="117">
        <f>VLOOKUP(H65,FAC_TOTALS_APTA!$A$4:$BR$126,$F81,FALSE)</f>
        <v>308556319.99999899</v>
      </c>
      <c r="I81" s="116">
        <f t="shared" ref="I81" si="26">H81/G81-1</f>
        <v>2.3049493041550506</v>
      </c>
      <c r="J81" s="53"/>
      <c r="K81" s="53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54">
        <f>H81-G81</f>
        <v>215194427.99999899</v>
      </c>
      <c r="AD81" s="55">
        <f>I81</f>
        <v>2.3049493041550506</v>
      </c>
    </row>
    <row r="82" spans="1:31" ht="14.25" thickTop="1" thickBot="1" x14ac:dyDescent="0.3">
      <c r="B82" s="60" t="s">
        <v>71</v>
      </c>
      <c r="C82" s="61"/>
      <c r="D82" s="61"/>
      <c r="E82" s="62"/>
      <c r="F82" s="61"/>
      <c r="G82" s="157"/>
      <c r="H82" s="157"/>
      <c r="I82" s="6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55">
        <f>AD81-AD80</f>
        <v>0.36113536577720362</v>
      </c>
    </row>
    <row r="83" spans="1:31" ht="13.5" thickTop="1" x14ac:dyDescent="0.25"/>
    <row r="84" spans="1:31" s="13" customFormat="1" x14ac:dyDescent="0.25">
      <c r="B84" s="21" t="s">
        <v>28</v>
      </c>
      <c r="E84" s="9"/>
      <c r="G84" s="109"/>
      <c r="H84" s="109"/>
      <c r="I84" s="20"/>
    </row>
    <row r="85" spans="1:31" x14ac:dyDescent="0.25">
      <c r="B85" s="18" t="s">
        <v>19</v>
      </c>
      <c r="C85" s="19" t="s">
        <v>20</v>
      </c>
      <c r="D85" s="13"/>
      <c r="E85" s="9"/>
      <c r="F85" s="13"/>
      <c r="G85" s="109"/>
      <c r="H85" s="109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1" x14ac:dyDescent="0.25">
      <c r="B86" s="18"/>
      <c r="C86" s="19"/>
      <c r="D86" s="13"/>
      <c r="E86" s="9"/>
      <c r="F86" s="13"/>
      <c r="G86" s="109"/>
      <c r="H86" s="109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1" x14ac:dyDescent="0.25">
      <c r="B87" s="21" t="s">
        <v>29</v>
      </c>
      <c r="C87" s="22">
        <v>0</v>
      </c>
      <c r="D87" s="13"/>
      <c r="E87" s="9"/>
      <c r="F87" s="13"/>
      <c r="G87" s="109"/>
      <c r="H87" s="109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1" ht="13.5" thickBot="1" x14ac:dyDescent="0.3">
      <c r="B88" s="23" t="s">
        <v>39</v>
      </c>
      <c r="C88" s="24">
        <v>10</v>
      </c>
      <c r="D88" s="25"/>
      <c r="E88" s="26"/>
      <c r="F88" s="25"/>
      <c r="G88" s="161"/>
      <c r="H88" s="161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1:31" ht="13.5" thickTop="1" x14ac:dyDescent="0.25">
      <c r="B89" s="64"/>
      <c r="C89" s="65"/>
      <c r="D89" s="65"/>
      <c r="E89" s="65"/>
      <c r="F89" s="65"/>
      <c r="G89" s="162" t="s">
        <v>55</v>
      </c>
      <c r="H89" s="162"/>
      <c r="I89" s="162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162" t="s">
        <v>59</v>
      </c>
      <c r="AD89" s="162"/>
    </row>
    <row r="90" spans="1:31" x14ac:dyDescent="0.25">
      <c r="B90" s="11" t="s">
        <v>21</v>
      </c>
      <c r="C90" s="30" t="s">
        <v>22</v>
      </c>
      <c r="D90" s="10" t="s">
        <v>23</v>
      </c>
      <c r="E90" s="10"/>
      <c r="F90" s="10"/>
      <c r="G90" s="131">
        <f>$C$1</f>
        <v>2002</v>
      </c>
      <c r="H90" s="131">
        <f>$C$2</f>
        <v>2012</v>
      </c>
      <c r="I90" s="30" t="s">
        <v>25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 t="s">
        <v>27</v>
      </c>
      <c r="AD90" s="30" t="s">
        <v>25</v>
      </c>
    </row>
    <row r="91" spans="1:31" ht="12.95" hidden="1" customHeight="1" x14ac:dyDescent="0.25">
      <c r="B91" s="28"/>
      <c r="C91" s="31"/>
      <c r="D91" s="9"/>
      <c r="E91" s="9"/>
      <c r="F91" s="9"/>
      <c r="G91" s="107"/>
      <c r="H91" s="107"/>
      <c r="I91" s="31"/>
      <c r="J91" s="9"/>
      <c r="K91" s="9"/>
      <c r="L91" s="9"/>
      <c r="M91" s="9">
        <v>1</v>
      </c>
      <c r="N91" s="9">
        <v>2</v>
      </c>
      <c r="O91" s="9">
        <v>3</v>
      </c>
      <c r="P91" s="9">
        <v>4</v>
      </c>
      <c r="Q91" s="9">
        <v>5</v>
      </c>
      <c r="R91" s="9">
        <v>6</v>
      </c>
      <c r="S91" s="9">
        <v>7</v>
      </c>
      <c r="T91" s="9">
        <v>8</v>
      </c>
      <c r="U91" s="9">
        <v>9</v>
      </c>
      <c r="V91" s="9">
        <v>10</v>
      </c>
      <c r="W91" s="9">
        <v>11</v>
      </c>
      <c r="X91" s="9">
        <v>12</v>
      </c>
      <c r="Y91" s="9">
        <v>13</v>
      </c>
      <c r="Z91" s="9">
        <v>14</v>
      </c>
      <c r="AA91" s="9">
        <v>15</v>
      </c>
      <c r="AB91" s="9">
        <v>16</v>
      </c>
      <c r="AC91" s="9"/>
      <c r="AD91" s="9"/>
    </row>
    <row r="92" spans="1:31" ht="12.95" hidden="1" customHeight="1" x14ac:dyDescent="0.25">
      <c r="B92" s="28"/>
      <c r="C92" s="31"/>
      <c r="D92" s="9"/>
      <c r="E92" s="9"/>
      <c r="F92" s="9"/>
      <c r="G92" s="107" t="str">
        <f>CONCATENATE($C87,"_",$C88,"_",G90)</f>
        <v>0_10_2002</v>
      </c>
      <c r="H92" s="107" t="str">
        <f>CONCATENATE($C87,"_",$C88,"_",H90)</f>
        <v>0_10_2012</v>
      </c>
      <c r="I92" s="31"/>
      <c r="J92" s="9"/>
      <c r="K92" s="9"/>
      <c r="L92" s="9"/>
      <c r="M92" s="9" t="str">
        <f>IF($G90+M91&gt;$H90,0,CONCATENATE($C87,"_",$C88,"_",$G90+M91))</f>
        <v>0_10_2003</v>
      </c>
      <c r="N92" s="9" t="str">
        <f t="shared" ref="N92:AB92" si="27">IF($G90+N91&gt;$H90,0,CONCATENATE($C87,"_",$C88,"_",$G90+N91))</f>
        <v>0_10_2004</v>
      </c>
      <c r="O92" s="9" t="str">
        <f t="shared" si="27"/>
        <v>0_10_2005</v>
      </c>
      <c r="P92" s="9" t="str">
        <f t="shared" si="27"/>
        <v>0_10_2006</v>
      </c>
      <c r="Q92" s="9" t="str">
        <f t="shared" si="27"/>
        <v>0_10_2007</v>
      </c>
      <c r="R92" s="9" t="str">
        <f t="shared" si="27"/>
        <v>0_10_2008</v>
      </c>
      <c r="S92" s="9" t="str">
        <f t="shared" si="27"/>
        <v>0_10_2009</v>
      </c>
      <c r="T92" s="9" t="str">
        <f t="shared" si="27"/>
        <v>0_10_2010</v>
      </c>
      <c r="U92" s="9" t="str">
        <f t="shared" si="27"/>
        <v>0_10_2011</v>
      </c>
      <c r="V92" s="9" t="str">
        <f t="shared" si="27"/>
        <v>0_10_2012</v>
      </c>
      <c r="W92" s="9">
        <f t="shared" si="27"/>
        <v>0</v>
      </c>
      <c r="X92" s="9">
        <f t="shared" si="27"/>
        <v>0</v>
      </c>
      <c r="Y92" s="9">
        <f t="shared" si="27"/>
        <v>0</v>
      </c>
      <c r="Z92" s="9">
        <f t="shared" si="27"/>
        <v>0</v>
      </c>
      <c r="AA92" s="9">
        <f t="shared" si="27"/>
        <v>0</v>
      </c>
      <c r="AB92" s="9">
        <f t="shared" si="27"/>
        <v>0</v>
      </c>
      <c r="AC92" s="9"/>
      <c r="AD92" s="9"/>
    </row>
    <row r="93" spans="1:31" ht="12.95" hidden="1" customHeight="1" x14ac:dyDescent="0.25">
      <c r="B93" s="28"/>
      <c r="C93" s="31"/>
      <c r="D93" s="9"/>
      <c r="E93" s="9"/>
      <c r="F93" s="9" t="s">
        <v>26</v>
      </c>
      <c r="G93" s="120"/>
      <c r="H93" s="120"/>
      <c r="I93" s="31"/>
      <c r="J93" s="9"/>
      <c r="K93" s="9"/>
      <c r="L93" s="9" t="s">
        <v>26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1" x14ac:dyDescent="0.25">
      <c r="B94" s="28" t="s">
        <v>35</v>
      </c>
      <c r="C94" s="31" t="s">
        <v>24</v>
      </c>
      <c r="D94" s="107" t="s">
        <v>8</v>
      </c>
      <c r="E94" s="58"/>
      <c r="F94" s="9">
        <f>MATCH($D94,FAC_TOTALS_APTA!$A$2:$BT$2,)</f>
        <v>12</v>
      </c>
      <c r="G94" s="120">
        <f>VLOOKUP(G92,FAC_TOTALS_APTA!$A$4:$BT$126,$F94,FALSE)</f>
        <v>253905652</v>
      </c>
      <c r="H94" s="120">
        <f>VLOOKUP(H92,FAC_TOTALS_APTA!$A$4:$BT$126,$F94,FALSE)</f>
        <v>227959423.99999899</v>
      </c>
      <c r="I94" s="33">
        <f>IFERROR(H94/G94-1,"-")</f>
        <v>-0.10218846172042284</v>
      </c>
      <c r="J94" s="34" t="str">
        <f>IF(C94="Log","_log","")</f>
        <v>_log</v>
      </c>
      <c r="K94" s="34" t="str">
        <f>CONCATENATE(D94,J94,"_FAC")</f>
        <v>VRM_ADJ_log_FAC</v>
      </c>
      <c r="L94" s="9">
        <f>MATCH($K94,FAC_TOTALS_APTA!$A$2:$BR$2,)</f>
        <v>30</v>
      </c>
      <c r="M94" s="32">
        <f>IF(M92=0,0,VLOOKUP(M92,FAC_TOTALS_APTA!$A$4:$BT$126,$L94,FALSE))</f>
        <v>-54020981.471739002</v>
      </c>
      <c r="N94" s="32">
        <f>IF(N92=0,0,VLOOKUP(N92,FAC_TOTALS_APTA!$A$4:$BT$126,$L94,FALSE))</f>
        <v>26553244.099682301</v>
      </c>
      <c r="O94" s="32">
        <f>IF(O92=0,0,VLOOKUP(O92,FAC_TOTALS_APTA!$A$4:$BT$126,$L94,FALSE))</f>
        <v>25949305.878475599</v>
      </c>
      <c r="P94" s="32">
        <f>IF(P92=0,0,VLOOKUP(P92,FAC_TOTALS_APTA!$A$4:$BT$126,$L94,FALSE))</f>
        <v>-4450619.7671101</v>
      </c>
      <c r="Q94" s="32">
        <f>IF(Q92=0,0,VLOOKUP(Q92,FAC_TOTALS_APTA!$A$4:$BT$126,$L94,FALSE))</f>
        <v>9571927.4926363602</v>
      </c>
      <c r="R94" s="32">
        <f>IF(R92=0,0,VLOOKUP(R92,FAC_TOTALS_APTA!$A$4:$BT$126,$L94,FALSE))</f>
        <v>10480311.2065557</v>
      </c>
      <c r="S94" s="32">
        <f>IF(S92=0,0,VLOOKUP(S92,FAC_TOTALS_APTA!$A$4:$BT$126,$L94,FALSE))</f>
        <v>593001.55976203305</v>
      </c>
      <c r="T94" s="32">
        <f>IF(T92=0,0,VLOOKUP(T92,FAC_TOTALS_APTA!$A$4:$BT$126,$L94,FALSE))</f>
        <v>-59371279.869660899</v>
      </c>
      <c r="U94" s="32">
        <f>IF(U92=0,0,VLOOKUP(U92,FAC_TOTALS_APTA!$A$4:$BT$126,$L94,FALSE))</f>
        <v>-14063182.565514</v>
      </c>
      <c r="V94" s="32">
        <f>IF(V92=0,0,VLOOKUP(V92,FAC_TOTALS_APTA!$A$4:$BT$126,$L94,FALSE))</f>
        <v>-1294058.33265754</v>
      </c>
      <c r="W94" s="32">
        <f>IF(W92=0,0,VLOOKUP(W92,FAC_TOTALS_APTA!$A$4:$BT$126,$L94,FALSE))</f>
        <v>0</v>
      </c>
      <c r="X94" s="32">
        <f>IF(X92=0,0,VLOOKUP(X92,FAC_TOTALS_APTA!$A$4:$BT$126,$L94,FALSE))</f>
        <v>0</v>
      </c>
      <c r="Y94" s="32">
        <f>IF(Y92=0,0,VLOOKUP(Y92,FAC_TOTALS_APTA!$A$4:$BT$126,$L94,FALSE))</f>
        <v>0</v>
      </c>
      <c r="Z94" s="32">
        <f>IF(Z92=0,0,VLOOKUP(Z92,FAC_TOTALS_APTA!$A$4:$BT$126,$L94,FALSE))</f>
        <v>0</v>
      </c>
      <c r="AA94" s="32">
        <f>IF(AA92=0,0,VLOOKUP(AA92,FAC_TOTALS_APTA!$A$4:$BT$126,$L94,FALSE))</f>
        <v>0</v>
      </c>
      <c r="AB94" s="32">
        <f>IF(AB92=0,0,VLOOKUP(AB92,FAC_TOTALS_APTA!$A$4:$BT$126,$L94,FALSE))</f>
        <v>0</v>
      </c>
      <c r="AC94" s="35">
        <f>SUM(M94:AB94)</f>
        <v>-60052331.769569546</v>
      </c>
      <c r="AD94" s="36">
        <f>AC94/G107</f>
        <v>-5.37003705277923E-2</v>
      </c>
      <c r="AE94" s="106"/>
    </row>
    <row r="95" spans="1:31" x14ac:dyDescent="0.25">
      <c r="B95" s="28" t="s">
        <v>56</v>
      </c>
      <c r="C95" s="31" t="s">
        <v>24</v>
      </c>
      <c r="D95" s="107" t="s">
        <v>73</v>
      </c>
      <c r="E95" s="58"/>
      <c r="F95" s="9">
        <f>MATCH($D95,FAC_TOTALS_APTA!$A$2:$BT$2,)</f>
        <v>13</v>
      </c>
      <c r="G95" s="126">
        <f>VLOOKUP(G92,FAC_TOTALS_APTA!$A$4:$BT$126,$F95,FALSE)</f>
        <v>0.97956348559999995</v>
      </c>
      <c r="H95" s="126">
        <f>VLOOKUP(H92,FAC_TOTALS_APTA!$A$4:$BT$126,$F95,FALSE)</f>
        <v>1.36910030643</v>
      </c>
      <c r="I95" s="33">
        <f t="shared" ref="I95:I105" si="28">IFERROR(H95/G95-1,"-")</f>
        <v>0.39766368036003485</v>
      </c>
      <c r="J95" s="34" t="str">
        <f t="shared" ref="J95:J103" si="29">IF(C95="Log","_log","")</f>
        <v>_log</v>
      </c>
      <c r="K95" s="34" t="str">
        <f t="shared" ref="K95:K106" si="30">CONCATENATE(D95,J95,"_FAC")</f>
        <v>FARE_per_UPT_cleaned_2018_log_FAC</v>
      </c>
      <c r="L95" s="9">
        <f>MATCH($K95,FAC_TOTALS_APTA!$A$2:$BR$2,)</f>
        <v>31</v>
      </c>
      <c r="M95" s="32">
        <f>IF(M92=0,0,VLOOKUP(M92,FAC_TOTALS_APTA!$A$4:$BT$126,$L95,FALSE))</f>
        <v>-52478013.520934701</v>
      </c>
      <c r="N95" s="32">
        <f>IF(N92=0,0,VLOOKUP(N92,FAC_TOTALS_APTA!$A$4:$BT$126,$L95,FALSE))</f>
        <v>-15128515.329465</v>
      </c>
      <c r="O95" s="32">
        <f>IF(O92=0,0,VLOOKUP(O92,FAC_TOTALS_APTA!$A$4:$BT$126,$L95,FALSE))</f>
        <v>9769670.6408204809</v>
      </c>
      <c r="P95" s="32">
        <f>IF(P92=0,0,VLOOKUP(P92,FAC_TOTALS_APTA!$A$4:$BT$126,$L95,FALSE))</f>
        <v>-9447675.9346477296</v>
      </c>
      <c r="Q95" s="32">
        <f>IF(Q92=0,0,VLOOKUP(Q92,FAC_TOTALS_APTA!$A$4:$BT$126,$L95,FALSE))</f>
        <v>-7886091.8583682301</v>
      </c>
      <c r="R95" s="32">
        <f>IF(R92=0,0,VLOOKUP(R92,FAC_TOTALS_APTA!$A$4:$BT$126,$L95,FALSE))</f>
        <v>-2943667.2173956502</v>
      </c>
      <c r="S95" s="32">
        <f>IF(S92=0,0,VLOOKUP(S92,FAC_TOTALS_APTA!$A$4:$BT$126,$L95,FALSE))</f>
        <v>-14740817.066256899</v>
      </c>
      <c r="T95" s="32">
        <f>IF(T92=0,0,VLOOKUP(T92,FAC_TOTALS_APTA!$A$4:$BT$126,$L95,FALSE))</f>
        <v>-8571353.3973393608</v>
      </c>
      <c r="U95" s="32">
        <f>IF(U92=0,0,VLOOKUP(U92,FAC_TOTALS_APTA!$A$4:$BT$126,$L95,FALSE))</f>
        <v>-18365772.090168301</v>
      </c>
      <c r="V95" s="32">
        <f>IF(V92=0,0,VLOOKUP(V92,FAC_TOTALS_APTA!$A$4:$BT$126,$L95,FALSE))</f>
        <v>9533405.0264234394</v>
      </c>
      <c r="W95" s="32">
        <f>IF(W92=0,0,VLOOKUP(W92,FAC_TOTALS_APTA!$A$4:$BT$126,$L95,FALSE))</f>
        <v>0</v>
      </c>
      <c r="X95" s="32">
        <f>IF(X92=0,0,VLOOKUP(X92,FAC_TOTALS_APTA!$A$4:$BT$126,$L95,FALSE))</f>
        <v>0</v>
      </c>
      <c r="Y95" s="32">
        <f>IF(Y92=0,0,VLOOKUP(Y92,FAC_TOTALS_APTA!$A$4:$BT$126,$L95,FALSE))</f>
        <v>0</v>
      </c>
      <c r="Z95" s="32">
        <f>IF(Z92=0,0,VLOOKUP(Z92,FAC_TOTALS_APTA!$A$4:$BT$126,$L95,FALSE))</f>
        <v>0</v>
      </c>
      <c r="AA95" s="32">
        <f>IF(AA92=0,0,VLOOKUP(AA92,FAC_TOTALS_APTA!$A$4:$BT$126,$L95,FALSE))</f>
        <v>0</v>
      </c>
      <c r="AB95" s="32">
        <f>IF(AB92=0,0,VLOOKUP(AB92,FAC_TOTALS_APTA!$A$4:$BT$126,$L95,FALSE))</f>
        <v>0</v>
      </c>
      <c r="AC95" s="35">
        <f t="shared" ref="AC95:AC105" si="31">SUM(M95:AB95)</f>
        <v>-110258830.74733195</v>
      </c>
      <c r="AD95" s="36">
        <f>AC95/G107</f>
        <v>-9.8596339069937589E-2</v>
      </c>
      <c r="AE95" s="106"/>
    </row>
    <row r="96" spans="1:31" s="16" customFormat="1" x14ac:dyDescent="0.25">
      <c r="A96" s="9"/>
      <c r="B96" s="118" t="s">
        <v>94</v>
      </c>
      <c r="C96" s="119" t="s">
        <v>24</v>
      </c>
      <c r="D96" s="107" t="s">
        <v>95</v>
      </c>
      <c r="E96" s="121"/>
      <c r="F96" s="107">
        <f>MATCH($D96,FAC_TOTALS_APTA!$A$2:$BT$2,)</f>
        <v>20</v>
      </c>
      <c r="G96" s="120">
        <f>VLOOKUP(G92,FAC_TOTALS_APTA!$A$4:$BT$126,$F96,FALSE)</f>
        <v>6023.0015181706003</v>
      </c>
      <c r="H96" s="120">
        <f>VLOOKUP(H92,FAC_TOTALS_APTA!$A$4:$BT$126,$F96,FALSE)</f>
        <v>6095.9867361946699</v>
      </c>
      <c r="I96" s="122">
        <f>IFERROR(H96/G96-1,"-")</f>
        <v>1.2117748568364561E-2</v>
      </c>
      <c r="J96" s="123" t="str">
        <f t="shared" si="29"/>
        <v>_log</v>
      </c>
      <c r="K96" s="123" t="str">
        <f t="shared" si="30"/>
        <v>MDBF_Total_log_FAC</v>
      </c>
      <c r="L96" s="107">
        <f>MATCH($K96,FAC_TOTALS_APTA!$A$2:$BR$2,)</f>
        <v>38</v>
      </c>
      <c r="M96" s="120">
        <f>IF(M92=0,0,VLOOKUP(M92,FAC_TOTALS_APTA!$A$4:$BT$126,$L96,FALSE))</f>
        <v>-498412.216631494</v>
      </c>
      <c r="N96" s="120">
        <f>IF(N92=0,0,VLOOKUP(N92,FAC_TOTALS_APTA!$A$4:$BT$126,$L96,FALSE))</f>
        <v>230102.33033237801</v>
      </c>
      <c r="O96" s="120">
        <f>IF(O92=0,0,VLOOKUP(O92,FAC_TOTALS_APTA!$A$4:$BT$126,$L96,FALSE))</f>
        <v>389457.47836406599</v>
      </c>
      <c r="P96" s="120">
        <f>IF(P92=0,0,VLOOKUP(P92,FAC_TOTALS_APTA!$A$4:$BT$126,$L96,FALSE))</f>
        <v>283433.044496922</v>
      </c>
      <c r="Q96" s="120">
        <f>IF(Q92=0,0,VLOOKUP(Q92,FAC_TOTALS_APTA!$A$4:$BT$126,$L96,FALSE))</f>
        <v>264194.33969928202</v>
      </c>
      <c r="R96" s="120">
        <f>IF(R92=0,0,VLOOKUP(R92,FAC_TOTALS_APTA!$A$4:$BT$126,$L96,FALSE))</f>
        <v>-301394.241678686</v>
      </c>
      <c r="S96" s="120">
        <f>IF(S92=0,0,VLOOKUP(S92,FAC_TOTALS_APTA!$A$4:$BT$126,$L96,FALSE))</f>
        <v>-334725.10572935501</v>
      </c>
      <c r="T96" s="120">
        <f>IF(T92=0,0,VLOOKUP(T92,FAC_TOTALS_APTA!$A$4:$BT$126,$L96,FALSE))</f>
        <v>-424104.62515417603</v>
      </c>
      <c r="U96" s="120">
        <f>IF(U92=0,0,VLOOKUP(U92,FAC_TOTALS_APTA!$A$4:$BT$126,$L96,FALSE))</f>
        <v>-79611.565275021203</v>
      </c>
      <c r="V96" s="120">
        <f>IF(V92=0,0,VLOOKUP(V92,FAC_TOTALS_APTA!$A$4:$BT$126,$L96,FALSE))</f>
        <v>501810.98928311002</v>
      </c>
      <c r="W96" s="120">
        <f>IF(W92=0,0,VLOOKUP(W92,FAC_TOTALS_APTA!$A$4:$BT$126,$L96,FALSE))</f>
        <v>0</v>
      </c>
      <c r="X96" s="120">
        <f>IF(X92=0,0,VLOOKUP(X92,FAC_TOTALS_APTA!$A$4:$BT$126,$L96,FALSE))</f>
        <v>0</v>
      </c>
      <c r="Y96" s="120">
        <f>IF(Y92=0,0,VLOOKUP(Y92,FAC_TOTALS_APTA!$A$4:$BT$126,$L96,FALSE))</f>
        <v>0</v>
      </c>
      <c r="Z96" s="120">
        <f>IF(Z92=0,0,VLOOKUP(Z92,FAC_TOTALS_APTA!$A$4:$BT$126,$L96,FALSE))</f>
        <v>0</v>
      </c>
      <c r="AA96" s="120">
        <f>IF(AA92=0,0,VLOOKUP(AA92,FAC_TOTALS_APTA!$A$4:$BT$126,$L96,FALSE))</f>
        <v>0</v>
      </c>
      <c r="AB96" s="120">
        <f>IF(AB92=0,0,VLOOKUP(AB92,FAC_TOTALS_APTA!$A$4:$BT$126,$L96,FALSE))</f>
        <v>0</v>
      </c>
      <c r="AC96" s="124">
        <f t="shared" si="31"/>
        <v>30750.427707025839</v>
      </c>
      <c r="AD96" s="125">
        <f>AC96/G108</f>
        <v>2.5603849317114405E-5</v>
      </c>
      <c r="AE96" s="9"/>
    </row>
    <row r="97" spans="1:31" x14ac:dyDescent="0.25">
      <c r="B97" s="28" t="s">
        <v>52</v>
      </c>
      <c r="C97" s="31" t="s">
        <v>24</v>
      </c>
      <c r="D97" s="107" t="s">
        <v>9</v>
      </c>
      <c r="E97" s="58"/>
      <c r="F97" s="9">
        <f>MATCH($D97,FAC_TOTALS_APTA!$A$2:$BT$2,)</f>
        <v>14</v>
      </c>
      <c r="G97" s="120">
        <f>VLOOKUP(G92,FAC_TOTALS_APTA!$A$4:$BT$126,$F97,FALSE)</f>
        <v>25697520.3899999</v>
      </c>
      <c r="H97" s="120">
        <f>VLOOKUP(H92,FAC_TOTALS_APTA!$A$4:$BT$126,$F97,FALSE)</f>
        <v>27909105.420000002</v>
      </c>
      <c r="I97" s="33">
        <f t="shared" si="28"/>
        <v>8.606219574635432E-2</v>
      </c>
      <c r="J97" s="34" t="str">
        <f t="shared" si="29"/>
        <v>_log</v>
      </c>
      <c r="K97" s="34" t="str">
        <f t="shared" si="30"/>
        <v>POP_EMP_log_FAC</v>
      </c>
      <c r="L97" s="9">
        <f>MATCH($K97,FAC_TOTALS_APTA!$A$2:$BR$2,)</f>
        <v>32</v>
      </c>
      <c r="M97" s="32">
        <f>IF(M92=0,0,VLOOKUP(M92,FAC_TOTALS_APTA!$A$4:$BT$126,$L97,FALSE))</f>
        <v>3602374.6527868202</v>
      </c>
      <c r="N97" s="32">
        <f>IF(N92=0,0,VLOOKUP(N92,FAC_TOTALS_APTA!$A$4:$BT$126,$L97,FALSE))</f>
        <v>5036779.5415856102</v>
      </c>
      <c r="O97" s="32">
        <f>IF(O92=0,0,VLOOKUP(O92,FAC_TOTALS_APTA!$A$4:$BT$126,$L97,FALSE))</f>
        <v>4819495.3215888701</v>
      </c>
      <c r="P97" s="32">
        <f>IF(P92=0,0,VLOOKUP(P92,FAC_TOTALS_APTA!$A$4:$BT$126,$L97,FALSE))</f>
        <v>5599858.55041085</v>
      </c>
      <c r="Q97" s="32">
        <f>IF(Q92=0,0,VLOOKUP(Q92,FAC_TOTALS_APTA!$A$4:$BT$126,$L97,FALSE))</f>
        <v>556527.39009466802</v>
      </c>
      <c r="R97" s="32">
        <f>IF(R92=0,0,VLOOKUP(R92,FAC_TOTALS_APTA!$A$4:$BT$126,$L97,FALSE))</f>
        <v>2158943.6798162102</v>
      </c>
      <c r="S97" s="32">
        <f>IF(S92=0,0,VLOOKUP(S92,FAC_TOTALS_APTA!$A$4:$BT$126,$L97,FALSE))</f>
        <v>-1994113.87272942</v>
      </c>
      <c r="T97" s="32">
        <f>IF(T92=0,0,VLOOKUP(T92,FAC_TOTALS_APTA!$A$4:$BT$126,$L97,FALSE))</f>
        <v>-1586141.8294486699</v>
      </c>
      <c r="U97" s="32">
        <f>IF(U92=0,0,VLOOKUP(U92,FAC_TOTALS_APTA!$A$4:$BT$126,$L97,FALSE))</f>
        <v>1109251.05201975</v>
      </c>
      <c r="V97" s="32">
        <f>IF(V92=0,0,VLOOKUP(V92,FAC_TOTALS_APTA!$A$4:$BT$126,$L97,FALSE))</f>
        <v>1877018.32609092</v>
      </c>
      <c r="W97" s="32">
        <f>IF(W92=0,0,VLOOKUP(W92,FAC_TOTALS_APTA!$A$4:$BT$126,$L97,FALSE))</f>
        <v>0</v>
      </c>
      <c r="X97" s="32">
        <f>IF(X92=0,0,VLOOKUP(X92,FAC_TOTALS_APTA!$A$4:$BT$126,$L97,FALSE))</f>
        <v>0</v>
      </c>
      <c r="Y97" s="32">
        <f>IF(Y92=0,0,VLOOKUP(Y92,FAC_TOTALS_APTA!$A$4:$BT$126,$L97,FALSE))</f>
        <v>0</v>
      </c>
      <c r="Z97" s="32">
        <f>IF(Z92=0,0,VLOOKUP(Z92,FAC_TOTALS_APTA!$A$4:$BT$126,$L97,FALSE))</f>
        <v>0</v>
      </c>
      <c r="AA97" s="32">
        <f>IF(AA92=0,0,VLOOKUP(AA92,FAC_TOTALS_APTA!$A$4:$BT$126,$L97,FALSE))</f>
        <v>0</v>
      </c>
      <c r="AB97" s="32">
        <f>IF(AB92=0,0,VLOOKUP(AB92,FAC_TOTALS_APTA!$A$4:$BT$126,$L97,FALSE))</f>
        <v>0</v>
      </c>
      <c r="AC97" s="35">
        <f t="shared" si="31"/>
        <v>21179992.812215604</v>
      </c>
      <c r="AD97" s="36">
        <f>AC97/G107</f>
        <v>1.8939705225040061E-2</v>
      </c>
      <c r="AE97" s="106"/>
    </row>
    <row r="98" spans="1:31" x14ac:dyDescent="0.25">
      <c r="B98" s="28" t="s">
        <v>93</v>
      </c>
      <c r="C98" s="31"/>
      <c r="D98" s="107" t="s">
        <v>92</v>
      </c>
      <c r="E98" s="58"/>
      <c r="F98" s="9">
        <f>MATCH($D98,FAC_TOTALS_APTA!$A$2:$BT$2,)</f>
        <v>15</v>
      </c>
      <c r="G98" s="126">
        <f>VLOOKUP(G92,FAC_TOTALS_APTA!$A$4:$BT$126,$F98,FALSE)</f>
        <v>0.50002661492511502</v>
      </c>
      <c r="H98" s="126">
        <f>VLOOKUP(H92,FAC_TOTALS_APTA!$A$4:$BT$126,$F98,FALSE)</f>
        <v>0.478498674131415</v>
      </c>
      <c r="I98" s="33">
        <f t="shared" si="28"/>
        <v>-4.3053589851260399E-2</v>
      </c>
      <c r="J98" s="34" t="str">
        <f t="shared" si="29"/>
        <v/>
      </c>
      <c r="K98" s="34" t="str">
        <f t="shared" si="30"/>
        <v>TSD_POP_EMP_PCT_FAC</v>
      </c>
      <c r="L98" s="9">
        <f>MATCH($K98,FAC_TOTALS_APTA!$A$2:$BR$2,)</f>
        <v>33</v>
      </c>
      <c r="M98" s="32">
        <f>IF(M92=0,0,VLOOKUP(M92,FAC_TOTALS_APTA!$A$4:$BT$126,$L98,FALSE))</f>
        <v>-233572.85139782101</v>
      </c>
      <c r="N98" s="32">
        <f>IF(N92=0,0,VLOOKUP(N92,FAC_TOTALS_APTA!$A$4:$BT$126,$L98,FALSE))</f>
        <v>-2206555.6694197501</v>
      </c>
      <c r="O98" s="32">
        <f>IF(O92=0,0,VLOOKUP(O92,FAC_TOTALS_APTA!$A$4:$BT$126,$L98,FALSE))</f>
        <v>-1618464.7318366701</v>
      </c>
      <c r="P98" s="32">
        <f>IF(P92=0,0,VLOOKUP(P92,FAC_TOTALS_APTA!$A$4:$BT$126,$L98,FALSE))</f>
        <v>1214368.12752092</v>
      </c>
      <c r="Q98" s="32">
        <f>IF(Q92=0,0,VLOOKUP(Q92,FAC_TOTALS_APTA!$A$4:$BT$126,$L98,FALSE))</f>
        <v>-1983799.8982615999</v>
      </c>
      <c r="R98" s="32">
        <f>IF(R92=0,0,VLOOKUP(R92,FAC_TOTALS_APTA!$A$4:$BT$126,$L98,FALSE))</f>
        <v>-533744.528816342</v>
      </c>
      <c r="S98" s="32">
        <f>IF(S92=0,0,VLOOKUP(S92,FAC_TOTALS_APTA!$A$4:$BT$126,$L98,FALSE))</f>
        <v>-909275.38209667394</v>
      </c>
      <c r="T98" s="32">
        <f>IF(T92=0,0,VLOOKUP(T92,FAC_TOTALS_APTA!$A$4:$BT$126,$L98,FALSE))</f>
        <v>3829774.0309931398</v>
      </c>
      <c r="U98" s="32">
        <f>IF(U92=0,0,VLOOKUP(U92,FAC_TOTALS_APTA!$A$4:$BT$126,$L98,FALSE))</f>
        <v>-1002776.71170505</v>
      </c>
      <c r="V98" s="32">
        <f>IF(V92=0,0,VLOOKUP(V92,FAC_TOTALS_APTA!$A$4:$BT$126,$L98,FALSE))</f>
        <v>-4994755.0108151101</v>
      </c>
      <c r="W98" s="32">
        <f>IF(W92=0,0,VLOOKUP(W92,FAC_TOTALS_APTA!$A$4:$BT$126,$L98,FALSE))</f>
        <v>0</v>
      </c>
      <c r="X98" s="32">
        <f>IF(X92=0,0,VLOOKUP(X92,FAC_TOTALS_APTA!$A$4:$BT$126,$L98,FALSE))</f>
        <v>0</v>
      </c>
      <c r="Y98" s="32">
        <f>IF(Y92=0,0,VLOOKUP(Y92,FAC_TOTALS_APTA!$A$4:$BT$126,$L98,FALSE))</f>
        <v>0</v>
      </c>
      <c r="Z98" s="32">
        <f>IF(Z92=0,0,VLOOKUP(Z92,FAC_TOTALS_APTA!$A$4:$BT$126,$L98,FALSE))</f>
        <v>0</v>
      </c>
      <c r="AA98" s="32">
        <f>IF(AA92=0,0,VLOOKUP(AA92,FAC_TOTALS_APTA!$A$4:$BT$126,$L98,FALSE))</f>
        <v>0</v>
      </c>
      <c r="AB98" s="32">
        <f>IF(AB92=0,0,VLOOKUP(AB92,FAC_TOTALS_APTA!$A$4:$BT$126,$L98,FALSE))</f>
        <v>0</v>
      </c>
      <c r="AC98" s="35">
        <f t="shared" si="31"/>
        <v>-8438802.6258349586</v>
      </c>
      <c r="AD98" s="36">
        <f>AC98/G107</f>
        <v>-7.5461986981141364E-3</v>
      </c>
      <c r="AE98" s="106"/>
    </row>
    <row r="99" spans="1:31" x14ac:dyDescent="0.2">
      <c r="B99" s="28" t="s">
        <v>53</v>
      </c>
      <c r="C99" s="31" t="s">
        <v>24</v>
      </c>
      <c r="D99" s="127" t="s">
        <v>17</v>
      </c>
      <c r="E99" s="58"/>
      <c r="F99" s="9">
        <f>MATCH($D99,FAC_TOTALS_APTA!$A$2:$BT$2,)</f>
        <v>16</v>
      </c>
      <c r="G99" s="128">
        <f>VLOOKUP(G92,FAC_TOTALS_APTA!$A$4:$BT$126,$F99,FALSE)</f>
        <v>1.974</v>
      </c>
      <c r="H99" s="128">
        <f>VLOOKUP(H92,FAC_TOTALS_APTA!$A$4:$BT$126,$F99,FALSE)</f>
        <v>4.1093000000000002</v>
      </c>
      <c r="I99" s="33">
        <f t="shared" si="28"/>
        <v>1.0817122593718338</v>
      </c>
      <c r="J99" s="34" t="str">
        <f t="shared" si="29"/>
        <v>_log</v>
      </c>
      <c r="K99" s="34" t="str">
        <f t="shared" si="30"/>
        <v>GAS_PRICE_2018_log_FAC</v>
      </c>
      <c r="L99" s="9">
        <f>MATCH($K99,FAC_TOTALS_APTA!$A$2:$BR$2,)</f>
        <v>34</v>
      </c>
      <c r="M99" s="32">
        <f>IF(M92=0,0,VLOOKUP(M92,FAC_TOTALS_APTA!$A$4:$BT$126,$L99,FALSE))</f>
        <v>15512484.4356662</v>
      </c>
      <c r="N99" s="32">
        <f>IF(N92=0,0,VLOOKUP(N92,FAC_TOTALS_APTA!$A$4:$BT$126,$L99,FALSE))</f>
        <v>15612437.9734278</v>
      </c>
      <c r="O99" s="32">
        <f>IF(O92=0,0,VLOOKUP(O92,FAC_TOTALS_APTA!$A$4:$BT$126,$L99,FALSE))</f>
        <v>20039470.790482599</v>
      </c>
      <c r="P99" s="32">
        <f>IF(P92=0,0,VLOOKUP(P92,FAC_TOTALS_APTA!$A$4:$BT$126,$L99,FALSE))</f>
        <v>13254170.882984299</v>
      </c>
      <c r="Q99" s="32">
        <f>IF(Q92=0,0,VLOOKUP(Q92,FAC_TOTALS_APTA!$A$4:$BT$126,$L99,FALSE))</f>
        <v>4265057.6085834503</v>
      </c>
      <c r="R99" s="32">
        <f>IF(R92=0,0,VLOOKUP(R92,FAC_TOTALS_APTA!$A$4:$BT$126,$L99,FALSE))</f>
        <v>15874981.4514003</v>
      </c>
      <c r="S99" s="32">
        <f>IF(S92=0,0,VLOOKUP(S92,FAC_TOTALS_APTA!$A$4:$BT$126,$L99,FALSE))</f>
        <v>-39456407.097333997</v>
      </c>
      <c r="T99" s="32">
        <f>IF(T92=0,0,VLOOKUP(T92,FAC_TOTALS_APTA!$A$4:$BT$126,$L99,FALSE))</f>
        <v>17460469.372740999</v>
      </c>
      <c r="U99" s="32">
        <f>IF(U92=0,0,VLOOKUP(U92,FAC_TOTALS_APTA!$A$4:$BT$126,$L99,FALSE))</f>
        <v>26008798.451925699</v>
      </c>
      <c r="V99" s="32">
        <f>IF(V92=0,0,VLOOKUP(V92,FAC_TOTALS_APTA!$A$4:$BT$126,$L99,FALSE))</f>
        <v>1287135.8621078599</v>
      </c>
      <c r="W99" s="32">
        <f>IF(W92=0,0,VLOOKUP(W92,FAC_TOTALS_APTA!$A$4:$BT$126,$L99,FALSE))</f>
        <v>0</v>
      </c>
      <c r="X99" s="32">
        <f>IF(X92=0,0,VLOOKUP(X92,FAC_TOTALS_APTA!$A$4:$BT$126,$L99,FALSE))</f>
        <v>0</v>
      </c>
      <c r="Y99" s="32">
        <f>IF(Y92=0,0,VLOOKUP(Y92,FAC_TOTALS_APTA!$A$4:$BT$126,$L99,FALSE))</f>
        <v>0</v>
      </c>
      <c r="Z99" s="32">
        <f>IF(Z92=0,0,VLOOKUP(Z92,FAC_TOTALS_APTA!$A$4:$BT$126,$L99,FALSE))</f>
        <v>0</v>
      </c>
      <c r="AA99" s="32">
        <f>IF(AA92=0,0,VLOOKUP(AA92,FAC_TOTALS_APTA!$A$4:$BT$126,$L99,FALSE))</f>
        <v>0</v>
      </c>
      <c r="AB99" s="32">
        <f>IF(AB92=0,0,VLOOKUP(AB92,FAC_TOTALS_APTA!$A$4:$BT$126,$L99,FALSE))</f>
        <v>0</v>
      </c>
      <c r="AC99" s="35">
        <f t="shared" si="31"/>
        <v>89858599.731985196</v>
      </c>
      <c r="AD99" s="36">
        <f>AC99/G107</f>
        <v>8.0353917300533359E-2</v>
      </c>
      <c r="AE99" s="106"/>
    </row>
    <row r="100" spans="1:31" x14ac:dyDescent="0.25">
      <c r="B100" s="28" t="s">
        <v>50</v>
      </c>
      <c r="C100" s="31" t="s">
        <v>24</v>
      </c>
      <c r="D100" s="107" t="s">
        <v>16</v>
      </c>
      <c r="E100" s="58"/>
      <c r="F100" s="9">
        <f>MATCH($D100,FAC_TOTALS_APTA!$A$2:$BT$2,)</f>
        <v>17</v>
      </c>
      <c r="G100" s="126">
        <f>VLOOKUP(G92,FAC_TOTALS_APTA!$A$4:$BT$126,$F100,FALSE)</f>
        <v>42439.074999999903</v>
      </c>
      <c r="H100" s="126">
        <f>VLOOKUP(H92,FAC_TOTALS_APTA!$A$4:$BT$126,$F100,FALSE)</f>
        <v>33963.31</v>
      </c>
      <c r="I100" s="33">
        <f t="shared" si="28"/>
        <v>-0.19971606355699134</v>
      </c>
      <c r="J100" s="34" t="str">
        <f t="shared" si="29"/>
        <v>_log</v>
      </c>
      <c r="K100" s="34" t="str">
        <f t="shared" si="30"/>
        <v>TOTAL_MED_INC_INDIV_2018_log_FAC</v>
      </c>
      <c r="L100" s="9">
        <f>MATCH($K100,FAC_TOTALS_APTA!$A$2:$BR$2,)</f>
        <v>35</v>
      </c>
      <c r="M100" s="32">
        <f>IF(M92=0,0,VLOOKUP(M92,FAC_TOTALS_APTA!$A$4:$BT$126,$L100,FALSE))</f>
        <v>2726679.6488928501</v>
      </c>
      <c r="N100" s="32">
        <f>IF(N92=0,0,VLOOKUP(N92,FAC_TOTALS_APTA!$A$4:$BT$126,$L100,FALSE))</f>
        <v>3325127.15901992</v>
      </c>
      <c r="O100" s="32">
        <f>IF(O92=0,0,VLOOKUP(O92,FAC_TOTALS_APTA!$A$4:$BT$126,$L100,FALSE))</f>
        <v>2972629.0390186799</v>
      </c>
      <c r="P100" s="32">
        <f>IF(P92=0,0,VLOOKUP(P92,FAC_TOTALS_APTA!$A$4:$BT$126,$L100,FALSE))</f>
        <v>4915053.2411077498</v>
      </c>
      <c r="Q100" s="32">
        <f>IF(Q92=0,0,VLOOKUP(Q92,FAC_TOTALS_APTA!$A$4:$BT$126,$L100,FALSE))</f>
        <v>-1479495.07818657</v>
      </c>
      <c r="R100" s="32">
        <f>IF(R92=0,0,VLOOKUP(R92,FAC_TOTALS_APTA!$A$4:$BT$126,$L100,FALSE))</f>
        <v>-124171.400817273</v>
      </c>
      <c r="S100" s="32">
        <f>IF(S92=0,0,VLOOKUP(S92,FAC_TOTALS_APTA!$A$4:$BT$126,$L100,FALSE))</f>
        <v>2770572.40886669</v>
      </c>
      <c r="T100" s="32">
        <f>IF(T92=0,0,VLOOKUP(T92,FAC_TOTALS_APTA!$A$4:$BT$126,$L100,FALSE))</f>
        <v>630680.15824492695</v>
      </c>
      <c r="U100" s="32">
        <f>IF(U92=0,0,VLOOKUP(U92,FAC_TOTALS_APTA!$A$4:$BT$126,$L100,FALSE))</f>
        <v>2384722.7132874602</v>
      </c>
      <c r="V100" s="32">
        <f>IF(V92=0,0,VLOOKUP(V92,FAC_TOTALS_APTA!$A$4:$BT$126,$L100,FALSE))</f>
        <v>407242.01627528202</v>
      </c>
      <c r="W100" s="32">
        <f>IF(W92=0,0,VLOOKUP(W92,FAC_TOTALS_APTA!$A$4:$BT$126,$L100,FALSE))</f>
        <v>0</v>
      </c>
      <c r="X100" s="32">
        <f>IF(X92=0,0,VLOOKUP(X92,FAC_TOTALS_APTA!$A$4:$BT$126,$L100,FALSE))</f>
        <v>0</v>
      </c>
      <c r="Y100" s="32">
        <f>IF(Y92=0,0,VLOOKUP(Y92,FAC_TOTALS_APTA!$A$4:$BT$126,$L100,FALSE))</f>
        <v>0</v>
      </c>
      <c r="Z100" s="32">
        <f>IF(Z92=0,0,VLOOKUP(Z92,FAC_TOTALS_APTA!$A$4:$BT$126,$L100,FALSE))</f>
        <v>0</v>
      </c>
      <c r="AA100" s="32">
        <f>IF(AA92=0,0,VLOOKUP(AA92,FAC_TOTALS_APTA!$A$4:$BT$126,$L100,FALSE))</f>
        <v>0</v>
      </c>
      <c r="AB100" s="32">
        <f>IF(AB92=0,0,VLOOKUP(AB92,FAC_TOTALS_APTA!$A$4:$BT$126,$L100,FALSE))</f>
        <v>0</v>
      </c>
      <c r="AC100" s="35">
        <f t="shared" si="31"/>
        <v>18529039.905709717</v>
      </c>
      <c r="AD100" s="36">
        <f>AC100/G107</f>
        <v>1.6569153588888091E-2</v>
      </c>
      <c r="AE100" s="106"/>
    </row>
    <row r="101" spans="1:31" x14ac:dyDescent="0.25">
      <c r="B101" s="28" t="s">
        <v>66</v>
      </c>
      <c r="C101" s="31"/>
      <c r="D101" s="107" t="s">
        <v>10</v>
      </c>
      <c r="E101" s="58"/>
      <c r="F101" s="9">
        <f>MATCH($D101,FAC_TOTALS_APTA!$A$2:$BT$2,)</f>
        <v>18</v>
      </c>
      <c r="G101" s="120">
        <f>VLOOKUP(G92,FAC_TOTALS_APTA!$A$4:$BT$126,$F101,FALSE)</f>
        <v>31.709999999999901</v>
      </c>
      <c r="H101" s="120">
        <f>VLOOKUP(H92,FAC_TOTALS_APTA!$A$4:$BT$126,$F101,FALSE)</f>
        <v>31.51</v>
      </c>
      <c r="I101" s="33">
        <f t="shared" si="28"/>
        <v>-6.3071586250362799E-3</v>
      </c>
      <c r="J101" s="34" t="str">
        <f t="shared" si="29"/>
        <v/>
      </c>
      <c r="K101" s="34" t="str">
        <f t="shared" si="30"/>
        <v>PCT_HH_NO_VEH_FAC</v>
      </c>
      <c r="L101" s="9">
        <f>MATCH($K101,FAC_TOTALS_APTA!$A$2:$BR$2,)</f>
        <v>36</v>
      </c>
      <c r="M101" s="32">
        <f>IF(M92=0,0,VLOOKUP(M92,FAC_TOTALS_APTA!$A$4:$BT$126,$L101,FALSE))</f>
        <v>-947422.35419161897</v>
      </c>
      <c r="N101" s="32">
        <f>IF(N92=0,0,VLOOKUP(N92,FAC_TOTALS_APTA!$A$4:$BT$126,$L101,FALSE))</f>
        <v>-914992.35131880105</v>
      </c>
      <c r="O101" s="32">
        <f>IF(O92=0,0,VLOOKUP(O92,FAC_TOTALS_APTA!$A$4:$BT$126,$L101,FALSE))</f>
        <v>-800052.91326205095</v>
      </c>
      <c r="P101" s="32">
        <f>IF(P92=0,0,VLOOKUP(P92,FAC_TOTALS_APTA!$A$4:$BT$126,$L101,FALSE))</f>
        <v>-1335661.1671108999</v>
      </c>
      <c r="Q101" s="32">
        <f>IF(Q92=0,0,VLOOKUP(Q92,FAC_TOTALS_APTA!$A$4:$BT$126,$L101,FALSE))</f>
        <v>575330.53657500003</v>
      </c>
      <c r="R101" s="32">
        <f>IF(R92=0,0,VLOOKUP(R92,FAC_TOTALS_APTA!$A$4:$BT$126,$L101,FALSE))</f>
        <v>49638.027526286598</v>
      </c>
      <c r="S101" s="32">
        <f>IF(S92=0,0,VLOOKUP(S92,FAC_TOTALS_APTA!$A$4:$BT$126,$L101,FALSE))</f>
        <v>476731.57004952698</v>
      </c>
      <c r="T101" s="32">
        <f>IF(T92=0,0,VLOOKUP(T92,FAC_TOTALS_APTA!$A$4:$BT$126,$L101,FALSE))</f>
        <v>778813.88652333198</v>
      </c>
      <c r="U101" s="32">
        <f>IF(U92=0,0,VLOOKUP(U92,FAC_TOTALS_APTA!$A$4:$BT$126,$L101,FALSE))</f>
        <v>881185.33889734698</v>
      </c>
      <c r="V101" s="32">
        <f>IF(V92=0,0,VLOOKUP(V92,FAC_TOTALS_APTA!$A$4:$BT$126,$L101,FALSE))</f>
        <v>485011.28064438101</v>
      </c>
      <c r="W101" s="32">
        <f>IF(W92=0,0,VLOOKUP(W92,FAC_TOTALS_APTA!$A$4:$BT$126,$L101,FALSE))</f>
        <v>0</v>
      </c>
      <c r="X101" s="32">
        <f>IF(X92=0,0,VLOOKUP(X92,FAC_TOTALS_APTA!$A$4:$BT$126,$L101,FALSE))</f>
        <v>0</v>
      </c>
      <c r="Y101" s="32">
        <f>IF(Y92=0,0,VLOOKUP(Y92,FAC_TOTALS_APTA!$A$4:$BT$126,$L101,FALSE))</f>
        <v>0</v>
      </c>
      <c r="Z101" s="32">
        <f>IF(Z92=0,0,VLOOKUP(Z92,FAC_TOTALS_APTA!$A$4:$BT$126,$L101,FALSE))</f>
        <v>0</v>
      </c>
      <c r="AA101" s="32">
        <f>IF(AA92=0,0,VLOOKUP(AA92,FAC_TOTALS_APTA!$A$4:$BT$126,$L101,FALSE))</f>
        <v>0</v>
      </c>
      <c r="AB101" s="32">
        <f>IF(AB92=0,0,VLOOKUP(AB92,FAC_TOTALS_APTA!$A$4:$BT$126,$L101,FALSE))</f>
        <v>0</v>
      </c>
      <c r="AC101" s="35">
        <f t="shared" si="31"/>
        <v>-751418.14566749753</v>
      </c>
      <c r="AD101" s="36">
        <f>AC101/G107</f>
        <v>-6.7193781914224693E-4</v>
      </c>
      <c r="AE101" s="106"/>
    </row>
    <row r="102" spans="1:31" x14ac:dyDescent="0.25">
      <c r="B102" s="28" t="s">
        <v>51</v>
      </c>
      <c r="C102" s="31"/>
      <c r="D102" s="107" t="s">
        <v>31</v>
      </c>
      <c r="E102" s="58"/>
      <c r="F102" s="9">
        <f>MATCH($D102,FAC_TOTALS_APTA!$A$2:$BT$2,)</f>
        <v>19</v>
      </c>
      <c r="G102" s="128">
        <f>VLOOKUP(G92,FAC_TOTALS_APTA!$A$4:$BT$126,$F102,FALSE)</f>
        <v>3.5</v>
      </c>
      <c r="H102" s="128">
        <f>VLOOKUP(H92,FAC_TOTALS_APTA!$A$4:$BT$126,$F102,FALSE)</f>
        <v>4.0999999999999996</v>
      </c>
      <c r="I102" s="33">
        <f t="shared" si="28"/>
        <v>0.17142857142857126</v>
      </c>
      <c r="J102" s="34" t="str">
        <f t="shared" si="29"/>
        <v/>
      </c>
      <c r="K102" s="34" t="str">
        <f t="shared" si="30"/>
        <v>JTW_HOME_PCT_FAC</v>
      </c>
      <c r="L102" s="9">
        <f>MATCH($K102,FAC_TOTALS_APTA!$A$2:$BR$2,)</f>
        <v>37</v>
      </c>
      <c r="M102" s="32">
        <f>IF(M92=0,0,VLOOKUP(M92,FAC_TOTALS_APTA!$A$4:$BT$126,$L102,FALSE))</f>
        <v>0</v>
      </c>
      <c r="N102" s="32">
        <f>IF(N92=0,0,VLOOKUP(N92,FAC_TOTALS_APTA!$A$4:$BT$126,$L102,FALSE))</f>
        <v>0</v>
      </c>
      <c r="O102" s="32">
        <f>IF(O92=0,0,VLOOKUP(O92,FAC_TOTALS_APTA!$A$4:$BT$126,$L102,FALSE))</f>
        <v>0</v>
      </c>
      <c r="P102" s="32">
        <f>IF(P92=0,0,VLOOKUP(P92,FAC_TOTALS_APTA!$A$4:$BT$126,$L102,FALSE))</f>
        <v>-1980555.4352089199</v>
      </c>
      <c r="Q102" s="32">
        <f>IF(Q92=0,0,VLOOKUP(Q92,FAC_TOTALS_APTA!$A$4:$BT$126,$L102,FALSE))</f>
        <v>969879.04005722795</v>
      </c>
      <c r="R102" s="32">
        <f>IF(R92=0,0,VLOOKUP(R92,FAC_TOTALS_APTA!$A$4:$BT$126,$L102,FALSE))</f>
        <v>-919903.28544322005</v>
      </c>
      <c r="S102" s="32">
        <f>IF(S92=0,0,VLOOKUP(S92,FAC_TOTALS_APTA!$A$4:$BT$126,$L102,FALSE))</f>
        <v>-1858845.1132894801</v>
      </c>
      <c r="T102" s="32">
        <f>IF(T92=0,0,VLOOKUP(T92,FAC_TOTALS_APTA!$A$4:$BT$126,$L102,FALSE))</f>
        <v>0</v>
      </c>
      <c r="U102" s="32">
        <f>IF(U92=0,0,VLOOKUP(U92,FAC_TOTALS_APTA!$A$4:$BT$126,$L102,FALSE))</f>
        <v>0</v>
      </c>
      <c r="V102" s="32">
        <f>IF(V92=0,0,VLOOKUP(V92,FAC_TOTALS_APTA!$A$4:$BT$126,$L102,FALSE))</f>
        <v>-1710982.80234222</v>
      </c>
      <c r="W102" s="32">
        <f>IF(W92=0,0,VLOOKUP(W92,FAC_TOTALS_APTA!$A$4:$BT$126,$L102,FALSE))</f>
        <v>0</v>
      </c>
      <c r="X102" s="32">
        <f>IF(X92=0,0,VLOOKUP(X92,FAC_TOTALS_APTA!$A$4:$BT$126,$L102,FALSE))</f>
        <v>0</v>
      </c>
      <c r="Y102" s="32">
        <f>IF(Y92=0,0,VLOOKUP(Y92,FAC_TOTALS_APTA!$A$4:$BT$126,$L102,FALSE))</f>
        <v>0</v>
      </c>
      <c r="Z102" s="32">
        <f>IF(Z92=0,0,VLOOKUP(Z92,FAC_TOTALS_APTA!$A$4:$BT$126,$L102,FALSE))</f>
        <v>0</v>
      </c>
      <c r="AA102" s="32">
        <f>IF(AA92=0,0,VLOOKUP(AA92,FAC_TOTALS_APTA!$A$4:$BT$126,$L102,FALSE))</f>
        <v>0</v>
      </c>
      <c r="AB102" s="32">
        <f>IF(AB92=0,0,VLOOKUP(AB92,FAC_TOTALS_APTA!$A$4:$BT$126,$L102,FALSE))</f>
        <v>0</v>
      </c>
      <c r="AC102" s="35">
        <f t="shared" si="31"/>
        <v>-5500407.5962266121</v>
      </c>
      <c r="AD102" s="36">
        <f>AC102/G107</f>
        <v>-4.9186087745043726E-3</v>
      </c>
      <c r="AE102" s="106"/>
    </row>
    <row r="103" spans="1:31" x14ac:dyDescent="0.25">
      <c r="B103" s="28" t="s">
        <v>67</v>
      </c>
      <c r="C103" s="31"/>
      <c r="D103" s="14" t="s">
        <v>74</v>
      </c>
      <c r="E103" s="58"/>
      <c r="F103" s="9">
        <f>MATCH($D103,FAC_TOTALS_APTA!$A$2:$BT$2,)</f>
        <v>21</v>
      </c>
      <c r="G103" s="128">
        <f>VLOOKUP(G92,FAC_TOTALS_APTA!$A$4:$BT$126,$F103,FALSE)</f>
        <v>0</v>
      </c>
      <c r="H103" s="128">
        <f>VLOOKUP(H92,FAC_TOTALS_APTA!$A$4:$BT$126,$F103,FALSE)</f>
        <v>1</v>
      </c>
      <c r="I103" s="33" t="str">
        <f t="shared" si="28"/>
        <v>-</v>
      </c>
      <c r="J103" s="34" t="str">
        <f t="shared" si="29"/>
        <v/>
      </c>
      <c r="K103" s="34" t="str">
        <f t="shared" si="30"/>
        <v>YEARS_SINCE_TNC_BUS_NY_FAC</v>
      </c>
      <c r="L103" s="9">
        <f>MATCH($K103,FAC_TOTALS_APTA!$A$2:$BR$2,)</f>
        <v>39</v>
      </c>
      <c r="M103" s="32">
        <f>IF(M92=0,0,VLOOKUP(M92,FAC_TOTALS_APTA!$A$4:$BT$126,$L103,FALSE))</f>
        <v>0</v>
      </c>
      <c r="N103" s="32">
        <f>IF(N92=0,0,VLOOKUP(N92,FAC_TOTALS_APTA!$A$4:$BT$126,$L103,FALSE))</f>
        <v>0</v>
      </c>
      <c r="O103" s="32">
        <f>IF(O92=0,0,VLOOKUP(O92,FAC_TOTALS_APTA!$A$4:$BT$126,$L103,FALSE))</f>
        <v>0</v>
      </c>
      <c r="P103" s="32">
        <f>IF(P92=0,0,VLOOKUP(P92,FAC_TOTALS_APTA!$A$4:$BT$126,$L103,FALSE))</f>
        <v>0</v>
      </c>
      <c r="Q103" s="32">
        <f>IF(Q92=0,0,VLOOKUP(Q92,FAC_TOTALS_APTA!$A$4:$BT$126,$L103,FALSE))</f>
        <v>0</v>
      </c>
      <c r="R103" s="32">
        <f>IF(R92=0,0,VLOOKUP(R92,FAC_TOTALS_APTA!$A$4:$BT$126,$L103,FALSE))</f>
        <v>0</v>
      </c>
      <c r="S103" s="32">
        <f>IF(S92=0,0,VLOOKUP(S92,FAC_TOTALS_APTA!$A$4:$BT$126,$L103,FALSE))</f>
        <v>0</v>
      </c>
      <c r="T103" s="32">
        <f>IF(T92=0,0,VLOOKUP(T92,FAC_TOTALS_APTA!$A$4:$BT$126,$L103,FALSE))</f>
        <v>0</v>
      </c>
      <c r="U103" s="32">
        <f>IF(U92=0,0,VLOOKUP(U92,FAC_TOTALS_APTA!$A$4:$BT$126,$L103,FALSE))</f>
        <v>0</v>
      </c>
      <c r="V103" s="32">
        <f>IF(V92=0,0,VLOOKUP(V92,FAC_TOTALS_APTA!$A$4:$BT$126,$L103,FALSE))</f>
        <v>6346504.1717267605</v>
      </c>
      <c r="W103" s="32">
        <f>IF(W92=0,0,VLOOKUP(W92,FAC_TOTALS_APTA!$A$4:$BT$126,$L103,FALSE))</f>
        <v>0</v>
      </c>
      <c r="X103" s="32">
        <f>IF(X92=0,0,VLOOKUP(X92,FAC_TOTALS_APTA!$A$4:$BT$126,$L103,FALSE))</f>
        <v>0</v>
      </c>
      <c r="Y103" s="32">
        <f>IF(Y92=0,0,VLOOKUP(Y92,FAC_TOTALS_APTA!$A$4:$BT$126,$L103,FALSE))</f>
        <v>0</v>
      </c>
      <c r="Z103" s="32">
        <f>IF(Z92=0,0,VLOOKUP(Z92,FAC_TOTALS_APTA!$A$4:$BT$126,$L103,FALSE))</f>
        <v>0</v>
      </c>
      <c r="AA103" s="32">
        <f>IF(AA92=0,0,VLOOKUP(AA92,FAC_TOTALS_APTA!$A$4:$BT$126,$L103,FALSE))</f>
        <v>0</v>
      </c>
      <c r="AB103" s="32">
        <f>IF(AB92=0,0,VLOOKUP(AB92,FAC_TOTALS_APTA!$A$4:$BT$126,$L103,FALSE))</f>
        <v>0</v>
      </c>
      <c r="AC103" s="35">
        <f t="shared" si="31"/>
        <v>6346504.1717267605</v>
      </c>
      <c r="AD103" s="36">
        <f>AC103/G107</f>
        <v>5.6752105294703287E-3</v>
      </c>
      <c r="AE103" s="106"/>
    </row>
    <row r="104" spans="1:31" x14ac:dyDescent="0.25">
      <c r="B104" s="28" t="s">
        <v>68</v>
      </c>
      <c r="C104" s="31"/>
      <c r="D104" s="107" t="s">
        <v>47</v>
      </c>
      <c r="E104" s="58"/>
      <c r="F104" s="9">
        <f>MATCH($D104,FAC_TOTALS_APTA!$A$2:$BT$2,)</f>
        <v>28</v>
      </c>
      <c r="G104" s="128">
        <f>VLOOKUP(G92,FAC_TOTALS_APTA!$A$4:$BT$126,$F104,FALSE)</f>
        <v>0</v>
      </c>
      <c r="H104" s="128">
        <f>VLOOKUP(H92,FAC_TOTALS_APTA!$A$4:$BT$126,$F104,FALSE)</f>
        <v>0</v>
      </c>
      <c r="I104" s="33" t="str">
        <f t="shared" si="28"/>
        <v>-</v>
      </c>
      <c r="J104" s="34" t="str">
        <f t="shared" ref="J104:J105" si="32">IF(C104="Log","_log","")</f>
        <v/>
      </c>
      <c r="K104" s="34" t="str">
        <f t="shared" si="30"/>
        <v>BIKE_SHARE_FAC</v>
      </c>
      <c r="L104" s="9">
        <f>MATCH($K104,FAC_TOTALS_APTA!$A$2:$BR$2,)</f>
        <v>46</v>
      </c>
      <c r="M104" s="32">
        <f>IF(M92=0,0,VLOOKUP(M92,FAC_TOTALS_APTA!$A$4:$BT$126,$L104,FALSE))</f>
        <v>0</v>
      </c>
      <c r="N104" s="32">
        <f>IF(N92=0,0,VLOOKUP(N92,FAC_TOTALS_APTA!$A$4:$BT$126,$L104,FALSE))</f>
        <v>0</v>
      </c>
      <c r="O104" s="32">
        <f>IF(O92=0,0,VLOOKUP(O92,FAC_TOTALS_APTA!$A$4:$BT$126,$L104,FALSE))</f>
        <v>0</v>
      </c>
      <c r="P104" s="32">
        <f>IF(P92=0,0,VLOOKUP(P92,FAC_TOTALS_APTA!$A$4:$BT$126,$L104,FALSE))</f>
        <v>0</v>
      </c>
      <c r="Q104" s="32">
        <f>IF(Q92=0,0,VLOOKUP(Q92,FAC_TOTALS_APTA!$A$4:$BT$126,$L104,FALSE))</f>
        <v>0</v>
      </c>
      <c r="R104" s="32">
        <f>IF(R92=0,0,VLOOKUP(R92,FAC_TOTALS_APTA!$A$4:$BT$126,$L104,FALSE))</f>
        <v>0</v>
      </c>
      <c r="S104" s="32">
        <f>IF(S92=0,0,VLOOKUP(S92,FAC_TOTALS_APTA!$A$4:$BT$126,$L104,FALSE))</f>
        <v>0</v>
      </c>
      <c r="T104" s="32">
        <f>IF(T92=0,0,VLOOKUP(T92,FAC_TOTALS_APTA!$A$4:$BT$126,$L104,FALSE))</f>
        <v>0</v>
      </c>
      <c r="U104" s="32">
        <f>IF(U92=0,0,VLOOKUP(U92,FAC_TOTALS_APTA!$A$4:$BT$126,$L104,FALSE))</f>
        <v>0</v>
      </c>
      <c r="V104" s="32">
        <f>IF(V92=0,0,VLOOKUP(V92,FAC_TOTALS_APTA!$A$4:$BT$126,$L104,FALSE))</f>
        <v>0</v>
      </c>
      <c r="W104" s="32">
        <f>IF(W92=0,0,VLOOKUP(W92,FAC_TOTALS_APTA!$A$4:$BT$126,$L104,FALSE))</f>
        <v>0</v>
      </c>
      <c r="X104" s="32">
        <f>IF(X92=0,0,VLOOKUP(X92,FAC_TOTALS_APTA!$A$4:$BT$126,$L104,FALSE))</f>
        <v>0</v>
      </c>
      <c r="Y104" s="32">
        <f>IF(Y92=0,0,VLOOKUP(Y92,FAC_TOTALS_APTA!$A$4:$BT$126,$L104,FALSE))</f>
        <v>0</v>
      </c>
      <c r="Z104" s="32">
        <f>IF(Z92=0,0,VLOOKUP(Z92,FAC_TOTALS_APTA!$A$4:$BT$126,$L104,FALSE))</f>
        <v>0</v>
      </c>
      <c r="AA104" s="32">
        <f>IF(AA92=0,0,VLOOKUP(AA92,FAC_TOTALS_APTA!$A$4:$BT$126,$L104,FALSE))</f>
        <v>0</v>
      </c>
      <c r="AB104" s="32">
        <f>IF(AB92=0,0,VLOOKUP(AB92,FAC_TOTALS_APTA!$A$4:$BT$126,$L104,FALSE))</f>
        <v>0</v>
      </c>
      <c r="AC104" s="35">
        <f t="shared" si="31"/>
        <v>0</v>
      </c>
      <c r="AD104" s="36">
        <f>AC104/G107</f>
        <v>0</v>
      </c>
      <c r="AE104" s="106"/>
    </row>
    <row r="105" spans="1:31" x14ac:dyDescent="0.25">
      <c r="B105" s="11" t="s">
        <v>69</v>
      </c>
      <c r="C105" s="30"/>
      <c r="D105" s="132" t="s">
        <v>48</v>
      </c>
      <c r="E105" s="59"/>
      <c r="F105" s="10">
        <f>MATCH($D105,FAC_TOTALS_APTA!$A$2:$BT$2,)</f>
        <v>29</v>
      </c>
      <c r="G105" s="134">
        <f>VLOOKUP(G92,FAC_TOTALS_APTA!$A$4:$BT$126,$F105,FALSE)</f>
        <v>0</v>
      </c>
      <c r="H105" s="134">
        <f>VLOOKUP(H92,FAC_TOTALS_APTA!$A$4:$BT$126,$F105,FALSE)</f>
        <v>0</v>
      </c>
      <c r="I105" s="39" t="str">
        <f t="shared" si="28"/>
        <v>-</v>
      </c>
      <c r="J105" s="40" t="str">
        <f t="shared" si="32"/>
        <v/>
      </c>
      <c r="K105" s="40" t="str">
        <f t="shared" si="30"/>
        <v>scooter_flag_FAC</v>
      </c>
      <c r="L105" s="10">
        <f>MATCH($K105,FAC_TOTALS_APTA!$A$2:$BR$2,)</f>
        <v>47</v>
      </c>
      <c r="M105" s="41">
        <f>IF(M92=0,0,VLOOKUP(M92,FAC_TOTALS_APTA!$A$4:$BT$126,$L105,FALSE))</f>
        <v>0</v>
      </c>
      <c r="N105" s="41">
        <f>IF(N92=0,0,VLOOKUP(N92,FAC_TOTALS_APTA!$A$4:$BT$126,$L105,FALSE))</f>
        <v>0</v>
      </c>
      <c r="O105" s="41">
        <f>IF(O92=0,0,VLOOKUP(O92,FAC_TOTALS_APTA!$A$4:$BT$126,$L105,FALSE))</f>
        <v>0</v>
      </c>
      <c r="P105" s="41">
        <f>IF(P92=0,0,VLOOKUP(P92,FAC_TOTALS_APTA!$A$4:$BT$126,$L105,FALSE))</f>
        <v>0</v>
      </c>
      <c r="Q105" s="41">
        <f>IF(Q92=0,0,VLOOKUP(Q92,FAC_TOTALS_APTA!$A$4:$BT$126,$L105,FALSE))</f>
        <v>0</v>
      </c>
      <c r="R105" s="41">
        <f>IF(R92=0,0,VLOOKUP(R92,FAC_TOTALS_APTA!$A$4:$BT$126,$L105,FALSE))</f>
        <v>0</v>
      </c>
      <c r="S105" s="41">
        <f>IF(S92=0,0,VLOOKUP(S92,FAC_TOTALS_APTA!$A$4:$BT$126,$L105,FALSE))</f>
        <v>0</v>
      </c>
      <c r="T105" s="41">
        <f>IF(T92=0,0,VLOOKUP(T92,FAC_TOTALS_APTA!$A$4:$BT$126,$L105,FALSE))</f>
        <v>0</v>
      </c>
      <c r="U105" s="41">
        <f>IF(U92=0,0,VLOOKUP(U92,FAC_TOTALS_APTA!$A$4:$BT$126,$L105,FALSE))</f>
        <v>0</v>
      </c>
      <c r="V105" s="41">
        <f>IF(V92=0,0,VLOOKUP(V92,FAC_TOTALS_APTA!$A$4:$BT$126,$L105,FALSE))</f>
        <v>0</v>
      </c>
      <c r="W105" s="41">
        <f>IF(W92=0,0,VLOOKUP(W92,FAC_TOTALS_APTA!$A$4:$BT$126,$L105,FALSE))</f>
        <v>0</v>
      </c>
      <c r="X105" s="41">
        <f>IF(X92=0,0,VLOOKUP(X92,FAC_TOTALS_APTA!$A$4:$BT$126,$L105,FALSE))</f>
        <v>0</v>
      </c>
      <c r="Y105" s="41">
        <f>IF(Y92=0,0,VLOOKUP(Y92,FAC_TOTALS_APTA!$A$4:$BT$126,$L105,FALSE))</f>
        <v>0</v>
      </c>
      <c r="Z105" s="41">
        <f>IF(Z92=0,0,VLOOKUP(Z92,FAC_TOTALS_APTA!$A$4:$BT$126,$L105,FALSE))</f>
        <v>0</v>
      </c>
      <c r="AA105" s="41">
        <f>IF(AA92=0,0,VLOOKUP(AA92,FAC_TOTALS_APTA!$A$4:$BT$126,$L105,FALSE))</f>
        <v>0</v>
      </c>
      <c r="AB105" s="41">
        <f>IF(AB92=0,0,VLOOKUP(AB92,FAC_TOTALS_APTA!$A$4:$BT$126,$L105,FALSE))</f>
        <v>0</v>
      </c>
      <c r="AC105" s="42">
        <f t="shared" si="31"/>
        <v>0</v>
      </c>
      <c r="AD105" s="43">
        <f>AC105/G107</f>
        <v>0</v>
      </c>
      <c r="AE105" s="106"/>
    </row>
    <row r="106" spans="1:31" x14ac:dyDescent="0.25">
      <c r="B106" s="44" t="s">
        <v>57</v>
      </c>
      <c r="C106" s="45"/>
      <c r="D106" s="44" t="s">
        <v>49</v>
      </c>
      <c r="E106" s="46"/>
      <c r="F106" s="47"/>
      <c r="G106" s="144"/>
      <c r="H106" s="144"/>
      <c r="I106" s="49"/>
      <c r="J106" s="50"/>
      <c r="K106" s="50" t="str">
        <f t="shared" si="30"/>
        <v>New_Reporter_FAC</v>
      </c>
      <c r="L106" s="47">
        <f>MATCH($K106,FAC_TOTALS_APTA!$A$2:$BR$2,)</f>
        <v>51</v>
      </c>
      <c r="M106" s="48">
        <f>IF(M92=0,0,VLOOKUP(M92,FAC_TOTALS_APTA!$A$4:$BT$126,$L106,FALSE))</f>
        <v>0</v>
      </c>
      <c r="N106" s="48">
        <f>IF(N92=0,0,VLOOKUP(N92,FAC_TOTALS_APTA!$A$4:$BT$126,$L106,FALSE))</f>
        <v>0</v>
      </c>
      <c r="O106" s="48">
        <f>IF(O92=0,0,VLOOKUP(O92,FAC_TOTALS_APTA!$A$4:$BT$126,$L106,FALSE))</f>
        <v>0</v>
      </c>
      <c r="P106" s="48">
        <f>IF(P92=0,0,VLOOKUP(P92,FAC_TOTALS_APTA!$A$4:$BT$126,$L106,FALSE))</f>
        <v>0</v>
      </c>
      <c r="Q106" s="48">
        <f>IF(Q92=0,0,VLOOKUP(Q92,FAC_TOTALS_APTA!$A$4:$BT$126,$L106,FALSE))</f>
        <v>0</v>
      </c>
      <c r="R106" s="48">
        <f>IF(R92=0,0,VLOOKUP(R92,FAC_TOTALS_APTA!$A$4:$BT$126,$L106,FALSE))</f>
        <v>0</v>
      </c>
      <c r="S106" s="48">
        <f>IF(S92=0,0,VLOOKUP(S92,FAC_TOTALS_APTA!$A$4:$BT$126,$L106,FALSE))</f>
        <v>0</v>
      </c>
      <c r="T106" s="48">
        <f>IF(T92=0,0,VLOOKUP(T92,FAC_TOTALS_APTA!$A$4:$BT$126,$L106,FALSE))</f>
        <v>0</v>
      </c>
      <c r="U106" s="48">
        <f>IF(U92=0,0,VLOOKUP(U92,FAC_TOTALS_APTA!$A$4:$BT$126,$L106,FALSE))</f>
        <v>0</v>
      </c>
      <c r="V106" s="48">
        <f>IF(V92=0,0,VLOOKUP(V92,FAC_TOTALS_APTA!$A$4:$BT$126,$L106,FALSE))</f>
        <v>0</v>
      </c>
      <c r="W106" s="48">
        <f>IF(W92=0,0,VLOOKUP(W92,FAC_TOTALS_APTA!$A$4:$BT$126,$L106,FALSE))</f>
        <v>0</v>
      </c>
      <c r="X106" s="48">
        <f>IF(X92=0,0,VLOOKUP(X92,FAC_TOTALS_APTA!$A$4:$BT$126,$L106,FALSE))</f>
        <v>0</v>
      </c>
      <c r="Y106" s="48">
        <f>IF(Y92=0,0,VLOOKUP(Y92,FAC_TOTALS_APTA!$A$4:$BT$126,$L106,FALSE))</f>
        <v>0</v>
      </c>
      <c r="Z106" s="48">
        <f>IF(Z92=0,0,VLOOKUP(Z92,FAC_TOTALS_APTA!$A$4:$BT$126,$L106,FALSE))</f>
        <v>0</v>
      </c>
      <c r="AA106" s="48">
        <f>IF(AA92=0,0,VLOOKUP(AA92,FAC_TOTALS_APTA!$A$4:$BT$126,$L106,FALSE))</f>
        <v>0</v>
      </c>
      <c r="AB106" s="48">
        <f>IF(AB92=0,0,VLOOKUP(AB92,FAC_TOTALS_APTA!$A$4:$BT$126,$L106,FALSE))</f>
        <v>0</v>
      </c>
      <c r="AC106" s="51">
        <f>SUM(M106:AB106)</f>
        <v>0</v>
      </c>
      <c r="AD106" s="52">
        <f>AC106/G108</f>
        <v>0</v>
      </c>
    </row>
    <row r="107" spans="1:31" s="110" customFormat="1" ht="15.75" customHeight="1" x14ac:dyDescent="0.25">
      <c r="A107" s="109"/>
      <c r="B107" s="28" t="s">
        <v>70</v>
      </c>
      <c r="C107" s="31"/>
      <c r="D107" s="9" t="s">
        <v>6</v>
      </c>
      <c r="E107" s="58"/>
      <c r="F107" s="9">
        <f>MATCH($D107,FAC_TOTALS_APTA!$A$2:$BR$2,)</f>
        <v>10</v>
      </c>
      <c r="G107" s="120">
        <f>VLOOKUP(G92,FAC_TOTALS_APTA!$A$4:$BT$126,$F107,FALSE)</f>
        <v>1118285240.4806001</v>
      </c>
      <c r="H107" s="120">
        <f>VLOOKUP(H92,FAC_TOTALS_APTA!$A$4:$BR$126,$F107,FALSE)</f>
        <v>1067981324.65361</v>
      </c>
      <c r="I107" s="115">
        <f t="shared" ref="I107" si="33">H107/G107-1</f>
        <v>-4.4983081244433842E-2</v>
      </c>
      <c r="J107" s="34"/>
      <c r="K107" s="34"/>
      <c r="L107" s="9"/>
      <c r="M107" s="32">
        <f t="shared" ref="M107:AB107" si="34">SUM(M94:M100)</f>
        <v>-85389441.323357135</v>
      </c>
      <c r="N107" s="32">
        <f t="shared" si="34"/>
        <v>33422620.105163258</v>
      </c>
      <c r="O107" s="32">
        <f t="shared" si="34"/>
        <v>62321564.416913636</v>
      </c>
      <c r="P107" s="32">
        <f t="shared" si="34"/>
        <v>11368588.144762911</v>
      </c>
      <c r="Q107" s="32">
        <f t="shared" si="34"/>
        <v>3308319.9961973606</v>
      </c>
      <c r="R107" s="32">
        <f t="shared" si="34"/>
        <v>24611258.949064258</v>
      </c>
      <c r="S107" s="32">
        <f t="shared" si="34"/>
        <v>-54071764.555517629</v>
      </c>
      <c r="T107" s="32">
        <f t="shared" si="34"/>
        <v>-48031956.15962404</v>
      </c>
      <c r="U107" s="32">
        <f t="shared" si="34"/>
        <v>-4008570.7154294676</v>
      </c>
      <c r="V107" s="32">
        <f t="shared" si="34"/>
        <v>7317798.8767079609</v>
      </c>
      <c r="W107" s="32">
        <f t="shared" si="34"/>
        <v>0</v>
      </c>
      <c r="X107" s="32">
        <f t="shared" si="34"/>
        <v>0</v>
      </c>
      <c r="Y107" s="32">
        <f t="shared" si="34"/>
        <v>0</v>
      </c>
      <c r="Z107" s="32">
        <f t="shared" si="34"/>
        <v>0</v>
      </c>
      <c r="AA107" s="32">
        <f t="shared" si="34"/>
        <v>0</v>
      </c>
      <c r="AB107" s="32">
        <f t="shared" si="34"/>
        <v>0</v>
      </c>
      <c r="AC107" s="35">
        <f>H107-G107</f>
        <v>-50303915.826990128</v>
      </c>
      <c r="AD107" s="36">
        <f>I107</f>
        <v>-4.4983081244433842E-2</v>
      </c>
      <c r="AE107" s="109"/>
    </row>
    <row r="108" spans="1:31" ht="13.5" customHeight="1" thickBot="1" x14ac:dyDescent="0.3">
      <c r="B108" s="12" t="s">
        <v>54</v>
      </c>
      <c r="C108" s="26"/>
      <c r="D108" s="26" t="s">
        <v>4</v>
      </c>
      <c r="E108" s="26"/>
      <c r="F108" s="26">
        <f>MATCH($D108,FAC_TOTALS_APTA!$A$2:$BR$2,)</f>
        <v>8</v>
      </c>
      <c r="G108" s="117">
        <f>VLOOKUP(G92,FAC_TOTALS_APTA!$A$4:$BR$126,$F108,FALSE)</f>
        <v>1201007994</v>
      </c>
      <c r="H108" s="117">
        <f>VLOOKUP(H92,FAC_TOTALS_APTA!$A$4:$BR$126,$F108,FALSE)</f>
        <v>1032661299</v>
      </c>
      <c r="I108" s="116">
        <f t="shared" ref="I108" si="35">H108/G108-1</f>
        <v>-0.14017116941854424</v>
      </c>
      <c r="J108" s="53"/>
      <c r="K108" s="53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54">
        <f>H108-G108</f>
        <v>-168346695</v>
      </c>
      <c r="AD108" s="55">
        <f>I108</f>
        <v>-0.14017116941854424</v>
      </c>
    </row>
    <row r="109" spans="1:31" ht="14.25" thickTop="1" thickBot="1" x14ac:dyDescent="0.3">
      <c r="B109" s="60" t="s">
        <v>71</v>
      </c>
      <c r="C109" s="61"/>
      <c r="D109" s="61"/>
      <c r="E109" s="62"/>
      <c r="F109" s="61"/>
      <c r="G109" s="157"/>
      <c r="H109" s="157"/>
      <c r="I109" s="63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55">
        <f>AD108-AD107</f>
        <v>-9.5188088174110397E-2</v>
      </c>
    </row>
    <row r="110" spans="1:31" ht="13.5" thickTop="1" x14ac:dyDescent="0.25">
      <c r="AE110" s="106"/>
    </row>
    <row r="111" spans="1:31" x14ac:dyDescent="0.25">
      <c r="AE111" s="106"/>
    </row>
  </sheetData>
  <mergeCells count="8">
    <mergeCell ref="G89:I89"/>
    <mergeCell ref="AC89:AD89"/>
    <mergeCell ref="G8:I8"/>
    <mergeCell ref="AC8:AD8"/>
    <mergeCell ref="G35:I35"/>
    <mergeCell ref="AC35:AD35"/>
    <mergeCell ref="G62:I62"/>
    <mergeCell ref="AC62:AD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showGridLines="0" topLeftCell="A82" workbookViewId="0">
      <selection activeCell="O96" sqref="O9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40</v>
      </c>
      <c r="C1" s="15">
        <v>2012</v>
      </c>
    </row>
    <row r="2" spans="1:31" x14ac:dyDescent="0.25">
      <c r="B2" s="14" t="s">
        <v>41</v>
      </c>
      <c r="C2" s="15">
        <v>2018</v>
      </c>
      <c r="D2" s="13"/>
    </row>
    <row r="3" spans="1:31" s="13" customFormat="1" x14ac:dyDescent="0.25">
      <c r="B3" s="21" t="s">
        <v>28</v>
      </c>
      <c r="E3" s="9"/>
      <c r="G3" s="109"/>
      <c r="H3" s="10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29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55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131">
        <f>$C$1</f>
        <v>2012</v>
      </c>
      <c r="H9" s="131">
        <f>$C$2</f>
        <v>2018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120"/>
      <c r="H12" s="120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120">
        <f>VLOOKUP(G11,FAC_TOTALS_APTA!$A$4:$BT$126,$F13,FALSE)</f>
        <v>63654979.010831997</v>
      </c>
      <c r="H13" s="120">
        <f>VLOOKUP(H11,FAC_TOTALS_APTA!$A$4:$BT$126,$F13,FALSE)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17846458.1147702</v>
      </c>
      <c r="N13" s="32">
        <f>IF(N11=0,0,VLOOKUP(N11,FAC_TOTALS_APTA!$A$4:$BT$126,$L13,FALSE))</f>
        <v>3268472.8595365402</v>
      </c>
      <c r="O13" s="32">
        <f>IF(O11=0,0,VLOOKUP(O11,FAC_TOTALS_APTA!$A$4:$BT$126,$L13,FALSE))</f>
        <v>18831393.766533598</v>
      </c>
      <c r="P13" s="32">
        <f>IF(P11=0,0,VLOOKUP(P11,FAC_TOTALS_APTA!$A$4:$BT$126,$L13,FALSE))</f>
        <v>18040255.800843999</v>
      </c>
      <c r="Q13" s="32">
        <f>IF(Q11=0,0,VLOOKUP(Q11,FAC_TOTALS_APTA!$A$4:$BT$126,$L13,FALSE))</f>
        <v>9150028.8609442692</v>
      </c>
      <c r="R13" s="32">
        <f>IF(R11=0,0,VLOOKUP(R11,FAC_TOTALS_APTA!$A$4:$BT$126,$L13,FALSE))</f>
        <v>7063244.7129682899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74199854.11559689</v>
      </c>
      <c r="AD13" s="36">
        <f>AC13/G26</f>
        <v>2.8627482637124075E-2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73</v>
      </c>
      <c r="E14" s="58"/>
      <c r="F14" s="9">
        <f>MATCH($D14,FAC_TOTALS_APTA!$A$2:$BT$2,)</f>
        <v>13</v>
      </c>
      <c r="G14" s="126">
        <f>VLOOKUP(G11,FAC_TOTALS_APTA!$A$4:$BT$126,$F14,FALSE)</f>
        <v>1.03319372827068</v>
      </c>
      <c r="H14" s="126">
        <f>VLOOKUP(H11,FAC_TOTALS_APTA!$A$4:$BT$126,$F14,FALSE)</f>
        <v>1.03280582691442</v>
      </c>
      <c r="I14" s="33">
        <f t="shared" ref="I14:I24" si="1">IFERROR(H14/G14-1,"-")</f>
        <v>-3.75439131738875E-4</v>
      </c>
      <c r="J14" s="34" t="str">
        <f t="shared" ref="J14:J24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-11363945.961974399</v>
      </c>
      <c r="N14" s="32">
        <f>IF(N11=0,0,VLOOKUP(N11,FAC_TOTALS_APTA!$A$4:$BT$126,$L14,FALSE))</f>
        <v>-3223618.2131735398</v>
      </c>
      <c r="O14" s="32">
        <f>IF(O11=0,0,VLOOKUP(O11,FAC_TOTALS_APTA!$A$4:$BT$126,$L14,FALSE))</f>
        <v>-18643295.789333001</v>
      </c>
      <c r="P14" s="32">
        <f>IF(P11=0,0,VLOOKUP(P11,FAC_TOTALS_APTA!$A$4:$BT$126,$L14,FALSE))</f>
        <v>-14812976.9168674</v>
      </c>
      <c r="Q14" s="32">
        <f>IF(Q11=0,0,VLOOKUP(Q11,FAC_TOTALS_APTA!$A$4:$BT$126,$L14,FALSE))</f>
        <v>22627668.056194499</v>
      </c>
      <c r="R14" s="32">
        <f>IF(R11=0,0,VLOOKUP(R11,FAC_TOTALS_APTA!$A$4:$BT$126,$L14,FALSE))</f>
        <v>18587756.2388804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4" si="4">SUM(M14:AB14)</f>
        <v>-6828412.586273443</v>
      </c>
      <c r="AD14" s="36">
        <f>AC14/G26</f>
        <v>-2.6345100685524437E-3</v>
      </c>
      <c r="AE14" s="9"/>
    </row>
    <row r="15" spans="1:31" s="16" customFormat="1" x14ac:dyDescent="0.25">
      <c r="A15" s="9"/>
      <c r="B15" s="118" t="s">
        <v>94</v>
      </c>
      <c r="C15" s="119" t="s">
        <v>24</v>
      </c>
      <c r="D15" s="107" t="s">
        <v>95</v>
      </c>
      <c r="E15" s="121"/>
      <c r="F15" s="107">
        <f>MATCH($D15,FAC_TOTALS_APTA!$A$2:$BT$2,)</f>
        <v>20</v>
      </c>
      <c r="G15" s="120">
        <f>VLOOKUP(G11,FAC_TOTALS_APTA!$A$4:$BT$126,$F15,FALSE)</f>
        <v>1679753.25454484</v>
      </c>
      <c r="H15" s="120">
        <f>VLOOKUP(H11,FAC_TOTALS_APTA!$A$4:$BT$126,$F15,FALSE)</f>
        <v>223213.03380634499</v>
      </c>
      <c r="I15" s="122">
        <f>IFERROR(H15/G15-1,"-")</f>
        <v>-0.86711558188537119</v>
      </c>
      <c r="J15" s="123" t="str">
        <f t="shared" si="2"/>
        <v>_log</v>
      </c>
      <c r="K15" s="123" t="str">
        <f t="shared" si="3"/>
        <v>MDBF_Total_log_FAC</v>
      </c>
      <c r="L15" s="107">
        <f>MATCH($K15,FAC_TOTALS_APTA!$A$2:$BR$2,)</f>
        <v>38</v>
      </c>
      <c r="M15" s="120">
        <f>IF(M11=0,0,VLOOKUP(M11,FAC_TOTALS_APTA!$A$4:$BT$126,$L15,FALSE))</f>
        <v>1344565.86733251</v>
      </c>
      <c r="N15" s="120">
        <f>IF(N11=0,0,VLOOKUP(N11,FAC_TOTALS_APTA!$A$4:$BT$126,$L15,FALSE))</f>
        <v>-368098.390707399</v>
      </c>
      <c r="O15" s="120">
        <f>IF(O11=0,0,VLOOKUP(O11,FAC_TOTALS_APTA!$A$4:$BT$126,$L15,FALSE))</f>
        <v>3134686.21014308</v>
      </c>
      <c r="P15" s="120">
        <f>IF(P11=0,0,VLOOKUP(P11,FAC_TOTALS_APTA!$A$4:$BT$126,$L15,FALSE))</f>
        <v>-1361378.60716721</v>
      </c>
      <c r="Q15" s="120">
        <f>IF(Q11=0,0,VLOOKUP(Q11,FAC_TOTALS_APTA!$A$4:$BT$126,$L15,FALSE))</f>
        <v>-521097.635611623</v>
      </c>
      <c r="R15" s="120">
        <f>IF(R11=0,0,VLOOKUP(R11,FAC_TOTALS_APTA!$A$4:$BT$126,$L15,FALSE))</f>
        <v>-695518.19770583196</v>
      </c>
      <c r="S15" s="120">
        <f>IF(S11=0,0,VLOOKUP(S11,FAC_TOTALS_APTA!$A$4:$BT$126,$L15,FALSE))</f>
        <v>0</v>
      </c>
      <c r="T15" s="120">
        <f>IF(T11=0,0,VLOOKUP(T11,FAC_TOTALS_APTA!$A$4:$BT$126,$L15,FALSE))</f>
        <v>0</v>
      </c>
      <c r="U15" s="120">
        <f>IF(U11=0,0,VLOOKUP(U11,FAC_TOTALS_APTA!$A$4:$BT$126,$L15,FALSE))</f>
        <v>0</v>
      </c>
      <c r="V15" s="120">
        <f>IF(V11=0,0,VLOOKUP(V11,FAC_TOTALS_APTA!$A$4:$BT$126,$L15,FALSE))</f>
        <v>0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1533159.2462835261</v>
      </c>
      <c r="AD15" s="125">
        <f>AC15/G27</f>
        <v>6.0335491395097779E-4</v>
      </c>
      <c r="AE15" s="9"/>
    </row>
    <row r="16" spans="1:31" s="16" customFormat="1" x14ac:dyDescent="0.25">
      <c r="A16" s="9"/>
      <c r="B16" s="28" t="s">
        <v>52</v>
      </c>
      <c r="C16" s="31" t="s">
        <v>24</v>
      </c>
      <c r="D16" s="107" t="s">
        <v>9</v>
      </c>
      <c r="E16" s="58"/>
      <c r="F16" s="9">
        <f>MATCH($D16,FAC_TOTALS_APTA!$A$2:$BT$2,)</f>
        <v>14</v>
      </c>
      <c r="G16" s="120">
        <f>VLOOKUP(G11,FAC_TOTALS_APTA!$A$4:$BT$126,$F16,FALSE)</f>
        <v>10106162.1305601</v>
      </c>
      <c r="H16" s="120">
        <f>VLOOKUP(H11,FAC_TOTALS_APTA!$A$4:$BT$126,$F16,FALSE)</f>
        <v>10741812.069976499</v>
      </c>
      <c r="I16" s="33">
        <f t="shared" si="1"/>
        <v>6.2897263194922726E-2</v>
      </c>
      <c r="J16" s="34" t="str">
        <f t="shared" si="2"/>
        <v>_log</v>
      </c>
      <c r="K16" s="34" t="str">
        <f t="shared" si="3"/>
        <v>POP_EMP_log_FAC</v>
      </c>
      <c r="L16" s="9">
        <f>MATCH($K16,FAC_TOTALS_APTA!$A$2:$BR$2,)</f>
        <v>32</v>
      </c>
      <c r="M16" s="32">
        <f>IF(M11=0,0,VLOOKUP(M11,FAC_TOTALS_APTA!$A$4:$BT$126,$L16,FALSE))</f>
        <v>6883197.6749442397</v>
      </c>
      <c r="N16" s="32">
        <f>IF(N11=0,0,VLOOKUP(N11,FAC_TOTALS_APTA!$A$4:$BT$126,$L16,FALSE))</f>
        <v>8169686.9658382498</v>
      </c>
      <c r="O16" s="32">
        <f>IF(O11=0,0,VLOOKUP(O11,FAC_TOTALS_APTA!$A$4:$BT$126,$L16,FALSE))</f>
        <v>7051471.0588373002</v>
      </c>
      <c r="P16" s="32">
        <f>IF(P11=0,0,VLOOKUP(P11,FAC_TOTALS_APTA!$A$4:$BT$126,$L16,FALSE))</f>
        <v>5316195.9536037399</v>
      </c>
      <c r="Q16" s="32">
        <f>IF(Q11=0,0,VLOOKUP(Q11,FAC_TOTALS_APTA!$A$4:$BT$126,$L16,FALSE))</f>
        <v>6172195.6495815404</v>
      </c>
      <c r="R16" s="32">
        <f>IF(R11=0,0,VLOOKUP(R11,FAC_TOTALS_APTA!$A$4:$BT$126,$L16,FALSE))</f>
        <v>4778545.2886624904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38371292.591467567</v>
      </c>
      <c r="AD16" s="36">
        <f>AC16/G26</f>
        <v>1.4804254341456246E-2</v>
      </c>
      <c r="AE16" s="9"/>
    </row>
    <row r="17" spans="1:31" s="16" customFormat="1" x14ac:dyDescent="0.25">
      <c r="A17" s="9"/>
      <c r="B17" s="28" t="s">
        <v>93</v>
      </c>
      <c r="C17" s="31"/>
      <c r="D17" s="107" t="s">
        <v>92</v>
      </c>
      <c r="E17" s="58"/>
      <c r="F17" s="9">
        <f>MATCH($D17,FAC_TOTALS_APTA!$A$2:$BT$2,)</f>
        <v>15</v>
      </c>
      <c r="G17" s="126">
        <f>VLOOKUP(G11,FAC_TOTALS_APTA!$A$4:$BT$126,$F17,FALSE)</f>
        <v>0.58094043207013601</v>
      </c>
      <c r="H17" s="126">
        <f>VLOOKUP(H11,FAC_TOTALS_APTA!$A$4:$BT$126,$F17,FALSE)</f>
        <v>0.57959413399002502</v>
      </c>
      <c r="I17" s="33">
        <f t="shared" si="1"/>
        <v>-2.3174459992628682E-3</v>
      </c>
      <c r="J17" s="34" t="str">
        <f t="shared" si="2"/>
        <v/>
      </c>
      <c r="K17" s="34" t="str">
        <f t="shared" si="3"/>
        <v>TSD_POP_EMP_PCT_FAC</v>
      </c>
      <c r="L17" s="9">
        <f>MATCH($K17,FAC_TOTALS_APTA!$A$2:$BR$2,)</f>
        <v>33</v>
      </c>
      <c r="M17" s="32">
        <f>IF(M11=0,0,VLOOKUP(M11,FAC_TOTALS_APTA!$A$4:$BT$126,$L17,FALSE))</f>
        <v>54169.9913683903</v>
      </c>
      <c r="N17" s="32">
        <f>IF(N11=0,0,VLOOKUP(N11,FAC_TOTALS_APTA!$A$4:$BT$126,$L17,FALSE))</f>
        <v>-1051320.45866002</v>
      </c>
      <c r="O17" s="32">
        <f>IF(O11=0,0,VLOOKUP(O11,FAC_TOTALS_APTA!$A$4:$BT$126,$L17,FALSE))</f>
        <v>758471.03796146298</v>
      </c>
      <c r="P17" s="32">
        <f>IF(P11=0,0,VLOOKUP(P11,FAC_TOTALS_APTA!$A$4:$BT$126,$L17,FALSE))</f>
        <v>-702684.12548279099</v>
      </c>
      <c r="Q17" s="32">
        <f>IF(Q11=0,0,VLOOKUP(Q11,FAC_TOTALS_APTA!$A$4:$BT$126,$L17,FALSE))</f>
        <v>-1465728.5788048699</v>
      </c>
      <c r="R17" s="32">
        <f>IF(R11=0,0,VLOOKUP(R11,FAC_TOTALS_APTA!$A$4:$BT$126,$L17,FALSE))</f>
        <v>1112690.28237071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-1294401.8512471176</v>
      </c>
      <c r="AD17" s="36">
        <f>AC17/G26</f>
        <v>-4.9940080022676245E-4</v>
      </c>
      <c r="AE17" s="9"/>
    </row>
    <row r="18" spans="1:31" s="16" customFormat="1" x14ac:dyDescent="0.2">
      <c r="A18" s="9"/>
      <c r="B18" s="28" t="s">
        <v>53</v>
      </c>
      <c r="C18" s="31" t="s">
        <v>24</v>
      </c>
      <c r="D18" s="127" t="s">
        <v>17</v>
      </c>
      <c r="E18" s="58"/>
      <c r="F18" s="9">
        <f>MATCH($D18,FAC_TOTALS_APTA!$A$2:$BT$2,)</f>
        <v>16</v>
      </c>
      <c r="G18" s="128">
        <f>VLOOKUP(G11,FAC_TOTALS_APTA!$A$4:$BT$126,$F18,FALSE)</f>
        <v>4.1402142572755398</v>
      </c>
      <c r="H18" s="128">
        <f>VLOOKUP(H11,FAC_TOTALS_APTA!$A$4:$BT$126,$F18,FALSE)</f>
        <v>3.0460655824605101</v>
      </c>
      <c r="I18" s="33">
        <f t="shared" si="1"/>
        <v>-0.26427344258628593</v>
      </c>
      <c r="J18" s="34" t="str">
        <f t="shared" si="2"/>
        <v>_log</v>
      </c>
      <c r="K18" s="34" t="str">
        <f t="shared" si="3"/>
        <v>GAS_PRICE_2018_log_FAC</v>
      </c>
      <c r="L18" s="9">
        <f>MATCH($K18,FAC_TOTALS_APTA!$A$2:$BR$2,)</f>
        <v>34</v>
      </c>
      <c r="M18" s="32">
        <f>IF(M11=0,0,VLOOKUP(M11,FAC_TOTALS_APTA!$A$4:$BT$126,$L18,FALSE))</f>
        <v>-12686306.7113334</v>
      </c>
      <c r="N18" s="32">
        <f>IF(N11=0,0,VLOOKUP(N11,FAC_TOTALS_APTA!$A$4:$BT$126,$L18,FALSE))</f>
        <v>-15814922.191754401</v>
      </c>
      <c r="O18" s="32">
        <f>IF(O11=0,0,VLOOKUP(O11,FAC_TOTALS_APTA!$A$4:$BT$126,$L18,FALSE))</f>
        <v>-76786330.137905195</v>
      </c>
      <c r="P18" s="32">
        <f>IF(P11=0,0,VLOOKUP(P11,FAC_TOTALS_APTA!$A$4:$BT$126,$L18,FALSE))</f>
        <v>-32241719.834454801</v>
      </c>
      <c r="Q18" s="32">
        <f>IF(Q11=0,0,VLOOKUP(Q11,FAC_TOTALS_APTA!$A$4:$BT$126,$L18,FALSE))</f>
        <v>20830848.053103998</v>
      </c>
      <c r="R18" s="32">
        <f>IF(R11=0,0,VLOOKUP(R11,FAC_TOTALS_APTA!$A$4:$BT$126,$L18,FALSE))</f>
        <v>25568452.684590999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-91129978.137752816</v>
      </c>
      <c r="AD18" s="36">
        <f>AC18/G26</f>
        <v>-3.5159393477993885E-2</v>
      </c>
      <c r="AE18" s="9"/>
    </row>
    <row r="19" spans="1:31" s="16" customFormat="1" x14ac:dyDescent="0.25">
      <c r="A19" s="9"/>
      <c r="B19" s="28" t="s">
        <v>50</v>
      </c>
      <c r="C19" s="31" t="s">
        <v>24</v>
      </c>
      <c r="D19" s="107" t="s">
        <v>16</v>
      </c>
      <c r="E19" s="58"/>
      <c r="F19" s="9">
        <f>MATCH($D19,FAC_TOTALS_APTA!$A$2:$BT$2,)</f>
        <v>17</v>
      </c>
      <c r="G19" s="126">
        <f>VLOOKUP(G11,FAC_TOTALS_APTA!$A$4:$BT$126,$F19,FALSE)</f>
        <v>32885.708578535901</v>
      </c>
      <c r="H19" s="126">
        <f>VLOOKUP(H11,FAC_TOTALS_APTA!$A$4:$BT$126,$F19,FALSE)</f>
        <v>36989.701487673403</v>
      </c>
      <c r="I19" s="33">
        <f t="shared" si="1"/>
        <v>0.12479563574969244</v>
      </c>
      <c r="J19" s="34" t="str">
        <f t="shared" si="2"/>
        <v>_log</v>
      </c>
      <c r="K19" s="34" t="str">
        <f t="shared" si="3"/>
        <v>TOTAL_MED_INC_INDIV_2018_log_FAC</v>
      </c>
      <c r="L19" s="9">
        <f>MATCH($K19,FAC_TOTALS_APTA!$A$2:$BR$2,)</f>
        <v>35</v>
      </c>
      <c r="M19" s="32">
        <f>IF(M11=0,0,VLOOKUP(M11,FAC_TOTALS_APTA!$A$4:$BT$126,$L19,FALSE))</f>
        <v>-1095292.36582724</v>
      </c>
      <c r="N19" s="32">
        <f>IF(N11=0,0,VLOOKUP(N11,FAC_TOTALS_APTA!$A$4:$BT$126,$L19,FALSE))</f>
        <v>-1594657.2687393001</v>
      </c>
      <c r="O19" s="32">
        <f>IF(O11=0,0,VLOOKUP(O11,FAC_TOTALS_APTA!$A$4:$BT$126,$L19,FALSE))</f>
        <v>-6164672.9200687502</v>
      </c>
      <c r="P19" s="32">
        <f>IF(P11=0,0,VLOOKUP(P11,FAC_TOTALS_APTA!$A$4:$BT$126,$L19,FALSE))</f>
        <v>-3963819.41565492</v>
      </c>
      <c r="Q19" s="32">
        <f>IF(Q11=0,0,VLOOKUP(Q11,FAC_TOTALS_APTA!$A$4:$BT$126,$L19,FALSE))</f>
        <v>-3922545.1146855699</v>
      </c>
      <c r="R19" s="32">
        <f>IF(R11=0,0,VLOOKUP(R11,FAC_TOTALS_APTA!$A$4:$BT$126,$L19,FALSE))</f>
        <v>-3984503.2769554802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-20725490.361931261</v>
      </c>
      <c r="AD19" s="36">
        <f>AC19/G26</f>
        <v>-7.9962234771746438E-3</v>
      </c>
      <c r="AE19" s="9"/>
    </row>
    <row r="20" spans="1:31" s="16" customFormat="1" x14ac:dyDescent="0.25">
      <c r="A20" s="9"/>
      <c r="B20" s="28" t="s">
        <v>66</v>
      </c>
      <c r="C20" s="31"/>
      <c r="D20" s="107" t="s">
        <v>10</v>
      </c>
      <c r="E20" s="58"/>
      <c r="F20" s="9">
        <f>MATCH($D20,FAC_TOTALS_APTA!$A$2:$BT$2,)</f>
        <v>18</v>
      </c>
      <c r="G20" s="120">
        <f>VLOOKUP(G11,FAC_TOTALS_APTA!$A$4:$BT$126,$F20,FALSE)</f>
        <v>9.9589405328228597</v>
      </c>
      <c r="H20" s="120">
        <f>VLOOKUP(H11,FAC_TOTALS_APTA!$A$4:$BT$126,$F20,FALSE)</f>
        <v>9.0962859730607892</v>
      </c>
      <c r="I20" s="33">
        <f t="shared" si="1"/>
        <v>-8.6621117669988812E-2</v>
      </c>
      <c r="J20" s="34" t="str">
        <f t="shared" si="2"/>
        <v/>
      </c>
      <c r="K20" s="34" t="str">
        <f t="shared" si="3"/>
        <v>PCT_HH_NO_VEH_FAC</v>
      </c>
      <c r="L20" s="9">
        <f>MATCH($K20,FAC_TOTALS_APTA!$A$2:$BR$2,)</f>
        <v>36</v>
      </c>
      <c r="M20" s="32">
        <f>IF(M11=0,0,VLOOKUP(M11,FAC_TOTALS_APTA!$A$4:$BT$126,$L20,FALSE))</f>
        <v>-1457846.3889119399</v>
      </c>
      <c r="N20" s="32">
        <f>IF(N11=0,0,VLOOKUP(N11,FAC_TOTALS_APTA!$A$4:$BT$126,$L20,FALSE))</f>
        <v>-360848.08193439798</v>
      </c>
      <c r="O20" s="32">
        <f>IF(O11=0,0,VLOOKUP(O11,FAC_TOTALS_APTA!$A$4:$BT$126,$L20,FALSE))</f>
        <v>-719981.773490911</v>
      </c>
      <c r="P20" s="32">
        <f>IF(P11=0,0,VLOOKUP(P11,FAC_TOTALS_APTA!$A$4:$BT$126,$L20,FALSE))</f>
        <v>-726089.65585767</v>
      </c>
      <c r="Q20" s="32">
        <f>IF(Q11=0,0,VLOOKUP(Q11,FAC_TOTALS_APTA!$A$4:$BT$126,$L20,FALSE))</f>
        <v>-758864.99772251397</v>
      </c>
      <c r="R20" s="32">
        <f>IF(R11=0,0,VLOOKUP(R11,FAC_TOTALS_APTA!$A$4:$BT$126,$L20,FALSE))</f>
        <v>-691749.69248341001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-4715380.5904008429</v>
      </c>
      <c r="AD20" s="36">
        <f>AC20/G26</f>
        <v>-1.8192687517798913E-3</v>
      </c>
      <c r="AE20" s="9"/>
    </row>
    <row r="21" spans="1:31" s="16" customFormat="1" x14ac:dyDescent="0.25">
      <c r="A21" s="9"/>
      <c r="B21" s="28" t="s">
        <v>51</v>
      </c>
      <c r="C21" s="31"/>
      <c r="D21" s="107" t="s">
        <v>31</v>
      </c>
      <c r="E21" s="58"/>
      <c r="F21" s="9">
        <f>MATCH($D21,FAC_TOTALS_APTA!$A$2:$BT$2,)</f>
        <v>19</v>
      </c>
      <c r="G21" s="128">
        <f>VLOOKUP(G11,FAC_TOTALS_APTA!$A$4:$BT$126,$F21,FALSE)</f>
        <v>4.9873568486467601</v>
      </c>
      <c r="H21" s="128">
        <f>VLOOKUP(H11,FAC_TOTALS_APTA!$A$4:$BT$126,$F21,FALSE)</f>
        <v>6.1187931809606004</v>
      </c>
      <c r="I21" s="33">
        <f t="shared" si="1"/>
        <v>0.22686091383672236</v>
      </c>
      <c r="J21" s="34" t="str">
        <f t="shared" si="2"/>
        <v/>
      </c>
      <c r="K21" s="34" t="str">
        <f t="shared" si="3"/>
        <v>JTW_HOME_PCT_FAC</v>
      </c>
      <c r="L21" s="9">
        <f>MATCH($K21,FAC_TOTALS_APTA!$A$2:$BR$2,)</f>
        <v>37</v>
      </c>
      <c r="M21" s="32">
        <f>IF(M11=0,0,VLOOKUP(M11,FAC_TOTALS_APTA!$A$4:$BT$126,$L21,FALSE))</f>
        <v>-31574.910080417201</v>
      </c>
      <c r="N21" s="32">
        <f>IF(N11=0,0,VLOOKUP(N11,FAC_TOTALS_APTA!$A$4:$BT$126,$L21,FALSE))</f>
        <v>-3432561.52339696</v>
      </c>
      <c r="O21" s="32">
        <f>IF(O11=0,0,VLOOKUP(O11,FAC_TOTALS_APTA!$A$4:$BT$126,$L21,FALSE))</f>
        <v>-2819613.6281966101</v>
      </c>
      <c r="P21" s="32">
        <f>IF(P11=0,0,VLOOKUP(P11,FAC_TOTALS_APTA!$A$4:$BT$126,$L21,FALSE))</f>
        <v>-8861837.7026863694</v>
      </c>
      <c r="Q21" s="32">
        <f>IF(Q11=0,0,VLOOKUP(Q11,FAC_TOTALS_APTA!$A$4:$BT$126,$L21,FALSE))</f>
        <v>-3270726.2447254402</v>
      </c>
      <c r="R21" s="32">
        <f>IF(R11=0,0,VLOOKUP(R11,FAC_TOTALS_APTA!$A$4:$BT$126,$L21,FALSE))</f>
        <v>-4395578.0371191101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-22811892.046204906</v>
      </c>
      <c r="AD21" s="36">
        <f>AC21/G26</f>
        <v>-8.8011903966184277E-3</v>
      </c>
      <c r="AE21" s="9"/>
    </row>
    <row r="22" spans="1:31" s="16" customFormat="1" x14ac:dyDescent="0.25">
      <c r="A22" s="9"/>
      <c r="B22" s="28" t="s">
        <v>67</v>
      </c>
      <c r="C22" s="31"/>
      <c r="D22" s="129" t="s">
        <v>75</v>
      </c>
      <c r="E22" s="58"/>
      <c r="F22" s="9">
        <f>MATCH($D22,FAC_TOTALS_APTA!$A$2:$BT$2,)</f>
        <v>22</v>
      </c>
      <c r="G22" s="128">
        <f>VLOOKUP(G11,FAC_TOTALS_APTA!$A$4:$BT$126,$F22,FALSE)</f>
        <v>0.50499774940706799</v>
      </c>
      <c r="H22" s="128">
        <f>VLOOKUP(H11,FAC_TOTALS_APTA!$A$4:$BT$126,$F22,FALSE)</f>
        <v>6.1833497858733697</v>
      </c>
      <c r="I22" s="33">
        <f t="shared" si="1"/>
        <v>11.2443115699692</v>
      </c>
      <c r="J22" s="34" t="str">
        <f t="shared" si="2"/>
        <v/>
      </c>
      <c r="K22" s="34" t="str">
        <f t="shared" si="3"/>
        <v>YEARS_SINCE_TNC_BUS_HI_FAC</v>
      </c>
      <c r="L22" s="9">
        <f>MATCH($K22,FAC_TOTALS_APTA!$A$2:$BR$2,)</f>
        <v>40</v>
      </c>
      <c r="M22" s="32">
        <f>IF(M11=0,0,VLOOKUP(M11,FAC_TOTALS_APTA!$A$4:$BT$126,$L22,FALSE))</f>
        <v>-40039097.383490101</v>
      </c>
      <c r="N22" s="32">
        <f>IF(N11=0,0,VLOOKUP(N11,FAC_TOTALS_APTA!$A$4:$BT$126,$L22,FALSE))</f>
        <v>-42857547.589943603</v>
      </c>
      <c r="O22" s="32">
        <f>IF(O11=0,0,VLOOKUP(O11,FAC_TOTALS_APTA!$A$4:$BT$126,$L22,FALSE))</f>
        <v>-48430998.144411601</v>
      </c>
      <c r="P22" s="32">
        <f>IF(P11=0,0,VLOOKUP(P11,FAC_TOTALS_APTA!$A$4:$BT$126,$L22,FALSE))</f>
        <v>-47172730.398458898</v>
      </c>
      <c r="Q22" s="32">
        <f>IF(Q11=0,0,VLOOKUP(Q11,FAC_TOTALS_APTA!$A$4:$BT$126,$L22,FALSE))</f>
        <v>-44816083.869749904</v>
      </c>
      <c r="R22" s="32">
        <f>IF(R11=0,0,VLOOKUP(R11,FAC_TOTALS_APTA!$A$4:$BT$126,$L22,FALSE))</f>
        <v>-43027982.661657497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-266344440.04771161</v>
      </c>
      <c r="AD22" s="36">
        <f>AC22/G26</f>
        <v>-0.10275991676589648</v>
      </c>
      <c r="AE22" s="9"/>
    </row>
    <row r="23" spans="1:31" s="16" customFormat="1" x14ac:dyDescent="0.25">
      <c r="A23" s="9"/>
      <c r="B23" s="28" t="s">
        <v>68</v>
      </c>
      <c r="C23" s="31"/>
      <c r="D23" s="107" t="s">
        <v>47</v>
      </c>
      <c r="E23" s="58"/>
      <c r="F23" s="9">
        <f>MATCH($D23,FAC_TOTALS_APTA!$A$2:$BT$2,)</f>
        <v>28</v>
      </c>
      <c r="G23" s="128">
        <f>VLOOKUP(G11,FAC_TOTALS_APTA!$A$4:$BT$126,$F23,FALSE)</f>
        <v>0.20578687227443601</v>
      </c>
      <c r="H23" s="128">
        <f>VLOOKUP(H11,FAC_TOTALS_APTA!$A$4:$BT$126,$F23,FALSE)</f>
        <v>1</v>
      </c>
      <c r="I23" s="33">
        <f t="shared" si="1"/>
        <v>3.8593964665851308</v>
      </c>
      <c r="J23" s="34" t="str">
        <f t="shared" si="2"/>
        <v/>
      </c>
      <c r="K23" s="34" t="str">
        <f t="shared" si="3"/>
        <v>BIKE_SHARE_FAC</v>
      </c>
      <c r="L23" s="9">
        <f>MATCH($K23,FAC_TOTALS_APTA!$A$2:$BR$2,)</f>
        <v>46</v>
      </c>
      <c r="M23" s="32">
        <f>IF(M11=0,0,VLOOKUP(M11,FAC_TOTALS_APTA!$A$4:$BT$126,$L23,FALSE))</f>
        <v>0</v>
      </c>
      <c r="N23" s="32">
        <f>IF(N11=0,0,VLOOKUP(N11,FAC_TOTALS_APTA!$A$4:$BT$126,$L23,FALSE))</f>
        <v>-7435204.7001831802</v>
      </c>
      <c r="O23" s="32">
        <f>IF(O11=0,0,VLOOKUP(O11,FAC_TOTALS_APTA!$A$4:$BT$126,$L23,FALSE))</f>
        <v>-6359505.2643875899</v>
      </c>
      <c r="P23" s="32">
        <f>IF(P11=0,0,VLOOKUP(P11,FAC_TOTALS_APTA!$A$4:$BT$126,$L23,FALSE))</f>
        <v>-6169147.3210547101</v>
      </c>
      <c r="Q23" s="32">
        <f>IF(Q11=0,0,VLOOKUP(Q11,FAC_TOTALS_APTA!$A$4:$BT$126,$L23,FALSE))</f>
        <v>0</v>
      </c>
      <c r="R23" s="32">
        <f>IF(R11=0,0,VLOOKUP(R11,FAC_TOTALS_APTA!$A$4:$BT$126,$L23,FALSE))</f>
        <v>-296405.631413922</v>
      </c>
      <c r="S23" s="32">
        <f>IF(S11=0,0,VLOOKUP(S11,FAC_TOTALS_APTA!$A$4:$BT$126,$L23,FALSE))</f>
        <v>0</v>
      </c>
      <c r="T23" s="32">
        <f>IF(T11=0,0,VLOOKUP(T11,FAC_TOTALS_APTA!$A$4:$BT$126,$L23,FALSE))</f>
        <v>0</v>
      </c>
      <c r="U23" s="32">
        <f>IF(U11=0,0,VLOOKUP(U11,FAC_TOTALS_APTA!$A$4:$BT$126,$L23,FALSE))</f>
        <v>0</v>
      </c>
      <c r="V23" s="32">
        <f>IF(V11=0,0,VLOOKUP(V11,FAC_TOTALS_APTA!$A$4:$BT$126,$L23,FALSE))</f>
        <v>0</v>
      </c>
      <c r="W23" s="32">
        <f>IF(W11=0,0,VLOOKUP(W11,FAC_TOTALS_APTA!$A$4:$BT$126,$L23,FALSE))</f>
        <v>0</v>
      </c>
      <c r="X23" s="32">
        <f>IF(X11=0,0,VLOOKUP(X11,FAC_TOTALS_APTA!$A$4:$BT$126,$L23,FALSE))</f>
        <v>0</v>
      </c>
      <c r="Y23" s="32">
        <f>IF(Y11=0,0,VLOOKUP(Y11,FAC_TOTALS_APTA!$A$4:$BT$126,$L23,FALSE))</f>
        <v>0</v>
      </c>
      <c r="Z23" s="32">
        <f>IF(Z11=0,0,VLOOKUP(Z11,FAC_TOTALS_APTA!$A$4:$BT$126,$L23,FALSE))</f>
        <v>0</v>
      </c>
      <c r="AA23" s="32">
        <f>IF(AA11=0,0,VLOOKUP(AA11,FAC_TOTALS_APTA!$A$4:$BT$126,$L23,FALSE))</f>
        <v>0</v>
      </c>
      <c r="AB23" s="32">
        <f>IF(AB11=0,0,VLOOKUP(AB11,FAC_TOTALS_APTA!$A$4:$BT$126,$L23,FALSE))</f>
        <v>0</v>
      </c>
      <c r="AC23" s="35">
        <f t="shared" si="4"/>
        <v>-20260262.917039402</v>
      </c>
      <c r="AD23" s="36">
        <f>AC23/G26</f>
        <v>-7.8167313372008041E-3</v>
      </c>
      <c r="AE23" s="9"/>
    </row>
    <row r="24" spans="1:31" s="16" customFormat="1" x14ac:dyDescent="0.25">
      <c r="A24" s="9"/>
      <c r="B24" s="11" t="s">
        <v>69</v>
      </c>
      <c r="C24" s="30"/>
      <c r="D24" s="132" t="s">
        <v>48</v>
      </c>
      <c r="E24" s="59"/>
      <c r="F24" s="10">
        <f>MATCH($D24,FAC_TOTALS_APTA!$A$2:$BT$2,)</f>
        <v>29</v>
      </c>
      <c r="G24" s="134">
        <f>VLOOKUP(G11,FAC_TOTALS_APTA!$A$4:$BT$126,$F24,FALSE)</f>
        <v>0</v>
      </c>
      <c r="H24" s="134">
        <f>VLOOKUP(H11,FAC_TOTALS_APTA!$A$4:$BT$126,$F24,FALSE)</f>
        <v>0.535820345896039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MATCH($K24,FAC_TOTALS_APTA!$A$2:$BR$2,)</f>
        <v>47</v>
      </c>
      <c r="M24" s="41">
        <f>IF(M11=0,0,VLOOKUP(M11,FAC_TOTALS_APTA!$A$4:$BT$126,$L24,FALSE))</f>
        <v>0</v>
      </c>
      <c r="N24" s="41">
        <f>IF(N11=0,0,VLOOKUP(N11,FAC_TOTALS_APTA!$A$4:$BT$126,$L24,FALSE))</f>
        <v>0</v>
      </c>
      <c r="O24" s="41">
        <f>IF(O11=0,0,VLOOKUP(O11,FAC_TOTALS_APTA!$A$4:$BT$126,$L24,FALSE))</f>
        <v>0</v>
      </c>
      <c r="P24" s="41">
        <f>IF(P11=0,0,VLOOKUP(P11,FAC_TOTALS_APTA!$A$4:$BT$126,$L24,FALSE))</f>
        <v>0</v>
      </c>
      <c r="Q24" s="41">
        <f>IF(Q11=0,0,VLOOKUP(Q11,FAC_TOTALS_APTA!$A$4:$BT$126,$L24,FALSE))</f>
        <v>0</v>
      </c>
      <c r="R24" s="41">
        <f>IF(R11=0,0,VLOOKUP(R11,FAC_TOTALS_APTA!$A$4:$BT$126,$L24,FALSE))</f>
        <v>-51320133.429424196</v>
      </c>
      <c r="S24" s="41">
        <f>IF(S11=0,0,VLOOKUP(S11,FAC_TOTALS_APTA!$A$4:$BT$126,$L24,FALSE))</f>
        <v>0</v>
      </c>
      <c r="T24" s="41">
        <f>IF(T11=0,0,VLOOKUP(T11,FAC_TOTALS_APTA!$A$4:$BT$126,$L24,FALSE))</f>
        <v>0</v>
      </c>
      <c r="U24" s="41">
        <f>IF(U11=0,0,VLOOKUP(U11,FAC_TOTALS_APTA!$A$4:$BT$126,$L24,FALSE))</f>
        <v>0</v>
      </c>
      <c r="V24" s="41">
        <f>IF(V11=0,0,VLOOKUP(V11,FAC_TOTALS_APTA!$A$4:$BT$126,$L24,FALSE))</f>
        <v>0</v>
      </c>
      <c r="W24" s="41">
        <f>IF(W11=0,0,VLOOKUP(W11,FAC_TOTALS_APTA!$A$4:$BT$126,$L24,FALSE))</f>
        <v>0</v>
      </c>
      <c r="X24" s="41">
        <f>IF(X11=0,0,VLOOKUP(X11,FAC_TOTALS_APTA!$A$4:$BT$126,$L24,FALSE))</f>
        <v>0</v>
      </c>
      <c r="Y24" s="41">
        <f>IF(Y11=0,0,VLOOKUP(Y11,FAC_TOTALS_APTA!$A$4:$BT$126,$L24,FALSE))</f>
        <v>0</v>
      </c>
      <c r="Z24" s="41">
        <f>IF(Z11=0,0,VLOOKUP(Z11,FAC_TOTALS_APTA!$A$4:$BT$126,$L24,FALSE))</f>
        <v>0</v>
      </c>
      <c r="AA24" s="41">
        <f>IF(AA11=0,0,VLOOKUP(AA11,FAC_TOTALS_APTA!$A$4:$BT$126,$L24,FALSE))</f>
        <v>0</v>
      </c>
      <c r="AB24" s="41">
        <f>IF(AB11=0,0,VLOOKUP(AB11,FAC_TOTALS_APTA!$A$4:$BT$126,$L24,FALSE))</f>
        <v>0</v>
      </c>
      <c r="AC24" s="42">
        <f t="shared" si="4"/>
        <v>-51320133.429424196</v>
      </c>
      <c r="AD24" s="43">
        <f>AC24/G26</f>
        <v>-1.9800122873515347E-2</v>
      </c>
      <c r="AE24" s="9"/>
    </row>
    <row r="25" spans="1:31" s="16" customFormat="1" x14ac:dyDescent="0.25">
      <c r="A25" s="9"/>
      <c r="B25" s="44" t="s">
        <v>57</v>
      </c>
      <c r="C25" s="45"/>
      <c r="D25" s="140" t="s">
        <v>49</v>
      </c>
      <c r="E25" s="46"/>
      <c r="F25" s="47"/>
      <c r="G25" s="144"/>
      <c r="H25" s="144"/>
      <c r="I25" s="49"/>
      <c r="J25" s="50"/>
      <c r="K25" s="50" t="str">
        <f t="shared" ref="K25" si="5">CONCATENATE(D25,J25,"_FAC")</f>
        <v>New_Reporter_FAC</v>
      </c>
      <c r="L25" s="47">
        <f>MATCH($K25,FAC_TOTALS_APTA!$A$2:$BR$2,)</f>
        <v>51</v>
      </c>
      <c r="M25" s="48">
        <f>IF(M11=0,0,VLOOKUP(M11,FAC_TOTALS_APTA!$A$4:$BT$126,$L25,FALSE))</f>
        <v>0</v>
      </c>
      <c r="N25" s="48">
        <f>IF(N11=0,0,VLOOKUP(N11,FAC_TOTALS_APTA!$A$4:$BT$126,$L25,FALSE))</f>
        <v>0</v>
      </c>
      <c r="O25" s="48">
        <f>IF(O11=0,0,VLOOKUP(O11,FAC_TOTALS_APTA!$A$4:$BT$126,$L25,FALSE))</f>
        <v>0</v>
      </c>
      <c r="P25" s="48">
        <f>IF(P11=0,0,VLOOKUP(P11,FAC_TOTALS_APTA!$A$4:$BT$126,$L25,FALSE))</f>
        <v>0</v>
      </c>
      <c r="Q25" s="48">
        <f>IF(Q11=0,0,VLOOKUP(Q11,FAC_TOTALS_APTA!$A$4:$BT$126,$L25,FALSE))</f>
        <v>0</v>
      </c>
      <c r="R25" s="48">
        <f>IF(R11=0,0,VLOOKUP(R11,FAC_TOTALS_APTA!$A$4:$BT$126,$L25,FALSE))</f>
        <v>0</v>
      </c>
      <c r="S25" s="48">
        <f>IF(S11=0,0,VLOOKUP(S11,FAC_TOTALS_APTA!$A$4:$BT$126,$L25,FALSE))</f>
        <v>0</v>
      </c>
      <c r="T25" s="48">
        <f>IF(T11=0,0,VLOOKUP(T11,FAC_TOTALS_APTA!$A$4:$BT$126,$L25,FALSE))</f>
        <v>0</v>
      </c>
      <c r="U25" s="48">
        <f>IF(U11=0,0,VLOOKUP(U11,FAC_TOTALS_APTA!$A$4:$BT$126,$L25,FALSE))</f>
        <v>0</v>
      </c>
      <c r="V25" s="48">
        <f>IF(V11=0,0,VLOOKUP(V11,FAC_TOTALS_APTA!$A$4:$BT$126,$L25,FALSE))</f>
        <v>0</v>
      </c>
      <c r="W25" s="48">
        <f>IF(W11=0,0,VLOOKUP(W11,FAC_TOTALS_APTA!$A$4:$BT$126,$L25,FALSE))</f>
        <v>0</v>
      </c>
      <c r="X25" s="48">
        <f>IF(X11=0,0,VLOOKUP(X11,FAC_TOTALS_APTA!$A$4:$BT$126,$L25,FALSE))</f>
        <v>0</v>
      </c>
      <c r="Y25" s="48">
        <f>IF(Y11=0,0,VLOOKUP(Y11,FAC_TOTALS_APTA!$A$4:$BT$126,$L25,FALSE))</f>
        <v>0</v>
      </c>
      <c r="Z25" s="48">
        <f>IF(Z11=0,0,VLOOKUP(Z11,FAC_TOTALS_APTA!$A$4:$BT$126,$L25,FALSE))</f>
        <v>0</v>
      </c>
      <c r="AA25" s="48">
        <f>IF(AA11=0,0,VLOOKUP(AA11,FAC_TOTALS_APTA!$A$4:$BT$126,$L25,FALSE))</f>
        <v>0</v>
      </c>
      <c r="AB25" s="48">
        <f>IF(AB11=0,0,VLOOKUP(AB11,FAC_TOTALS_APTA!$A$4:$BT$126,$L25,FALSE))</f>
        <v>0</v>
      </c>
      <c r="AC25" s="51">
        <f>SUM(M25:AB25)</f>
        <v>0</v>
      </c>
      <c r="AD25" s="52">
        <f>AC25/G27</f>
        <v>0</v>
      </c>
      <c r="AE25" s="9"/>
    </row>
    <row r="26" spans="1:31" s="108" customFormat="1" x14ac:dyDescent="0.25">
      <c r="A26" s="107"/>
      <c r="B26" s="28" t="s">
        <v>70</v>
      </c>
      <c r="C26" s="31"/>
      <c r="D26" s="107" t="s">
        <v>6</v>
      </c>
      <c r="E26" s="58"/>
      <c r="F26" s="9">
        <f>MATCH($D26,FAC_TOTALS_APTA!$A$2:$BR$2,)</f>
        <v>10</v>
      </c>
      <c r="G26" s="120">
        <f>VLOOKUP(G11,FAC_TOTALS_APTA!$A$4:$BT$126,$F26,FALSE)</f>
        <v>2591909846.07828</v>
      </c>
      <c r="H26" s="120">
        <f>VLOOKUP(H11,FAC_TOTALS_APTA!$A$4:$BR$126,$F26,FALSE)</f>
        <v>2224373875.9732399</v>
      </c>
      <c r="I26" s="115">
        <f t="shared" ref="I26:I27" si="6">H26/G26-1</f>
        <v>-0.14180121683674485</v>
      </c>
      <c r="J26" s="34"/>
      <c r="K26" s="34"/>
      <c r="L26" s="9"/>
      <c r="M26" s="32">
        <f t="shared" ref="M26:AB26" si="7">SUM(M13:M19)</f>
        <v>982846.60928030126</v>
      </c>
      <c r="N26" s="32">
        <f t="shared" si="7"/>
        <v>-10614456.697659869</v>
      </c>
      <c r="O26" s="32">
        <f t="shared" si="7"/>
        <v>-71818276.773831502</v>
      </c>
      <c r="P26" s="32">
        <f t="shared" si="7"/>
        <v>-29726127.145179383</v>
      </c>
      <c r="Q26" s="32">
        <f t="shared" si="7"/>
        <v>52871369.290722236</v>
      </c>
      <c r="R26" s="32">
        <f t="shared" si="7"/>
        <v>52430667.732811578</v>
      </c>
      <c r="S26" s="32">
        <f t="shared" si="7"/>
        <v>0</v>
      </c>
      <c r="T26" s="32">
        <f t="shared" si="7"/>
        <v>0</v>
      </c>
      <c r="U26" s="32">
        <f t="shared" si="7"/>
        <v>0</v>
      </c>
      <c r="V26" s="32">
        <f t="shared" si="7"/>
        <v>0</v>
      </c>
      <c r="W26" s="32">
        <f t="shared" si="7"/>
        <v>0</v>
      </c>
      <c r="X26" s="32">
        <f t="shared" si="7"/>
        <v>0</v>
      </c>
      <c r="Y26" s="32">
        <f t="shared" si="7"/>
        <v>0</v>
      </c>
      <c r="Z26" s="32">
        <f t="shared" si="7"/>
        <v>0</v>
      </c>
      <c r="AA26" s="32">
        <f t="shared" si="7"/>
        <v>0</v>
      </c>
      <c r="AB26" s="32">
        <f t="shared" si="7"/>
        <v>0</v>
      </c>
      <c r="AC26" s="35">
        <f>H26-G26</f>
        <v>-367535970.10504007</v>
      </c>
      <c r="AD26" s="36">
        <f>I26</f>
        <v>-0.14180121683674485</v>
      </c>
      <c r="AE26" s="107"/>
    </row>
    <row r="27" spans="1:31" ht="13.5" thickBot="1" x14ac:dyDescent="0.3">
      <c r="B27" s="12" t="s">
        <v>54</v>
      </c>
      <c r="C27" s="26"/>
      <c r="D27" s="151" t="s">
        <v>4</v>
      </c>
      <c r="E27" s="26"/>
      <c r="F27" s="26">
        <f>MATCH($D27,FAC_TOTALS_APTA!$A$2:$BR$2,)</f>
        <v>8</v>
      </c>
      <c r="G27" s="117">
        <f>VLOOKUP(G11,FAC_TOTALS_APTA!$A$4:$BR$126,$F27,FALSE)</f>
        <v>2541057030.99999</v>
      </c>
      <c r="H27" s="117">
        <f>VLOOKUP(H11,FAC_TOTALS_APTA!$A$4:$BR$126,$F27,FALSE)</f>
        <v>2176386603</v>
      </c>
      <c r="I27" s="116">
        <f t="shared" si="6"/>
        <v>-0.14351131184823507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-364670427.99998999</v>
      </c>
      <c r="AD27" s="55">
        <f>I27</f>
        <v>-0.14351131184823507</v>
      </c>
    </row>
    <row r="28" spans="1:31" ht="14.25" thickTop="1" thickBot="1" x14ac:dyDescent="0.3">
      <c r="B28" s="60" t="s">
        <v>71</v>
      </c>
      <c r="C28" s="61"/>
      <c r="D28" s="157"/>
      <c r="E28" s="62"/>
      <c r="F28" s="61"/>
      <c r="G28" s="157"/>
      <c r="H28" s="157"/>
      <c r="I28" s="63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55">
        <f>AD27-AD26</f>
        <v>-1.7100950114902203E-3</v>
      </c>
    </row>
    <row r="29" spans="1:31" ht="13.5" thickTop="1" x14ac:dyDescent="0.25"/>
    <row r="30" spans="1:31" s="13" customFormat="1" x14ac:dyDescent="0.25">
      <c r="B30" s="21" t="s">
        <v>28</v>
      </c>
      <c r="E30" s="9"/>
      <c r="G30" s="109"/>
      <c r="H30" s="109"/>
      <c r="I30" s="20"/>
    </row>
    <row r="31" spans="1:31" x14ac:dyDescent="0.25">
      <c r="B31" s="18" t="s">
        <v>19</v>
      </c>
      <c r="C31" s="19" t="s">
        <v>20</v>
      </c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18"/>
      <c r="C32" s="19"/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5">
      <c r="B33" s="21" t="s">
        <v>29</v>
      </c>
      <c r="C33" s="22">
        <v>0</v>
      </c>
      <c r="D33" s="13"/>
      <c r="E33" s="9"/>
      <c r="F33" s="13"/>
      <c r="G33" s="109"/>
      <c r="H33" s="109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3.5" thickBot="1" x14ac:dyDescent="0.3">
      <c r="B34" s="23" t="s">
        <v>37</v>
      </c>
      <c r="C34" s="24">
        <v>2</v>
      </c>
      <c r="D34" s="25"/>
      <c r="E34" s="26"/>
      <c r="F34" s="25"/>
      <c r="G34" s="161"/>
      <c r="H34" s="161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3.5" thickTop="1" x14ac:dyDescent="0.25">
      <c r="B35" s="64"/>
      <c r="C35" s="65"/>
      <c r="D35" s="65"/>
      <c r="E35" s="65"/>
      <c r="F35" s="65"/>
      <c r="G35" s="162" t="s">
        <v>55</v>
      </c>
      <c r="H35" s="162"/>
      <c r="I35" s="16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162" t="s">
        <v>59</v>
      </c>
      <c r="AD35" s="162"/>
    </row>
    <row r="36" spans="2:30" x14ac:dyDescent="0.25">
      <c r="B36" s="11" t="s">
        <v>21</v>
      </c>
      <c r="C36" s="30" t="s">
        <v>22</v>
      </c>
      <c r="D36" s="10" t="s">
        <v>23</v>
      </c>
      <c r="E36" s="10"/>
      <c r="F36" s="10"/>
      <c r="G36" s="131">
        <f>$C$1</f>
        <v>2012</v>
      </c>
      <c r="H36" s="131">
        <f>$C$2</f>
        <v>2018</v>
      </c>
      <c r="I36" s="30" t="s">
        <v>25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 t="s">
        <v>27</v>
      </c>
      <c r="AD36" s="30" t="s">
        <v>25</v>
      </c>
    </row>
    <row r="37" spans="2:30" ht="12.95" hidden="1" customHeight="1" x14ac:dyDescent="0.25">
      <c r="B37" s="28"/>
      <c r="C37" s="31"/>
      <c r="D37" s="9"/>
      <c r="E37" s="9"/>
      <c r="F37" s="9"/>
      <c r="G37" s="107"/>
      <c r="H37" s="107"/>
      <c r="I37" s="31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/>
      <c r="G38" s="107" t="str">
        <f>CONCATENATE($C33,"_",$C34,"_",G36)</f>
        <v>0_2_2012</v>
      </c>
      <c r="H38" s="107" t="str">
        <f>CONCATENATE($C33,"_",$C34,"_",H36)</f>
        <v>0_2_2018</v>
      </c>
      <c r="I38" s="31"/>
      <c r="J38" s="9"/>
      <c r="K38" s="9"/>
      <c r="L38" s="9"/>
      <c r="M38" s="9" t="str">
        <f>IF($G36+M37&gt;$H36,0,CONCATENATE($C33,"_",$C34,"_",$G36+M37))</f>
        <v>0_2_2013</v>
      </c>
      <c r="N38" s="9" t="str">
        <f t="shared" ref="N38:AB38" si="8">IF($G36+N37&gt;$H36,0,CONCATENATE($C33,"_",$C34,"_",$G36+N37))</f>
        <v>0_2_2014</v>
      </c>
      <c r="O38" s="9" t="str">
        <f t="shared" si="8"/>
        <v>0_2_2015</v>
      </c>
      <c r="P38" s="9" t="str">
        <f t="shared" si="8"/>
        <v>0_2_2016</v>
      </c>
      <c r="Q38" s="9" t="str">
        <f t="shared" si="8"/>
        <v>0_2_2017</v>
      </c>
      <c r="R38" s="9" t="str">
        <f t="shared" si="8"/>
        <v>0_2_2018</v>
      </c>
      <c r="S38" s="9">
        <f t="shared" si="8"/>
        <v>0</v>
      </c>
      <c r="T38" s="9">
        <f t="shared" si="8"/>
        <v>0</v>
      </c>
      <c r="U38" s="9">
        <f t="shared" si="8"/>
        <v>0</v>
      </c>
      <c r="V38" s="9">
        <f t="shared" si="8"/>
        <v>0</v>
      </c>
      <c r="W38" s="9">
        <f t="shared" si="8"/>
        <v>0</v>
      </c>
      <c r="X38" s="9">
        <f t="shared" si="8"/>
        <v>0</v>
      </c>
      <c r="Y38" s="9">
        <f t="shared" si="8"/>
        <v>0</v>
      </c>
      <c r="Z38" s="9">
        <f t="shared" si="8"/>
        <v>0</v>
      </c>
      <c r="AA38" s="9">
        <f t="shared" si="8"/>
        <v>0</v>
      </c>
      <c r="AB38" s="9">
        <f t="shared" si="8"/>
        <v>0</v>
      </c>
      <c r="AC38" s="9"/>
      <c r="AD38" s="9"/>
    </row>
    <row r="39" spans="2:30" ht="12.95" hidden="1" customHeight="1" x14ac:dyDescent="0.25">
      <c r="B39" s="28"/>
      <c r="C39" s="31"/>
      <c r="D39" s="9"/>
      <c r="E39" s="9"/>
      <c r="F39" s="9" t="s">
        <v>26</v>
      </c>
      <c r="G39" s="120"/>
      <c r="H39" s="120"/>
      <c r="I39" s="31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B40" s="28" t="s">
        <v>35</v>
      </c>
      <c r="C40" s="31" t="s">
        <v>24</v>
      </c>
      <c r="D40" s="107" t="s">
        <v>8</v>
      </c>
      <c r="E40" s="58"/>
      <c r="F40" s="9">
        <f>MATCH($D40,FAC_TOTALS_APTA!$A$2:$BT$2,)</f>
        <v>12</v>
      </c>
      <c r="G40" s="120">
        <f>VLOOKUP(G38,FAC_TOTALS_APTA!$A$4:$BT$126,$F40,FALSE)</f>
        <v>11264859.978528</v>
      </c>
      <c r="H40" s="120">
        <f>VLOOKUP(H38,FAC_TOTALS_APTA!$A$4:$BT$126,$F40,FALSE)</f>
        <v>12605880.249967899</v>
      </c>
      <c r="I40" s="33">
        <f>IFERROR(H40/G40-1,"-")</f>
        <v>0.11904455749969589</v>
      </c>
      <c r="J40" s="34" t="str">
        <f>IF(C40="Log","_log","")</f>
        <v>_log</v>
      </c>
      <c r="K40" s="34" t="str">
        <f>CONCATENATE(D40,J40,"_FAC")</f>
        <v>VRM_ADJ_log_FAC</v>
      </c>
      <c r="L40" s="9">
        <f>MATCH($K40,FAC_TOTALS_APTA!$A$2:$BR$2,)</f>
        <v>30</v>
      </c>
      <c r="M40" s="32">
        <f>IF(M38=0,0,VLOOKUP(M38,FAC_TOTALS_APTA!$A$4:$BT$126,$L40,FALSE))</f>
        <v>3348624.06712875</v>
      </c>
      <c r="N40" s="32">
        <f>IF(N38=0,0,VLOOKUP(N38,FAC_TOTALS_APTA!$A$4:$BT$126,$L40,FALSE))</f>
        <v>7593718.4135079803</v>
      </c>
      <c r="O40" s="32">
        <f>IF(O38=0,0,VLOOKUP(O38,FAC_TOTALS_APTA!$A$4:$BT$126,$L40,FALSE))</f>
        <v>14861591.9085699</v>
      </c>
      <c r="P40" s="32">
        <f>IF(P38=0,0,VLOOKUP(P38,FAC_TOTALS_APTA!$A$4:$BT$126,$L40,FALSE))</f>
        <v>14357596.7854078</v>
      </c>
      <c r="Q40" s="32">
        <f>IF(Q38=0,0,VLOOKUP(Q38,FAC_TOTALS_APTA!$A$4:$BT$126,$L40,FALSE))</f>
        <v>4393924.5528221596</v>
      </c>
      <c r="R40" s="32">
        <f>IF(R38=0,0,VLOOKUP(R38,FAC_TOTALS_APTA!$A$4:$BT$126,$L40,FALSE))</f>
        <v>8128842.0662937602</v>
      </c>
      <c r="S40" s="32">
        <f>IF(S38=0,0,VLOOKUP(S38,FAC_TOTALS_APTA!$A$4:$BT$126,$L40,FALSE))</f>
        <v>0</v>
      </c>
      <c r="T40" s="32">
        <f>IF(T38=0,0,VLOOKUP(T38,FAC_TOTALS_APTA!$A$4:$BT$126,$L40,FALSE))</f>
        <v>0</v>
      </c>
      <c r="U40" s="32">
        <f>IF(U38=0,0,VLOOKUP(U38,FAC_TOTALS_APTA!$A$4:$BT$126,$L40,FALSE))</f>
        <v>0</v>
      </c>
      <c r="V40" s="32">
        <f>IF(V38=0,0,VLOOKUP(V38,FAC_TOTALS_APTA!$A$4:$BT$126,$L40,FALSE))</f>
        <v>0</v>
      </c>
      <c r="W40" s="32">
        <f>IF(W38=0,0,VLOOKUP(W38,FAC_TOTALS_APTA!$A$4:$BT$126,$L40,FALSE))</f>
        <v>0</v>
      </c>
      <c r="X40" s="32">
        <f>IF(X38=0,0,VLOOKUP(X38,FAC_TOTALS_APTA!$A$4:$BT$126,$L40,FALSE))</f>
        <v>0</v>
      </c>
      <c r="Y40" s="32">
        <f>IF(Y38=0,0,VLOOKUP(Y38,FAC_TOTALS_APTA!$A$4:$BT$126,$L40,FALSE))</f>
        <v>0</v>
      </c>
      <c r="Z40" s="32">
        <f>IF(Z38=0,0,VLOOKUP(Z38,FAC_TOTALS_APTA!$A$4:$BT$126,$L40,FALSE))</f>
        <v>0</v>
      </c>
      <c r="AA40" s="32">
        <f>IF(AA38=0,0,VLOOKUP(AA38,FAC_TOTALS_APTA!$A$4:$BT$126,$L40,FALSE))</f>
        <v>0</v>
      </c>
      <c r="AB40" s="32">
        <f>IF(AB38=0,0,VLOOKUP(AB38,FAC_TOTALS_APTA!$A$4:$BT$126,$L40,FALSE))</f>
        <v>0</v>
      </c>
      <c r="AC40" s="35">
        <f>SUM(M40:AB40)</f>
        <v>52684297.793730348</v>
      </c>
      <c r="AD40" s="36">
        <f>AC40/G53</f>
        <v>5.5425175902306431E-2</v>
      </c>
    </row>
    <row r="41" spans="2:30" x14ac:dyDescent="0.25">
      <c r="B41" s="28" t="s">
        <v>56</v>
      </c>
      <c r="C41" s="31" t="s">
        <v>24</v>
      </c>
      <c r="D41" s="107" t="s">
        <v>73</v>
      </c>
      <c r="E41" s="58"/>
      <c r="F41" s="9">
        <f>MATCH($D41,FAC_TOTALS_APTA!$A$2:$BT$2,)</f>
        <v>13</v>
      </c>
      <c r="G41" s="126">
        <f>VLOOKUP(G38,FAC_TOTALS_APTA!$A$4:$BT$126,$F41,FALSE)</f>
        <v>0.99257439422925597</v>
      </c>
      <c r="H41" s="126">
        <f>VLOOKUP(H38,FAC_TOTALS_APTA!$A$4:$BT$126,$F41,FALSE)</f>
        <v>1.0085579264681701</v>
      </c>
      <c r="I41" s="33">
        <f t="shared" ref="I41:I51" si="9">IFERROR(H41/G41-1,"-")</f>
        <v>1.6103107567393415E-2</v>
      </c>
      <c r="J41" s="34" t="str">
        <f t="shared" ref="J41:J51" si="10">IF(C41="Log","_log","")</f>
        <v>_log</v>
      </c>
      <c r="K41" s="34" t="str">
        <f t="shared" ref="K41:K52" si="11">CONCATENATE(D41,J41,"_FAC")</f>
        <v>FARE_per_UPT_cleaned_2018_log_FAC</v>
      </c>
      <c r="L41" s="9">
        <f>MATCH($K41,FAC_TOTALS_APTA!$A$2:$BR$2,)</f>
        <v>31</v>
      </c>
      <c r="M41" s="32">
        <f>IF(M38=0,0,VLOOKUP(M38,FAC_TOTALS_APTA!$A$4:$BT$126,$L41,FALSE))</f>
        <v>-7242673.4648150401</v>
      </c>
      <c r="N41" s="32">
        <f>IF(N38=0,0,VLOOKUP(N38,FAC_TOTALS_APTA!$A$4:$BT$126,$L41,FALSE))</f>
        <v>3217748.5964658498</v>
      </c>
      <c r="O41" s="32">
        <f>IF(O38=0,0,VLOOKUP(O38,FAC_TOTALS_APTA!$A$4:$BT$126,$L41,FALSE))</f>
        <v>-1816441.30186057</v>
      </c>
      <c r="P41" s="32">
        <f>IF(P38=0,0,VLOOKUP(P38,FAC_TOTALS_APTA!$A$4:$BT$126,$L41,FALSE))</f>
        <v>-3335057.2375753201</v>
      </c>
      <c r="Q41" s="32">
        <f>IF(Q38=0,0,VLOOKUP(Q38,FAC_TOTALS_APTA!$A$4:$BT$126,$L41,FALSE))</f>
        <v>2581250.5686645401</v>
      </c>
      <c r="R41" s="32">
        <f>IF(R38=0,0,VLOOKUP(R38,FAC_TOTALS_APTA!$A$4:$BT$126,$L41,FALSE))</f>
        <v>3470761.06871214</v>
      </c>
      <c r="S41" s="32">
        <f>IF(S38=0,0,VLOOKUP(S38,FAC_TOTALS_APTA!$A$4:$BT$126,$L41,FALSE))</f>
        <v>0</v>
      </c>
      <c r="T41" s="32">
        <f>IF(T38=0,0,VLOOKUP(T38,FAC_TOTALS_APTA!$A$4:$BT$126,$L41,FALSE))</f>
        <v>0</v>
      </c>
      <c r="U41" s="32">
        <f>IF(U38=0,0,VLOOKUP(U38,FAC_TOTALS_APTA!$A$4:$BT$126,$L41,FALSE))</f>
        <v>0</v>
      </c>
      <c r="V41" s="32">
        <f>IF(V38=0,0,VLOOKUP(V38,FAC_TOTALS_APTA!$A$4:$BT$126,$L41,FALSE))</f>
        <v>0</v>
      </c>
      <c r="W41" s="32">
        <f>IF(W38=0,0,VLOOKUP(W38,FAC_TOTALS_APTA!$A$4:$BT$126,$L41,FALSE))</f>
        <v>0</v>
      </c>
      <c r="X41" s="32">
        <f>IF(X38=0,0,VLOOKUP(X38,FAC_TOTALS_APTA!$A$4:$BT$126,$L41,FALSE))</f>
        <v>0</v>
      </c>
      <c r="Y41" s="32">
        <f>IF(Y38=0,0,VLOOKUP(Y38,FAC_TOTALS_APTA!$A$4:$BT$126,$L41,FALSE))</f>
        <v>0</v>
      </c>
      <c r="Z41" s="32">
        <f>IF(Z38=0,0,VLOOKUP(Z38,FAC_TOTALS_APTA!$A$4:$BT$126,$L41,FALSE))</f>
        <v>0</v>
      </c>
      <c r="AA41" s="32">
        <f>IF(AA38=0,0,VLOOKUP(AA38,FAC_TOTALS_APTA!$A$4:$BT$126,$L41,FALSE))</f>
        <v>0</v>
      </c>
      <c r="AB41" s="32">
        <f>IF(AB38=0,0,VLOOKUP(AB38,FAC_TOTALS_APTA!$A$4:$BT$126,$L41,FALSE))</f>
        <v>0</v>
      </c>
      <c r="AC41" s="35">
        <f t="shared" ref="AC41:AC51" si="12">SUM(M41:AB41)</f>
        <v>-3124411.7704084008</v>
      </c>
      <c r="AD41" s="36">
        <f>AC41/G53</f>
        <v>-3.2869579593548335E-3</v>
      </c>
    </row>
    <row r="42" spans="2:30" x14ac:dyDescent="0.25">
      <c r="B42" s="118" t="s">
        <v>94</v>
      </c>
      <c r="C42" s="119" t="s">
        <v>24</v>
      </c>
      <c r="D42" s="107" t="s">
        <v>95</v>
      </c>
      <c r="E42" s="121"/>
      <c r="F42" s="107">
        <f>MATCH($D42,FAC_TOTALS_APTA!$A$2:$BT$2,)</f>
        <v>20</v>
      </c>
      <c r="G42" s="120">
        <f>VLOOKUP(G38,FAC_TOTALS_APTA!$A$4:$BT$126,$F42,FALSE)</f>
        <v>1076214.9293883501</v>
      </c>
      <c r="H42" s="120">
        <f>VLOOKUP(H38,FAC_TOTALS_APTA!$A$4:$BT$126,$F42,FALSE)</f>
        <v>1132597.73335882</v>
      </c>
      <c r="I42" s="122">
        <f>IFERROR(H42/G42-1,"-")</f>
        <v>5.2389910631061465E-2</v>
      </c>
      <c r="J42" s="123" t="str">
        <f t="shared" si="10"/>
        <v>_log</v>
      </c>
      <c r="K42" s="123" t="str">
        <f t="shared" si="11"/>
        <v>MDBF_Total_log_FAC</v>
      </c>
      <c r="L42" s="107">
        <f>MATCH($K42,FAC_TOTALS_APTA!$A$2:$BR$2,)</f>
        <v>38</v>
      </c>
      <c r="M42" s="120">
        <f>IF(M38=0,0,VLOOKUP(M38,FAC_TOTALS_APTA!$A$4:$BT$126,$L42,FALSE))</f>
        <v>-250094.622690227</v>
      </c>
      <c r="N42" s="120">
        <f>IF(N38=0,0,VLOOKUP(N38,FAC_TOTALS_APTA!$A$4:$BT$126,$L42,FALSE))</f>
        <v>356218.32315366098</v>
      </c>
      <c r="O42" s="120">
        <f>IF(O38=0,0,VLOOKUP(O38,FAC_TOTALS_APTA!$A$4:$BT$126,$L42,FALSE))</f>
        <v>-49621.630846657099</v>
      </c>
      <c r="P42" s="120">
        <f>IF(P38=0,0,VLOOKUP(P38,FAC_TOTALS_APTA!$A$4:$BT$126,$L42,FALSE))</f>
        <v>-36996.0280920933</v>
      </c>
      <c r="Q42" s="120">
        <f>IF(Q38=0,0,VLOOKUP(Q38,FAC_TOTALS_APTA!$A$4:$BT$126,$L42,FALSE))</f>
        <v>449557.23463088099</v>
      </c>
      <c r="R42" s="120">
        <f>IF(R38=0,0,VLOOKUP(R38,FAC_TOTALS_APTA!$A$4:$BT$126,$L42,FALSE))</f>
        <v>82292.999421665707</v>
      </c>
      <c r="S42" s="120">
        <f>IF(S38=0,0,VLOOKUP(S38,FAC_TOTALS_APTA!$A$4:$BT$126,$L42,FALSE))</f>
        <v>0</v>
      </c>
      <c r="T42" s="120">
        <f>IF(T38=0,0,VLOOKUP(T38,FAC_TOTALS_APTA!$A$4:$BT$126,$L42,FALSE))</f>
        <v>0</v>
      </c>
      <c r="U42" s="120">
        <f>IF(U38=0,0,VLOOKUP(U38,FAC_TOTALS_APTA!$A$4:$BT$126,$L42,FALSE))</f>
        <v>0</v>
      </c>
      <c r="V42" s="120">
        <f>IF(V38=0,0,VLOOKUP(V38,FAC_TOTALS_APTA!$A$4:$BT$126,$L42,FALSE))</f>
        <v>0</v>
      </c>
      <c r="W42" s="120">
        <f>IF(W38=0,0,VLOOKUP(W38,FAC_TOTALS_APTA!$A$4:$BT$126,$L42,FALSE))</f>
        <v>0</v>
      </c>
      <c r="X42" s="120">
        <f>IF(X38=0,0,VLOOKUP(X38,FAC_TOTALS_APTA!$A$4:$BT$126,$L42,FALSE))</f>
        <v>0</v>
      </c>
      <c r="Y42" s="120">
        <f>IF(Y38=0,0,VLOOKUP(Y38,FAC_TOTALS_APTA!$A$4:$BT$126,$L42,FALSE))</f>
        <v>0</v>
      </c>
      <c r="Z42" s="120">
        <f>IF(Z38=0,0,VLOOKUP(Z38,FAC_TOTALS_APTA!$A$4:$BT$126,$L42,FALSE))</f>
        <v>0</v>
      </c>
      <c r="AA42" s="120">
        <f>IF(AA38=0,0,VLOOKUP(AA38,FAC_TOTALS_APTA!$A$4:$BT$126,$L42,FALSE))</f>
        <v>0</v>
      </c>
      <c r="AB42" s="120">
        <f>IF(AB38=0,0,VLOOKUP(AB38,FAC_TOTALS_APTA!$A$4:$BT$126,$L42,FALSE))</f>
        <v>0</v>
      </c>
      <c r="AC42" s="124">
        <f t="shared" si="12"/>
        <v>551356.27557723026</v>
      </c>
      <c r="AD42" s="125">
        <f>AC42/G54</f>
        <v>5.7360258095068522E-4</v>
      </c>
    </row>
    <row r="43" spans="2:30" x14ac:dyDescent="0.25">
      <c r="B43" s="28" t="s">
        <v>52</v>
      </c>
      <c r="C43" s="31" t="s">
        <v>24</v>
      </c>
      <c r="D43" s="107" t="s">
        <v>9</v>
      </c>
      <c r="E43" s="58"/>
      <c r="F43" s="9">
        <f>MATCH($D43,FAC_TOTALS_APTA!$A$2:$BT$2,)</f>
        <v>14</v>
      </c>
      <c r="G43" s="120">
        <f>VLOOKUP(G38,FAC_TOTALS_APTA!$A$4:$BT$126,$F43,FALSE)</f>
        <v>2552570.2182420199</v>
      </c>
      <c r="H43" s="120">
        <f>VLOOKUP(H38,FAC_TOTALS_APTA!$A$4:$BT$126,$F43,FALSE)</f>
        <v>2755043.8205972002</v>
      </c>
      <c r="I43" s="33">
        <f t="shared" si="9"/>
        <v>7.9321462308145962E-2</v>
      </c>
      <c r="J43" s="34" t="str">
        <f t="shared" si="10"/>
        <v>_log</v>
      </c>
      <c r="K43" s="34" t="str">
        <f t="shared" si="11"/>
        <v>POP_EMP_log_FAC</v>
      </c>
      <c r="L43" s="9">
        <f>MATCH($K43,FAC_TOTALS_APTA!$A$2:$BR$2,)</f>
        <v>32</v>
      </c>
      <c r="M43" s="32">
        <f>IF(M38=0,0,VLOOKUP(M38,FAC_TOTALS_APTA!$A$4:$BT$126,$L43,FALSE))</f>
        <v>3683671.8211160102</v>
      </c>
      <c r="N43" s="32">
        <f>IF(N38=0,0,VLOOKUP(N38,FAC_TOTALS_APTA!$A$4:$BT$126,$L43,FALSE))</f>
        <v>2789223.2883512098</v>
      </c>
      <c r="O43" s="32">
        <f>IF(O38=0,0,VLOOKUP(O38,FAC_TOTALS_APTA!$A$4:$BT$126,$L43,FALSE))</f>
        <v>2733112.7737440201</v>
      </c>
      <c r="P43" s="32">
        <f>IF(P38=0,0,VLOOKUP(P38,FAC_TOTALS_APTA!$A$4:$BT$126,$L43,FALSE))</f>
        <v>2545803.6370299798</v>
      </c>
      <c r="Q43" s="32">
        <f>IF(Q38=0,0,VLOOKUP(Q38,FAC_TOTALS_APTA!$A$4:$BT$126,$L43,FALSE))</f>
        <v>2581249.5188188199</v>
      </c>
      <c r="R43" s="32">
        <f>IF(R38=0,0,VLOOKUP(R38,FAC_TOTALS_APTA!$A$4:$BT$126,$L43,FALSE))</f>
        <v>2241201.1888740598</v>
      </c>
      <c r="S43" s="32">
        <f>IF(S38=0,0,VLOOKUP(S38,FAC_TOTALS_APTA!$A$4:$BT$126,$L43,FALSE))</f>
        <v>0</v>
      </c>
      <c r="T43" s="32">
        <f>IF(T38=0,0,VLOOKUP(T38,FAC_TOTALS_APTA!$A$4:$BT$126,$L43,FALSE))</f>
        <v>0</v>
      </c>
      <c r="U43" s="32">
        <f>IF(U38=0,0,VLOOKUP(U38,FAC_TOTALS_APTA!$A$4:$BT$126,$L43,FALSE))</f>
        <v>0</v>
      </c>
      <c r="V43" s="32">
        <f>IF(V38=0,0,VLOOKUP(V38,FAC_TOTALS_APTA!$A$4:$BT$126,$L43,FALSE))</f>
        <v>0</v>
      </c>
      <c r="W43" s="32">
        <f>IF(W38=0,0,VLOOKUP(W38,FAC_TOTALS_APTA!$A$4:$BT$126,$L43,FALSE))</f>
        <v>0</v>
      </c>
      <c r="X43" s="32">
        <f>IF(X38=0,0,VLOOKUP(X38,FAC_TOTALS_APTA!$A$4:$BT$126,$L43,FALSE))</f>
        <v>0</v>
      </c>
      <c r="Y43" s="32">
        <f>IF(Y38=0,0,VLOOKUP(Y38,FAC_TOTALS_APTA!$A$4:$BT$126,$L43,FALSE))</f>
        <v>0</v>
      </c>
      <c r="Z43" s="32">
        <f>IF(Z38=0,0,VLOOKUP(Z38,FAC_TOTALS_APTA!$A$4:$BT$126,$L43,FALSE))</f>
        <v>0</v>
      </c>
      <c r="AA43" s="32">
        <f>IF(AA38=0,0,VLOOKUP(AA38,FAC_TOTALS_APTA!$A$4:$BT$126,$L43,FALSE))</f>
        <v>0</v>
      </c>
      <c r="AB43" s="32">
        <f>IF(AB38=0,0,VLOOKUP(AB38,FAC_TOTALS_APTA!$A$4:$BT$126,$L43,FALSE))</f>
        <v>0</v>
      </c>
      <c r="AC43" s="35">
        <f t="shared" si="12"/>
        <v>16574262.2279341</v>
      </c>
      <c r="AD43" s="36">
        <f>AC43/G53</f>
        <v>1.7436531146924041E-2</v>
      </c>
    </row>
    <row r="44" spans="2:30" x14ac:dyDescent="0.25">
      <c r="B44" s="28" t="s">
        <v>93</v>
      </c>
      <c r="C44" s="31"/>
      <c r="D44" s="107" t="s">
        <v>92</v>
      </c>
      <c r="E44" s="58"/>
      <c r="F44" s="9">
        <f>MATCH($D44,FAC_TOTALS_APTA!$A$2:$BT$2,)</f>
        <v>15</v>
      </c>
      <c r="G44" s="126">
        <f>VLOOKUP(G38,FAC_TOTALS_APTA!$A$4:$BT$126,$F44,FALSE)</f>
        <v>0.31687096258193398</v>
      </c>
      <c r="H44" s="126">
        <f>VLOOKUP(H38,FAC_TOTALS_APTA!$A$4:$BT$126,$F44,FALSE)</f>
        <v>0.31304882930663702</v>
      </c>
      <c r="I44" s="33">
        <f t="shared" si="9"/>
        <v>-1.2062112741897724E-2</v>
      </c>
      <c r="J44" s="34" t="str">
        <f t="shared" si="10"/>
        <v/>
      </c>
      <c r="K44" s="34" t="str">
        <f t="shared" si="11"/>
        <v>TSD_POP_EMP_PCT_FAC</v>
      </c>
      <c r="L44" s="9">
        <f>MATCH($K44,FAC_TOTALS_APTA!$A$2:$BR$2,)</f>
        <v>33</v>
      </c>
      <c r="M44" s="32">
        <f>IF(M38=0,0,VLOOKUP(M38,FAC_TOTALS_APTA!$A$4:$BT$126,$L44,FALSE))</f>
        <v>-288073.27774961898</v>
      </c>
      <c r="N44" s="32">
        <f>IF(N38=0,0,VLOOKUP(N38,FAC_TOTALS_APTA!$A$4:$BT$126,$L44,FALSE))</f>
        <v>-489414.85202420602</v>
      </c>
      <c r="O44" s="32">
        <f>IF(O38=0,0,VLOOKUP(O38,FAC_TOTALS_APTA!$A$4:$BT$126,$L44,FALSE))</f>
        <v>276289.212559423</v>
      </c>
      <c r="P44" s="32">
        <f>IF(P38=0,0,VLOOKUP(P38,FAC_TOTALS_APTA!$A$4:$BT$126,$L44,FALSE))</f>
        <v>-1147780.83316289</v>
      </c>
      <c r="Q44" s="32">
        <f>IF(Q38=0,0,VLOOKUP(Q38,FAC_TOTALS_APTA!$A$4:$BT$126,$L44,FALSE))</f>
        <v>-409375.89296886697</v>
      </c>
      <c r="R44" s="32">
        <f>IF(R38=0,0,VLOOKUP(R38,FAC_TOTALS_APTA!$A$4:$BT$126,$L44,FALSE))</f>
        <v>592396.22218869801</v>
      </c>
      <c r="S44" s="32">
        <f>IF(S38=0,0,VLOOKUP(S38,FAC_TOTALS_APTA!$A$4:$BT$126,$L44,FALSE))</f>
        <v>0</v>
      </c>
      <c r="T44" s="32">
        <f>IF(T38=0,0,VLOOKUP(T38,FAC_TOTALS_APTA!$A$4:$BT$126,$L44,FALSE))</f>
        <v>0</v>
      </c>
      <c r="U44" s="32">
        <f>IF(U38=0,0,VLOOKUP(U38,FAC_TOTALS_APTA!$A$4:$BT$126,$L44,FALSE))</f>
        <v>0</v>
      </c>
      <c r="V44" s="32">
        <f>IF(V38=0,0,VLOOKUP(V38,FAC_TOTALS_APTA!$A$4:$BT$126,$L44,FALSE))</f>
        <v>0</v>
      </c>
      <c r="W44" s="32">
        <f>IF(W38=0,0,VLOOKUP(W38,FAC_TOTALS_APTA!$A$4:$BT$126,$L44,FALSE))</f>
        <v>0</v>
      </c>
      <c r="X44" s="32">
        <f>IF(X38=0,0,VLOOKUP(X38,FAC_TOTALS_APTA!$A$4:$BT$126,$L44,FALSE))</f>
        <v>0</v>
      </c>
      <c r="Y44" s="32">
        <f>IF(Y38=0,0,VLOOKUP(Y38,FAC_TOTALS_APTA!$A$4:$BT$126,$L44,FALSE))</f>
        <v>0</v>
      </c>
      <c r="Z44" s="32">
        <f>IF(Z38=0,0,VLOOKUP(Z38,FAC_TOTALS_APTA!$A$4:$BT$126,$L44,FALSE))</f>
        <v>0</v>
      </c>
      <c r="AA44" s="32">
        <f>IF(AA38=0,0,VLOOKUP(AA38,FAC_TOTALS_APTA!$A$4:$BT$126,$L44,FALSE))</f>
        <v>0</v>
      </c>
      <c r="AB44" s="32">
        <f>IF(AB38=0,0,VLOOKUP(AB38,FAC_TOTALS_APTA!$A$4:$BT$126,$L44,FALSE))</f>
        <v>0</v>
      </c>
      <c r="AC44" s="35">
        <f t="shared" si="12"/>
        <v>-1465959.4211574611</v>
      </c>
      <c r="AD44" s="36">
        <f>AC44/G53</f>
        <v>-1.5422253344138681E-3</v>
      </c>
    </row>
    <row r="45" spans="2:30" x14ac:dyDescent="0.2">
      <c r="B45" s="28" t="s">
        <v>53</v>
      </c>
      <c r="C45" s="31" t="s">
        <v>24</v>
      </c>
      <c r="D45" s="127" t="s">
        <v>17</v>
      </c>
      <c r="E45" s="58"/>
      <c r="F45" s="9">
        <f>MATCH($D45,FAC_TOTALS_APTA!$A$2:$BT$2,)</f>
        <v>16</v>
      </c>
      <c r="G45" s="128">
        <f>VLOOKUP(G38,FAC_TOTALS_APTA!$A$4:$BT$126,$F45,FALSE)</f>
        <v>4.0256358420234699</v>
      </c>
      <c r="H45" s="128">
        <f>VLOOKUP(H38,FAC_TOTALS_APTA!$A$4:$BT$126,$F45,FALSE)</f>
        <v>2.86612689037909</v>
      </c>
      <c r="I45" s="33">
        <f t="shared" si="9"/>
        <v>-0.28803125696077803</v>
      </c>
      <c r="J45" s="34" t="str">
        <f t="shared" si="10"/>
        <v>_log</v>
      </c>
      <c r="K45" s="34" t="str">
        <f t="shared" si="11"/>
        <v>GAS_PRICE_2018_log_FAC</v>
      </c>
      <c r="L45" s="9">
        <f>MATCH($K45,FAC_TOTALS_APTA!$A$2:$BR$2,)</f>
        <v>34</v>
      </c>
      <c r="M45" s="32">
        <f>IF(M38=0,0,VLOOKUP(M38,FAC_TOTALS_APTA!$A$4:$BT$126,$L45,FALSE))</f>
        <v>-4452383.6955548404</v>
      </c>
      <c r="N45" s="32">
        <f>IF(N38=0,0,VLOOKUP(N38,FAC_TOTALS_APTA!$A$4:$BT$126,$L45,FALSE))</f>
        <v>-6302727.4533687802</v>
      </c>
      <c r="O45" s="32">
        <f>IF(O38=0,0,VLOOKUP(O38,FAC_TOTALS_APTA!$A$4:$BT$126,$L45,FALSE))</f>
        <v>-31677378.568012401</v>
      </c>
      <c r="P45" s="32">
        <f>IF(P38=0,0,VLOOKUP(P38,FAC_TOTALS_APTA!$A$4:$BT$126,$L45,FALSE))</f>
        <v>-11357675.058570299</v>
      </c>
      <c r="Q45" s="32">
        <f>IF(Q38=0,0,VLOOKUP(Q38,FAC_TOTALS_APTA!$A$4:$BT$126,$L45,FALSE))</f>
        <v>7776089.5067333598</v>
      </c>
      <c r="R45" s="32">
        <f>IF(R38=0,0,VLOOKUP(R38,FAC_TOTALS_APTA!$A$4:$BT$126,$L45,FALSE))</f>
        <v>9031680.9589078594</v>
      </c>
      <c r="S45" s="32">
        <f>IF(S38=0,0,VLOOKUP(S38,FAC_TOTALS_APTA!$A$4:$BT$126,$L45,FALSE))</f>
        <v>0</v>
      </c>
      <c r="T45" s="32">
        <f>IF(T38=0,0,VLOOKUP(T38,FAC_TOTALS_APTA!$A$4:$BT$126,$L45,FALSE))</f>
        <v>0</v>
      </c>
      <c r="U45" s="32">
        <f>IF(U38=0,0,VLOOKUP(U38,FAC_TOTALS_APTA!$A$4:$BT$126,$L45,FALSE))</f>
        <v>0</v>
      </c>
      <c r="V45" s="32">
        <f>IF(V38=0,0,VLOOKUP(V38,FAC_TOTALS_APTA!$A$4:$BT$126,$L45,FALSE))</f>
        <v>0</v>
      </c>
      <c r="W45" s="32">
        <f>IF(W38=0,0,VLOOKUP(W38,FAC_TOTALS_APTA!$A$4:$BT$126,$L45,FALSE))</f>
        <v>0</v>
      </c>
      <c r="X45" s="32">
        <f>IF(X38=0,0,VLOOKUP(X38,FAC_TOTALS_APTA!$A$4:$BT$126,$L45,FALSE))</f>
        <v>0</v>
      </c>
      <c r="Y45" s="32">
        <f>IF(Y38=0,0,VLOOKUP(Y38,FAC_TOTALS_APTA!$A$4:$BT$126,$L45,FALSE))</f>
        <v>0</v>
      </c>
      <c r="Z45" s="32">
        <f>IF(Z38=0,0,VLOOKUP(Z38,FAC_TOTALS_APTA!$A$4:$BT$126,$L45,FALSE))</f>
        <v>0</v>
      </c>
      <c r="AA45" s="32">
        <f>IF(AA38=0,0,VLOOKUP(AA38,FAC_TOTALS_APTA!$A$4:$BT$126,$L45,FALSE))</f>
        <v>0</v>
      </c>
      <c r="AB45" s="32">
        <f>IF(AB38=0,0,VLOOKUP(AB38,FAC_TOTALS_APTA!$A$4:$BT$126,$L45,FALSE))</f>
        <v>0</v>
      </c>
      <c r="AC45" s="35">
        <f t="shared" si="12"/>
        <v>-36982394.309865102</v>
      </c>
      <c r="AD45" s="36">
        <f>AC45/G53</f>
        <v>-3.8906387590813808E-2</v>
      </c>
    </row>
    <row r="46" spans="2:30" x14ac:dyDescent="0.25">
      <c r="B46" s="28" t="s">
        <v>50</v>
      </c>
      <c r="C46" s="31" t="s">
        <v>24</v>
      </c>
      <c r="D46" s="107" t="s">
        <v>16</v>
      </c>
      <c r="E46" s="58"/>
      <c r="F46" s="9">
        <f>MATCH($D46,FAC_TOTALS_APTA!$A$2:$BT$2,)</f>
        <v>17</v>
      </c>
      <c r="G46" s="126">
        <f>VLOOKUP(G38,FAC_TOTALS_APTA!$A$4:$BT$126,$F46,FALSE)</f>
        <v>28874.309502126802</v>
      </c>
      <c r="H46" s="126">
        <f>VLOOKUP(H38,FAC_TOTALS_APTA!$A$4:$BT$126,$F46,FALSE)</f>
        <v>31624.666409858299</v>
      </c>
      <c r="I46" s="33">
        <f t="shared" si="9"/>
        <v>9.5252733490610808E-2</v>
      </c>
      <c r="J46" s="34" t="str">
        <f t="shared" si="10"/>
        <v>_log</v>
      </c>
      <c r="K46" s="34" t="str">
        <f t="shared" si="11"/>
        <v>TOTAL_MED_INC_INDIV_2018_log_FAC</v>
      </c>
      <c r="L46" s="9">
        <f>MATCH($K46,FAC_TOTALS_APTA!$A$2:$BR$2,)</f>
        <v>35</v>
      </c>
      <c r="M46" s="32">
        <f>IF(M38=0,0,VLOOKUP(M38,FAC_TOTALS_APTA!$A$4:$BT$126,$L46,FALSE))</f>
        <v>-316762.14782849001</v>
      </c>
      <c r="N46" s="32">
        <f>IF(N38=0,0,VLOOKUP(N38,FAC_TOTALS_APTA!$A$4:$BT$126,$L46,FALSE))</f>
        <v>-241972.62810490199</v>
      </c>
      <c r="O46" s="32">
        <f>IF(O38=0,0,VLOOKUP(O38,FAC_TOTALS_APTA!$A$4:$BT$126,$L46,FALSE))</f>
        <v>-2681378.2461304702</v>
      </c>
      <c r="P46" s="32">
        <f>IF(P38=0,0,VLOOKUP(P38,FAC_TOTALS_APTA!$A$4:$BT$126,$L46,FALSE))</f>
        <v>-1642274.38271115</v>
      </c>
      <c r="Q46" s="32">
        <f>IF(Q38=0,0,VLOOKUP(Q38,FAC_TOTALS_APTA!$A$4:$BT$126,$L46,FALSE))</f>
        <v>-323388.002643271</v>
      </c>
      <c r="R46" s="32">
        <f>IF(R38=0,0,VLOOKUP(R38,FAC_TOTALS_APTA!$A$4:$BT$126,$L46,FALSE))</f>
        <v>-763187.42156462104</v>
      </c>
      <c r="S46" s="32">
        <f>IF(S38=0,0,VLOOKUP(S38,FAC_TOTALS_APTA!$A$4:$BT$126,$L46,FALSE))</f>
        <v>0</v>
      </c>
      <c r="T46" s="32">
        <f>IF(T38=0,0,VLOOKUP(T38,FAC_TOTALS_APTA!$A$4:$BT$126,$L46,FALSE))</f>
        <v>0</v>
      </c>
      <c r="U46" s="32">
        <f>IF(U38=0,0,VLOOKUP(U38,FAC_TOTALS_APTA!$A$4:$BT$126,$L46,FALSE))</f>
        <v>0</v>
      </c>
      <c r="V46" s="32">
        <f>IF(V38=0,0,VLOOKUP(V38,FAC_TOTALS_APTA!$A$4:$BT$126,$L46,FALSE))</f>
        <v>0</v>
      </c>
      <c r="W46" s="32">
        <f>IF(W38=0,0,VLOOKUP(W38,FAC_TOTALS_APTA!$A$4:$BT$126,$L46,FALSE))</f>
        <v>0</v>
      </c>
      <c r="X46" s="32">
        <f>IF(X38=0,0,VLOOKUP(X38,FAC_TOTALS_APTA!$A$4:$BT$126,$L46,FALSE))</f>
        <v>0</v>
      </c>
      <c r="Y46" s="32">
        <f>IF(Y38=0,0,VLOOKUP(Y38,FAC_TOTALS_APTA!$A$4:$BT$126,$L46,FALSE))</f>
        <v>0</v>
      </c>
      <c r="Z46" s="32">
        <f>IF(Z38=0,0,VLOOKUP(Z38,FAC_TOTALS_APTA!$A$4:$BT$126,$L46,FALSE))</f>
        <v>0</v>
      </c>
      <c r="AA46" s="32">
        <f>IF(AA38=0,0,VLOOKUP(AA38,FAC_TOTALS_APTA!$A$4:$BT$126,$L46,FALSE))</f>
        <v>0</v>
      </c>
      <c r="AB46" s="32">
        <f>IF(AB38=0,0,VLOOKUP(AB38,FAC_TOTALS_APTA!$A$4:$BT$126,$L46,FALSE))</f>
        <v>0</v>
      </c>
      <c r="AC46" s="35">
        <f t="shared" si="12"/>
        <v>-5968962.8289829046</v>
      </c>
      <c r="AD46" s="36">
        <f>AC46/G53</f>
        <v>-6.2794955727791127E-3</v>
      </c>
    </row>
    <row r="47" spans="2:30" x14ac:dyDescent="0.25">
      <c r="B47" s="28" t="s">
        <v>66</v>
      </c>
      <c r="C47" s="31"/>
      <c r="D47" s="107" t="s">
        <v>10</v>
      </c>
      <c r="E47" s="58"/>
      <c r="F47" s="9">
        <f>MATCH($D47,FAC_TOTALS_APTA!$A$2:$BT$2,)</f>
        <v>18</v>
      </c>
      <c r="G47" s="120">
        <f>VLOOKUP(G38,FAC_TOTALS_APTA!$A$4:$BT$126,$F47,FALSE)</f>
        <v>8.2569154106646199</v>
      </c>
      <c r="H47" s="120">
        <f>VLOOKUP(H38,FAC_TOTALS_APTA!$A$4:$BT$126,$F47,FALSE)</f>
        <v>7.1994298882696199</v>
      </c>
      <c r="I47" s="33">
        <f t="shared" si="9"/>
        <v>-0.12807270872960053</v>
      </c>
      <c r="J47" s="34" t="str">
        <f t="shared" si="10"/>
        <v/>
      </c>
      <c r="K47" s="34" t="str">
        <f t="shared" si="11"/>
        <v>PCT_HH_NO_VEH_FAC</v>
      </c>
      <c r="L47" s="9">
        <f>MATCH($K47,FAC_TOTALS_APTA!$A$2:$BR$2,)</f>
        <v>36</v>
      </c>
      <c r="M47" s="32">
        <f>IF(M38=0,0,VLOOKUP(M38,FAC_TOTALS_APTA!$A$4:$BT$126,$L47,FALSE))</f>
        <v>-391386.98443714401</v>
      </c>
      <c r="N47" s="32">
        <f>IF(N38=0,0,VLOOKUP(N38,FAC_TOTALS_APTA!$A$4:$BT$126,$L47,FALSE))</f>
        <v>77010.872441565007</v>
      </c>
      <c r="O47" s="32">
        <f>IF(O38=0,0,VLOOKUP(O38,FAC_TOTALS_APTA!$A$4:$BT$126,$L47,FALSE))</f>
        <v>-441472.777359762</v>
      </c>
      <c r="P47" s="32">
        <f>IF(P38=0,0,VLOOKUP(P38,FAC_TOTALS_APTA!$A$4:$BT$126,$L47,FALSE))</f>
        <v>-277415.10800077202</v>
      </c>
      <c r="Q47" s="32">
        <f>IF(Q38=0,0,VLOOKUP(Q38,FAC_TOTALS_APTA!$A$4:$BT$126,$L47,FALSE))</f>
        <v>-572689.32611341099</v>
      </c>
      <c r="R47" s="32">
        <f>IF(R38=0,0,VLOOKUP(R38,FAC_TOTALS_APTA!$A$4:$BT$126,$L47,FALSE))</f>
        <v>-463936.561042163</v>
      </c>
      <c r="S47" s="32">
        <f>IF(S38=0,0,VLOOKUP(S38,FAC_TOTALS_APTA!$A$4:$BT$126,$L47,FALSE))</f>
        <v>0</v>
      </c>
      <c r="T47" s="32">
        <f>IF(T38=0,0,VLOOKUP(T38,FAC_TOTALS_APTA!$A$4:$BT$126,$L47,FALSE))</f>
        <v>0</v>
      </c>
      <c r="U47" s="32">
        <f>IF(U38=0,0,VLOOKUP(U38,FAC_TOTALS_APTA!$A$4:$BT$126,$L47,FALSE))</f>
        <v>0</v>
      </c>
      <c r="V47" s="32">
        <f>IF(V38=0,0,VLOOKUP(V38,FAC_TOTALS_APTA!$A$4:$BT$126,$L47,FALSE))</f>
        <v>0</v>
      </c>
      <c r="W47" s="32">
        <f>IF(W38=0,0,VLOOKUP(W38,FAC_TOTALS_APTA!$A$4:$BT$126,$L47,FALSE))</f>
        <v>0</v>
      </c>
      <c r="X47" s="32">
        <f>IF(X38=0,0,VLOOKUP(X38,FAC_TOTALS_APTA!$A$4:$BT$126,$L47,FALSE))</f>
        <v>0</v>
      </c>
      <c r="Y47" s="32">
        <f>IF(Y38=0,0,VLOOKUP(Y38,FAC_TOTALS_APTA!$A$4:$BT$126,$L47,FALSE))</f>
        <v>0</v>
      </c>
      <c r="Z47" s="32">
        <f>IF(Z38=0,0,VLOOKUP(Z38,FAC_TOTALS_APTA!$A$4:$BT$126,$L47,FALSE))</f>
        <v>0</v>
      </c>
      <c r="AA47" s="32">
        <f>IF(AA38=0,0,VLOOKUP(AA38,FAC_TOTALS_APTA!$A$4:$BT$126,$L47,FALSE))</f>
        <v>0</v>
      </c>
      <c r="AB47" s="32">
        <f>IF(AB38=0,0,VLOOKUP(AB38,FAC_TOTALS_APTA!$A$4:$BT$126,$L47,FALSE))</f>
        <v>0</v>
      </c>
      <c r="AC47" s="35">
        <f t="shared" si="12"/>
        <v>-2069889.8845116871</v>
      </c>
      <c r="AD47" s="36">
        <f>AC47/G53</f>
        <v>-2.177575022383949E-3</v>
      </c>
    </row>
    <row r="48" spans="2:30" x14ac:dyDescent="0.25">
      <c r="B48" s="28" t="s">
        <v>51</v>
      </c>
      <c r="C48" s="31"/>
      <c r="D48" s="107" t="s">
        <v>31</v>
      </c>
      <c r="E48" s="58"/>
      <c r="F48" s="9">
        <f>MATCH($D48,FAC_TOTALS_APTA!$A$2:$BT$2,)</f>
        <v>19</v>
      </c>
      <c r="G48" s="128">
        <f>VLOOKUP(G38,FAC_TOTALS_APTA!$A$4:$BT$126,$F48,FALSE)</f>
        <v>4.1251469761152801</v>
      </c>
      <c r="H48" s="128">
        <f>VLOOKUP(H38,FAC_TOTALS_APTA!$A$4:$BT$126,$F48,FALSE)</f>
        <v>5.4675502827794897</v>
      </c>
      <c r="I48" s="33">
        <f t="shared" si="9"/>
        <v>0.32541950976214018</v>
      </c>
      <c r="J48" s="34" t="str">
        <f t="shared" si="10"/>
        <v/>
      </c>
      <c r="K48" s="34" t="str">
        <f t="shared" si="11"/>
        <v>JTW_HOME_PCT_FAC</v>
      </c>
      <c r="L48" s="9">
        <f>MATCH($K48,FAC_TOTALS_APTA!$A$2:$BR$2,)</f>
        <v>37</v>
      </c>
      <c r="M48" s="32">
        <f>IF(M38=0,0,VLOOKUP(M38,FAC_TOTALS_APTA!$A$4:$BT$126,$L48,FALSE))</f>
        <v>-533934.04154785804</v>
      </c>
      <c r="N48" s="32">
        <f>IF(N38=0,0,VLOOKUP(N38,FAC_TOTALS_APTA!$A$4:$BT$126,$L48,FALSE))</f>
        <v>-670329.18499715696</v>
      </c>
      <c r="O48" s="32">
        <f>IF(O38=0,0,VLOOKUP(O38,FAC_TOTALS_APTA!$A$4:$BT$126,$L48,FALSE))</f>
        <v>-1164215.1252035899</v>
      </c>
      <c r="P48" s="32">
        <f>IF(P38=0,0,VLOOKUP(P38,FAC_TOTALS_APTA!$A$4:$BT$126,$L48,FALSE))</f>
        <v>-3866859.0136128301</v>
      </c>
      <c r="Q48" s="32">
        <f>IF(Q38=0,0,VLOOKUP(Q38,FAC_TOTALS_APTA!$A$4:$BT$126,$L48,FALSE))</f>
        <v>-1641493.3642196299</v>
      </c>
      <c r="R48" s="32">
        <f>IF(R38=0,0,VLOOKUP(R38,FAC_TOTALS_APTA!$A$4:$BT$126,$L48,FALSE))</f>
        <v>-2040160.95151574</v>
      </c>
      <c r="S48" s="32">
        <f>IF(S38=0,0,VLOOKUP(S38,FAC_TOTALS_APTA!$A$4:$BT$126,$L48,FALSE))</f>
        <v>0</v>
      </c>
      <c r="T48" s="32">
        <f>IF(T38=0,0,VLOOKUP(T38,FAC_TOTALS_APTA!$A$4:$BT$126,$L48,FALSE))</f>
        <v>0</v>
      </c>
      <c r="U48" s="32">
        <f>IF(U38=0,0,VLOOKUP(U38,FAC_TOTALS_APTA!$A$4:$BT$126,$L48,FALSE))</f>
        <v>0</v>
      </c>
      <c r="V48" s="32">
        <f>IF(V38=0,0,VLOOKUP(V38,FAC_TOTALS_APTA!$A$4:$BT$126,$L48,FALSE))</f>
        <v>0</v>
      </c>
      <c r="W48" s="32">
        <f>IF(W38=0,0,VLOOKUP(W38,FAC_TOTALS_APTA!$A$4:$BT$126,$L48,FALSE))</f>
        <v>0</v>
      </c>
      <c r="X48" s="32">
        <f>IF(X38=0,0,VLOOKUP(X38,FAC_TOTALS_APTA!$A$4:$BT$126,$L48,FALSE))</f>
        <v>0</v>
      </c>
      <c r="Y48" s="32">
        <f>IF(Y38=0,0,VLOOKUP(Y38,FAC_TOTALS_APTA!$A$4:$BT$126,$L48,FALSE))</f>
        <v>0</v>
      </c>
      <c r="Z48" s="32">
        <f>IF(Z38=0,0,VLOOKUP(Z38,FAC_TOTALS_APTA!$A$4:$BT$126,$L48,FALSE))</f>
        <v>0</v>
      </c>
      <c r="AA48" s="32">
        <f>IF(AA38=0,0,VLOOKUP(AA38,FAC_TOTALS_APTA!$A$4:$BT$126,$L48,FALSE))</f>
        <v>0</v>
      </c>
      <c r="AB48" s="32">
        <f>IF(AB38=0,0,VLOOKUP(AB38,FAC_TOTALS_APTA!$A$4:$BT$126,$L48,FALSE))</f>
        <v>0</v>
      </c>
      <c r="AC48" s="35">
        <f t="shared" si="12"/>
        <v>-9916991.6810968053</v>
      </c>
      <c r="AD48" s="36">
        <f>AC48/G53</f>
        <v>-1.0432918941019097E-2</v>
      </c>
    </row>
    <row r="49" spans="1:31" x14ac:dyDescent="0.25">
      <c r="B49" s="28" t="s">
        <v>67</v>
      </c>
      <c r="C49" s="31"/>
      <c r="D49" s="14" t="s">
        <v>76</v>
      </c>
      <c r="E49" s="58"/>
      <c r="F49" s="9">
        <f>MATCH($D49,FAC_TOTALS_APTA!$A$2:$BT$2,)</f>
        <v>23</v>
      </c>
      <c r="G49" s="128">
        <f>VLOOKUP(G38,FAC_TOTALS_APTA!$A$4:$BT$126,$F49,FALSE)</f>
        <v>0</v>
      </c>
      <c r="H49" s="128">
        <f>VLOOKUP(H38,FAC_TOTALS_APTA!$A$4:$BT$126,$F49,FALSE)</f>
        <v>3.85967537363417</v>
      </c>
      <c r="I49" s="33" t="str">
        <f t="shared" si="9"/>
        <v>-</v>
      </c>
      <c r="J49" s="34" t="str">
        <f t="shared" si="10"/>
        <v/>
      </c>
      <c r="K49" s="34" t="str">
        <f t="shared" si="11"/>
        <v>YEARS_SINCE_TNC_BUS_MID_FAC</v>
      </c>
      <c r="L49" s="9">
        <f>MATCH($K49,FAC_TOTALS_APTA!$A$2:$BR$2,)</f>
        <v>41</v>
      </c>
      <c r="M49" s="32">
        <f>IF(M38=0,0,VLOOKUP(M38,FAC_TOTALS_APTA!$A$4:$BT$126,$L49,FALSE))</f>
        <v>0</v>
      </c>
      <c r="N49" s="32">
        <f>IF(N38=0,0,VLOOKUP(N38,FAC_TOTALS_APTA!$A$4:$BT$126,$L49,FALSE))</f>
        <v>-4941997.6776860598</v>
      </c>
      <c r="O49" s="32">
        <f>IF(O38=0,0,VLOOKUP(O38,FAC_TOTALS_APTA!$A$4:$BT$126,$L49,FALSE))</f>
        <v>-26727807.7868554</v>
      </c>
      <c r="P49" s="32">
        <f>IF(P38=0,0,VLOOKUP(P38,FAC_TOTALS_APTA!$A$4:$BT$126,$L49,FALSE))</f>
        <v>-29516582.878267601</v>
      </c>
      <c r="Q49" s="32">
        <f>IF(Q38=0,0,VLOOKUP(Q38,FAC_TOTALS_APTA!$A$4:$BT$126,$L49,FALSE))</f>
        <v>-28316899.209906701</v>
      </c>
      <c r="R49" s="32">
        <f>IF(R38=0,0,VLOOKUP(R38,FAC_TOTALS_APTA!$A$4:$BT$126,$L49,FALSE))</f>
        <v>-28794042.207155999</v>
      </c>
      <c r="S49" s="32">
        <f>IF(S38=0,0,VLOOKUP(S38,FAC_TOTALS_APTA!$A$4:$BT$126,$L49,FALSE))</f>
        <v>0</v>
      </c>
      <c r="T49" s="32">
        <f>IF(T38=0,0,VLOOKUP(T38,FAC_TOTALS_APTA!$A$4:$BT$126,$L49,FALSE))</f>
        <v>0</v>
      </c>
      <c r="U49" s="32">
        <f>IF(U38=0,0,VLOOKUP(U38,FAC_TOTALS_APTA!$A$4:$BT$126,$L49,FALSE))</f>
        <v>0</v>
      </c>
      <c r="V49" s="32">
        <f>IF(V38=0,0,VLOOKUP(V38,FAC_TOTALS_APTA!$A$4:$BT$126,$L49,FALSE))</f>
        <v>0</v>
      </c>
      <c r="W49" s="32">
        <f>IF(W38=0,0,VLOOKUP(W38,FAC_TOTALS_APTA!$A$4:$BT$126,$L49,FALSE))</f>
        <v>0</v>
      </c>
      <c r="X49" s="32">
        <f>IF(X38=0,0,VLOOKUP(X38,FAC_TOTALS_APTA!$A$4:$BT$126,$L49,FALSE))</f>
        <v>0</v>
      </c>
      <c r="Y49" s="32">
        <f>IF(Y38=0,0,VLOOKUP(Y38,FAC_TOTALS_APTA!$A$4:$BT$126,$L49,FALSE))</f>
        <v>0</v>
      </c>
      <c r="Z49" s="32">
        <f>IF(Z38=0,0,VLOOKUP(Z38,FAC_TOTALS_APTA!$A$4:$BT$126,$L49,FALSE))</f>
        <v>0</v>
      </c>
      <c r="AA49" s="32">
        <f>IF(AA38=0,0,VLOOKUP(AA38,FAC_TOTALS_APTA!$A$4:$BT$126,$L49,FALSE))</f>
        <v>0</v>
      </c>
      <c r="AB49" s="32">
        <f>IF(AB38=0,0,VLOOKUP(AB38,FAC_TOTALS_APTA!$A$4:$BT$126,$L49,FALSE))</f>
        <v>0</v>
      </c>
      <c r="AC49" s="35">
        <f t="shared" si="12"/>
        <v>-118297329.75987177</v>
      </c>
      <c r="AD49" s="36">
        <f>AC49/G53</f>
        <v>-0.12445169785473179</v>
      </c>
    </row>
    <row r="50" spans="1:31" x14ac:dyDescent="0.25">
      <c r="B50" s="28" t="s">
        <v>68</v>
      </c>
      <c r="C50" s="31"/>
      <c r="D50" s="107" t="s">
        <v>47</v>
      </c>
      <c r="E50" s="58"/>
      <c r="F50" s="9">
        <f>MATCH($D50,FAC_TOTALS_APTA!$A$2:$BT$2,)</f>
        <v>28</v>
      </c>
      <c r="G50" s="128">
        <f>VLOOKUP(G38,FAC_TOTALS_APTA!$A$4:$BT$126,$F50,FALSE)</f>
        <v>8.9326402136675601E-2</v>
      </c>
      <c r="H50" s="128">
        <f>VLOOKUP(H38,FAC_TOTALS_APTA!$A$4:$BT$126,$F50,FALSE)</f>
        <v>0.82475758674098198</v>
      </c>
      <c r="I50" s="33">
        <f t="shared" si="9"/>
        <v>8.2330774218247988</v>
      </c>
      <c r="J50" s="34" t="str">
        <f t="shared" si="10"/>
        <v/>
      </c>
      <c r="K50" s="34" t="str">
        <f t="shared" si="11"/>
        <v>BIKE_SHARE_FAC</v>
      </c>
      <c r="L50" s="9">
        <f>MATCH($K50,FAC_TOTALS_APTA!$A$2:$BR$2,)</f>
        <v>46</v>
      </c>
      <c r="M50" s="32">
        <f>IF(M38=0,0,VLOOKUP(M38,FAC_TOTALS_APTA!$A$4:$BT$126,$L50,FALSE))</f>
        <v>-619147.94418267906</v>
      </c>
      <c r="N50" s="32">
        <f>IF(N38=0,0,VLOOKUP(N38,FAC_TOTALS_APTA!$A$4:$BT$126,$L50,FALSE))</f>
        <v>-949722.054742657</v>
      </c>
      <c r="O50" s="32">
        <f>IF(O38=0,0,VLOOKUP(O38,FAC_TOTALS_APTA!$A$4:$BT$126,$L50,FALSE))</f>
        <v>-2071252.20331339</v>
      </c>
      <c r="P50" s="32">
        <f>IF(P38=0,0,VLOOKUP(P38,FAC_TOTALS_APTA!$A$4:$BT$126,$L50,FALSE))</f>
        <v>-1337322.30722986</v>
      </c>
      <c r="Q50" s="32">
        <f>IF(Q38=0,0,VLOOKUP(Q38,FAC_TOTALS_APTA!$A$4:$BT$126,$L50,FALSE))</f>
        <v>-965137.77197446197</v>
      </c>
      <c r="R50" s="32">
        <f>IF(R38=0,0,VLOOKUP(R38,FAC_TOTALS_APTA!$A$4:$BT$126,$L50,FALSE))</f>
        <v>-923216.49398375396</v>
      </c>
      <c r="S50" s="32">
        <f>IF(S38=0,0,VLOOKUP(S38,FAC_TOTALS_APTA!$A$4:$BT$126,$L50,FALSE))</f>
        <v>0</v>
      </c>
      <c r="T50" s="32">
        <f>IF(T38=0,0,VLOOKUP(T38,FAC_TOTALS_APTA!$A$4:$BT$126,$L50,FALSE))</f>
        <v>0</v>
      </c>
      <c r="U50" s="32">
        <f>IF(U38=0,0,VLOOKUP(U38,FAC_TOTALS_APTA!$A$4:$BT$126,$L50,FALSE))</f>
        <v>0</v>
      </c>
      <c r="V50" s="32">
        <f>IF(V38=0,0,VLOOKUP(V38,FAC_TOTALS_APTA!$A$4:$BT$126,$L50,FALSE))</f>
        <v>0</v>
      </c>
      <c r="W50" s="32">
        <f>IF(W38=0,0,VLOOKUP(W38,FAC_TOTALS_APTA!$A$4:$BT$126,$L50,FALSE))</f>
        <v>0</v>
      </c>
      <c r="X50" s="32">
        <f>IF(X38=0,0,VLOOKUP(X38,FAC_TOTALS_APTA!$A$4:$BT$126,$L50,FALSE))</f>
        <v>0</v>
      </c>
      <c r="Y50" s="32">
        <f>IF(Y38=0,0,VLOOKUP(Y38,FAC_TOTALS_APTA!$A$4:$BT$126,$L50,FALSE))</f>
        <v>0</v>
      </c>
      <c r="Z50" s="32">
        <f>IF(Z38=0,0,VLOOKUP(Z38,FAC_TOTALS_APTA!$A$4:$BT$126,$L50,FALSE))</f>
        <v>0</v>
      </c>
      <c r="AA50" s="32">
        <f>IF(AA38=0,0,VLOOKUP(AA38,FAC_TOTALS_APTA!$A$4:$BT$126,$L50,FALSE))</f>
        <v>0</v>
      </c>
      <c r="AB50" s="32">
        <f>IF(AB38=0,0,VLOOKUP(AB38,FAC_TOTALS_APTA!$A$4:$BT$126,$L50,FALSE))</f>
        <v>0</v>
      </c>
      <c r="AC50" s="35">
        <f t="shared" si="12"/>
        <v>-6865798.7754268022</v>
      </c>
      <c r="AD50" s="36">
        <f>AC50/G53</f>
        <v>-7.2229890265929717E-3</v>
      </c>
    </row>
    <row r="51" spans="1:31" x14ac:dyDescent="0.25">
      <c r="B51" s="11" t="s">
        <v>69</v>
      </c>
      <c r="C51" s="30"/>
      <c r="D51" s="132" t="s">
        <v>48</v>
      </c>
      <c r="E51" s="59"/>
      <c r="F51" s="10">
        <f>MATCH($D51,FAC_TOTALS_APTA!$A$2:$BT$2,)</f>
        <v>29</v>
      </c>
      <c r="G51" s="134">
        <f>VLOOKUP(G38,FAC_TOTALS_APTA!$A$4:$BT$126,$F51,FALSE)</f>
        <v>0</v>
      </c>
      <c r="H51" s="134">
        <f>VLOOKUP(H38,FAC_TOTALS_APTA!$A$4:$BT$126,$F51,FALSE)</f>
        <v>0.41079761662414999</v>
      </c>
      <c r="I51" s="39" t="str">
        <f t="shared" si="9"/>
        <v>-</v>
      </c>
      <c r="J51" s="40" t="str">
        <f t="shared" si="10"/>
        <v/>
      </c>
      <c r="K51" s="40" t="str">
        <f t="shared" si="11"/>
        <v>scooter_flag_FAC</v>
      </c>
      <c r="L51" s="10">
        <f>MATCH($K51,FAC_TOTALS_APTA!$A$2:$BR$2,)</f>
        <v>47</v>
      </c>
      <c r="M51" s="41">
        <f>IF(M38=0,0,VLOOKUP(M38,FAC_TOTALS_APTA!$A$4:$BT$126,$L51,FALSE))</f>
        <v>0</v>
      </c>
      <c r="N51" s="41">
        <f>IF(N38=0,0,VLOOKUP(N38,FAC_TOTALS_APTA!$A$4:$BT$126,$L51,FALSE))</f>
        <v>0</v>
      </c>
      <c r="O51" s="41">
        <f>IF(O38=0,0,VLOOKUP(O38,FAC_TOTALS_APTA!$A$4:$BT$126,$L51,FALSE))</f>
        <v>0</v>
      </c>
      <c r="P51" s="41">
        <f>IF(P38=0,0,VLOOKUP(P38,FAC_TOTALS_APTA!$A$4:$BT$126,$L51,FALSE))</f>
        <v>0</v>
      </c>
      <c r="Q51" s="41">
        <f>IF(Q38=0,0,VLOOKUP(Q38,FAC_TOTALS_APTA!$A$4:$BT$126,$L51,FALSE))</f>
        <v>0</v>
      </c>
      <c r="R51" s="41">
        <f>IF(R38=0,0,VLOOKUP(R38,FAC_TOTALS_APTA!$A$4:$BT$126,$L51,FALSE))</f>
        <v>-12998011.6994459</v>
      </c>
      <c r="S51" s="41">
        <f>IF(S38=0,0,VLOOKUP(S38,FAC_TOTALS_APTA!$A$4:$BT$126,$L51,FALSE))</f>
        <v>0</v>
      </c>
      <c r="T51" s="41">
        <f>IF(T38=0,0,VLOOKUP(T38,FAC_TOTALS_APTA!$A$4:$BT$126,$L51,FALSE))</f>
        <v>0</v>
      </c>
      <c r="U51" s="41">
        <f>IF(U38=0,0,VLOOKUP(U38,FAC_TOTALS_APTA!$A$4:$BT$126,$L51,FALSE))</f>
        <v>0</v>
      </c>
      <c r="V51" s="41">
        <f>IF(V38=0,0,VLOOKUP(V38,FAC_TOTALS_APTA!$A$4:$BT$126,$L51,FALSE))</f>
        <v>0</v>
      </c>
      <c r="W51" s="41">
        <f>IF(W38=0,0,VLOOKUP(W38,FAC_TOTALS_APTA!$A$4:$BT$126,$L51,FALSE))</f>
        <v>0</v>
      </c>
      <c r="X51" s="41">
        <f>IF(X38=0,0,VLOOKUP(X38,FAC_TOTALS_APTA!$A$4:$BT$126,$L51,FALSE))</f>
        <v>0</v>
      </c>
      <c r="Y51" s="41">
        <f>IF(Y38=0,0,VLOOKUP(Y38,FAC_TOTALS_APTA!$A$4:$BT$126,$L51,FALSE))</f>
        <v>0</v>
      </c>
      <c r="Z51" s="41">
        <f>IF(Z38=0,0,VLOOKUP(Z38,FAC_TOTALS_APTA!$A$4:$BT$126,$L51,FALSE))</f>
        <v>0</v>
      </c>
      <c r="AA51" s="41">
        <f>IF(AA38=0,0,VLOOKUP(AA38,FAC_TOTALS_APTA!$A$4:$BT$126,$L51,FALSE))</f>
        <v>0</v>
      </c>
      <c r="AB51" s="41">
        <f>IF(AB38=0,0,VLOOKUP(AB38,FAC_TOTALS_APTA!$A$4:$BT$126,$L51,FALSE))</f>
        <v>0</v>
      </c>
      <c r="AC51" s="42">
        <f t="shared" si="12"/>
        <v>-12998011.6994459</v>
      </c>
      <c r="AD51" s="43">
        <f>AC51/G53</f>
        <v>-1.367422771093209E-2</v>
      </c>
    </row>
    <row r="52" spans="1:31" x14ac:dyDescent="0.25">
      <c r="B52" s="44" t="s">
        <v>57</v>
      </c>
      <c r="C52" s="45"/>
      <c r="D52" s="44" t="s">
        <v>49</v>
      </c>
      <c r="E52" s="46"/>
      <c r="F52" s="47"/>
      <c r="G52" s="144"/>
      <c r="H52" s="144"/>
      <c r="I52" s="49"/>
      <c r="J52" s="50"/>
      <c r="K52" s="50" t="str">
        <f t="shared" si="11"/>
        <v>New_Reporter_FAC</v>
      </c>
      <c r="L52" s="47">
        <f>MATCH($K52,FAC_TOTALS_APTA!$A$2:$BR$2,)</f>
        <v>51</v>
      </c>
      <c r="M52" s="48">
        <f>IF(M38=0,0,VLOOKUP(M38,FAC_TOTALS_APTA!$A$4:$BT$126,$L52,FALSE))</f>
        <v>0</v>
      </c>
      <c r="N52" s="48">
        <f>IF(N38=0,0,VLOOKUP(N38,FAC_TOTALS_APTA!$A$4:$BT$126,$L52,FALSE))</f>
        <v>0</v>
      </c>
      <c r="O52" s="48">
        <f>IF(O38=0,0,VLOOKUP(O38,FAC_TOTALS_APTA!$A$4:$BT$126,$L52,FALSE))</f>
        <v>0</v>
      </c>
      <c r="P52" s="48">
        <f>IF(P38=0,0,VLOOKUP(P38,FAC_TOTALS_APTA!$A$4:$BT$126,$L52,FALSE))</f>
        <v>0</v>
      </c>
      <c r="Q52" s="48">
        <f>IF(Q38=0,0,VLOOKUP(Q38,FAC_TOTALS_APTA!$A$4:$BT$126,$L52,FALSE))</f>
        <v>0</v>
      </c>
      <c r="R52" s="48">
        <f>IF(R38=0,0,VLOOKUP(R38,FAC_TOTALS_APTA!$A$4:$BT$126,$L52,FALSE))</f>
        <v>0</v>
      </c>
      <c r="S52" s="48">
        <f>IF(S38=0,0,VLOOKUP(S38,FAC_TOTALS_APTA!$A$4:$BT$126,$L52,FALSE))</f>
        <v>0</v>
      </c>
      <c r="T52" s="48">
        <f>IF(T38=0,0,VLOOKUP(T38,FAC_TOTALS_APTA!$A$4:$BT$126,$L52,FALSE))</f>
        <v>0</v>
      </c>
      <c r="U52" s="48">
        <f>IF(U38=0,0,VLOOKUP(U38,FAC_TOTALS_APTA!$A$4:$BT$126,$L52,FALSE))</f>
        <v>0</v>
      </c>
      <c r="V52" s="48">
        <f>IF(V38=0,0,VLOOKUP(V38,FAC_TOTALS_APTA!$A$4:$BT$126,$L52,FALSE))</f>
        <v>0</v>
      </c>
      <c r="W52" s="48">
        <f>IF(W38=0,0,VLOOKUP(W38,FAC_TOTALS_APTA!$A$4:$BT$126,$L52,FALSE))</f>
        <v>0</v>
      </c>
      <c r="X52" s="48">
        <f>IF(X38=0,0,VLOOKUP(X38,FAC_TOTALS_APTA!$A$4:$BT$126,$L52,FALSE))</f>
        <v>0</v>
      </c>
      <c r="Y52" s="48">
        <f>IF(Y38=0,0,VLOOKUP(Y38,FAC_TOTALS_APTA!$A$4:$BT$126,$L52,FALSE))</f>
        <v>0</v>
      </c>
      <c r="Z52" s="48">
        <f>IF(Z38=0,0,VLOOKUP(Z38,FAC_TOTALS_APTA!$A$4:$BT$126,$L52,FALSE))</f>
        <v>0</v>
      </c>
      <c r="AA52" s="48">
        <f>IF(AA38=0,0,VLOOKUP(AA38,FAC_TOTALS_APTA!$A$4:$BT$126,$L52,FALSE))</f>
        <v>0</v>
      </c>
      <c r="AB52" s="48">
        <f>IF(AB38=0,0,VLOOKUP(AB38,FAC_TOTALS_APTA!$A$4:$BT$126,$L52,FALSE))</f>
        <v>0</v>
      </c>
      <c r="AC52" s="51">
        <f>SUM(M52:AB52)</f>
        <v>0</v>
      </c>
      <c r="AD52" s="52">
        <f>AC52/G54</f>
        <v>0</v>
      </c>
    </row>
    <row r="53" spans="1:31" s="110" customFormat="1" ht="15.75" customHeight="1" x14ac:dyDescent="0.25">
      <c r="A53" s="109"/>
      <c r="B53" s="28" t="s">
        <v>70</v>
      </c>
      <c r="C53" s="31"/>
      <c r="D53" s="9" t="s">
        <v>6</v>
      </c>
      <c r="E53" s="58"/>
      <c r="F53" s="9">
        <f>MATCH($D53,FAC_TOTALS_APTA!$A$2:$BR$2,)</f>
        <v>10</v>
      </c>
      <c r="G53" s="120">
        <f>VLOOKUP(G38,FAC_TOTALS_APTA!$A$4:$BT$126,$F53,FALSE)</f>
        <v>950548138.74822497</v>
      </c>
      <c r="H53" s="120">
        <f>VLOOKUP(H38,FAC_TOTALS_APTA!$A$4:$BR$126,$F53,FALSE)</f>
        <v>823020170.95694101</v>
      </c>
      <c r="I53" s="115">
        <f t="shared" ref="I53" si="13">H53/G53-1</f>
        <v>-0.13416255589035742</v>
      </c>
      <c r="J53" s="34"/>
      <c r="K53" s="34"/>
      <c r="L53" s="9"/>
      <c r="M53" s="32">
        <f t="shared" ref="M53:AB53" si="14">SUM(M40:M46)</f>
        <v>-5517691.3203934561</v>
      </c>
      <c r="N53" s="32">
        <f t="shared" si="14"/>
        <v>6922793.687980812</v>
      </c>
      <c r="O53" s="32">
        <f t="shared" si="14"/>
        <v>-18353825.851976752</v>
      </c>
      <c r="P53" s="32">
        <f t="shared" si="14"/>
        <v>-616383.11767397472</v>
      </c>
      <c r="Q53" s="32">
        <f t="shared" si="14"/>
        <v>17049307.48605762</v>
      </c>
      <c r="R53" s="32">
        <f t="shared" si="14"/>
        <v>22783987.082833562</v>
      </c>
      <c r="S53" s="32">
        <f t="shared" si="14"/>
        <v>0</v>
      </c>
      <c r="T53" s="32">
        <f t="shared" si="14"/>
        <v>0</v>
      </c>
      <c r="U53" s="32">
        <f t="shared" si="14"/>
        <v>0</v>
      </c>
      <c r="V53" s="32">
        <f t="shared" si="14"/>
        <v>0</v>
      </c>
      <c r="W53" s="32">
        <f t="shared" si="14"/>
        <v>0</v>
      </c>
      <c r="X53" s="32">
        <f t="shared" si="14"/>
        <v>0</v>
      </c>
      <c r="Y53" s="32">
        <f t="shared" si="14"/>
        <v>0</v>
      </c>
      <c r="Z53" s="32">
        <f t="shared" si="14"/>
        <v>0</v>
      </c>
      <c r="AA53" s="32">
        <f t="shared" si="14"/>
        <v>0</v>
      </c>
      <c r="AB53" s="32">
        <f t="shared" si="14"/>
        <v>0</v>
      </c>
      <c r="AC53" s="35">
        <f>H53-G53</f>
        <v>-127527967.79128397</v>
      </c>
      <c r="AD53" s="36">
        <f>I53</f>
        <v>-0.13416255589035742</v>
      </c>
      <c r="AE53" s="109"/>
    </row>
    <row r="54" spans="1:31" ht="13.5" customHeight="1" thickBot="1" x14ac:dyDescent="0.3">
      <c r="B54" s="12" t="s">
        <v>54</v>
      </c>
      <c r="C54" s="26"/>
      <c r="D54" s="26" t="s">
        <v>4</v>
      </c>
      <c r="E54" s="26"/>
      <c r="F54" s="26">
        <f>MATCH($D54,FAC_TOTALS_APTA!$A$2:$BR$2,)</f>
        <v>8</v>
      </c>
      <c r="G54" s="117">
        <f>VLOOKUP(G38,FAC_TOTALS_APTA!$A$4:$BR$126,$F54,FALSE)</f>
        <v>961216517.99999905</v>
      </c>
      <c r="H54" s="117">
        <f>VLOOKUP(H38,FAC_TOTALS_APTA!$A$4:$BR$126,$F54,FALSE)</f>
        <v>809531783</v>
      </c>
      <c r="I54" s="116">
        <f t="shared" ref="I54" si="15">H54/G54-1</f>
        <v>-0.15780496085898432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-151684734.99999905</v>
      </c>
      <c r="AD54" s="55">
        <f>I54</f>
        <v>-0.15780496085898432</v>
      </c>
    </row>
    <row r="55" spans="1:31" ht="14.25" thickTop="1" thickBot="1" x14ac:dyDescent="0.3">
      <c r="B55" s="60" t="s">
        <v>71</v>
      </c>
      <c r="C55" s="61"/>
      <c r="D55" s="61"/>
      <c r="E55" s="62"/>
      <c r="F55" s="61"/>
      <c r="G55" s="157"/>
      <c r="H55" s="157"/>
      <c r="I55" s="6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55">
        <f>AD54-AD53</f>
        <v>-2.3642404968626907E-2</v>
      </c>
    </row>
    <row r="56" spans="1:31" ht="13.5" thickTop="1" x14ac:dyDescent="0.25"/>
    <row r="57" spans="1:31" s="13" customFormat="1" x14ac:dyDescent="0.25">
      <c r="B57" s="21" t="s">
        <v>28</v>
      </c>
      <c r="E57" s="9"/>
      <c r="G57" s="109"/>
      <c r="H57" s="109"/>
      <c r="I57" s="20"/>
    </row>
    <row r="58" spans="1:31" x14ac:dyDescent="0.25">
      <c r="B58" s="18" t="s">
        <v>19</v>
      </c>
      <c r="C58" s="19" t="s">
        <v>20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x14ac:dyDescent="0.25">
      <c r="B59" s="18"/>
      <c r="C59" s="19"/>
      <c r="D59" s="13"/>
      <c r="E59" s="9"/>
      <c r="F59" s="13"/>
      <c r="G59" s="109"/>
      <c r="H59" s="109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5">
      <c r="B60" s="21" t="s">
        <v>29</v>
      </c>
      <c r="C60" s="22">
        <v>0</v>
      </c>
      <c r="D60" s="13"/>
      <c r="E60" s="9"/>
      <c r="F60" s="13"/>
      <c r="G60" s="109"/>
      <c r="H60" s="109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3.5" thickBot="1" x14ac:dyDescent="0.3">
      <c r="B61" s="23" t="s">
        <v>38</v>
      </c>
      <c r="C61" s="24">
        <v>3</v>
      </c>
      <c r="D61" s="25"/>
      <c r="E61" s="26"/>
      <c r="F61" s="25"/>
      <c r="G61" s="161"/>
      <c r="H61" s="161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1" ht="13.5" thickTop="1" x14ac:dyDescent="0.25">
      <c r="B62" s="64"/>
      <c r="C62" s="65"/>
      <c r="D62" s="65"/>
      <c r="E62" s="65"/>
      <c r="F62" s="65"/>
      <c r="G62" s="162" t="s">
        <v>55</v>
      </c>
      <c r="H62" s="162"/>
      <c r="I62" s="162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162" t="s">
        <v>59</v>
      </c>
      <c r="AD62" s="162"/>
    </row>
    <row r="63" spans="1:31" x14ac:dyDescent="0.25">
      <c r="B63" s="11" t="s">
        <v>21</v>
      </c>
      <c r="C63" s="30" t="s">
        <v>22</v>
      </c>
      <c r="D63" s="10" t="s">
        <v>23</v>
      </c>
      <c r="E63" s="10"/>
      <c r="F63" s="10"/>
      <c r="G63" s="131">
        <f>$C$1</f>
        <v>2012</v>
      </c>
      <c r="H63" s="131">
        <f>$C$2</f>
        <v>2018</v>
      </c>
      <c r="I63" s="30" t="s">
        <v>25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 t="s">
        <v>27</v>
      </c>
      <c r="AD63" s="30" t="s">
        <v>25</v>
      </c>
    </row>
    <row r="64" spans="1:31" ht="12.95" hidden="1" customHeight="1" x14ac:dyDescent="0.25">
      <c r="B64" s="28"/>
      <c r="C64" s="31"/>
      <c r="D64" s="9"/>
      <c r="E64" s="9"/>
      <c r="F64" s="9"/>
      <c r="G64" s="107"/>
      <c r="H64" s="107"/>
      <c r="I64" s="31"/>
      <c r="J64" s="9"/>
      <c r="K64" s="9"/>
      <c r="L64" s="9"/>
      <c r="M64" s="9">
        <v>1</v>
      </c>
      <c r="N64" s="9">
        <v>2</v>
      </c>
      <c r="O64" s="9">
        <v>3</v>
      </c>
      <c r="P64" s="9">
        <v>4</v>
      </c>
      <c r="Q64" s="9">
        <v>5</v>
      </c>
      <c r="R64" s="9">
        <v>6</v>
      </c>
      <c r="S64" s="9">
        <v>7</v>
      </c>
      <c r="T64" s="9">
        <v>8</v>
      </c>
      <c r="U64" s="9">
        <v>9</v>
      </c>
      <c r="V64" s="9">
        <v>10</v>
      </c>
      <c r="W64" s="9">
        <v>11</v>
      </c>
      <c r="X64" s="9">
        <v>12</v>
      </c>
      <c r="Y64" s="9">
        <v>13</v>
      </c>
      <c r="Z64" s="9">
        <v>14</v>
      </c>
      <c r="AA64" s="9">
        <v>15</v>
      </c>
      <c r="AB64" s="9">
        <v>16</v>
      </c>
      <c r="AC64" s="9"/>
      <c r="AD64" s="9"/>
    </row>
    <row r="65" spans="1:33" ht="12.95" hidden="1" customHeight="1" x14ac:dyDescent="0.25">
      <c r="B65" s="28"/>
      <c r="C65" s="31"/>
      <c r="D65" s="9"/>
      <c r="E65" s="9"/>
      <c r="F65" s="9"/>
      <c r="G65" s="107" t="str">
        <f>CONCATENATE($C60,"_",$C61,"_",G63)</f>
        <v>0_3_2012</v>
      </c>
      <c r="H65" s="107" t="str">
        <f>CONCATENATE($C60,"_",$C61,"_",H63)</f>
        <v>0_3_2018</v>
      </c>
      <c r="I65" s="31"/>
      <c r="J65" s="9"/>
      <c r="K65" s="9"/>
      <c r="L65" s="9"/>
      <c r="M65" s="9" t="str">
        <f>IF($G63+M64&gt;$H63,0,CONCATENATE($C60,"_",$C61,"_",$G63+M64))</f>
        <v>0_3_2013</v>
      </c>
      <c r="N65" s="9" t="str">
        <f t="shared" ref="N65:AB65" si="16">IF($G63+N64&gt;$H63,0,CONCATENATE($C60,"_",$C61,"_",$G63+N64))</f>
        <v>0_3_2014</v>
      </c>
      <c r="O65" s="9" t="str">
        <f t="shared" si="16"/>
        <v>0_3_2015</v>
      </c>
      <c r="P65" s="9" t="str">
        <f t="shared" si="16"/>
        <v>0_3_2016</v>
      </c>
      <c r="Q65" s="9" t="str">
        <f t="shared" si="16"/>
        <v>0_3_2017</v>
      </c>
      <c r="R65" s="9" t="str">
        <f t="shared" si="16"/>
        <v>0_3_2018</v>
      </c>
      <c r="S65" s="9">
        <f t="shared" si="16"/>
        <v>0</v>
      </c>
      <c r="T65" s="9">
        <f t="shared" si="16"/>
        <v>0</v>
      </c>
      <c r="U65" s="9">
        <f t="shared" si="16"/>
        <v>0</v>
      </c>
      <c r="V65" s="9">
        <f t="shared" si="16"/>
        <v>0</v>
      </c>
      <c r="W65" s="9">
        <f t="shared" si="16"/>
        <v>0</v>
      </c>
      <c r="X65" s="9">
        <f t="shared" si="16"/>
        <v>0</v>
      </c>
      <c r="Y65" s="9">
        <f t="shared" si="16"/>
        <v>0</v>
      </c>
      <c r="Z65" s="9">
        <f t="shared" si="16"/>
        <v>0</v>
      </c>
      <c r="AA65" s="9">
        <f t="shared" si="16"/>
        <v>0</v>
      </c>
      <c r="AB65" s="9">
        <f t="shared" si="16"/>
        <v>0</v>
      </c>
      <c r="AC65" s="9"/>
      <c r="AD65" s="9"/>
    </row>
    <row r="66" spans="1:33" ht="12.95" hidden="1" customHeight="1" x14ac:dyDescent="0.25">
      <c r="B66" s="28"/>
      <c r="C66" s="31"/>
      <c r="D66" s="9"/>
      <c r="E66" s="9"/>
      <c r="F66" s="9" t="s">
        <v>26</v>
      </c>
      <c r="G66" s="120"/>
      <c r="H66" s="120"/>
      <c r="I66" s="31"/>
      <c r="J66" s="9"/>
      <c r="K66" s="9"/>
      <c r="L66" s="9" t="s">
        <v>26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3" x14ac:dyDescent="0.25">
      <c r="B67" s="28" t="s">
        <v>35</v>
      </c>
      <c r="C67" s="31" t="s">
        <v>24</v>
      </c>
      <c r="D67" s="107" t="s">
        <v>8</v>
      </c>
      <c r="E67" s="58"/>
      <c r="F67" s="9">
        <f>MATCH($D67,FAC_TOTALS_APTA!$A$2:$BT$2,)</f>
        <v>12</v>
      </c>
      <c r="G67" s="120">
        <f>VLOOKUP(G65,FAC_TOTALS_APTA!$A$4:$BT$126,$F67,FALSE)</f>
        <v>1935564.7547657499</v>
      </c>
      <c r="H67" s="120">
        <f>VLOOKUP(H65,FAC_TOTALS_APTA!$A$4:$BT$126,$F67,FALSE)</f>
        <v>2110597.3381989901</v>
      </c>
      <c r="I67" s="33">
        <f>IFERROR(H67/G67-1,"-")</f>
        <v>9.0429722385817701E-2</v>
      </c>
      <c r="J67" s="34" t="str">
        <f>IF(C67="Log","_log","")</f>
        <v>_log</v>
      </c>
      <c r="K67" s="34" t="str">
        <f>CONCATENATE(D67,J67,"_FAC")</f>
        <v>VRM_ADJ_log_FAC</v>
      </c>
      <c r="L67" s="9">
        <f>MATCH($K67,FAC_TOTALS_APTA!$A$2:$BR$2,)</f>
        <v>30</v>
      </c>
      <c r="M67" s="32">
        <f>IF(M65=0,0,VLOOKUP(M65,FAC_TOTALS_APTA!$A$4:$BT$126,$L67,FALSE))</f>
        <v>1211713.5785009901</v>
      </c>
      <c r="N67" s="32">
        <f>IF(N65=0,0,VLOOKUP(N65,FAC_TOTALS_APTA!$A$4:$BT$126,$L67,FALSE))</f>
        <v>3607495.1376179801</v>
      </c>
      <c r="O67" s="32">
        <f>IF(O65=0,0,VLOOKUP(O65,FAC_TOTALS_APTA!$A$4:$BT$126,$L67,FALSE))</f>
        <v>3500534.8460707902</v>
      </c>
      <c r="P67" s="32">
        <f>IF(P65=0,0,VLOOKUP(P65,FAC_TOTALS_APTA!$A$4:$BT$126,$L67,FALSE))</f>
        <v>2339254.48921755</v>
      </c>
      <c r="Q67" s="32">
        <f>IF(Q65=0,0,VLOOKUP(Q65,FAC_TOTALS_APTA!$A$4:$BT$126,$L67,FALSE))</f>
        <v>1841639.8430764601</v>
      </c>
      <c r="R67" s="32">
        <f>IF(R65=0,0,VLOOKUP(R65,FAC_TOTALS_APTA!$A$4:$BT$126,$L67,FALSE))</f>
        <v>1945763.3375991599</v>
      </c>
      <c r="S67" s="32">
        <f>IF(S65=0,0,VLOOKUP(S65,FAC_TOTALS_APTA!$A$4:$BT$126,$L67,FALSE))</f>
        <v>0</v>
      </c>
      <c r="T67" s="32">
        <f>IF(T65=0,0,VLOOKUP(T65,FAC_TOTALS_APTA!$A$4:$BT$126,$L67,FALSE))</f>
        <v>0</v>
      </c>
      <c r="U67" s="32">
        <f>IF(U65=0,0,VLOOKUP(U65,FAC_TOTALS_APTA!$A$4:$BT$126,$L67,FALSE))</f>
        <v>0</v>
      </c>
      <c r="V67" s="32">
        <f>IF(V65=0,0,VLOOKUP(V65,FAC_TOTALS_APTA!$A$4:$BT$126,$L67,FALSE))</f>
        <v>0</v>
      </c>
      <c r="W67" s="32">
        <f>IF(W65=0,0,VLOOKUP(W65,FAC_TOTALS_APTA!$A$4:$BT$126,$L67,FALSE))</f>
        <v>0</v>
      </c>
      <c r="X67" s="32">
        <f>IF(X65=0,0,VLOOKUP(X65,FAC_TOTALS_APTA!$A$4:$BT$126,$L67,FALSE))</f>
        <v>0</v>
      </c>
      <c r="Y67" s="32">
        <f>IF(Y65=0,0,VLOOKUP(Y65,FAC_TOTALS_APTA!$A$4:$BT$126,$L67,FALSE))</f>
        <v>0</v>
      </c>
      <c r="Z67" s="32">
        <f>IF(Z65=0,0,VLOOKUP(Z65,FAC_TOTALS_APTA!$A$4:$BT$126,$L67,FALSE))</f>
        <v>0</v>
      </c>
      <c r="AA67" s="32">
        <f>IF(AA65=0,0,VLOOKUP(AA65,FAC_TOTALS_APTA!$A$4:$BT$126,$L67,FALSE))</f>
        <v>0</v>
      </c>
      <c r="AB67" s="32">
        <f>IF(AB65=0,0,VLOOKUP(AB65,FAC_TOTALS_APTA!$A$4:$BT$126,$L67,FALSE))</f>
        <v>0</v>
      </c>
      <c r="AC67" s="35">
        <f>SUM(M67:AB67)</f>
        <v>14446401.232082929</v>
      </c>
      <c r="AD67" s="36">
        <f>AC67/G80</f>
        <v>4.7061097405068739E-2</v>
      </c>
    </row>
    <row r="68" spans="1:33" x14ac:dyDescent="0.25">
      <c r="B68" s="28" t="s">
        <v>56</v>
      </c>
      <c r="C68" s="31" t="s">
        <v>24</v>
      </c>
      <c r="D68" s="107" t="s">
        <v>73</v>
      </c>
      <c r="E68" s="58"/>
      <c r="F68" s="9">
        <f>MATCH($D68,FAC_TOTALS_APTA!$A$2:$BT$2,)</f>
        <v>13</v>
      </c>
      <c r="G68" s="126">
        <f>VLOOKUP(G65,FAC_TOTALS_APTA!$A$4:$BT$126,$F68,FALSE)</f>
        <v>0.82821757692531495</v>
      </c>
      <c r="H68" s="126">
        <f>VLOOKUP(H65,FAC_TOTALS_APTA!$A$4:$BT$126,$F68,FALSE)</f>
        <v>0.97569250120411</v>
      </c>
      <c r="I68" s="33">
        <f t="shared" ref="I68:I78" si="17">IFERROR(H68/G68-1,"-")</f>
        <v>0.17806302158701182</v>
      </c>
      <c r="J68" s="34" t="str">
        <f t="shared" ref="J68:J76" si="18">IF(C68="Log","_log","")</f>
        <v>_log</v>
      </c>
      <c r="K68" s="34" t="str">
        <f t="shared" ref="K68:K78" si="19">CONCATENATE(D68,J68,"_FAC")</f>
        <v>FARE_per_UPT_cleaned_2018_log_FAC</v>
      </c>
      <c r="L68" s="9">
        <f>MATCH($K68,FAC_TOTALS_APTA!$A$2:$BR$2,)</f>
        <v>31</v>
      </c>
      <c r="M68" s="32">
        <f>IF(M65=0,0,VLOOKUP(M65,FAC_TOTALS_APTA!$A$4:$BT$126,$L68,FALSE))</f>
        <v>-5736539.4255905496</v>
      </c>
      <c r="N68" s="32">
        <f>IF(N65=0,0,VLOOKUP(N65,FAC_TOTALS_APTA!$A$4:$BT$126,$L68,FALSE))</f>
        <v>404487.05713296297</v>
      </c>
      <c r="O68" s="32">
        <f>IF(O65=0,0,VLOOKUP(O65,FAC_TOTALS_APTA!$A$4:$BT$126,$L68,FALSE))</f>
        <v>-3583454.3165917601</v>
      </c>
      <c r="P68" s="32">
        <f>IF(P65=0,0,VLOOKUP(P65,FAC_TOTALS_APTA!$A$4:$BT$126,$L68,FALSE))</f>
        <v>-3942216.7248709798</v>
      </c>
      <c r="Q68" s="32">
        <f>IF(Q65=0,0,VLOOKUP(Q65,FAC_TOTALS_APTA!$A$4:$BT$126,$L68,FALSE))</f>
        <v>446927.06320197601</v>
      </c>
      <c r="R68" s="32">
        <f>IF(R65=0,0,VLOOKUP(R65,FAC_TOTALS_APTA!$A$4:$BT$126,$L68,FALSE))</f>
        <v>801745.44447815104</v>
      </c>
      <c r="S68" s="32">
        <f>IF(S65=0,0,VLOOKUP(S65,FAC_TOTALS_APTA!$A$4:$BT$126,$L68,FALSE))</f>
        <v>0</v>
      </c>
      <c r="T68" s="32">
        <f>IF(T65=0,0,VLOOKUP(T65,FAC_TOTALS_APTA!$A$4:$BT$126,$L68,FALSE))</f>
        <v>0</v>
      </c>
      <c r="U68" s="32">
        <f>IF(U65=0,0,VLOOKUP(U65,FAC_TOTALS_APTA!$A$4:$BT$126,$L68,FALSE))</f>
        <v>0</v>
      </c>
      <c r="V68" s="32">
        <f>IF(V65=0,0,VLOOKUP(V65,FAC_TOTALS_APTA!$A$4:$BT$126,$L68,FALSE))</f>
        <v>0</v>
      </c>
      <c r="W68" s="32">
        <f>IF(W65=0,0,VLOOKUP(W65,FAC_TOTALS_APTA!$A$4:$BT$126,$L68,FALSE))</f>
        <v>0</v>
      </c>
      <c r="X68" s="32">
        <f>IF(X65=0,0,VLOOKUP(X65,FAC_TOTALS_APTA!$A$4:$BT$126,$L68,FALSE))</f>
        <v>0</v>
      </c>
      <c r="Y68" s="32">
        <f>IF(Y65=0,0,VLOOKUP(Y65,FAC_TOTALS_APTA!$A$4:$BT$126,$L68,FALSE))</f>
        <v>0</v>
      </c>
      <c r="Z68" s="32">
        <f>IF(Z65=0,0,VLOOKUP(Z65,FAC_TOTALS_APTA!$A$4:$BT$126,$L68,FALSE))</f>
        <v>0</v>
      </c>
      <c r="AA68" s="32">
        <f>IF(AA65=0,0,VLOOKUP(AA65,FAC_TOTALS_APTA!$A$4:$BT$126,$L68,FALSE))</f>
        <v>0</v>
      </c>
      <c r="AB68" s="32">
        <f>IF(AB65=0,0,VLOOKUP(AB65,FAC_TOTALS_APTA!$A$4:$BT$126,$L68,FALSE))</f>
        <v>0</v>
      </c>
      <c r="AC68" s="35">
        <f t="shared" ref="AC68:AC78" si="20">SUM(M68:AB68)</f>
        <v>-11609050.902240202</v>
      </c>
      <c r="AD68" s="36">
        <f>AC68/G80</f>
        <v>-3.7818046620317701E-2</v>
      </c>
    </row>
    <row r="69" spans="1:33" x14ac:dyDescent="0.25">
      <c r="B69" s="118" t="s">
        <v>94</v>
      </c>
      <c r="C69" s="119" t="s">
        <v>24</v>
      </c>
      <c r="D69" s="107" t="s">
        <v>95</v>
      </c>
      <c r="E69" s="121"/>
      <c r="F69" s="107">
        <f>MATCH($D69,FAC_TOTALS_APTA!$A$2:$BT$2,)</f>
        <v>20</v>
      </c>
      <c r="G69" s="120">
        <f>VLOOKUP(G65,FAC_TOTALS_APTA!$A$4:$BT$126,$F69,FALSE)</f>
        <v>57062.2243354534</v>
      </c>
      <c r="H69" s="120">
        <f>VLOOKUP(H65,FAC_TOTALS_APTA!$A$4:$BT$126,$F69,FALSE)</f>
        <v>14753.705627212699</v>
      </c>
      <c r="I69" s="122">
        <f>IFERROR(H69/G69-1,"-")</f>
        <v>-0.74144531169202854</v>
      </c>
      <c r="J69" s="123" t="str">
        <f t="shared" si="18"/>
        <v>_log</v>
      </c>
      <c r="K69" s="123" t="str">
        <f t="shared" si="19"/>
        <v>MDBF_Total_log_FAC</v>
      </c>
      <c r="L69" s="107">
        <f>MATCH($K69,FAC_TOTALS_APTA!$A$2:$BR$2,)</f>
        <v>38</v>
      </c>
      <c r="M69" s="120">
        <f>IF(M65=0,0,VLOOKUP(M65,FAC_TOTALS_APTA!$A$4:$BT$126,$L69,FALSE))</f>
        <v>-72659.593938276797</v>
      </c>
      <c r="N69" s="120">
        <f>IF(N65=0,0,VLOOKUP(N65,FAC_TOTALS_APTA!$A$4:$BT$126,$L69,FALSE))</f>
        <v>65820.281038963803</v>
      </c>
      <c r="O69" s="120">
        <f>IF(O65=0,0,VLOOKUP(O65,FAC_TOTALS_APTA!$A$4:$BT$126,$L69,FALSE))</f>
        <v>61912.838900667397</v>
      </c>
      <c r="P69" s="120">
        <f>IF(P65=0,0,VLOOKUP(P65,FAC_TOTALS_APTA!$A$4:$BT$126,$L69,FALSE))</f>
        <v>28539.5748491046</v>
      </c>
      <c r="Q69" s="120">
        <f>IF(Q65=0,0,VLOOKUP(Q65,FAC_TOTALS_APTA!$A$4:$BT$126,$L69,FALSE))</f>
        <v>-21742.501123193098</v>
      </c>
      <c r="R69" s="120">
        <f>IF(R65=0,0,VLOOKUP(R65,FAC_TOTALS_APTA!$A$4:$BT$126,$L69,FALSE))</f>
        <v>1113.4470355378601</v>
      </c>
      <c r="S69" s="120">
        <f>IF(S65=0,0,VLOOKUP(S65,FAC_TOTALS_APTA!$A$4:$BT$126,$L69,FALSE))</f>
        <v>0</v>
      </c>
      <c r="T69" s="120">
        <f>IF(T65=0,0,VLOOKUP(T65,FAC_TOTALS_APTA!$A$4:$BT$126,$L69,FALSE))</f>
        <v>0</v>
      </c>
      <c r="U69" s="120">
        <f>IF(U65=0,0,VLOOKUP(U65,FAC_TOTALS_APTA!$A$4:$BT$126,$L69,FALSE))</f>
        <v>0</v>
      </c>
      <c r="V69" s="120">
        <f>IF(V65=0,0,VLOOKUP(V65,FAC_TOTALS_APTA!$A$4:$BT$126,$L69,FALSE))</f>
        <v>0</v>
      </c>
      <c r="W69" s="120">
        <f>IF(W65=0,0,VLOOKUP(W65,FAC_TOTALS_APTA!$A$4:$BT$126,$L69,FALSE))</f>
        <v>0</v>
      </c>
      <c r="X69" s="120">
        <f>IF(X65=0,0,VLOOKUP(X65,FAC_TOTALS_APTA!$A$4:$BT$126,$L69,FALSE))</f>
        <v>0</v>
      </c>
      <c r="Y69" s="120">
        <f>IF(Y65=0,0,VLOOKUP(Y65,FAC_TOTALS_APTA!$A$4:$BT$126,$L69,FALSE))</f>
        <v>0</v>
      </c>
      <c r="Z69" s="120">
        <f>IF(Z65=0,0,VLOOKUP(Z65,FAC_TOTALS_APTA!$A$4:$BT$126,$L69,FALSE))</f>
        <v>0</v>
      </c>
      <c r="AA69" s="120">
        <f>IF(AA65=0,0,VLOOKUP(AA65,FAC_TOTALS_APTA!$A$4:$BT$126,$L69,FALSE))</f>
        <v>0</v>
      </c>
      <c r="AB69" s="120">
        <f>IF(AB65=0,0,VLOOKUP(AB65,FAC_TOTALS_APTA!$A$4:$BT$126,$L69,FALSE))</f>
        <v>0</v>
      </c>
      <c r="AC69" s="124">
        <f t="shared" si="20"/>
        <v>62984.046762803759</v>
      </c>
      <c r="AD69" s="125">
        <f>AC69/G81</f>
        <v>2.0412496092384031E-4</v>
      </c>
    </row>
    <row r="70" spans="1:33" x14ac:dyDescent="0.25">
      <c r="B70" s="28" t="s">
        <v>52</v>
      </c>
      <c r="C70" s="31" t="s">
        <v>24</v>
      </c>
      <c r="D70" s="107" t="s">
        <v>9</v>
      </c>
      <c r="E70" s="58"/>
      <c r="F70" s="9">
        <f>MATCH($D70,FAC_TOTALS_APTA!$A$2:$BT$2,)</f>
        <v>14</v>
      </c>
      <c r="G70" s="120">
        <f>VLOOKUP(G65,FAC_TOTALS_APTA!$A$4:$BT$126,$F70,FALSE)</f>
        <v>608223.96752153302</v>
      </c>
      <c r="H70" s="120">
        <f>VLOOKUP(H65,FAC_TOTALS_APTA!$A$4:$BT$126,$F70,FALSE)</f>
        <v>643261.456961027</v>
      </c>
      <c r="I70" s="33">
        <f t="shared" si="17"/>
        <v>5.7606229465552161E-2</v>
      </c>
      <c r="J70" s="34" t="str">
        <f t="shared" si="18"/>
        <v>_log</v>
      </c>
      <c r="K70" s="34" t="str">
        <f t="shared" si="19"/>
        <v>POP_EMP_log_FAC</v>
      </c>
      <c r="L70" s="9">
        <f>MATCH($K70,FAC_TOTALS_APTA!$A$2:$BR$2,)</f>
        <v>32</v>
      </c>
      <c r="M70" s="32">
        <f>IF(M65=0,0,VLOOKUP(M65,FAC_TOTALS_APTA!$A$4:$BT$126,$L70,FALSE))</f>
        <v>876543.54106330499</v>
      </c>
      <c r="N70" s="32">
        <f>IF(N65=0,0,VLOOKUP(N65,FAC_TOTALS_APTA!$A$4:$BT$126,$L70,FALSE))</f>
        <v>529430.28598196898</v>
      </c>
      <c r="O70" s="32">
        <f>IF(O65=0,0,VLOOKUP(O65,FAC_TOTALS_APTA!$A$4:$BT$126,$L70,FALSE))</f>
        <v>607081.93987846503</v>
      </c>
      <c r="P70" s="32">
        <f>IF(P65=0,0,VLOOKUP(P65,FAC_TOTALS_APTA!$A$4:$BT$126,$L70,FALSE))</f>
        <v>558308.064858275</v>
      </c>
      <c r="Q70" s="32">
        <f>IF(Q65=0,0,VLOOKUP(Q65,FAC_TOTALS_APTA!$A$4:$BT$126,$L70,FALSE))</f>
        <v>473988.07808701001</v>
      </c>
      <c r="R70" s="32">
        <f>IF(R65=0,0,VLOOKUP(R65,FAC_TOTALS_APTA!$A$4:$BT$126,$L70,FALSE))</f>
        <v>498909.428412301</v>
      </c>
      <c r="S70" s="32">
        <f>IF(S65=0,0,VLOOKUP(S65,FAC_TOTALS_APTA!$A$4:$BT$126,$L70,FALSE))</f>
        <v>0</v>
      </c>
      <c r="T70" s="32">
        <f>IF(T65=0,0,VLOOKUP(T65,FAC_TOTALS_APTA!$A$4:$BT$126,$L70,FALSE))</f>
        <v>0</v>
      </c>
      <c r="U70" s="32">
        <f>IF(U65=0,0,VLOOKUP(U65,FAC_TOTALS_APTA!$A$4:$BT$126,$L70,FALSE))</f>
        <v>0</v>
      </c>
      <c r="V70" s="32">
        <f>IF(V65=0,0,VLOOKUP(V65,FAC_TOTALS_APTA!$A$4:$BT$126,$L70,FALSE))</f>
        <v>0</v>
      </c>
      <c r="W70" s="32">
        <f>IF(W65=0,0,VLOOKUP(W65,FAC_TOTALS_APTA!$A$4:$BT$126,$L70,FALSE))</f>
        <v>0</v>
      </c>
      <c r="X70" s="32">
        <f>IF(X65=0,0,VLOOKUP(X65,FAC_TOTALS_APTA!$A$4:$BT$126,$L70,FALSE))</f>
        <v>0</v>
      </c>
      <c r="Y70" s="32">
        <f>IF(Y65=0,0,VLOOKUP(Y65,FAC_TOTALS_APTA!$A$4:$BT$126,$L70,FALSE))</f>
        <v>0</v>
      </c>
      <c r="Z70" s="32">
        <f>IF(Z65=0,0,VLOOKUP(Z65,FAC_TOTALS_APTA!$A$4:$BT$126,$L70,FALSE))</f>
        <v>0</v>
      </c>
      <c r="AA70" s="32">
        <f>IF(AA65=0,0,VLOOKUP(AA65,FAC_TOTALS_APTA!$A$4:$BT$126,$L70,FALSE))</f>
        <v>0</v>
      </c>
      <c r="AB70" s="32">
        <f>IF(AB65=0,0,VLOOKUP(AB65,FAC_TOTALS_APTA!$A$4:$BT$126,$L70,FALSE))</f>
        <v>0</v>
      </c>
      <c r="AC70" s="35">
        <f t="shared" si="20"/>
        <v>3544261.3382813251</v>
      </c>
      <c r="AD70" s="36">
        <f>AC70/G80</f>
        <v>1.1545908589292823E-2</v>
      </c>
    </row>
    <row r="71" spans="1:33" x14ac:dyDescent="0.25">
      <c r="B71" s="28" t="s">
        <v>93</v>
      </c>
      <c r="C71" s="31"/>
      <c r="D71" s="107" t="s">
        <v>92</v>
      </c>
      <c r="E71" s="58"/>
      <c r="F71" s="9">
        <f>MATCH($D71,FAC_TOTALS_APTA!$A$2:$BT$2,)</f>
        <v>15</v>
      </c>
      <c r="G71" s="126">
        <f>VLOOKUP(G65,FAC_TOTALS_APTA!$A$4:$BT$126,$F71,FALSE)</f>
        <v>0.19936470295374201</v>
      </c>
      <c r="H71" s="126">
        <f>VLOOKUP(H65,FAC_TOTALS_APTA!$A$4:$BT$126,$F71,FALSE)</f>
        <v>0.19558170483503101</v>
      </c>
      <c r="I71" s="33">
        <f t="shared" si="17"/>
        <v>-1.8975265243360351E-2</v>
      </c>
      <c r="J71" s="34" t="str">
        <f t="shared" si="18"/>
        <v/>
      </c>
      <c r="K71" s="34" t="str">
        <f t="shared" si="19"/>
        <v>TSD_POP_EMP_PCT_FAC</v>
      </c>
      <c r="L71" s="9">
        <f>MATCH($K71,FAC_TOTALS_APTA!$A$2:$BR$2,)</f>
        <v>33</v>
      </c>
      <c r="M71" s="32">
        <f>IF(M65=0,0,VLOOKUP(M65,FAC_TOTALS_APTA!$A$4:$BT$126,$L71,FALSE))</f>
        <v>-41805.198478396502</v>
      </c>
      <c r="N71" s="32">
        <f>IF(N65=0,0,VLOOKUP(N65,FAC_TOTALS_APTA!$A$4:$BT$126,$L71,FALSE))</f>
        <v>-259924.76467505601</v>
      </c>
      <c r="O71" s="32">
        <f>IF(O65=0,0,VLOOKUP(O65,FAC_TOTALS_APTA!$A$4:$BT$126,$L71,FALSE))</f>
        <v>-338062.38378930598</v>
      </c>
      <c r="P71" s="32">
        <f>IF(P65=0,0,VLOOKUP(P65,FAC_TOTALS_APTA!$A$4:$BT$126,$L71,FALSE))</f>
        <v>457227.72475723998</v>
      </c>
      <c r="Q71" s="32">
        <f>IF(Q65=0,0,VLOOKUP(Q65,FAC_TOTALS_APTA!$A$4:$BT$126,$L71,FALSE))</f>
        <v>-69583.583310012298</v>
      </c>
      <c r="R71" s="32">
        <f>IF(R65=0,0,VLOOKUP(R65,FAC_TOTALS_APTA!$A$4:$BT$126,$L71,FALSE))</f>
        <v>-103215.23937387</v>
      </c>
      <c r="S71" s="32">
        <f>IF(S65=0,0,VLOOKUP(S65,FAC_TOTALS_APTA!$A$4:$BT$126,$L71,FALSE))</f>
        <v>0</v>
      </c>
      <c r="T71" s="32">
        <f>IF(T65=0,0,VLOOKUP(T65,FAC_TOTALS_APTA!$A$4:$BT$126,$L71,FALSE))</f>
        <v>0</v>
      </c>
      <c r="U71" s="32">
        <f>IF(U65=0,0,VLOOKUP(U65,FAC_TOTALS_APTA!$A$4:$BT$126,$L71,FALSE))</f>
        <v>0</v>
      </c>
      <c r="V71" s="32">
        <f>IF(V65=0,0,VLOOKUP(V65,FAC_TOTALS_APTA!$A$4:$BT$126,$L71,FALSE))</f>
        <v>0</v>
      </c>
      <c r="W71" s="32">
        <f>IF(W65=0,0,VLOOKUP(W65,FAC_TOTALS_APTA!$A$4:$BT$126,$L71,FALSE))</f>
        <v>0</v>
      </c>
      <c r="X71" s="32">
        <f>IF(X65=0,0,VLOOKUP(X65,FAC_TOTALS_APTA!$A$4:$BT$126,$L71,FALSE))</f>
        <v>0</v>
      </c>
      <c r="Y71" s="32">
        <f>IF(Y65=0,0,VLOOKUP(Y65,FAC_TOTALS_APTA!$A$4:$BT$126,$L71,FALSE))</f>
        <v>0</v>
      </c>
      <c r="Z71" s="32">
        <f>IF(Z65=0,0,VLOOKUP(Z65,FAC_TOTALS_APTA!$A$4:$BT$126,$L71,FALSE))</f>
        <v>0</v>
      </c>
      <c r="AA71" s="32">
        <f>IF(AA65=0,0,VLOOKUP(AA65,FAC_TOTALS_APTA!$A$4:$BT$126,$L71,FALSE))</f>
        <v>0</v>
      </c>
      <c r="AB71" s="32">
        <f>IF(AB65=0,0,VLOOKUP(AB65,FAC_TOTALS_APTA!$A$4:$BT$126,$L71,FALSE))</f>
        <v>0</v>
      </c>
      <c r="AC71" s="35">
        <f t="shared" si="20"/>
        <v>-355363.44486940076</v>
      </c>
      <c r="AD71" s="36">
        <f>AC71/G80</f>
        <v>-1.1576442758670599E-3</v>
      </c>
    </row>
    <row r="72" spans="1:33" x14ac:dyDescent="0.2">
      <c r="B72" s="28" t="s">
        <v>53</v>
      </c>
      <c r="C72" s="31" t="s">
        <v>24</v>
      </c>
      <c r="D72" s="127" t="s">
        <v>17</v>
      </c>
      <c r="E72" s="58"/>
      <c r="F72" s="9">
        <f>MATCH($D72,FAC_TOTALS_APTA!$A$2:$BT$2,)</f>
        <v>16</v>
      </c>
      <c r="G72" s="128">
        <f>VLOOKUP(G65,FAC_TOTALS_APTA!$A$4:$BT$126,$F72,FALSE)</f>
        <v>3.99676458590372</v>
      </c>
      <c r="H72" s="128">
        <f>VLOOKUP(H65,FAC_TOTALS_APTA!$A$4:$BT$126,$F72,FALSE)</f>
        <v>2.8183435351760502</v>
      </c>
      <c r="I72" s="33">
        <f t="shared" si="17"/>
        <v>-0.29484374808660729</v>
      </c>
      <c r="J72" s="34" t="str">
        <f t="shared" si="18"/>
        <v>_log</v>
      </c>
      <c r="K72" s="34" t="str">
        <f t="shared" si="19"/>
        <v>GAS_PRICE_2018_log_FAC</v>
      </c>
      <c r="L72" s="9">
        <f>MATCH($K72,FAC_TOTALS_APTA!$A$2:$BR$2,)</f>
        <v>34</v>
      </c>
      <c r="M72" s="32">
        <f>IF(M65=0,0,VLOOKUP(M65,FAC_TOTALS_APTA!$A$4:$BT$126,$L72,FALSE))</f>
        <v>-1368250.7789304601</v>
      </c>
      <c r="N72" s="32">
        <f>IF(N65=0,0,VLOOKUP(N65,FAC_TOTALS_APTA!$A$4:$BT$126,$L72,FALSE))</f>
        <v>-2009269.5091894399</v>
      </c>
      <c r="O72" s="32">
        <f>IF(O65=0,0,VLOOKUP(O65,FAC_TOTALS_APTA!$A$4:$BT$126,$L72,FALSE))</f>
        <v>-10712247.5805289</v>
      </c>
      <c r="P72" s="32">
        <f>IF(P65=0,0,VLOOKUP(P65,FAC_TOTALS_APTA!$A$4:$BT$126,$L72,FALSE))</f>
        <v>-3476952.31195876</v>
      </c>
      <c r="Q72" s="32">
        <f>IF(Q65=0,0,VLOOKUP(Q65,FAC_TOTALS_APTA!$A$4:$BT$126,$L72,FALSE))</f>
        <v>2495231.9906670498</v>
      </c>
      <c r="R72" s="32">
        <f>IF(R65=0,0,VLOOKUP(R65,FAC_TOTALS_APTA!$A$4:$BT$126,$L72,FALSE))</f>
        <v>2735754.8676862</v>
      </c>
      <c r="S72" s="32">
        <f>IF(S65=0,0,VLOOKUP(S65,FAC_TOTALS_APTA!$A$4:$BT$126,$L72,FALSE))</f>
        <v>0</v>
      </c>
      <c r="T72" s="32">
        <f>IF(T65=0,0,VLOOKUP(T65,FAC_TOTALS_APTA!$A$4:$BT$126,$L72,FALSE))</f>
        <v>0</v>
      </c>
      <c r="U72" s="32">
        <f>IF(U65=0,0,VLOOKUP(U65,FAC_TOTALS_APTA!$A$4:$BT$126,$L72,FALSE))</f>
        <v>0</v>
      </c>
      <c r="V72" s="32">
        <f>IF(V65=0,0,VLOOKUP(V65,FAC_TOTALS_APTA!$A$4:$BT$126,$L72,FALSE))</f>
        <v>0</v>
      </c>
      <c r="W72" s="32">
        <f>IF(W65=0,0,VLOOKUP(W65,FAC_TOTALS_APTA!$A$4:$BT$126,$L72,FALSE))</f>
        <v>0</v>
      </c>
      <c r="X72" s="32">
        <f>IF(X65=0,0,VLOOKUP(X65,FAC_TOTALS_APTA!$A$4:$BT$126,$L72,FALSE))</f>
        <v>0</v>
      </c>
      <c r="Y72" s="32">
        <f>IF(Y65=0,0,VLOOKUP(Y65,FAC_TOTALS_APTA!$A$4:$BT$126,$L72,FALSE))</f>
        <v>0</v>
      </c>
      <c r="Z72" s="32">
        <f>IF(Z65=0,0,VLOOKUP(Z65,FAC_TOTALS_APTA!$A$4:$BT$126,$L72,FALSE))</f>
        <v>0</v>
      </c>
      <c r="AA72" s="32">
        <f>IF(AA65=0,0,VLOOKUP(AA65,FAC_TOTALS_APTA!$A$4:$BT$126,$L72,FALSE))</f>
        <v>0</v>
      </c>
      <c r="AB72" s="32">
        <f>IF(AB65=0,0,VLOOKUP(AB65,FAC_TOTALS_APTA!$A$4:$BT$126,$L72,FALSE))</f>
        <v>0</v>
      </c>
      <c r="AC72" s="35">
        <f t="shared" si="20"/>
        <v>-12335733.322254311</v>
      </c>
      <c r="AD72" s="36">
        <f>AC72/G80</f>
        <v>-4.0185312460538601E-2</v>
      </c>
    </row>
    <row r="73" spans="1:33" x14ac:dyDescent="0.25">
      <c r="B73" s="28" t="s">
        <v>50</v>
      </c>
      <c r="C73" s="31" t="s">
        <v>24</v>
      </c>
      <c r="D73" s="107" t="s">
        <v>16</v>
      </c>
      <c r="E73" s="58"/>
      <c r="F73" s="9">
        <f>MATCH($D73,FAC_TOTALS_APTA!$A$2:$BT$2,)</f>
        <v>17</v>
      </c>
      <c r="G73" s="126">
        <f>VLOOKUP(G65,FAC_TOTALS_APTA!$A$4:$BT$126,$F73,FALSE)</f>
        <v>25928.146323228299</v>
      </c>
      <c r="H73" s="126">
        <f>VLOOKUP(H65,FAC_TOTALS_APTA!$A$4:$BT$126,$F73,FALSE)</f>
        <v>28105.315492605201</v>
      </c>
      <c r="I73" s="33">
        <f t="shared" si="17"/>
        <v>8.3969333643664212E-2</v>
      </c>
      <c r="J73" s="34" t="str">
        <f t="shared" si="18"/>
        <v>_log</v>
      </c>
      <c r="K73" s="34" t="str">
        <f t="shared" si="19"/>
        <v>TOTAL_MED_INC_INDIV_2018_log_FAC</v>
      </c>
      <c r="L73" s="9">
        <f>MATCH($K73,FAC_TOTALS_APTA!$A$2:$BR$2,)</f>
        <v>35</v>
      </c>
      <c r="M73" s="32">
        <f>IF(M65=0,0,VLOOKUP(M65,FAC_TOTALS_APTA!$A$4:$BT$126,$L73,FALSE))</f>
        <v>-10492.0056390758</v>
      </c>
      <c r="N73" s="32">
        <f>IF(N65=0,0,VLOOKUP(N65,FAC_TOTALS_APTA!$A$4:$BT$126,$L73,FALSE))</f>
        <v>-313006.00878185901</v>
      </c>
      <c r="O73" s="32">
        <f>IF(O65=0,0,VLOOKUP(O65,FAC_TOTALS_APTA!$A$4:$BT$126,$L73,FALSE))</f>
        <v>-705094.35330878396</v>
      </c>
      <c r="P73" s="32">
        <f>IF(P65=0,0,VLOOKUP(P65,FAC_TOTALS_APTA!$A$4:$BT$126,$L73,FALSE))</f>
        <v>-274347.13107739901</v>
      </c>
      <c r="Q73" s="32">
        <f>IF(Q65=0,0,VLOOKUP(Q65,FAC_TOTALS_APTA!$A$4:$BT$126,$L73,FALSE))</f>
        <v>-228838.574007113</v>
      </c>
      <c r="R73" s="32">
        <f>IF(R65=0,0,VLOOKUP(R65,FAC_TOTALS_APTA!$A$4:$BT$126,$L73,FALSE))</f>
        <v>-264373.74622549099</v>
      </c>
      <c r="S73" s="32">
        <f>IF(S65=0,0,VLOOKUP(S65,FAC_TOTALS_APTA!$A$4:$BT$126,$L73,FALSE))</f>
        <v>0</v>
      </c>
      <c r="T73" s="32">
        <f>IF(T65=0,0,VLOOKUP(T65,FAC_TOTALS_APTA!$A$4:$BT$126,$L73,FALSE))</f>
        <v>0</v>
      </c>
      <c r="U73" s="32">
        <f>IF(U65=0,0,VLOOKUP(U65,FAC_TOTALS_APTA!$A$4:$BT$126,$L73,FALSE))</f>
        <v>0</v>
      </c>
      <c r="V73" s="32">
        <f>IF(V65=0,0,VLOOKUP(V65,FAC_TOTALS_APTA!$A$4:$BT$126,$L73,FALSE))</f>
        <v>0</v>
      </c>
      <c r="W73" s="32">
        <f>IF(W65=0,0,VLOOKUP(W65,FAC_TOTALS_APTA!$A$4:$BT$126,$L73,FALSE))</f>
        <v>0</v>
      </c>
      <c r="X73" s="32">
        <f>IF(X65=0,0,VLOOKUP(X65,FAC_TOTALS_APTA!$A$4:$BT$126,$L73,FALSE))</f>
        <v>0</v>
      </c>
      <c r="Y73" s="32">
        <f>IF(Y65=0,0,VLOOKUP(Y65,FAC_TOTALS_APTA!$A$4:$BT$126,$L73,FALSE))</f>
        <v>0</v>
      </c>
      <c r="Z73" s="32">
        <f>IF(Z65=0,0,VLOOKUP(Z65,FAC_TOTALS_APTA!$A$4:$BT$126,$L73,FALSE))</f>
        <v>0</v>
      </c>
      <c r="AA73" s="32">
        <f>IF(AA65=0,0,VLOOKUP(AA65,FAC_TOTALS_APTA!$A$4:$BT$126,$L73,FALSE))</f>
        <v>0</v>
      </c>
      <c r="AB73" s="32">
        <f>IF(AB65=0,0,VLOOKUP(AB65,FAC_TOTALS_APTA!$A$4:$BT$126,$L73,FALSE))</f>
        <v>0</v>
      </c>
      <c r="AC73" s="35">
        <f t="shared" si="20"/>
        <v>-1796151.8190397217</v>
      </c>
      <c r="AD73" s="36">
        <f>AC73/G80</f>
        <v>-5.8512064251957712E-3</v>
      </c>
    </row>
    <row r="74" spans="1:33" x14ac:dyDescent="0.25">
      <c r="B74" s="28" t="s">
        <v>66</v>
      </c>
      <c r="C74" s="31"/>
      <c r="D74" s="107" t="s">
        <v>10</v>
      </c>
      <c r="E74" s="58"/>
      <c r="F74" s="9">
        <f>MATCH($D74,FAC_TOTALS_APTA!$A$2:$BT$2,)</f>
        <v>18</v>
      </c>
      <c r="G74" s="120">
        <f>VLOOKUP(G65,FAC_TOTALS_APTA!$A$4:$BT$126,$F74,FALSE)</f>
        <v>7.33093904795337</v>
      </c>
      <c r="H74" s="120">
        <f>VLOOKUP(H65,FAC_TOTALS_APTA!$A$4:$BT$126,$F74,FALSE)</f>
        <v>6.9794359227421401</v>
      </c>
      <c r="I74" s="33">
        <f t="shared" si="17"/>
        <v>-4.7947899022480867E-2</v>
      </c>
      <c r="J74" s="34" t="str">
        <f t="shared" si="18"/>
        <v/>
      </c>
      <c r="K74" s="34" t="str">
        <f t="shared" si="19"/>
        <v>PCT_HH_NO_VEH_FAC</v>
      </c>
      <c r="L74" s="9">
        <f>MATCH($K74,FAC_TOTALS_APTA!$A$2:$BR$2,)</f>
        <v>36</v>
      </c>
      <c r="M74" s="32">
        <f>IF(M65=0,0,VLOOKUP(M65,FAC_TOTALS_APTA!$A$4:$BT$126,$L74,FALSE))</f>
        <v>18942.302546480001</v>
      </c>
      <c r="N74" s="32">
        <f>IF(N65=0,0,VLOOKUP(N65,FAC_TOTALS_APTA!$A$4:$BT$126,$L74,FALSE))</f>
        <v>22832.1138631373</v>
      </c>
      <c r="O74" s="32">
        <f>IF(O65=0,0,VLOOKUP(O65,FAC_TOTALS_APTA!$A$4:$BT$126,$L74,FALSE))</f>
        <v>-108433.096219927</v>
      </c>
      <c r="P74" s="32">
        <f>IF(P65=0,0,VLOOKUP(P65,FAC_TOTALS_APTA!$A$4:$BT$126,$L74,FALSE))</f>
        <v>-84868.278775378698</v>
      </c>
      <c r="Q74" s="32">
        <f>IF(Q65=0,0,VLOOKUP(Q65,FAC_TOTALS_APTA!$A$4:$BT$126,$L74,FALSE))</f>
        <v>-26809.948314285601</v>
      </c>
      <c r="R74" s="32">
        <f>IF(R65=0,0,VLOOKUP(R65,FAC_TOTALS_APTA!$A$4:$BT$126,$L74,FALSE))</f>
        <v>-34236.463150065501</v>
      </c>
      <c r="S74" s="32">
        <f>IF(S65=0,0,VLOOKUP(S65,FAC_TOTALS_APTA!$A$4:$BT$126,$L74,FALSE))</f>
        <v>0</v>
      </c>
      <c r="T74" s="32">
        <f>IF(T65=0,0,VLOOKUP(T65,FAC_TOTALS_APTA!$A$4:$BT$126,$L74,FALSE))</f>
        <v>0</v>
      </c>
      <c r="U74" s="32">
        <f>IF(U65=0,0,VLOOKUP(U65,FAC_TOTALS_APTA!$A$4:$BT$126,$L74,FALSE))</f>
        <v>0</v>
      </c>
      <c r="V74" s="32">
        <f>IF(V65=0,0,VLOOKUP(V65,FAC_TOTALS_APTA!$A$4:$BT$126,$L74,FALSE))</f>
        <v>0</v>
      </c>
      <c r="W74" s="32">
        <f>IF(W65=0,0,VLOOKUP(W65,FAC_TOTALS_APTA!$A$4:$BT$126,$L74,FALSE))</f>
        <v>0</v>
      </c>
      <c r="X74" s="32">
        <f>IF(X65=0,0,VLOOKUP(X65,FAC_TOTALS_APTA!$A$4:$BT$126,$L74,FALSE))</f>
        <v>0</v>
      </c>
      <c r="Y74" s="32">
        <f>IF(Y65=0,0,VLOOKUP(Y65,FAC_TOTALS_APTA!$A$4:$BT$126,$L74,FALSE))</f>
        <v>0</v>
      </c>
      <c r="Z74" s="32">
        <f>IF(Z65=0,0,VLOOKUP(Z65,FAC_TOTALS_APTA!$A$4:$BT$126,$L74,FALSE))</f>
        <v>0</v>
      </c>
      <c r="AA74" s="32">
        <f>IF(AA65=0,0,VLOOKUP(AA65,FAC_TOTALS_APTA!$A$4:$BT$126,$L74,FALSE))</f>
        <v>0</v>
      </c>
      <c r="AB74" s="32">
        <f>IF(AB65=0,0,VLOOKUP(AB65,FAC_TOTALS_APTA!$A$4:$BT$126,$L74,FALSE))</f>
        <v>0</v>
      </c>
      <c r="AC74" s="35">
        <f t="shared" si="20"/>
        <v>-212573.37005003949</v>
      </c>
      <c r="AD74" s="36">
        <f>AC74/G80</f>
        <v>-6.9248637864436702E-4</v>
      </c>
    </row>
    <row r="75" spans="1:33" x14ac:dyDescent="0.25">
      <c r="B75" s="28" t="s">
        <v>51</v>
      </c>
      <c r="C75" s="31"/>
      <c r="D75" s="107" t="s">
        <v>31</v>
      </c>
      <c r="E75" s="58"/>
      <c r="F75" s="9">
        <f>MATCH($D75,FAC_TOTALS_APTA!$A$2:$BT$2,)</f>
        <v>19</v>
      </c>
      <c r="G75" s="128">
        <f>VLOOKUP(G65,FAC_TOTALS_APTA!$A$4:$BT$126,$F75,FALSE)</f>
        <v>3.7964745491418501</v>
      </c>
      <c r="H75" s="128">
        <f>VLOOKUP(H65,FAC_TOTALS_APTA!$A$4:$BT$126,$F75,FALSE)</f>
        <v>5.1283173872823102</v>
      </c>
      <c r="I75" s="33">
        <f t="shared" si="17"/>
        <v>0.35081042185348199</v>
      </c>
      <c r="J75" s="34" t="str">
        <f t="shared" si="18"/>
        <v/>
      </c>
      <c r="K75" s="34" t="str">
        <f t="shared" si="19"/>
        <v>JTW_HOME_PCT_FAC</v>
      </c>
      <c r="L75" s="9">
        <f>MATCH($K75,FAC_TOTALS_APTA!$A$2:$BR$2,)</f>
        <v>37</v>
      </c>
      <c r="M75" s="32">
        <f>IF(M65=0,0,VLOOKUP(M65,FAC_TOTALS_APTA!$A$4:$BT$126,$L75,FALSE))</f>
        <v>247100.92442683</v>
      </c>
      <c r="N75" s="32">
        <f>IF(N65=0,0,VLOOKUP(N65,FAC_TOTALS_APTA!$A$4:$BT$126,$L75,FALSE))</f>
        <v>-427820.711108174</v>
      </c>
      <c r="O75" s="32">
        <f>IF(O65=0,0,VLOOKUP(O65,FAC_TOTALS_APTA!$A$4:$BT$126,$L75,FALSE))</f>
        <v>32935.9832047909</v>
      </c>
      <c r="P75" s="32">
        <f>IF(P65=0,0,VLOOKUP(P65,FAC_TOTALS_APTA!$A$4:$BT$126,$L75,FALSE))</f>
        <v>-1388622.0731693499</v>
      </c>
      <c r="Q75" s="32">
        <f>IF(Q65=0,0,VLOOKUP(Q65,FAC_TOTALS_APTA!$A$4:$BT$126,$L75,FALSE))</f>
        <v>-673727.40496453503</v>
      </c>
      <c r="R75" s="32">
        <f>IF(R65=0,0,VLOOKUP(R65,FAC_TOTALS_APTA!$A$4:$BT$126,$L75,FALSE))</f>
        <v>-831604.195194509</v>
      </c>
      <c r="S75" s="32">
        <f>IF(S65=0,0,VLOOKUP(S65,FAC_TOTALS_APTA!$A$4:$BT$126,$L75,FALSE))</f>
        <v>0</v>
      </c>
      <c r="T75" s="32">
        <f>IF(T65=0,0,VLOOKUP(T65,FAC_TOTALS_APTA!$A$4:$BT$126,$L75,FALSE))</f>
        <v>0</v>
      </c>
      <c r="U75" s="32">
        <f>IF(U65=0,0,VLOOKUP(U65,FAC_TOTALS_APTA!$A$4:$BT$126,$L75,FALSE))</f>
        <v>0</v>
      </c>
      <c r="V75" s="32">
        <f>IF(V65=0,0,VLOOKUP(V65,FAC_TOTALS_APTA!$A$4:$BT$126,$L75,FALSE))</f>
        <v>0</v>
      </c>
      <c r="W75" s="32">
        <f>IF(W65=0,0,VLOOKUP(W65,FAC_TOTALS_APTA!$A$4:$BT$126,$L75,FALSE))</f>
        <v>0</v>
      </c>
      <c r="X75" s="32">
        <f>IF(X65=0,0,VLOOKUP(X65,FAC_TOTALS_APTA!$A$4:$BT$126,$L75,FALSE))</f>
        <v>0</v>
      </c>
      <c r="Y75" s="32">
        <f>IF(Y65=0,0,VLOOKUP(Y65,FAC_TOTALS_APTA!$A$4:$BT$126,$L75,FALSE))</f>
        <v>0</v>
      </c>
      <c r="Z75" s="32">
        <f>IF(Z65=0,0,VLOOKUP(Z65,FAC_TOTALS_APTA!$A$4:$BT$126,$L75,FALSE))</f>
        <v>0</v>
      </c>
      <c r="AA75" s="32">
        <f>IF(AA65=0,0,VLOOKUP(AA65,FAC_TOTALS_APTA!$A$4:$BT$126,$L75,FALSE))</f>
        <v>0</v>
      </c>
      <c r="AB75" s="32">
        <f>IF(AB65=0,0,VLOOKUP(AB65,FAC_TOTALS_APTA!$A$4:$BT$126,$L75,FALSE))</f>
        <v>0</v>
      </c>
      <c r="AC75" s="35">
        <f t="shared" si="20"/>
        <v>-3041737.476804947</v>
      </c>
      <c r="AD75" s="36">
        <f>AC75/G80</f>
        <v>-9.9088694393078373E-3</v>
      </c>
    </row>
    <row r="76" spans="1:33" x14ac:dyDescent="0.25">
      <c r="B76" s="28" t="s">
        <v>67</v>
      </c>
      <c r="C76" s="31"/>
      <c r="D76" s="14" t="s">
        <v>77</v>
      </c>
      <c r="E76" s="58"/>
      <c r="F76" s="9">
        <f>MATCH($D76,FAC_TOTALS_APTA!$A$2:$BT$2,)</f>
        <v>24</v>
      </c>
      <c r="G76" s="128">
        <f>VLOOKUP(G65,FAC_TOTALS_APTA!$A$4:$BT$126,$F76,FALSE)</f>
        <v>0</v>
      </c>
      <c r="H76" s="128">
        <f>VLOOKUP(H65,FAC_TOTALS_APTA!$A$4:$BT$126,$F76,FALSE)</f>
        <v>3.2621241012143001</v>
      </c>
      <c r="I76" s="33" t="str">
        <f t="shared" si="17"/>
        <v>-</v>
      </c>
      <c r="J76" s="34" t="str">
        <f t="shared" si="18"/>
        <v/>
      </c>
      <c r="K76" s="34" t="str">
        <f t="shared" si="19"/>
        <v>YEARS_SINCE_TNC_BUS_LOW_FAC</v>
      </c>
      <c r="L76" s="9">
        <f>MATCH($K76,FAC_TOTALS_APTA!$A$2:$BR$2,)</f>
        <v>42</v>
      </c>
      <c r="M76" s="32">
        <f>IF(M65=0,0,VLOOKUP(M65,FAC_TOTALS_APTA!$A$4:$BT$126,$L76,FALSE))</f>
        <v>0</v>
      </c>
      <c r="N76" s="32">
        <f>IF(N65=0,0,VLOOKUP(N65,FAC_TOTALS_APTA!$A$4:$BT$126,$L76,FALSE))</f>
        <v>0</v>
      </c>
      <c r="O76" s="32">
        <f>IF(O65=0,0,VLOOKUP(O65,FAC_TOTALS_APTA!$A$4:$BT$126,$L76,FALSE))</f>
        <v>-5795046.9945115596</v>
      </c>
      <c r="P76" s="32">
        <f>IF(P65=0,0,VLOOKUP(P65,FAC_TOTALS_APTA!$A$4:$BT$126,$L76,FALSE))</f>
        <v>-7818724.9043044699</v>
      </c>
      <c r="Q76" s="32">
        <f>IF(Q65=0,0,VLOOKUP(Q65,FAC_TOTALS_APTA!$A$4:$BT$126,$L76,FALSE))</f>
        <v>-8316672.7900900804</v>
      </c>
      <c r="R76" s="32">
        <f>IF(R65=0,0,VLOOKUP(R65,FAC_TOTALS_APTA!$A$4:$BT$126,$L76,FALSE))</f>
        <v>-8988586.0378506705</v>
      </c>
      <c r="S76" s="32">
        <f>IF(S65=0,0,VLOOKUP(S65,FAC_TOTALS_APTA!$A$4:$BT$126,$L76,FALSE))</f>
        <v>0</v>
      </c>
      <c r="T76" s="32">
        <f>IF(T65=0,0,VLOOKUP(T65,FAC_TOTALS_APTA!$A$4:$BT$126,$L76,FALSE))</f>
        <v>0</v>
      </c>
      <c r="U76" s="32">
        <f>IF(U65=0,0,VLOOKUP(U65,FAC_TOTALS_APTA!$A$4:$BT$126,$L76,FALSE))</f>
        <v>0</v>
      </c>
      <c r="V76" s="32">
        <f>IF(V65=0,0,VLOOKUP(V65,FAC_TOTALS_APTA!$A$4:$BT$126,$L76,FALSE))</f>
        <v>0</v>
      </c>
      <c r="W76" s="32">
        <f>IF(W65=0,0,VLOOKUP(W65,FAC_TOTALS_APTA!$A$4:$BT$126,$L76,FALSE))</f>
        <v>0</v>
      </c>
      <c r="X76" s="32">
        <f>IF(X65=0,0,VLOOKUP(X65,FAC_TOTALS_APTA!$A$4:$BT$126,$L76,FALSE))</f>
        <v>0</v>
      </c>
      <c r="Y76" s="32">
        <f>IF(Y65=0,0,VLOOKUP(Y65,FAC_TOTALS_APTA!$A$4:$BT$126,$L76,FALSE))</f>
        <v>0</v>
      </c>
      <c r="Z76" s="32">
        <f>IF(Z65=0,0,VLOOKUP(Z65,FAC_TOTALS_APTA!$A$4:$BT$126,$L76,FALSE))</f>
        <v>0</v>
      </c>
      <c r="AA76" s="32">
        <f>IF(AA65=0,0,VLOOKUP(AA65,FAC_TOTALS_APTA!$A$4:$BT$126,$L76,FALSE))</f>
        <v>0</v>
      </c>
      <c r="AB76" s="32">
        <f>IF(AB65=0,0,VLOOKUP(AB65,FAC_TOTALS_APTA!$A$4:$BT$126,$L76,FALSE))</f>
        <v>0</v>
      </c>
      <c r="AC76" s="35">
        <f t="shared" si="20"/>
        <v>-30919030.726756781</v>
      </c>
      <c r="AD76" s="36">
        <f>AC76/G80</f>
        <v>-0.10072290623291898</v>
      </c>
    </row>
    <row r="77" spans="1:33" x14ac:dyDescent="0.25">
      <c r="B77" s="28" t="s">
        <v>68</v>
      </c>
      <c r="C77" s="31"/>
      <c r="D77" s="107" t="s">
        <v>47</v>
      </c>
      <c r="E77" s="58"/>
      <c r="F77" s="9">
        <f>MATCH($D77,FAC_TOTALS_APTA!$A$2:$BT$2,)</f>
        <v>28</v>
      </c>
      <c r="G77" s="128">
        <f>VLOOKUP(G65,FAC_TOTALS_APTA!$A$4:$BT$126,$F77,FALSE)</f>
        <v>3.8681875663871497E-2</v>
      </c>
      <c r="H77" s="128">
        <f>VLOOKUP(H65,FAC_TOTALS_APTA!$A$4:$BT$126,$F77,FALSE)</f>
        <v>0.57605336462404799</v>
      </c>
      <c r="I77" s="33">
        <f t="shared" si="17"/>
        <v>13.892074252802491</v>
      </c>
      <c r="J77" s="34" t="str">
        <f t="shared" ref="J77:J78" si="21">IF(C77="Log","_log","")</f>
        <v/>
      </c>
      <c r="K77" s="34" t="str">
        <f t="shared" si="19"/>
        <v>BIKE_SHARE_FAC</v>
      </c>
      <c r="L77" s="9">
        <f>MATCH($K77,FAC_TOTALS_APTA!$A$2:$BR$2,)</f>
        <v>46</v>
      </c>
      <c r="M77" s="32">
        <f>IF(M65=0,0,VLOOKUP(M65,FAC_TOTALS_APTA!$A$4:$BT$126,$L77,FALSE))</f>
        <v>0</v>
      </c>
      <c r="N77" s="32">
        <f>IF(N65=0,0,VLOOKUP(N65,FAC_TOTALS_APTA!$A$4:$BT$126,$L77,FALSE))</f>
        <v>-64926.8902376267</v>
      </c>
      <c r="O77" s="32">
        <f>IF(O65=0,0,VLOOKUP(O65,FAC_TOTALS_APTA!$A$4:$BT$126,$L77,FALSE))</f>
        <v>-162049.60007803101</v>
      </c>
      <c r="P77" s="32">
        <f>IF(P65=0,0,VLOOKUP(P65,FAC_TOTALS_APTA!$A$4:$BT$126,$L77,FALSE))</f>
        <v>-256698.998022457</v>
      </c>
      <c r="Q77" s="32">
        <f>IF(Q65=0,0,VLOOKUP(Q65,FAC_TOTALS_APTA!$A$4:$BT$126,$L77,FALSE))</f>
        <v>-602638.30598276795</v>
      </c>
      <c r="R77" s="32">
        <f>IF(R65=0,0,VLOOKUP(R65,FAC_TOTALS_APTA!$A$4:$BT$126,$L77,FALSE))</f>
        <v>-413542.91480157198</v>
      </c>
      <c r="S77" s="32">
        <f>IF(S65=0,0,VLOOKUP(S65,FAC_TOTALS_APTA!$A$4:$BT$126,$L77,FALSE))</f>
        <v>0</v>
      </c>
      <c r="T77" s="32">
        <f>IF(T65=0,0,VLOOKUP(T65,FAC_TOTALS_APTA!$A$4:$BT$126,$L77,FALSE))</f>
        <v>0</v>
      </c>
      <c r="U77" s="32">
        <f>IF(U65=0,0,VLOOKUP(U65,FAC_TOTALS_APTA!$A$4:$BT$126,$L77,FALSE))</f>
        <v>0</v>
      </c>
      <c r="V77" s="32">
        <f>IF(V65=0,0,VLOOKUP(V65,FAC_TOTALS_APTA!$A$4:$BT$126,$L77,FALSE))</f>
        <v>0</v>
      </c>
      <c r="W77" s="32">
        <f>IF(W65=0,0,VLOOKUP(W65,FAC_TOTALS_APTA!$A$4:$BT$126,$L77,FALSE))</f>
        <v>0</v>
      </c>
      <c r="X77" s="32">
        <f>IF(X65=0,0,VLOOKUP(X65,FAC_TOTALS_APTA!$A$4:$BT$126,$L77,FALSE))</f>
        <v>0</v>
      </c>
      <c r="Y77" s="32">
        <f>IF(Y65=0,0,VLOOKUP(Y65,FAC_TOTALS_APTA!$A$4:$BT$126,$L77,FALSE))</f>
        <v>0</v>
      </c>
      <c r="Z77" s="32">
        <f>IF(Z65=0,0,VLOOKUP(Z65,FAC_TOTALS_APTA!$A$4:$BT$126,$L77,FALSE))</f>
        <v>0</v>
      </c>
      <c r="AA77" s="32">
        <f>IF(AA65=0,0,VLOOKUP(AA65,FAC_TOTALS_APTA!$A$4:$BT$126,$L77,FALSE))</f>
        <v>0</v>
      </c>
      <c r="AB77" s="32">
        <f>IF(AB65=0,0,VLOOKUP(AB65,FAC_TOTALS_APTA!$A$4:$BT$126,$L77,FALSE))</f>
        <v>0</v>
      </c>
      <c r="AC77" s="35">
        <f t="shared" si="20"/>
        <v>-1499856.7091224547</v>
      </c>
      <c r="AD77" s="36">
        <f>AC77/G80</f>
        <v>-4.8859852047374247E-3</v>
      </c>
      <c r="AG77" s="56"/>
    </row>
    <row r="78" spans="1:33" x14ac:dyDescent="0.25">
      <c r="B78" s="11" t="s">
        <v>69</v>
      </c>
      <c r="C78" s="30"/>
      <c r="D78" s="132" t="s">
        <v>48</v>
      </c>
      <c r="E78" s="59"/>
      <c r="F78" s="10">
        <f>MATCH($D78,FAC_TOTALS_APTA!$A$2:$BT$2,)</f>
        <v>29</v>
      </c>
      <c r="G78" s="134">
        <f>VLOOKUP(G65,FAC_TOTALS_APTA!$A$4:$BT$126,$F78,FALSE)</f>
        <v>0</v>
      </c>
      <c r="H78" s="134">
        <f>VLOOKUP(H65,FAC_TOTALS_APTA!$A$4:$BT$126,$F78,FALSE)</f>
        <v>6.7187175884046699E-2</v>
      </c>
      <c r="I78" s="39" t="str">
        <f t="shared" si="17"/>
        <v>-</v>
      </c>
      <c r="J78" s="40" t="str">
        <f t="shared" si="21"/>
        <v/>
      </c>
      <c r="K78" s="40" t="str">
        <f t="shared" si="19"/>
        <v>scooter_flag_FAC</v>
      </c>
      <c r="L78" s="10">
        <f>MATCH($K78,FAC_TOTALS_APTA!$A$2:$BR$2,)</f>
        <v>47</v>
      </c>
      <c r="M78" s="41">
        <f>IF(M65=0,0,VLOOKUP(M65,FAC_TOTALS_APTA!$A$4:$BT$126,$L78,FALSE))</f>
        <v>0</v>
      </c>
      <c r="N78" s="41">
        <f>IF(N65=0,0,VLOOKUP(N65,FAC_TOTALS_APTA!$A$4:$BT$126,$L78,FALSE))</f>
        <v>0</v>
      </c>
      <c r="O78" s="41">
        <f>IF(O65=0,0,VLOOKUP(O65,FAC_TOTALS_APTA!$A$4:$BT$126,$L78,FALSE))</f>
        <v>0</v>
      </c>
      <c r="P78" s="41">
        <f>IF(P65=0,0,VLOOKUP(P65,FAC_TOTALS_APTA!$A$4:$BT$126,$L78,FALSE))</f>
        <v>0</v>
      </c>
      <c r="Q78" s="41">
        <f>IF(Q65=0,0,VLOOKUP(Q65,FAC_TOTALS_APTA!$A$4:$BT$126,$L78,FALSE))</f>
        <v>0</v>
      </c>
      <c r="R78" s="41">
        <f>IF(R65=0,0,VLOOKUP(R65,FAC_TOTALS_APTA!$A$4:$BT$126,$L78,FALSE))</f>
        <v>-804885.44816920895</v>
      </c>
      <c r="S78" s="41">
        <f>IF(S65=0,0,VLOOKUP(S65,FAC_TOTALS_APTA!$A$4:$BT$126,$L78,FALSE))</f>
        <v>0</v>
      </c>
      <c r="T78" s="41">
        <f>IF(T65=0,0,VLOOKUP(T65,FAC_TOTALS_APTA!$A$4:$BT$126,$L78,FALSE))</f>
        <v>0</v>
      </c>
      <c r="U78" s="41">
        <f>IF(U65=0,0,VLOOKUP(U65,FAC_TOTALS_APTA!$A$4:$BT$126,$L78,FALSE))</f>
        <v>0</v>
      </c>
      <c r="V78" s="41">
        <f>IF(V65=0,0,VLOOKUP(V65,FAC_TOTALS_APTA!$A$4:$BT$126,$L78,FALSE))</f>
        <v>0</v>
      </c>
      <c r="W78" s="41">
        <f>IF(W65=0,0,VLOOKUP(W65,FAC_TOTALS_APTA!$A$4:$BT$126,$L78,FALSE))</f>
        <v>0</v>
      </c>
      <c r="X78" s="41">
        <f>IF(X65=0,0,VLOOKUP(X65,FAC_TOTALS_APTA!$A$4:$BT$126,$L78,FALSE))</f>
        <v>0</v>
      </c>
      <c r="Y78" s="41">
        <f>IF(Y65=0,0,VLOOKUP(Y65,FAC_TOTALS_APTA!$A$4:$BT$126,$L78,FALSE))</f>
        <v>0</v>
      </c>
      <c r="Z78" s="41">
        <f>IF(Z65=0,0,VLOOKUP(Z65,FAC_TOTALS_APTA!$A$4:$BT$126,$L78,FALSE))</f>
        <v>0</v>
      </c>
      <c r="AA78" s="41">
        <f>IF(AA65=0,0,VLOOKUP(AA65,FAC_TOTALS_APTA!$A$4:$BT$126,$L78,FALSE))</f>
        <v>0</v>
      </c>
      <c r="AB78" s="41">
        <f>IF(AB65=0,0,VLOOKUP(AB65,FAC_TOTALS_APTA!$A$4:$BT$126,$L78,FALSE))</f>
        <v>0</v>
      </c>
      <c r="AC78" s="42">
        <f t="shared" si="20"/>
        <v>-804885.44816920895</v>
      </c>
      <c r="AD78" s="43">
        <f>AC78/G80</f>
        <v>-2.6220227354679434E-3</v>
      </c>
    </row>
    <row r="79" spans="1:33" x14ac:dyDescent="0.25">
      <c r="B79" s="44" t="s">
        <v>57</v>
      </c>
      <c r="C79" s="45"/>
      <c r="D79" s="44" t="s">
        <v>49</v>
      </c>
      <c r="E79" s="46"/>
      <c r="F79" s="47"/>
      <c r="G79" s="144"/>
      <c r="H79" s="144"/>
      <c r="I79" s="49"/>
      <c r="J79" s="50"/>
      <c r="K79" s="50" t="str">
        <f t="shared" ref="K79" si="22">CONCATENATE(D79,J79,"_FAC")</f>
        <v>New_Reporter_FAC</v>
      </c>
      <c r="L79" s="47">
        <f>MATCH($K79,FAC_TOTALS_APTA!$A$2:$BR$2,)</f>
        <v>51</v>
      </c>
      <c r="M79" s="48">
        <f>IF(M65=0,0,VLOOKUP(M65,FAC_TOTALS_APTA!$A$4:$BT$126,$L79,FALSE))</f>
        <v>0</v>
      </c>
      <c r="N79" s="48">
        <f>IF(N65=0,0,VLOOKUP(N65,FAC_TOTALS_APTA!$A$4:$BT$126,$L79,FALSE))</f>
        <v>0</v>
      </c>
      <c r="O79" s="48">
        <f>IF(O65=0,0,VLOOKUP(O65,FAC_TOTALS_APTA!$A$4:$BT$126,$L79,FALSE))</f>
        <v>0</v>
      </c>
      <c r="P79" s="48">
        <f>IF(P65=0,0,VLOOKUP(P65,FAC_TOTALS_APTA!$A$4:$BT$126,$L79,FALSE))</f>
        <v>0</v>
      </c>
      <c r="Q79" s="48">
        <f>IF(Q65=0,0,VLOOKUP(Q65,FAC_TOTALS_APTA!$A$4:$BT$126,$L79,FALSE))</f>
        <v>0</v>
      </c>
      <c r="R79" s="48">
        <f>IF(R65=0,0,VLOOKUP(R65,FAC_TOTALS_APTA!$A$4:$BT$126,$L79,FALSE))</f>
        <v>0</v>
      </c>
      <c r="S79" s="48">
        <f>IF(S65=0,0,VLOOKUP(S65,FAC_TOTALS_APTA!$A$4:$BT$126,$L79,FALSE))</f>
        <v>0</v>
      </c>
      <c r="T79" s="48">
        <f>IF(T65=0,0,VLOOKUP(T65,FAC_TOTALS_APTA!$A$4:$BT$126,$L79,FALSE))</f>
        <v>0</v>
      </c>
      <c r="U79" s="48">
        <f>IF(U65=0,0,VLOOKUP(U65,FAC_TOTALS_APTA!$A$4:$BT$126,$L79,FALSE))</f>
        <v>0</v>
      </c>
      <c r="V79" s="48">
        <f>IF(V65=0,0,VLOOKUP(V65,FAC_TOTALS_APTA!$A$4:$BT$126,$L79,FALSE))</f>
        <v>0</v>
      </c>
      <c r="W79" s="48">
        <f>IF(W65=0,0,VLOOKUP(W65,FAC_TOTALS_APTA!$A$4:$BT$126,$L79,FALSE))</f>
        <v>0</v>
      </c>
      <c r="X79" s="48">
        <f>IF(X65=0,0,VLOOKUP(X65,FAC_TOTALS_APTA!$A$4:$BT$126,$L79,FALSE))</f>
        <v>0</v>
      </c>
      <c r="Y79" s="48">
        <f>IF(Y65=0,0,VLOOKUP(Y65,FAC_TOTALS_APTA!$A$4:$BT$126,$L79,FALSE))</f>
        <v>0</v>
      </c>
      <c r="Z79" s="48">
        <f>IF(Z65=0,0,VLOOKUP(Z65,FAC_TOTALS_APTA!$A$4:$BT$126,$L79,FALSE))</f>
        <v>0</v>
      </c>
      <c r="AA79" s="48">
        <f>IF(AA65=0,0,VLOOKUP(AA65,FAC_TOTALS_APTA!$A$4:$BT$126,$L79,FALSE))</f>
        <v>0</v>
      </c>
      <c r="AB79" s="48">
        <f>IF(AB65=0,0,VLOOKUP(AB65,FAC_TOTALS_APTA!$A$4:$BT$126,$L79,FALSE))</f>
        <v>0</v>
      </c>
      <c r="AC79" s="51">
        <f>SUM(M79:AB79)</f>
        <v>0</v>
      </c>
      <c r="AD79" s="52">
        <f>AC79/G81</f>
        <v>0</v>
      </c>
    </row>
    <row r="80" spans="1:33" s="110" customFormat="1" ht="15.75" customHeight="1" x14ac:dyDescent="0.25">
      <c r="A80" s="109"/>
      <c r="B80" s="28" t="s">
        <v>70</v>
      </c>
      <c r="C80" s="31"/>
      <c r="D80" s="9" t="s">
        <v>6</v>
      </c>
      <c r="E80" s="58"/>
      <c r="F80" s="9">
        <f>MATCH($D80,FAC_TOTALS_APTA!$A$2:$BR$2,)</f>
        <v>10</v>
      </c>
      <c r="G80" s="120">
        <f>VLOOKUP(G65,FAC_TOTALS_APTA!$A$4:$BT$126,$F80,FALSE)</f>
        <v>306971193.37737697</v>
      </c>
      <c r="H80" s="120">
        <f>VLOOKUP(H65,FAC_TOTALS_APTA!$A$4:$BR$126,$F80,FALSE)</f>
        <v>262747047.81051201</v>
      </c>
      <c r="I80" s="115">
        <f t="shared" ref="I80" si="23">H80/G80-1</f>
        <v>-0.14406610952741006</v>
      </c>
      <c r="J80" s="34"/>
      <c r="K80" s="34"/>
      <c r="L80" s="9"/>
      <c r="M80" s="32">
        <f t="shared" ref="M80:AB80" si="24">SUM(M67:M73)</f>
        <v>-5141489.8830124643</v>
      </c>
      <c r="N80" s="32">
        <f t="shared" si="24"/>
        <v>2025032.4791255218</v>
      </c>
      <c r="O80" s="32">
        <f t="shared" si="24"/>
        <v>-11169329.009368828</v>
      </c>
      <c r="P80" s="32">
        <f t="shared" si="24"/>
        <v>-4310186.3142249696</v>
      </c>
      <c r="Q80" s="32">
        <f t="shared" si="24"/>
        <v>4937622.3165921774</v>
      </c>
      <c r="R80" s="32">
        <f t="shared" si="24"/>
        <v>5615697.5396119887</v>
      </c>
      <c r="S80" s="32">
        <f t="shared" si="24"/>
        <v>0</v>
      </c>
      <c r="T80" s="32">
        <f t="shared" si="24"/>
        <v>0</v>
      </c>
      <c r="U80" s="32">
        <f t="shared" si="24"/>
        <v>0</v>
      </c>
      <c r="V80" s="32">
        <f t="shared" si="24"/>
        <v>0</v>
      </c>
      <c r="W80" s="32">
        <f t="shared" si="24"/>
        <v>0</v>
      </c>
      <c r="X80" s="32">
        <f t="shared" si="24"/>
        <v>0</v>
      </c>
      <c r="Y80" s="32">
        <f t="shared" si="24"/>
        <v>0</v>
      </c>
      <c r="Z80" s="32">
        <f t="shared" si="24"/>
        <v>0</v>
      </c>
      <c r="AA80" s="32">
        <f t="shared" si="24"/>
        <v>0</v>
      </c>
      <c r="AB80" s="32">
        <f t="shared" si="24"/>
        <v>0</v>
      </c>
      <c r="AC80" s="35">
        <f>H80-G80</f>
        <v>-44224145.566864967</v>
      </c>
      <c r="AD80" s="36">
        <f>I80</f>
        <v>-0.14406610952741006</v>
      </c>
      <c r="AE80" s="109"/>
    </row>
    <row r="81" spans="2:30" ht="13.5" customHeight="1" thickBot="1" x14ac:dyDescent="0.3">
      <c r="B81" s="12" t="s">
        <v>54</v>
      </c>
      <c r="C81" s="26"/>
      <c r="D81" s="26" t="s">
        <v>4</v>
      </c>
      <c r="E81" s="26"/>
      <c r="F81" s="26">
        <f>MATCH($D81,FAC_TOTALS_APTA!$A$2:$BR$2,)</f>
        <v>8</v>
      </c>
      <c r="G81" s="117">
        <f>VLOOKUP(G65,FAC_TOTALS_APTA!$A$4:$BR$126,$F81,FALSE)</f>
        <v>308556319.99999899</v>
      </c>
      <c r="H81" s="117">
        <f>VLOOKUP(H65,FAC_TOTALS_APTA!$A$4:$BR$126,$F81,FALSE)</f>
        <v>263469331</v>
      </c>
      <c r="I81" s="116">
        <f t="shared" ref="I81" si="25">H81/G81-1</f>
        <v>-0.14612239671512528</v>
      </c>
      <c r="J81" s="53"/>
      <c r="K81" s="53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54">
        <f>H81-G81</f>
        <v>-45086988.999998987</v>
      </c>
      <c r="AD81" s="55">
        <f>I81</f>
        <v>-0.14612239671512528</v>
      </c>
    </row>
    <row r="82" spans="2:30" ht="14.25" thickTop="1" thickBot="1" x14ac:dyDescent="0.3">
      <c r="B82" s="60" t="s">
        <v>71</v>
      </c>
      <c r="C82" s="61"/>
      <c r="D82" s="61"/>
      <c r="E82" s="62"/>
      <c r="F82" s="61"/>
      <c r="G82" s="157"/>
      <c r="H82" s="157"/>
      <c r="I82" s="6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55">
        <f>AD81-AD80</f>
        <v>-2.0562871877152222E-3</v>
      </c>
    </row>
    <row r="83" spans="2:30" ht="13.5" thickTop="1" x14ac:dyDescent="0.25"/>
    <row r="84" spans="2:30" s="13" customFormat="1" x14ac:dyDescent="0.25">
      <c r="B84" s="21" t="s">
        <v>28</v>
      </c>
      <c r="E84" s="9"/>
      <c r="G84" s="109"/>
      <c r="H84" s="109"/>
      <c r="I84" s="20"/>
    </row>
    <row r="85" spans="2:30" x14ac:dyDescent="0.25">
      <c r="B85" s="18" t="s">
        <v>19</v>
      </c>
      <c r="C85" s="19" t="s">
        <v>20</v>
      </c>
      <c r="D85" s="13"/>
      <c r="E85" s="9"/>
      <c r="F85" s="13"/>
      <c r="G85" s="109"/>
      <c r="H85" s="109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2:30" x14ac:dyDescent="0.25">
      <c r="B86" s="18"/>
      <c r="C86" s="19"/>
      <c r="D86" s="13"/>
      <c r="E86" s="9"/>
      <c r="F86" s="13"/>
      <c r="G86" s="109"/>
      <c r="H86" s="109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2:30" x14ac:dyDescent="0.25">
      <c r="B87" s="21" t="s">
        <v>29</v>
      </c>
      <c r="C87" s="22">
        <v>0</v>
      </c>
      <c r="D87" s="13"/>
      <c r="E87" s="9"/>
      <c r="F87" s="13"/>
      <c r="G87" s="109"/>
      <c r="H87" s="109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2:30" ht="13.5" thickBot="1" x14ac:dyDescent="0.3">
      <c r="B88" s="23" t="s">
        <v>39</v>
      </c>
      <c r="C88" s="24">
        <v>10</v>
      </c>
      <c r="D88" s="25"/>
      <c r="E88" s="26"/>
      <c r="F88" s="25"/>
      <c r="G88" s="161"/>
      <c r="H88" s="161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2:30" ht="13.5" thickTop="1" x14ac:dyDescent="0.25">
      <c r="B89" s="64"/>
      <c r="C89" s="65"/>
      <c r="D89" s="65"/>
      <c r="E89" s="65"/>
      <c r="F89" s="65"/>
      <c r="G89" s="162" t="s">
        <v>55</v>
      </c>
      <c r="H89" s="162"/>
      <c r="I89" s="162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162" t="s">
        <v>59</v>
      </c>
      <c r="AD89" s="162"/>
    </row>
    <row r="90" spans="2:30" x14ac:dyDescent="0.25">
      <c r="B90" s="11" t="s">
        <v>21</v>
      </c>
      <c r="C90" s="30" t="s">
        <v>22</v>
      </c>
      <c r="D90" s="10" t="s">
        <v>23</v>
      </c>
      <c r="E90" s="10"/>
      <c r="F90" s="10"/>
      <c r="G90" s="131">
        <f>$C$1</f>
        <v>2012</v>
      </c>
      <c r="H90" s="131">
        <f>$C$2</f>
        <v>2018</v>
      </c>
      <c r="I90" s="30" t="s">
        <v>25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 t="s">
        <v>27</v>
      </c>
      <c r="AD90" s="30" t="s">
        <v>25</v>
      </c>
    </row>
    <row r="91" spans="2:30" ht="12.95" hidden="1" customHeight="1" x14ac:dyDescent="0.25">
      <c r="B91" s="28"/>
      <c r="C91" s="31"/>
      <c r="D91" s="9"/>
      <c r="E91" s="9"/>
      <c r="F91" s="9"/>
      <c r="G91" s="107"/>
      <c r="H91" s="107"/>
      <c r="I91" s="31"/>
      <c r="J91" s="9"/>
      <c r="K91" s="9"/>
      <c r="L91" s="9"/>
      <c r="M91" s="9">
        <v>1</v>
      </c>
      <c r="N91" s="9">
        <v>2</v>
      </c>
      <c r="O91" s="9">
        <v>3</v>
      </c>
      <c r="P91" s="9">
        <v>4</v>
      </c>
      <c r="Q91" s="9">
        <v>5</v>
      </c>
      <c r="R91" s="9">
        <v>6</v>
      </c>
      <c r="S91" s="9">
        <v>7</v>
      </c>
      <c r="T91" s="9">
        <v>8</v>
      </c>
      <c r="U91" s="9">
        <v>9</v>
      </c>
      <c r="V91" s="9">
        <v>10</v>
      </c>
      <c r="W91" s="9">
        <v>11</v>
      </c>
      <c r="X91" s="9">
        <v>12</v>
      </c>
      <c r="Y91" s="9">
        <v>13</v>
      </c>
      <c r="Z91" s="9">
        <v>14</v>
      </c>
      <c r="AA91" s="9">
        <v>15</v>
      </c>
      <c r="AB91" s="9">
        <v>16</v>
      </c>
      <c r="AC91" s="9"/>
      <c r="AD91" s="9"/>
    </row>
    <row r="92" spans="2:30" ht="12.95" hidden="1" customHeight="1" x14ac:dyDescent="0.25">
      <c r="B92" s="28"/>
      <c r="C92" s="31"/>
      <c r="D92" s="9"/>
      <c r="E92" s="9"/>
      <c r="F92" s="9"/>
      <c r="G92" s="107" t="str">
        <f>CONCATENATE($C87,"_",$C88,"_",G90)</f>
        <v>0_10_2012</v>
      </c>
      <c r="H92" s="107" t="str">
        <f>CONCATENATE($C87,"_",$C88,"_",H90)</f>
        <v>0_10_2018</v>
      </c>
      <c r="I92" s="31"/>
      <c r="J92" s="9"/>
      <c r="K92" s="9"/>
      <c r="L92" s="9"/>
      <c r="M92" s="9" t="str">
        <f>IF($G90+M91&gt;$H90,0,CONCATENATE($C87,"_",$C88,"_",$G90+M91))</f>
        <v>0_10_2013</v>
      </c>
      <c r="N92" s="9" t="str">
        <f t="shared" ref="N92:AB92" si="26">IF($G90+N91&gt;$H90,0,CONCATENATE($C87,"_",$C88,"_",$G90+N91))</f>
        <v>0_10_2014</v>
      </c>
      <c r="O92" s="9" t="str">
        <f t="shared" si="26"/>
        <v>0_10_2015</v>
      </c>
      <c r="P92" s="9" t="str">
        <f t="shared" si="26"/>
        <v>0_10_2016</v>
      </c>
      <c r="Q92" s="9" t="str">
        <f t="shared" si="26"/>
        <v>0_10_2017</v>
      </c>
      <c r="R92" s="9" t="str">
        <f t="shared" si="26"/>
        <v>0_10_2018</v>
      </c>
      <c r="S92" s="9">
        <f t="shared" si="26"/>
        <v>0</v>
      </c>
      <c r="T92" s="9">
        <f t="shared" si="26"/>
        <v>0</v>
      </c>
      <c r="U92" s="9">
        <f t="shared" si="26"/>
        <v>0</v>
      </c>
      <c r="V92" s="9">
        <f t="shared" si="26"/>
        <v>0</v>
      </c>
      <c r="W92" s="9">
        <f t="shared" si="26"/>
        <v>0</v>
      </c>
      <c r="X92" s="9">
        <f t="shared" si="26"/>
        <v>0</v>
      </c>
      <c r="Y92" s="9">
        <f t="shared" si="26"/>
        <v>0</v>
      </c>
      <c r="Z92" s="9">
        <f t="shared" si="26"/>
        <v>0</v>
      </c>
      <c r="AA92" s="9">
        <f t="shared" si="26"/>
        <v>0</v>
      </c>
      <c r="AB92" s="9">
        <f t="shared" si="26"/>
        <v>0</v>
      </c>
      <c r="AC92" s="9"/>
      <c r="AD92" s="9"/>
    </row>
    <row r="93" spans="2:30" ht="12.95" hidden="1" customHeight="1" x14ac:dyDescent="0.25">
      <c r="B93" s="28"/>
      <c r="C93" s="31"/>
      <c r="D93" s="9"/>
      <c r="E93" s="9"/>
      <c r="F93" s="9" t="s">
        <v>26</v>
      </c>
      <c r="G93" s="120"/>
      <c r="H93" s="120"/>
      <c r="I93" s="31"/>
      <c r="J93" s="9"/>
      <c r="K93" s="9"/>
      <c r="L93" s="9" t="s">
        <v>26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2:30" x14ac:dyDescent="0.25">
      <c r="B94" s="28" t="s">
        <v>35</v>
      </c>
      <c r="C94" s="31" t="s">
        <v>24</v>
      </c>
      <c r="D94" s="107" t="s">
        <v>8</v>
      </c>
      <c r="E94" s="58"/>
      <c r="F94" s="9">
        <f>MATCH($D94,FAC_TOTALS_APTA!$A$2:$BT$2,)</f>
        <v>12</v>
      </c>
      <c r="G94" s="120">
        <f>VLOOKUP(G92,FAC_TOTALS_APTA!$A$4:$BT$126,$F94,FALSE)</f>
        <v>227959423.99999899</v>
      </c>
      <c r="H94" s="120">
        <f>VLOOKUP(H92,FAC_TOTALS_APTA!$A$4:$BT$126,$F94,FALSE)</f>
        <v>230662402</v>
      </c>
      <c r="I94" s="33">
        <f>IFERROR(H94/G94-1,"-")</f>
        <v>1.1857276845904874E-2</v>
      </c>
      <c r="J94" s="34" t="str">
        <f>IF(C94="Log","_log","")</f>
        <v>_log</v>
      </c>
      <c r="K94" s="34" t="str">
        <f>CONCATENATE(D94,J94,"_FAC")</f>
        <v>VRM_ADJ_log_FAC</v>
      </c>
      <c r="L94" s="9">
        <f>MATCH($K94,FAC_TOTALS_APTA!$A$2:$BR$2,)</f>
        <v>30</v>
      </c>
      <c r="M94" s="32">
        <f>IF(M92=0,0,VLOOKUP(M92,FAC_TOTALS_APTA!$A$4:$BT$126,$L94,FALSE))</f>
        <v>9599232.1691795792</v>
      </c>
      <c r="N94" s="32">
        <f>IF(N92=0,0,VLOOKUP(N92,FAC_TOTALS_APTA!$A$4:$BT$126,$L94,FALSE))</f>
        <v>-49512.447107225496</v>
      </c>
      <c r="O94" s="32">
        <f>IF(O92=0,0,VLOOKUP(O92,FAC_TOTALS_APTA!$A$4:$BT$126,$L94,FALSE))</f>
        <v>1743072.6265940899</v>
      </c>
      <c r="P94" s="32">
        <f>IF(P92=0,0,VLOOKUP(P92,FAC_TOTALS_APTA!$A$4:$BT$126,$L94,FALSE))</f>
        <v>-1465971.5460419599</v>
      </c>
      <c r="Q94" s="32">
        <f>IF(Q92=0,0,VLOOKUP(Q92,FAC_TOTALS_APTA!$A$4:$BT$126,$L94,FALSE))</f>
        <v>-2644636.8515947899</v>
      </c>
      <c r="R94" s="32">
        <f>IF(R92=0,0,VLOOKUP(R92,FAC_TOTALS_APTA!$A$4:$BT$126,$L94,FALSE))</f>
        <v>-583575.23677763599</v>
      </c>
      <c r="S94" s="32">
        <f>IF(S92=0,0,VLOOKUP(S92,FAC_TOTALS_APTA!$A$4:$BT$126,$L94,FALSE))</f>
        <v>0</v>
      </c>
      <c r="T94" s="32">
        <f>IF(T92=0,0,VLOOKUP(T92,FAC_TOTALS_APTA!$A$4:$BT$126,$L94,FALSE))</f>
        <v>0</v>
      </c>
      <c r="U94" s="32">
        <f>IF(U92=0,0,VLOOKUP(U92,FAC_TOTALS_APTA!$A$4:$BT$126,$L94,FALSE))</f>
        <v>0</v>
      </c>
      <c r="V94" s="32">
        <f>IF(V92=0,0,VLOOKUP(V92,FAC_TOTALS_APTA!$A$4:$BT$126,$L94,FALSE))</f>
        <v>0</v>
      </c>
      <c r="W94" s="32">
        <f>IF(W92=0,0,VLOOKUP(W92,FAC_TOTALS_APTA!$A$4:$BT$126,$L94,FALSE))</f>
        <v>0</v>
      </c>
      <c r="X94" s="32">
        <f>IF(X92=0,0,VLOOKUP(X92,FAC_TOTALS_APTA!$A$4:$BT$126,$L94,FALSE))</f>
        <v>0</v>
      </c>
      <c r="Y94" s="32">
        <f>IF(Y92=0,0,VLOOKUP(Y92,FAC_TOTALS_APTA!$A$4:$BT$126,$L94,FALSE))</f>
        <v>0</v>
      </c>
      <c r="Z94" s="32">
        <f>IF(Z92=0,0,VLOOKUP(Z92,FAC_TOTALS_APTA!$A$4:$BT$126,$L94,FALSE))</f>
        <v>0</v>
      </c>
      <c r="AA94" s="32">
        <f>IF(AA92=0,0,VLOOKUP(AA92,FAC_TOTALS_APTA!$A$4:$BT$126,$L94,FALSE))</f>
        <v>0</v>
      </c>
      <c r="AB94" s="32">
        <f>IF(AB92=0,0,VLOOKUP(AB92,FAC_TOTALS_APTA!$A$4:$BT$126,$L94,FALSE))</f>
        <v>0</v>
      </c>
      <c r="AC94" s="35">
        <f>SUM(M94:AB94)</f>
        <v>6598608.7142520584</v>
      </c>
      <c r="AD94" s="36">
        <f>AC94/G107</f>
        <v>6.1785806192746458E-3</v>
      </c>
    </row>
    <row r="95" spans="2:30" x14ac:dyDescent="0.25">
      <c r="B95" s="28" t="s">
        <v>56</v>
      </c>
      <c r="C95" s="31" t="s">
        <v>24</v>
      </c>
      <c r="D95" s="107" t="s">
        <v>73</v>
      </c>
      <c r="E95" s="58"/>
      <c r="F95" s="9">
        <f>MATCH($D95,FAC_TOTALS_APTA!$A$2:$BT$2,)</f>
        <v>13</v>
      </c>
      <c r="G95" s="126">
        <f>VLOOKUP(G92,FAC_TOTALS_APTA!$A$4:$BT$126,$F95,FALSE)</f>
        <v>1.36910030643</v>
      </c>
      <c r="H95" s="126">
        <f>VLOOKUP(H92,FAC_TOTALS_APTA!$A$4:$BT$126,$F95,FALSE)</f>
        <v>1.7232403279999999</v>
      </c>
      <c r="I95" s="33">
        <f t="shared" ref="I95:I105" si="27">IFERROR(H95/G95-1,"-")</f>
        <v>0.25866623497692309</v>
      </c>
      <c r="J95" s="34" t="str">
        <f t="shared" ref="J95:J103" si="28">IF(C95="Log","_log","")</f>
        <v>_log</v>
      </c>
      <c r="K95" s="34" t="str">
        <f t="shared" ref="K95:K105" si="29">CONCATENATE(D95,J95,"_FAC")</f>
        <v>FARE_per_UPT_cleaned_2018_log_FAC</v>
      </c>
      <c r="L95" s="9">
        <f>MATCH($K95,FAC_TOTALS_APTA!$A$2:$BR$2,)</f>
        <v>31</v>
      </c>
      <c r="M95" s="32">
        <f>IF(M92=0,0,VLOOKUP(M92,FAC_TOTALS_APTA!$A$4:$BT$126,$L95,FALSE))</f>
        <v>-56664104.561317198</v>
      </c>
      <c r="N95" s="32">
        <f>IF(N92=0,0,VLOOKUP(N92,FAC_TOTALS_APTA!$A$4:$BT$126,$L95,FALSE))</f>
        <v>812478.76235164504</v>
      </c>
      <c r="O95" s="32">
        <f>IF(O92=0,0,VLOOKUP(O92,FAC_TOTALS_APTA!$A$4:$BT$126,$L95,FALSE))</f>
        <v>-11001624.562805099</v>
      </c>
      <c r="P95" s="32">
        <f>IF(P92=0,0,VLOOKUP(P92,FAC_TOTALS_APTA!$A$4:$BT$126,$L95,FALSE))</f>
        <v>-1279421.3011171301</v>
      </c>
      <c r="Q95" s="32">
        <f>IF(Q92=0,0,VLOOKUP(Q92,FAC_TOTALS_APTA!$A$4:$BT$126,$L95,FALSE))</f>
        <v>-9114695.4741516095</v>
      </c>
      <c r="R95" s="32">
        <f>IF(R92=0,0,VLOOKUP(R92,FAC_TOTALS_APTA!$A$4:$BT$126,$L95,FALSE))</f>
        <v>1961127.7566021199</v>
      </c>
      <c r="S95" s="32">
        <f>IF(S92=0,0,VLOOKUP(S92,FAC_TOTALS_APTA!$A$4:$BT$126,$L95,FALSE))</f>
        <v>0</v>
      </c>
      <c r="T95" s="32">
        <f>IF(T92=0,0,VLOOKUP(T92,FAC_TOTALS_APTA!$A$4:$BT$126,$L95,FALSE))</f>
        <v>0</v>
      </c>
      <c r="U95" s="32">
        <f>IF(U92=0,0,VLOOKUP(U92,FAC_TOTALS_APTA!$A$4:$BT$126,$L95,FALSE))</f>
        <v>0</v>
      </c>
      <c r="V95" s="32">
        <f>IF(V92=0,0,VLOOKUP(V92,FAC_TOTALS_APTA!$A$4:$BT$126,$L95,FALSE))</f>
        <v>0</v>
      </c>
      <c r="W95" s="32">
        <f>IF(W92=0,0,VLOOKUP(W92,FAC_TOTALS_APTA!$A$4:$BT$126,$L95,FALSE))</f>
        <v>0</v>
      </c>
      <c r="X95" s="32">
        <f>IF(X92=0,0,VLOOKUP(X92,FAC_TOTALS_APTA!$A$4:$BT$126,$L95,FALSE))</f>
        <v>0</v>
      </c>
      <c r="Y95" s="32">
        <f>IF(Y92=0,0,VLOOKUP(Y92,FAC_TOTALS_APTA!$A$4:$BT$126,$L95,FALSE))</f>
        <v>0</v>
      </c>
      <c r="Z95" s="32">
        <f>IF(Z92=0,0,VLOOKUP(Z92,FAC_TOTALS_APTA!$A$4:$BT$126,$L95,FALSE))</f>
        <v>0</v>
      </c>
      <c r="AA95" s="32">
        <f>IF(AA92=0,0,VLOOKUP(AA92,FAC_TOTALS_APTA!$A$4:$BT$126,$L95,FALSE))</f>
        <v>0</v>
      </c>
      <c r="AB95" s="32">
        <f>IF(AB92=0,0,VLOOKUP(AB92,FAC_TOTALS_APTA!$A$4:$BT$126,$L95,FALSE))</f>
        <v>0</v>
      </c>
      <c r="AC95" s="35">
        <f t="shared" ref="AC95:AC105" si="30">SUM(M95:AB95)</f>
        <v>-75286239.38043727</v>
      </c>
      <c r="AD95" s="36">
        <f>AC95/G107</f>
        <v>-7.0493966179470111E-2</v>
      </c>
    </row>
    <row r="96" spans="2:30" x14ac:dyDescent="0.25">
      <c r="B96" s="118" t="s">
        <v>94</v>
      </c>
      <c r="C96" s="119" t="s">
        <v>24</v>
      </c>
      <c r="D96" s="107" t="s">
        <v>95</v>
      </c>
      <c r="E96" s="121"/>
      <c r="F96" s="107">
        <f>MATCH($D96,FAC_TOTALS_APTA!$A$2:$BT$2,)</f>
        <v>20</v>
      </c>
      <c r="G96" s="120">
        <f>VLOOKUP(G92,FAC_TOTALS_APTA!$A$4:$BT$126,$F96,FALSE)</f>
        <v>6095.9867361946699</v>
      </c>
      <c r="H96" s="120">
        <f>VLOOKUP(H92,FAC_TOTALS_APTA!$A$4:$BT$126,$F96,FALSE)</f>
        <v>7310.7794364679303</v>
      </c>
      <c r="I96" s="122">
        <f>IFERROR(H96/G96-1,"-")</f>
        <v>0.19927745135344188</v>
      </c>
      <c r="J96" s="123" t="str">
        <f t="shared" si="28"/>
        <v>_log</v>
      </c>
      <c r="K96" s="123" t="str">
        <f t="shared" si="29"/>
        <v>MDBF_Total_log_FAC</v>
      </c>
      <c r="L96" s="107">
        <f>MATCH($K96,FAC_TOTALS_APTA!$A$2:$BR$2,)</f>
        <v>38</v>
      </c>
      <c r="M96" s="120">
        <f>IF(M92=0,0,VLOOKUP(M92,FAC_TOTALS_APTA!$A$4:$BT$126,$L96,FALSE))</f>
        <v>131364.46439161699</v>
      </c>
      <c r="N96" s="120">
        <f>IF(N92=0,0,VLOOKUP(N92,FAC_TOTALS_APTA!$A$4:$BT$126,$L96,FALSE))</f>
        <v>-641323.23975361104</v>
      </c>
      <c r="O96" s="120">
        <f>IF(O92=0,0,VLOOKUP(O92,FAC_TOTALS_APTA!$A$4:$BT$126,$L96,FALSE))</f>
        <v>423940.81687386299</v>
      </c>
      <c r="P96" s="120">
        <f>IF(P92=0,0,VLOOKUP(P92,FAC_TOTALS_APTA!$A$4:$BT$126,$L96,FALSE))</f>
        <v>542466.13194793405</v>
      </c>
      <c r="Q96" s="120">
        <f>IF(Q92=0,0,VLOOKUP(Q92,FAC_TOTALS_APTA!$A$4:$BT$126,$L96,FALSE))</f>
        <v>74589.675909263693</v>
      </c>
      <c r="R96" s="120">
        <f>IF(R92=0,0,VLOOKUP(R92,FAC_TOTALS_APTA!$A$4:$BT$126,$L96,FALSE))</f>
        <v>252722.14163323</v>
      </c>
      <c r="S96" s="120">
        <f>IF(S92=0,0,VLOOKUP(S92,FAC_TOTALS_APTA!$A$4:$BT$126,$L96,FALSE))</f>
        <v>0</v>
      </c>
      <c r="T96" s="120">
        <f>IF(T92=0,0,VLOOKUP(T92,FAC_TOTALS_APTA!$A$4:$BT$126,$L96,FALSE))</f>
        <v>0</v>
      </c>
      <c r="U96" s="120">
        <f>IF(U92=0,0,VLOOKUP(U92,FAC_TOTALS_APTA!$A$4:$BT$126,$L96,FALSE))</f>
        <v>0</v>
      </c>
      <c r="V96" s="120">
        <f>IF(V92=0,0,VLOOKUP(V92,FAC_TOTALS_APTA!$A$4:$BT$126,$L96,FALSE))</f>
        <v>0</v>
      </c>
      <c r="W96" s="120">
        <f>IF(W92=0,0,VLOOKUP(W92,FAC_TOTALS_APTA!$A$4:$BT$126,$L96,FALSE))</f>
        <v>0</v>
      </c>
      <c r="X96" s="120">
        <f>IF(X92=0,0,VLOOKUP(X92,FAC_TOTALS_APTA!$A$4:$BT$126,$L96,FALSE))</f>
        <v>0</v>
      </c>
      <c r="Y96" s="120">
        <f>IF(Y92=0,0,VLOOKUP(Y92,FAC_TOTALS_APTA!$A$4:$BT$126,$L96,FALSE))</f>
        <v>0</v>
      </c>
      <c r="Z96" s="120">
        <f>IF(Z92=0,0,VLOOKUP(Z92,FAC_TOTALS_APTA!$A$4:$BT$126,$L96,FALSE))</f>
        <v>0</v>
      </c>
      <c r="AA96" s="120">
        <f>IF(AA92=0,0,VLOOKUP(AA92,FAC_TOTALS_APTA!$A$4:$BT$126,$L96,FALSE))</f>
        <v>0</v>
      </c>
      <c r="AB96" s="120">
        <f>IF(AB92=0,0,VLOOKUP(AB92,FAC_TOTALS_APTA!$A$4:$BT$126,$L96,FALSE))</f>
        <v>0</v>
      </c>
      <c r="AC96" s="124">
        <f t="shared" si="30"/>
        <v>783759.99100229668</v>
      </c>
      <c r="AD96" s="125">
        <f>AC96/G108</f>
        <v>7.5897101185187017E-4</v>
      </c>
    </row>
    <row r="97" spans="1:31" x14ac:dyDescent="0.25">
      <c r="B97" s="28" t="s">
        <v>52</v>
      </c>
      <c r="C97" s="31" t="s">
        <v>24</v>
      </c>
      <c r="D97" s="107" t="s">
        <v>9</v>
      </c>
      <c r="E97" s="58"/>
      <c r="F97" s="9">
        <f>MATCH($D97,FAC_TOTALS_APTA!$A$2:$BT$2,)</f>
        <v>14</v>
      </c>
      <c r="G97" s="120">
        <f>VLOOKUP(G92,FAC_TOTALS_APTA!$A$4:$BT$126,$F97,FALSE)</f>
        <v>27909105.420000002</v>
      </c>
      <c r="H97" s="120">
        <f>VLOOKUP(H92,FAC_TOTALS_APTA!$A$4:$BT$126,$F97,FALSE)</f>
        <v>29807700.839999899</v>
      </c>
      <c r="I97" s="33">
        <f t="shared" si="27"/>
        <v>6.8027813555046501E-2</v>
      </c>
      <c r="J97" s="34" t="str">
        <f t="shared" si="28"/>
        <v>_log</v>
      </c>
      <c r="K97" s="34" t="str">
        <f t="shared" si="29"/>
        <v>POP_EMP_log_FAC</v>
      </c>
      <c r="L97" s="9">
        <f>MATCH($K97,FAC_TOTALS_APTA!$A$2:$BR$2,)</f>
        <v>32</v>
      </c>
      <c r="M97" s="32">
        <f>IF(M92=0,0,VLOOKUP(M92,FAC_TOTALS_APTA!$A$4:$BT$126,$L97,FALSE))</f>
        <v>7465243.65406611</v>
      </c>
      <c r="N97" s="32">
        <f>IF(N92=0,0,VLOOKUP(N92,FAC_TOTALS_APTA!$A$4:$BT$126,$L97,FALSE))</f>
        <v>2344416.3642500099</v>
      </c>
      <c r="O97" s="32">
        <f>IF(O92=0,0,VLOOKUP(O92,FAC_TOTALS_APTA!$A$4:$BT$126,$L97,FALSE))</f>
        <v>2102694.2501264801</v>
      </c>
      <c r="P97" s="32">
        <f>IF(P92=0,0,VLOOKUP(P92,FAC_TOTALS_APTA!$A$4:$BT$126,$L97,FALSE))</f>
        <v>452707.96987074497</v>
      </c>
      <c r="Q97" s="32">
        <f>IF(Q92=0,0,VLOOKUP(Q92,FAC_TOTALS_APTA!$A$4:$BT$126,$L97,FALSE))</f>
        <v>1754719.5444320301</v>
      </c>
      <c r="R97" s="32">
        <f>IF(R92=0,0,VLOOKUP(R92,FAC_TOTALS_APTA!$A$4:$BT$126,$L97,FALSE))</f>
        <v>993004.054489751</v>
      </c>
      <c r="S97" s="32">
        <f>IF(S92=0,0,VLOOKUP(S92,FAC_TOTALS_APTA!$A$4:$BT$126,$L97,FALSE))</f>
        <v>0</v>
      </c>
      <c r="T97" s="32">
        <f>IF(T92=0,0,VLOOKUP(T92,FAC_TOTALS_APTA!$A$4:$BT$126,$L97,FALSE))</f>
        <v>0</v>
      </c>
      <c r="U97" s="32">
        <f>IF(U92=0,0,VLOOKUP(U92,FAC_TOTALS_APTA!$A$4:$BT$126,$L97,FALSE))</f>
        <v>0</v>
      </c>
      <c r="V97" s="32">
        <f>IF(V92=0,0,VLOOKUP(V92,FAC_TOTALS_APTA!$A$4:$BT$126,$L97,FALSE))</f>
        <v>0</v>
      </c>
      <c r="W97" s="32">
        <f>IF(W92=0,0,VLOOKUP(W92,FAC_TOTALS_APTA!$A$4:$BT$126,$L97,FALSE))</f>
        <v>0</v>
      </c>
      <c r="X97" s="32">
        <f>IF(X92=0,0,VLOOKUP(X92,FAC_TOTALS_APTA!$A$4:$BT$126,$L97,FALSE))</f>
        <v>0</v>
      </c>
      <c r="Y97" s="32">
        <f>IF(Y92=0,0,VLOOKUP(Y92,FAC_TOTALS_APTA!$A$4:$BT$126,$L97,FALSE))</f>
        <v>0</v>
      </c>
      <c r="Z97" s="32">
        <f>IF(Z92=0,0,VLOOKUP(Z92,FAC_TOTALS_APTA!$A$4:$BT$126,$L97,FALSE))</f>
        <v>0</v>
      </c>
      <c r="AA97" s="32">
        <f>IF(AA92=0,0,VLOOKUP(AA92,FAC_TOTALS_APTA!$A$4:$BT$126,$L97,FALSE))</f>
        <v>0</v>
      </c>
      <c r="AB97" s="32">
        <f>IF(AB92=0,0,VLOOKUP(AB92,FAC_TOTALS_APTA!$A$4:$BT$126,$L97,FALSE))</f>
        <v>0</v>
      </c>
      <c r="AC97" s="35">
        <f t="shared" si="30"/>
        <v>15112785.837235127</v>
      </c>
      <c r="AD97" s="36">
        <f>AC97/G107</f>
        <v>1.4150795981509152E-2</v>
      </c>
    </row>
    <row r="98" spans="1:31" x14ac:dyDescent="0.25">
      <c r="B98" s="28" t="s">
        <v>93</v>
      </c>
      <c r="C98" s="31"/>
      <c r="D98" s="107" t="s">
        <v>92</v>
      </c>
      <c r="E98" s="58"/>
      <c r="F98" s="9">
        <f>MATCH($D98,FAC_TOTALS_APTA!$A$2:$BT$2,)</f>
        <v>15</v>
      </c>
      <c r="G98" s="126">
        <f>VLOOKUP(G92,FAC_TOTALS_APTA!$A$4:$BT$126,$F98,FALSE)</f>
        <v>0.478498674131415</v>
      </c>
      <c r="H98" s="126">
        <f>VLOOKUP(H92,FAC_TOTALS_APTA!$A$4:$BT$126,$F98,FALSE)</f>
        <v>0.47627332414381301</v>
      </c>
      <c r="I98" s="33">
        <f t="shared" si="27"/>
        <v>-4.6506920664753926E-3</v>
      </c>
      <c r="J98" s="34" t="str">
        <f t="shared" si="28"/>
        <v/>
      </c>
      <c r="K98" s="34" t="str">
        <f t="shared" si="29"/>
        <v>TSD_POP_EMP_PCT_FAC</v>
      </c>
      <c r="L98" s="9">
        <f>MATCH($K98,FAC_TOTALS_APTA!$A$2:$BR$2,)</f>
        <v>33</v>
      </c>
      <c r="M98" s="32">
        <f>IF(M92=0,0,VLOOKUP(M92,FAC_TOTALS_APTA!$A$4:$BT$126,$L98,FALSE))</f>
        <v>-94800.675998115898</v>
      </c>
      <c r="N98" s="32">
        <f>IF(N92=0,0,VLOOKUP(N92,FAC_TOTALS_APTA!$A$4:$BT$126,$L98,FALSE))</f>
        <v>-224032.99768553401</v>
      </c>
      <c r="O98" s="32">
        <f>IF(O92=0,0,VLOOKUP(O92,FAC_TOTALS_APTA!$A$4:$BT$126,$L98,FALSE))</f>
        <v>-570566.13916480797</v>
      </c>
      <c r="P98" s="32">
        <f>IF(P92=0,0,VLOOKUP(P92,FAC_TOTALS_APTA!$A$4:$BT$126,$L98,FALSE))</f>
        <v>190789.35389964</v>
      </c>
      <c r="Q98" s="32">
        <f>IF(Q92=0,0,VLOOKUP(Q92,FAC_TOTALS_APTA!$A$4:$BT$126,$L98,FALSE))</f>
        <v>-220747.482040837</v>
      </c>
      <c r="R98" s="32">
        <f>IF(R92=0,0,VLOOKUP(R92,FAC_TOTALS_APTA!$A$4:$BT$126,$L98,FALSE))</f>
        <v>76340.905820266998</v>
      </c>
      <c r="S98" s="32">
        <f>IF(S92=0,0,VLOOKUP(S92,FAC_TOTALS_APTA!$A$4:$BT$126,$L98,FALSE))</f>
        <v>0</v>
      </c>
      <c r="T98" s="32">
        <f>IF(T92=0,0,VLOOKUP(T92,FAC_TOTALS_APTA!$A$4:$BT$126,$L98,FALSE))</f>
        <v>0</v>
      </c>
      <c r="U98" s="32">
        <f>IF(U92=0,0,VLOOKUP(U92,FAC_TOTALS_APTA!$A$4:$BT$126,$L98,FALSE))</f>
        <v>0</v>
      </c>
      <c r="V98" s="32">
        <f>IF(V92=0,0,VLOOKUP(V92,FAC_TOTALS_APTA!$A$4:$BT$126,$L98,FALSE))</f>
        <v>0</v>
      </c>
      <c r="W98" s="32">
        <f>IF(W92=0,0,VLOOKUP(W92,FAC_TOTALS_APTA!$A$4:$BT$126,$L98,FALSE))</f>
        <v>0</v>
      </c>
      <c r="X98" s="32">
        <f>IF(X92=0,0,VLOOKUP(X92,FAC_TOTALS_APTA!$A$4:$BT$126,$L98,FALSE))</f>
        <v>0</v>
      </c>
      <c r="Y98" s="32">
        <f>IF(Y92=0,0,VLOOKUP(Y92,FAC_TOTALS_APTA!$A$4:$BT$126,$L98,FALSE))</f>
        <v>0</v>
      </c>
      <c r="Z98" s="32">
        <f>IF(Z92=0,0,VLOOKUP(Z92,FAC_TOTALS_APTA!$A$4:$BT$126,$L98,FALSE))</f>
        <v>0</v>
      </c>
      <c r="AA98" s="32">
        <f>IF(AA92=0,0,VLOOKUP(AA92,FAC_TOTALS_APTA!$A$4:$BT$126,$L98,FALSE))</f>
        <v>0</v>
      </c>
      <c r="AB98" s="32">
        <f>IF(AB92=0,0,VLOOKUP(AB92,FAC_TOTALS_APTA!$A$4:$BT$126,$L98,FALSE))</f>
        <v>0</v>
      </c>
      <c r="AC98" s="35">
        <f t="shared" si="30"/>
        <v>-843017.0351693877</v>
      </c>
      <c r="AD98" s="36">
        <f>AC98/G107</f>
        <v>-7.8935559612225675E-4</v>
      </c>
    </row>
    <row r="99" spans="1:31" x14ac:dyDescent="0.2">
      <c r="B99" s="28" t="s">
        <v>53</v>
      </c>
      <c r="C99" s="31" t="s">
        <v>24</v>
      </c>
      <c r="D99" s="127" t="s">
        <v>17</v>
      </c>
      <c r="E99" s="58"/>
      <c r="F99" s="9">
        <f>MATCH($D99,FAC_TOTALS_APTA!$A$2:$BT$2,)</f>
        <v>16</v>
      </c>
      <c r="G99" s="128">
        <f>VLOOKUP(G92,FAC_TOTALS_APTA!$A$4:$BT$126,$F99,FALSE)</f>
        <v>4.1093000000000002</v>
      </c>
      <c r="H99" s="128">
        <f>VLOOKUP(H92,FAC_TOTALS_APTA!$A$4:$BT$126,$F99,FALSE)</f>
        <v>2.9199999999999902</v>
      </c>
      <c r="I99" s="33">
        <f t="shared" si="27"/>
        <v>-0.28941668897379358</v>
      </c>
      <c r="J99" s="34" t="str">
        <f t="shared" si="28"/>
        <v>_log</v>
      </c>
      <c r="K99" s="34" t="str">
        <f t="shared" si="29"/>
        <v>GAS_PRICE_2018_log_FAC</v>
      </c>
      <c r="L99" s="9">
        <f>MATCH($K99,FAC_TOTALS_APTA!$A$2:$BR$2,)</f>
        <v>34</v>
      </c>
      <c r="M99" s="32">
        <f>IF(M92=0,0,VLOOKUP(M92,FAC_TOTALS_APTA!$A$4:$BT$126,$L99,FALSE))</f>
        <v>-5015150.3775498103</v>
      </c>
      <c r="N99" s="32">
        <f>IF(N92=0,0,VLOOKUP(N92,FAC_TOTALS_APTA!$A$4:$BT$126,$L99,FALSE))</f>
        <v>-5884022.5585546801</v>
      </c>
      <c r="O99" s="32">
        <f>IF(O92=0,0,VLOOKUP(O92,FAC_TOTALS_APTA!$A$4:$BT$126,$L99,FALSE))</f>
        <v>-36578547.856086597</v>
      </c>
      <c r="P99" s="32">
        <f>IF(P92=0,0,VLOOKUP(P92,FAC_TOTALS_APTA!$A$4:$BT$126,$L99,FALSE))</f>
        <v>-11295919.3472376</v>
      </c>
      <c r="Q99" s="32">
        <f>IF(Q92=0,0,VLOOKUP(Q92,FAC_TOTALS_APTA!$A$4:$BT$126,$L99,FALSE))</f>
        <v>11039783.1425153</v>
      </c>
      <c r="R99" s="32">
        <f>IF(R92=0,0,VLOOKUP(R92,FAC_TOTALS_APTA!$A$4:$BT$126,$L99,FALSE))</f>
        <v>8266372.1683190102</v>
      </c>
      <c r="S99" s="32">
        <f>IF(S92=0,0,VLOOKUP(S92,FAC_TOTALS_APTA!$A$4:$BT$126,$L99,FALSE))</f>
        <v>0</v>
      </c>
      <c r="T99" s="32">
        <f>IF(T92=0,0,VLOOKUP(T92,FAC_TOTALS_APTA!$A$4:$BT$126,$L99,FALSE))</f>
        <v>0</v>
      </c>
      <c r="U99" s="32">
        <f>IF(U92=0,0,VLOOKUP(U92,FAC_TOTALS_APTA!$A$4:$BT$126,$L99,FALSE))</f>
        <v>0</v>
      </c>
      <c r="V99" s="32">
        <f>IF(V92=0,0,VLOOKUP(V92,FAC_TOTALS_APTA!$A$4:$BT$126,$L99,FALSE))</f>
        <v>0</v>
      </c>
      <c r="W99" s="32">
        <f>IF(W92=0,0,VLOOKUP(W92,FAC_TOTALS_APTA!$A$4:$BT$126,$L99,FALSE))</f>
        <v>0</v>
      </c>
      <c r="X99" s="32">
        <f>IF(X92=0,0,VLOOKUP(X92,FAC_TOTALS_APTA!$A$4:$BT$126,$L99,FALSE))</f>
        <v>0</v>
      </c>
      <c r="Y99" s="32">
        <f>IF(Y92=0,0,VLOOKUP(Y92,FAC_TOTALS_APTA!$A$4:$BT$126,$L99,FALSE))</f>
        <v>0</v>
      </c>
      <c r="Z99" s="32">
        <f>IF(Z92=0,0,VLOOKUP(Z92,FAC_TOTALS_APTA!$A$4:$BT$126,$L99,FALSE))</f>
        <v>0</v>
      </c>
      <c r="AA99" s="32">
        <f>IF(AA92=0,0,VLOOKUP(AA92,FAC_TOTALS_APTA!$A$4:$BT$126,$L99,FALSE))</f>
        <v>0</v>
      </c>
      <c r="AB99" s="32">
        <f>IF(AB92=0,0,VLOOKUP(AB92,FAC_TOTALS_APTA!$A$4:$BT$126,$L99,FALSE))</f>
        <v>0</v>
      </c>
      <c r="AC99" s="35">
        <f t="shared" si="30"/>
        <v>-39467484.828594379</v>
      </c>
      <c r="AD99" s="36">
        <f>AC99/G107</f>
        <v>-3.6955220018847518E-2</v>
      </c>
    </row>
    <row r="100" spans="1:31" x14ac:dyDescent="0.25">
      <c r="B100" s="28" t="s">
        <v>50</v>
      </c>
      <c r="C100" s="31" t="s">
        <v>24</v>
      </c>
      <c r="D100" s="107" t="s">
        <v>16</v>
      </c>
      <c r="E100" s="58"/>
      <c r="F100" s="9">
        <f>MATCH($D100,FAC_TOTALS_APTA!$A$2:$BT$2,)</f>
        <v>17</v>
      </c>
      <c r="G100" s="126">
        <f>VLOOKUP(G92,FAC_TOTALS_APTA!$A$4:$BT$126,$F100,FALSE)</f>
        <v>33963.31</v>
      </c>
      <c r="H100" s="126">
        <f>VLOOKUP(H92,FAC_TOTALS_APTA!$A$4:$BT$126,$F100,FALSE)</f>
        <v>36801.5</v>
      </c>
      <c r="I100" s="33">
        <f t="shared" si="27"/>
        <v>8.3566354398319831E-2</v>
      </c>
      <c r="J100" s="34" t="str">
        <f t="shared" si="28"/>
        <v>_log</v>
      </c>
      <c r="K100" s="34" t="str">
        <f t="shared" si="29"/>
        <v>TOTAL_MED_INC_INDIV_2018_log_FAC</v>
      </c>
      <c r="L100" s="9">
        <f>MATCH($K100,FAC_TOTALS_APTA!$A$2:$BR$2,)</f>
        <v>35</v>
      </c>
      <c r="M100" s="32">
        <f>IF(M92=0,0,VLOOKUP(M92,FAC_TOTALS_APTA!$A$4:$BT$126,$L100,FALSE))</f>
        <v>589700.30500570696</v>
      </c>
      <c r="N100" s="32">
        <f>IF(N92=0,0,VLOOKUP(N92,FAC_TOTALS_APTA!$A$4:$BT$126,$L100,FALSE))</f>
        <v>269179.49325638998</v>
      </c>
      <c r="O100" s="32">
        <f>IF(O92=0,0,VLOOKUP(O92,FAC_TOTALS_APTA!$A$4:$BT$126,$L100,FALSE))</f>
        <v>-1310634.8802242901</v>
      </c>
      <c r="P100" s="32">
        <f>IF(P92=0,0,VLOOKUP(P92,FAC_TOTALS_APTA!$A$4:$BT$126,$L100,FALSE))</f>
        <v>-2377248.36250119</v>
      </c>
      <c r="Q100" s="32">
        <f>IF(Q92=0,0,VLOOKUP(Q92,FAC_TOTALS_APTA!$A$4:$BT$126,$L100,FALSE))</f>
        <v>-1325327.0943632401</v>
      </c>
      <c r="R100" s="32">
        <f>IF(R92=0,0,VLOOKUP(R92,FAC_TOTALS_APTA!$A$4:$BT$126,$L100,FALSE))</f>
        <v>-1627268.98818191</v>
      </c>
      <c r="S100" s="32">
        <f>IF(S92=0,0,VLOOKUP(S92,FAC_TOTALS_APTA!$A$4:$BT$126,$L100,FALSE))</f>
        <v>0</v>
      </c>
      <c r="T100" s="32">
        <f>IF(T92=0,0,VLOOKUP(T92,FAC_TOTALS_APTA!$A$4:$BT$126,$L100,FALSE))</f>
        <v>0</v>
      </c>
      <c r="U100" s="32">
        <f>IF(U92=0,0,VLOOKUP(U92,FAC_TOTALS_APTA!$A$4:$BT$126,$L100,FALSE))</f>
        <v>0</v>
      </c>
      <c r="V100" s="32">
        <f>IF(V92=0,0,VLOOKUP(V92,FAC_TOTALS_APTA!$A$4:$BT$126,$L100,FALSE))</f>
        <v>0</v>
      </c>
      <c r="W100" s="32">
        <f>IF(W92=0,0,VLOOKUP(W92,FAC_TOTALS_APTA!$A$4:$BT$126,$L100,FALSE))</f>
        <v>0</v>
      </c>
      <c r="X100" s="32">
        <f>IF(X92=0,0,VLOOKUP(X92,FAC_TOTALS_APTA!$A$4:$BT$126,$L100,FALSE))</f>
        <v>0</v>
      </c>
      <c r="Y100" s="32">
        <f>IF(Y92=0,0,VLOOKUP(Y92,FAC_TOTALS_APTA!$A$4:$BT$126,$L100,FALSE))</f>
        <v>0</v>
      </c>
      <c r="Z100" s="32">
        <f>IF(Z92=0,0,VLOOKUP(Z92,FAC_TOTALS_APTA!$A$4:$BT$126,$L100,FALSE))</f>
        <v>0</v>
      </c>
      <c r="AA100" s="32">
        <f>IF(AA92=0,0,VLOOKUP(AA92,FAC_TOTALS_APTA!$A$4:$BT$126,$L100,FALSE))</f>
        <v>0</v>
      </c>
      <c r="AB100" s="32">
        <f>IF(AB92=0,0,VLOOKUP(AB92,FAC_TOTALS_APTA!$A$4:$BT$126,$L100,FALSE))</f>
        <v>0</v>
      </c>
      <c r="AC100" s="35">
        <f t="shared" si="30"/>
        <v>-5781599.5270085335</v>
      </c>
      <c r="AD100" s="36">
        <f>AC100/G107</f>
        <v>-5.4135773665178483E-3</v>
      </c>
    </row>
    <row r="101" spans="1:31" x14ac:dyDescent="0.25">
      <c r="B101" s="28" t="s">
        <v>66</v>
      </c>
      <c r="C101" s="31"/>
      <c r="D101" s="107" t="s">
        <v>10</v>
      </c>
      <c r="E101" s="58"/>
      <c r="F101" s="9">
        <f>MATCH($D101,FAC_TOTALS_APTA!$A$2:$BT$2,)</f>
        <v>18</v>
      </c>
      <c r="G101" s="120">
        <f>VLOOKUP(G92,FAC_TOTALS_APTA!$A$4:$BT$126,$F101,FALSE)</f>
        <v>31.51</v>
      </c>
      <c r="H101" s="120">
        <f>VLOOKUP(H92,FAC_TOTALS_APTA!$A$4:$BT$126,$F101,FALSE)</f>
        <v>30.01</v>
      </c>
      <c r="I101" s="33">
        <f t="shared" si="27"/>
        <v>-4.7603935258648034E-2</v>
      </c>
      <c r="J101" s="34" t="str">
        <f t="shared" si="28"/>
        <v/>
      </c>
      <c r="K101" s="34" t="str">
        <f t="shared" si="29"/>
        <v>PCT_HH_NO_VEH_FAC</v>
      </c>
      <c r="L101" s="9">
        <f>MATCH($K101,FAC_TOTALS_APTA!$A$2:$BR$2,)</f>
        <v>36</v>
      </c>
      <c r="M101" s="32">
        <f>IF(M92=0,0,VLOOKUP(M92,FAC_TOTALS_APTA!$A$4:$BT$126,$L101,FALSE))</f>
        <v>-3672338.1507224701</v>
      </c>
      <c r="N101" s="32">
        <f>IF(N92=0,0,VLOOKUP(N92,FAC_TOTALS_APTA!$A$4:$BT$126,$L101,FALSE))</f>
        <v>628161.35101245297</v>
      </c>
      <c r="O101" s="32">
        <f>IF(O92=0,0,VLOOKUP(O92,FAC_TOTALS_APTA!$A$4:$BT$126,$L101,FALSE))</f>
        <v>-69057.676583359498</v>
      </c>
      <c r="P101" s="32">
        <f>IF(P92=0,0,VLOOKUP(P92,FAC_TOTALS_APTA!$A$4:$BT$126,$L101,FALSE))</f>
        <v>-651923.21586175205</v>
      </c>
      <c r="Q101" s="32">
        <f>IF(Q92=0,0,VLOOKUP(Q92,FAC_TOTALS_APTA!$A$4:$BT$126,$L101,FALSE))</f>
        <v>270406.80599990598</v>
      </c>
      <c r="R101" s="32">
        <f>IF(R92=0,0,VLOOKUP(R92,FAC_TOTALS_APTA!$A$4:$BT$126,$L101,FALSE))</f>
        <v>21255.0311224947</v>
      </c>
      <c r="S101" s="32">
        <f>IF(S92=0,0,VLOOKUP(S92,FAC_TOTALS_APTA!$A$4:$BT$126,$L101,FALSE))</f>
        <v>0</v>
      </c>
      <c r="T101" s="32">
        <f>IF(T92=0,0,VLOOKUP(T92,FAC_TOTALS_APTA!$A$4:$BT$126,$L101,FALSE))</f>
        <v>0</v>
      </c>
      <c r="U101" s="32">
        <f>IF(U92=0,0,VLOOKUP(U92,FAC_TOTALS_APTA!$A$4:$BT$126,$L101,FALSE))</f>
        <v>0</v>
      </c>
      <c r="V101" s="32">
        <f>IF(V92=0,0,VLOOKUP(V92,FAC_TOTALS_APTA!$A$4:$BT$126,$L101,FALSE))</f>
        <v>0</v>
      </c>
      <c r="W101" s="32">
        <f>IF(W92=0,0,VLOOKUP(W92,FAC_TOTALS_APTA!$A$4:$BT$126,$L101,FALSE))</f>
        <v>0</v>
      </c>
      <c r="X101" s="32">
        <f>IF(X92=0,0,VLOOKUP(X92,FAC_TOTALS_APTA!$A$4:$BT$126,$L101,FALSE))</f>
        <v>0</v>
      </c>
      <c r="Y101" s="32">
        <f>IF(Y92=0,0,VLOOKUP(Y92,FAC_TOTALS_APTA!$A$4:$BT$126,$L101,FALSE))</f>
        <v>0</v>
      </c>
      <c r="Z101" s="32">
        <f>IF(Z92=0,0,VLOOKUP(Z92,FAC_TOTALS_APTA!$A$4:$BT$126,$L101,FALSE))</f>
        <v>0</v>
      </c>
      <c r="AA101" s="32">
        <f>IF(AA92=0,0,VLOOKUP(AA92,FAC_TOTALS_APTA!$A$4:$BT$126,$L101,FALSE))</f>
        <v>0</v>
      </c>
      <c r="AB101" s="32">
        <f>IF(AB92=0,0,VLOOKUP(AB92,FAC_TOTALS_APTA!$A$4:$BT$126,$L101,FALSE))</f>
        <v>0</v>
      </c>
      <c r="AC101" s="35">
        <f t="shared" si="30"/>
        <v>-3473495.8550327285</v>
      </c>
      <c r="AD101" s="36">
        <f>AC101/G107</f>
        <v>-3.2523938151814828E-3</v>
      </c>
    </row>
    <row r="102" spans="1:31" x14ac:dyDescent="0.25">
      <c r="B102" s="28" t="s">
        <v>51</v>
      </c>
      <c r="C102" s="31"/>
      <c r="D102" s="107" t="s">
        <v>31</v>
      </c>
      <c r="E102" s="58"/>
      <c r="F102" s="9">
        <f>MATCH($D102,FAC_TOTALS_APTA!$A$2:$BT$2,)</f>
        <v>19</v>
      </c>
      <c r="G102" s="128">
        <f>VLOOKUP(G92,FAC_TOTALS_APTA!$A$4:$BT$126,$F102,FALSE)</f>
        <v>4.0999999999999996</v>
      </c>
      <c r="H102" s="128">
        <f>VLOOKUP(H92,FAC_TOTALS_APTA!$A$4:$BT$126,$F102,FALSE)</f>
        <v>4.5999999999999996</v>
      </c>
      <c r="I102" s="33">
        <f t="shared" si="27"/>
        <v>0.12195121951219523</v>
      </c>
      <c r="J102" s="34" t="str">
        <f t="shared" si="28"/>
        <v/>
      </c>
      <c r="K102" s="34" t="str">
        <f t="shared" si="29"/>
        <v>JTW_HOME_PCT_FAC</v>
      </c>
      <c r="L102" s="9">
        <f>MATCH($K102,FAC_TOTALS_APTA!$A$2:$BR$2,)</f>
        <v>37</v>
      </c>
      <c r="M102" s="32">
        <f>IF(M92=0,0,VLOOKUP(M92,FAC_TOTALS_APTA!$A$4:$BT$126,$L102,FALSE))</f>
        <v>-863030.97466020798</v>
      </c>
      <c r="N102" s="32">
        <f>IF(N92=0,0,VLOOKUP(N92,FAC_TOTALS_APTA!$A$4:$BT$126,$L102,FALSE))</f>
        <v>0</v>
      </c>
      <c r="O102" s="32">
        <f>IF(O92=0,0,VLOOKUP(O92,FAC_TOTALS_APTA!$A$4:$BT$126,$L102,FALSE))</f>
        <v>853956.88712973299</v>
      </c>
      <c r="P102" s="32">
        <f>IF(P92=0,0,VLOOKUP(P92,FAC_TOTALS_APTA!$A$4:$BT$126,$L102,FALSE))</f>
        <v>-3329840.21004631</v>
      </c>
      <c r="Q102" s="32">
        <f>IF(Q92=0,0,VLOOKUP(Q92,FAC_TOTALS_APTA!$A$4:$BT$126,$L102,FALSE))</f>
        <v>0</v>
      </c>
      <c r="R102" s="32">
        <f>IF(R92=0,0,VLOOKUP(R92,FAC_TOTALS_APTA!$A$4:$BT$126,$L102,FALSE))</f>
        <v>-787815.083346428</v>
      </c>
      <c r="S102" s="32">
        <f>IF(S92=0,0,VLOOKUP(S92,FAC_TOTALS_APTA!$A$4:$BT$126,$L102,FALSE))</f>
        <v>0</v>
      </c>
      <c r="T102" s="32">
        <f>IF(T92=0,0,VLOOKUP(T92,FAC_TOTALS_APTA!$A$4:$BT$126,$L102,FALSE))</f>
        <v>0</v>
      </c>
      <c r="U102" s="32">
        <f>IF(U92=0,0,VLOOKUP(U92,FAC_TOTALS_APTA!$A$4:$BT$126,$L102,FALSE))</f>
        <v>0</v>
      </c>
      <c r="V102" s="32">
        <f>IF(V92=0,0,VLOOKUP(V92,FAC_TOTALS_APTA!$A$4:$BT$126,$L102,FALSE))</f>
        <v>0</v>
      </c>
      <c r="W102" s="32">
        <f>IF(W92=0,0,VLOOKUP(W92,FAC_TOTALS_APTA!$A$4:$BT$126,$L102,FALSE))</f>
        <v>0</v>
      </c>
      <c r="X102" s="32">
        <f>IF(X92=0,0,VLOOKUP(X92,FAC_TOTALS_APTA!$A$4:$BT$126,$L102,FALSE))</f>
        <v>0</v>
      </c>
      <c r="Y102" s="32">
        <f>IF(Y92=0,0,VLOOKUP(Y92,FAC_TOTALS_APTA!$A$4:$BT$126,$L102,FALSE))</f>
        <v>0</v>
      </c>
      <c r="Z102" s="32">
        <f>IF(Z92=0,0,VLOOKUP(Z92,FAC_TOTALS_APTA!$A$4:$BT$126,$L102,FALSE))</f>
        <v>0</v>
      </c>
      <c r="AA102" s="32">
        <f>IF(AA92=0,0,VLOOKUP(AA92,FAC_TOTALS_APTA!$A$4:$BT$126,$L102,FALSE))</f>
        <v>0</v>
      </c>
      <c r="AB102" s="32">
        <f>IF(AB92=0,0,VLOOKUP(AB92,FAC_TOTALS_APTA!$A$4:$BT$126,$L102,FALSE))</f>
        <v>0</v>
      </c>
      <c r="AC102" s="35">
        <f t="shared" si="30"/>
        <v>-4126729.380923213</v>
      </c>
      <c r="AD102" s="36">
        <f>AC102/G107</f>
        <v>-3.8640463888838881E-3</v>
      </c>
    </row>
    <row r="103" spans="1:31" x14ac:dyDescent="0.25">
      <c r="B103" s="28" t="s">
        <v>67</v>
      </c>
      <c r="C103" s="31"/>
      <c r="D103" s="14" t="s">
        <v>74</v>
      </c>
      <c r="E103" s="58"/>
      <c r="F103" s="9">
        <f>MATCH($D103,FAC_TOTALS_APTA!$A$2:$BT$2,)</f>
        <v>21</v>
      </c>
      <c r="G103" s="128">
        <f>VLOOKUP(G92,FAC_TOTALS_APTA!$A$4:$BT$126,$F103,FALSE)</f>
        <v>1</v>
      </c>
      <c r="H103" s="128">
        <f>VLOOKUP(H92,FAC_TOTALS_APTA!$A$4:$BT$126,$F103,FALSE)</f>
        <v>7</v>
      </c>
      <c r="I103" s="33">
        <f t="shared" si="27"/>
        <v>6</v>
      </c>
      <c r="J103" s="34" t="str">
        <f t="shared" si="28"/>
        <v/>
      </c>
      <c r="K103" s="34" t="str">
        <f t="shared" si="29"/>
        <v>YEARS_SINCE_TNC_BUS_NY_FAC</v>
      </c>
      <c r="L103" s="9">
        <f>MATCH($K103,FAC_TOTALS_APTA!$A$2:$BR$2,)</f>
        <v>39</v>
      </c>
      <c r="M103" s="32">
        <f>IF(M92=0,0,VLOOKUP(M92,FAC_TOTALS_APTA!$A$4:$BT$126,$L103,FALSE))</f>
        <v>6399761.4912492102</v>
      </c>
      <c r="N103" s="32">
        <f>IF(N92=0,0,VLOOKUP(N92,FAC_TOTALS_APTA!$A$4:$BT$126,$L103,FALSE))</f>
        <v>6392637.7202272797</v>
      </c>
      <c r="O103" s="32">
        <f>IF(O92=0,0,VLOOKUP(O92,FAC_TOTALS_APTA!$A$4:$BT$126,$L103,FALSE))</f>
        <v>6327180.7971146004</v>
      </c>
      <c r="P103" s="32">
        <f>IF(P92=0,0,VLOOKUP(P92,FAC_TOTALS_APTA!$A$4:$BT$126,$L103,FALSE))</f>
        <v>6180808.3602729002</v>
      </c>
      <c r="Q103" s="32">
        <f>IF(Q92=0,0,VLOOKUP(Q92,FAC_TOTALS_APTA!$A$4:$BT$126,$L103,FALSE))</f>
        <v>6192734.5616563903</v>
      </c>
      <c r="R103" s="32">
        <f>IF(R92=0,0,VLOOKUP(R92,FAC_TOTALS_APTA!$A$4:$BT$126,$L103,FALSE))</f>
        <v>5842001.9450759897</v>
      </c>
      <c r="S103" s="32">
        <f>IF(S92=0,0,VLOOKUP(S92,FAC_TOTALS_APTA!$A$4:$BT$126,$L103,FALSE))</f>
        <v>0</v>
      </c>
      <c r="T103" s="32">
        <f>IF(T92=0,0,VLOOKUP(T92,FAC_TOTALS_APTA!$A$4:$BT$126,$L103,FALSE))</f>
        <v>0</v>
      </c>
      <c r="U103" s="32">
        <f>IF(U92=0,0,VLOOKUP(U92,FAC_TOTALS_APTA!$A$4:$BT$126,$L103,FALSE))</f>
        <v>0</v>
      </c>
      <c r="V103" s="32">
        <f>IF(V92=0,0,VLOOKUP(V92,FAC_TOTALS_APTA!$A$4:$BT$126,$L103,FALSE))</f>
        <v>0</v>
      </c>
      <c r="W103" s="32">
        <f>IF(W92=0,0,VLOOKUP(W92,FAC_TOTALS_APTA!$A$4:$BT$126,$L103,FALSE))</f>
        <v>0</v>
      </c>
      <c r="X103" s="32">
        <f>IF(X92=0,0,VLOOKUP(X92,FAC_TOTALS_APTA!$A$4:$BT$126,$L103,FALSE))</f>
        <v>0</v>
      </c>
      <c r="Y103" s="32">
        <f>IF(Y92=0,0,VLOOKUP(Y92,FAC_TOTALS_APTA!$A$4:$BT$126,$L103,FALSE))</f>
        <v>0</v>
      </c>
      <c r="Z103" s="32">
        <f>IF(Z92=0,0,VLOOKUP(Z92,FAC_TOTALS_APTA!$A$4:$BT$126,$L103,FALSE))</f>
        <v>0</v>
      </c>
      <c r="AA103" s="32">
        <f>IF(AA92=0,0,VLOOKUP(AA92,FAC_TOTALS_APTA!$A$4:$BT$126,$L103,FALSE))</f>
        <v>0</v>
      </c>
      <c r="AB103" s="32">
        <f>IF(AB92=0,0,VLOOKUP(AB92,FAC_TOTALS_APTA!$A$4:$BT$126,$L103,FALSE))</f>
        <v>0</v>
      </c>
      <c r="AC103" s="35">
        <f t="shared" si="30"/>
        <v>37335124.875596367</v>
      </c>
      <c r="AD103" s="36">
        <f>AC103/G107</f>
        <v>3.4958593388986152E-2</v>
      </c>
    </row>
    <row r="104" spans="1:31" x14ac:dyDescent="0.25">
      <c r="B104" s="28" t="s">
        <v>68</v>
      </c>
      <c r="C104" s="31"/>
      <c r="D104" s="107" t="s">
        <v>47</v>
      </c>
      <c r="E104" s="58"/>
      <c r="F104" s="9">
        <f>MATCH($D104,FAC_TOTALS_APTA!$A$2:$BT$2,)</f>
        <v>28</v>
      </c>
      <c r="G104" s="128">
        <f>VLOOKUP(G92,FAC_TOTALS_APTA!$A$4:$BT$126,$F104,FALSE)</f>
        <v>0</v>
      </c>
      <c r="H104" s="128">
        <f>VLOOKUP(H92,FAC_TOTALS_APTA!$A$4:$BT$126,$F104,FALSE)</f>
        <v>1</v>
      </c>
      <c r="I104" s="33" t="str">
        <f t="shared" si="27"/>
        <v>-</v>
      </c>
      <c r="J104" s="34" t="str">
        <f t="shared" ref="J104:J105" si="31">IF(C104="Log","_log","")</f>
        <v/>
      </c>
      <c r="K104" s="34" t="str">
        <f t="shared" si="29"/>
        <v>BIKE_SHARE_FAC</v>
      </c>
      <c r="L104" s="9">
        <f>MATCH($K104,FAC_TOTALS_APTA!$A$2:$BR$2,)</f>
        <v>46</v>
      </c>
      <c r="M104" s="32">
        <f>IF(M92=0,0,VLOOKUP(M92,FAC_TOTALS_APTA!$A$4:$BT$126,$L104,FALSE))</f>
        <v>-10620902.849045999</v>
      </c>
      <c r="N104" s="32">
        <f>IF(N92=0,0,VLOOKUP(N92,FAC_TOTALS_APTA!$A$4:$BT$126,$L104,FALSE))</f>
        <v>0</v>
      </c>
      <c r="O104" s="32">
        <f>IF(O92=0,0,VLOOKUP(O92,FAC_TOTALS_APTA!$A$4:$BT$126,$L104,FALSE))</f>
        <v>0</v>
      </c>
      <c r="P104" s="32">
        <f>IF(P92=0,0,VLOOKUP(P92,FAC_TOTALS_APTA!$A$4:$BT$126,$L104,FALSE))</f>
        <v>0</v>
      </c>
      <c r="Q104" s="32">
        <f>IF(Q92=0,0,VLOOKUP(Q92,FAC_TOTALS_APTA!$A$4:$BT$126,$L104,FALSE))</f>
        <v>0</v>
      </c>
      <c r="R104" s="32">
        <f>IF(R92=0,0,VLOOKUP(R92,FAC_TOTALS_APTA!$A$4:$BT$126,$L104,FALSE))</f>
        <v>0</v>
      </c>
      <c r="S104" s="32">
        <f>IF(S92=0,0,VLOOKUP(S92,FAC_TOTALS_APTA!$A$4:$BT$126,$L104,FALSE))</f>
        <v>0</v>
      </c>
      <c r="T104" s="32">
        <f>IF(T92=0,0,VLOOKUP(T92,FAC_TOTALS_APTA!$A$4:$BT$126,$L104,FALSE))</f>
        <v>0</v>
      </c>
      <c r="U104" s="32">
        <f>IF(U92=0,0,VLOOKUP(U92,FAC_TOTALS_APTA!$A$4:$BT$126,$L104,FALSE))</f>
        <v>0</v>
      </c>
      <c r="V104" s="32">
        <f>IF(V92=0,0,VLOOKUP(V92,FAC_TOTALS_APTA!$A$4:$BT$126,$L104,FALSE))</f>
        <v>0</v>
      </c>
      <c r="W104" s="32">
        <f>IF(W92=0,0,VLOOKUP(W92,FAC_TOTALS_APTA!$A$4:$BT$126,$L104,FALSE))</f>
        <v>0</v>
      </c>
      <c r="X104" s="32">
        <f>IF(X92=0,0,VLOOKUP(X92,FAC_TOTALS_APTA!$A$4:$BT$126,$L104,FALSE))</f>
        <v>0</v>
      </c>
      <c r="Y104" s="32">
        <f>IF(Y92=0,0,VLOOKUP(Y92,FAC_TOTALS_APTA!$A$4:$BT$126,$L104,FALSE))</f>
        <v>0</v>
      </c>
      <c r="Z104" s="32">
        <f>IF(Z92=0,0,VLOOKUP(Z92,FAC_TOTALS_APTA!$A$4:$BT$126,$L104,FALSE))</f>
        <v>0</v>
      </c>
      <c r="AA104" s="32">
        <f>IF(AA92=0,0,VLOOKUP(AA92,FAC_TOTALS_APTA!$A$4:$BT$126,$L104,FALSE))</f>
        <v>0</v>
      </c>
      <c r="AB104" s="32">
        <f>IF(AB92=0,0,VLOOKUP(AB92,FAC_TOTALS_APTA!$A$4:$BT$126,$L104,FALSE))</f>
        <v>0</v>
      </c>
      <c r="AC104" s="35">
        <f t="shared" si="30"/>
        <v>-10620902.849045999</v>
      </c>
      <c r="AD104" s="36">
        <f>AC104/G107</f>
        <v>-9.9448394872361581E-3</v>
      </c>
    </row>
    <row r="105" spans="1:31" x14ac:dyDescent="0.25">
      <c r="B105" s="11" t="s">
        <v>69</v>
      </c>
      <c r="C105" s="30"/>
      <c r="D105" s="132" t="s">
        <v>48</v>
      </c>
      <c r="E105" s="59"/>
      <c r="F105" s="10">
        <f>MATCH($D105,FAC_TOTALS_APTA!$A$2:$BT$2,)</f>
        <v>29</v>
      </c>
      <c r="G105" s="134">
        <f>VLOOKUP(G92,FAC_TOTALS_APTA!$A$4:$BT$126,$F105,FALSE)</f>
        <v>0</v>
      </c>
      <c r="H105" s="134">
        <f>VLOOKUP(H92,FAC_TOTALS_APTA!$A$4:$BT$126,$F105,FALSE)</f>
        <v>1</v>
      </c>
      <c r="I105" s="39" t="str">
        <f t="shared" si="27"/>
        <v>-</v>
      </c>
      <c r="J105" s="40" t="str">
        <f t="shared" si="31"/>
        <v/>
      </c>
      <c r="K105" s="40" t="str">
        <f t="shared" si="29"/>
        <v>scooter_flag_FAC</v>
      </c>
      <c r="L105" s="10">
        <f>MATCH($K105,FAC_TOTALS_APTA!$A$2:$BR$2,)</f>
        <v>47</v>
      </c>
      <c r="M105" s="41">
        <f>IF(M92=0,0,VLOOKUP(M92,FAC_TOTALS_APTA!$A$4:$BT$126,$L105,FALSE))</f>
        <v>0</v>
      </c>
      <c r="N105" s="41">
        <f>IF(N92=0,0,VLOOKUP(N92,FAC_TOTALS_APTA!$A$4:$BT$126,$L105,FALSE))</f>
        <v>0</v>
      </c>
      <c r="O105" s="41">
        <f>IF(O92=0,0,VLOOKUP(O92,FAC_TOTALS_APTA!$A$4:$BT$126,$L105,FALSE))</f>
        <v>0</v>
      </c>
      <c r="P105" s="41">
        <f>IF(P92=0,0,VLOOKUP(P92,FAC_TOTALS_APTA!$A$4:$BT$126,$L105,FALSE))</f>
        <v>0</v>
      </c>
      <c r="Q105" s="41">
        <f>IF(Q92=0,0,VLOOKUP(Q92,FAC_TOTALS_APTA!$A$4:$BT$126,$L105,FALSE))</f>
        <v>0</v>
      </c>
      <c r="R105" s="41">
        <f>IF(R92=0,0,VLOOKUP(R92,FAC_TOTALS_APTA!$A$4:$BT$126,$L105,FALSE))</f>
        <v>-38218480.113217898</v>
      </c>
      <c r="S105" s="41">
        <f>IF(S92=0,0,VLOOKUP(S92,FAC_TOTALS_APTA!$A$4:$BT$126,$L105,FALSE))</f>
        <v>0</v>
      </c>
      <c r="T105" s="41">
        <f>IF(T92=0,0,VLOOKUP(T92,FAC_TOTALS_APTA!$A$4:$BT$126,$L105,FALSE))</f>
        <v>0</v>
      </c>
      <c r="U105" s="41">
        <f>IF(U92=0,0,VLOOKUP(U92,FAC_TOTALS_APTA!$A$4:$BT$126,$L105,FALSE))</f>
        <v>0</v>
      </c>
      <c r="V105" s="41">
        <f>IF(V92=0,0,VLOOKUP(V92,FAC_TOTALS_APTA!$A$4:$BT$126,$L105,FALSE))</f>
        <v>0</v>
      </c>
      <c r="W105" s="41">
        <f>IF(W92=0,0,VLOOKUP(W92,FAC_TOTALS_APTA!$A$4:$BT$126,$L105,FALSE))</f>
        <v>0</v>
      </c>
      <c r="X105" s="41">
        <f>IF(X92=0,0,VLOOKUP(X92,FAC_TOTALS_APTA!$A$4:$BT$126,$L105,FALSE))</f>
        <v>0</v>
      </c>
      <c r="Y105" s="41">
        <f>IF(Y92=0,0,VLOOKUP(Y92,FAC_TOTALS_APTA!$A$4:$BT$126,$L105,FALSE))</f>
        <v>0</v>
      </c>
      <c r="Z105" s="41">
        <f>IF(Z92=0,0,VLOOKUP(Z92,FAC_TOTALS_APTA!$A$4:$BT$126,$L105,FALSE))</f>
        <v>0</v>
      </c>
      <c r="AA105" s="41">
        <f>IF(AA92=0,0,VLOOKUP(AA92,FAC_TOTALS_APTA!$A$4:$BT$126,$L105,FALSE))</f>
        <v>0</v>
      </c>
      <c r="AB105" s="41">
        <f>IF(AB92=0,0,VLOOKUP(AB92,FAC_TOTALS_APTA!$A$4:$BT$126,$L105,FALSE))</f>
        <v>0</v>
      </c>
      <c r="AC105" s="42">
        <f t="shared" si="30"/>
        <v>-38218480.113217898</v>
      </c>
      <c r="AD105" s="43">
        <f>AC105/G107</f>
        <v>-3.5785719498057436E-2</v>
      </c>
    </row>
    <row r="106" spans="1:31" x14ac:dyDescent="0.25">
      <c r="B106" s="44" t="s">
        <v>57</v>
      </c>
      <c r="C106" s="45"/>
      <c r="D106" s="44" t="s">
        <v>49</v>
      </c>
      <c r="E106" s="46"/>
      <c r="F106" s="47"/>
      <c r="G106" s="144"/>
      <c r="H106" s="144"/>
      <c r="I106" s="49"/>
      <c r="J106" s="50"/>
      <c r="K106" s="50" t="str">
        <f t="shared" ref="K106" si="32">CONCATENATE(D106,J106,"_FAC")</f>
        <v>New_Reporter_FAC</v>
      </c>
      <c r="L106" s="47">
        <f>MATCH($K106,FAC_TOTALS_APTA!$A$2:$BR$2,)</f>
        <v>51</v>
      </c>
      <c r="M106" s="48">
        <f>IF(M92=0,0,VLOOKUP(M92,FAC_TOTALS_APTA!$A$4:$BT$126,$L106,FALSE))</f>
        <v>0</v>
      </c>
      <c r="N106" s="48">
        <f>IF(N92=0,0,VLOOKUP(N92,FAC_TOTALS_APTA!$A$4:$BT$126,$L106,FALSE))</f>
        <v>0</v>
      </c>
      <c r="O106" s="48">
        <f>IF(O92=0,0,VLOOKUP(O92,FAC_TOTALS_APTA!$A$4:$BT$126,$L106,FALSE))</f>
        <v>0</v>
      </c>
      <c r="P106" s="48">
        <f>IF(P92=0,0,VLOOKUP(P92,FAC_TOTALS_APTA!$A$4:$BT$126,$L106,FALSE))</f>
        <v>0</v>
      </c>
      <c r="Q106" s="48">
        <f>IF(Q92=0,0,VLOOKUP(Q92,FAC_TOTALS_APTA!$A$4:$BT$126,$L106,FALSE))</f>
        <v>0</v>
      </c>
      <c r="R106" s="48">
        <f>IF(R92=0,0,VLOOKUP(R92,FAC_TOTALS_APTA!$A$4:$BT$126,$L106,FALSE))</f>
        <v>0</v>
      </c>
      <c r="S106" s="48">
        <f>IF(S92=0,0,VLOOKUP(S92,FAC_TOTALS_APTA!$A$4:$BT$126,$L106,FALSE))</f>
        <v>0</v>
      </c>
      <c r="T106" s="48">
        <f>IF(T92=0,0,VLOOKUP(T92,FAC_TOTALS_APTA!$A$4:$BT$126,$L106,FALSE))</f>
        <v>0</v>
      </c>
      <c r="U106" s="48">
        <f>IF(U92=0,0,VLOOKUP(U92,FAC_TOTALS_APTA!$A$4:$BT$126,$L106,FALSE))</f>
        <v>0</v>
      </c>
      <c r="V106" s="48">
        <f>IF(V92=0,0,VLOOKUP(V92,FAC_TOTALS_APTA!$A$4:$BT$126,$L106,FALSE))</f>
        <v>0</v>
      </c>
      <c r="W106" s="48">
        <f>IF(W92=0,0,VLOOKUP(W92,FAC_TOTALS_APTA!$A$4:$BT$126,$L106,FALSE))</f>
        <v>0</v>
      </c>
      <c r="X106" s="48">
        <f>IF(X92=0,0,VLOOKUP(X92,FAC_TOTALS_APTA!$A$4:$BT$126,$L106,FALSE))</f>
        <v>0</v>
      </c>
      <c r="Y106" s="48">
        <f>IF(Y92=0,0,VLOOKUP(Y92,FAC_TOTALS_APTA!$A$4:$BT$126,$L106,FALSE))</f>
        <v>0</v>
      </c>
      <c r="Z106" s="48">
        <f>IF(Z92=0,0,VLOOKUP(Z92,FAC_TOTALS_APTA!$A$4:$BT$126,$L106,FALSE))</f>
        <v>0</v>
      </c>
      <c r="AA106" s="48">
        <f>IF(AA92=0,0,VLOOKUP(AA92,FAC_TOTALS_APTA!$A$4:$BT$126,$L106,FALSE))</f>
        <v>0</v>
      </c>
      <c r="AB106" s="48">
        <f>IF(AB92=0,0,VLOOKUP(AB92,FAC_TOTALS_APTA!$A$4:$BT$126,$L106,FALSE))</f>
        <v>0</v>
      </c>
      <c r="AC106" s="51">
        <f>SUM(M106:AB106)</f>
        <v>0</v>
      </c>
      <c r="AD106" s="52">
        <f>AC106/G108</f>
        <v>0</v>
      </c>
    </row>
    <row r="107" spans="1:31" s="110" customFormat="1" ht="15.75" customHeight="1" x14ac:dyDescent="0.25">
      <c r="A107" s="109"/>
      <c r="B107" s="28" t="s">
        <v>70</v>
      </c>
      <c r="C107" s="31"/>
      <c r="D107" s="9" t="s">
        <v>6</v>
      </c>
      <c r="E107" s="58"/>
      <c r="F107" s="9">
        <f>MATCH($D107,FAC_TOTALS_APTA!$A$2:$BR$2,)</f>
        <v>10</v>
      </c>
      <c r="G107" s="120">
        <f>VLOOKUP(G92,FAC_TOTALS_APTA!$A$4:$BT$126,$F107,FALSE)</f>
        <v>1067981324.65361</v>
      </c>
      <c r="H107" s="120">
        <f>VLOOKUP(H92,FAC_TOTALS_APTA!$A$4:$BR$126,$F107,FALSE)</f>
        <v>946496050.11211705</v>
      </c>
      <c r="I107" s="115">
        <f t="shared" ref="I107" si="33">H107/G107-1</f>
        <v>-0.11375224616488078</v>
      </c>
      <c r="J107" s="34"/>
      <c r="K107" s="34"/>
      <c r="L107" s="9"/>
      <c r="M107" s="32">
        <f t="shared" ref="M107:AB107" si="34">SUM(M94:M100)</f>
        <v>-43988515.022222109</v>
      </c>
      <c r="N107" s="32">
        <f t="shared" si="34"/>
        <v>-3372816.6232430055</v>
      </c>
      <c r="O107" s="32">
        <f t="shared" si="34"/>
        <v>-45191665.744686358</v>
      </c>
      <c r="P107" s="32">
        <f t="shared" si="34"/>
        <v>-15232597.101179563</v>
      </c>
      <c r="Q107" s="32">
        <f t="shared" si="34"/>
        <v>-436314.53929388104</v>
      </c>
      <c r="R107" s="32">
        <f t="shared" si="34"/>
        <v>9338722.8019048329</v>
      </c>
      <c r="S107" s="32">
        <f t="shared" si="34"/>
        <v>0</v>
      </c>
      <c r="T107" s="32">
        <f t="shared" si="34"/>
        <v>0</v>
      </c>
      <c r="U107" s="32">
        <f t="shared" si="34"/>
        <v>0</v>
      </c>
      <c r="V107" s="32">
        <f t="shared" si="34"/>
        <v>0</v>
      </c>
      <c r="W107" s="32">
        <f t="shared" si="34"/>
        <v>0</v>
      </c>
      <c r="X107" s="32">
        <f t="shared" si="34"/>
        <v>0</v>
      </c>
      <c r="Y107" s="32">
        <f t="shared" si="34"/>
        <v>0</v>
      </c>
      <c r="Z107" s="32">
        <f t="shared" si="34"/>
        <v>0</v>
      </c>
      <c r="AA107" s="32">
        <f t="shared" si="34"/>
        <v>0</v>
      </c>
      <c r="AB107" s="32">
        <f t="shared" si="34"/>
        <v>0</v>
      </c>
      <c r="AC107" s="35">
        <f>H107-G107</f>
        <v>-121485274.54149294</v>
      </c>
      <c r="AD107" s="36">
        <f>I107</f>
        <v>-0.11375224616488078</v>
      </c>
      <c r="AE107" s="109"/>
    </row>
    <row r="108" spans="1:31" ht="13.5" customHeight="1" thickBot="1" x14ac:dyDescent="0.3">
      <c r="B108" s="12" t="s">
        <v>54</v>
      </c>
      <c r="C108" s="26"/>
      <c r="D108" s="26" t="s">
        <v>4</v>
      </c>
      <c r="E108" s="26"/>
      <c r="F108" s="26">
        <f>MATCH($D108,FAC_TOTALS_APTA!$A$2:$BR$2,)</f>
        <v>8</v>
      </c>
      <c r="G108" s="117">
        <f>VLOOKUP(G92,FAC_TOTALS_APTA!$A$4:$BR$126,$F108,FALSE)</f>
        <v>1032661299</v>
      </c>
      <c r="H108" s="117">
        <f>VLOOKUP(H92,FAC_TOTALS_APTA!$A$4:$BR$126,$F108,FALSE)</f>
        <v>935808062.99999905</v>
      </c>
      <c r="I108" s="116">
        <f t="shared" ref="I108" si="35">H108/G108-1</f>
        <v>-9.3789934893261595E-2</v>
      </c>
      <c r="J108" s="53"/>
      <c r="K108" s="53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54">
        <f>H108-G108</f>
        <v>-96853236.000000954</v>
      </c>
      <c r="AD108" s="55">
        <f>I108</f>
        <v>-9.3789934893261595E-2</v>
      </c>
    </row>
    <row r="109" spans="1:31" ht="14.25" thickTop="1" thickBot="1" x14ac:dyDescent="0.3">
      <c r="B109" s="60" t="s">
        <v>71</v>
      </c>
      <c r="C109" s="61"/>
      <c r="D109" s="61"/>
      <c r="E109" s="62"/>
      <c r="F109" s="61"/>
      <c r="G109" s="157"/>
      <c r="H109" s="157"/>
      <c r="I109" s="63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55">
        <f>AD108-AD107</f>
        <v>1.9962311271619182E-2</v>
      </c>
    </row>
    <row r="110" spans="1:31" ht="13.5" thickTop="1" x14ac:dyDescent="0.25"/>
  </sheetData>
  <mergeCells count="8">
    <mergeCell ref="G89:I89"/>
    <mergeCell ref="AC89:AD89"/>
    <mergeCell ref="G8:I8"/>
    <mergeCell ref="AC8:AD8"/>
    <mergeCell ref="G35:I35"/>
    <mergeCell ref="AC35:AD35"/>
    <mergeCell ref="G62:I62"/>
    <mergeCell ref="AC62:AD6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showGridLines="0" topLeftCell="A57" workbookViewId="0">
      <selection activeCell="AC22" sqref="AC22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40</v>
      </c>
      <c r="C1" s="15">
        <v>2002</v>
      </c>
    </row>
    <row r="2" spans="1:31" x14ac:dyDescent="0.25">
      <c r="B2" s="14" t="s">
        <v>41</v>
      </c>
      <c r="C2" s="15">
        <v>2012</v>
      </c>
      <c r="D2" s="13"/>
    </row>
    <row r="3" spans="1:31" s="13" customFormat="1" x14ac:dyDescent="0.25">
      <c r="B3" s="21" t="s">
        <v>28</v>
      </c>
      <c r="E3" s="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55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30">
        <f>$C$1</f>
        <v>2002</v>
      </c>
      <c r="H9" s="30">
        <f>$C$2</f>
        <v>2012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32"/>
      <c r="H12" s="32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49814785.827601902</v>
      </c>
      <c r="H13" s="32">
        <f>VLOOKUP(H11,FAC_TOTALS_APTA!$A$4:$BT$126,$F13,FALSE)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41837654.799781702</v>
      </c>
      <c r="N13" s="32">
        <f>IF(N11=0,0,VLOOKUP(N11,FAC_TOTALS_APTA!$A$4:$BT$126,$L13,FALSE))</f>
        <v>15662829.6624653</v>
      </c>
      <c r="O13" s="32">
        <f>IF(O11=0,0,VLOOKUP(O11,FAC_TOTALS_APTA!$A$4:$BT$126,$L13,FALSE))</f>
        <v>6479402.3148088101</v>
      </c>
      <c r="P13" s="32">
        <f>IF(P11=0,0,VLOOKUP(P11,FAC_TOTALS_APTA!$A$4:$BT$126,$L13,FALSE))</f>
        <v>29690320.645874001</v>
      </c>
      <c r="Q13" s="32">
        <f>IF(Q11=0,0,VLOOKUP(Q11,FAC_TOTALS_APTA!$A$4:$BT$126,$L13,FALSE))</f>
        <v>52143440.6725365</v>
      </c>
      <c r="R13" s="32">
        <f>IF(R11=0,0,VLOOKUP(R11,FAC_TOTALS_APTA!$A$4:$BT$126,$L13,FALSE))</f>
        <v>23410977.303563599</v>
      </c>
      <c r="S13" s="32">
        <f>IF(S11=0,0,VLOOKUP(S11,FAC_TOTALS_APTA!$A$4:$BT$126,$L13,FALSE))</f>
        <v>5614762.9942792999</v>
      </c>
      <c r="T13" s="32">
        <f>IF(T11=0,0,VLOOKUP(T11,FAC_TOTALS_APTA!$A$4:$BT$126,$L13,FALSE))</f>
        <v>-1042321.05863033</v>
      </c>
      <c r="U13" s="32">
        <f>IF(U11=0,0,VLOOKUP(U11,FAC_TOTALS_APTA!$A$4:$BT$126,$L13,FALSE))</f>
        <v>3847384.9760853499</v>
      </c>
      <c r="V13" s="32">
        <f>IF(V11=0,0,VLOOKUP(V11,FAC_TOTALS_APTA!$A$4:$BT$126,$L13,FALSE))</f>
        <v>26005232.4364039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203649684.74716815</v>
      </c>
      <c r="AD13" s="36">
        <f>AC13/G26</f>
        <v>0.19499765416534975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73</v>
      </c>
      <c r="E14" s="58"/>
      <c r="F14" s="9">
        <f>MATCH($D14,FAC_TOTALS_APTA!$A$2:$BT$2,)</f>
        <v>13</v>
      </c>
      <c r="G14" s="57">
        <f>VLOOKUP(G11,FAC_TOTALS_APTA!$A$4:$BT$126,$F14,FALSE)</f>
        <v>1.6449755572275599</v>
      </c>
      <c r="H14" s="57">
        <f>VLOOKUP(H11,FAC_TOTALS_APTA!$A$4:$BT$126,$F14,FALSE)</f>
        <v>1.8698545848518999</v>
      </c>
      <c r="I14" s="33">
        <f t="shared" ref="I14:I24" si="1">IFERROR(H14/G14-1,"-")</f>
        <v>0.13670660736342533</v>
      </c>
      <c r="J14" s="34" t="str">
        <f t="shared" ref="J14:J24" si="2">IF(C14="Log","_log","")</f>
        <v>_log</v>
      </c>
      <c r="K14" s="34" t="str">
        <f t="shared" ref="K14:K25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1757084.0566708399</v>
      </c>
      <c r="N14" s="32">
        <f>IF(N11=0,0,VLOOKUP(N11,FAC_TOTALS_APTA!$A$4:$BT$126,$L14,FALSE))</f>
        <v>10362784.4321808</v>
      </c>
      <c r="O14" s="32">
        <f>IF(O11=0,0,VLOOKUP(O11,FAC_TOTALS_APTA!$A$4:$BT$126,$L14,FALSE))</f>
        <v>-4703082.9360294202</v>
      </c>
      <c r="P14" s="32">
        <f>IF(P11=0,0,VLOOKUP(P11,FAC_TOTALS_APTA!$A$4:$BT$126,$L14,FALSE))</f>
        <v>-10635975.4876526</v>
      </c>
      <c r="Q14" s="32">
        <f>IF(Q11=0,0,VLOOKUP(Q11,FAC_TOTALS_APTA!$A$4:$BT$126,$L14,FALSE))</f>
        <v>-3888905.2544228099</v>
      </c>
      <c r="R14" s="32">
        <f>IF(R11=0,0,VLOOKUP(R11,FAC_TOTALS_APTA!$A$4:$BT$126,$L14,FALSE))</f>
        <v>-17037127.101258598</v>
      </c>
      <c r="S14" s="32">
        <f>IF(S11=0,0,VLOOKUP(S11,FAC_TOTALS_APTA!$A$4:$BT$126,$L14,FALSE))</f>
        <v>-36183736.1490632</v>
      </c>
      <c r="T14" s="32">
        <f>IF(T11=0,0,VLOOKUP(T11,FAC_TOTALS_APTA!$A$4:$BT$126,$L14,FALSE))</f>
        <v>-503272.963665599</v>
      </c>
      <c r="U14" s="32">
        <f>IF(U11=0,0,VLOOKUP(U11,FAC_TOTALS_APTA!$A$4:$BT$126,$L14,FALSE))</f>
        <v>-4812173.2728201896</v>
      </c>
      <c r="V14" s="32">
        <f>IF(V11=0,0,VLOOKUP(V11,FAC_TOTALS_APTA!$A$4:$BT$126,$L14,FALSE))</f>
        <v>-3006619.1816828102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4" si="4">SUM(M14:AB14)</f>
        <v>-68651023.857743591</v>
      </c>
      <c r="AD14" s="36">
        <f>AC14/G26</f>
        <v>-6.5734393966429203E-2</v>
      </c>
      <c r="AE14" s="9"/>
    </row>
    <row r="15" spans="1:31" s="16" customFormat="1" x14ac:dyDescent="0.25">
      <c r="A15" s="9"/>
      <c r="B15" s="118" t="s">
        <v>94</v>
      </c>
      <c r="C15" s="119" t="s">
        <v>24</v>
      </c>
      <c r="D15" s="107" t="s">
        <v>95</v>
      </c>
      <c r="E15" s="121"/>
      <c r="F15" s="107">
        <f>MATCH($D15,FAC_TOTALS_APTA!$A$2:$BT$2,)</f>
        <v>20</v>
      </c>
      <c r="G15" s="120">
        <f>VLOOKUP(G11,FAC_TOTALS_APTA!$A$4:$BT$126,$F15,FALSE)</f>
        <v>104866.590619033</v>
      </c>
      <c r="H15" s="120">
        <f>VLOOKUP(H11,FAC_TOTALS_APTA!$A$4:$BT$126,$F15,FALSE)</f>
        <v>20268.458164961899</v>
      </c>
      <c r="I15" s="122">
        <f>IFERROR(H15/G15-1,"-")</f>
        <v>-0.80672149208517108</v>
      </c>
      <c r="J15" s="123" t="str">
        <f t="shared" si="2"/>
        <v>_log</v>
      </c>
      <c r="K15" s="123" t="str">
        <f t="shared" si="3"/>
        <v>MDBF_Total_log_FAC</v>
      </c>
      <c r="L15" s="107">
        <f>MATCH($K15,FAC_TOTALS_APTA!$A$2:$BR$2,)</f>
        <v>38</v>
      </c>
      <c r="M15" s="120">
        <f>IF(M11=0,0,VLOOKUP(M11,FAC_TOTALS_APTA!$A$4:$BT$126,$L15,FALSE))</f>
        <v>3174617.3378037401</v>
      </c>
      <c r="N15" s="120">
        <f>IF(N11=0,0,VLOOKUP(N11,FAC_TOTALS_APTA!$A$4:$BT$126,$L15,FALSE))</f>
        <v>141797.057897458</v>
      </c>
      <c r="O15" s="120">
        <f>IF(O11=0,0,VLOOKUP(O11,FAC_TOTALS_APTA!$A$4:$BT$126,$L15,FALSE))</f>
        <v>-1439214.5893975999</v>
      </c>
      <c r="P15" s="120">
        <f>IF(P11=0,0,VLOOKUP(P11,FAC_TOTALS_APTA!$A$4:$BT$126,$L15,FALSE))</f>
        <v>-4396814.2998778298</v>
      </c>
      <c r="Q15" s="120">
        <f>IF(Q11=0,0,VLOOKUP(Q11,FAC_TOTALS_APTA!$A$4:$BT$126,$L15,FALSE))</f>
        <v>745040.96823651704</v>
      </c>
      <c r="R15" s="120">
        <f>IF(R11=0,0,VLOOKUP(R11,FAC_TOTALS_APTA!$A$4:$BT$126,$L15,FALSE))</f>
        <v>952044.77466213598</v>
      </c>
      <c r="S15" s="120">
        <f>IF(S11=0,0,VLOOKUP(S11,FAC_TOTALS_APTA!$A$4:$BT$126,$L15,FALSE))</f>
        <v>-1772505.97134823</v>
      </c>
      <c r="T15" s="120">
        <f>IF(T11=0,0,VLOOKUP(T11,FAC_TOTALS_APTA!$A$4:$BT$126,$L15,FALSE))</f>
        <v>-620779.71675203403</v>
      </c>
      <c r="U15" s="120">
        <f>IF(U11=0,0,VLOOKUP(U11,FAC_TOTALS_APTA!$A$4:$BT$126,$L15,FALSE))</f>
        <v>280593.55393910798</v>
      </c>
      <c r="V15" s="120">
        <f>IF(V11=0,0,VLOOKUP(V11,FAC_TOTALS_APTA!$A$4:$BT$126,$L15,FALSE))</f>
        <v>329036.55084634101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-2606184.3339903941</v>
      </c>
      <c r="AD15" s="125">
        <f>AC15/G27</f>
        <v>-2.0171452884805022E-3</v>
      </c>
      <c r="AE15" s="9"/>
    </row>
    <row r="16" spans="1:31" s="16" customFormat="1" x14ac:dyDescent="0.25">
      <c r="A16" s="9"/>
      <c r="B16" s="28" t="s">
        <v>52</v>
      </c>
      <c r="C16" s="31" t="s">
        <v>24</v>
      </c>
      <c r="D16" s="107" t="s">
        <v>9</v>
      </c>
      <c r="E16" s="58"/>
      <c r="F16" s="9">
        <f>MATCH($D16,FAC_TOTALS_APTA!$A$2:$BT$2,)</f>
        <v>14</v>
      </c>
      <c r="G16" s="32">
        <f>VLOOKUP(G11,FAC_TOTALS_APTA!$A$4:$BT$126,$F16,FALSE)</f>
        <v>8445944.2099834904</v>
      </c>
      <c r="H16" s="32">
        <f>VLOOKUP(H11,FAC_TOTALS_APTA!$A$4:$BT$126,$F16,FALSE)</f>
        <v>9293102.7426205203</v>
      </c>
      <c r="I16" s="33">
        <f t="shared" si="1"/>
        <v>0.10030359088041929</v>
      </c>
      <c r="J16" s="34" t="str">
        <f t="shared" si="2"/>
        <v>_log</v>
      </c>
      <c r="K16" s="34" t="str">
        <f t="shared" si="3"/>
        <v>POP_EMP_log_FAC</v>
      </c>
      <c r="L16" s="9">
        <f>MATCH($K16,FAC_TOTALS_APTA!$A$2:$BR$2,)</f>
        <v>32</v>
      </c>
      <c r="M16" s="32">
        <f>IF(M11=0,0,VLOOKUP(M11,FAC_TOTALS_APTA!$A$4:$BT$126,$L16,FALSE))</f>
        <v>5290985.4080339102</v>
      </c>
      <c r="N16" s="32">
        <f>IF(N11=0,0,VLOOKUP(N11,FAC_TOTALS_APTA!$A$4:$BT$126,$L16,FALSE))</f>
        <v>6344334.3446931504</v>
      </c>
      <c r="O16" s="32">
        <f>IF(O11=0,0,VLOOKUP(O11,FAC_TOTALS_APTA!$A$4:$BT$126,$L16,FALSE))</f>
        <v>6885262.5180087099</v>
      </c>
      <c r="P16" s="32">
        <f>IF(P11=0,0,VLOOKUP(P11,FAC_TOTALS_APTA!$A$4:$BT$126,$L16,FALSE))</f>
        <v>9087198.2899415102</v>
      </c>
      <c r="Q16" s="32">
        <f>IF(Q11=0,0,VLOOKUP(Q11,FAC_TOTALS_APTA!$A$4:$BT$126,$L16,FALSE))</f>
        <v>2608201.0293811602</v>
      </c>
      <c r="R16" s="32">
        <f>IF(R11=0,0,VLOOKUP(R11,FAC_TOTALS_APTA!$A$4:$BT$126,$L16,FALSE))</f>
        <v>2208546.4085304299</v>
      </c>
      <c r="S16" s="32">
        <f>IF(S11=0,0,VLOOKUP(S11,FAC_TOTALS_APTA!$A$4:$BT$126,$L16,FALSE))</f>
        <v>-715387.77810714103</v>
      </c>
      <c r="T16" s="32">
        <f>IF(T11=0,0,VLOOKUP(T11,FAC_TOTALS_APTA!$A$4:$BT$126,$L16,FALSE))</f>
        <v>957246.12078747596</v>
      </c>
      <c r="U16" s="32">
        <f>IF(U11=0,0,VLOOKUP(U11,FAC_TOTALS_APTA!$A$4:$BT$126,$L16,FALSE))</f>
        <v>3671570.87664427</v>
      </c>
      <c r="V16" s="32">
        <f>IF(V11=0,0,VLOOKUP(V11,FAC_TOTALS_APTA!$A$4:$BT$126,$L16,FALSE))</f>
        <v>4657469.5814630101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40995426.799376488</v>
      </c>
      <c r="AD16" s="36">
        <f>AC16/G26</f>
        <v>3.9253741380991206E-2</v>
      </c>
      <c r="AE16" s="9"/>
    </row>
    <row r="17" spans="1:31" s="16" customFormat="1" x14ac:dyDescent="0.25">
      <c r="A17" s="9"/>
      <c r="B17" s="28" t="s">
        <v>93</v>
      </c>
      <c r="C17" s="31"/>
      <c r="D17" s="107" t="s">
        <v>92</v>
      </c>
      <c r="E17" s="58"/>
      <c r="F17" s="9">
        <f>MATCH($D17,FAC_TOTALS_APTA!$A$2:$BT$2,)</f>
        <v>15</v>
      </c>
      <c r="G17" s="57">
        <f>VLOOKUP(G11,FAC_TOTALS_APTA!$A$4:$BT$126,$F17,FALSE)</f>
        <v>0.430777100415211</v>
      </c>
      <c r="H17" s="57">
        <f>VLOOKUP(H11,FAC_TOTALS_APTA!$A$4:$BT$126,$F17,FALSE)</f>
        <v>0.51323890900536395</v>
      </c>
      <c r="I17" s="33">
        <f t="shared" si="1"/>
        <v>0.19142570139097659</v>
      </c>
      <c r="J17" s="34" t="str">
        <f t="shared" si="2"/>
        <v/>
      </c>
      <c r="K17" s="34" t="str">
        <f t="shared" si="3"/>
        <v>TSD_POP_EMP_PCT_FAC</v>
      </c>
      <c r="L17" s="9">
        <f>MATCH($K17,FAC_TOTALS_APTA!$A$2:$BR$2,)</f>
        <v>33</v>
      </c>
      <c r="M17" s="32">
        <f>IF(M11=0,0,VLOOKUP(M11,FAC_TOTALS_APTA!$A$4:$BT$126,$L17,FALSE))</f>
        <v>-721924.77049827203</v>
      </c>
      <c r="N17" s="32">
        <f>IF(N11=0,0,VLOOKUP(N11,FAC_TOTALS_APTA!$A$4:$BT$126,$L17,FALSE))</f>
        <v>-643901.99937291595</v>
      </c>
      <c r="O17" s="32">
        <f>IF(O11=0,0,VLOOKUP(O11,FAC_TOTALS_APTA!$A$4:$BT$126,$L17,FALSE))</f>
        <v>-806773.18189708597</v>
      </c>
      <c r="P17" s="32">
        <f>IF(P11=0,0,VLOOKUP(P11,FAC_TOTALS_APTA!$A$4:$BT$126,$L17,FALSE))</f>
        <v>-1104299.12275947</v>
      </c>
      <c r="Q17" s="32">
        <f>IF(Q11=0,0,VLOOKUP(Q11,FAC_TOTALS_APTA!$A$4:$BT$126,$L17,FALSE))</f>
        <v>-2666442.02908117</v>
      </c>
      <c r="R17" s="32">
        <f>IF(R11=0,0,VLOOKUP(R11,FAC_TOTALS_APTA!$A$4:$BT$126,$L17,FALSE))</f>
        <v>2151457.81999658</v>
      </c>
      <c r="S17" s="32">
        <f>IF(S11=0,0,VLOOKUP(S11,FAC_TOTALS_APTA!$A$4:$BT$126,$L17,FALSE))</f>
        <v>277040.623806505</v>
      </c>
      <c r="T17" s="32">
        <f>IF(T11=0,0,VLOOKUP(T11,FAC_TOTALS_APTA!$A$4:$BT$126,$L17,FALSE))</f>
        <v>57321203.356295802</v>
      </c>
      <c r="U17" s="32">
        <f>IF(U11=0,0,VLOOKUP(U11,FAC_TOTALS_APTA!$A$4:$BT$126,$L17,FALSE))</f>
        <v>-1940861.98031375</v>
      </c>
      <c r="V17" s="32">
        <f>IF(V11=0,0,VLOOKUP(V11,FAC_TOTALS_APTA!$A$4:$BT$126,$L17,FALSE))</f>
        <v>-2686281.01873721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49179217.697439015</v>
      </c>
      <c r="AD17" s="36">
        <f>AC17/G26</f>
        <v>4.7089844978613515E-2</v>
      </c>
      <c r="AE17" s="9"/>
    </row>
    <row r="18" spans="1:31" s="16" customFormat="1" x14ac:dyDescent="0.2">
      <c r="A18" s="9"/>
      <c r="B18" s="28" t="s">
        <v>53</v>
      </c>
      <c r="C18" s="31" t="s">
        <v>24</v>
      </c>
      <c r="D18" s="127" t="s">
        <v>17</v>
      </c>
      <c r="E18" s="58"/>
      <c r="F18" s="9">
        <f>MATCH($D18,FAC_TOTALS_APTA!$A$2:$BT$2,)</f>
        <v>16</v>
      </c>
      <c r="G18" s="37">
        <f>VLOOKUP(G11,FAC_TOTALS_APTA!$A$4:$BT$126,$F18,FALSE)</f>
        <v>1.9566243795576801</v>
      </c>
      <c r="H18" s="37">
        <f>VLOOKUP(H11,FAC_TOTALS_APTA!$A$4:$BT$126,$F18,FALSE)</f>
        <v>4.08321637315274</v>
      </c>
      <c r="I18" s="33">
        <f t="shared" si="1"/>
        <v>1.08686777892229</v>
      </c>
      <c r="J18" s="34" t="str">
        <f t="shared" si="2"/>
        <v>_log</v>
      </c>
      <c r="K18" s="34" t="str">
        <f t="shared" si="3"/>
        <v>GAS_PRICE_2018_log_FAC</v>
      </c>
      <c r="L18" s="9">
        <f>MATCH($K18,FAC_TOTALS_APTA!$A$2:$BR$2,)</f>
        <v>34</v>
      </c>
      <c r="M18" s="32">
        <f>IF(M11=0,0,VLOOKUP(M11,FAC_TOTALS_APTA!$A$4:$BT$126,$L18,FALSE))</f>
        <v>16979116.724465501</v>
      </c>
      <c r="N18" s="32">
        <f>IF(N11=0,0,VLOOKUP(N11,FAC_TOTALS_APTA!$A$4:$BT$126,$L18,FALSE))</f>
        <v>17994318.340528801</v>
      </c>
      <c r="O18" s="32">
        <f>IF(O11=0,0,VLOOKUP(O11,FAC_TOTALS_APTA!$A$4:$BT$126,$L18,FALSE))</f>
        <v>24374240.7799506</v>
      </c>
      <c r="P18" s="32">
        <f>IF(P11=0,0,VLOOKUP(P11,FAC_TOTALS_APTA!$A$4:$BT$126,$L18,FALSE))</f>
        <v>14524753.844546299</v>
      </c>
      <c r="Q18" s="32">
        <f>IF(Q11=0,0,VLOOKUP(Q11,FAC_TOTALS_APTA!$A$4:$BT$126,$L18,FALSE))</f>
        <v>8052351.1076848703</v>
      </c>
      <c r="R18" s="32">
        <f>IF(R11=0,0,VLOOKUP(R11,FAC_TOTALS_APTA!$A$4:$BT$126,$L18,FALSE))</f>
        <v>20369506.569906201</v>
      </c>
      <c r="S18" s="32">
        <f>IF(S11=0,0,VLOOKUP(S11,FAC_TOTALS_APTA!$A$4:$BT$126,$L18,FALSE))</f>
        <v>-54924924.630634598</v>
      </c>
      <c r="T18" s="32">
        <f>IF(T11=0,0,VLOOKUP(T11,FAC_TOTALS_APTA!$A$4:$BT$126,$L18,FALSE))</f>
        <v>25639388.936133102</v>
      </c>
      <c r="U18" s="32">
        <f>IF(U11=0,0,VLOOKUP(U11,FAC_TOTALS_APTA!$A$4:$BT$126,$L18,FALSE))</f>
        <v>37622204.586815096</v>
      </c>
      <c r="V18" s="32">
        <f>IF(V11=0,0,VLOOKUP(V11,FAC_TOTALS_APTA!$A$4:$BT$126,$L18,FALSE))</f>
        <v>1396297.98030659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112027254.23970246</v>
      </c>
      <c r="AD18" s="36">
        <f>AC18/G26</f>
        <v>0.10726779079696552</v>
      </c>
      <c r="AE18" s="9"/>
    </row>
    <row r="19" spans="1:31" s="16" customFormat="1" x14ac:dyDescent="0.25">
      <c r="A19" s="9"/>
      <c r="B19" s="28" t="s">
        <v>50</v>
      </c>
      <c r="C19" s="31" t="s">
        <v>24</v>
      </c>
      <c r="D19" s="107" t="s">
        <v>16</v>
      </c>
      <c r="E19" s="58"/>
      <c r="F19" s="9">
        <f>MATCH($D19,FAC_TOTALS_APTA!$A$2:$BT$2,)</f>
        <v>17</v>
      </c>
      <c r="G19" s="57">
        <f>VLOOKUP(G11,FAC_TOTALS_APTA!$A$4:$BT$126,$F19,FALSE)</f>
        <v>43672.133831359701</v>
      </c>
      <c r="H19" s="57">
        <f>VLOOKUP(H11,FAC_TOTALS_APTA!$A$4:$BT$126,$F19,FALSE)</f>
        <v>35327.404692929696</v>
      </c>
      <c r="I19" s="33">
        <f t="shared" si="1"/>
        <v>-0.19107674405499042</v>
      </c>
      <c r="J19" s="34" t="str">
        <f t="shared" si="2"/>
        <v>_log</v>
      </c>
      <c r="K19" s="34" t="str">
        <f t="shared" si="3"/>
        <v>TOTAL_MED_INC_INDIV_2018_log_FAC</v>
      </c>
      <c r="L19" s="9">
        <f>MATCH($K19,FAC_TOTALS_APTA!$A$2:$BR$2,)</f>
        <v>35</v>
      </c>
      <c r="M19" s="32">
        <f>IF(M11=0,0,VLOOKUP(M11,FAC_TOTALS_APTA!$A$4:$BT$126,$L19,FALSE))</f>
        <v>2254611.5667478698</v>
      </c>
      <c r="N19" s="32">
        <f>IF(N11=0,0,VLOOKUP(N11,FAC_TOTALS_APTA!$A$4:$BT$126,$L19,FALSE))</f>
        <v>3061938.1157154501</v>
      </c>
      <c r="O19" s="32">
        <f>IF(O11=0,0,VLOOKUP(O11,FAC_TOTALS_APTA!$A$4:$BT$126,$L19,FALSE))</f>
        <v>2984709.6558511201</v>
      </c>
      <c r="P19" s="32">
        <f>IF(P11=0,0,VLOOKUP(P11,FAC_TOTALS_APTA!$A$4:$BT$126,$L19,FALSE))</f>
        <v>4769542.8522463804</v>
      </c>
      <c r="Q19" s="32">
        <f>IF(Q11=0,0,VLOOKUP(Q11,FAC_TOTALS_APTA!$A$4:$BT$126,$L19,FALSE))</f>
        <v>-1442379.20652177</v>
      </c>
      <c r="R19" s="32">
        <f>IF(R11=0,0,VLOOKUP(R11,FAC_TOTALS_APTA!$A$4:$BT$126,$L19,FALSE))</f>
        <v>76084.500044545406</v>
      </c>
      <c r="S19" s="32">
        <f>IF(S11=0,0,VLOOKUP(S11,FAC_TOTALS_APTA!$A$4:$BT$126,$L19,FALSE))</f>
        <v>5092697.3497365201</v>
      </c>
      <c r="T19" s="32">
        <f>IF(T11=0,0,VLOOKUP(T11,FAC_TOTALS_APTA!$A$4:$BT$126,$L19,FALSE))</f>
        <v>2775977.7272358001</v>
      </c>
      <c r="U19" s="32">
        <f>IF(U11=0,0,VLOOKUP(U11,FAC_TOTALS_APTA!$A$4:$BT$126,$L19,FALSE))</f>
        <v>1950844.5169293</v>
      </c>
      <c r="V19" s="32">
        <f>IF(V11=0,0,VLOOKUP(V11,FAC_TOTALS_APTA!$A$4:$BT$126,$L19,FALSE))</f>
        <v>1104899.91196267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22628926.989947885</v>
      </c>
      <c r="AD19" s="36">
        <f>AC19/G26</f>
        <v>2.1667539946339968E-2</v>
      </c>
      <c r="AE19" s="9"/>
    </row>
    <row r="20" spans="1:31" s="16" customFormat="1" x14ac:dyDescent="0.25">
      <c r="A20" s="9"/>
      <c r="B20" s="28" t="s">
        <v>66</v>
      </c>
      <c r="C20" s="31"/>
      <c r="D20" s="107" t="s">
        <v>10</v>
      </c>
      <c r="E20" s="58"/>
      <c r="F20" s="9">
        <f>MATCH($D20,FAC_TOTALS_APTA!$A$2:$BT$2,)</f>
        <v>18</v>
      </c>
      <c r="G20" s="32">
        <f>VLOOKUP(G11,FAC_TOTALS_APTA!$A$4:$BT$126,$F20,FALSE)</f>
        <v>11.080959921196699</v>
      </c>
      <c r="H20" s="32">
        <f>VLOOKUP(H11,FAC_TOTALS_APTA!$A$4:$BT$126,$F20,FALSE)</f>
        <v>11.2691753249984</v>
      </c>
      <c r="I20" s="33">
        <f t="shared" si="1"/>
        <v>1.6985478256415831E-2</v>
      </c>
      <c r="J20" s="34" t="str">
        <f t="shared" si="2"/>
        <v/>
      </c>
      <c r="K20" s="34" t="str">
        <f t="shared" si="3"/>
        <v>PCT_HH_NO_VEH_FAC</v>
      </c>
      <c r="L20" s="9">
        <f>MATCH($K20,FAC_TOTALS_APTA!$A$2:$BR$2,)</f>
        <v>36</v>
      </c>
      <c r="M20" s="32">
        <f>IF(M11=0,0,VLOOKUP(M11,FAC_TOTALS_APTA!$A$4:$BT$126,$L20,FALSE))</f>
        <v>-256366.94042480399</v>
      </c>
      <c r="N20" s="32">
        <f>IF(N11=0,0,VLOOKUP(N11,FAC_TOTALS_APTA!$A$4:$BT$126,$L20,FALSE))</f>
        <v>-253409.657392547</v>
      </c>
      <c r="O20" s="32">
        <f>IF(O11=0,0,VLOOKUP(O11,FAC_TOTALS_APTA!$A$4:$BT$126,$L20,FALSE))</f>
        <v>-282331.60066739202</v>
      </c>
      <c r="P20" s="32">
        <f>IF(P11=0,0,VLOOKUP(P11,FAC_TOTALS_APTA!$A$4:$BT$126,$L20,FALSE))</f>
        <v>-228588.422777859</v>
      </c>
      <c r="Q20" s="32">
        <f>IF(Q11=0,0,VLOOKUP(Q11,FAC_TOTALS_APTA!$A$4:$BT$126,$L20,FALSE))</f>
        <v>-452211.42617847398</v>
      </c>
      <c r="R20" s="32">
        <f>IF(R11=0,0,VLOOKUP(R11,FAC_TOTALS_APTA!$A$4:$BT$126,$L20,FALSE))</f>
        <v>486380.61081525602</v>
      </c>
      <c r="S20" s="32">
        <f>IF(S11=0,0,VLOOKUP(S11,FAC_TOTALS_APTA!$A$4:$BT$126,$L20,FALSE))</f>
        <v>430472.90113332903</v>
      </c>
      <c r="T20" s="32">
        <f>IF(T11=0,0,VLOOKUP(T11,FAC_TOTALS_APTA!$A$4:$BT$126,$L20,FALSE))</f>
        <v>997891.98244135501</v>
      </c>
      <c r="U20" s="32">
        <f>IF(U11=0,0,VLOOKUP(U11,FAC_TOTALS_APTA!$A$4:$BT$126,$L20,FALSE))</f>
        <v>1066555.9725498599</v>
      </c>
      <c r="V20" s="32">
        <f>IF(V11=0,0,VLOOKUP(V11,FAC_TOTALS_APTA!$A$4:$BT$126,$L20,FALSE))</f>
        <v>-420672.58405852999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1087720.835440194</v>
      </c>
      <c r="AD20" s="36">
        <f>AC20/G26</f>
        <v>1.0415091560830991E-3</v>
      </c>
      <c r="AE20" s="9"/>
    </row>
    <row r="21" spans="1:31" s="16" customFormat="1" x14ac:dyDescent="0.25">
      <c r="A21" s="9"/>
      <c r="B21" s="28" t="s">
        <v>51</v>
      </c>
      <c r="C21" s="31"/>
      <c r="D21" s="107" t="s">
        <v>31</v>
      </c>
      <c r="E21" s="58"/>
      <c r="F21" s="9">
        <f>MATCH($D21,FAC_TOTALS_APTA!$A$2:$BT$2,)</f>
        <v>19</v>
      </c>
      <c r="G21" s="37">
        <f>VLOOKUP(G11,FAC_TOTALS_APTA!$A$4:$BT$126,$F21,FALSE)</f>
        <v>3.9039838032305898</v>
      </c>
      <c r="H21" s="37">
        <f>VLOOKUP(H11,FAC_TOTALS_APTA!$A$4:$BT$126,$F21,FALSE)</f>
        <v>4.8815823185081504</v>
      </c>
      <c r="I21" s="33">
        <f t="shared" si="1"/>
        <v>0.25041049465128085</v>
      </c>
      <c r="J21" s="34" t="str">
        <f t="shared" si="2"/>
        <v/>
      </c>
      <c r="K21" s="34" t="str">
        <f t="shared" si="3"/>
        <v>JTW_HOME_PCT_FAC</v>
      </c>
      <c r="L21" s="9">
        <f>MATCH($K21,FAC_TOTALS_APTA!$A$2:$BR$2,)</f>
        <v>37</v>
      </c>
      <c r="M21" s="32">
        <f>IF(M11=0,0,VLOOKUP(M11,FAC_TOTALS_APTA!$A$4:$BT$126,$L21,FALSE))</f>
        <v>0</v>
      </c>
      <c r="N21" s="32">
        <f>IF(N11=0,0,VLOOKUP(N11,FAC_TOTALS_APTA!$A$4:$BT$126,$L21,FALSE))</f>
        <v>0</v>
      </c>
      <c r="O21" s="32">
        <f>IF(O11=0,0,VLOOKUP(O11,FAC_TOTALS_APTA!$A$4:$BT$126,$L21,FALSE))</f>
        <v>0</v>
      </c>
      <c r="P21" s="32">
        <f>IF(P11=0,0,VLOOKUP(P11,FAC_TOTALS_APTA!$A$4:$BT$126,$L21,FALSE))</f>
        <v>-3167232.6639021998</v>
      </c>
      <c r="Q21" s="32">
        <f>IF(Q11=0,0,VLOOKUP(Q11,FAC_TOTALS_APTA!$A$4:$BT$126,$L21,FALSE))</f>
        <v>-2646328.9452053201</v>
      </c>
      <c r="R21" s="32">
        <f>IF(R11=0,0,VLOOKUP(R11,FAC_TOTALS_APTA!$A$4:$BT$126,$L21,FALSE))</f>
        <v>-1123470.5007171601</v>
      </c>
      <c r="S21" s="32">
        <f>IF(S11=0,0,VLOOKUP(S11,FAC_TOTALS_APTA!$A$4:$BT$126,$L21,FALSE))</f>
        <v>-2177387.62314616</v>
      </c>
      <c r="T21" s="32">
        <f>IF(T11=0,0,VLOOKUP(T11,FAC_TOTALS_APTA!$A$4:$BT$126,$L21,FALSE))</f>
        <v>-2999375.1010236102</v>
      </c>
      <c r="U21" s="32">
        <f>IF(U11=0,0,VLOOKUP(U11,FAC_TOTALS_APTA!$A$4:$BT$126,$L21,FALSE))</f>
        <v>517283.20304251398</v>
      </c>
      <c r="V21" s="32">
        <f>IF(V11=0,0,VLOOKUP(V11,FAC_TOTALS_APTA!$A$4:$BT$126,$L21,FALSE))</f>
        <v>-827174.369133509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-12423686.000085447</v>
      </c>
      <c r="AD21" s="36">
        <f>AC21/G26</f>
        <v>-1.1895867303262529E-2</v>
      </c>
      <c r="AE21" s="9"/>
    </row>
    <row r="22" spans="1:31" s="16" customFormat="1" x14ac:dyDescent="0.25">
      <c r="A22" s="9"/>
      <c r="B22" s="28" t="s">
        <v>67</v>
      </c>
      <c r="C22" s="31"/>
      <c r="D22" s="129" t="s">
        <v>79</v>
      </c>
      <c r="E22" s="58"/>
      <c r="F22" s="9">
        <f>MATCH($D22,FAC_TOTALS_APTA!$A$2:$BT$2,)</f>
        <v>26</v>
      </c>
      <c r="G22" s="37">
        <f>VLOOKUP(G11,FAC_TOTALS_APTA!$A$4:$BT$126,$F22,FALSE)</f>
        <v>0</v>
      </c>
      <c r="H22" s="37">
        <f>VLOOKUP(H11,FAC_TOTALS_APTA!$A$4:$BT$126,$F22,FALSE)</f>
        <v>0.617326143067772</v>
      </c>
      <c r="I22" s="33" t="str">
        <f t="shared" si="1"/>
        <v>-</v>
      </c>
      <c r="J22" s="34"/>
      <c r="K22" s="34" t="str">
        <f t="shared" si="3"/>
        <v>YEARS_SINCE_TNC_RAIL_HI_FAC</v>
      </c>
      <c r="L22" s="9">
        <f>MATCH($K22,FAC_TOTALS_APTA!$A$2:$BR$2,)</f>
        <v>44</v>
      </c>
      <c r="M22" s="32">
        <f>IF(M11=0,0,VLOOKUP(M11,FAC_TOTALS_APTA!$A$4:$BT$126,$L22,FALSE))</f>
        <v>0</v>
      </c>
      <c r="N22" s="32">
        <f>IF(N11=0,0,VLOOKUP(N11,FAC_TOTALS_APTA!$A$4:$BT$126,$L22,FALSE))</f>
        <v>0</v>
      </c>
      <c r="O22" s="32">
        <f>IF(O11=0,0,VLOOKUP(O11,FAC_TOTALS_APTA!$A$4:$BT$126,$L22,FALSE))</f>
        <v>0</v>
      </c>
      <c r="P22" s="32">
        <f>IF(P11=0,0,VLOOKUP(P11,FAC_TOTALS_APTA!$A$4:$BT$126,$L22,FALSE))</f>
        <v>0</v>
      </c>
      <c r="Q22" s="32">
        <f>IF(Q11=0,0,VLOOKUP(Q11,FAC_TOTALS_APTA!$A$4:$BT$126,$L22,FALSE))</f>
        <v>0</v>
      </c>
      <c r="R22" s="32">
        <f>IF(R11=0,0,VLOOKUP(R11,FAC_TOTALS_APTA!$A$4:$BT$126,$L22,FALSE))</f>
        <v>0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1664234.9171852299</v>
      </c>
      <c r="V22" s="32">
        <f>IF(V11=0,0,VLOOKUP(V11,FAC_TOTALS_APTA!$A$4:$BT$126,$L22,FALSE))</f>
        <v>7191656.0620227903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8855890.9792080205</v>
      </c>
      <c r="AD22" s="36">
        <f>AC22/G26</f>
        <v>8.4796495935339725E-3</v>
      </c>
      <c r="AE22" s="9"/>
    </row>
    <row r="23" spans="1:31" s="16" customFormat="1" x14ac:dyDescent="0.25">
      <c r="A23" s="9"/>
      <c r="B23" s="28" t="s">
        <v>68</v>
      </c>
      <c r="C23" s="31"/>
      <c r="D23" s="107" t="s">
        <v>47</v>
      </c>
      <c r="E23" s="58"/>
      <c r="F23" s="9">
        <f>MATCH($D23,FAC_TOTALS_APTA!$A$2:$BT$2,)</f>
        <v>28</v>
      </c>
      <c r="G23" s="37">
        <f>VLOOKUP(G11,FAC_TOTALS_APTA!$A$4:$BT$126,$F23,FALSE)</f>
        <v>0</v>
      </c>
      <c r="H23" s="37">
        <f>VLOOKUP(H11,FAC_TOTALS_APTA!$A$4:$BT$126,$F23,FALSE)</f>
        <v>0.367197034835056</v>
      </c>
      <c r="I23" s="33" t="str">
        <f t="shared" si="1"/>
        <v>-</v>
      </c>
      <c r="J23" s="34" t="str">
        <f t="shared" si="2"/>
        <v/>
      </c>
      <c r="K23" s="34" t="str">
        <f t="shared" si="3"/>
        <v>BIKE_SHARE_FAC</v>
      </c>
      <c r="L23" s="9">
        <f>MATCH($K23,FAC_TOTALS_APTA!$A$2:$BR$2,)</f>
        <v>46</v>
      </c>
      <c r="M23" s="32">
        <f>IF(M11=0,0,VLOOKUP(M11,FAC_TOTALS_APTA!$A$4:$BT$126,$L23,FALSE))</f>
        <v>0</v>
      </c>
      <c r="N23" s="32">
        <f>IF(N11=0,0,VLOOKUP(N11,FAC_TOTALS_APTA!$A$4:$BT$126,$L23,FALSE))</f>
        <v>0</v>
      </c>
      <c r="O23" s="32">
        <f>IF(O11=0,0,VLOOKUP(O11,FAC_TOTALS_APTA!$A$4:$BT$126,$L23,FALSE))</f>
        <v>0</v>
      </c>
      <c r="P23" s="32">
        <f>IF(P11=0,0,VLOOKUP(P11,FAC_TOTALS_APTA!$A$4:$BT$126,$L23,FALSE))</f>
        <v>0</v>
      </c>
      <c r="Q23" s="32">
        <f>IF(Q11=0,0,VLOOKUP(Q11,FAC_TOTALS_APTA!$A$4:$BT$126,$L23,FALSE))</f>
        <v>0</v>
      </c>
      <c r="R23" s="32">
        <f>IF(R11=0,0,VLOOKUP(R11,FAC_TOTALS_APTA!$A$4:$BT$126,$L23,FALSE))</f>
        <v>-2923455.32956994</v>
      </c>
      <c r="S23" s="32">
        <f>IF(S11=0,0,VLOOKUP(S11,FAC_TOTALS_APTA!$A$4:$BT$126,$L23,FALSE))</f>
        <v>0</v>
      </c>
      <c r="T23" s="32">
        <f>IF(T11=0,0,VLOOKUP(T11,FAC_TOTALS_APTA!$A$4:$BT$126,$L23,FALSE))</f>
        <v>-305390.50938958401</v>
      </c>
      <c r="U23" s="32">
        <f>IF(U11=0,0,VLOOKUP(U11,FAC_TOTALS_APTA!$A$4:$BT$126,$L23,FALSE))</f>
        <v>-2440976.4474599902</v>
      </c>
      <c r="V23" s="32">
        <f>IF(V11=0,0,VLOOKUP(V11,FAC_TOTALS_APTA!$A$4:$BT$126,$L23,FALSE))</f>
        <v>-110953.315934824</v>
      </c>
      <c r="W23" s="32">
        <f>IF(W11=0,0,VLOOKUP(W11,FAC_TOTALS_APTA!$A$4:$BT$126,$L23,FALSE))</f>
        <v>0</v>
      </c>
      <c r="X23" s="32">
        <f>IF(X11=0,0,VLOOKUP(X11,FAC_TOTALS_APTA!$A$4:$BT$126,$L23,FALSE))</f>
        <v>0</v>
      </c>
      <c r="Y23" s="32">
        <f>IF(Y11=0,0,VLOOKUP(Y11,FAC_TOTALS_APTA!$A$4:$BT$126,$L23,FALSE))</f>
        <v>0</v>
      </c>
      <c r="Z23" s="32">
        <f>IF(Z11=0,0,VLOOKUP(Z11,FAC_TOTALS_APTA!$A$4:$BT$126,$L23,FALSE))</f>
        <v>0</v>
      </c>
      <c r="AA23" s="32">
        <f>IF(AA11=0,0,VLOOKUP(AA11,FAC_TOTALS_APTA!$A$4:$BT$126,$L23,FALSE))</f>
        <v>0</v>
      </c>
      <c r="AB23" s="32">
        <f>IF(AB11=0,0,VLOOKUP(AB11,FAC_TOTALS_APTA!$A$4:$BT$126,$L23,FALSE))</f>
        <v>0</v>
      </c>
      <c r="AC23" s="35">
        <f t="shared" si="4"/>
        <v>-5780775.6023543384</v>
      </c>
      <c r="AD23" s="36">
        <f>AC23/G26</f>
        <v>-5.535180096717815E-3</v>
      </c>
      <c r="AE23" s="9"/>
    </row>
    <row r="24" spans="1:31" s="16" customFormat="1" x14ac:dyDescent="0.25">
      <c r="A24" s="9"/>
      <c r="B24" s="11" t="s">
        <v>69</v>
      </c>
      <c r="C24" s="30"/>
      <c r="D24" s="132" t="s">
        <v>48</v>
      </c>
      <c r="E24" s="59"/>
      <c r="F24" s="10">
        <f>MATCH($D24,FAC_TOTALS_APTA!$A$2:$BT$2,)</f>
        <v>29</v>
      </c>
      <c r="G24" s="38">
        <f>VLOOKUP(G11,FAC_TOTALS_APTA!$A$4:$BT$126,$F24,FALSE)</f>
        <v>0</v>
      </c>
      <c r="H24" s="38">
        <f>VLOOKUP(H11,FAC_TOTALS_APTA!$A$4:$BT$126,$F24,FALSE)</f>
        <v>0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MATCH($K24,FAC_TOTALS_APTA!$A$2:$BR$2,)</f>
        <v>47</v>
      </c>
      <c r="M24" s="41">
        <f>IF(M11=0,0,VLOOKUP(M11,FAC_TOTALS_APTA!$A$4:$BT$126,$L24,FALSE))</f>
        <v>0</v>
      </c>
      <c r="N24" s="41">
        <f>IF(N11=0,0,VLOOKUP(N11,FAC_TOTALS_APTA!$A$4:$BT$126,$L24,FALSE))</f>
        <v>0</v>
      </c>
      <c r="O24" s="41">
        <f>IF(O11=0,0,VLOOKUP(O11,FAC_TOTALS_APTA!$A$4:$BT$126,$L24,FALSE))</f>
        <v>0</v>
      </c>
      <c r="P24" s="41">
        <f>IF(P11=0,0,VLOOKUP(P11,FAC_TOTALS_APTA!$A$4:$BT$126,$L24,FALSE))</f>
        <v>0</v>
      </c>
      <c r="Q24" s="41">
        <f>IF(Q11=0,0,VLOOKUP(Q11,FAC_TOTALS_APTA!$A$4:$BT$126,$L24,FALSE))</f>
        <v>0</v>
      </c>
      <c r="R24" s="41">
        <f>IF(R11=0,0,VLOOKUP(R11,FAC_TOTALS_APTA!$A$4:$BT$126,$L24,FALSE))</f>
        <v>0</v>
      </c>
      <c r="S24" s="41">
        <f>IF(S11=0,0,VLOOKUP(S11,FAC_TOTALS_APTA!$A$4:$BT$126,$L24,FALSE))</f>
        <v>0</v>
      </c>
      <c r="T24" s="41">
        <f>IF(T11=0,0,VLOOKUP(T11,FAC_TOTALS_APTA!$A$4:$BT$126,$L24,FALSE))</f>
        <v>0</v>
      </c>
      <c r="U24" s="41">
        <f>IF(U11=0,0,VLOOKUP(U11,FAC_TOTALS_APTA!$A$4:$BT$126,$L24,FALSE))</f>
        <v>0</v>
      </c>
      <c r="V24" s="41">
        <f>IF(V11=0,0,VLOOKUP(V11,FAC_TOTALS_APTA!$A$4:$BT$126,$L24,FALSE))</f>
        <v>0</v>
      </c>
      <c r="W24" s="41">
        <f>IF(W11=0,0,VLOOKUP(W11,FAC_TOTALS_APTA!$A$4:$BT$126,$L24,FALSE))</f>
        <v>0</v>
      </c>
      <c r="X24" s="41">
        <f>IF(X11=0,0,VLOOKUP(X11,FAC_TOTALS_APTA!$A$4:$BT$126,$L24,FALSE))</f>
        <v>0</v>
      </c>
      <c r="Y24" s="41">
        <f>IF(Y11=0,0,VLOOKUP(Y11,FAC_TOTALS_APTA!$A$4:$BT$126,$L24,FALSE))</f>
        <v>0</v>
      </c>
      <c r="Z24" s="41">
        <f>IF(Z11=0,0,VLOOKUP(Z11,FAC_TOTALS_APTA!$A$4:$BT$126,$L24,FALSE))</f>
        <v>0</v>
      </c>
      <c r="AA24" s="41">
        <f>IF(AA11=0,0,VLOOKUP(AA11,FAC_TOTALS_APTA!$A$4:$BT$126,$L24,FALSE))</f>
        <v>0</v>
      </c>
      <c r="AB24" s="41">
        <f>IF(AB11=0,0,VLOOKUP(AB11,FAC_TOTALS_APTA!$A$4:$BT$126,$L24,FALSE))</f>
        <v>0</v>
      </c>
      <c r="AC24" s="42">
        <f t="shared" si="4"/>
        <v>0</v>
      </c>
      <c r="AD24" s="43">
        <f>AC24/G26</f>
        <v>0</v>
      </c>
      <c r="AE24" s="9"/>
    </row>
    <row r="25" spans="1:31" s="16" customFormat="1" x14ac:dyDescent="0.25">
      <c r="A25" s="9"/>
      <c r="B25" s="44" t="s">
        <v>57</v>
      </c>
      <c r="C25" s="45"/>
      <c r="D25" s="140" t="s">
        <v>49</v>
      </c>
      <c r="E25" s="46"/>
      <c r="F25" s="47"/>
      <c r="G25" s="48"/>
      <c r="H25" s="48"/>
      <c r="I25" s="49"/>
      <c r="J25" s="50"/>
      <c r="K25" s="50" t="str">
        <f t="shared" si="3"/>
        <v>New_Reporter_FAC</v>
      </c>
      <c r="L25" s="47">
        <f>MATCH($K25,FAC_TOTALS_APTA!$A$2:$BR$2,)</f>
        <v>51</v>
      </c>
      <c r="M25" s="48">
        <f>IF(M11=0,0,VLOOKUP(M11,FAC_TOTALS_APTA!$A$4:$BT$126,$L25,FALSE))</f>
        <v>0</v>
      </c>
      <c r="N25" s="48">
        <f>IF(N11=0,0,VLOOKUP(N11,FAC_TOTALS_APTA!$A$4:$BT$126,$L25,FALSE))</f>
        <v>7695887</v>
      </c>
      <c r="O25" s="48">
        <f>IF(O11=0,0,VLOOKUP(O11,FAC_TOTALS_APTA!$A$4:$BT$126,$L25,FALSE))</f>
        <v>7901667.9999999898</v>
      </c>
      <c r="P25" s="48">
        <f>IF(P11=0,0,VLOOKUP(P11,FAC_TOTALS_APTA!$A$4:$BT$126,$L25,FALSE))</f>
        <v>0</v>
      </c>
      <c r="Q25" s="48">
        <f>IF(Q11=0,0,VLOOKUP(Q11,FAC_TOTALS_APTA!$A$4:$BT$126,$L25,FALSE))</f>
        <v>0</v>
      </c>
      <c r="R25" s="48">
        <f>IF(R11=0,0,VLOOKUP(R11,FAC_TOTALS_APTA!$A$4:$BT$126,$L25,FALSE))</f>
        <v>0</v>
      </c>
      <c r="S25" s="48">
        <f>IF(S11=0,0,VLOOKUP(S11,FAC_TOTALS_APTA!$A$4:$BT$126,$L25,FALSE))</f>
        <v>11348341</v>
      </c>
      <c r="T25" s="48">
        <f>IF(T11=0,0,VLOOKUP(T11,FAC_TOTALS_APTA!$A$4:$BT$126,$L25,FALSE))</f>
        <v>29499578</v>
      </c>
      <c r="U25" s="48">
        <f>IF(U11=0,0,VLOOKUP(U11,FAC_TOTALS_APTA!$A$4:$BT$126,$L25,FALSE))</f>
        <v>0</v>
      </c>
      <c r="V25" s="48">
        <f>IF(V11=0,0,VLOOKUP(V11,FAC_TOTALS_APTA!$A$4:$BT$126,$L25,FALSE))</f>
        <v>0</v>
      </c>
      <c r="W25" s="48">
        <f>IF(W11=0,0,VLOOKUP(W11,FAC_TOTALS_APTA!$A$4:$BT$126,$L25,FALSE))</f>
        <v>0</v>
      </c>
      <c r="X25" s="48">
        <f>IF(X11=0,0,VLOOKUP(X11,FAC_TOTALS_APTA!$A$4:$BT$126,$L25,FALSE))</f>
        <v>0</v>
      </c>
      <c r="Y25" s="48">
        <f>IF(Y11=0,0,VLOOKUP(Y11,FAC_TOTALS_APTA!$A$4:$BT$126,$L25,FALSE))</f>
        <v>0</v>
      </c>
      <c r="Z25" s="48">
        <f>IF(Z11=0,0,VLOOKUP(Z11,FAC_TOTALS_APTA!$A$4:$BT$126,$L25,FALSE))</f>
        <v>0</v>
      </c>
      <c r="AA25" s="48">
        <f>IF(AA11=0,0,VLOOKUP(AA11,FAC_TOTALS_APTA!$A$4:$BT$126,$L25,FALSE))</f>
        <v>0</v>
      </c>
      <c r="AB25" s="48">
        <f>IF(AB11=0,0,VLOOKUP(AB11,FAC_TOTALS_APTA!$A$4:$BT$126,$L25,FALSE))</f>
        <v>0</v>
      </c>
      <c r="AC25" s="51">
        <f>SUM(M25:AB25)</f>
        <v>56445473.999999985</v>
      </c>
      <c r="AD25" s="52">
        <f>AC25/G27</f>
        <v>4.3687900525753186E-2</v>
      </c>
      <c r="AE25" s="9"/>
    </row>
    <row r="26" spans="1:31" s="108" customFormat="1" x14ac:dyDescent="0.25">
      <c r="A26" s="107"/>
      <c r="B26" s="28" t="s">
        <v>70</v>
      </c>
      <c r="C26" s="31"/>
      <c r="D26" s="107" t="s">
        <v>6</v>
      </c>
      <c r="E26" s="58"/>
      <c r="F26" s="9">
        <f>MATCH($D26,FAC_TOTALS_APTA!$A$2:$BR$2,)</f>
        <v>10</v>
      </c>
      <c r="G26" s="113">
        <f>VLOOKUP(G11,FAC_TOTALS_APTA!$A$4:$BT$126,$F26,FALSE)</f>
        <v>1044369921.36573</v>
      </c>
      <c r="H26" s="113">
        <f>VLOOKUP(H11,FAC_TOTALS_APTA!$A$4:$BR$126,$F26,FALSE)</f>
        <v>1687338515.4742899</v>
      </c>
      <c r="I26" s="115">
        <f t="shared" ref="I26:I27" si="5">H26/G26-1</f>
        <v>0.61565215634297976</v>
      </c>
      <c r="J26" s="34"/>
      <c r="K26" s="34"/>
      <c r="L26" s="9"/>
      <c r="M26" s="32">
        <f t="shared" ref="M26:AB26" si="6">SUM(M13:M19)</f>
        <v>70572145.123005286</v>
      </c>
      <c r="N26" s="32">
        <f t="shared" si="6"/>
        <v>52924099.954108052</v>
      </c>
      <c r="O26" s="32">
        <f t="shared" si="6"/>
        <v>33774544.561295137</v>
      </c>
      <c r="P26" s="32">
        <f t="shared" si="6"/>
        <v>41934726.722318299</v>
      </c>
      <c r="Q26" s="32">
        <f t="shared" si="6"/>
        <v>55551307.287813298</v>
      </c>
      <c r="R26" s="32">
        <f t="shared" si="6"/>
        <v>32131490.275444895</v>
      </c>
      <c r="S26" s="32">
        <f t="shared" si="6"/>
        <v>-82612053.56133084</v>
      </c>
      <c r="T26" s="32">
        <f t="shared" si="6"/>
        <v>84527442.401404202</v>
      </c>
      <c r="U26" s="32">
        <f t="shared" si="6"/>
        <v>40619563.257279187</v>
      </c>
      <c r="V26" s="32">
        <f t="shared" si="6"/>
        <v>27800036.260562491</v>
      </c>
      <c r="W26" s="32">
        <f t="shared" si="6"/>
        <v>0</v>
      </c>
      <c r="X26" s="32">
        <f t="shared" si="6"/>
        <v>0</v>
      </c>
      <c r="Y26" s="32">
        <f t="shared" si="6"/>
        <v>0</v>
      </c>
      <c r="Z26" s="32">
        <f t="shared" si="6"/>
        <v>0</v>
      </c>
      <c r="AA26" s="32">
        <f t="shared" si="6"/>
        <v>0</v>
      </c>
      <c r="AB26" s="32">
        <f t="shared" si="6"/>
        <v>0</v>
      </c>
      <c r="AC26" s="35">
        <f>H26-G26</f>
        <v>642968594.10855985</v>
      </c>
      <c r="AD26" s="36">
        <f>I26</f>
        <v>0.61565215634297976</v>
      </c>
      <c r="AE26" s="107"/>
    </row>
    <row r="27" spans="1:31" ht="13.5" thickBot="1" x14ac:dyDescent="0.3">
      <c r="B27" s="12" t="s">
        <v>54</v>
      </c>
      <c r="C27" s="26"/>
      <c r="D27" s="151" t="s">
        <v>4</v>
      </c>
      <c r="E27" s="26"/>
      <c r="F27" s="26">
        <f>MATCH($D27,FAC_TOTALS_APTA!$A$2:$BR$2,)</f>
        <v>8</v>
      </c>
      <c r="G27" s="114">
        <f>VLOOKUP(G11,FAC_TOTALS_APTA!$A$4:$BR$126,$F27,FALSE)</f>
        <v>1292016171.99999</v>
      </c>
      <c r="H27" s="114">
        <f>VLOOKUP(H11,FAC_TOTALS_APTA!$A$4:$BR$126,$F27,FALSE)</f>
        <v>1684310471</v>
      </c>
      <c r="I27" s="116">
        <f t="shared" si="5"/>
        <v>0.30362955781950784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392294299.00001001</v>
      </c>
      <c r="AD27" s="55">
        <f>I27</f>
        <v>0.30362955781950784</v>
      </c>
    </row>
    <row r="28" spans="1:31" ht="14.25" thickTop="1" thickBot="1" x14ac:dyDescent="0.3">
      <c r="B28" s="60" t="s">
        <v>71</v>
      </c>
      <c r="C28" s="61"/>
      <c r="D28" s="157"/>
      <c r="E28" s="62"/>
      <c r="F28" s="61"/>
      <c r="G28" s="61"/>
      <c r="H28" s="61"/>
      <c r="I28" s="63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55">
        <f>AD27-AD26</f>
        <v>-0.31202259852347192</v>
      </c>
    </row>
    <row r="29" spans="1:31" ht="13.5" thickTop="1" x14ac:dyDescent="0.25"/>
    <row r="30" spans="1:31" s="13" customFormat="1" x14ac:dyDescent="0.25">
      <c r="B30" s="21" t="s">
        <v>28</v>
      </c>
      <c r="E30" s="9"/>
      <c r="I30" s="20"/>
    </row>
    <row r="31" spans="1:31" x14ac:dyDescent="0.25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x14ac:dyDescent="0.25">
      <c r="B33" s="21" t="s">
        <v>18</v>
      </c>
      <c r="C33" s="22">
        <v>1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1" ht="13.5" thickBot="1" x14ac:dyDescent="0.3">
      <c r="B34" s="23" t="s">
        <v>37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1" ht="13.5" thickTop="1" x14ac:dyDescent="0.25">
      <c r="B35" s="28"/>
      <c r="C35" s="9"/>
      <c r="D35" s="65"/>
      <c r="E35" s="9"/>
      <c r="F35" s="9"/>
      <c r="G35" s="162" t="s">
        <v>55</v>
      </c>
      <c r="H35" s="162"/>
      <c r="I35" s="16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162" t="s">
        <v>59</v>
      </c>
      <c r="AD35" s="162"/>
    </row>
    <row r="36" spans="2:31" x14ac:dyDescent="0.25">
      <c r="B36" s="11" t="s">
        <v>21</v>
      </c>
      <c r="C36" s="30" t="s">
        <v>22</v>
      </c>
      <c r="D36" s="10" t="s">
        <v>23</v>
      </c>
      <c r="E36" s="10"/>
      <c r="F36" s="10"/>
      <c r="G36" s="30">
        <f>$C$1</f>
        <v>2002</v>
      </c>
      <c r="H36" s="30">
        <f>$C$2</f>
        <v>2012</v>
      </c>
      <c r="I36" s="30" t="s">
        <v>25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 t="s">
        <v>27</v>
      </c>
      <c r="AD36" s="30" t="s">
        <v>25</v>
      </c>
    </row>
    <row r="37" spans="2:31" hidden="1" x14ac:dyDescent="0.25">
      <c r="B37" s="28"/>
      <c r="C37" s="31"/>
      <c r="D37" s="9"/>
      <c r="E37" s="9"/>
      <c r="F37" s="9"/>
      <c r="G37" s="9"/>
      <c r="H37" s="9"/>
      <c r="I37" s="31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1" hidden="1" x14ac:dyDescent="0.25">
      <c r="B38" s="28"/>
      <c r="C38" s="31"/>
      <c r="D38" s="9"/>
      <c r="E38" s="9"/>
      <c r="F38" s="9"/>
      <c r="G38" s="9" t="str">
        <f>CONCATENATE($C33,"_",$C34,"_",G36)</f>
        <v>1_2_2002</v>
      </c>
      <c r="H38" s="9" t="str">
        <f>CONCATENATE($C33,"_",$C34,"_",H36)</f>
        <v>1_2_2012</v>
      </c>
      <c r="I38" s="31"/>
      <c r="J38" s="9"/>
      <c r="K38" s="9"/>
      <c r="L38" s="9"/>
      <c r="M38" s="9" t="str">
        <f>IF($G36+M37&gt;$H36,0,CONCATENATE($C33,"_",$C34,"_",$G36+M37))</f>
        <v>1_2_2003</v>
      </c>
      <c r="N38" s="9" t="str">
        <f t="shared" ref="N38:AB38" si="7">IF($G36+N37&gt;$H36,0,CONCATENATE($C33,"_",$C34,"_",$G36+N37))</f>
        <v>1_2_2004</v>
      </c>
      <c r="O38" s="9" t="str">
        <f t="shared" si="7"/>
        <v>1_2_2005</v>
      </c>
      <c r="P38" s="9" t="str">
        <f t="shared" si="7"/>
        <v>1_2_2006</v>
      </c>
      <c r="Q38" s="9" t="str">
        <f t="shared" si="7"/>
        <v>1_2_2007</v>
      </c>
      <c r="R38" s="9" t="str">
        <f t="shared" si="7"/>
        <v>1_2_2008</v>
      </c>
      <c r="S38" s="9" t="str">
        <f t="shared" si="7"/>
        <v>1_2_2009</v>
      </c>
      <c r="T38" s="9" t="str">
        <f t="shared" si="7"/>
        <v>1_2_2010</v>
      </c>
      <c r="U38" s="9" t="str">
        <f t="shared" si="7"/>
        <v>1_2_2011</v>
      </c>
      <c r="V38" s="9" t="str">
        <f t="shared" si="7"/>
        <v>1_2_2012</v>
      </c>
      <c r="W38" s="9">
        <f t="shared" si="7"/>
        <v>0</v>
      </c>
      <c r="X38" s="9">
        <f t="shared" si="7"/>
        <v>0</v>
      </c>
      <c r="Y38" s="9">
        <f t="shared" si="7"/>
        <v>0</v>
      </c>
      <c r="Z38" s="9">
        <f t="shared" si="7"/>
        <v>0</v>
      </c>
      <c r="AA38" s="9">
        <f t="shared" si="7"/>
        <v>0</v>
      </c>
      <c r="AB38" s="9">
        <f t="shared" si="7"/>
        <v>0</v>
      </c>
      <c r="AC38" s="9"/>
      <c r="AD38" s="9"/>
    </row>
    <row r="39" spans="2:31" hidden="1" x14ac:dyDescent="0.25">
      <c r="B39" s="28"/>
      <c r="C39" s="31"/>
      <c r="D39" s="9"/>
      <c r="E39" s="9"/>
      <c r="F39" s="9" t="s">
        <v>26</v>
      </c>
      <c r="G39" s="32"/>
      <c r="H39" s="32"/>
      <c r="I39" s="31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1" x14ac:dyDescent="0.25">
      <c r="B40" s="28" t="s">
        <v>35</v>
      </c>
      <c r="C40" s="31" t="s">
        <v>24</v>
      </c>
      <c r="D40" s="107" t="s">
        <v>8</v>
      </c>
      <c r="E40" s="58"/>
      <c r="F40" s="9">
        <f>MATCH($D40,FAC_TOTALS_APTA!$A$2:$BT$2,)</f>
        <v>12</v>
      </c>
      <c r="G40" s="32">
        <f>VLOOKUP(G38,FAC_TOTALS_APTA!$A$4:$BT$126,$F40,FALSE)</f>
        <v>2988066.6864974699</v>
      </c>
      <c r="H40" s="32">
        <f>VLOOKUP(H38,FAC_TOTALS_APTA!$A$4:$BT$126,$F40,FALSE)</f>
        <v>4140949.1879227501</v>
      </c>
      <c r="I40" s="33">
        <f>IFERROR(H40/G40-1,"-")</f>
        <v>0.38582890624059596</v>
      </c>
      <c r="J40" s="34" t="str">
        <f>IF(C40="Log","_log","")</f>
        <v>_log</v>
      </c>
      <c r="K40" s="34" t="str">
        <f>CONCATENATE(D40,J40,"_FAC")</f>
        <v>VRM_ADJ_log_FAC</v>
      </c>
      <c r="L40" s="9">
        <f>MATCH($K40,FAC_TOTALS_APTA!$A$2:$BR$2,)</f>
        <v>30</v>
      </c>
      <c r="M40" s="32">
        <f>IF(M38=0,0,VLOOKUP(M38,FAC_TOTALS_APTA!$A$4:$BT$126,$L40,FALSE))</f>
        <v>542494.30161784997</v>
      </c>
      <c r="N40" s="32">
        <f>IF(N38=0,0,VLOOKUP(N38,FAC_TOTALS_APTA!$A$4:$BT$126,$L40,FALSE))</f>
        <v>693249.87299556599</v>
      </c>
      <c r="O40" s="32">
        <f>IF(O38=0,0,VLOOKUP(O38,FAC_TOTALS_APTA!$A$4:$BT$126,$L40,FALSE))</f>
        <v>1626879.2552978699</v>
      </c>
      <c r="P40" s="32">
        <f>IF(P38=0,0,VLOOKUP(P38,FAC_TOTALS_APTA!$A$4:$BT$126,$L40,FALSE))</f>
        <v>2061123.76182367</v>
      </c>
      <c r="Q40" s="32">
        <f>IF(Q38=0,0,VLOOKUP(Q38,FAC_TOTALS_APTA!$A$4:$BT$126,$L40,FALSE))</f>
        <v>2840546.1287217499</v>
      </c>
      <c r="R40" s="32">
        <f>IF(R38=0,0,VLOOKUP(R38,FAC_TOTALS_APTA!$A$4:$BT$126,$L40,FALSE))</f>
        <v>5741126.3627074501</v>
      </c>
      <c r="S40" s="32">
        <f>IF(S38=0,0,VLOOKUP(S38,FAC_TOTALS_APTA!$A$4:$BT$126,$L40,FALSE))</f>
        <v>322128.52338289301</v>
      </c>
      <c r="T40" s="32">
        <f>IF(T38=0,0,VLOOKUP(T38,FAC_TOTALS_APTA!$A$4:$BT$126,$L40,FALSE))</f>
        <v>-713314.76935112604</v>
      </c>
      <c r="U40" s="32">
        <f>IF(U38=0,0,VLOOKUP(U38,FAC_TOTALS_APTA!$A$4:$BT$126,$L40,FALSE))</f>
        <v>2640767.1691318299</v>
      </c>
      <c r="V40" s="32">
        <f>IF(V38=0,0,VLOOKUP(V38,FAC_TOTALS_APTA!$A$4:$BT$126,$L40,FALSE))</f>
        <v>3156808.4107338302</v>
      </c>
      <c r="W40" s="32">
        <f>IF(W38=0,0,VLOOKUP(W38,FAC_TOTALS_APTA!$A$4:$BT$126,$L40,FALSE))</f>
        <v>0</v>
      </c>
      <c r="X40" s="32">
        <f>IF(X38=0,0,VLOOKUP(X38,FAC_TOTALS_APTA!$A$4:$BT$126,$L40,FALSE))</f>
        <v>0</v>
      </c>
      <c r="Y40" s="32">
        <f>IF(Y38=0,0,VLOOKUP(Y38,FAC_TOTALS_APTA!$A$4:$BT$126,$L40,FALSE))</f>
        <v>0</v>
      </c>
      <c r="Z40" s="32">
        <f>IF(Z38=0,0,VLOOKUP(Z38,FAC_TOTALS_APTA!$A$4:$BT$126,$L40,FALSE))</f>
        <v>0</v>
      </c>
      <c r="AA40" s="32">
        <f>IF(AA38=0,0,VLOOKUP(AA38,FAC_TOTALS_APTA!$A$4:$BT$126,$L40,FALSE))</f>
        <v>0</v>
      </c>
      <c r="AB40" s="32">
        <f>IF(AB38=0,0,VLOOKUP(AB38,FAC_TOTALS_APTA!$A$4:$BT$126,$L40,FALSE))</f>
        <v>0</v>
      </c>
      <c r="AC40" s="35">
        <f>SUM(M40:AB40)</f>
        <v>18911809.017061584</v>
      </c>
      <c r="AD40" s="36">
        <f>AC40/G53</f>
        <v>0.42721946495971524</v>
      </c>
      <c r="AE40" s="105"/>
    </row>
    <row r="41" spans="2:31" x14ac:dyDescent="0.25">
      <c r="B41" s="28" t="s">
        <v>56</v>
      </c>
      <c r="C41" s="31" t="s">
        <v>24</v>
      </c>
      <c r="D41" s="107" t="s">
        <v>73</v>
      </c>
      <c r="E41" s="58"/>
      <c r="F41" s="9">
        <f>MATCH($D41,FAC_TOTALS_APTA!$A$2:$BT$2,)</f>
        <v>13</v>
      </c>
      <c r="G41" s="57">
        <f>VLOOKUP(G38,FAC_TOTALS_APTA!$A$4:$BT$126,$F41,FALSE)</f>
        <v>1.22446132506114</v>
      </c>
      <c r="H41" s="57">
        <f>VLOOKUP(H38,FAC_TOTALS_APTA!$A$4:$BT$126,$F41,FALSE)</f>
        <v>1.16958096107573</v>
      </c>
      <c r="I41" s="33">
        <f t="shared" ref="I41:I51" si="8">IFERROR(H41/G41-1,"-")</f>
        <v>-4.482000604034575E-2</v>
      </c>
      <c r="J41" s="34" t="str">
        <f t="shared" ref="J41:J48" si="9">IF(C41="Log","_log","")</f>
        <v>_log</v>
      </c>
      <c r="K41" s="34" t="str">
        <f t="shared" ref="K41:K52" si="10">CONCATENATE(D41,J41,"_FAC")</f>
        <v>FARE_per_UPT_cleaned_2018_log_FAC</v>
      </c>
      <c r="L41" s="9">
        <f>MATCH($K41,FAC_TOTALS_APTA!$A$2:$BR$2,)</f>
        <v>31</v>
      </c>
      <c r="M41" s="32">
        <f>IF(M38=0,0,VLOOKUP(M38,FAC_TOTALS_APTA!$A$4:$BT$126,$L41,FALSE))</f>
        <v>3154979.6374205202</v>
      </c>
      <c r="N41" s="32">
        <f>IF(N38=0,0,VLOOKUP(N38,FAC_TOTALS_APTA!$A$4:$BT$126,$L41,FALSE))</f>
        <v>916276.23764433095</v>
      </c>
      <c r="O41" s="32">
        <f>IF(O38=0,0,VLOOKUP(O38,FAC_TOTALS_APTA!$A$4:$BT$126,$L41,FALSE))</f>
        <v>565221.35621899401</v>
      </c>
      <c r="P41" s="32">
        <f>IF(P38=0,0,VLOOKUP(P38,FAC_TOTALS_APTA!$A$4:$BT$126,$L41,FALSE))</f>
        <v>429077.88336820598</v>
      </c>
      <c r="Q41" s="32">
        <f>IF(Q38=0,0,VLOOKUP(Q38,FAC_TOTALS_APTA!$A$4:$BT$126,$L41,FALSE))</f>
        <v>-1312193.5862177201</v>
      </c>
      <c r="R41" s="32">
        <f>IF(R38=0,0,VLOOKUP(R38,FAC_TOTALS_APTA!$A$4:$BT$126,$L41,FALSE))</f>
        <v>-531457.59963444294</v>
      </c>
      <c r="S41" s="32">
        <f>IF(S38=0,0,VLOOKUP(S38,FAC_TOTALS_APTA!$A$4:$BT$126,$L41,FALSE))</f>
        <v>-3950192.2955832598</v>
      </c>
      <c r="T41" s="32">
        <f>IF(T38=0,0,VLOOKUP(T38,FAC_TOTALS_APTA!$A$4:$BT$126,$L41,FALSE))</f>
        <v>-417722.83309404698</v>
      </c>
      <c r="U41" s="32">
        <f>IF(U38=0,0,VLOOKUP(U38,FAC_TOTALS_APTA!$A$4:$BT$126,$L41,FALSE))</f>
        <v>-286515.04216864001</v>
      </c>
      <c r="V41" s="32">
        <f>IF(V38=0,0,VLOOKUP(V38,FAC_TOTALS_APTA!$A$4:$BT$126,$L41,FALSE))</f>
        <v>367378.21390255302</v>
      </c>
      <c r="W41" s="32">
        <f>IF(W38=0,0,VLOOKUP(W38,FAC_TOTALS_APTA!$A$4:$BT$126,$L41,FALSE))</f>
        <v>0</v>
      </c>
      <c r="X41" s="32">
        <f>IF(X38=0,0,VLOOKUP(X38,FAC_TOTALS_APTA!$A$4:$BT$126,$L41,FALSE))</f>
        <v>0</v>
      </c>
      <c r="Y41" s="32">
        <f>IF(Y38=0,0,VLOOKUP(Y38,FAC_TOTALS_APTA!$A$4:$BT$126,$L41,FALSE))</f>
        <v>0</v>
      </c>
      <c r="Z41" s="32">
        <f>IF(Z38=0,0,VLOOKUP(Z38,FAC_TOTALS_APTA!$A$4:$BT$126,$L41,FALSE))</f>
        <v>0</v>
      </c>
      <c r="AA41" s="32">
        <f>IF(AA38=0,0,VLOOKUP(AA38,FAC_TOTALS_APTA!$A$4:$BT$126,$L41,FALSE))</f>
        <v>0</v>
      </c>
      <c r="AB41" s="32">
        <f>IF(AB38=0,0,VLOOKUP(AB38,FAC_TOTALS_APTA!$A$4:$BT$126,$L41,FALSE))</f>
        <v>0</v>
      </c>
      <c r="AC41" s="35">
        <f t="shared" ref="AC41:AC51" si="11">SUM(M41:AB41)</f>
        <v>-1065148.0281435051</v>
      </c>
      <c r="AD41" s="36">
        <f>AC41/G53</f>
        <v>-2.4061789661466639E-2</v>
      </c>
      <c r="AE41" s="105"/>
    </row>
    <row r="42" spans="2:31" x14ac:dyDescent="0.25">
      <c r="B42" s="118" t="s">
        <v>94</v>
      </c>
      <c r="C42" s="119" t="s">
        <v>24</v>
      </c>
      <c r="D42" s="107" t="s">
        <v>95</v>
      </c>
      <c r="E42" s="121"/>
      <c r="F42" s="107">
        <f>MATCH($D42,FAC_TOTALS_APTA!$A$2:$BT$2,)</f>
        <v>20</v>
      </c>
      <c r="G42" s="120">
        <f>VLOOKUP(G38,FAC_TOTALS_APTA!$A$4:$BT$126,$F42,FALSE)</f>
        <v>52869.713087699201</v>
      </c>
      <c r="H42" s="120">
        <f>VLOOKUP(H38,FAC_TOTALS_APTA!$A$4:$BT$126,$F42,FALSE)</f>
        <v>40725.740049061598</v>
      </c>
      <c r="I42" s="122">
        <f>IFERROR(H42/G42-1,"-")</f>
        <v>-0.22969621602624224</v>
      </c>
      <c r="J42" s="123" t="str">
        <f t="shared" si="9"/>
        <v>_log</v>
      </c>
      <c r="K42" s="123" t="str">
        <f t="shared" si="10"/>
        <v>MDBF_Total_log_FAC</v>
      </c>
      <c r="L42" s="107">
        <f>MATCH($K42,FAC_TOTALS_APTA!$A$2:$BR$2,)</f>
        <v>38</v>
      </c>
      <c r="M42" s="120">
        <f>IF(M38=0,0,VLOOKUP(M38,FAC_TOTALS_APTA!$A$4:$BT$126,$L42,FALSE))</f>
        <v>-19903.5950896141</v>
      </c>
      <c r="N42" s="120">
        <f>IF(N38=0,0,VLOOKUP(N38,FAC_TOTALS_APTA!$A$4:$BT$126,$L42,FALSE))</f>
        <v>-28439.7832052923</v>
      </c>
      <c r="O42" s="120">
        <f>IF(O38=0,0,VLOOKUP(O38,FAC_TOTALS_APTA!$A$4:$BT$126,$L42,FALSE))</f>
        <v>-110997.469325047</v>
      </c>
      <c r="P42" s="120">
        <f>IF(P38=0,0,VLOOKUP(P38,FAC_TOTALS_APTA!$A$4:$BT$126,$L42,FALSE))</f>
        <v>-14396.5257398507</v>
      </c>
      <c r="Q42" s="120">
        <f>IF(Q38=0,0,VLOOKUP(Q38,FAC_TOTALS_APTA!$A$4:$BT$126,$L42,FALSE))</f>
        <v>13345.4093374326</v>
      </c>
      <c r="R42" s="120">
        <f>IF(R38=0,0,VLOOKUP(R38,FAC_TOTALS_APTA!$A$4:$BT$126,$L42,FALSE))</f>
        <v>31154.2824899033</v>
      </c>
      <c r="S42" s="120">
        <f>IF(S38=0,0,VLOOKUP(S38,FAC_TOTALS_APTA!$A$4:$BT$126,$L42,FALSE))</f>
        <v>-46704.163326292299</v>
      </c>
      <c r="T42" s="120">
        <f>IF(T38=0,0,VLOOKUP(T38,FAC_TOTALS_APTA!$A$4:$BT$126,$L42,FALSE))</f>
        <v>-37155.432879450404</v>
      </c>
      <c r="U42" s="120">
        <f>IF(U38=0,0,VLOOKUP(U38,FAC_TOTALS_APTA!$A$4:$BT$126,$L42,FALSE))</f>
        <v>98739.609628238395</v>
      </c>
      <c r="V42" s="120">
        <f>IF(V38=0,0,VLOOKUP(V38,FAC_TOTALS_APTA!$A$4:$BT$126,$L42,FALSE))</f>
        <v>95129.417662985696</v>
      </c>
      <c r="W42" s="120">
        <f>IF(W38=0,0,VLOOKUP(W38,FAC_TOTALS_APTA!$A$4:$BT$126,$L42,FALSE))</f>
        <v>0</v>
      </c>
      <c r="X42" s="120">
        <f>IF(X38=0,0,VLOOKUP(X38,FAC_TOTALS_APTA!$A$4:$BT$126,$L42,FALSE))</f>
        <v>0</v>
      </c>
      <c r="Y42" s="120">
        <f>IF(Y38=0,0,VLOOKUP(Y38,FAC_TOTALS_APTA!$A$4:$BT$126,$L42,FALSE))</f>
        <v>0</v>
      </c>
      <c r="Z42" s="120">
        <f>IF(Z38=0,0,VLOOKUP(Z38,FAC_TOTALS_APTA!$A$4:$BT$126,$L42,FALSE))</f>
        <v>0</v>
      </c>
      <c r="AA42" s="120">
        <f>IF(AA38=0,0,VLOOKUP(AA38,FAC_TOTALS_APTA!$A$4:$BT$126,$L42,FALSE))</f>
        <v>0</v>
      </c>
      <c r="AB42" s="120">
        <f>IF(AB38=0,0,VLOOKUP(AB38,FAC_TOTALS_APTA!$A$4:$BT$126,$L42,FALSE))</f>
        <v>0</v>
      </c>
      <c r="AC42" s="124">
        <f t="shared" si="11"/>
        <v>-19228.250446986829</v>
      </c>
      <c r="AD42" s="125">
        <f>AC42/G54</f>
        <v>-4.0821264500084269E-4</v>
      </c>
      <c r="AE42" s="105"/>
    </row>
    <row r="43" spans="2:31" x14ac:dyDescent="0.25">
      <c r="B43" s="28" t="s">
        <v>52</v>
      </c>
      <c r="C43" s="31" t="s">
        <v>24</v>
      </c>
      <c r="D43" s="107" t="s">
        <v>9</v>
      </c>
      <c r="E43" s="58"/>
      <c r="F43" s="9">
        <f>MATCH($D43,FAC_TOTALS_APTA!$A$2:$BT$2,)</f>
        <v>14</v>
      </c>
      <c r="G43" s="32">
        <f>VLOOKUP(G38,FAC_TOTALS_APTA!$A$4:$BT$126,$F43,FALSE)</f>
        <v>2748238.4134659702</v>
      </c>
      <c r="H43" s="32">
        <f>VLOOKUP(H38,FAC_TOTALS_APTA!$A$4:$BT$126,$F43,FALSE)</f>
        <v>2873847.8133243402</v>
      </c>
      <c r="I43" s="33">
        <f t="shared" si="8"/>
        <v>4.5705423242358378E-2</v>
      </c>
      <c r="J43" s="34" t="str">
        <f t="shared" si="9"/>
        <v>_log</v>
      </c>
      <c r="K43" s="34" t="str">
        <f t="shared" si="10"/>
        <v>POP_EMP_log_FAC</v>
      </c>
      <c r="L43" s="9">
        <f>MATCH($K43,FAC_TOTALS_APTA!$A$2:$BR$2,)</f>
        <v>32</v>
      </c>
      <c r="M43" s="32">
        <f>IF(M38=0,0,VLOOKUP(M38,FAC_TOTALS_APTA!$A$4:$BT$126,$L43,FALSE))</f>
        <v>193564.46347193301</v>
      </c>
      <c r="N43" s="32">
        <f>IF(N38=0,0,VLOOKUP(N38,FAC_TOTALS_APTA!$A$4:$BT$126,$L43,FALSE))</f>
        <v>210315.675684769</v>
      </c>
      <c r="O43" s="32">
        <f>IF(O38=0,0,VLOOKUP(O38,FAC_TOTALS_APTA!$A$4:$BT$126,$L43,FALSE))</f>
        <v>264914.74988832697</v>
      </c>
      <c r="P43" s="32">
        <f>IF(P38=0,0,VLOOKUP(P38,FAC_TOTALS_APTA!$A$4:$BT$126,$L43,FALSE))</f>
        <v>344828.01067612</v>
      </c>
      <c r="Q43" s="32">
        <f>IF(Q38=0,0,VLOOKUP(Q38,FAC_TOTALS_APTA!$A$4:$BT$126,$L43,FALSE))</f>
        <v>109960.767867339</v>
      </c>
      <c r="R43" s="32">
        <f>IF(R38=0,0,VLOOKUP(R38,FAC_TOTALS_APTA!$A$4:$BT$126,$L43,FALSE))</f>
        <v>31504.872628859699</v>
      </c>
      <c r="S43" s="32">
        <f>IF(S38=0,0,VLOOKUP(S38,FAC_TOTALS_APTA!$A$4:$BT$126,$L43,FALSE))</f>
        <v>-108132.15651840399</v>
      </c>
      <c r="T43" s="32">
        <f>IF(T38=0,0,VLOOKUP(T38,FAC_TOTALS_APTA!$A$4:$BT$126,$L43,FALSE))</f>
        <v>40175.667074820602</v>
      </c>
      <c r="U43" s="32">
        <f>IF(U38=0,0,VLOOKUP(U38,FAC_TOTALS_APTA!$A$4:$BT$126,$L43,FALSE))</f>
        <v>104136.877379998</v>
      </c>
      <c r="V43" s="32">
        <f>IF(V38=0,0,VLOOKUP(V38,FAC_TOTALS_APTA!$A$4:$BT$126,$L43,FALSE))</f>
        <v>163651.87388009299</v>
      </c>
      <c r="W43" s="32">
        <f>IF(W38=0,0,VLOOKUP(W38,FAC_TOTALS_APTA!$A$4:$BT$126,$L43,FALSE))</f>
        <v>0</v>
      </c>
      <c r="X43" s="32">
        <f>IF(X38=0,0,VLOOKUP(X38,FAC_TOTALS_APTA!$A$4:$BT$126,$L43,FALSE))</f>
        <v>0</v>
      </c>
      <c r="Y43" s="32">
        <f>IF(Y38=0,0,VLOOKUP(Y38,FAC_TOTALS_APTA!$A$4:$BT$126,$L43,FALSE))</f>
        <v>0</v>
      </c>
      <c r="Z43" s="32">
        <f>IF(Z38=0,0,VLOOKUP(Z38,FAC_TOTALS_APTA!$A$4:$BT$126,$L43,FALSE))</f>
        <v>0</v>
      </c>
      <c r="AA43" s="32">
        <f>IF(AA38=0,0,VLOOKUP(AA38,FAC_TOTALS_APTA!$A$4:$BT$126,$L43,FALSE))</f>
        <v>0</v>
      </c>
      <c r="AB43" s="32">
        <f>IF(AB38=0,0,VLOOKUP(AB38,FAC_TOTALS_APTA!$A$4:$BT$126,$L43,FALSE))</f>
        <v>0</v>
      </c>
      <c r="AC43" s="35">
        <f t="shared" si="11"/>
        <v>1354920.8020338553</v>
      </c>
      <c r="AD43" s="36">
        <f>AC43/G53</f>
        <v>3.0607782660319525E-2</v>
      </c>
      <c r="AE43" s="105"/>
    </row>
    <row r="44" spans="2:31" x14ac:dyDescent="0.25">
      <c r="B44" s="28" t="s">
        <v>93</v>
      </c>
      <c r="C44" s="31"/>
      <c r="D44" s="107" t="s">
        <v>92</v>
      </c>
      <c r="E44" s="58"/>
      <c r="F44" s="9">
        <f>MATCH($D44,FAC_TOTALS_APTA!$A$2:$BT$2,)</f>
        <v>15</v>
      </c>
      <c r="G44" s="57">
        <f>VLOOKUP(G38,FAC_TOTALS_APTA!$A$4:$BT$126,$F44,FALSE)</f>
        <v>0.32388728360762198</v>
      </c>
      <c r="H44" s="57">
        <f>VLOOKUP(H38,FAC_TOTALS_APTA!$A$4:$BT$126,$F44,FALSE)</f>
        <v>0.29712679523269903</v>
      </c>
      <c r="I44" s="33">
        <f t="shared" si="8"/>
        <v>-8.2622843591915629E-2</v>
      </c>
      <c r="J44" s="34" t="str">
        <f t="shared" si="9"/>
        <v/>
      </c>
      <c r="K44" s="34" t="str">
        <f t="shared" si="10"/>
        <v>TSD_POP_EMP_PCT_FAC</v>
      </c>
      <c r="L44" s="9">
        <f>MATCH($K44,FAC_TOTALS_APTA!$A$2:$BR$2,)</f>
        <v>33</v>
      </c>
      <c r="M44" s="32">
        <f>IF(M38=0,0,VLOOKUP(M38,FAC_TOTALS_APTA!$A$4:$BT$126,$L44,FALSE))</f>
        <v>-23786.5498557506</v>
      </c>
      <c r="N44" s="32">
        <f>IF(N38=0,0,VLOOKUP(N38,FAC_TOTALS_APTA!$A$4:$BT$126,$L44,FALSE))</f>
        <v>-68046.425683520996</v>
      </c>
      <c r="O44" s="32">
        <f>IF(O38=0,0,VLOOKUP(O38,FAC_TOTALS_APTA!$A$4:$BT$126,$L44,FALSE))</f>
        <v>-73074.570779965899</v>
      </c>
      <c r="P44" s="32">
        <f>IF(P38=0,0,VLOOKUP(P38,FAC_TOTALS_APTA!$A$4:$BT$126,$L44,FALSE))</f>
        <v>-697.05335643571198</v>
      </c>
      <c r="Q44" s="32">
        <f>IF(Q38=0,0,VLOOKUP(Q38,FAC_TOTALS_APTA!$A$4:$BT$126,$L44,FALSE))</f>
        <v>-132529.98467104</v>
      </c>
      <c r="R44" s="32">
        <f>IF(R38=0,0,VLOOKUP(R38,FAC_TOTALS_APTA!$A$4:$BT$126,$L44,FALSE))</f>
        <v>-17078.153989935199</v>
      </c>
      <c r="S44" s="32">
        <f>IF(S38=0,0,VLOOKUP(S38,FAC_TOTALS_APTA!$A$4:$BT$126,$L44,FALSE))</f>
        <v>161491.50660455201</v>
      </c>
      <c r="T44" s="32">
        <f>IF(T38=0,0,VLOOKUP(T38,FAC_TOTALS_APTA!$A$4:$BT$126,$L44,FALSE))</f>
        <v>58482.6082602448</v>
      </c>
      <c r="U44" s="32">
        <f>IF(U38=0,0,VLOOKUP(U38,FAC_TOTALS_APTA!$A$4:$BT$126,$L44,FALSE))</f>
        <v>-105303.268548405</v>
      </c>
      <c r="V44" s="32">
        <f>IF(V38=0,0,VLOOKUP(V38,FAC_TOTALS_APTA!$A$4:$BT$126,$L44,FALSE))</f>
        <v>-210951.54299337199</v>
      </c>
      <c r="W44" s="32">
        <f>IF(W38=0,0,VLOOKUP(W38,FAC_TOTALS_APTA!$A$4:$BT$126,$L44,FALSE))</f>
        <v>0</v>
      </c>
      <c r="X44" s="32">
        <f>IF(X38=0,0,VLOOKUP(X38,FAC_TOTALS_APTA!$A$4:$BT$126,$L44,FALSE))</f>
        <v>0</v>
      </c>
      <c r="Y44" s="32">
        <f>IF(Y38=0,0,VLOOKUP(Y38,FAC_TOTALS_APTA!$A$4:$BT$126,$L44,FALSE))</f>
        <v>0</v>
      </c>
      <c r="Z44" s="32">
        <f>IF(Z38=0,0,VLOOKUP(Z38,FAC_TOTALS_APTA!$A$4:$BT$126,$L44,FALSE))</f>
        <v>0</v>
      </c>
      <c r="AA44" s="32">
        <f>IF(AA38=0,0,VLOOKUP(AA38,FAC_TOTALS_APTA!$A$4:$BT$126,$L44,FALSE))</f>
        <v>0</v>
      </c>
      <c r="AB44" s="32">
        <f>IF(AB38=0,0,VLOOKUP(AB38,FAC_TOTALS_APTA!$A$4:$BT$126,$L44,FALSE))</f>
        <v>0</v>
      </c>
      <c r="AC44" s="35">
        <f t="shared" si="11"/>
        <v>-411493.43501362856</v>
      </c>
      <c r="AD44" s="36">
        <f>AC44/G53</f>
        <v>-9.2956736704753549E-3</v>
      </c>
      <c r="AE44" s="105"/>
    </row>
    <row r="45" spans="2:31" x14ac:dyDescent="0.2">
      <c r="B45" s="28" t="s">
        <v>53</v>
      </c>
      <c r="C45" s="31" t="s">
        <v>24</v>
      </c>
      <c r="D45" s="127" t="s">
        <v>17</v>
      </c>
      <c r="E45" s="58"/>
      <c r="F45" s="9">
        <f>MATCH($D45,FAC_TOTALS_APTA!$A$2:$BT$2,)</f>
        <v>16</v>
      </c>
      <c r="G45" s="37">
        <f>VLOOKUP(G38,FAC_TOTALS_APTA!$A$4:$BT$126,$F45,FALSE)</f>
        <v>1.95863721745606</v>
      </c>
      <c r="H45" s="37">
        <f>VLOOKUP(H38,FAC_TOTALS_APTA!$A$4:$BT$126,$F45,FALSE)</f>
        <v>4.0037531914838302</v>
      </c>
      <c r="I45" s="33">
        <f t="shared" si="8"/>
        <v>1.0441525136972691</v>
      </c>
      <c r="J45" s="34" t="str">
        <f t="shared" si="9"/>
        <v>_log</v>
      </c>
      <c r="K45" s="34" t="str">
        <f t="shared" si="10"/>
        <v>GAS_PRICE_2018_log_FAC</v>
      </c>
      <c r="L45" s="9">
        <f>MATCH($K45,FAC_TOTALS_APTA!$A$2:$BR$2,)</f>
        <v>34</v>
      </c>
      <c r="M45" s="32">
        <f>IF(M38=0,0,VLOOKUP(M38,FAC_TOTALS_APTA!$A$4:$BT$126,$L45,FALSE))</f>
        <v>596030.21845325502</v>
      </c>
      <c r="N45" s="32">
        <f>IF(N38=0,0,VLOOKUP(N38,FAC_TOTALS_APTA!$A$4:$BT$126,$L45,FALSE))</f>
        <v>636313.89241012302</v>
      </c>
      <c r="O45" s="32">
        <f>IF(O38=0,0,VLOOKUP(O38,FAC_TOTALS_APTA!$A$4:$BT$126,$L45,FALSE))</f>
        <v>930013.88453924796</v>
      </c>
      <c r="P45" s="32">
        <f>IF(P38=0,0,VLOOKUP(P38,FAC_TOTALS_APTA!$A$4:$BT$126,$L45,FALSE))</f>
        <v>595507.46174640604</v>
      </c>
      <c r="Q45" s="32">
        <f>IF(Q38=0,0,VLOOKUP(Q38,FAC_TOTALS_APTA!$A$4:$BT$126,$L45,FALSE))</f>
        <v>444095.90113671101</v>
      </c>
      <c r="R45" s="32">
        <f>IF(R38=0,0,VLOOKUP(R38,FAC_TOTALS_APTA!$A$4:$BT$126,$L45,FALSE))</f>
        <v>859010.94127560896</v>
      </c>
      <c r="S45" s="32">
        <f>IF(S38=0,0,VLOOKUP(S38,FAC_TOTALS_APTA!$A$4:$BT$126,$L45,FALSE))</f>
        <v>-2953142.8211805699</v>
      </c>
      <c r="T45" s="32">
        <f>IF(T38=0,0,VLOOKUP(T38,FAC_TOTALS_APTA!$A$4:$BT$126,$L45,FALSE))</f>
        <v>1260544.7006115899</v>
      </c>
      <c r="U45" s="32">
        <f>IF(U38=0,0,VLOOKUP(U38,FAC_TOTALS_APTA!$A$4:$BT$126,$L45,FALSE))</f>
        <v>1636316.65694548</v>
      </c>
      <c r="V45" s="32">
        <f>IF(V38=0,0,VLOOKUP(V38,FAC_TOTALS_APTA!$A$4:$BT$126,$L45,FALSE))</f>
        <v>28158.9286711233</v>
      </c>
      <c r="W45" s="32">
        <f>IF(W38=0,0,VLOOKUP(W38,FAC_TOTALS_APTA!$A$4:$BT$126,$L45,FALSE))</f>
        <v>0</v>
      </c>
      <c r="X45" s="32">
        <f>IF(X38=0,0,VLOOKUP(X38,FAC_TOTALS_APTA!$A$4:$BT$126,$L45,FALSE))</f>
        <v>0</v>
      </c>
      <c r="Y45" s="32">
        <f>IF(Y38=0,0,VLOOKUP(Y38,FAC_TOTALS_APTA!$A$4:$BT$126,$L45,FALSE))</f>
        <v>0</v>
      </c>
      <c r="Z45" s="32">
        <f>IF(Z38=0,0,VLOOKUP(Z38,FAC_TOTALS_APTA!$A$4:$BT$126,$L45,FALSE))</f>
        <v>0</v>
      </c>
      <c r="AA45" s="32">
        <f>IF(AA38=0,0,VLOOKUP(AA38,FAC_TOTALS_APTA!$A$4:$BT$126,$L45,FALSE))</f>
        <v>0</v>
      </c>
      <c r="AB45" s="32">
        <f>IF(AB38=0,0,VLOOKUP(AB38,FAC_TOTALS_APTA!$A$4:$BT$126,$L45,FALSE))</f>
        <v>0</v>
      </c>
      <c r="AC45" s="35">
        <f t="shared" si="11"/>
        <v>4032849.764608975</v>
      </c>
      <c r="AD45" s="36">
        <f>AC45/G53</f>
        <v>9.110243854222555E-2</v>
      </c>
      <c r="AE45" s="105"/>
    </row>
    <row r="46" spans="2:31" x14ac:dyDescent="0.25">
      <c r="B46" s="28" t="s">
        <v>50</v>
      </c>
      <c r="C46" s="31" t="s">
        <v>24</v>
      </c>
      <c r="D46" s="107" t="s">
        <v>16</v>
      </c>
      <c r="E46" s="58"/>
      <c r="F46" s="9">
        <f>MATCH($D46,FAC_TOTALS_APTA!$A$2:$BT$2,)</f>
        <v>17</v>
      </c>
      <c r="G46" s="57">
        <f>VLOOKUP(G38,FAC_TOTALS_APTA!$A$4:$BT$126,$F46,FALSE)</f>
        <v>35513.769785103097</v>
      </c>
      <c r="H46" s="57">
        <f>VLOOKUP(H38,FAC_TOTALS_APTA!$A$4:$BT$126,$F46,FALSE)</f>
        <v>29075.687025196399</v>
      </c>
      <c r="I46" s="33">
        <f t="shared" si="8"/>
        <v>-0.181284127223443</v>
      </c>
      <c r="J46" s="34" t="str">
        <f t="shared" si="9"/>
        <v>_log</v>
      </c>
      <c r="K46" s="34" t="str">
        <f t="shared" si="10"/>
        <v>TOTAL_MED_INC_INDIV_2018_log_FAC</v>
      </c>
      <c r="L46" s="9">
        <f>MATCH($K46,FAC_TOTALS_APTA!$A$2:$BR$2,)</f>
        <v>35</v>
      </c>
      <c r="M46" s="32">
        <f>IF(M38=0,0,VLOOKUP(M38,FAC_TOTALS_APTA!$A$4:$BT$126,$L46,FALSE))</f>
        <v>66307.533491173206</v>
      </c>
      <c r="N46" s="32">
        <f>IF(N38=0,0,VLOOKUP(N38,FAC_TOTALS_APTA!$A$4:$BT$126,$L46,FALSE))</f>
        <v>96008.942225363804</v>
      </c>
      <c r="O46" s="32">
        <f>IF(O38=0,0,VLOOKUP(O38,FAC_TOTALS_APTA!$A$4:$BT$126,$L46,FALSE))</f>
        <v>91254.452313606002</v>
      </c>
      <c r="P46" s="32">
        <f>IF(P38=0,0,VLOOKUP(P38,FAC_TOTALS_APTA!$A$4:$BT$126,$L46,FALSE))</f>
        <v>172355.885240501</v>
      </c>
      <c r="Q46" s="32">
        <f>IF(Q38=0,0,VLOOKUP(Q38,FAC_TOTALS_APTA!$A$4:$BT$126,$L46,FALSE))</f>
        <v>-81073.6198445583</v>
      </c>
      <c r="R46" s="32">
        <f>IF(R38=0,0,VLOOKUP(R38,FAC_TOTALS_APTA!$A$4:$BT$126,$L46,FALSE))</f>
        <v>43941.043129665297</v>
      </c>
      <c r="S46" s="32">
        <f>IF(S38=0,0,VLOOKUP(S38,FAC_TOTALS_APTA!$A$4:$BT$126,$L46,FALSE))</f>
        <v>232185.66153313301</v>
      </c>
      <c r="T46" s="32">
        <f>IF(T38=0,0,VLOOKUP(T38,FAC_TOTALS_APTA!$A$4:$BT$126,$L46,FALSE))</f>
        <v>140780.156629003</v>
      </c>
      <c r="U46" s="32">
        <f>IF(U38=0,0,VLOOKUP(U38,FAC_TOTALS_APTA!$A$4:$BT$126,$L46,FALSE))</f>
        <v>109128.362408398</v>
      </c>
      <c r="V46" s="32">
        <f>IF(V38=0,0,VLOOKUP(V38,FAC_TOTALS_APTA!$A$4:$BT$126,$L46,FALSE))</f>
        <v>77388.693924044099</v>
      </c>
      <c r="W46" s="32">
        <f>IF(W38=0,0,VLOOKUP(W38,FAC_TOTALS_APTA!$A$4:$BT$126,$L46,FALSE))</f>
        <v>0</v>
      </c>
      <c r="X46" s="32">
        <f>IF(X38=0,0,VLOOKUP(X38,FAC_TOTALS_APTA!$A$4:$BT$126,$L46,FALSE))</f>
        <v>0</v>
      </c>
      <c r="Y46" s="32">
        <f>IF(Y38=0,0,VLOOKUP(Y38,FAC_TOTALS_APTA!$A$4:$BT$126,$L46,FALSE))</f>
        <v>0</v>
      </c>
      <c r="Z46" s="32">
        <f>IF(Z38=0,0,VLOOKUP(Z38,FAC_TOTALS_APTA!$A$4:$BT$126,$L46,FALSE))</f>
        <v>0</v>
      </c>
      <c r="AA46" s="32">
        <f>IF(AA38=0,0,VLOOKUP(AA38,FAC_TOTALS_APTA!$A$4:$BT$126,$L46,FALSE))</f>
        <v>0</v>
      </c>
      <c r="AB46" s="32">
        <f>IF(AB38=0,0,VLOOKUP(AB38,FAC_TOTALS_APTA!$A$4:$BT$126,$L46,FALSE))</f>
        <v>0</v>
      </c>
      <c r="AC46" s="35">
        <f t="shared" si="11"/>
        <v>948277.11105032917</v>
      </c>
      <c r="AD46" s="36">
        <f>AC46/G53</f>
        <v>2.1421665143243493E-2</v>
      </c>
      <c r="AE46" s="105"/>
    </row>
    <row r="47" spans="2:31" x14ac:dyDescent="0.25">
      <c r="B47" s="28" t="s">
        <v>66</v>
      </c>
      <c r="C47" s="31"/>
      <c r="D47" s="107" t="s">
        <v>10</v>
      </c>
      <c r="E47" s="58"/>
      <c r="F47" s="9">
        <f>MATCH($D47,FAC_TOTALS_APTA!$A$2:$BT$2,)</f>
        <v>18</v>
      </c>
      <c r="G47" s="32">
        <f>VLOOKUP(G38,FAC_TOTALS_APTA!$A$4:$BT$126,$F47,FALSE)</f>
        <v>7.6754355225931601</v>
      </c>
      <c r="H47" s="32">
        <f>VLOOKUP(H38,FAC_TOTALS_APTA!$A$4:$BT$126,$F47,FALSE)</f>
        <v>8.3624406793883406</v>
      </c>
      <c r="I47" s="33">
        <f t="shared" si="8"/>
        <v>8.950699341723789E-2</v>
      </c>
      <c r="J47" s="34" t="str">
        <f t="shared" si="9"/>
        <v/>
      </c>
      <c r="K47" s="34" t="str">
        <f t="shared" si="10"/>
        <v>PCT_HH_NO_VEH_FAC</v>
      </c>
      <c r="L47" s="9">
        <f>MATCH($K47,FAC_TOTALS_APTA!$A$2:$BR$2,)</f>
        <v>36</v>
      </c>
      <c r="M47" s="32">
        <f>IF(M38=0,0,VLOOKUP(M38,FAC_TOTALS_APTA!$A$4:$BT$126,$L47,FALSE))</f>
        <v>4713.66337101918</v>
      </c>
      <c r="N47" s="32">
        <f>IF(N38=0,0,VLOOKUP(N38,FAC_TOTALS_APTA!$A$4:$BT$126,$L47,FALSE))</f>
        <v>4929.43235170546</v>
      </c>
      <c r="O47" s="32">
        <f>IF(O38=0,0,VLOOKUP(O38,FAC_TOTALS_APTA!$A$4:$BT$126,$L47,FALSE))</f>
        <v>2500.2557198222298</v>
      </c>
      <c r="P47" s="32">
        <f>IF(P38=0,0,VLOOKUP(P38,FAC_TOTALS_APTA!$A$4:$BT$126,$L47,FALSE))</f>
        <v>14590.205774157699</v>
      </c>
      <c r="Q47" s="32">
        <f>IF(Q38=0,0,VLOOKUP(Q38,FAC_TOTALS_APTA!$A$4:$BT$126,$L47,FALSE))</f>
        <v>-37642.361592933201</v>
      </c>
      <c r="R47" s="32">
        <f>IF(R38=0,0,VLOOKUP(R38,FAC_TOTALS_APTA!$A$4:$BT$126,$L47,FALSE))</f>
        <v>20448.620970609601</v>
      </c>
      <c r="S47" s="32">
        <f>IF(S38=0,0,VLOOKUP(S38,FAC_TOTALS_APTA!$A$4:$BT$126,$L47,FALSE))</f>
        <v>65938.251339870505</v>
      </c>
      <c r="T47" s="32">
        <f>IF(T38=0,0,VLOOKUP(T38,FAC_TOTALS_APTA!$A$4:$BT$126,$L47,FALSE))</f>
        <v>7152.1540498171398</v>
      </c>
      <c r="U47" s="32">
        <f>IF(U38=0,0,VLOOKUP(U38,FAC_TOTALS_APTA!$A$4:$BT$126,$L47,FALSE))</f>
        <v>76439.638096371593</v>
      </c>
      <c r="V47" s="32">
        <f>IF(V38=0,0,VLOOKUP(V38,FAC_TOTALS_APTA!$A$4:$BT$126,$L47,FALSE))</f>
        <v>-1807.4705697807599</v>
      </c>
      <c r="W47" s="32">
        <f>IF(W38=0,0,VLOOKUP(W38,FAC_TOTALS_APTA!$A$4:$BT$126,$L47,FALSE))</f>
        <v>0</v>
      </c>
      <c r="X47" s="32">
        <f>IF(X38=0,0,VLOOKUP(X38,FAC_TOTALS_APTA!$A$4:$BT$126,$L47,FALSE))</f>
        <v>0</v>
      </c>
      <c r="Y47" s="32">
        <f>IF(Y38=0,0,VLOOKUP(Y38,FAC_TOTALS_APTA!$A$4:$BT$126,$L47,FALSE))</f>
        <v>0</v>
      </c>
      <c r="Z47" s="32">
        <f>IF(Z38=0,0,VLOOKUP(Z38,FAC_TOTALS_APTA!$A$4:$BT$126,$L47,FALSE))</f>
        <v>0</v>
      </c>
      <c r="AA47" s="32">
        <f>IF(AA38=0,0,VLOOKUP(AA38,FAC_TOTALS_APTA!$A$4:$BT$126,$L47,FALSE))</f>
        <v>0</v>
      </c>
      <c r="AB47" s="32">
        <f>IF(AB38=0,0,VLOOKUP(AB38,FAC_TOTALS_APTA!$A$4:$BT$126,$L47,FALSE))</f>
        <v>0</v>
      </c>
      <c r="AC47" s="35">
        <f t="shared" si="11"/>
        <v>157262.38951065944</v>
      </c>
      <c r="AD47" s="36">
        <f>AC47/G53</f>
        <v>3.5525715093895974E-3</v>
      </c>
      <c r="AE47" s="105"/>
    </row>
    <row r="48" spans="2:31" x14ac:dyDescent="0.25">
      <c r="B48" s="28" t="s">
        <v>51</v>
      </c>
      <c r="C48" s="31"/>
      <c r="D48" s="107" t="s">
        <v>31</v>
      </c>
      <c r="E48" s="58"/>
      <c r="F48" s="9">
        <f>MATCH($D48,FAC_TOTALS_APTA!$A$2:$BT$2,)</f>
        <v>19</v>
      </c>
      <c r="G48" s="37">
        <f>VLOOKUP(G38,FAC_TOTALS_APTA!$A$4:$BT$126,$F48,FALSE)</f>
        <v>3.5501668442365699</v>
      </c>
      <c r="H48" s="37">
        <f>VLOOKUP(H38,FAC_TOTALS_APTA!$A$4:$BT$126,$F48,FALSE)</f>
        <v>4.4248857901299896</v>
      </c>
      <c r="I48" s="33">
        <f t="shared" si="8"/>
        <v>0.24638812322678882</v>
      </c>
      <c r="J48" s="34" t="str">
        <f t="shared" si="9"/>
        <v/>
      </c>
      <c r="K48" s="34" t="str">
        <f t="shared" si="10"/>
        <v>JTW_HOME_PCT_FAC</v>
      </c>
      <c r="L48" s="9">
        <f>MATCH($K48,FAC_TOTALS_APTA!$A$2:$BR$2,)</f>
        <v>37</v>
      </c>
      <c r="M48" s="32">
        <f>IF(M38=0,0,VLOOKUP(M38,FAC_TOTALS_APTA!$A$4:$BT$126,$L48,FALSE))</f>
        <v>0</v>
      </c>
      <c r="N48" s="32">
        <f>IF(N38=0,0,VLOOKUP(N38,FAC_TOTALS_APTA!$A$4:$BT$126,$L48,FALSE))</f>
        <v>0</v>
      </c>
      <c r="O48" s="32">
        <f>IF(O38=0,0,VLOOKUP(O38,FAC_TOTALS_APTA!$A$4:$BT$126,$L48,FALSE))</f>
        <v>0</v>
      </c>
      <c r="P48" s="32">
        <f>IF(P38=0,0,VLOOKUP(P38,FAC_TOTALS_APTA!$A$4:$BT$126,$L48,FALSE))</f>
        <v>-32837.190128074297</v>
      </c>
      <c r="Q48" s="32">
        <f>IF(Q38=0,0,VLOOKUP(Q38,FAC_TOTALS_APTA!$A$4:$BT$126,$L48,FALSE))</f>
        <v>-194743.17115742201</v>
      </c>
      <c r="R48" s="32">
        <f>IF(R38=0,0,VLOOKUP(R38,FAC_TOTALS_APTA!$A$4:$BT$126,$L48,FALSE))</f>
        <v>19105.105309178802</v>
      </c>
      <c r="S48" s="32">
        <f>IF(S38=0,0,VLOOKUP(S38,FAC_TOTALS_APTA!$A$4:$BT$126,$L48,FALSE))</f>
        <v>-53498.172735571301</v>
      </c>
      <c r="T48" s="32">
        <f>IF(T38=0,0,VLOOKUP(T38,FAC_TOTALS_APTA!$A$4:$BT$126,$L48,FALSE))</f>
        <v>53985.702830377799</v>
      </c>
      <c r="U48" s="32">
        <f>IF(U38=0,0,VLOOKUP(U38,FAC_TOTALS_APTA!$A$4:$BT$126,$L48,FALSE))</f>
        <v>-61693.2188044223</v>
      </c>
      <c r="V48" s="32">
        <f>IF(V38=0,0,VLOOKUP(V38,FAC_TOTALS_APTA!$A$4:$BT$126,$L48,FALSE))</f>
        <v>-186273.256613595</v>
      </c>
      <c r="W48" s="32">
        <f>IF(W38=0,0,VLOOKUP(W38,FAC_TOTALS_APTA!$A$4:$BT$126,$L48,FALSE))</f>
        <v>0</v>
      </c>
      <c r="X48" s="32">
        <f>IF(X38=0,0,VLOOKUP(X38,FAC_TOTALS_APTA!$A$4:$BT$126,$L48,FALSE))</f>
        <v>0</v>
      </c>
      <c r="Y48" s="32">
        <f>IF(Y38=0,0,VLOOKUP(Y38,FAC_TOTALS_APTA!$A$4:$BT$126,$L48,FALSE))</f>
        <v>0</v>
      </c>
      <c r="Z48" s="32">
        <f>IF(Z38=0,0,VLOOKUP(Z38,FAC_TOTALS_APTA!$A$4:$BT$126,$L48,FALSE))</f>
        <v>0</v>
      </c>
      <c r="AA48" s="32">
        <f>IF(AA38=0,0,VLOOKUP(AA38,FAC_TOTALS_APTA!$A$4:$BT$126,$L48,FALSE))</f>
        <v>0</v>
      </c>
      <c r="AB48" s="32">
        <f>IF(AB38=0,0,VLOOKUP(AB38,FAC_TOTALS_APTA!$A$4:$BT$126,$L48,FALSE))</f>
        <v>0</v>
      </c>
      <c r="AC48" s="35">
        <f t="shared" si="11"/>
        <v>-455954.2012995283</v>
      </c>
      <c r="AD48" s="36">
        <f>AC48/G53</f>
        <v>-1.0300046375763613E-2</v>
      </c>
      <c r="AE48" s="105"/>
    </row>
    <row r="49" spans="1:31" x14ac:dyDescent="0.25">
      <c r="B49" s="28" t="s">
        <v>67</v>
      </c>
      <c r="C49" s="31"/>
      <c r="D49" s="14" t="s">
        <v>80</v>
      </c>
      <c r="E49" s="58"/>
      <c r="F49" s="9">
        <f>MATCH($D49,FAC_TOTALS_APTA!$A$2:$BT$2,)</f>
        <v>27</v>
      </c>
      <c r="G49" s="37">
        <f>VLOOKUP(G38,FAC_TOTALS_APTA!$A$4:$BT$126,$F49,FALSE)</f>
        <v>0</v>
      </c>
      <c r="H49" s="37">
        <f>VLOOKUP(H38,FAC_TOTALS_APTA!$A$4:$BT$126,$F49,FALSE)</f>
        <v>0</v>
      </c>
      <c r="I49" s="33" t="str">
        <f t="shared" si="8"/>
        <v>-</v>
      </c>
      <c r="J49" s="34"/>
      <c r="K49" s="34" t="str">
        <f t="shared" si="10"/>
        <v>YEARS_SINCE_TNC_RAIL_MID_FAC</v>
      </c>
      <c r="L49" s="9">
        <f>MATCH($K49,FAC_TOTALS_APTA!$A$2:$BR$2,)</f>
        <v>45</v>
      </c>
      <c r="M49" s="32">
        <f>IF(M38=0,0,VLOOKUP(M38,FAC_TOTALS_APTA!$A$4:$BT$126,$L49,FALSE))</f>
        <v>0</v>
      </c>
      <c r="N49" s="32">
        <f>IF(N38=0,0,VLOOKUP(N38,FAC_TOTALS_APTA!$A$4:$BT$126,$L49,FALSE))</f>
        <v>0</v>
      </c>
      <c r="O49" s="32">
        <f>IF(O38=0,0,VLOOKUP(O38,FAC_TOTALS_APTA!$A$4:$BT$126,$L49,FALSE))</f>
        <v>0</v>
      </c>
      <c r="P49" s="32">
        <f>IF(P38=0,0,VLOOKUP(P38,FAC_TOTALS_APTA!$A$4:$BT$126,$L49,FALSE))</f>
        <v>0</v>
      </c>
      <c r="Q49" s="32">
        <f>IF(Q38=0,0,VLOOKUP(Q38,FAC_TOTALS_APTA!$A$4:$BT$126,$L49,FALSE))</f>
        <v>0</v>
      </c>
      <c r="R49" s="32">
        <f>IF(R38=0,0,VLOOKUP(R38,FAC_TOTALS_APTA!$A$4:$BT$126,$L49,FALSE))</f>
        <v>0</v>
      </c>
      <c r="S49" s="32">
        <f>IF(S38=0,0,VLOOKUP(S38,FAC_TOTALS_APTA!$A$4:$BT$126,$L49,FALSE))</f>
        <v>0</v>
      </c>
      <c r="T49" s="32">
        <f>IF(T38=0,0,VLOOKUP(T38,FAC_TOTALS_APTA!$A$4:$BT$126,$L49,FALSE))</f>
        <v>0</v>
      </c>
      <c r="U49" s="32">
        <f>IF(U38=0,0,VLOOKUP(U38,FAC_TOTALS_APTA!$A$4:$BT$126,$L49,FALSE))</f>
        <v>0</v>
      </c>
      <c r="V49" s="32">
        <f>IF(V38=0,0,VLOOKUP(V38,FAC_TOTALS_APTA!$A$4:$BT$126,$L49,FALSE))</f>
        <v>0</v>
      </c>
      <c r="W49" s="32">
        <f>IF(W38=0,0,VLOOKUP(W38,FAC_TOTALS_APTA!$A$4:$BT$126,$L49,FALSE))</f>
        <v>0</v>
      </c>
      <c r="X49" s="32">
        <f>IF(X38=0,0,VLOOKUP(X38,FAC_TOTALS_APTA!$A$4:$BT$126,$L49,FALSE))</f>
        <v>0</v>
      </c>
      <c r="Y49" s="32">
        <f>IF(Y38=0,0,VLOOKUP(Y38,FAC_TOTALS_APTA!$A$4:$BT$126,$L49,FALSE))</f>
        <v>0</v>
      </c>
      <c r="Z49" s="32">
        <f>IF(Z38=0,0,VLOOKUP(Z38,FAC_TOTALS_APTA!$A$4:$BT$126,$L49,FALSE))</f>
        <v>0</v>
      </c>
      <c r="AA49" s="32">
        <f>IF(AA38=0,0,VLOOKUP(AA38,FAC_TOTALS_APTA!$A$4:$BT$126,$L49,FALSE))</f>
        <v>0</v>
      </c>
      <c r="AB49" s="32">
        <f>IF(AB38=0,0,VLOOKUP(AB38,FAC_TOTALS_APTA!$A$4:$BT$126,$L49,FALSE))</f>
        <v>0</v>
      </c>
      <c r="AC49" s="35">
        <f t="shared" si="11"/>
        <v>0</v>
      </c>
      <c r="AD49" s="36">
        <f>AC49/G53</f>
        <v>0</v>
      </c>
      <c r="AE49" s="105"/>
    </row>
    <row r="50" spans="1:31" x14ac:dyDescent="0.25">
      <c r="B50" s="28" t="s">
        <v>68</v>
      </c>
      <c r="C50" s="31"/>
      <c r="D50" s="107" t="s">
        <v>47</v>
      </c>
      <c r="E50" s="58"/>
      <c r="F50" s="9">
        <f>MATCH($D50,FAC_TOTALS_APTA!$A$2:$BT$2,)</f>
        <v>28</v>
      </c>
      <c r="G50" s="37">
        <f>VLOOKUP(G38,FAC_TOTALS_APTA!$A$4:$BT$126,$F50,FALSE)</f>
        <v>0.31724360697922399</v>
      </c>
      <c r="H50" s="37">
        <f>VLOOKUP(H38,FAC_TOTALS_APTA!$A$4:$BT$126,$F50,FALSE)</f>
        <v>0.34080460599745599</v>
      </c>
      <c r="I50" s="33">
        <f t="shared" si="8"/>
        <v>7.4267844961726892E-2</v>
      </c>
      <c r="J50" s="34" t="str">
        <f t="shared" ref="J50:J51" si="12">IF(C50="Log","_log","")</f>
        <v/>
      </c>
      <c r="K50" s="34" t="str">
        <f t="shared" si="10"/>
        <v>BIKE_SHARE_FAC</v>
      </c>
      <c r="L50" s="9">
        <f>MATCH($K50,FAC_TOTALS_APTA!$A$2:$BR$2,)</f>
        <v>46</v>
      </c>
      <c r="M50" s="32">
        <f>IF(M38=0,0,VLOOKUP(M38,FAC_TOTALS_APTA!$A$4:$BT$126,$L50,FALSE))</f>
        <v>0</v>
      </c>
      <c r="N50" s="32">
        <f>IF(N38=0,0,VLOOKUP(N38,FAC_TOTALS_APTA!$A$4:$BT$126,$L50,FALSE))</f>
        <v>0</v>
      </c>
      <c r="O50" s="32">
        <f>IF(O38=0,0,VLOOKUP(O38,FAC_TOTALS_APTA!$A$4:$BT$126,$L50,FALSE))</f>
        <v>0</v>
      </c>
      <c r="P50" s="32">
        <f>IF(P38=0,0,VLOOKUP(P38,FAC_TOTALS_APTA!$A$4:$BT$126,$L50,FALSE))</f>
        <v>0</v>
      </c>
      <c r="Q50" s="32">
        <f>IF(Q38=0,0,VLOOKUP(Q38,FAC_TOTALS_APTA!$A$4:$BT$126,$L50,FALSE))</f>
        <v>0</v>
      </c>
      <c r="R50" s="32">
        <f>IF(R38=0,0,VLOOKUP(R38,FAC_TOTALS_APTA!$A$4:$BT$126,$L50,FALSE))</f>
        <v>0</v>
      </c>
      <c r="S50" s="32">
        <f>IF(S38=0,0,VLOOKUP(S38,FAC_TOTALS_APTA!$A$4:$BT$126,$L50,FALSE))</f>
        <v>0</v>
      </c>
      <c r="T50" s="32">
        <f>IF(T38=0,0,VLOOKUP(T38,FAC_TOTALS_APTA!$A$4:$BT$126,$L50,FALSE))</f>
        <v>0</v>
      </c>
      <c r="U50" s="32">
        <f>IF(U38=0,0,VLOOKUP(U38,FAC_TOTALS_APTA!$A$4:$BT$126,$L50,FALSE))</f>
        <v>0</v>
      </c>
      <c r="V50" s="32">
        <f>IF(V38=0,0,VLOOKUP(V38,FAC_TOTALS_APTA!$A$4:$BT$126,$L50,FALSE))</f>
        <v>-44420.631461054698</v>
      </c>
      <c r="W50" s="32">
        <f>IF(W38=0,0,VLOOKUP(W38,FAC_TOTALS_APTA!$A$4:$BT$126,$L50,FALSE))</f>
        <v>0</v>
      </c>
      <c r="X50" s="32">
        <f>IF(X38=0,0,VLOOKUP(X38,FAC_TOTALS_APTA!$A$4:$BT$126,$L50,FALSE))</f>
        <v>0</v>
      </c>
      <c r="Y50" s="32">
        <f>IF(Y38=0,0,VLOOKUP(Y38,FAC_TOTALS_APTA!$A$4:$BT$126,$L50,FALSE))</f>
        <v>0</v>
      </c>
      <c r="Z50" s="32">
        <f>IF(Z38=0,0,VLOOKUP(Z38,FAC_TOTALS_APTA!$A$4:$BT$126,$L50,FALSE))</f>
        <v>0</v>
      </c>
      <c r="AA50" s="32">
        <f>IF(AA38=0,0,VLOOKUP(AA38,FAC_TOTALS_APTA!$A$4:$BT$126,$L50,FALSE))</f>
        <v>0</v>
      </c>
      <c r="AB50" s="32">
        <f>IF(AB38=0,0,VLOOKUP(AB38,FAC_TOTALS_APTA!$A$4:$BT$126,$L50,FALSE))</f>
        <v>0</v>
      </c>
      <c r="AC50" s="35">
        <f t="shared" si="11"/>
        <v>-44420.631461054698</v>
      </c>
      <c r="AD50" s="36">
        <f>AC50/G53</f>
        <v>-1.0034660559888142E-3</v>
      </c>
      <c r="AE50" s="105"/>
    </row>
    <row r="51" spans="1:31" x14ac:dyDescent="0.25">
      <c r="B51" s="11" t="s">
        <v>69</v>
      </c>
      <c r="C51" s="30"/>
      <c r="D51" s="132" t="s">
        <v>48</v>
      </c>
      <c r="E51" s="59"/>
      <c r="F51" s="10">
        <f>MATCH($D51,FAC_TOTALS_APTA!$A$2:$BT$2,)</f>
        <v>29</v>
      </c>
      <c r="G51" s="38">
        <f>VLOOKUP(G38,FAC_TOTALS_APTA!$A$4:$BT$126,$F51,FALSE)</f>
        <v>0</v>
      </c>
      <c r="H51" s="38">
        <f>VLOOKUP(H38,FAC_TOTALS_APTA!$A$4:$BT$126,$F51,FALSE)</f>
        <v>0</v>
      </c>
      <c r="I51" s="39" t="str">
        <f t="shared" si="8"/>
        <v>-</v>
      </c>
      <c r="J51" s="40" t="str">
        <f t="shared" si="12"/>
        <v/>
      </c>
      <c r="K51" s="40" t="str">
        <f t="shared" si="10"/>
        <v>scooter_flag_FAC</v>
      </c>
      <c r="L51" s="10">
        <f>MATCH($K51,FAC_TOTALS_APTA!$A$2:$BR$2,)</f>
        <v>47</v>
      </c>
      <c r="M51" s="41">
        <f>IF(M38=0,0,VLOOKUP(M38,FAC_TOTALS_APTA!$A$4:$BT$126,$L51,FALSE))</f>
        <v>0</v>
      </c>
      <c r="N51" s="41">
        <f>IF(N38=0,0,VLOOKUP(N38,FAC_TOTALS_APTA!$A$4:$BT$126,$L51,FALSE))</f>
        <v>0</v>
      </c>
      <c r="O51" s="41">
        <f>IF(O38=0,0,VLOOKUP(O38,FAC_TOTALS_APTA!$A$4:$BT$126,$L51,FALSE))</f>
        <v>0</v>
      </c>
      <c r="P51" s="41">
        <f>IF(P38=0,0,VLOOKUP(P38,FAC_TOTALS_APTA!$A$4:$BT$126,$L51,FALSE))</f>
        <v>0</v>
      </c>
      <c r="Q51" s="41">
        <f>IF(Q38=0,0,VLOOKUP(Q38,FAC_TOTALS_APTA!$A$4:$BT$126,$L51,FALSE))</f>
        <v>0</v>
      </c>
      <c r="R51" s="41">
        <f>IF(R38=0,0,VLOOKUP(R38,FAC_TOTALS_APTA!$A$4:$BT$126,$L51,FALSE))</f>
        <v>0</v>
      </c>
      <c r="S51" s="41">
        <f>IF(S38=0,0,VLOOKUP(S38,FAC_TOTALS_APTA!$A$4:$BT$126,$L51,FALSE))</f>
        <v>0</v>
      </c>
      <c r="T51" s="41">
        <f>IF(T38=0,0,VLOOKUP(T38,FAC_TOTALS_APTA!$A$4:$BT$126,$L51,FALSE))</f>
        <v>0</v>
      </c>
      <c r="U51" s="41">
        <f>IF(U38=0,0,VLOOKUP(U38,FAC_TOTALS_APTA!$A$4:$BT$126,$L51,FALSE))</f>
        <v>0</v>
      </c>
      <c r="V51" s="41">
        <f>IF(V38=0,0,VLOOKUP(V38,FAC_TOTALS_APTA!$A$4:$BT$126,$L51,FALSE))</f>
        <v>0</v>
      </c>
      <c r="W51" s="41">
        <f>IF(W38=0,0,VLOOKUP(W38,FAC_TOTALS_APTA!$A$4:$BT$126,$L51,FALSE))</f>
        <v>0</v>
      </c>
      <c r="X51" s="41">
        <f>IF(X38=0,0,VLOOKUP(X38,FAC_TOTALS_APTA!$A$4:$BT$126,$L51,FALSE))</f>
        <v>0</v>
      </c>
      <c r="Y51" s="41">
        <f>IF(Y38=0,0,VLOOKUP(Y38,FAC_TOTALS_APTA!$A$4:$BT$126,$L51,FALSE))</f>
        <v>0</v>
      </c>
      <c r="Z51" s="41">
        <f>IF(Z38=0,0,VLOOKUP(Z38,FAC_TOTALS_APTA!$A$4:$BT$126,$L51,FALSE))</f>
        <v>0</v>
      </c>
      <c r="AA51" s="41">
        <f>IF(AA38=0,0,VLOOKUP(AA38,FAC_TOTALS_APTA!$A$4:$BT$126,$L51,FALSE))</f>
        <v>0</v>
      </c>
      <c r="AB51" s="41">
        <f>IF(AB38=0,0,VLOOKUP(AB38,FAC_TOTALS_APTA!$A$4:$BT$126,$L51,FALSE))</f>
        <v>0</v>
      </c>
      <c r="AC51" s="42">
        <f t="shared" si="11"/>
        <v>0</v>
      </c>
      <c r="AD51" s="43">
        <f>AC51/G53</f>
        <v>0</v>
      </c>
      <c r="AE51" s="105"/>
    </row>
    <row r="52" spans="1:31" x14ac:dyDescent="0.25">
      <c r="B52" s="44" t="s">
        <v>57</v>
      </c>
      <c r="C52" s="45"/>
      <c r="D52" s="44" t="s">
        <v>49</v>
      </c>
      <c r="E52" s="46"/>
      <c r="F52" s="47"/>
      <c r="G52" s="48"/>
      <c r="H52" s="48"/>
      <c r="I52" s="49"/>
      <c r="J52" s="50"/>
      <c r="K52" s="50" t="str">
        <f t="shared" si="10"/>
        <v>New_Reporter_FAC</v>
      </c>
      <c r="L52" s="47">
        <f>MATCH($K52,FAC_TOTALS_APTA!$A$2:$BR$2,)</f>
        <v>51</v>
      </c>
      <c r="M52" s="48">
        <f>IF(M38=0,0,VLOOKUP(M38,FAC_TOTALS_APTA!$A$4:$BT$126,$L52,FALSE))</f>
        <v>459964</v>
      </c>
      <c r="N52" s="48">
        <f>IF(N38=0,0,VLOOKUP(N38,FAC_TOTALS_APTA!$A$4:$BT$126,$L52,FALSE))</f>
        <v>0</v>
      </c>
      <c r="O52" s="48">
        <f>IF(O38=0,0,VLOOKUP(O38,FAC_TOTALS_APTA!$A$4:$BT$126,$L52,FALSE))</f>
        <v>0</v>
      </c>
      <c r="P52" s="48">
        <f>IF(P38=0,0,VLOOKUP(P38,FAC_TOTALS_APTA!$A$4:$BT$126,$L52,FALSE))</f>
        <v>0</v>
      </c>
      <c r="Q52" s="48">
        <f>IF(Q38=0,0,VLOOKUP(Q38,FAC_TOTALS_APTA!$A$4:$BT$126,$L52,FALSE))</f>
        <v>1675486</v>
      </c>
      <c r="R52" s="48">
        <f>IF(R38=0,0,VLOOKUP(R38,FAC_TOTALS_APTA!$A$4:$BT$126,$L52,FALSE))</f>
        <v>4486638.9999999898</v>
      </c>
      <c r="S52" s="48">
        <f>IF(S38=0,0,VLOOKUP(S38,FAC_TOTALS_APTA!$A$4:$BT$126,$L52,FALSE))</f>
        <v>0</v>
      </c>
      <c r="T52" s="48">
        <f>IF(T38=0,0,VLOOKUP(T38,FAC_TOTALS_APTA!$A$4:$BT$126,$L52,FALSE))</f>
        <v>1165687</v>
      </c>
      <c r="U52" s="48">
        <f>IF(U38=0,0,VLOOKUP(U38,FAC_TOTALS_APTA!$A$4:$BT$126,$L52,FALSE))</f>
        <v>469328</v>
      </c>
      <c r="V52" s="48">
        <f>IF(V38=0,0,VLOOKUP(V38,FAC_TOTALS_APTA!$A$4:$BT$126,$L52,FALSE))</f>
        <v>1651310</v>
      </c>
      <c r="W52" s="48">
        <f>IF(W38=0,0,VLOOKUP(W38,FAC_TOTALS_APTA!$A$4:$BT$126,$L52,FALSE))</f>
        <v>0</v>
      </c>
      <c r="X52" s="48">
        <f>IF(X38=0,0,VLOOKUP(X38,FAC_TOTALS_APTA!$A$4:$BT$126,$L52,FALSE))</f>
        <v>0</v>
      </c>
      <c r="Y52" s="48">
        <f>IF(Y38=0,0,VLOOKUP(Y38,FAC_TOTALS_APTA!$A$4:$BT$126,$L52,FALSE))</f>
        <v>0</v>
      </c>
      <c r="Z52" s="48">
        <f>IF(Z38=0,0,VLOOKUP(Z38,FAC_TOTALS_APTA!$A$4:$BT$126,$L52,FALSE))</f>
        <v>0</v>
      </c>
      <c r="AA52" s="48">
        <f>IF(AA38=0,0,VLOOKUP(AA38,FAC_TOTALS_APTA!$A$4:$BT$126,$L52,FALSE))</f>
        <v>0</v>
      </c>
      <c r="AB52" s="48">
        <f>IF(AB38=0,0,VLOOKUP(AB38,FAC_TOTALS_APTA!$A$4:$BT$126,$L52,FALSE))</f>
        <v>0</v>
      </c>
      <c r="AC52" s="51">
        <f>SUM(M52:AB52)</f>
        <v>9908413.9999999888</v>
      </c>
      <c r="AD52" s="52">
        <f>AC52/G54</f>
        <v>0.21035402559660377</v>
      </c>
      <c r="AE52" s="105"/>
    </row>
    <row r="53" spans="1:31" s="110" customFormat="1" ht="15.75" customHeight="1" x14ac:dyDescent="0.25">
      <c r="A53" s="109"/>
      <c r="B53" s="28" t="s">
        <v>70</v>
      </c>
      <c r="C53" s="31"/>
      <c r="D53" s="9" t="s">
        <v>6</v>
      </c>
      <c r="E53" s="58"/>
      <c r="F53" s="9">
        <f>MATCH($D53,FAC_TOTALS_APTA!$A$2:$BR$2,)</f>
        <v>10</v>
      </c>
      <c r="G53" s="113">
        <f>VLOOKUP(G38,FAC_TOTALS_APTA!$A$4:$BT$126,$F53,FALSE)</f>
        <v>44267198.871298797</v>
      </c>
      <c r="H53" s="113">
        <f>VLOOKUP(H38,FAC_TOTALS_APTA!$A$4:$BR$126,$F53,FALSE)</f>
        <v>81345897.027354598</v>
      </c>
      <c r="I53" s="115">
        <f t="shared" ref="I53" si="13">H53/G53-1</f>
        <v>0.83761112294133078</v>
      </c>
      <c r="J53" s="34"/>
      <c r="K53" s="34"/>
      <c r="L53" s="9"/>
      <c r="M53" s="32">
        <f t="shared" ref="M53:AB53" si="14">SUM(M40:M46)</f>
        <v>4509686.0095093669</v>
      </c>
      <c r="N53" s="32">
        <f t="shared" si="14"/>
        <v>2455678.4120713398</v>
      </c>
      <c r="O53" s="32">
        <f t="shared" si="14"/>
        <v>3294211.6581530324</v>
      </c>
      <c r="P53" s="32">
        <f t="shared" si="14"/>
        <v>3587799.4237586167</v>
      </c>
      <c r="Q53" s="32">
        <f t="shared" si="14"/>
        <v>1882151.0163299143</v>
      </c>
      <c r="R53" s="32">
        <f t="shared" si="14"/>
        <v>6158201.7486071074</v>
      </c>
      <c r="S53" s="32">
        <f t="shared" si="14"/>
        <v>-6342365.7450879486</v>
      </c>
      <c r="T53" s="32">
        <f t="shared" si="14"/>
        <v>331790.09725103469</v>
      </c>
      <c r="U53" s="32">
        <f t="shared" si="14"/>
        <v>4197270.3647768991</v>
      </c>
      <c r="V53" s="32">
        <f t="shared" si="14"/>
        <v>3677563.9957812577</v>
      </c>
      <c r="W53" s="32">
        <f t="shared" si="14"/>
        <v>0</v>
      </c>
      <c r="X53" s="32">
        <f t="shared" si="14"/>
        <v>0</v>
      </c>
      <c r="Y53" s="32">
        <f t="shared" si="14"/>
        <v>0</v>
      </c>
      <c r="Z53" s="32">
        <f t="shared" si="14"/>
        <v>0</v>
      </c>
      <c r="AA53" s="32">
        <f t="shared" si="14"/>
        <v>0</v>
      </c>
      <c r="AB53" s="32">
        <f t="shared" si="14"/>
        <v>0</v>
      </c>
      <c r="AC53" s="35">
        <f>H53-G53</f>
        <v>37078698.156055801</v>
      </c>
      <c r="AD53" s="36">
        <f>I53</f>
        <v>0.83761112294133078</v>
      </c>
      <c r="AE53" s="109"/>
    </row>
    <row r="54" spans="1:31" ht="13.5" thickBot="1" x14ac:dyDescent="0.3">
      <c r="B54" s="12" t="s">
        <v>54</v>
      </c>
      <c r="C54" s="26"/>
      <c r="D54" s="26" t="s">
        <v>4</v>
      </c>
      <c r="E54" s="26"/>
      <c r="F54" s="26">
        <f>MATCH($D54,FAC_TOTALS_APTA!$A$2:$BR$2,)</f>
        <v>8</v>
      </c>
      <c r="G54" s="114">
        <f>VLOOKUP(G38,FAC_TOTALS_APTA!$A$4:$BR$126,$F54,FALSE)</f>
        <v>47103514.999999903</v>
      </c>
      <c r="H54" s="114">
        <f>VLOOKUP(H38,FAC_TOTALS_APTA!$A$4:$BR$126,$F54,FALSE)</f>
        <v>81673687</v>
      </c>
      <c r="I54" s="116">
        <f t="shared" ref="I54" si="15">H54/G54-1</f>
        <v>0.73391915656400952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34570172.000000097</v>
      </c>
      <c r="AD54" s="55">
        <f>I54</f>
        <v>0.73391915656400952</v>
      </c>
    </row>
    <row r="55" spans="1:31" ht="14.25" thickTop="1" thickBot="1" x14ac:dyDescent="0.3">
      <c r="B55" s="60" t="s">
        <v>71</v>
      </c>
      <c r="C55" s="61"/>
      <c r="D55" s="61"/>
      <c r="E55" s="62"/>
      <c r="F55" s="61"/>
      <c r="G55" s="61"/>
      <c r="H55" s="61"/>
      <c r="I55" s="6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55">
        <f>AD54-AD53</f>
        <v>-0.10369196637732125</v>
      </c>
    </row>
    <row r="56" spans="1:31" ht="13.5" thickTop="1" x14ac:dyDescent="0.25"/>
    <row r="57" spans="1:31" s="13" customFormat="1" x14ac:dyDescent="0.25">
      <c r="B57" s="81" t="s">
        <v>28</v>
      </c>
      <c r="C57" s="79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77" t="s">
        <v>19</v>
      </c>
      <c r="C58" s="78" t="s">
        <v>20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x14ac:dyDescent="0.25">
      <c r="B59" s="77"/>
      <c r="C59" s="78"/>
      <c r="D59" s="13"/>
      <c r="E59" s="79"/>
      <c r="F59" s="79"/>
      <c r="G59" s="79"/>
      <c r="H59" s="79"/>
      <c r="I59" s="80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</row>
    <row r="60" spans="1:31" x14ac:dyDescent="0.25">
      <c r="B60" s="81" t="s">
        <v>18</v>
      </c>
      <c r="C60" s="82">
        <v>1</v>
      </c>
      <c r="D60" s="13"/>
      <c r="E60" s="79"/>
      <c r="F60" s="79"/>
      <c r="G60" s="79"/>
      <c r="H60" s="79"/>
      <c r="I60" s="80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</row>
    <row r="61" spans="1:31" ht="13.5" thickBot="1" x14ac:dyDescent="0.3">
      <c r="B61" s="83" t="s">
        <v>38</v>
      </c>
      <c r="C61" s="84">
        <v>3</v>
      </c>
      <c r="D61" s="25"/>
      <c r="E61" s="85"/>
      <c r="F61" s="85"/>
      <c r="G61" s="85"/>
      <c r="H61" s="85"/>
      <c r="I61" s="86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</row>
    <row r="62" spans="1:31" ht="13.5" thickTop="1" x14ac:dyDescent="0.25">
      <c r="B62" s="77"/>
      <c r="C62" s="79"/>
      <c r="D62" s="65"/>
      <c r="E62" s="79"/>
      <c r="F62" s="79"/>
      <c r="G62" s="163" t="s">
        <v>55</v>
      </c>
      <c r="H62" s="163"/>
      <c r="I62" s="163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163" t="s">
        <v>59</v>
      </c>
      <c r="AD62" s="163"/>
    </row>
    <row r="63" spans="1:31" x14ac:dyDescent="0.25">
      <c r="B63" s="87" t="s">
        <v>21</v>
      </c>
      <c r="C63" s="88" t="s">
        <v>22</v>
      </c>
      <c r="D63" s="10" t="s">
        <v>23</v>
      </c>
      <c r="E63" s="89"/>
      <c r="F63" s="89"/>
      <c r="G63" s="88">
        <f>$C$1</f>
        <v>2002</v>
      </c>
      <c r="H63" s="88">
        <f>$C$2</f>
        <v>2012</v>
      </c>
      <c r="I63" s="88" t="s">
        <v>25</v>
      </c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 t="s">
        <v>27</v>
      </c>
      <c r="AD63" s="88" t="s">
        <v>25</v>
      </c>
    </row>
    <row r="64" spans="1:31" ht="14.1" hidden="1" customHeight="1" x14ac:dyDescent="0.25">
      <c r="B64" s="77"/>
      <c r="C64" s="80"/>
      <c r="D64" s="9"/>
      <c r="E64" s="79"/>
      <c r="F64" s="79"/>
      <c r="G64" s="79"/>
      <c r="H64" s="79"/>
      <c r="I64" s="80"/>
      <c r="J64" s="79"/>
      <c r="K64" s="79"/>
      <c r="L64" s="79"/>
      <c r="M64" s="79">
        <v>1</v>
      </c>
      <c r="N64" s="79">
        <v>2</v>
      </c>
      <c r="O64" s="79">
        <v>3</v>
      </c>
      <c r="P64" s="79">
        <v>4</v>
      </c>
      <c r="Q64" s="79">
        <v>5</v>
      </c>
      <c r="R64" s="79">
        <v>6</v>
      </c>
      <c r="S64" s="79">
        <v>7</v>
      </c>
      <c r="T64" s="79">
        <v>8</v>
      </c>
      <c r="U64" s="79">
        <v>9</v>
      </c>
      <c r="V64" s="79">
        <v>10</v>
      </c>
      <c r="W64" s="79">
        <v>11</v>
      </c>
      <c r="X64" s="79">
        <v>12</v>
      </c>
      <c r="Y64" s="79">
        <v>13</v>
      </c>
      <c r="Z64" s="79">
        <v>14</v>
      </c>
      <c r="AA64" s="79">
        <v>15</v>
      </c>
      <c r="AB64" s="79">
        <v>16</v>
      </c>
      <c r="AC64" s="79"/>
      <c r="AD64" s="79"/>
    </row>
    <row r="65" spans="1:33" ht="14.1" hidden="1" customHeight="1" x14ac:dyDescent="0.25">
      <c r="B65" s="77"/>
      <c r="C65" s="80"/>
      <c r="D65" s="9"/>
      <c r="E65" s="79"/>
      <c r="F65" s="79"/>
      <c r="G65" s="79" t="str">
        <f>CONCATENATE($C60,"_",$C61,"_",G63)</f>
        <v>1_3_2002</v>
      </c>
      <c r="H65" s="79" t="str">
        <f>CONCATENATE($C60,"_",$C61,"_",H63)</f>
        <v>1_3_2012</v>
      </c>
      <c r="I65" s="80"/>
      <c r="J65" s="79"/>
      <c r="K65" s="79"/>
      <c r="L65" s="79"/>
      <c r="M65" s="79" t="str">
        <f>IF($G63+M64&gt;$H63,0,CONCATENATE($C60,"_",$C61,"_",$G63+M64))</f>
        <v>1_3_2003</v>
      </c>
      <c r="N65" s="79" t="str">
        <f t="shared" ref="N65:AB65" si="16">IF($G63+N64&gt;$H63,0,CONCATENATE($C60,"_",$C61,"_",$G63+N64))</f>
        <v>1_3_2004</v>
      </c>
      <c r="O65" s="79" t="str">
        <f t="shared" si="16"/>
        <v>1_3_2005</v>
      </c>
      <c r="P65" s="79" t="str">
        <f t="shared" si="16"/>
        <v>1_3_2006</v>
      </c>
      <c r="Q65" s="79" t="str">
        <f t="shared" si="16"/>
        <v>1_3_2007</v>
      </c>
      <c r="R65" s="79" t="str">
        <f t="shared" si="16"/>
        <v>1_3_2008</v>
      </c>
      <c r="S65" s="79" t="str">
        <f t="shared" si="16"/>
        <v>1_3_2009</v>
      </c>
      <c r="T65" s="79" t="str">
        <f t="shared" si="16"/>
        <v>1_3_2010</v>
      </c>
      <c r="U65" s="79" t="str">
        <f t="shared" si="16"/>
        <v>1_3_2011</v>
      </c>
      <c r="V65" s="79" t="str">
        <f t="shared" si="16"/>
        <v>1_3_2012</v>
      </c>
      <c r="W65" s="79">
        <f t="shared" si="16"/>
        <v>0</v>
      </c>
      <c r="X65" s="79">
        <f t="shared" si="16"/>
        <v>0</v>
      </c>
      <c r="Y65" s="79">
        <f t="shared" si="16"/>
        <v>0</v>
      </c>
      <c r="Z65" s="79">
        <f t="shared" si="16"/>
        <v>0</v>
      </c>
      <c r="AA65" s="79">
        <f t="shared" si="16"/>
        <v>0</v>
      </c>
      <c r="AB65" s="79">
        <f t="shared" si="16"/>
        <v>0</v>
      </c>
      <c r="AC65" s="79"/>
      <c r="AD65" s="79"/>
    </row>
    <row r="66" spans="1:33" ht="14.1" hidden="1" customHeight="1" x14ac:dyDescent="0.25">
      <c r="B66" s="77"/>
      <c r="C66" s="80"/>
      <c r="D66" s="9"/>
      <c r="E66" s="79"/>
      <c r="F66" s="79" t="s">
        <v>26</v>
      </c>
      <c r="G66" s="90"/>
      <c r="H66" s="90"/>
      <c r="I66" s="80"/>
      <c r="J66" s="79"/>
      <c r="K66" s="79"/>
      <c r="L66" s="79" t="s">
        <v>26</v>
      </c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</row>
    <row r="67" spans="1:33" x14ac:dyDescent="0.25">
      <c r="B67" s="77" t="s">
        <v>35</v>
      </c>
      <c r="C67" s="80" t="s">
        <v>24</v>
      </c>
      <c r="D67" s="107" t="s">
        <v>8</v>
      </c>
      <c r="E67" s="91"/>
      <c r="F67" s="79">
        <f>MATCH($D67,FAC_TOTALS_APTA!$A$2:$BT$2,)</f>
        <v>12</v>
      </c>
      <c r="G67" s="90" t="e">
        <f>VLOOKUP(G65,FAC_TOTALS_APTA!$A$4:$BT$126,$F67,FALSE)</f>
        <v>#N/A</v>
      </c>
      <c r="H67" s="90" t="e">
        <f>VLOOKUP(H65,FAC_TOTALS_APTA!$A$4:$BT$126,$F67,FALSE)</f>
        <v>#N/A</v>
      </c>
      <c r="I67" s="92" t="str">
        <f>IFERROR(H67/G67-1,"-")</f>
        <v>-</v>
      </c>
      <c r="J67" s="93" t="str">
        <f>IF(C67="Log","_log","")</f>
        <v>_log</v>
      </c>
      <c r="K67" s="93" t="str">
        <f>CONCATENATE(D67,J67,"_FAC")</f>
        <v>VRM_ADJ_log_FAC</v>
      </c>
      <c r="L67" s="79">
        <f>MATCH($K67,FAC_TOTALS_APTA!$A$2:$BR$2,)</f>
        <v>30</v>
      </c>
      <c r="M67" s="90" t="e">
        <f>IF(M65=0,0,VLOOKUP(M65,FAC_TOTALS_APTA!$A$4:$BT$126,$L67,FALSE))</f>
        <v>#N/A</v>
      </c>
      <c r="N67" s="90" t="e">
        <f>IF(N65=0,0,VLOOKUP(N65,FAC_TOTALS_APTA!$A$4:$BT$126,$L67,FALSE))</f>
        <v>#N/A</v>
      </c>
      <c r="O67" s="90" t="e">
        <f>IF(O65=0,0,VLOOKUP(O65,FAC_TOTALS_APTA!$A$4:$BT$126,$L67,FALSE))</f>
        <v>#N/A</v>
      </c>
      <c r="P67" s="90" t="e">
        <f>IF(P65=0,0,VLOOKUP(P65,FAC_TOTALS_APTA!$A$4:$BT$126,$L67,FALSE))</f>
        <v>#N/A</v>
      </c>
      <c r="Q67" s="90" t="e">
        <f>IF(Q65=0,0,VLOOKUP(Q65,FAC_TOTALS_APTA!$A$4:$BT$126,$L67,FALSE))</f>
        <v>#N/A</v>
      </c>
      <c r="R67" s="90" t="e">
        <f>IF(R65=0,0,VLOOKUP(R65,FAC_TOTALS_APTA!$A$4:$BT$126,$L67,FALSE))</f>
        <v>#N/A</v>
      </c>
      <c r="S67" s="90" t="e">
        <f>IF(S65=0,0,VLOOKUP(S65,FAC_TOTALS_APTA!$A$4:$BT$126,$L67,FALSE))</f>
        <v>#N/A</v>
      </c>
      <c r="T67" s="90" t="e">
        <f>IF(T65=0,0,VLOOKUP(T65,FAC_TOTALS_APTA!$A$4:$BT$126,$L67,FALSE))</f>
        <v>#N/A</v>
      </c>
      <c r="U67" s="90" t="e">
        <f>IF(U65=0,0,VLOOKUP(U65,FAC_TOTALS_APTA!$A$4:$BT$126,$L67,FALSE))</f>
        <v>#N/A</v>
      </c>
      <c r="V67" s="90" t="e">
        <f>IF(V65=0,0,VLOOKUP(V65,FAC_TOTALS_APTA!$A$4:$BT$126,$L67,FALSE))</f>
        <v>#N/A</v>
      </c>
      <c r="W67" s="90">
        <f>IF(W65=0,0,VLOOKUP(W65,FAC_TOTALS_APTA!$A$4:$BT$126,$L67,FALSE))</f>
        <v>0</v>
      </c>
      <c r="X67" s="90">
        <f>IF(X65=0,0,VLOOKUP(X65,FAC_TOTALS_APTA!$A$4:$BT$126,$L67,FALSE))</f>
        <v>0</v>
      </c>
      <c r="Y67" s="90">
        <f>IF(Y65=0,0,VLOOKUP(Y65,FAC_TOTALS_APTA!$A$4:$BT$126,$L67,FALSE))</f>
        <v>0</v>
      </c>
      <c r="Z67" s="90">
        <f>IF(Z65=0,0,VLOOKUP(Z65,FAC_TOTALS_APTA!$A$4:$BT$126,$L67,FALSE))</f>
        <v>0</v>
      </c>
      <c r="AA67" s="90">
        <f>IF(AA65=0,0,VLOOKUP(AA65,FAC_TOTALS_APTA!$A$4:$BT$126,$L67,FALSE))</f>
        <v>0</v>
      </c>
      <c r="AB67" s="90">
        <f>IF(AB65=0,0,VLOOKUP(AB65,FAC_TOTALS_APTA!$A$4:$BT$126,$L67,FALSE))</f>
        <v>0</v>
      </c>
      <c r="AC67" s="94" t="e">
        <f>SUM(M67:AB67)</f>
        <v>#N/A</v>
      </c>
      <c r="AD67" s="95" t="e">
        <f>AC67/G80</f>
        <v>#N/A</v>
      </c>
    </row>
    <row r="68" spans="1:33" x14ac:dyDescent="0.25">
      <c r="B68" s="77" t="s">
        <v>56</v>
      </c>
      <c r="C68" s="80" t="s">
        <v>24</v>
      </c>
      <c r="D68" s="107" t="s">
        <v>73</v>
      </c>
      <c r="E68" s="91"/>
      <c r="F68" s="79">
        <f>MATCH($D68,FAC_TOTALS_APTA!$A$2:$BT$2,)</f>
        <v>13</v>
      </c>
      <c r="G68" s="96" t="e">
        <f>VLOOKUP(G65,FAC_TOTALS_APTA!$A$4:$BT$126,$F68,FALSE)</f>
        <v>#N/A</v>
      </c>
      <c r="H68" s="96" t="e">
        <f>VLOOKUP(H65,FAC_TOTALS_APTA!$A$4:$BT$126,$F68,FALSE)</f>
        <v>#N/A</v>
      </c>
      <c r="I68" s="92" t="str">
        <f t="shared" ref="I68:I78" si="17">IFERROR(H68/G68-1,"-")</f>
        <v>-</v>
      </c>
      <c r="J68" s="93" t="str">
        <f t="shared" ref="J68:J75" si="18">IF(C68="Log","_log","")</f>
        <v>_log</v>
      </c>
      <c r="K68" s="93" t="str">
        <f t="shared" ref="K68:K79" si="19">CONCATENATE(D68,J68,"_FAC")</f>
        <v>FARE_per_UPT_cleaned_2018_log_FAC</v>
      </c>
      <c r="L68" s="79">
        <f>MATCH($K68,FAC_TOTALS_APTA!$A$2:$BR$2,)</f>
        <v>31</v>
      </c>
      <c r="M68" s="90" t="e">
        <f>IF(M65=0,0,VLOOKUP(M65,FAC_TOTALS_APTA!$A$4:$BT$126,$L68,FALSE))</f>
        <v>#N/A</v>
      </c>
      <c r="N68" s="90" t="e">
        <f>IF(N65=0,0,VLOOKUP(N65,FAC_TOTALS_APTA!$A$4:$BT$126,$L68,FALSE))</f>
        <v>#N/A</v>
      </c>
      <c r="O68" s="90" t="e">
        <f>IF(O65=0,0,VLOOKUP(O65,FAC_TOTALS_APTA!$A$4:$BT$126,$L68,FALSE))</f>
        <v>#N/A</v>
      </c>
      <c r="P68" s="90" t="e">
        <f>IF(P65=0,0,VLOOKUP(P65,FAC_TOTALS_APTA!$A$4:$BT$126,$L68,FALSE))</f>
        <v>#N/A</v>
      </c>
      <c r="Q68" s="90" t="e">
        <f>IF(Q65=0,0,VLOOKUP(Q65,FAC_TOTALS_APTA!$A$4:$BT$126,$L68,FALSE))</f>
        <v>#N/A</v>
      </c>
      <c r="R68" s="90" t="e">
        <f>IF(R65=0,0,VLOOKUP(R65,FAC_TOTALS_APTA!$A$4:$BT$126,$L68,FALSE))</f>
        <v>#N/A</v>
      </c>
      <c r="S68" s="90" t="e">
        <f>IF(S65=0,0,VLOOKUP(S65,FAC_TOTALS_APTA!$A$4:$BT$126,$L68,FALSE))</f>
        <v>#N/A</v>
      </c>
      <c r="T68" s="90" t="e">
        <f>IF(T65=0,0,VLOOKUP(T65,FAC_TOTALS_APTA!$A$4:$BT$126,$L68,FALSE))</f>
        <v>#N/A</v>
      </c>
      <c r="U68" s="90" t="e">
        <f>IF(U65=0,0,VLOOKUP(U65,FAC_TOTALS_APTA!$A$4:$BT$126,$L68,FALSE))</f>
        <v>#N/A</v>
      </c>
      <c r="V68" s="90" t="e">
        <f>IF(V65=0,0,VLOOKUP(V65,FAC_TOTALS_APTA!$A$4:$BT$126,$L68,FALSE))</f>
        <v>#N/A</v>
      </c>
      <c r="W68" s="90">
        <f>IF(W65=0,0,VLOOKUP(W65,FAC_TOTALS_APTA!$A$4:$BT$126,$L68,FALSE))</f>
        <v>0</v>
      </c>
      <c r="X68" s="90">
        <f>IF(X65=0,0,VLOOKUP(X65,FAC_TOTALS_APTA!$A$4:$BT$126,$L68,FALSE))</f>
        <v>0</v>
      </c>
      <c r="Y68" s="90">
        <f>IF(Y65=0,0,VLOOKUP(Y65,FAC_TOTALS_APTA!$A$4:$BT$126,$L68,FALSE))</f>
        <v>0</v>
      </c>
      <c r="Z68" s="90">
        <f>IF(Z65=0,0,VLOOKUP(Z65,FAC_TOTALS_APTA!$A$4:$BT$126,$L68,FALSE))</f>
        <v>0</v>
      </c>
      <c r="AA68" s="90">
        <f>IF(AA65=0,0,VLOOKUP(AA65,FAC_TOTALS_APTA!$A$4:$BT$126,$L68,FALSE))</f>
        <v>0</v>
      </c>
      <c r="AB68" s="90">
        <f>IF(AB65=0,0,VLOOKUP(AB65,FAC_TOTALS_APTA!$A$4:$BT$126,$L68,FALSE))</f>
        <v>0</v>
      </c>
      <c r="AC68" s="94" t="e">
        <f t="shared" ref="AC68:AC78" si="20">SUM(M68:AB68)</f>
        <v>#N/A</v>
      </c>
      <c r="AD68" s="95" t="e">
        <f>AC68/G80</f>
        <v>#N/A</v>
      </c>
    </row>
    <row r="69" spans="1:33" x14ac:dyDescent="0.25">
      <c r="B69" s="118" t="s">
        <v>94</v>
      </c>
      <c r="C69" s="119" t="s">
        <v>24</v>
      </c>
      <c r="D69" s="107" t="s">
        <v>95</v>
      </c>
      <c r="E69" s="121"/>
      <c r="F69" s="107">
        <f>MATCH($D69,FAC_TOTALS_APTA!$A$2:$BT$2,)</f>
        <v>20</v>
      </c>
      <c r="G69" s="120" t="e">
        <f>VLOOKUP(G65,FAC_TOTALS_APTA!$A$4:$BT$126,$F69,FALSE)</f>
        <v>#N/A</v>
      </c>
      <c r="H69" s="120" t="e">
        <f>VLOOKUP(H65,FAC_TOTALS_APTA!$A$4:$BT$126,$F69,FALSE)</f>
        <v>#N/A</v>
      </c>
      <c r="I69" s="122" t="str">
        <f>IFERROR(H69/G69-1,"-")</f>
        <v>-</v>
      </c>
      <c r="J69" s="123" t="str">
        <f t="shared" si="18"/>
        <v>_log</v>
      </c>
      <c r="K69" s="123" t="str">
        <f t="shared" si="19"/>
        <v>MDBF_Total_log_FAC</v>
      </c>
      <c r="L69" s="107">
        <f>MATCH($K69,FAC_TOTALS_APTA!$A$2:$BR$2,)</f>
        <v>38</v>
      </c>
      <c r="M69" s="120" t="e">
        <f>IF(M65=0,0,VLOOKUP(M65,FAC_TOTALS_APTA!$A$4:$BT$126,$L69,FALSE))</f>
        <v>#N/A</v>
      </c>
      <c r="N69" s="120" t="e">
        <f>IF(N65=0,0,VLOOKUP(N65,FAC_TOTALS_APTA!$A$4:$BT$126,$L69,FALSE))</f>
        <v>#N/A</v>
      </c>
      <c r="O69" s="120" t="e">
        <f>IF(O65=0,0,VLOOKUP(O65,FAC_TOTALS_APTA!$A$4:$BT$126,$L69,FALSE))</f>
        <v>#N/A</v>
      </c>
      <c r="P69" s="120" t="e">
        <f>IF(P65=0,0,VLOOKUP(P65,FAC_TOTALS_APTA!$A$4:$BT$126,$L69,FALSE))</f>
        <v>#N/A</v>
      </c>
      <c r="Q69" s="120" t="e">
        <f>IF(Q65=0,0,VLOOKUP(Q65,FAC_TOTALS_APTA!$A$4:$BT$126,$L69,FALSE))</f>
        <v>#N/A</v>
      </c>
      <c r="R69" s="120" t="e">
        <f>IF(R65=0,0,VLOOKUP(R65,FAC_TOTALS_APTA!$A$4:$BT$126,$L69,FALSE))</f>
        <v>#N/A</v>
      </c>
      <c r="S69" s="120" t="e">
        <f>IF(S65=0,0,VLOOKUP(S65,FAC_TOTALS_APTA!$A$4:$BT$126,$L69,FALSE))</f>
        <v>#N/A</v>
      </c>
      <c r="T69" s="120" t="e">
        <f>IF(T65=0,0,VLOOKUP(T65,FAC_TOTALS_APTA!$A$4:$BT$126,$L69,FALSE))</f>
        <v>#N/A</v>
      </c>
      <c r="U69" s="120" t="e">
        <f>IF(U65=0,0,VLOOKUP(U65,FAC_TOTALS_APTA!$A$4:$BT$126,$L69,FALSE))</f>
        <v>#N/A</v>
      </c>
      <c r="V69" s="120" t="e">
        <f>IF(V65=0,0,VLOOKUP(V65,FAC_TOTALS_APTA!$A$4:$BT$126,$L69,FALSE))</f>
        <v>#N/A</v>
      </c>
      <c r="W69" s="120">
        <f>IF(W65=0,0,VLOOKUP(W65,FAC_TOTALS_APTA!$A$4:$BT$126,$L69,FALSE))</f>
        <v>0</v>
      </c>
      <c r="X69" s="120">
        <f>IF(X65=0,0,VLOOKUP(X65,FAC_TOTALS_APTA!$A$4:$BT$126,$L69,FALSE))</f>
        <v>0</v>
      </c>
      <c r="Y69" s="120">
        <f>IF(Y65=0,0,VLOOKUP(Y65,FAC_TOTALS_APTA!$A$4:$BT$126,$L69,FALSE))</f>
        <v>0</v>
      </c>
      <c r="Z69" s="120">
        <f>IF(Z65=0,0,VLOOKUP(Z65,FAC_TOTALS_APTA!$A$4:$BT$126,$L69,FALSE))</f>
        <v>0</v>
      </c>
      <c r="AA69" s="120">
        <f>IF(AA65=0,0,VLOOKUP(AA65,FAC_TOTALS_APTA!$A$4:$BT$126,$L69,FALSE))</f>
        <v>0</v>
      </c>
      <c r="AB69" s="120">
        <f>IF(AB65=0,0,VLOOKUP(AB65,FAC_TOTALS_APTA!$A$4:$BT$126,$L69,FALSE))</f>
        <v>0</v>
      </c>
      <c r="AC69" s="124" t="e">
        <f t="shared" si="20"/>
        <v>#N/A</v>
      </c>
      <c r="AD69" s="125" t="e">
        <f>AC69/G81</f>
        <v>#N/A</v>
      </c>
    </row>
    <row r="70" spans="1:33" x14ac:dyDescent="0.25">
      <c r="B70" s="77" t="s">
        <v>52</v>
      </c>
      <c r="C70" s="80" t="s">
        <v>24</v>
      </c>
      <c r="D70" s="107" t="s">
        <v>9</v>
      </c>
      <c r="E70" s="91"/>
      <c r="F70" s="79">
        <f>MATCH($D70,FAC_TOTALS_APTA!$A$2:$BT$2,)</f>
        <v>14</v>
      </c>
      <c r="G70" s="90" t="e">
        <f>VLOOKUP(G65,FAC_TOTALS_APTA!$A$4:$BT$126,$F70,FALSE)</f>
        <v>#N/A</v>
      </c>
      <c r="H70" s="90" t="e">
        <f>VLOOKUP(H65,FAC_TOTALS_APTA!$A$4:$BT$126,$F70,FALSE)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POP_EMP_log_FAC</v>
      </c>
      <c r="L70" s="79">
        <f>MATCH($K70,FAC_TOTALS_APTA!$A$2:$BR$2,)</f>
        <v>32</v>
      </c>
      <c r="M70" s="90" t="e">
        <f>IF(M65=0,0,VLOOKUP(M65,FAC_TOTALS_APTA!$A$4:$BT$126,$L70,FALSE))</f>
        <v>#N/A</v>
      </c>
      <c r="N70" s="90" t="e">
        <f>IF(N65=0,0,VLOOKUP(N65,FAC_TOTALS_APTA!$A$4:$BT$126,$L70,FALSE))</f>
        <v>#N/A</v>
      </c>
      <c r="O70" s="90" t="e">
        <f>IF(O65=0,0,VLOOKUP(O65,FAC_TOTALS_APTA!$A$4:$BT$126,$L70,FALSE))</f>
        <v>#N/A</v>
      </c>
      <c r="P70" s="90" t="e">
        <f>IF(P65=0,0,VLOOKUP(P65,FAC_TOTALS_APTA!$A$4:$BT$126,$L70,FALSE))</f>
        <v>#N/A</v>
      </c>
      <c r="Q70" s="90" t="e">
        <f>IF(Q65=0,0,VLOOKUP(Q65,FAC_TOTALS_APTA!$A$4:$BT$126,$L70,FALSE))</f>
        <v>#N/A</v>
      </c>
      <c r="R70" s="90" t="e">
        <f>IF(R65=0,0,VLOOKUP(R65,FAC_TOTALS_APTA!$A$4:$BT$126,$L70,FALSE))</f>
        <v>#N/A</v>
      </c>
      <c r="S70" s="90" t="e">
        <f>IF(S65=0,0,VLOOKUP(S65,FAC_TOTALS_APTA!$A$4:$BT$126,$L70,FALSE))</f>
        <v>#N/A</v>
      </c>
      <c r="T70" s="90" t="e">
        <f>IF(T65=0,0,VLOOKUP(T65,FAC_TOTALS_APTA!$A$4:$BT$126,$L70,FALSE))</f>
        <v>#N/A</v>
      </c>
      <c r="U70" s="90" t="e">
        <f>IF(U65=0,0,VLOOKUP(U65,FAC_TOTALS_APTA!$A$4:$BT$126,$L70,FALSE))</f>
        <v>#N/A</v>
      </c>
      <c r="V70" s="90" t="e">
        <f>IF(V65=0,0,VLOOKUP(V65,FAC_TOTALS_APTA!$A$4:$BT$126,$L70,FALSE))</f>
        <v>#N/A</v>
      </c>
      <c r="W70" s="90">
        <f>IF(W65=0,0,VLOOKUP(W65,FAC_TOTALS_APTA!$A$4:$BT$126,$L70,FALSE))</f>
        <v>0</v>
      </c>
      <c r="X70" s="90">
        <f>IF(X65=0,0,VLOOKUP(X65,FAC_TOTALS_APTA!$A$4:$BT$126,$L70,FALSE))</f>
        <v>0</v>
      </c>
      <c r="Y70" s="90">
        <f>IF(Y65=0,0,VLOOKUP(Y65,FAC_TOTALS_APTA!$A$4:$BT$126,$L70,FALSE))</f>
        <v>0</v>
      </c>
      <c r="Z70" s="90">
        <f>IF(Z65=0,0,VLOOKUP(Z65,FAC_TOTALS_APTA!$A$4:$BT$126,$L70,FALSE))</f>
        <v>0</v>
      </c>
      <c r="AA70" s="90">
        <f>IF(AA65=0,0,VLOOKUP(AA65,FAC_TOTALS_APTA!$A$4:$BT$126,$L70,FALSE))</f>
        <v>0</v>
      </c>
      <c r="AB70" s="90">
        <f>IF(AB65=0,0,VLOOKUP(AB65,FAC_TOTALS_APTA!$A$4:$BT$126,$L70,FALSE))</f>
        <v>0</v>
      </c>
      <c r="AC70" s="94" t="e">
        <f t="shared" si="20"/>
        <v>#N/A</v>
      </c>
      <c r="AD70" s="95" t="e">
        <f>AC70/G80</f>
        <v>#N/A</v>
      </c>
    </row>
    <row r="71" spans="1:33" x14ac:dyDescent="0.25">
      <c r="B71" s="28" t="s">
        <v>93</v>
      </c>
      <c r="C71" s="80"/>
      <c r="D71" s="107" t="s">
        <v>92</v>
      </c>
      <c r="E71" s="91"/>
      <c r="F71" s="79">
        <f>MATCH($D71,FAC_TOTALS_APTA!$A$2:$BT$2,)</f>
        <v>15</v>
      </c>
      <c r="G71" s="96" t="e">
        <f>VLOOKUP(G65,FAC_TOTALS_APTA!$A$4:$BT$126,$F71,FALSE)</f>
        <v>#N/A</v>
      </c>
      <c r="H71" s="96" t="e">
        <f>VLOOKUP(H65,FAC_TOTALS_APTA!$A$4:$BT$126,$F71,FALSE)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TSD_POP_EMP_PCT_FAC</v>
      </c>
      <c r="L71" s="79">
        <f>MATCH($K71,FAC_TOTALS_APTA!$A$2:$BR$2,)</f>
        <v>33</v>
      </c>
      <c r="M71" s="90" t="e">
        <f>IF(M65=0,0,VLOOKUP(M65,FAC_TOTALS_APTA!$A$4:$BT$126,$L71,FALSE))</f>
        <v>#N/A</v>
      </c>
      <c r="N71" s="90" t="e">
        <f>IF(N65=0,0,VLOOKUP(N65,FAC_TOTALS_APTA!$A$4:$BT$126,$L71,FALSE))</f>
        <v>#N/A</v>
      </c>
      <c r="O71" s="90" t="e">
        <f>IF(O65=0,0,VLOOKUP(O65,FAC_TOTALS_APTA!$A$4:$BT$126,$L71,FALSE))</f>
        <v>#N/A</v>
      </c>
      <c r="P71" s="90" t="e">
        <f>IF(P65=0,0,VLOOKUP(P65,FAC_TOTALS_APTA!$A$4:$BT$126,$L71,FALSE))</f>
        <v>#N/A</v>
      </c>
      <c r="Q71" s="90" t="e">
        <f>IF(Q65=0,0,VLOOKUP(Q65,FAC_TOTALS_APTA!$A$4:$BT$126,$L71,FALSE))</f>
        <v>#N/A</v>
      </c>
      <c r="R71" s="90" t="e">
        <f>IF(R65=0,0,VLOOKUP(R65,FAC_TOTALS_APTA!$A$4:$BT$126,$L71,FALSE))</f>
        <v>#N/A</v>
      </c>
      <c r="S71" s="90" t="e">
        <f>IF(S65=0,0,VLOOKUP(S65,FAC_TOTALS_APTA!$A$4:$BT$126,$L71,FALSE))</f>
        <v>#N/A</v>
      </c>
      <c r="T71" s="90" t="e">
        <f>IF(T65=0,0,VLOOKUP(T65,FAC_TOTALS_APTA!$A$4:$BT$126,$L71,FALSE))</f>
        <v>#N/A</v>
      </c>
      <c r="U71" s="90" t="e">
        <f>IF(U65=0,0,VLOOKUP(U65,FAC_TOTALS_APTA!$A$4:$BT$126,$L71,FALSE))</f>
        <v>#N/A</v>
      </c>
      <c r="V71" s="90" t="e">
        <f>IF(V65=0,0,VLOOKUP(V65,FAC_TOTALS_APTA!$A$4:$BT$126,$L71,FALSE))</f>
        <v>#N/A</v>
      </c>
      <c r="W71" s="90">
        <f>IF(W65=0,0,VLOOKUP(W65,FAC_TOTALS_APTA!$A$4:$BT$126,$L71,FALSE))</f>
        <v>0</v>
      </c>
      <c r="X71" s="90">
        <f>IF(X65=0,0,VLOOKUP(X65,FAC_TOTALS_APTA!$A$4:$BT$126,$L71,FALSE))</f>
        <v>0</v>
      </c>
      <c r="Y71" s="90">
        <f>IF(Y65=0,0,VLOOKUP(Y65,FAC_TOTALS_APTA!$A$4:$BT$126,$L71,FALSE))</f>
        <v>0</v>
      </c>
      <c r="Z71" s="90">
        <f>IF(Z65=0,0,VLOOKUP(Z65,FAC_TOTALS_APTA!$A$4:$BT$126,$L71,FALSE))</f>
        <v>0</v>
      </c>
      <c r="AA71" s="90">
        <f>IF(AA65=0,0,VLOOKUP(AA65,FAC_TOTALS_APTA!$A$4:$BT$126,$L71,FALSE))</f>
        <v>0</v>
      </c>
      <c r="AB71" s="90">
        <f>IF(AB65=0,0,VLOOKUP(AB65,FAC_TOTALS_APTA!$A$4:$BT$126,$L71,FALSE))</f>
        <v>0</v>
      </c>
      <c r="AC71" s="94" t="e">
        <f t="shared" si="20"/>
        <v>#N/A</v>
      </c>
      <c r="AD71" s="95" t="e">
        <f>AC71/G80</f>
        <v>#N/A</v>
      </c>
    </row>
    <row r="72" spans="1:33" x14ac:dyDescent="0.2">
      <c r="B72" s="77" t="s">
        <v>53</v>
      </c>
      <c r="C72" s="80" t="s">
        <v>24</v>
      </c>
      <c r="D72" s="127" t="s">
        <v>17</v>
      </c>
      <c r="E72" s="91"/>
      <c r="F72" s="79">
        <f>MATCH($D72,FAC_TOTALS_APTA!$A$2:$BT$2,)</f>
        <v>16</v>
      </c>
      <c r="G72" s="97" t="e">
        <f>VLOOKUP(G65,FAC_TOTALS_APTA!$A$4:$BT$126,$F72,FALSE)</f>
        <v>#N/A</v>
      </c>
      <c r="H72" s="97" t="e">
        <f>VLOOKUP(H65,FAC_TOTALS_APTA!$A$4:$BT$126,$F72,FALSE)</f>
        <v>#N/A</v>
      </c>
      <c r="I72" s="92" t="str">
        <f t="shared" si="17"/>
        <v>-</v>
      </c>
      <c r="J72" s="93" t="str">
        <f t="shared" si="18"/>
        <v>_log</v>
      </c>
      <c r="K72" s="93" t="str">
        <f t="shared" si="19"/>
        <v>GAS_PRICE_2018_log_FAC</v>
      </c>
      <c r="L72" s="79">
        <f>MATCH($K72,FAC_TOTALS_APTA!$A$2:$BR$2,)</f>
        <v>34</v>
      </c>
      <c r="M72" s="90" t="e">
        <f>IF(M65=0,0,VLOOKUP(M65,FAC_TOTALS_APTA!$A$4:$BT$126,$L72,FALSE))</f>
        <v>#N/A</v>
      </c>
      <c r="N72" s="90" t="e">
        <f>IF(N65=0,0,VLOOKUP(N65,FAC_TOTALS_APTA!$A$4:$BT$126,$L72,FALSE))</f>
        <v>#N/A</v>
      </c>
      <c r="O72" s="90" t="e">
        <f>IF(O65=0,0,VLOOKUP(O65,FAC_TOTALS_APTA!$A$4:$BT$126,$L72,FALSE))</f>
        <v>#N/A</v>
      </c>
      <c r="P72" s="90" t="e">
        <f>IF(P65=0,0,VLOOKUP(P65,FAC_TOTALS_APTA!$A$4:$BT$126,$L72,FALSE))</f>
        <v>#N/A</v>
      </c>
      <c r="Q72" s="90" t="e">
        <f>IF(Q65=0,0,VLOOKUP(Q65,FAC_TOTALS_APTA!$A$4:$BT$126,$L72,FALSE))</f>
        <v>#N/A</v>
      </c>
      <c r="R72" s="90" t="e">
        <f>IF(R65=0,0,VLOOKUP(R65,FAC_TOTALS_APTA!$A$4:$BT$126,$L72,FALSE))</f>
        <v>#N/A</v>
      </c>
      <c r="S72" s="90" t="e">
        <f>IF(S65=0,0,VLOOKUP(S65,FAC_TOTALS_APTA!$A$4:$BT$126,$L72,FALSE))</f>
        <v>#N/A</v>
      </c>
      <c r="T72" s="90" t="e">
        <f>IF(T65=0,0,VLOOKUP(T65,FAC_TOTALS_APTA!$A$4:$BT$126,$L72,FALSE))</f>
        <v>#N/A</v>
      </c>
      <c r="U72" s="90" t="e">
        <f>IF(U65=0,0,VLOOKUP(U65,FAC_TOTALS_APTA!$A$4:$BT$126,$L72,FALSE))</f>
        <v>#N/A</v>
      </c>
      <c r="V72" s="90" t="e">
        <f>IF(V65=0,0,VLOOKUP(V65,FAC_TOTALS_APTA!$A$4:$BT$126,$L72,FALSE))</f>
        <v>#N/A</v>
      </c>
      <c r="W72" s="90">
        <f>IF(W65=0,0,VLOOKUP(W65,FAC_TOTALS_APTA!$A$4:$BT$126,$L72,FALSE))</f>
        <v>0</v>
      </c>
      <c r="X72" s="90">
        <f>IF(X65=0,0,VLOOKUP(X65,FAC_TOTALS_APTA!$A$4:$BT$126,$L72,FALSE))</f>
        <v>0</v>
      </c>
      <c r="Y72" s="90">
        <f>IF(Y65=0,0,VLOOKUP(Y65,FAC_TOTALS_APTA!$A$4:$BT$126,$L72,FALSE))</f>
        <v>0</v>
      </c>
      <c r="Z72" s="90">
        <f>IF(Z65=0,0,VLOOKUP(Z65,FAC_TOTALS_APTA!$A$4:$BT$126,$L72,FALSE))</f>
        <v>0</v>
      </c>
      <c r="AA72" s="90">
        <f>IF(AA65=0,0,VLOOKUP(AA65,FAC_TOTALS_APTA!$A$4:$BT$126,$L72,FALSE))</f>
        <v>0</v>
      </c>
      <c r="AB72" s="90">
        <f>IF(AB65=0,0,VLOOKUP(AB65,FAC_TOTALS_APTA!$A$4:$BT$126,$L72,FALSE))</f>
        <v>0</v>
      </c>
      <c r="AC72" s="94" t="e">
        <f t="shared" si="20"/>
        <v>#N/A</v>
      </c>
      <c r="AD72" s="95" t="e">
        <f>AC72/G80</f>
        <v>#N/A</v>
      </c>
    </row>
    <row r="73" spans="1:33" x14ac:dyDescent="0.25">
      <c r="B73" s="77" t="s">
        <v>50</v>
      </c>
      <c r="C73" s="80" t="s">
        <v>24</v>
      </c>
      <c r="D73" s="107" t="s">
        <v>16</v>
      </c>
      <c r="E73" s="91"/>
      <c r="F73" s="79">
        <f>MATCH($D73,FAC_TOTALS_APTA!$A$2:$BT$2,)</f>
        <v>17</v>
      </c>
      <c r="G73" s="96" t="e">
        <f>VLOOKUP(G65,FAC_TOTALS_APTA!$A$4:$BT$126,$F73,FALSE)</f>
        <v>#N/A</v>
      </c>
      <c r="H73" s="96" t="e">
        <f>VLOOKUP(H65,FAC_TOTALS_APTA!$A$4:$BT$126,$F73,FALSE)</f>
        <v>#N/A</v>
      </c>
      <c r="I73" s="92" t="str">
        <f t="shared" si="17"/>
        <v>-</v>
      </c>
      <c r="J73" s="93" t="str">
        <f t="shared" si="18"/>
        <v>_log</v>
      </c>
      <c r="K73" s="93" t="str">
        <f t="shared" si="19"/>
        <v>TOTAL_MED_INC_INDIV_2018_log_FAC</v>
      </c>
      <c r="L73" s="79">
        <f>MATCH($K73,FAC_TOTALS_APTA!$A$2:$BR$2,)</f>
        <v>35</v>
      </c>
      <c r="M73" s="90" t="e">
        <f>IF(M65=0,0,VLOOKUP(M65,FAC_TOTALS_APTA!$A$4:$BT$126,$L73,FALSE))</f>
        <v>#N/A</v>
      </c>
      <c r="N73" s="90" t="e">
        <f>IF(N65=0,0,VLOOKUP(N65,FAC_TOTALS_APTA!$A$4:$BT$126,$L73,FALSE))</f>
        <v>#N/A</v>
      </c>
      <c r="O73" s="90" t="e">
        <f>IF(O65=0,0,VLOOKUP(O65,FAC_TOTALS_APTA!$A$4:$BT$126,$L73,FALSE))</f>
        <v>#N/A</v>
      </c>
      <c r="P73" s="90" t="e">
        <f>IF(P65=0,0,VLOOKUP(P65,FAC_TOTALS_APTA!$A$4:$BT$126,$L73,FALSE))</f>
        <v>#N/A</v>
      </c>
      <c r="Q73" s="90" t="e">
        <f>IF(Q65=0,0,VLOOKUP(Q65,FAC_TOTALS_APTA!$A$4:$BT$126,$L73,FALSE))</f>
        <v>#N/A</v>
      </c>
      <c r="R73" s="90" t="e">
        <f>IF(R65=0,0,VLOOKUP(R65,FAC_TOTALS_APTA!$A$4:$BT$126,$L73,FALSE))</f>
        <v>#N/A</v>
      </c>
      <c r="S73" s="90" t="e">
        <f>IF(S65=0,0,VLOOKUP(S65,FAC_TOTALS_APTA!$A$4:$BT$126,$L73,FALSE))</f>
        <v>#N/A</v>
      </c>
      <c r="T73" s="90" t="e">
        <f>IF(T65=0,0,VLOOKUP(T65,FAC_TOTALS_APTA!$A$4:$BT$126,$L73,FALSE))</f>
        <v>#N/A</v>
      </c>
      <c r="U73" s="90" t="e">
        <f>IF(U65=0,0,VLOOKUP(U65,FAC_TOTALS_APTA!$A$4:$BT$126,$L73,FALSE))</f>
        <v>#N/A</v>
      </c>
      <c r="V73" s="90" t="e">
        <f>IF(V65=0,0,VLOOKUP(V65,FAC_TOTALS_APTA!$A$4:$BT$126,$L73,FALSE))</f>
        <v>#N/A</v>
      </c>
      <c r="W73" s="90">
        <f>IF(W65=0,0,VLOOKUP(W65,FAC_TOTALS_APTA!$A$4:$BT$126,$L73,FALSE))</f>
        <v>0</v>
      </c>
      <c r="X73" s="90">
        <f>IF(X65=0,0,VLOOKUP(X65,FAC_TOTALS_APTA!$A$4:$BT$126,$L73,FALSE))</f>
        <v>0</v>
      </c>
      <c r="Y73" s="90">
        <f>IF(Y65=0,0,VLOOKUP(Y65,FAC_TOTALS_APTA!$A$4:$BT$126,$L73,FALSE))</f>
        <v>0</v>
      </c>
      <c r="Z73" s="90">
        <f>IF(Z65=0,0,VLOOKUP(Z65,FAC_TOTALS_APTA!$A$4:$BT$126,$L73,FALSE))</f>
        <v>0</v>
      </c>
      <c r="AA73" s="90">
        <f>IF(AA65=0,0,VLOOKUP(AA65,FAC_TOTALS_APTA!$A$4:$BT$126,$L73,FALSE))</f>
        <v>0</v>
      </c>
      <c r="AB73" s="90">
        <f>IF(AB65=0,0,VLOOKUP(AB65,FAC_TOTALS_APTA!$A$4:$BT$126,$L73,FALSE))</f>
        <v>0</v>
      </c>
      <c r="AC73" s="94" t="e">
        <f t="shared" si="20"/>
        <v>#N/A</v>
      </c>
      <c r="AD73" s="95" t="e">
        <f>AC73/G80</f>
        <v>#N/A</v>
      </c>
    </row>
    <row r="74" spans="1:33" x14ac:dyDescent="0.25">
      <c r="B74" s="77" t="s">
        <v>66</v>
      </c>
      <c r="C74" s="80"/>
      <c r="D74" s="107" t="s">
        <v>10</v>
      </c>
      <c r="E74" s="91"/>
      <c r="F74" s="79">
        <f>MATCH($D74,FAC_TOTALS_APTA!$A$2:$BT$2,)</f>
        <v>18</v>
      </c>
      <c r="G74" s="90" t="e">
        <f>VLOOKUP(G65,FAC_TOTALS_APTA!$A$4:$BT$126,$F74,FALSE)</f>
        <v>#N/A</v>
      </c>
      <c r="H74" s="90" t="e">
        <f>VLOOKUP(H65,FAC_TOTALS_APTA!$A$4:$BT$126,$F74,FALSE)</f>
        <v>#N/A</v>
      </c>
      <c r="I74" s="92" t="str">
        <f t="shared" si="17"/>
        <v>-</v>
      </c>
      <c r="J74" s="93" t="str">
        <f t="shared" si="18"/>
        <v/>
      </c>
      <c r="K74" s="93" t="str">
        <f t="shared" si="19"/>
        <v>PCT_HH_NO_VEH_FAC</v>
      </c>
      <c r="L74" s="79">
        <f>MATCH($K74,FAC_TOTALS_APTA!$A$2:$BR$2,)</f>
        <v>36</v>
      </c>
      <c r="M74" s="90" t="e">
        <f>IF(M65=0,0,VLOOKUP(M65,FAC_TOTALS_APTA!$A$4:$BT$126,$L74,FALSE))</f>
        <v>#N/A</v>
      </c>
      <c r="N74" s="90" t="e">
        <f>IF(N65=0,0,VLOOKUP(N65,FAC_TOTALS_APTA!$A$4:$BT$126,$L74,FALSE))</f>
        <v>#N/A</v>
      </c>
      <c r="O74" s="90" t="e">
        <f>IF(O65=0,0,VLOOKUP(O65,FAC_TOTALS_APTA!$A$4:$BT$126,$L74,FALSE))</f>
        <v>#N/A</v>
      </c>
      <c r="P74" s="90" t="e">
        <f>IF(P65=0,0,VLOOKUP(P65,FAC_TOTALS_APTA!$A$4:$BT$126,$L74,FALSE))</f>
        <v>#N/A</v>
      </c>
      <c r="Q74" s="90" t="e">
        <f>IF(Q65=0,0,VLOOKUP(Q65,FAC_TOTALS_APTA!$A$4:$BT$126,$L74,FALSE))</f>
        <v>#N/A</v>
      </c>
      <c r="R74" s="90" t="e">
        <f>IF(R65=0,0,VLOOKUP(R65,FAC_TOTALS_APTA!$A$4:$BT$126,$L74,FALSE))</f>
        <v>#N/A</v>
      </c>
      <c r="S74" s="90" t="e">
        <f>IF(S65=0,0,VLOOKUP(S65,FAC_TOTALS_APTA!$A$4:$BT$126,$L74,FALSE))</f>
        <v>#N/A</v>
      </c>
      <c r="T74" s="90" t="e">
        <f>IF(T65=0,0,VLOOKUP(T65,FAC_TOTALS_APTA!$A$4:$BT$126,$L74,FALSE))</f>
        <v>#N/A</v>
      </c>
      <c r="U74" s="90" t="e">
        <f>IF(U65=0,0,VLOOKUP(U65,FAC_TOTALS_APTA!$A$4:$BT$126,$L74,FALSE))</f>
        <v>#N/A</v>
      </c>
      <c r="V74" s="90" t="e">
        <f>IF(V65=0,0,VLOOKUP(V65,FAC_TOTALS_APTA!$A$4:$BT$126,$L74,FALSE))</f>
        <v>#N/A</v>
      </c>
      <c r="W74" s="90">
        <f>IF(W65=0,0,VLOOKUP(W65,FAC_TOTALS_APTA!$A$4:$BT$126,$L74,FALSE))</f>
        <v>0</v>
      </c>
      <c r="X74" s="90">
        <f>IF(X65=0,0,VLOOKUP(X65,FAC_TOTALS_APTA!$A$4:$BT$126,$L74,FALSE))</f>
        <v>0</v>
      </c>
      <c r="Y74" s="90">
        <f>IF(Y65=0,0,VLOOKUP(Y65,FAC_TOTALS_APTA!$A$4:$BT$126,$L74,FALSE))</f>
        <v>0</v>
      </c>
      <c r="Z74" s="90">
        <f>IF(Z65=0,0,VLOOKUP(Z65,FAC_TOTALS_APTA!$A$4:$BT$126,$L74,FALSE))</f>
        <v>0</v>
      </c>
      <c r="AA74" s="90">
        <f>IF(AA65=0,0,VLOOKUP(AA65,FAC_TOTALS_APTA!$A$4:$BT$126,$L74,FALSE))</f>
        <v>0</v>
      </c>
      <c r="AB74" s="90">
        <f>IF(AB65=0,0,VLOOKUP(AB65,FAC_TOTALS_APTA!$A$4:$BT$126,$L74,FALSE))</f>
        <v>0</v>
      </c>
      <c r="AC74" s="94" t="e">
        <f t="shared" si="20"/>
        <v>#N/A</v>
      </c>
      <c r="AD74" s="95" t="e">
        <f>AC74/G80</f>
        <v>#N/A</v>
      </c>
    </row>
    <row r="75" spans="1:33" x14ac:dyDescent="0.25">
      <c r="B75" s="77" t="s">
        <v>51</v>
      </c>
      <c r="C75" s="80"/>
      <c r="D75" s="107" t="s">
        <v>31</v>
      </c>
      <c r="E75" s="91"/>
      <c r="F75" s="79">
        <f>MATCH($D75,FAC_TOTALS_APTA!$A$2:$BT$2,)</f>
        <v>19</v>
      </c>
      <c r="G75" s="97" t="e">
        <f>VLOOKUP(G65,FAC_TOTALS_APTA!$A$4:$BT$126,$F75,FALSE)</f>
        <v>#N/A</v>
      </c>
      <c r="H75" s="97" t="e">
        <f>VLOOKUP(H65,FAC_TOTALS_APTA!$A$4:$BT$126,$F75,FALSE)</f>
        <v>#N/A</v>
      </c>
      <c r="I75" s="92" t="str">
        <f t="shared" si="17"/>
        <v>-</v>
      </c>
      <c r="J75" s="93" t="str">
        <f t="shared" si="18"/>
        <v/>
      </c>
      <c r="K75" s="93" t="str">
        <f t="shared" si="19"/>
        <v>JTW_HOME_PCT_FAC</v>
      </c>
      <c r="L75" s="79">
        <f>MATCH($K75,FAC_TOTALS_APTA!$A$2:$BR$2,)</f>
        <v>37</v>
      </c>
      <c r="M75" s="90" t="e">
        <f>IF(M65=0,0,VLOOKUP(M65,FAC_TOTALS_APTA!$A$4:$BT$126,$L75,FALSE))</f>
        <v>#N/A</v>
      </c>
      <c r="N75" s="90" t="e">
        <f>IF(N65=0,0,VLOOKUP(N65,FAC_TOTALS_APTA!$A$4:$BT$126,$L75,FALSE))</f>
        <v>#N/A</v>
      </c>
      <c r="O75" s="90" t="e">
        <f>IF(O65=0,0,VLOOKUP(O65,FAC_TOTALS_APTA!$A$4:$BT$126,$L75,FALSE))</f>
        <v>#N/A</v>
      </c>
      <c r="P75" s="90" t="e">
        <f>IF(P65=0,0,VLOOKUP(P65,FAC_TOTALS_APTA!$A$4:$BT$126,$L75,FALSE))</f>
        <v>#N/A</v>
      </c>
      <c r="Q75" s="90" t="e">
        <f>IF(Q65=0,0,VLOOKUP(Q65,FAC_TOTALS_APTA!$A$4:$BT$126,$L75,FALSE))</f>
        <v>#N/A</v>
      </c>
      <c r="R75" s="90" t="e">
        <f>IF(R65=0,0,VLOOKUP(R65,FAC_TOTALS_APTA!$A$4:$BT$126,$L75,FALSE))</f>
        <v>#N/A</v>
      </c>
      <c r="S75" s="90" t="e">
        <f>IF(S65=0,0,VLOOKUP(S65,FAC_TOTALS_APTA!$A$4:$BT$126,$L75,FALSE))</f>
        <v>#N/A</v>
      </c>
      <c r="T75" s="90" t="e">
        <f>IF(T65=0,0,VLOOKUP(T65,FAC_TOTALS_APTA!$A$4:$BT$126,$L75,FALSE))</f>
        <v>#N/A</v>
      </c>
      <c r="U75" s="90" t="e">
        <f>IF(U65=0,0,VLOOKUP(U65,FAC_TOTALS_APTA!$A$4:$BT$126,$L75,FALSE))</f>
        <v>#N/A</v>
      </c>
      <c r="V75" s="90" t="e">
        <f>IF(V65=0,0,VLOOKUP(V65,FAC_TOTALS_APTA!$A$4:$BT$126,$L75,FALSE))</f>
        <v>#N/A</v>
      </c>
      <c r="W75" s="90">
        <f>IF(W65=0,0,VLOOKUP(W65,FAC_TOTALS_APTA!$A$4:$BT$126,$L75,FALSE))</f>
        <v>0</v>
      </c>
      <c r="X75" s="90">
        <f>IF(X65=0,0,VLOOKUP(X65,FAC_TOTALS_APTA!$A$4:$BT$126,$L75,FALSE))</f>
        <v>0</v>
      </c>
      <c r="Y75" s="90">
        <f>IF(Y65=0,0,VLOOKUP(Y65,FAC_TOTALS_APTA!$A$4:$BT$126,$L75,FALSE))</f>
        <v>0</v>
      </c>
      <c r="Z75" s="90">
        <f>IF(Z65=0,0,VLOOKUP(Z65,FAC_TOTALS_APTA!$A$4:$BT$126,$L75,FALSE))</f>
        <v>0</v>
      </c>
      <c r="AA75" s="90">
        <f>IF(AA65=0,0,VLOOKUP(AA65,FAC_TOTALS_APTA!$A$4:$BT$126,$L75,FALSE))</f>
        <v>0</v>
      </c>
      <c r="AB75" s="90">
        <f>IF(AB65=0,0,VLOOKUP(AB65,FAC_TOTALS_APTA!$A$4:$BT$126,$L75,FALSE))</f>
        <v>0</v>
      </c>
      <c r="AC75" s="94" t="e">
        <f t="shared" si="20"/>
        <v>#N/A</v>
      </c>
      <c r="AD75" s="95" t="e">
        <f>AC75/G80</f>
        <v>#N/A</v>
      </c>
    </row>
    <row r="76" spans="1:33" x14ac:dyDescent="0.25">
      <c r="B76" s="77" t="s">
        <v>67</v>
      </c>
      <c r="C76" s="80"/>
      <c r="D76" s="14" t="s">
        <v>89</v>
      </c>
      <c r="E76" s="91"/>
      <c r="F76" s="79" t="e">
        <f>MATCH($D76,FAC_TOTALS_APTA!$A$2:$BT$2,)</f>
        <v>#N/A</v>
      </c>
      <c r="G76" s="97" t="e">
        <f>VLOOKUP(G65,FAC_TOTALS_APTA!$A$4:$BT$126,$F76,FALSE)</f>
        <v>#N/A</v>
      </c>
      <c r="H76" s="97" t="e">
        <f>VLOOKUP(H65,FAC_TOTALS_APTA!$A$4:$BT$126,$F76,FALSE)</f>
        <v>#N/A</v>
      </c>
      <c r="I76" s="92" t="str">
        <f t="shared" si="17"/>
        <v>-</v>
      </c>
      <c r="J76" s="93"/>
      <c r="K76" s="93" t="str">
        <f t="shared" si="19"/>
        <v>YEARS_SINCE_TNC_RAIL_LOW_FAC</v>
      </c>
      <c r="L76" s="79" t="e">
        <f>MATCH($K76,FAC_TOTALS_APTA!$A$2:$BR$2,)</f>
        <v>#N/A</v>
      </c>
      <c r="M76" s="90" t="e">
        <f>IF(M65=0,0,VLOOKUP(M65,FAC_TOTALS_APTA!$A$4:$BT$126,$L76,FALSE))</f>
        <v>#N/A</v>
      </c>
      <c r="N76" s="90" t="e">
        <f>IF(N65=0,0,VLOOKUP(N65,FAC_TOTALS_APTA!$A$4:$BT$126,$L76,FALSE))</f>
        <v>#N/A</v>
      </c>
      <c r="O76" s="90" t="e">
        <f>IF(O65=0,0,VLOOKUP(O65,FAC_TOTALS_APTA!$A$4:$BT$126,$L76,FALSE))</f>
        <v>#N/A</v>
      </c>
      <c r="P76" s="90" t="e">
        <f>IF(P65=0,0,VLOOKUP(P65,FAC_TOTALS_APTA!$A$4:$BT$126,$L76,FALSE))</f>
        <v>#N/A</v>
      </c>
      <c r="Q76" s="90" t="e">
        <f>IF(Q65=0,0,VLOOKUP(Q65,FAC_TOTALS_APTA!$A$4:$BT$126,$L76,FALSE))</f>
        <v>#N/A</v>
      </c>
      <c r="R76" s="90" t="e">
        <f>IF(R65=0,0,VLOOKUP(R65,FAC_TOTALS_APTA!$A$4:$BT$126,$L76,FALSE))</f>
        <v>#N/A</v>
      </c>
      <c r="S76" s="90" t="e">
        <f>IF(S65=0,0,VLOOKUP(S65,FAC_TOTALS_APTA!$A$4:$BT$126,$L76,FALSE))</f>
        <v>#N/A</v>
      </c>
      <c r="T76" s="90" t="e">
        <f>IF(T65=0,0,VLOOKUP(T65,FAC_TOTALS_APTA!$A$4:$BT$126,$L76,FALSE))</f>
        <v>#N/A</v>
      </c>
      <c r="U76" s="90" t="e">
        <f>IF(U65=0,0,VLOOKUP(U65,FAC_TOTALS_APTA!$A$4:$BT$126,$L76,FALSE))</f>
        <v>#N/A</v>
      </c>
      <c r="V76" s="90" t="e">
        <f>IF(V65=0,0,VLOOKUP(V65,FAC_TOTALS_APTA!$A$4:$BT$126,$L76,FALSE))</f>
        <v>#N/A</v>
      </c>
      <c r="W76" s="90">
        <f>IF(W65=0,0,VLOOKUP(W65,FAC_TOTALS_APTA!$A$4:$BT$126,$L76,FALSE))</f>
        <v>0</v>
      </c>
      <c r="X76" s="90">
        <f>IF(X65=0,0,VLOOKUP(X65,FAC_TOTALS_APTA!$A$4:$BT$126,$L76,FALSE))</f>
        <v>0</v>
      </c>
      <c r="Y76" s="90">
        <f>IF(Y65=0,0,VLOOKUP(Y65,FAC_TOTALS_APTA!$A$4:$BT$126,$L76,FALSE))</f>
        <v>0</v>
      </c>
      <c r="Z76" s="90">
        <f>IF(Z65=0,0,VLOOKUP(Z65,FAC_TOTALS_APTA!$A$4:$BT$126,$L76,FALSE))</f>
        <v>0</v>
      </c>
      <c r="AA76" s="90">
        <f>IF(AA65=0,0,VLOOKUP(AA65,FAC_TOTALS_APTA!$A$4:$BT$126,$L76,FALSE))</f>
        <v>0</v>
      </c>
      <c r="AB76" s="90">
        <f>IF(AB65=0,0,VLOOKUP(AB65,FAC_TOTALS_APTA!$A$4:$BT$126,$L76,FALSE))</f>
        <v>0</v>
      </c>
      <c r="AC76" s="94" t="e">
        <f t="shared" si="20"/>
        <v>#N/A</v>
      </c>
      <c r="AD76" s="95" t="e">
        <f>AC76/G80</f>
        <v>#N/A</v>
      </c>
      <c r="AG76" s="56"/>
    </row>
    <row r="77" spans="1:33" x14ac:dyDescent="0.25">
      <c r="B77" s="77" t="s">
        <v>68</v>
      </c>
      <c r="C77" s="80"/>
      <c r="D77" s="107" t="s">
        <v>47</v>
      </c>
      <c r="E77" s="91"/>
      <c r="F77" s="79">
        <f>MATCH($D77,FAC_TOTALS_APTA!$A$2:$BT$2,)</f>
        <v>28</v>
      </c>
      <c r="G77" s="97" t="e">
        <f>VLOOKUP(G65,FAC_TOTALS_APTA!$A$4:$BT$126,$F77,FALSE)</f>
        <v>#N/A</v>
      </c>
      <c r="H77" s="97" t="e">
        <f>VLOOKUP(H65,FAC_TOTALS_APTA!$A$4:$BT$126,$F77,FALSE)</f>
        <v>#N/A</v>
      </c>
      <c r="I77" s="92" t="str">
        <f t="shared" si="17"/>
        <v>-</v>
      </c>
      <c r="J77" s="93" t="str">
        <f t="shared" ref="J77:J78" si="21">IF(C77="Log","_log","")</f>
        <v/>
      </c>
      <c r="K77" s="93" t="str">
        <f t="shared" si="19"/>
        <v>BIKE_SHARE_FAC</v>
      </c>
      <c r="L77" s="79">
        <f>MATCH($K77,FAC_TOTALS_APTA!$A$2:$BR$2,)</f>
        <v>46</v>
      </c>
      <c r="M77" s="90" t="e">
        <f>IF(M65=0,0,VLOOKUP(M65,FAC_TOTALS_APTA!$A$4:$BT$126,$L77,FALSE))</f>
        <v>#N/A</v>
      </c>
      <c r="N77" s="90" t="e">
        <f>IF(N65=0,0,VLOOKUP(N65,FAC_TOTALS_APTA!$A$4:$BT$126,$L77,FALSE))</f>
        <v>#N/A</v>
      </c>
      <c r="O77" s="90" t="e">
        <f>IF(O65=0,0,VLOOKUP(O65,FAC_TOTALS_APTA!$A$4:$BT$126,$L77,FALSE))</f>
        <v>#N/A</v>
      </c>
      <c r="P77" s="90" t="e">
        <f>IF(P65=0,0,VLOOKUP(P65,FAC_TOTALS_APTA!$A$4:$BT$126,$L77,FALSE))</f>
        <v>#N/A</v>
      </c>
      <c r="Q77" s="90" t="e">
        <f>IF(Q65=0,0,VLOOKUP(Q65,FAC_TOTALS_APTA!$A$4:$BT$126,$L77,FALSE))</f>
        <v>#N/A</v>
      </c>
      <c r="R77" s="90" t="e">
        <f>IF(R65=0,0,VLOOKUP(R65,FAC_TOTALS_APTA!$A$4:$BT$126,$L77,FALSE))</f>
        <v>#N/A</v>
      </c>
      <c r="S77" s="90" t="e">
        <f>IF(S65=0,0,VLOOKUP(S65,FAC_TOTALS_APTA!$A$4:$BT$126,$L77,FALSE))</f>
        <v>#N/A</v>
      </c>
      <c r="T77" s="90" t="e">
        <f>IF(T65=0,0,VLOOKUP(T65,FAC_TOTALS_APTA!$A$4:$BT$126,$L77,FALSE))</f>
        <v>#N/A</v>
      </c>
      <c r="U77" s="90" t="e">
        <f>IF(U65=0,0,VLOOKUP(U65,FAC_TOTALS_APTA!$A$4:$BT$126,$L77,FALSE))</f>
        <v>#N/A</v>
      </c>
      <c r="V77" s="90" t="e">
        <f>IF(V65=0,0,VLOOKUP(V65,FAC_TOTALS_APTA!$A$4:$BT$126,$L77,FALSE))</f>
        <v>#N/A</v>
      </c>
      <c r="W77" s="90">
        <f>IF(W65=0,0,VLOOKUP(W65,FAC_TOTALS_APTA!$A$4:$BT$126,$L77,FALSE))</f>
        <v>0</v>
      </c>
      <c r="X77" s="90">
        <f>IF(X65=0,0,VLOOKUP(X65,FAC_TOTALS_APTA!$A$4:$BT$126,$L77,FALSE))</f>
        <v>0</v>
      </c>
      <c r="Y77" s="90">
        <f>IF(Y65=0,0,VLOOKUP(Y65,FAC_TOTALS_APTA!$A$4:$BT$126,$L77,FALSE))</f>
        <v>0</v>
      </c>
      <c r="Z77" s="90">
        <f>IF(Z65=0,0,VLOOKUP(Z65,FAC_TOTALS_APTA!$A$4:$BT$126,$L77,FALSE))</f>
        <v>0</v>
      </c>
      <c r="AA77" s="90">
        <f>IF(AA65=0,0,VLOOKUP(AA65,FAC_TOTALS_APTA!$A$4:$BT$126,$L77,FALSE))</f>
        <v>0</v>
      </c>
      <c r="AB77" s="90">
        <f>IF(AB65=0,0,VLOOKUP(AB65,FAC_TOTALS_APTA!$A$4:$BT$126,$L77,FALSE))</f>
        <v>0</v>
      </c>
      <c r="AC77" s="94" t="e">
        <f t="shared" si="20"/>
        <v>#N/A</v>
      </c>
      <c r="AD77" s="95" t="e">
        <f>AC77/G80</f>
        <v>#N/A</v>
      </c>
      <c r="AG77" s="56"/>
    </row>
    <row r="78" spans="1:33" x14ac:dyDescent="0.25">
      <c r="B78" s="87" t="s">
        <v>69</v>
      </c>
      <c r="C78" s="88"/>
      <c r="D78" s="132" t="s">
        <v>48</v>
      </c>
      <c r="E78" s="98"/>
      <c r="F78" s="89">
        <f>MATCH($D78,FAC_TOTALS_APTA!$A$2:$BT$2,)</f>
        <v>29</v>
      </c>
      <c r="G78" s="99" t="e">
        <f>VLOOKUP(G65,FAC_TOTALS_APTA!$A$4:$BT$126,$F78,FALSE)</f>
        <v>#N/A</v>
      </c>
      <c r="H78" s="99" t="e">
        <f>VLOOKUP(H65,FAC_TOTALS_APTA!$A$4:$BT$126,$F78,FALSE)</f>
        <v>#N/A</v>
      </c>
      <c r="I78" s="100" t="str">
        <f t="shared" si="17"/>
        <v>-</v>
      </c>
      <c r="J78" s="101" t="str">
        <f t="shared" si="21"/>
        <v/>
      </c>
      <c r="K78" s="101" t="str">
        <f t="shared" si="19"/>
        <v>scooter_flag_FAC</v>
      </c>
      <c r="L78" s="89">
        <f>MATCH($K78,FAC_TOTALS_APTA!$A$2:$BR$2,)</f>
        <v>47</v>
      </c>
      <c r="M78" s="102" t="e">
        <f>IF(M65=0,0,VLOOKUP(M65,FAC_TOTALS_APTA!$A$4:$BT$126,$L78,FALSE))</f>
        <v>#N/A</v>
      </c>
      <c r="N78" s="102" t="e">
        <f>IF(N65=0,0,VLOOKUP(N65,FAC_TOTALS_APTA!$A$4:$BT$126,$L78,FALSE))</f>
        <v>#N/A</v>
      </c>
      <c r="O78" s="102" t="e">
        <f>IF(O65=0,0,VLOOKUP(O65,FAC_TOTALS_APTA!$A$4:$BT$126,$L78,FALSE))</f>
        <v>#N/A</v>
      </c>
      <c r="P78" s="102" t="e">
        <f>IF(P65=0,0,VLOOKUP(P65,FAC_TOTALS_APTA!$A$4:$BT$126,$L78,FALSE))</f>
        <v>#N/A</v>
      </c>
      <c r="Q78" s="102" t="e">
        <f>IF(Q65=0,0,VLOOKUP(Q65,FAC_TOTALS_APTA!$A$4:$BT$126,$L78,FALSE))</f>
        <v>#N/A</v>
      </c>
      <c r="R78" s="102" t="e">
        <f>IF(R65=0,0,VLOOKUP(R65,FAC_TOTALS_APTA!$A$4:$BT$126,$L78,FALSE))</f>
        <v>#N/A</v>
      </c>
      <c r="S78" s="102" t="e">
        <f>IF(S65=0,0,VLOOKUP(S65,FAC_TOTALS_APTA!$A$4:$BT$126,$L78,FALSE))</f>
        <v>#N/A</v>
      </c>
      <c r="T78" s="102" t="e">
        <f>IF(T65=0,0,VLOOKUP(T65,FAC_TOTALS_APTA!$A$4:$BT$126,$L78,FALSE))</f>
        <v>#N/A</v>
      </c>
      <c r="U78" s="102" t="e">
        <f>IF(U65=0,0,VLOOKUP(U65,FAC_TOTALS_APTA!$A$4:$BT$126,$L78,FALSE))</f>
        <v>#N/A</v>
      </c>
      <c r="V78" s="102" t="e">
        <f>IF(V65=0,0,VLOOKUP(V65,FAC_TOTALS_APTA!$A$4:$BT$126,$L78,FALSE))</f>
        <v>#N/A</v>
      </c>
      <c r="W78" s="102">
        <f>IF(W65=0,0,VLOOKUP(W65,FAC_TOTALS_APTA!$A$4:$BT$126,$L78,FALSE))</f>
        <v>0</v>
      </c>
      <c r="X78" s="102">
        <f>IF(X65=0,0,VLOOKUP(X65,FAC_TOTALS_APTA!$A$4:$BT$126,$L78,FALSE))</f>
        <v>0</v>
      </c>
      <c r="Y78" s="102">
        <f>IF(Y65=0,0,VLOOKUP(Y65,FAC_TOTALS_APTA!$A$4:$BT$126,$L78,FALSE))</f>
        <v>0</v>
      </c>
      <c r="Z78" s="102">
        <f>IF(Z65=0,0,VLOOKUP(Z65,FAC_TOTALS_APTA!$A$4:$BT$126,$L78,FALSE))</f>
        <v>0</v>
      </c>
      <c r="AA78" s="102">
        <f>IF(AA65=0,0,VLOOKUP(AA65,FAC_TOTALS_APTA!$A$4:$BT$126,$L78,FALSE))</f>
        <v>0</v>
      </c>
      <c r="AB78" s="102">
        <f>IF(AB65=0,0,VLOOKUP(AB65,FAC_TOTALS_APTA!$A$4:$BT$126,$L78,FALSE))</f>
        <v>0</v>
      </c>
      <c r="AC78" s="103" t="e">
        <f t="shared" si="20"/>
        <v>#N/A</v>
      </c>
      <c r="AD78" s="104" t="e">
        <f>AC78/G80</f>
        <v>#N/A</v>
      </c>
      <c r="AG78" s="56"/>
    </row>
    <row r="79" spans="1:33" x14ac:dyDescent="0.25">
      <c r="B79" s="44" t="s">
        <v>57</v>
      </c>
      <c r="C79" s="45"/>
      <c r="D79" s="44" t="s">
        <v>49</v>
      </c>
      <c r="E79" s="46"/>
      <c r="F79" s="47"/>
      <c r="G79" s="48"/>
      <c r="H79" s="48"/>
      <c r="I79" s="49"/>
      <c r="J79" s="50"/>
      <c r="K79" s="50" t="str">
        <f t="shared" si="19"/>
        <v>New_Reporter_FAC</v>
      </c>
      <c r="L79" s="47">
        <f>MATCH($K79,FAC_TOTALS_APTA!$A$2:$BR$2,)</f>
        <v>51</v>
      </c>
      <c r="M79" s="48" t="e">
        <f>IF(M65=0,0,VLOOKUP(M65,FAC_TOTALS_APTA!$A$4:$BT$126,$L79,FALSE))</f>
        <v>#N/A</v>
      </c>
      <c r="N79" s="48" t="e">
        <f>IF(N65=0,0,VLOOKUP(N65,FAC_TOTALS_APTA!$A$4:$BT$126,$L79,FALSE))</f>
        <v>#N/A</v>
      </c>
      <c r="O79" s="48" t="e">
        <f>IF(O65=0,0,VLOOKUP(O65,FAC_TOTALS_APTA!$A$4:$BT$126,$L79,FALSE))</f>
        <v>#N/A</v>
      </c>
      <c r="P79" s="48" t="e">
        <f>IF(P65=0,0,VLOOKUP(P65,FAC_TOTALS_APTA!$A$4:$BT$126,$L79,FALSE))</f>
        <v>#N/A</v>
      </c>
      <c r="Q79" s="48" t="e">
        <f>IF(Q65=0,0,VLOOKUP(Q65,FAC_TOTALS_APTA!$A$4:$BT$126,$L79,FALSE))</f>
        <v>#N/A</v>
      </c>
      <c r="R79" s="48" t="e">
        <f>IF(R65=0,0,VLOOKUP(R65,FAC_TOTALS_APTA!$A$4:$BT$126,$L79,FALSE))</f>
        <v>#N/A</v>
      </c>
      <c r="S79" s="48" t="e">
        <f>IF(S65=0,0,VLOOKUP(S65,FAC_TOTALS_APTA!$A$4:$BT$126,$L79,FALSE))</f>
        <v>#N/A</v>
      </c>
      <c r="T79" s="48" t="e">
        <f>IF(T65=0,0,VLOOKUP(T65,FAC_TOTALS_APTA!$A$4:$BT$126,$L79,FALSE))</f>
        <v>#N/A</v>
      </c>
      <c r="U79" s="48" t="e">
        <f>IF(U65=0,0,VLOOKUP(U65,FAC_TOTALS_APTA!$A$4:$BT$126,$L79,FALSE))</f>
        <v>#N/A</v>
      </c>
      <c r="V79" s="48" t="e">
        <f>IF(V65=0,0,VLOOKUP(V65,FAC_TOTALS_APTA!$A$4:$BT$126,$L79,FALSE))</f>
        <v>#N/A</v>
      </c>
      <c r="W79" s="48">
        <f>IF(W65=0,0,VLOOKUP(W65,FAC_TOTALS_APTA!$A$4:$BT$126,$L79,FALSE))</f>
        <v>0</v>
      </c>
      <c r="X79" s="48">
        <f>IF(X65=0,0,VLOOKUP(X65,FAC_TOTALS_APTA!$A$4:$BT$126,$L79,FALSE))</f>
        <v>0</v>
      </c>
      <c r="Y79" s="48">
        <f>IF(Y65=0,0,VLOOKUP(Y65,FAC_TOTALS_APTA!$A$4:$BT$126,$L79,FALSE))</f>
        <v>0</v>
      </c>
      <c r="Z79" s="48">
        <f>IF(Z65=0,0,VLOOKUP(Z65,FAC_TOTALS_APTA!$A$4:$BT$126,$L79,FALSE))</f>
        <v>0</v>
      </c>
      <c r="AA79" s="48">
        <f>IF(AA65=0,0,VLOOKUP(AA65,FAC_TOTALS_APTA!$A$4:$BT$126,$L79,FALSE))</f>
        <v>0</v>
      </c>
      <c r="AB79" s="48">
        <f>IF(AB65=0,0,VLOOKUP(AB65,FAC_TOTALS_APTA!$A$4:$BT$126,$L79,FALSE))</f>
        <v>0</v>
      </c>
      <c r="AC79" s="51" t="e">
        <f>SUM(M79:AB79)</f>
        <v>#N/A</v>
      </c>
      <c r="AD79" s="52" t="e">
        <f>AC79/G81</f>
        <v>#N/A</v>
      </c>
    </row>
    <row r="80" spans="1:33" s="110" customFormat="1" x14ac:dyDescent="0.25">
      <c r="A80" s="109"/>
      <c r="B80" s="28" t="s">
        <v>70</v>
      </c>
      <c r="C80" s="31"/>
      <c r="D80" s="9" t="s">
        <v>6</v>
      </c>
      <c r="E80" s="58"/>
      <c r="F80" s="9">
        <f>MATCH($D80,FAC_TOTALS_APTA!$A$2:$BR$2,)</f>
        <v>10</v>
      </c>
      <c r="G80" s="113" t="e">
        <f>VLOOKUP(G65,FAC_TOTALS_APTA!$A$4:$BT$126,$F80,FALSE)</f>
        <v>#N/A</v>
      </c>
      <c r="H80" s="113" t="e">
        <f>VLOOKUP(H65,FAC_TOTALS_APTA!$A$4:$BR$126,$F80,FALSE)</f>
        <v>#N/A</v>
      </c>
      <c r="I80" s="115" t="e">
        <f t="shared" ref="I80" si="22">H80/G80-1</f>
        <v>#N/A</v>
      </c>
      <c r="J80" s="34"/>
      <c r="K80" s="34"/>
      <c r="L80" s="9"/>
      <c r="M80" s="32" t="e">
        <f t="shared" ref="M80:AB80" si="23">SUM(M67:M73)</f>
        <v>#N/A</v>
      </c>
      <c r="N80" s="32" t="e">
        <f t="shared" si="23"/>
        <v>#N/A</v>
      </c>
      <c r="O80" s="32" t="e">
        <f t="shared" si="23"/>
        <v>#N/A</v>
      </c>
      <c r="P80" s="32" t="e">
        <f t="shared" si="23"/>
        <v>#N/A</v>
      </c>
      <c r="Q80" s="32" t="e">
        <f t="shared" si="23"/>
        <v>#N/A</v>
      </c>
      <c r="R80" s="32" t="e">
        <f t="shared" si="23"/>
        <v>#N/A</v>
      </c>
      <c r="S80" s="32" t="e">
        <f t="shared" si="23"/>
        <v>#N/A</v>
      </c>
      <c r="T80" s="32" t="e">
        <f t="shared" si="23"/>
        <v>#N/A</v>
      </c>
      <c r="U80" s="32" t="e">
        <f t="shared" si="23"/>
        <v>#N/A</v>
      </c>
      <c r="V80" s="32" t="e">
        <f t="shared" si="23"/>
        <v>#N/A</v>
      </c>
      <c r="W80" s="32">
        <f t="shared" si="23"/>
        <v>0</v>
      </c>
      <c r="X80" s="32">
        <f t="shared" si="23"/>
        <v>0</v>
      </c>
      <c r="Y80" s="32">
        <f t="shared" si="23"/>
        <v>0</v>
      </c>
      <c r="Z80" s="32">
        <f t="shared" si="23"/>
        <v>0</v>
      </c>
      <c r="AA80" s="32">
        <f t="shared" si="23"/>
        <v>0</v>
      </c>
      <c r="AB80" s="32">
        <f t="shared" si="23"/>
        <v>0</v>
      </c>
      <c r="AC80" s="35" t="e">
        <f>H80-G80</f>
        <v>#N/A</v>
      </c>
      <c r="AD80" s="36" t="e">
        <f>I80</f>
        <v>#N/A</v>
      </c>
      <c r="AE80" s="109"/>
    </row>
    <row r="81" spans="2:30" ht="13.5" thickBot="1" x14ac:dyDescent="0.3">
      <c r="B81" s="12" t="s">
        <v>54</v>
      </c>
      <c r="C81" s="26"/>
      <c r="D81" s="26" t="s">
        <v>4</v>
      </c>
      <c r="E81" s="26"/>
      <c r="F81" s="26">
        <f>MATCH($D81,FAC_TOTALS_APTA!$A$2:$BR$2,)</f>
        <v>8</v>
      </c>
      <c r="G81" s="114" t="e">
        <f>VLOOKUP(G65,FAC_TOTALS_APTA!$A$4:$BR$126,$F81,FALSE)</f>
        <v>#N/A</v>
      </c>
      <c r="H81" s="114" t="e">
        <f>VLOOKUP(H65,FAC_TOTALS_APTA!$A$4:$BR$126,$F81,FALSE)</f>
        <v>#N/A</v>
      </c>
      <c r="I81" s="116" t="e">
        <f t="shared" ref="I81" si="24">H81/G81-1</f>
        <v>#N/A</v>
      </c>
      <c r="J81" s="53"/>
      <c r="K81" s="53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54" t="e">
        <f>H81-G81</f>
        <v>#N/A</v>
      </c>
      <c r="AD81" s="55" t="e">
        <f>I81</f>
        <v>#N/A</v>
      </c>
    </row>
    <row r="82" spans="2:30" ht="14.25" thickTop="1" thickBot="1" x14ac:dyDescent="0.3">
      <c r="B82" s="60" t="s">
        <v>71</v>
      </c>
      <c r="C82" s="61"/>
      <c r="D82" s="61"/>
      <c r="E82" s="62"/>
      <c r="F82" s="61"/>
      <c r="G82" s="61"/>
      <c r="H82" s="61"/>
      <c r="I82" s="6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55" t="e">
        <f>AD81-AD80</f>
        <v>#N/A</v>
      </c>
    </row>
    <row r="83" spans="2:30" ht="13.5" thickTop="1" x14ac:dyDescent="0.25"/>
    <row r="84" spans="2:30" s="13" customFormat="1" x14ac:dyDescent="0.25">
      <c r="B84" s="21" t="s">
        <v>28</v>
      </c>
      <c r="E84" s="9"/>
      <c r="I84" s="20"/>
    </row>
    <row r="85" spans="2:30" x14ac:dyDescent="0.25">
      <c r="B85" s="18" t="s">
        <v>19</v>
      </c>
      <c r="C85" s="19" t="s">
        <v>20</v>
      </c>
      <c r="D85" s="13"/>
      <c r="E85" s="9"/>
      <c r="F85" s="13"/>
      <c r="G85" s="13"/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2:30" x14ac:dyDescent="0.25">
      <c r="B86" s="18"/>
      <c r="C86" s="19"/>
      <c r="D86" s="13"/>
      <c r="E86" s="9"/>
      <c r="F86" s="13"/>
      <c r="G86" s="13"/>
      <c r="H86" s="13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2:30" x14ac:dyDescent="0.25">
      <c r="B87" s="21" t="s">
        <v>18</v>
      </c>
      <c r="C87" s="22">
        <v>1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2:30" ht="13.5" thickBot="1" x14ac:dyDescent="0.3">
      <c r="B88" s="23" t="s">
        <v>39</v>
      </c>
      <c r="C88" s="24">
        <v>10</v>
      </c>
      <c r="D88" s="25"/>
      <c r="E88" s="26"/>
      <c r="F88" s="25"/>
      <c r="G88" s="25"/>
      <c r="H88" s="25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2:30" ht="13.5" thickTop="1" x14ac:dyDescent="0.25">
      <c r="B89" s="28"/>
      <c r="C89" s="9"/>
      <c r="D89" s="65"/>
      <c r="E89" s="9"/>
      <c r="F89" s="9"/>
      <c r="G89" s="162" t="s">
        <v>55</v>
      </c>
      <c r="H89" s="162"/>
      <c r="I89" s="162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162" t="s">
        <v>59</v>
      </c>
      <c r="AD89" s="162"/>
    </row>
    <row r="90" spans="2:30" x14ac:dyDescent="0.25">
      <c r="B90" s="11" t="s">
        <v>21</v>
      </c>
      <c r="C90" s="30" t="s">
        <v>22</v>
      </c>
      <c r="D90" s="10" t="s">
        <v>23</v>
      </c>
      <c r="E90" s="10"/>
      <c r="F90" s="10"/>
      <c r="G90" s="30">
        <f>$C$1</f>
        <v>2002</v>
      </c>
      <c r="H90" s="30">
        <f>$C$2</f>
        <v>2012</v>
      </c>
      <c r="I90" s="30" t="s">
        <v>25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 t="s">
        <v>27</v>
      </c>
      <c r="AD90" s="30" t="s">
        <v>25</v>
      </c>
    </row>
    <row r="91" spans="2:30" x14ac:dyDescent="0.25">
      <c r="B91" s="28"/>
      <c r="C91" s="31"/>
      <c r="D91" s="9"/>
      <c r="E91" s="9"/>
      <c r="F91" s="9"/>
      <c r="G91" s="9"/>
      <c r="H91" s="9"/>
      <c r="I91" s="31"/>
      <c r="J91" s="9"/>
      <c r="K91" s="9"/>
      <c r="L91" s="9"/>
      <c r="M91" s="9">
        <v>1</v>
      </c>
      <c r="N91" s="9">
        <v>2</v>
      </c>
      <c r="O91" s="9">
        <v>3</v>
      </c>
      <c r="P91" s="9">
        <v>4</v>
      </c>
      <c r="Q91" s="9">
        <v>5</v>
      </c>
      <c r="R91" s="9">
        <v>6</v>
      </c>
      <c r="S91" s="9">
        <v>7</v>
      </c>
      <c r="T91" s="9">
        <v>8</v>
      </c>
      <c r="U91" s="9">
        <v>9</v>
      </c>
      <c r="V91" s="9">
        <v>10</v>
      </c>
      <c r="W91" s="9">
        <v>11</v>
      </c>
      <c r="X91" s="9">
        <v>12</v>
      </c>
      <c r="Y91" s="9">
        <v>13</v>
      </c>
      <c r="Z91" s="9">
        <v>14</v>
      </c>
      <c r="AA91" s="9">
        <v>15</v>
      </c>
      <c r="AB91" s="9">
        <v>16</v>
      </c>
      <c r="AC91" s="9"/>
      <c r="AD91" s="9"/>
    </row>
    <row r="92" spans="2:30" x14ac:dyDescent="0.25">
      <c r="B92" s="28"/>
      <c r="C92" s="31"/>
      <c r="D92" s="9"/>
      <c r="E92" s="9"/>
      <c r="F92" s="9"/>
      <c r="G92" s="9" t="str">
        <f>CONCATENATE($C87,"_",$C88,"_",G90)</f>
        <v>1_10_2002</v>
      </c>
      <c r="H92" s="9" t="str">
        <f>CONCATENATE($C87,"_",$C88,"_",H90)</f>
        <v>1_10_2012</v>
      </c>
      <c r="I92" s="31"/>
      <c r="J92" s="9"/>
      <c r="K92" s="9"/>
      <c r="L92" s="9"/>
      <c r="M92" s="9" t="str">
        <f>IF($G90+M91&gt;$H90,0,CONCATENATE($C87,"_",$C88,"_",$G90+M91))</f>
        <v>1_10_2003</v>
      </c>
      <c r="N92" s="9" t="str">
        <f t="shared" ref="N92:AB92" si="25">IF($G90+N91&gt;$H90,0,CONCATENATE($C87,"_",$C88,"_",$G90+N91))</f>
        <v>1_10_2004</v>
      </c>
      <c r="O92" s="9" t="str">
        <f t="shared" si="25"/>
        <v>1_10_2005</v>
      </c>
      <c r="P92" s="9" t="str">
        <f t="shared" si="25"/>
        <v>1_10_2006</v>
      </c>
      <c r="Q92" s="9" t="str">
        <f t="shared" si="25"/>
        <v>1_10_2007</v>
      </c>
      <c r="R92" s="9" t="str">
        <f t="shared" si="25"/>
        <v>1_10_2008</v>
      </c>
      <c r="S92" s="9" t="str">
        <f t="shared" si="25"/>
        <v>1_10_2009</v>
      </c>
      <c r="T92" s="9" t="str">
        <f t="shared" si="25"/>
        <v>1_10_2010</v>
      </c>
      <c r="U92" s="9" t="str">
        <f t="shared" si="25"/>
        <v>1_10_2011</v>
      </c>
      <c r="V92" s="9" t="str">
        <f t="shared" si="25"/>
        <v>1_10_2012</v>
      </c>
      <c r="W92" s="9">
        <f t="shared" si="25"/>
        <v>0</v>
      </c>
      <c r="X92" s="9">
        <f t="shared" si="25"/>
        <v>0</v>
      </c>
      <c r="Y92" s="9">
        <f t="shared" si="25"/>
        <v>0</v>
      </c>
      <c r="Z92" s="9">
        <f t="shared" si="25"/>
        <v>0</v>
      </c>
      <c r="AA92" s="9">
        <f t="shared" si="25"/>
        <v>0</v>
      </c>
      <c r="AB92" s="9">
        <f t="shared" si="25"/>
        <v>0</v>
      </c>
      <c r="AC92" s="9"/>
      <c r="AD92" s="9"/>
    </row>
    <row r="93" spans="2:30" x14ac:dyDescent="0.25">
      <c r="B93" s="28"/>
      <c r="C93" s="31"/>
      <c r="D93" s="9"/>
      <c r="E93" s="9"/>
      <c r="F93" s="9" t="s">
        <v>26</v>
      </c>
      <c r="G93" s="32"/>
      <c r="H93" s="32"/>
      <c r="I93" s="31"/>
      <c r="J93" s="9"/>
      <c r="K93" s="9"/>
      <c r="L93" s="9" t="s">
        <v>26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2:30" x14ac:dyDescent="0.25">
      <c r="B94" s="28" t="s">
        <v>35</v>
      </c>
      <c r="C94" s="31" t="s">
        <v>24</v>
      </c>
      <c r="D94" s="107" t="s">
        <v>8</v>
      </c>
      <c r="E94" s="58"/>
      <c r="F94" s="9">
        <f>MATCH($D94,FAC_TOTALS_APTA!$A$2:$BT$2,)</f>
        <v>12</v>
      </c>
      <c r="G94" s="32">
        <f>VLOOKUP(G92,FAC_TOTALS_APTA!$A$4:$BT$126,$F94,FALSE)</f>
        <v>474570591.99999899</v>
      </c>
      <c r="H94" s="32">
        <f>VLOOKUP(H92,FAC_TOTALS_APTA!$A$4:$BT$126,$F94,FALSE)</f>
        <v>542311539</v>
      </c>
      <c r="I94" s="33">
        <f>IFERROR(H94/G94-1,"-")</f>
        <v>0.14274156077501154</v>
      </c>
      <c r="J94" s="34" t="str">
        <f>IF(C94="Log","_log","")</f>
        <v>_log</v>
      </c>
      <c r="K94" s="34" t="str">
        <f>CONCATENATE(D94,J94,"_FAC")</f>
        <v>VRM_ADJ_log_FAC</v>
      </c>
      <c r="L94" s="9">
        <f>MATCH($K94,FAC_TOTALS_APTA!$A$2:$BR$2,)</f>
        <v>30</v>
      </c>
      <c r="M94" s="32">
        <f>IF(M92=0,0,VLOOKUP(M92,FAC_TOTALS_APTA!$A$4:$BT$126,$L94,FALSE))</f>
        <v>63928036.900906898</v>
      </c>
      <c r="N94" s="32">
        <f>IF(N92=0,0,VLOOKUP(N92,FAC_TOTALS_APTA!$A$4:$BT$126,$L94,FALSE))</f>
        <v>37735386.395728998</v>
      </c>
      <c r="O94" s="32">
        <f>IF(O92=0,0,VLOOKUP(O92,FAC_TOTALS_APTA!$A$4:$BT$126,$L94,FALSE))</f>
        <v>12987019.909081001</v>
      </c>
      <c r="P94" s="32">
        <f>IF(P92=0,0,VLOOKUP(P92,FAC_TOTALS_APTA!$A$4:$BT$126,$L94,FALSE))</f>
        <v>29578250.483841501</v>
      </c>
      <c r="Q94" s="32">
        <f>IF(Q92=0,0,VLOOKUP(Q92,FAC_TOTALS_APTA!$A$4:$BT$126,$L94,FALSE))</f>
        <v>7926475.1487085996</v>
      </c>
      <c r="R94" s="32">
        <f>IF(R92=0,0,VLOOKUP(R92,FAC_TOTALS_APTA!$A$4:$BT$126,$L94,FALSE))</f>
        <v>40301190.8137803</v>
      </c>
      <c r="S94" s="32">
        <f>IF(S92=0,0,VLOOKUP(S92,FAC_TOTALS_APTA!$A$4:$BT$126,$L94,FALSE))</f>
        <v>9940392.6237347703</v>
      </c>
      <c r="T94" s="32">
        <f>IF(T92=0,0,VLOOKUP(T92,FAC_TOTALS_APTA!$A$4:$BT$126,$L94,FALSE))</f>
        <v>-24702302.394715201</v>
      </c>
      <c r="U94" s="32">
        <f>IF(U92=0,0,VLOOKUP(U92,FAC_TOTALS_APTA!$A$4:$BT$126,$L94,FALSE))</f>
        <v>-25878174.328086101</v>
      </c>
      <c r="V94" s="32">
        <f>IF(V92=0,0,VLOOKUP(V92,FAC_TOTALS_APTA!$A$4:$BT$126,$L94,FALSE))</f>
        <v>-1311071.2903430799</v>
      </c>
      <c r="W94" s="32">
        <f>IF(W92=0,0,VLOOKUP(W92,FAC_TOTALS_APTA!$A$4:$BT$126,$L94,FALSE))</f>
        <v>0</v>
      </c>
      <c r="X94" s="32">
        <f>IF(X92=0,0,VLOOKUP(X92,FAC_TOTALS_APTA!$A$4:$BT$126,$L94,FALSE))</f>
        <v>0</v>
      </c>
      <c r="Y94" s="32">
        <f>IF(Y92=0,0,VLOOKUP(Y92,FAC_TOTALS_APTA!$A$4:$BT$126,$L94,FALSE))</f>
        <v>0</v>
      </c>
      <c r="Z94" s="32">
        <f>IF(Z92=0,0,VLOOKUP(Z92,FAC_TOTALS_APTA!$A$4:$BT$126,$L94,FALSE))</f>
        <v>0</v>
      </c>
      <c r="AA94" s="32">
        <f>IF(AA92=0,0,VLOOKUP(AA92,FAC_TOTALS_APTA!$A$4:$BT$126,$L94,FALSE))</f>
        <v>0</v>
      </c>
      <c r="AB94" s="32">
        <f>IF(AB92=0,0,VLOOKUP(AB92,FAC_TOTALS_APTA!$A$4:$BT$126,$L94,FALSE))</f>
        <v>0</v>
      </c>
      <c r="AC94" s="35">
        <f>SUM(M94:AB94)</f>
        <v>150505204.2626377</v>
      </c>
      <c r="AD94" s="36">
        <f>AC94/G107</f>
        <v>6.2164007655016347E-2</v>
      </c>
    </row>
    <row r="95" spans="2:30" x14ac:dyDescent="0.25">
      <c r="B95" s="28" t="s">
        <v>56</v>
      </c>
      <c r="C95" s="31" t="s">
        <v>24</v>
      </c>
      <c r="D95" s="107" t="s">
        <v>73</v>
      </c>
      <c r="E95" s="58"/>
      <c r="F95" s="9">
        <f>MATCH($D95,FAC_TOTALS_APTA!$A$2:$BT$2,)</f>
        <v>13</v>
      </c>
      <c r="G95" s="57">
        <f>VLOOKUP(G92,FAC_TOTALS_APTA!$A$4:$BT$126,$F95,FALSE)</f>
        <v>1.7610024585999999</v>
      </c>
      <c r="H95" s="57">
        <f>VLOOKUP(H92,FAC_TOTALS_APTA!$A$4:$BT$126,$F95,FALSE)</f>
        <v>1.6964752675200001</v>
      </c>
      <c r="I95" s="33">
        <f t="shared" ref="I95:I105" si="26">IFERROR(H95/G95-1,"-")</f>
        <v>-3.6642306071110853E-2</v>
      </c>
      <c r="J95" s="34" t="str">
        <f t="shared" ref="J95:J102" si="27">IF(C95="Log","_log","")</f>
        <v>_log</v>
      </c>
      <c r="K95" s="34" t="str">
        <f t="shared" ref="K95:K106" si="28">CONCATENATE(D95,J95,"_FAC")</f>
        <v>FARE_per_UPT_cleaned_2018_log_FAC</v>
      </c>
      <c r="L95" s="9">
        <f>MATCH($K95,FAC_TOTALS_APTA!$A$2:$BR$2,)</f>
        <v>31</v>
      </c>
      <c r="M95" s="32">
        <f>IF(M92=0,0,VLOOKUP(M92,FAC_TOTALS_APTA!$A$4:$BT$126,$L95,FALSE))</f>
        <v>-63442062.6656477</v>
      </c>
      <c r="N95" s="32">
        <f>IF(N92=0,0,VLOOKUP(N92,FAC_TOTALS_APTA!$A$4:$BT$126,$L95,FALSE))</f>
        <v>10057983.552700801</v>
      </c>
      <c r="O95" s="32">
        <f>IF(O92=0,0,VLOOKUP(O92,FAC_TOTALS_APTA!$A$4:$BT$126,$L95,FALSE))</f>
        <v>124615774.405818</v>
      </c>
      <c r="P95" s="32">
        <f>IF(P92=0,0,VLOOKUP(P92,FAC_TOTALS_APTA!$A$4:$BT$126,$L95,FALSE))</f>
        <v>10939245.2506309</v>
      </c>
      <c r="Q95" s="32">
        <f>IF(Q92=0,0,VLOOKUP(Q92,FAC_TOTALS_APTA!$A$4:$BT$126,$L95,FALSE))</f>
        <v>35108601.334152997</v>
      </c>
      <c r="R95" s="32">
        <f>IF(R92=0,0,VLOOKUP(R92,FAC_TOTALS_APTA!$A$4:$BT$126,$L95,FALSE))</f>
        <v>-14528671.384</v>
      </c>
      <c r="S95" s="32">
        <f>IF(S92=0,0,VLOOKUP(S92,FAC_TOTALS_APTA!$A$4:$BT$126,$L95,FALSE))</f>
        <v>-48429316.174904399</v>
      </c>
      <c r="T95" s="32">
        <f>IF(T92=0,0,VLOOKUP(T92,FAC_TOTALS_APTA!$A$4:$BT$126,$L95,FALSE))</f>
        <v>-809946.72216265299</v>
      </c>
      <c r="U95" s="32">
        <f>IF(U92=0,0,VLOOKUP(U92,FAC_TOTALS_APTA!$A$4:$BT$126,$L95,FALSE))</f>
        <v>-58645442.751717001</v>
      </c>
      <c r="V95" s="32">
        <f>IF(V92=0,0,VLOOKUP(V92,FAC_TOTALS_APTA!$A$4:$BT$126,$L95,FALSE))</f>
        <v>24446233.029989801</v>
      </c>
      <c r="W95" s="32">
        <f>IF(W92=0,0,VLOOKUP(W92,FAC_TOTALS_APTA!$A$4:$BT$126,$L95,FALSE))</f>
        <v>0</v>
      </c>
      <c r="X95" s="32">
        <f>IF(X92=0,0,VLOOKUP(X92,FAC_TOTALS_APTA!$A$4:$BT$126,$L95,FALSE))</f>
        <v>0</v>
      </c>
      <c r="Y95" s="32">
        <f>IF(Y92=0,0,VLOOKUP(Y92,FAC_TOTALS_APTA!$A$4:$BT$126,$L95,FALSE))</f>
        <v>0</v>
      </c>
      <c r="Z95" s="32">
        <f>IF(Z92=0,0,VLOOKUP(Z92,FAC_TOTALS_APTA!$A$4:$BT$126,$L95,FALSE))</f>
        <v>0</v>
      </c>
      <c r="AA95" s="32">
        <f>IF(AA92=0,0,VLOOKUP(AA92,FAC_TOTALS_APTA!$A$4:$BT$126,$L95,FALSE))</f>
        <v>0</v>
      </c>
      <c r="AB95" s="32">
        <f>IF(AB92=0,0,VLOOKUP(AB92,FAC_TOTALS_APTA!$A$4:$BT$126,$L95,FALSE))</f>
        <v>0</v>
      </c>
      <c r="AC95" s="35">
        <f t="shared" ref="AC95:AC105" si="29">SUM(M95:AB95)</f>
        <v>19312397.874860741</v>
      </c>
      <c r="AD95" s="36">
        <f>AC95/G107</f>
        <v>7.9767078833671446E-3</v>
      </c>
    </row>
    <row r="96" spans="2:30" x14ac:dyDescent="0.25">
      <c r="B96" s="118" t="s">
        <v>94</v>
      </c>
      <c r="C96" s="119" t="s">
        <v>24</v>
      </c>
      <c r="D96" s="107" t="s">
        <v>95</v>
      </c>
      <c r="E96" s="121"/>
      <c r="F96" s="107">
        <f>MATCH($D96,FAC_TOTALS_APTA!$A$2:$BT$2,)</f>
        <v>20</v>
      </c>
      <c r="G96" s="120">
        <f>VLOOKUP(G92,FAC_TOTALS_APTA!$A$4:$BT$126,$F96,FALSE)</f>
        <v>37476.947958619603</v>
      </c>
      <c r="H96" s="120">
        <f>VLOOKUP(H92,FAC_TOTALS_APTA!$A$4:$BT$126,$F96,FALSE)</f>
        <v>49020.296393383403</v>
      </c>
      <c r="I96" s="122">
        <f>IFERROR(H96/G96-1,"-")</f>
        <v>0.30801196638289374</v>
      </c>
      <c r="J96" s="123" t="str">
        <f t="shared" si="27"/>
        <v>_log</v>
      </c>
      <c r="K96" s="123" t="str">
        <f t="shared" si="28"/>
        <v>MDBF_Total_log_FAC</v>
      </c>
      <c r="L96" s="107">
        <f>MATCH($K96,FAC_TOTALS_APTA!$A$2:$BR$2,)</f>
        <v>38</v>
      </c>
      <c r="M96" s="120">
        <f>IF(M92=0,0,VLOOKUP(M92,FAC_TOTALS_APTA!$A$4:$BT$126,$L96,FALSE))</f>
        <v>3077007.0101411301</v>
      </c>
      <c r="N96" s="120">
        <f>IF(N92=0,0,VLOOKUP(N92,FAC_TOTALS_APTA!$A$4:$BT$126,$L96,FALSE))</f>
        <v>152263.370950757</v>
      </c>
      <c r="O96" s="120">
        <f>IF(O92=0,0,VLOOKUP(O92,FAC_TOTALS_APTA!$A$4:$BT$126,$L96,FALSE))</f>
        <v>397090.88163249101</v>
      </c>
      <c r="P96" s="120">
        <f>IF(P92=0,0,VLOOKUP(P92,FAC_TOTALS_APTA!$A$4:$BT$126,$L96,FALSE))</f>
        <v>-1256459.2188341001</v>
      </c>
      <c r="Q96" s="120">
        <f>IF(Q92=0,0,VLOOKUP(Q92,FAC_TOTALS_APTA!$A$4:$BT$126,$L96,FALSE))</f>
        <v>-672716.33618990297</v>
      </c>
      <c r="R96" s="120">
        <f>IF(R92=0,0,VLOOKUP(R92,FAC_TOTALS_APTA!$A$4:$BT$126,$L96,FALSE))</f>
        <v>-572787.62656897795</v>
      </c>
      <c r="S96" s="120">
        <f>IF(S92=0,0,VLOOKUP(S92,FAC_TOTALS_APTA!$A$4:$BT$126,$L96,FALSE))</f>
        <v>473477.38546192</v>
      </c>
      <c r="T96" s="120">
        <f>IF(T92=0,0,VLOOKUP(T92,FAC_TOTALS_APTA!$A$4:$BT$126,$L96,FALSE))</f>
        <v>85961.334201015896</v>
      </c>
      <c r="U96" s="120">
        <f>IF(U92=0,0,VLOOKUP(U92,FAC_TOTALS_APTA!$A$4:$BT$126,$L96,FALSE))</f>
        <v>516966.238875287</v>
      </c>
      <c r="V96" s="120">
        <f>IF(V92=0,0,VLOOKUP(V92,FAC_TOTALS_APTA!$A$4:$BT$126,$L96,FALSE))</f>
        <v>-7663.28786092679</v>
      </c>
      <c r="W96" s="120">
        <f>IF(W92=0,0,VLOOKUP(W92,FAC_TOTALS_APTA!$A$4:$BT$126,$L96,FALSE))</f>
        <v>0</v>
      </c>
      <c r="X96" s="120">
        <f>IF(X92=0,0,VLOOKUP(X92,FAC_TOTALS_APTA!$A$4:$BT$126,$L96,FALSE))</f>
        <v>0</v>
      </c>
      <c r="Y96" s="120">
        <f>IF(Y92=0,0,VLOOKUP(Y92,FAC_TOTALS_APTA!$A$4:$BT$126,$L96,FALSE))</f>
        <v>0</v>
      </c>
      <c r="Z96" s="120">
        <f>IF(Z92=0,0,VLOOKUP(Z92,FAC_TOTALS_APTA!$A$4:$BT$126,$L96,FALSE))</f>
        <v>0</v>
      </c>
      <c r="AA96" s="120">
        <f>IF(AA92=0,0,VLOOKUP(AA92,FAC_TOTALS_APTA!$A$4:$BT$126,$L96,FALSE))</f>
        <v>0</v>
      </c>
      <c r="AB96" s="120">
        <f>IF(AB92=0,0,VLOOKUP(AB92,FAC_TOTALS_APTA!$A$4:$BT$126,$L96,FALSE))</f>
        <v>0</v>
      </c>
      <c r="AC96" s="124">
        <f t="shared" si="29"/>
        <v>2193139.7518086932</v>
      </c>
      <c r="AD96" s="125">
        <f>AC96/G108</f>
        <v>1.0811854454745567E-3</v>
      </c>
    </row>
    <row r="97" spans="1:31" x14ac:dyDescent="0.25">
      <c r="B97" s="28" t="s">
        <v>52</v>
      </c>
      <c r="C97" s="31" t="s">
        <v>24</v>
      </c>
      <c r="D97" s="107" t="s">
        <v>9</v>
      </c>
      <c r="E97" s="58"/>
      <c r="F97" s="9">
        <f>MATCH($D97,FAC_TOTALS_APTA!$A$2:$BT$2,)</f>
        <v>14</v>
      </c>
      <c r="G97" s="32">
        <f>VLOOKUP(G92,FAC_TOTALS_APTA!$A$4:$BT$126,$F97,FALSE)</f>
        <v>25697520.3899999</v>
      </c>
      <c r="H97" s="32">
        <f>VLOOKUP(H92,FAC_TOTALS_APTA!$A$4:$BT$126,$F97,FALSE)</f>
        <v>27909105.420000002</v>
      </c>
      <c r="I97" s="33">
        <f t="shared" si="26"/>
        <v>8.606219574635432E-2</v>
      </c>
      <c r="J97" s="34" t="str">
        <f t="shared" si="27"/>
        <v>_log</v>
      </c>
      <c r="K97" s="34" t="str">
        <f t="shared" si="28"/>
        <v>POP_EMP_log_FAC</v>
      </c>
      <c r="L97" s="9">
        <f>MATCH($K97,FAC_TOTALS_APTA!$A$2:$BR$2,)</f>
        <v>32</v>
      </c>
      <c r="M97" s="32">
        <f>IF(M92=0,0,VLOOKUP(M92,FAC_TOTALS_APTA!$A$4:$BT$126,$L97,FALSE))</f>
        <v>6084278.6537762797</v>
      </c>
      <c r="N97" s="32">
        <f>IF(N92=0,0,VLOOKUP(N92,FAC_TOTALS_APTA!$A$4:$BT$126,$L97,FALSE))</f>
        <v>8932239.3070942704</v>
      </c>
      <c r="O97" s="32">
        <f>IF(O92=0,0,VLOOKUP(O92,FAC_TOTALS_APTA!$A$4:$BT$126,$L97,FALSE))</f>
        <v>9190075.5689667407</v>
      </c>
      <c r="P97" s="32">
        <f>IF(P92=0,0,VLOOKUP(P92,FAC_TOTALS_APTA!$A$4:$BT$126,$L97,FALSE))</f>
        <v>11843993.6189234</v>
      </c>
      <c r="Q97" s="32">
        <f>IF(Q92=0,0,VLOOKUP(Q92,FAC_TOTALS_APTA!$A$4:$BT$126,$L97,FALSE))</f>
        <v>1249633.8763142901</v>
      </c>
      <c r="R97" s="32">
        <f>IF(R92=0,0,VLOOKUP(R92,FAC_TOTALS_APTA!$A$4:$BT$126,$L97,FALSE))</f>
        <v>5395880.5784898903</v>
      </c>
      <c r="S97" s="32">
        <f>IF(S92=0,0,VLOOKUP(S92,FAC_TOTALS_APTA!$A$4:$BT$126,$L97,FALSE))</f>
        <v>-5052034.2702353103</v>
      </c>
      <c r="T97" s="32">
        <f>IF(T92=0,0,VLOOKUP(T92,FAC_TOTALS_APTA!$A$4:$BT$126,$L97,FALSE))</f>
        <v>-3994374.0728893401</v>
      </c>
      <c r="U97" s="32">
        <f>IF(U92=0,0,VLOOKUP(U92,FAC_TOTALS_APTA!$A$4:$BT$126,$L97,FALSE))</f>
        <v>2955170.9131268798</v>
      </c>
      <c r="V97" s="32">
        <f>IF(V92=0,0,VLOOKUP(V92,FAC_TOTALS_APTA!$A$4:$BT$126,$L97,FALSE))</f>
        <v>5270477.3008393096</v>
      </c>
      <c r="W97" s="32">
        <f>IF(W92=0,0,VLOOKUP(W92,FAC_TOTALS_APTA!$A$4:$BT$126,$L97,FALSE))</f>
        <v>0</v>
      </c>
      <c r="X97" s="32">
        <f>IF(X92=0,0,VLOOKUP(X92,FAC_TOTALS_APTA!$A$4:$BT$126,$L97,FALSE))</f>
        <v>0</v>
      </c>
      <c r="Y97" s="32">
        <f>IF(Y92=0,0,VLOOKUP(Y92,FAC_TOTALS_APTA!$A$4:$BT$126,$L97,FALSE))</f>
        <v>0</v>
      </c>
      <c r="Z97" s="32">
        <f>IF(Z92=0,0,VLOOKUP(Z92,FAC_TOTALS_APTA!$A$4:$BT$126,$L97,FALSE))</f>
        <v>0</v>
      </c>
      <c r="AA97" s="32">
        <f>IF(AA92=0,0,VLOOKUP(AA92,FAC_TOTALS_APTA!$A$4:$BT$126,$L97,FALSE))</f>
        <v>0</v>
      </c>
      <c r="AB97" s="32">
        <f>IF(AB92=0,0,VLOOKUP(AB92,FAC_TOTALS_APTA!$A$4:$BT$126,$L97,FALSE))</f>
        <v>0</v>
      </c>
      <c r="AC97" s="35">
        <f t="shared" si="29"/>
        <v>41875341.474406414</v>
      </c>
      <c r="AD97" s="36">
        <f>AC97/G107</f>
        <v>1.7296006877136557E-2</v>
      </c>
    </row>
    <row r="98" spans="1:31" x14ac:dyDescent="0.25">
      <c r="B98" s="28" t="s">
        <v>93</v>
      </c>
      <c r="C98" s="31"/>
      <c r="D98" s="107" t="s">
        <v>92</v>
      </c>
      <c r="E98" s="58"/>
      <c r="F98" s="9">
        <f>MATCH($D98,FAC_TOTALS_APTA!$A$2:$BT$2,)</f>
        <v>15</v>
      </c>
      <c r="G98" s="57">
        <f>VLOOKUP(G92,FAC_TOTALS_APTA!$A$4:$BT$126,$F98,FALSE)</f>
        <v>0.50002661492511502</v>
      </c>
      <c r="H98" s="57">
        <f>VLOOKUP(H92,FAC_TOTALS_APTA!$A$4:$BT$126,$F98,FALSE)</f>
        <v>0.478498674131415</v>
      </c>
      <c r="I98" s="33">
        <f t="shared" si="26"/>
        <v>-4.3053589851260399E-2</v>
      </c>
      <c r="J98" s="34" t="str">
        <f t="shared" si="27"/>
        <v/>
      </c>
      <c r="K98" s="34" t="str">
        <f t="shared" si="28"/>
        <v>TSD_POP_EMP_PCT_FAC</v>
      </c>
      <c r="L98" s="9">
        <f>MATCH($K98,FAC_TOTALS_APTA!$A$2:$BR$2,)</f>
        <v>33</v>
      </c>
      <c r="M98" s="32">
        <f>IF(M92=0,0,VLOOKUP(M92,FAC_TOTALS_APTA!$A$4:$BT$126,$L98,FALSE))</f>
        <v>-394495.978579583</v>
      </c>
      <c r="N98" s="32">
        <f>IF(N92=0,0,VLOOKUP(N92,FAC_TOTALS_APTA!$A$4:$BT$126,$L98,FALSE))</f>
        <v>-3913112.1624350701</v>
      </c>
      <c r="O98" s="32">
        <f>IF(O92=0,0,VLOOKUP(O92,FAC_TOTALS_APTA!$A$4:$BT$126,$L98,FALSE))</f>
        <v>-3086176.4974974599</v>
      </c>
      <c r="P98" s="32">
        <f>IF(P92=0,0,VLOOKUP(P92,FAC_TOTALS_APTA!$A$4:$BT$126,$L98,FALSE))</f>
        <v>2568452.08212029</v>
      </c>
      <c r="Q98" s="32">
        <f>IF(Q92=0,0,VLOOKUP(Q92,FAC_TOTALS_APTA!$A$4:$BT$126,$L98,FALSE))</f>
        <v>-4454450.2226114301</v>
      </c>
      <c r="R98" s="32">
        <f>IF(R92=0,0,VLOOKUP(R92,FAC_TOTALS_APTA!$A$4:$BT$126,$L98,FALSE))</f>
        <v>-1333995.77017243</v>
      </c>
      <c r="S98" s="32">
        <f>IF(S92=0,0,VLOOKUP(S92,FAC_TOTALS_APTA!$A$4:$BT$126,$L98,FALSE))</f>
        <v>-2303624.9104200499</v>
      </c>
      <c r="T98" s="32">
        <f>IF(T92=0,0,VLOOKUP(T92,FAC_TOTALS_APTA!$A$4:$BT$126,$L98,FALSE))</f>
        <v>9644503.2911975998</v>
      </c>
      <c r="U98" s="32">
        <f>IF(U92=0,0,VLOOKUP(U92,FAC_TOTALS_APTA!$A$4:$BT$126,$L98,FALSE))</f>
        <v>-2671511.1654805401</v>
      </c>
      <c r="V98" s="32">
        <f>IF(V92=0,0,VLOOKUP(V92,FAC_TOTALS_APTA!$A$4:$BT$126,$L98,FALSE))</f>
        <v>-14024766.0568015</v>
      </c>
      <c r="W98" s="32">
        <f>IF(W92=0,0,VLOOKUP(W92,FAC_TOTALS_APTA!$A$4:$BT$126,$L98,FALSE))</f>
        <v>0</v>
      </c>
      <c r="X98" s="32">
        <f>IF(X92=0,0,VLOOKUP(X92,FAC_TOTALS_APTA!$A$4:$BT$126,$L98,FALSE))</f>
        <v>0</v>
      </c>
      <c r="Y98" s="32">
        <f>IF(Y92=0,0,VLOOKUP(Y92,FAC_TOTALS_APTA!$A$4:$BT$126,$L98,FALSE))</f>
        <v>0</v>
      </c>
      <c r="Z98" s="32">
        <f>IF(Z92=0,0,VLOOKUP(Z92,FAC_TOTALS_APTA!$A$4:$BT$126,$L98,FALSE))</f>
        <v>0</v>
      </c>
      <c r="AA98" s="32">
        <f>IF(AA92=0,0,VLOOKUP(AA92,FAC_TOTALS_APTA!$A$4:$BT$126,$L98,FALSE))</f>
        <v>0</v>
      </c>
      <c r="AB98" s="32">
        <f>IF(AB92=0,0,VLOOKUP(AB92,FAC_TOTALS_APTA!$A$4:$BT$126,$L98,FALSE))</f>
        <v>0</v>
      </c>
      <c r="AC98" s="35">
        <f t="shared" si="29"/>
        <v>-19969177.390680172</v>
      </c>
      <c r="AD98" s="36">
        <f>AC98/G107</f>
        <v>-8.2479812061009572E-3</v>
      </c>
    </row>
    <row r="99" spans="1:31" x14ac:dyDescent="0.2">
      <c r="B99" s="28" t="s">
        <v>53</v>
      </c>
      <c r="C99" s="31" t="s">
        <v>24</v>
      </c>
      <c r="D99" s="127" t="s">
        <v>17</v>
      </c>
      <c r="E99" s="58"/>
      <c r="F99" s="9">
        <f>MATCH($D99,FAC_TOTALS_APTA!$A$2:$BT$2,)</f>
        <v>16</v>
      </c>
      <c r="G99" s="37">
        <f>VLOOKUP(G92,FAC_TOTALS_APTA!$A$4:$BT$126,$F99,FALSE)</f>
        <v>1.974</v>
      </c>
      <c r="H99" s="37">
        <f>VLOOKUP(H92,FAC_TOTALS_APTA!$A$4:$BT$126,$F99,FALSE)</f>
        <v>4.1093000000000002</v>
      </c>
      <c r="I99" s="33">
        <f t="shared" si="26"/>
        <v>1.0817122593718338</v>
      </c>
      <c r="J99" s="34" t="str">
        <f t="shared" si="27"/>
        <v>_log</v>
      </c>
      <c r="K99" s="34" t="str">
        <f t="shared" si="28"/>
        <v>GAS_PRICE_2018_log_FAC</v>
      </c>
      <c r="L99" s="9">
        <f>MATCH($K99,FAC_TOTALS_APTA!$A$2:$BR$2,)</f>
        <v>34</v>
      </c>
      <c r="M99" s="32">
        <f>IF(M92=0,0,VLOOKUP(M92,FAC_TOTALS_APTA!$A$4:$BT$126,$L99,FALSE))</f>
        <v>26200017.215296</v>
      </c>
      <c r="N99" s="32">
        <f>IF(N92=0,0,VLOOKUP(N92,FAC_TOTALS_APTA!$A$4:$BT$126,$L99,FALSE))</f>
        <v>27687142.348486099</v>
      </c>
      <c r="O99" s="32">
        <f>IF(O92=0,0,VLOOKUP(O92,FAC_TOTALS_APTA!$A$4:$BT$126,$L99,FALSE))</f>
        <v>38212351.841421202</v>
      </c>
      <c r="P99" s="32">
        <f>IF(P92=0,0,VLOOKUP(P92,FAC_TOTALS_APTA!$A$4:$BT$126,$L99,FALSE))</f>
        <v>28033264.4028427</v>
      </c>
      <c r="Q99" s="32">
        <f>IF(Q92=0,0,VLOOKUP(Q92,FAC_TOTALS_APTA!$A$4:$BT$126,$L99,FALSE))</f>
        <v>9576816.1046148892</v>
      </c>
      <c r="R99" s="32">
        <f>IF(R92=0,0,VLOOKUP(R92,FAC_TOTALS_APTA!$A$4:$BT$126,$L99,FALSE))</f>
        <v>39676581.1439742</v>
      </c>
      <c r="S99" s="32">
        <f>IF(S92=0,0,VLOOKUP(S92,FAC_TOTALS_APTA!$A$4:$BT$126,$L99,FALSE))</f>
        <v>-99961754.2218135</v>
      </c>
      <c r="T99" s="32">
        <f>IF(T92=0,0,VLOOKUP(T92,FAC_TOTALS_APTA!$A$4:$BT$126,$L99,FALSE))</f>
        <v>43970624.1069232</v>
      </c>
      <c r="U99" s="32">
        <f>IF(U92=0,0,VLOOKUP(U92,FAC_TOTALS_APTA!$A$4:$BT$126,$L99,FALSE))</f>
        <v>69290396.011399895</v>
      </c>
      <c r="V99" s="32">
        <f>IF(V92=0,0,VLOOKUP(V92,FAC_TOTALS_APTA!$A$4:$BT$126,$L99,FALSE))</f>
        <v>3614147.1023693602</v>
      </c>
      <c r="W99" s="32">
        <f>IF(W92=0,0,VLOOKUP(W92,FAC_TOTALS_APTA!$A$4:$BT$126,$L99,FALSE))</f>
        <v>0</v>
      </c>
      <c r="X99" s="32">
        <f>IF(X92=0,0,VLOOKUP(X92,FAC_TOTALS_APTA!$A$4:$BT$126,$L99,FALSE))</f>
        <v>0</v>
      </c>
      <c r="Y99" s="32">
        <f>IF(Y92=0,0,VLOOKUP(Y92,FAC_TOTALS_APTA!$A$4:$BT$126,$L99,FALSE))</f>
        <v>0</v>
      </c>
      <c r="Z99" s="32">
        <f>IF(Z92=0,0,VLOOKUP(Z92,FAC_TOTALS_APTA!$A$4:$BT$126,$L99,FALSE))</f>
        <v>0</v>
      </c>
      <c r="AA99" s="32">
        <f>IF(AA92=0,0,VLOOKUP(AA92,FAC_TOTALS_APTA!$A$4:$BT$126,$L99,FALSE))</f>
        <v>0</v>
      </c>
      <c r="AB99" s="32">
        <f>IF(AB92=0,0,VLOOKUP(AB92,FAC_TOTALS_APTA!$A$4:$BT$126,$L99,FALSE))</f>
        <v>0</v>
      </c>
      <c r="AC99" s="35">
        <f t="shared" si="29"/>
        <v>186299586.05551404</v>
      </c>
      <c r="AD99" s="36">
        <f>AC99/G107</f>
        <v>7.6948361689020472E-2</v>
      </c>
    </row>
    <row r="100" spans="1:31" x14ac:dyDescent="0.25">
      <c r="B100" s="28" t="s">
        <v>50</v>
      </c>
      <c r="C100" s="31" t="s">
        <v>24</v>
      </c>
      <c r="D100" s="107" t="s">
        <v>16</v>
      </c>
      <c r="E100" s="58"/>
      <c r="F100" s="9">
        <f>MATCH($D100,FAC_TOTALS_APTA!$A$2:$BT$2,)</f>
        <v>17</v>
      </c>
      <c r="G100" s="57">
        <f>VLOOKUP(G92,FAC_TOTALS_APTA!$A$4:$BT$126,$F100,FALSE)</f>
        <v>42439.074999999903</v>
      </c>
      <c r="H100" s="57">
        <f>VLOOKUP(H92,FAC_TOTALS_APTA!$A$4:$BT$126,$F100,FALSE)</f>
        <v>33963.31</v>
      </c>
      <c r="I100" s="33">
        <f t="shared" si="26"/>
        <v>-0.19971606355699134</v>
      </c>
      <c r="J100" s="34" t="str">
        <f t="shared" si="27"/>
        <v>_log</v>
      </c>
      <c r="K100" s="34" t="str">
        <f t="shared" si="28"/>
        <v>TOTAL_MED_INC_INDIV_2018_log_FAC</v>
      </c>
      <c r="L100" s="9">
        <f>MATCH($K100,FAC_TOTALS_APTA!$A$2:$BR$2,)</f>
        <v>35</v>
      </c>
      <c r="M100" s="32">
        <f>IF(M92=0,0,VLOOKUP(M92,FAC_TOTALS_APTA!$A$4:$BT$126,$L100,FALSE))</f>
        <v>4605261.9126139302</v>
      </c>
      <c r="N100" s="32">
        <f>IF(N92=0,0,VLOOKUP(N92,FAC_TOTALS_APTA!$A$4:$BT$126,$L100,FALSE))</f>
        <v>5896790.0551657705</v>
      </c>
      <c r="O100" s="32">
        <f>IF(O92=0,0,VLOOKUP(O92,FAC_TOTALS_APTA!$A$4:$BT$126,$L100,FALSE))</f>
        <v>5668370.5832668804</v>
      </c>
      <c r="P100" s="32">
        <f>IF(P92=0,0,VLOOKUP(P92,FAC_TOTALS_APTA!$A$4:$BT$126,$L100,FALSE))</f>
        <v>10395594.5851664</v>
      </c>
      <c r="Q100" s="32">
        <f>IF(Q92=0,0,VLOOKUP(Q92,FAC_TOTALS_APTA!$A$4:$BT$126,$L100,FALSE))</f>
        <v>-3322077.5876416601</v>
      </c>
      <c r="R100" s="32">
        <f>IF(R92=0,0,VLOOKUP(R92,FAC_TOTALS_APTA!$A$4:$BT$126,$L100,FALSE))</f>
        <v>-310343.459321203</v>
      </c>
      <c r="S100" s="32">
        <f>IF(S92=0,0,VLOOKUP(S92,FAC_TOTALS_APTA!$A$4:$BT$126,$L100,FALSE))</f>
        <v>7019171.2465269901</v>
      </c>
      <c r="T100" s="32">
        <f>IF(T92=0,0,VLOOKUP(T92,FAC_TOTALS_APTA!$A$4:$BT$126,$L100,FALSE))</f>
        <v>1588239.10044344</v>
      </c>
      <c r="U100" s="32">
        <f>IF(U92=0,0,VLOOKUP(U92,FAC_TOTALS_APTA!$A$4:$BT$126,$L100,FALSE))</f>
        <v>6353172.4268805599</v>
      </c>
      <c r="V100" s="32">
        <f>IF(V92=0,0,VLOOKUP(V92,FAC_TOTALS_APTA!$A$4:$BT$126,$L100,FALSE))</f>
        <v>1143494.3244251099</v>
      </c>
      <c r="W100" s="32">
        <f>IF(W92=0,0,VLOOKUP(W92,FAC_TOTALS_APTA!$A$4:$BT$126,$L100,FALSE))</f>
        <v>0</v>
      </c>
      <c r="X100" s="32">
        <f>IF(X92=0,0,VLOOKUP(X92,FAC_TOTALS_APTA!$A$4:$BT$126,$L100,FALSE))</f>
        <v>0</v>
      </c>
      <c r="Y100" s="32">
        <f>IF(Y92=0,0,VLOOKUP(Y92,FAC_TOTALS_APTA!$A$4:$BT$126,$L100,FALSE))</f>
        <v>0</v>
      </c>
      <c r="Z100" s="32">
        <f>IF(Z92=0,0,VLOOKUP(Z92,FAC_TOTALS_APTA!$A$4:$BT$126,$L100,FALSE))</f>
        <v>0</v>
      </c>
      <c r="AA100" s="32">
        <f>IF(AA92=0,0,VLOOKUP(AA92,FAC_TOTALS_APTA!$A$4:$BT$126,$L100,FALSE))</f>
        <v>0</v>
      </c>
      <c r="AB100" s="32">
        <f>IF(AB92=0,0,VLOOKUP(AB92,FAC_TOTALS_APTA!$A$4:$BT$126,$L100,FALSE))</f>
        <v>0</v>
      </c>
      <c r="AC100" s="35">
        <f t="shared" si="29"/>
        <v>39037673.187526219</v>
      </c>
      <c r="AD100" s="36">
        <f>AC100/G107</f>
        <v>1.6123948847832859E-2</v>
      </c>
    </row>
    <row r="101" spans="1:31" x14ac:dyDescent="0.25">
      <c r="B101" s="28" t="s">
        <v>66</v>
      </c>
      <c r="C101" s="31"/>
      <c r="D101" s="107" t="s">
        <v>10</v>
      </c>
      <c r="E101" s="58"/>
      <c r="F101" s="9">
        <f>MATCH($D101,FAC_TOTALS_APTA!$A$2:$BT$2,)</f>
        <v>18</v>
      </c>
      <c r="G101" s="32">
        <f>VLOOKUP(G92,FAC_TOTALS_APTA!$A$4:$BT$126,$F101,FALSE)</f>
        <v>31.71</v>
      </c>
      <c r="H101" s="32">
        <f>VLOOKUP(H92,FAC_TOTALS_APTA!$A$4:$BT$126,$F101,FALSE)</f>
        <v>31.51</v>
      </c>
      <c r="I101" s="33">
        <f t="shared" si="26"/>
        <v>-6.3071586250393885E-3</v>
      </c>
      <c r="J101" s="34" t="str">
        <f t="shared" si="27"/>
        <v/>
      </c>
      <c r="K101" s="34" t="str">
        <f t="shared" si="28"/>
        <v>PCT_HH_NO_VEH_FAC</v>
      </c>
      <c r="L101" s="9">
        <f>MATCH($K101,FAC_TOTALS_APTA!$A$2:$BR$2,)</f>
        <v>36</v>
      </c>
      <c r="M101" s="32">
        <f>IF(M92=0,0,VLOOKUP(M92,FAC_TOTALS_APTA!$A$4:$BT$126,$L101,FALSE))</f>
        <v>-1600161.6048622699</v>
      </c>
      <c r="N101" s="32">
        <f>IF(N92=0,0,VLOOKUP(N92,FAC_TOTALS_APTA!$A$4:$BT$126,$L101,FALSE))</f>
        <v>-1622650.06412559</v>
      </c>
      <c r="O101" s="32">
        <f>IF(O92=0,0,VLOOKUP(O92,FAC_TOTALS_APTA!$A$4:$BT$126,$L101,FALSE))</f>
        <v>-1525584.3696153399</v>
      </c>
      <c r="P101" s="32">
        <f>IF(P92=0,0,VLOOKUP(P92,FAC_TOTALS_APTA!$A$4:$BT$126,$L101,FALSE))</f>
        <v>-2824993.2025773502</v>
      </c>
      <c r="Q101" s="32">
        <f>IF(Q92=0,0,VLOOKUP(Q92,FAC_TOTALS_APTA!$A$4:$BT$126,$L101,FALSE))</f>
        <v>1291854.7072048001</v>
      </c>
      <c r="R101" s="32">
        <f>IF(R92=0,0,VLOOKUP(R92,FAC_TOTALS_APTA!$A$4:$BT$126,$L101,FALSE))</f>
        <v>124061.072638281</v>
      </c>
      <c r="S101" s="32">
        <f>IF(S92=0,0,VLOOKUP(S92,FAC_TOTALS_APTA!$A$4:$BT$126,$L101,FALSE))</f>
        <v>1207786.70793596</v>
      </c>
      <c r="T101" s="32">
        <f>IF(T92=0,0,VLOOKUP(T92,FAC_TOTALS_APTA!$A$4:$BT$126,$L101,FALSE))</f>
        <v>1961283.6243126399</v>
      </c>
      <c r="U101" s="32">
        <f>IF(U92=0,0,VLOOKUP(U92,FAC_TOTALS_APTA!$A$4:$BT$126,$L101,FALSE))</f>
        <v>2347577.9246201902</v>
      </c>
      <c r="V101" s="32">
        <f>IF(V92=0,0,VLOOKUP(V92,FAC_TOTALS_APTA!$A$4:$BT$126,$L101,FALSE))</f>
        <v>1361862.5400481999</v>
      </c>
      <c r="W101" s="32">
        <f>IF(W92=0,0,VLOOKUP(W92,FAC_TOTALS_APTA!$A$4:$BT$126,$L101,FALSE))</f>
        <v>0</v>
      </c>
      <c r="X101" s="32">
        <f>IF(X92=0,0,VLOOKUP(X92,FAC_TOTALS_APTA!$A$4:$BT$126,$L101,FALSE))</f>
        <v>0</v>
      </c>
      <c r="Y101" s="32">
        <f>IF(Y92=0,0,VLOOKUP(Y92,FAC_TOTALS_APTA!$A$4:$BT$126,$L101,FALSE))</f>
        <v>0</v>
      </c>
      <c r="Z101" s="32">
        <f>IF(Z92=0,0,VLOOKUP(Z92,FAC_TOTALS_APTA!$A$4:$BT$126,$L101,FALSE))</f>
        <v>0</v>
      </c>
      <c r="AA101" s="32">
        <f>IF(AA92=0,0,VLOOKUP(AA92,FAC_TOTALS_APTA!$A$4:$BT$126,$L101,FALSE))</f>
        <v>0</v>
      </c>
      <c r="AB101" s="32">
        <f>IF(AB92=0,0,VLOOKUP(AB92,FAC_TOTALS_APTA!$A$4:$BT$126,$L101,FALSE))</f>
        <v>0</v>
      </c>
      <c r="AC101" s="35">
        <f t="shared" si="29"/>
        <v>721037.33557952079</v>
      </c>
      <c r="AD101" s="36">
        <f>AC101/G107</f>
        <v>2.9781409000515831E-4</v>
      </c>
    </row>
    <row r="102" spans="1:31" x14ac:dyDescent="0.25">
      <c r="B102" s="28" t="s">
        <v>51</v>
      </c>
      <c r="C102" s="31"/>
      <c r="D102" s="107" t="s">
        <v>31</v>
      </c>
      <c r="E102" s="58"/>
      <c r="F102" s="9">
        <f>MATCH($D102,FAC_TOTALS_APTA!$A$2:$BT$2,)</f>
        <v>19</v>
      </c>
      <c r="G102" s="37">
        <f>VLOOKUP(G92,FAC_TOTALS_APTA!$A$4:$BT$126,$F102,FALSE)</f>
        <v>3.5</v>
      </c>
      <c r="H102" s="37">
        <f>VLOOKUP(H92,FAC_TOTALS_APTA!$A$4:$BT$126,$F102,FALSE)</f>
        <v>4.0999999999999996</v>
      </c>
      <c r="I102" s="33">
        <f t="shared" si="26"/>
        <v>0.17142857142857126</v>
      </c>
      <c r="J102" s="34" t="str">
        <f t="shared" si="27"/>
        <v/>
      </c>
      <c r="K102" s="34" t="str">
        <f t="shared" si="28"/>
        <v>JTW_HOME_PCT_FAC</v>
      </c>
      <c r="L102" s="9">
        <f>MATCH($K102,FAC_TOTALS_APTA!$A$2:$BR$2,)</f>
        <v>37</v>
      </c>
      <c r="M102" s="32">
        <f>IF(M92=0,0,VLOOKUP(M92,FAC_TOTALS_APTA!$A$4:$BT$126,$L102,FALSE))</f>
        <v>0</v>
      </c>
      <c r="N102" s="32">
        <f>IF(N92=0,0,VLOOKUP(N92,FAC_TOTALS_APTA!$A$4:$BT$126,$L102,FALSE))</f>
        <v>0</v>
      </c>
      <c r="O102" s="32">
        <f>IF(O92=0,0,VLOOKUP(O92,FAC_TOTALS_APTA!$A$4:$BT$126,$L102,FALSE))</f>
        <v>0</v>
      </c>
      <c r="P102" s="32">
        <f>IF(P92=0,0,VLOOKUP(P92,FAC_TOTALS_APTA!$A$4:$BT$126,$L102,FALSE))</f>
        <v>-4188978.2974638902</v>
      </c>
      <c r="Q102" s="32">
        <f>IF(Q92=0,0,VLOOKUP(Q92,FAC_TOTALS_APTA!$A$4:$BT$126,$L102,FALSE))</f>
        <v>2177779.0742276502</v>
      </c>
      <c r="R102" s="32">
        <f>IF(R92=0,0,VLOOKUP(R92,FAC_TOTALS_APTA!$A$4:$BT$126,$L102,FALSE))</f>
        <v>-2299128.1886680098</v>
      </c>
      <c r="S102" s="32">
        <f>IF(S92=0,0,VLOOKUP(S92,FAC_TOTALS_APTA!$A$4:$BT$126,$L102,FALSE))</f>
        <v>-4709334.4787497697</v>
      </c>
      <c r="T102" s="32">
        <f>IF(T92=0,0,VLOOKUP(T92,FAC_TOTALS_APTA!$A$4:$BT$126,$L102,FALSE))</f>
        <v>0</v>
      </c>
      <c r="U102" s="32">
        <f>IF(U92=0,0,VLOOKUP(U92,FAC_TOTALS_APTA!$A$4:$BT$126,$L102,FALSE))</f>
        <v>0</v>
      </c>
      <c r="V102" s="32">
        <f>IF(V92=0,0,VLOOKUP(V92,FAC_TOTALS_APTA!$A$4:$BT$126,$L102,FALSE))</f>
        <v>-4804266.3710435499</v>
      </c>
      <c r="W102" s="32">
        <f>IF(W92=0,0,VLOOKUP(W92,FAC_TOTALS_APTA!$A$4:$BT$126,$L102,FALSE))</f>
        <v>0</v>
      </c>
      <c r="X102" s="32">
        <f>IF(X92=0,0,VLOOKUP(X92,FAC_TOTALS_APTA!$A$4:$BT$126,$L102,FALSE))</f>
        <v>0</v>
      </c>
      <c r="Y102" s="32">
        <f>IF(Y92=0,0,VLOOKUP(Y92,FAC_TOTALS_APTA!$A$4:$BT$126,$L102,FALSE))</f>
        <v>0</v>
      </c>
      <c r="Z102" s="32">
        <f>IF(Z92=0,0,VLOOKUP(Z92,FAC_TOTALS_APTA!$A$4:$BT$126,$L102,FALSE))</f>
        <v>0</v>
      </c>
      <c r="AA102" s="32">
        <f>IF(AA92=0,0,VLOOKUP(AA92,FAC_TOTALS_APTA!$A$4:$BT$126,$L102,FALSE))</f>
        <v>0</v>
      </c>
      <c r="AB102" s="32">
        <f>IF(AB92=0,0,VLOOKUP(AB92,FAC_TOTALS_APTA!$A$4:$BT$126,$L102,FALSE))</f>
        <v>0</v>
      </c>
      <c r="AC102" s="35">
        <f t="shared" si="29"/>
        <v>-13823928.26169757</v>
      </c>
      <c r="AD102" s="36">
        <f>AC102/G107</f>
        <v>-5.709774532334194E-3</v>
      </c>
    </row>
    <row r="103" spans="1:31" x14ac:dyDescent="0.25">
      <c r="B103" s="28" t="s">
        <v>67</v>
      </c>
      <c r="C103" s="31"/>
      <c r="D103" s="14" t="s">
        <v>78</v>
      </c>
      <c r="E103" s="58"/>
      <c r="F103" s="9">
        <f>MATCH($D103,FAC_TOTALS_APTA!$A$2:$BT$2,)</f>
        <v>25</v>
      </c>
      <c r="G103" s="37">
        <f>VLOOKUP(G92,FAC_TOTALS_APTA!$A$4:$BT$126,$F103,FALSE)</f>
        <v>0</v>
      </c>
      <c r="H103" s="37">
        <f>VLOOKUP(H92,FAC_TOTALS_APTA!$A$4:$BT$126,$F103,FALSE)</f>
        <v>1</v>
      </c>
      <c r="I103" s="33" t="str">
        <f t="shared" si="26"/>
        <v>-</v>
      </c>
      <c r="J103" s="34"/>
      <c r="K103" s="34" t="str">
        <f t="shared" si="28"/>
        <v>YEARS_SINCE_TNC_RAIL_NY_FAC</v>
      </c>
      <c r="L103" s="9">
        <f>MATCH($K103,FAC_TOTALS_APTA!$A$2:$BR$2,)</f>
        <v>43</v>
      </c>
      <c r="M103" s="32">
        <f>IF(M92=0,0,VLOOKUP(M92,FAC_TOTALS_APTA!$A$4:$BT$126,$L103,FALSE))</f>
        <v>0</v>
      </c>
      <c r="N103" s="32">
        <f>IF(N92=0,0,VLOOKUP(N92,FAC_TOTALS_APTA!$A$4:$BT$126,$L103,FALSE))</f>
        <v>0</v>
      </c>
      <c r="O103" s="32">
        <f>IF(O92=0,0,VLOOKUP(O92,FAC_TOTALS_APTA!$A$4:$BT$126,$L103,FALSE))</f>
        <v>0</v>
      </c>
      <c r="P103" s="32">
        <f>IF(P92=0,0,VLOOKUP(P92,FAC_TOTALS_APTA!$A$4:$BT$126,$L103,FALSE))</f>
        <v>0</v>
      </c>
      <c r="Q103" s="32">
        <f>IF(Q92=0,0,VLOOKUP(Q92,FAC_TOTALS_APTA!$A$4:$BT$126,$L103,FALSE))</f>
        <v>0</v>
      </c>
      <c r="R103" s="32">
        <f>IF(R92=0,0,VLOOKUP(R92,FAC_TOTALS_APTA!$A$4:$BT$126,$L103,FALSE))</f>
        <v>0</v>
      </c>
      <c r="S103" s="32">
        <f>IF(S92=0,0,VLOOKUP(S92,FAC_TOTALS_APTA!$A$4:$BT$126,$L103,FALSE))</f>
        <v>0</v>
      </c>
      <c r="T103" s="32">
        <f>IF(T92=0,0,VLOOKUP(T92,FAC_TOTALS_APTA!$A$4:$BT$126,$L103,FALSE))</f>
        <v>0</v>
      </c>
      <c r="U103" s="32">
        <f>IF(U92=0,0,VLOOKUP(U92,FAC_TOTALS_APTA!$A$4:$BT$126,$L103,FALSE))</f>
        <v>0</v>
      </c>
      <c r="V103" s="32">
        <f>IF(V92=0,0,VLOOKUP(V92,FAC_TOTALS_APTA!$A$4:$BT$126,$L103,FALSE))</f>
        <v>72207330.947655395</v>
      </c>
      <c r="W103" s="32">
        <f>IF(W92=0,0,VLOOKUP(W92,FAC_TOTALS_APTA!$A$4:$BT$126,$L103,FALSE))</f>
        <v>0</v>
      </c>
      <c r="X103" s="32">
        <f>IF(X92=0,0,VLOOKUP(X92,FAC_TOTALS_APTA!$A$4:$BT$126,$L103,FALSE))</f>
        <v>0</v>
      </c>
      <c r="Y103" s="32">
        <f>IF(Y92=0,0,VLOOKUP(Y92,FAC_TOTALS_APTA!$A$4:$BT$126,$L103,FALSE))</f>
        <v>0</v>
      </c>
      <c r="Z103" s="32">
        <f>IF(Z92=0,0,VLOOKUP(Z92,FAC_TOTALS_APTA!$A$4:$BT$126,$L103,FALSE))</f>
        <v>0</v>
      </c>
      <c r="AA103" s="32">
        <f>IF(AA92=0,0,VLOOKUP(AA92,FAC_TOTALS_APTA!$A$4:$BT$126,$L103,FALSE))</f>
        <v>0</v>
      </c>
      <c r="AB103" s="32">
        <f>IF(AB92=0,0,VLOOKUP(AB92,FAC_TOTALS_APTA!$A$4:$BT$126,$L103,FALSE))</f>
        <v>0</v>
      </c>
      <c r="AC103" s="35">
        <f t="shared" si="29"/>
        <v>72207330.947655395</v>
      </c>
      <c r="AD103" s="36">
        <f>AC103/G107</f>
        <v>2.9824198410743259E-2</v>
      </c>
    </row>
    <row r="104" spans="1:31" x14ac:dyDescent="0.25">
      <c r="B104" s="28" t="s">
        <v>68</v>
      </c>
      <c r="C104" s="31"/>
      <c r="D104" s="107" t="s">
        <v>47</v>
      </c>
      <c r="E104" s="58"/>
      <c r="F104" s="9">
        <f>MATCH($D104,FAC_TOTALS_APTA!$A$2:$BT$2,)</f>
        <v>28</v>
      </c>
      <c r="G104" s="37">
        <f>VLOOKUP(G92,FAC_TOTALS_APTA!$A$4:$BT$126,$F104,FALSE)</f>
        <v>0</v>
      </c>
      <c r="H104" s="37">
        <f>VLOOKUP(H92,FAC_TOTALS_APTA!$A$4:$BT$126,$F104,FALSE)</f>
        <v>0</v>
      </c>
      <c r="I104" s="33" t="str">
        <f t="shared" si="26"/>
        <v>-</v>
      </c>
      <c r="J104" s="34" t="str">
        <f t="shared" ref="J104:J105" si="30">IF(C104="Log","_log","")</f>
        <v/>
      </c>
      <c r="K104" s="34" t="str">
        <f t="shared" si="28"/>
        <v>BIKE_SHARE_FAC</v>
      </c>
      <c r="L104" s="9">
        <f>MATCH($K104,FAC_TOTALS_APTA!$A$2:$BR$2,)</f>
        <v>46</v>
      </c>
      <c r="M104" s="32">
        <f>IF(M92=0,0,VLOOKUP(M92,FAC_TOTALS_APTA!$A$4:$BT$126,$L104,FALSE))</f>
        <v>0</v>
      </c>
      <c r="N104" s="32">
        <f>IF(N92=0,0,VLOOKUP(N92,FAC_TOTALS_APTA!$A$4:$BT$126,$L104,FALSE))</f>
        <v>0</v>
      </c>
      <c r="O104" s="32">
        <f>IF(O92=0,0,VLOOKUP(O92,FAC_TOTALS_APTA!$A$4:$BT$126,$L104,FALSE))</f>
        <v>0</v>
      </c>
      <c r="P104" s="32">
        <f>IF(P92=0,0,VLOOKUP(P92,FAC_TOTALS_APTA!$A$4:$BT$126,$L104,FALSE))</f>
        <v>0</v>
      </c>
      <c r="Q104" s="32">
        <f>IF(Q92=0,0,VLOOKUP(Q92,FAC_TOTALS_APTA!$A$4:$BT$126,$L104,FALSE))</f>
        <v>0</v>
      </c>
      <c r="R104" s="32">
        <f>IF(R92=0,0,VLOOKUP(R92,FAC_TOTALS_APTA!$A$4:$BT$126,$L104,FALSE))</f>
        <v>0</v>
      </c>
      <c r="S104" s="32">
        <f>IF(S92=0,0,VLOOKUP(S92,FAC_TOTALS_APTA!$A$4:$BT$126,$L104,FALSE))</f>
        <v>0</v>
      </c>
      <c r="T104" s="32">
        <f>IF(T92=0,0,VLOOKUP(T92,FAC_TOTALS_APTA!$A$4:$BT$126,$L104,FALSE))</f>
        <v>0</v>
      </c>
      <c r="U104" s="32">
        <f>IF(U92=0,0,VLOOKUP(U92,FAC_TOTALS_APTA!$A$4:$BT$126,$L104,FALSE))</f>
        <v>0</v>
      </c>
      <c r="V104" s="32">
        <f>IF(V92=0,0,VLOOKUP(V92,FAC_TOTALS_APTA!$A$4:$BT$126,$L104,FALSE))</f>
        <v>0</v>
      </c>
      <c r="W104" s="32">
        <f>IF(W92=0,0,VLOOKUP(W92,FAC_TOTALS_APTA!$A$4:$BT$126,$L104,FALSE))</f>
        <v>0</v>
      </c>
      <c r="X104" s="32">
        <f>IF(X92=0,0,VLOOKUP(X92,FAC_TOTALS_APTA!$A$4:$BT$126,$L104,FALSE))</f>
        <v>0</v>
      </c>
      <c r="Y104" s="32">
        <f>IF(Y92=0,0,VLOOKUP(Y92,FAC_TOTALS_APTA!$A$4:$BT$126,$L104,FALSE))</f>
        <v>0</v>
      </c>
      <c r="Z104" s="32">
        <f>IF(Z92=0,0,VLOOKUP(Z92,FAC_TOTALS_APTA!$A$4:$BT$126,$L104,FALSE))</f>
        <v>0</v>
      </c>
      <c r="AA104" s="32">
        <f>IF(AA92=0,0,VLOOKUP(AA92,FAC_TOTALS_APTA!$A$4:$BT$126,$L104,FALSE))</f>
        <v>0</v>
      </c>
      <c r="AB104" s="32">
        <f>IF(AB92=0,0,VLOOKUP(AB92,FAC_TOTALS_APTA!$A$4:$BT$126,$L104,FALSE))</f>
        <v>0</v>
      </c>
      <c r="AC104" s="35">
        <f t="shared" si="29"/>
        <v>0</v>
      </c>
      <c r="AD104" s="36">
        <f>AC104/G107</f>
        <v>0</v>
      </c>
    </row>
    <row r="105" spans="1:31" x14ac:dyDescent="0.25">
      <c r="B105" s="11" t="s">
        <v>69</v>
      </c>
      <c r="C105" s="30"/>
      <c r="D105" s="132" t="s">
        <v>48</v>
      </c>
      <c r="E105" s="59"/>
      <c r="F105" s="10">
        <f>MATCH($D105,FAC_TOTALS_APTA!$A$2:$BT$2,)</f>
        <v>29</v>
      </c>
      <c r="G105" s="38">
        <f>VLOOKUP(G92,FAC_TOTALS_APTA!$A$4:$BT$126,$F105,FALSE)</f>
        <v>0</v>
      </c>
      <c r="H105" s="38">
        <f>VLOOKUP(H92,FAC_TOTALS_APTA!$A$4:$BT$126,$F105,FALSE)</f>
        <v>0</v>
      </c>
      <c r="I105" s="39" t="str">
        <f t="shared" si="26"/>
        <v>-</v>
      </c>
      <c r="J105" s="40" t="str">
        <f t="shared" si="30"/>
        <v/>
      </c>
      <c r="K105" s="40" t="str">
        <f t="shared" si="28"/>
        <v>scooter_flag_FAC</v>
      </c>
      <c r="L105" s="10">
        <f>MATCH($K105,FAC_TOTALS_APTA!$A$2:$BR$2,)</f>
        <v>47</v>
      </c>
      <c r="M105" s="41">
        <f>IF(M92=0,0,VLOOKUP(M92,FAC_TOTALS_APTA!$A$4:$BT$126,$L105,FALSE))</f>
        <v>0</v>
      </c>
      <c r="N105" s="41">
        <f>IF(N92=0,0,VLOOKUP(N92,FAC_TOTALS_APTA!$A$4:$BT$126,$L105,FALSE))</f>
        <v>0</v>
      </c>
      <c r="O105" s="41">
        <f>IF(O92=0,0,VLOOKUP(O92,FAC_TOTALS_APTA!$A$4:$BT$126,$L105,FALSE))</f>
        <v>0</v>
      </c>
      <c r="P105" s="41">
        <f>IF(P92=0,0,VLOOKUP(P92,FAC_TOTALS_APTA!$A$4:$BT$126,$L105,FALSE))</f>
        <v>0</v>
      </c>
      <c r="Q105" s="41">
        <f>IF(Q92=0,0,VLOOKUP(Q92,FAC_TOTALS_APTA!$A$4:$BT$126,$L105,FALSE))</f>
        <v>0</v>
      </c>
      <c r="R105" s="41">
        <f>IF(R92=0,0,VLOOKUP(R92,FAC_TOTALS_APTA!$A$4:$BT$126,$L105,FALSE))</f>
        <v>0</v>
      </c>
      <c r="S105" s="41">
        <f>IF(S92=0,0,VLOOKUP(S92,FAC_TOTALS_APTA!$A$4:$BT$126,$L105,FALSE))</f>
        <v>0</v>
      </c>
      <c r="T105" s="41">
        <f>IF(T92=0,0,VLOOKUP(T92,FAC_TOTALS_APTA!$A$4:$BT$126,$L105,FALSE))</f>
        <v>0</v>
      </c>
      <c r="U105" s="41">
        <f>IF(U92=0,0,VLOOKUP(U92,FAC_TOTALS_APTA!$A$4:$BT$126,$L105,FALSE))</f>
        <v>0</v>
      </c>
      <c r="V105" s="41">
        <f>IF(V92=0,0,VLOOKUP(V92,FAC_TOTALS_APTA!$A$4:$BT$126,$L105,FALSE))</f>
        <v>0</v>
      </c>
      <c r="W105" s="41">
        <f>IF(W92=0,0,VLOOKUP(W92,FAC_TOTALS_APTA!$A$4:$BT$126,$L105,FALSE))</f>
        <v>0</v>
      </c>
      <c r="X105" s="41">
        <f>IF(X92=0,0,VLOOKUP(X92,FAC_TOTALS_APTA!$A$4:$BT$126,$L105,FALSE))</f>
        <v>0</v>
      </c>
      <c r="Y105" s="41">
        <f>IF(Y92=0,0,VLOOKUP(Y92,FAC_TOTALS_APTA!$A$4:$BT$126,$L105,FALSE))</f>
        <v>0</v>
      </c>
      <c r="Z105" s="41">
        <f>IF(Z92=0,0,VLOOKUP(Z92,FAC_TOTALS_APTA!$A$4:$BT$126,$L105,FALSE))</f>
        <v>0</v>
      </c>
      <c r="AA105" s="41">
        <f>IF(AA92=0,0,VLOOKUP(AA92,FAC_TOTALS_APTA!$A$4:$BT$126,$L105,FALSE))</f>
        <v>0</v>
      </c>
      <c r="AB105" s="41">
        <f>IF(AB92=0,0,VLOOKUP(AB92,FAC_TOTALS_APTA!$A$4:$BT$126,$L105,FALSE))</f>
        <v>0</v>
      </c>
      <c r="AC105" s="42">
        <f t="shared" si="29"/>
        <v>0</v>
      </c>
      <c r="AD105" s="43">
        <f>AC105/G107</f>
        <v>0</v>
      </c>
    </row>
    <row r="106" spans="1:31" x14ac:dyDescent="0.25">
      <c r="B106" s="44" t="s">
        <v>57</v>
      </c>
      <c r="C106" s="45"/>
      <c r="D106" s="44" t="s">
        <v>49</v>
      </c>
      <c r="E106" s="46"/>
      <c r="F106" s="47"/>
      <c r="G106" s="48"/>
      <c r="H106" s="48"/>
      <c r="I106" s="49"/>
      <c r="J106" s="50"/>
      <c r="K106" s="50" t="str">
        <f t="shared" si="28"/>
        <v>New_Reporter_FAC</v>
      </c>
      <c r="L106" s="47">
        <f>MATCH($K106,FAC_TOTALS_APTA!$A$2:$BR$2,)</f>
        <v>51</v>
      </c>
      <c r="M106" s="48">
        <f>IF(M92=0,0,VLOOKUP(M92,FAC_TOTALS_APTA!$A$4:$BT$126,$L106,FALSE))</f>
        <v>0</v>
      </c>
      <c r="N106" s="48">
        <f>IF(N92=0,0,VLOOKUP(N92,FAC_TOTALS_APTA!$A$4:$BT$126,$L106,FALSE))</f>
        <v>0</v>
      </c>
      <c r="O106" s="48">
        <f>IF(O92=0,0,VLOOKUP(O92,FAC_TOTALS_APTA!$A$4:$BT$126,$L106,FALSE))</f>
        <v>0</v>
      </c>
      <c r="P106" s="48">
        <f>IF(P92=0,0,VLOOKUP(P92,FAC_TOTALS_APTA!$A$4:$BT$126,$L106,FALSE))</f>
        <v>0</v>
      </c>
      <c r="Q106" s="48">
        <f>IF(Q92=0,0,VLOOKUP(Q92,FAC_TOTALS_APTA!$A$4:$BT$126,$L106,FALSE))</f>
        <v>0</v>
      </c>
      <c r="R106" s="48">
        <f>IF(R92=0,0,VLOOKUP(R92,FAC_TOTALS_APTA!$A$4:$BT$126,$L106,FALSE))</f>
        <v>0</v>
      </c>
      <c r="S106" s="48">
        <f>IF(S92=0,0,VLOOKUP(S92,FAC_TOTALS_APTA!$A$4:$BT$126,$L106,FALSE))</f>
        <v>0</v>
      </c>
      <c r="T106" s="48">
        <f>IF(T92=0,0,VLOOKUP(T92,FAC_TOTALS_APTA!$A$4:$BT$126,$L106,FALSE))</f>
        <v>0</v>
      </c>
      <c r="U106" s="48">
        <f>IF(U92=0,0,VLOOKUP(U92,FAC_TOTALS_APTA!$A$4:$BT$126,$L106,FALSE))</f>
        <v>0</v>
      </c>
      <c r="V106" s="48">
        <f>IF(V92=0,0,VLOOKUP(V92,FAC_TOTALS_APTA!$A$4:$BT$126,$L106,FALSE))</f>
        <v>0</v>
      </c>
      <c r="W106" s="48">
        <f>IF(W92=0,0,VLOOKUP(W92,FAC_TOTALS_APTA!$A$4:$BT$126,$L106,FALSE))</f>
        <v>0</v>
      </c>
      <c r="X106" s="48">
        <f>IF(X92=0,0,VLOOKUP(X92,FAC_TOTALS_APTA!$A$4:$BT$126,$L106,FALSE))</f>
        <v>0</v>
      </c>
      <c r="Y106" s="48">
        <f>IF(Y92=0,0,VLOOKUP(Y92,FAC_TOTALS_APTA!$A$4:$BT$126,$L106,FALSE))</f>
        <v>0</v>
      </c>
      <c r="Z106" s="48">
        <f>IF(Z92=0,0,VLOOKUP(Z92,FAC_TOTALS_APTA!$A$4:$BT$126,$L106,FALSE))</f>
        <v>0</v>
      </c>
      <c r="AA106" s="48">
        <f>IF(AA92=0,0,VLOOKUP(AA92,FAC_TOTALS_APTA!$A$4:$BT$126,$L106,FALSE))</f>
        <v>0</v>
      </c>
      <c r="AB106" s="48">
        <f>IF(AB92=0,0,VLOOKUP(AB92,FAC_TOTALS_APTA!$A$4:$BT$126,$L106,FALSE))</f>
        <v>0</v>
      </c>
      <c r="AC106" s="51">
        <f>SUM(M106:AB106)</f>
        <v>0</v>
      </c>
      <c r="AD106" s="52">
        <f>AC106/G108</f>
        <v>0</v>
      </c>
    </row>
    <row r="107" spans="1:31" s="110" customFormat="1" ht="15.75" customHeight="1" x14ac:dyDescent="0.25">
      <c r="A107" s="109"/>
      <c r="B107" s="28" t="s">
        <v>70</v>
      </c>
      <c r="C107" s="31"/>
      <c r="D107" s="9" t="s">
        <v>6</v>
      </c>
      <c r="E107" s="58"/>
      <c r="F107" s="9">
        <f>MATCH($D107,FAC_TOTALS_APTA!$A$2:$BR$2,)</f>
        <v>10</v>
      </c>
      <c r="G107" s="113">
        <f>VLOOKUP(G92,FAC_TOTALS_APTA!$A$4:$BT$126,$F107,FALSE)</f>
        <v>2421098798.8077798</v>
      </c>
      <c r="H107" s="113">
        <f>VLOOKUP(H92,FAC_TOTALS_APTA!$A$4:$BR$126,$F107,FALSE)</f>
        <v>2984545547.51331</v>
      </c>
      <c r="I107" s="115">
        <f t="shared" ref="I107" si="31">H107/G107-1</f>
        <v>0.23272356707747233</v>
      </c>
      <c r="J107" s="34"/>
      <c r="K107" s="34"/>
      <c r="L107" s="9"/>
      <c r="M107" s="32">
        <f t="shared" ref="M107:AB107" si="32">SUM(M94:M100)</f>
        <v>40058043.048506953</v>
      </c>
      <c r="N107" s="32">
        <f t="shared" si="32"/>
        <v>86548692.867691621</v>
      </c>
      <c r="O107" s="32">
        <f t="shared" si="32"/>
        <v>187984506.69268885</v>
      </c>
      <c r="P107" s="32">
        <f t="shared" si="32"/>
        <v>92102341.204691082</v>
      </c>
      <c r="Q107" s="32">
        <f t="shared" si="32"/>
        <v>45412282.31734778</v>
      </c>
      <c r="R107" s="32">
        <f t="shared" si="32"/>
        <v>68627854.296181783</v>
      </c>
      <c r="S107" s="32">
        <f t="shared" si="32"/>
        <v>-138313688.32164958</v>
      </c>
      <c r="T107" s="32">
        <f t="shared" si="32"/>
        <v>25782704.642998066</v>
      </c>
      <c r="U107" s="32">
        <f t="shared" si="32"/>
        <v>-8079422.6550010229</v>
      </c>
      <c r="V107" s="32">
        <f t="shared" si="32"/>
        <v>19130851.122618072</v>
      </c>
      <c r="W107" s="32">
        <f t="shared" si="32"/>
        <v>0</v>
      </c>
      <c r="X107" s="32">
        <f t="shared" si="32"/>
        <v>0</v>
      </c>
      <c r="Y107" s="32">
        <f t="shared" si="32"/>
        <v>0</v>
      </c>
      <c r="Z107" s="32">
        <f t="shared" si="32"/>
        <v>0</v>
      </c>
      <c r="AA107" s="32">
        <f t="shared" si="32"/>
        <v>0</v>
      </c>
      <c r="AB107" s="32">
        <f t="shared" si="32"/>
        <v>0</v>
      </c>
      <c r="AC107" s="35">
        <f>H107-G107</f>
        <v>563446748.70553017</v>
      </c>
      <c r="AD107" s="36">
        <f>I107</f>
        <v>0.23272356707747233</v>
      </c>
      <c r="AE107" s="109"/>
    </row>
    <row r="108" spans="1:31" ht="13.5" thickBot="1" x14ac:dyDescent="0.3">
      <c r="B108" s="12" t="s">
        <v>54</v>
      </c>
      <c r="C108" s="26"/>
      <c r="D108" s="26" t="s">
        <v>4</v>
      </c>
      <c r="E108" s="26"/>
      <c r="F108" s="26">
        <f>MATCH($D108,FAC_TOTALS_APTA!$A$2:$BR$2,)</f>
        <v>8</v>
      </c>
      <c r="G108" s="114">
        <f>VLOOKUP(G92,FAC_TOTALS_APTA!$A$4:$BR$126,$F108,FALSE)</f>
        <v>2028458449</v>
      </c>
      <c r="H108" s="114">
        <f>VLOOKUP(H92,FAC_TOTALS_APTA!$A$4:$BR$126,$F108,FALSE)</f>
        <v>2929500930.99999</v>
      </c>
      <c r="I108" s="116">
        <f t="shared" ref="I108" si="33">H108/G108-1</f>
        <v>0.44420061078608275</v>
      </c>
      <c r="J108" s="53"/>
      <c r="K108" s="53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54">
        <f>H108-G108</f>
        <v>901042481.99998999</v>
      </c>
      <c r="AD108" s="55">
        <f>I108</f>
        <v>0.44420061078608275</v>
      </c>
    </row>
    <row r="109" spans="1:31" ht="14.25" thickTop="1" thickBot="1" x14ac:dyDescent="0.3">
      <c r="B109" s="60" t="s">
        <v>71</v>
      </c>
      <c r="C109" s="61"/>
      <c r="D109" s="61"/>
      <c r="E109" s="62"/>
      <c r="F109" s="61"/>
      <c r="G109" s="61"/>
      <c r="H109" s="61"/>
      <c r="I109" s="63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55">
        <f>AD108-AD107</f>
        <v>0.21147704370861042</v>
      </c>
    </row>
    <row r="110" spans="1:31" ht="13.5" thickTop="1" x14ac:dyDescent="0.25"/>
  </sheetData>
  <mergeCells count="8">
    <mergeCell ref="G89:I89"/>
    <mergeCell ref="AC89:AD89"/>
    <mergeCell ref="G8:I8"/>
    <mergeCell ref="AC8:AD8"/>
    <mergeCell ref="G35:I35"/>
    <mergeCell ref="AC35:AD35"/>
    <mergeCell ref="G62:I62"/>
    <mergeCell ref="AC62:AD6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showGridLines="0" topLeftCell="A83" workbookViewId="0">
      <selection activeCell="H99" sqref="H99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40</v>
      </c>
      <c r="C1" s="15">
        <v>2012</v>
      </c>
    </row>
    <row r="2" spans="1:31" x14ac:dyDescent="0.25">
      <c r="B2" s="14" t="s">
        <v>41</v>
      </c>
      <c r="C2" s="15">
        <v>2018</v>
      </c>
      <c r="D2" s="13"/>
    </row>
    <row r="3" spans="1:31" s="13" customFormat="1" x14ac:dyDescent="0.25">
      <c r="B3" s="21" t="s">
        <v>28</v>
      </c>
      <c r="E3" s="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55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30">
        <f>$C$1</f>
        <v>2012</v>
      </c>
      <c r="H9" s="30">
        <f>$C$2</f>
        <v>2018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32"/>
      <c r="H12" s="32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60620023.984365799</v>
      </c>
      <c r="H13" s="32">
        <f>VLOOKUP(H11,FAC_TOTALS_APTA!$A$4:$BT$126,$F13,FALSE)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24321899.217450399</v>
      </c>
      <c r="N13" s="32">
        <f>IF(N11=0,0,VLOOKUP(N11,FAC_TOTALS_APTA!$A$4:$BT$126,$L13,FALSE))</f>
        <v>33232770.356346201</v>
      </c>
      <c r="O13" s="32">
        <f>IF(O11=0,0,VLOOKUP(O11,FAC_TOTALS_APTA!$A$4:$BT$126,$L13,FALSE))</f>
        <v>16615170.7039572</v>
      </c>
      <c r="P13" s="32">
        <f>IF(P11=0,0,VLOOKUP(P11,FAC_TOTALS_APTA!$A$4:$BT$126,$L13,FALSE))</f>
        <v>21177057.421648499</v>
      </c>
      <c r="Q13" s="32">
        <f>IF(Q11=0,0,VLOOKUP(Q11,FAC_TOTALS_APTA!$A$4:$BT$126,$L13,FALSE))</f>
        <v>27145333.0693129</v>
      </c>
      <c r="R13" s="32">
        <f>IF(R11=0,0,VLOOKUP(R11,FAC_TOTALS_APTA!$A$4:$BT$126,$L13,FALSE))</f>
        <v>10170128.738618599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132662359.5073338</v>
      </c>
      <c r="AD13" s="36">
        <f>AC13/G26</f>
        <v>7.8622255279963221E-2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73</v>
      </c>
      <c r="E14" s="58"/>
      <c r="F14" s="9">
        <f>MATCH($D14,FAC_TOTALS_APTA!$A$2:$BT$2,)</f>
        <v>13</v>
      </c>
      <c r="G14" s="57">
        <f>VLOOKUP(G11,FAC_TOTALS_APTA!$A$4:$BT$126,$F14,FALSE)</f>
        <v>1.8698545848518999</v>
      </c>
      <c r="H14" s="57">
        <f>VLOOKUP(H11,FAC_TOTALS_APTA!$A$4:$BT$126,$F14,FALSE)</f>
        <v>2.1117986924347298</v>
      </c>
      <c r="I14" s="33">
        <f t="shared" ref="I14:I24" si="1">IFERROR(H14/G14-1,"-")</f>
        <v>0.12939193750298661</v>
      </c>
      <c r="J14" s="34" t="str">
        <f t="shared" ref="J14:J24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-39148136.780222297</v>
      </c>
      <c r="N14" s="32">
        <f>IF(N11=0,0,VLOOKUP(N11,FAC_TOTALS_APTA!$A$4:$BT$126,$L14,FALSE))</f>
        <v>7552689.7059668396</v>
      </c>
      <c r="O14" s="32">
        <f>IF(O11=0,0,VLOOKUP(O11,FAC_TOTALS_APTA!$A$4:$BT$126,$L14,FALSE))</f>
        <v>-38242158.575190902</v>
      </c>
      <c r="P14" s="32">
        <f>IF(P11=0,0,VLOOKUP(P11,FAC_TOTALS_APTA!$A$4:$BT$126,$L14,FALSE))</f>
        <v>-11820894.127608599</v>
      </c>
      <c r="Q14" s="32">
        <f>IF(Q11=0,0,VLOOKUP(Q11,FAC_TOTALS_APTA!$A$4:$BT$126,$L14,FALSE))</f>
        <v>9613819.0392348897</v>
      </c>
      <c r="R14" s="32">
        <f>IF(R11=0,0,VLOOKUP(R11,FAC_TOTALS_APTA!$A$4:$BT$126,$L14,FALSE))</f>
        <v>2412029.2562869298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4" si="4">SUM(M14:AB14)</f>
        <v>-69632651.48153314</v>
      </c>
      <c r="AD14" s="36">
        <f>AC14/G26</f>
        <v>-4.1267742567922282E-2</v>
      </c>
      <c r="AE14" s="9"/>
    </row>
    <row r="15" spans="1:31" s="16" customFormat="1" x14ac:dyDescent="0.25">
      <c r="A15" s="9"/>
      <c r="B15" s="118" t="s">
        <v>94</v>
      </c>
      <c r="C15" s="119" t="s">
        <v>24</v>
      </c>
      <c r="D15" s="107" t="s">
        <v>95</v>
      </c>
      <c r="E15" s="121"/>
      <c r="F15" s="107">
        <f>MATCH($D15,FAC_TOTALS_APTA!$A$2:$BT$2,)</f>
        <v>20</v>
      </c>
      <c r="G15" s="120">
        <f>VLOOKUP(G11,FAC_TOTALS_APTA!$A$4:$BT$126,$F15,FALSE)</f>
        <v>20268.458164961899</v>
      </c>
      <c r="H15" s="120">
        <f>VLOOKUP(H11,FAC_TOTALS_APTA!$A$4:$BT$126,$F15,FALSE)</f>
        <v>39939.936262805502</v>
      </c>
      <c r="I15" s="122">
        <f>IFERROR(H15/G15-1,"-")</f>
        <v>0.97054635028182368</v>
      </c>
      <c r="J15" s="123" t="str">
        <f t="shared" si="2"/>
        <v>_log</v>
      </c>
      <c r="K15" s="123" t="str">
        <f t="shared" si="3"/>
        <v>MDBF_Total_log_FAC</v>
      </c>
      <c r="L15" s="107">
        <f>MATCH($K15,FAC_TOTALS_APTA!$A$2:$BR$2,)</f>
        <v>38</v>
      </c>
      <c r="M15" s="120">
        <f>IF(M11=0,0,VLOOKUP(M11,FAC_TOTALS_APTA!$A$4:$BT$126,$L15,FALSE))</f>
        <v>826385.68084989302</v>
      </c>
      <c r="N15" s="120">
        <f>IF(N11=0,0,VLOOKUP(N11,FAC_TOTALS_APTA!$A$4:$BT$126,$L15,FALSE))</f>
        <v>420864.73214416299</v>
      </c>
      <c r="O15" s="120">
        <f>IF(O11=0,0,VLOOKUP(O11,FAC_TOTALS_APTA!$A$4:$BT$126,$L15,FALSE))</f>
        <v>-361504.12869309098</v>
      </c>
      <c r="P15" s="120">
        <f>IF(P11=0,0,VLOOKUP(P11,FAC_TOTALS_APTA!$A$4:$BT$126,$L15,FALSE))</f>
        <v>900346.06041390204</v>
      </c>
      <c r="Q15" s="120">
        <f>IF(Q11=0,0,VLOOKUP(Q11,FAC_TOTALS_APTA!$A$4:$BT$126,$L15,FALSE))</f>
        <v>1123415.2929692599</v>
      </c>
      <c r="R15" s="120">
        <f>IF(R11=0,0,VLOOKUP(R11,FAC_TOTALS_APTA!$A$4:$BT$126,$L15,FALSE))</f>
        <v>952406.91980862198</v>
      </c>
      <c r="S15" s="120">
        <f>IF(S11=0,0,VLOOKUP(S11,FAC_TOTALS_APTA!$A$4:$BT$126,$L15,FALSE))</f>
        <v>0</v>
      </c>
      <c r="T15" s="120">
        <f>IF(T11=0,0,VLOOKUP(T11,FAC_TOTALS_APTA!$A$4:$BT$126,$L15,FALSE))</f>
        <v>0</v>
      </c>
      <c r="U15" s="120">
        <f>IF(U11=0,0,VLOOKUP(U11,FAC_TOTALS_APTA!$A$4:$BT$126,$L15,FALSE))</f>
        <v>0</v>
      </c>
      <c r="V15" s="120">
        <f>IF(V11=0,0,VLOOKUP(V11,FAC_TOTALS_APTA!$A$4:$BT$126,$L15,FALSE))</f>
        <v>0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3861914.5574927488</v>
      </c>
      <c r="AD15" s="125">
        <f>AC15/G27</f>
        <v>2.292875704323012E-3</v>
      </c>
      <c r="AE15" s="9"/>
    </row>
    <row r="16" spans="1:31" s="16" customFormat="1" x14ac:dyDescent="0.25">
      <c r="A16" s="9"/>
      <c r="B16" s="28" t="s">
        <v>52</v>
      </c>
      <c r="C16" s="31" t="s">
        <v>24</v>
      </c>
      <c r="D16" s="107" t="s">
        <v>9</v>
      </c>
      <c r="E16" s="58"/>
      <c r="F16" s="9">
        <f>MATCH($D16,FAC_TOTALS_APTA!$A$2:$BT$2,)</f>
        <v>14</v>
      </c>
      <c r="G16" s="32">
        <f>VLOOKUP(G11,FAC_TOTALS_APTA!$A$4:$BT$126,$F16,FALSE)</f>
        <v>9293102.7426205203</v>
      </c>
      <c r="H16" s="32">
        <f>VLOOKUP(H11,FAC_TOTALS_APTA!$A$4:$BT$126,$F16,FALSE)</f>
        <v>9850048.8443497792</v>
      </c>
      <c r="I16" s="33">
        <f t="shared" si="1"/>
        <v>5.9931124959478055E-2</v>
      </c>
      <c r="J16" s="34" t="str">
        <f t="shared" si="2"/>
        <v>_log</v>
      </c>
      <c r="K16" s="34" t="str">
        <f t="shared" si="3"/>
        <v>POP_EMP_log_FAC</v>
      </c>
      <c r="L16" s="9">
        <f>MATCH($K16,FAC_TOTALS_APTA!$A$2:$BR$2,)</f>
        <v>32</v>
      </c>
      <c r="M16" s="32">
        <f>IF(M11=0,0,VLOOKUP(M11,FAC_TOTALS_APTA!$A$4:$BT$126,$L16,FALSE))</f>
        <v>4219892.7615309004</v>
      </c>
      <c r="N16" s="32">
        <f>IF(N11=0,0,VLOOKUP(N11,FAC_TOTALS_APTA!$A$4:$BT$126,$L16,FALSE))</f>
        <v>4979530.1570520597</v>
      </c>
      <c r="O16" s="32">
        <f>IF(O11=0,0,VLOOKUP(O11,FAC_TOTALS_APTA!$A$4:$BT$126,$L16,FALSE))</f>
        <v>4611581.0453402298</v>
      </c>
      <c r="P16" s="32">
        <f>IF(P11=0,0,VLOOKUP(P11,FAC_TOTALS_APTA!$A$4:$BT$126,$L16,FALSE))</f>
        <v>3473961.7008674201</v>
      </c>
      <c r="Q16" s="32">
        <f>IF(Q11=0,0,VLOOKUP(Q11,FAC_TOTALS_APTA!$A$4:$BT$126,$L16,FALSE))</f>
        <v>4250552.1782315196</v>
      </c>
      <c r="R16" s="32">
        <f>IF(R11=0,0,VLOOKUP(R11,FAC_TOTALS_APTA!$A$4:$BT$126,$L16,FALSE))</f>
        <v>3709004.0662859399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25244521.909308068</v>
      </c>
      <c r="AD16" s="36">
        <f>AC16/G26</f>
        <v>1.4961148387116706E-2</v>
      </c>
      <c r="AE16" s="9"/>
    </row>
    <row r="17" spans="1:31" s="16" customFormat="1" x14ac:dyDescent="0.25">
      <c r="A17" s="9"/>
      <c r="B17" s="28" t="s">
        <v>93</v>
      </c>
      <c r="C17" s="31"/>
      <c r="D17" s="107" t="s">
        <v>92</v>
      </c>
      <c r="E17" s="58"/>
      <c r="F17" s="9">
        <f>MATCH($D17,FAC_TOTALS_APTA!$A$2:$BT$2,)</f>
        <v>15</v>
      </c>
      <c r="G17" s="57">
        <f>VLOOKUP(G11,FAC_TOTALS_APTA!$A$4:$BT$126,$F17,FALSE)</f>
        <v>0.51323890900536395</v>
      </c>
      <c r="H17" s="57">
        <f>VLOOKUP(H11,FAC_TOTALS_APTA!$A$4:$BT$126,$F17,FALSE)</f>
        <v>0.51313841173147301</v>
      </c>
      <c r="I17" s="33">
        <f t="shared" si="1"/>
        <v>-1.9580992813994502E-4</v>
      </c>
      <c r="J17" s="34" t="str">
        <f t="shared" si="2"/>
        <v/>
      </c>
      <c r="K17" s="34" t="str">
        <f t="shared" si="3"/>
        <v>TSD_POP_EMP_PCT_FAC</v>
      </c>
      <c r="L17" s="9">
        <f>MATCH($K17,FAC_TOTALS_APTA!$A$2:$BR$2,)</f>
        <v>33</v>
      </c>
      <c r="M17" s="32">
        <f>IF(M11=0,0,VLOOKUP(M11,FAC_TOTALS_APTA!$A$4:$BT$126,$L17,FALSE))</f>
        <v>515616.82638932299</v>
      </c>
      <c r="N17" s="32">
        <f>IF(N11=0,0,VLOOKUP(N11,FAC_TOTALS_APTA!$A$4:$BT$126,$L17,FALSE))</f>
        <v>-794287.24153918203</v>
      </c>
      <c r="O17" s="32">
        <f>IF(O11=0,0,VLOOKUP(O11,FAC_TOTALS_APTA!$A$4:$BT$126,$L17,FALSE))</f>
        <v>662563.51810741099</v>
      </c>
      <c r="P17" s="32">
        <f>IF(P11=0,0,VLOOKUP(P11,FAC_TOTALS_APTA!$A$4:$BT$126,$L17,FALSE))</f>
        <v>-314868.71621142002</v>
      </c>
      <c r="Q17" s="32">
        <f>IF(Q11=0,0,VLOOKUP(Q11,FAC_TOTALS_APTA!$A$4:$BT$126,$L17,FALSE))</f>
        <v>-1041752.9918795699</v>
      </c>
      <c r="R17" s="32">
        <f>IF(R11=0,0,VLOOKUP(R11,FAC_TOTALS_APTA!$A$4:$BT$126,$L17,FALSE))</f>
        <v>759682.33697589196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-213046.26815754606</v>
      </c>
      <c r="AD17" s="36">
        <f>AC17/G26</f>
        <v>-1.2626172294636528E-4</v>
      </c>
      <c r="AE17" s="9"/>
    </row>
    <row r="18" spans="1:31" s="16" customFormat="1" x14ac:dyDescent="0.2">
      <c r="A18" s="9"/>
      <c r="B18" s="28" t="s">
        <v>53</v>
      </c>
      <c r="C18" s="31" t="s">
        <v>24</v>
      </c>
      <c r="D18" s="127" t="s">
        <v>17</v>
      </c>
      <c r="E18" s="58"/>
      <c r="F18" s="9">
        <f>MATCH($D18,FAC_TOTALS_APTA!$A$2:$BT$2,)</f>
        <v>16</v>
      </c>
      <c r="G18" s="37">
        <f>VLOOKUP(G11,FAC_TOTALS_APTA!$A$4:$BT$126,$F18,FALSE)</f>
        <v>4.08321637315274</v>
      </c>
      <c r="H18" s="37">
        <f>VLOOKUP(H11,FAC_TOTALS_APTA!$A$4:$BT$126,$F18,FALSE)</f>
        <v>2.9166976773397901</v>
      </c>
      <c r="I18" s="33">
        <f t="shared" si="1"/>
        <v>-0.28568623095333434</v>
      </c>
      <c r="J18" s="34" t="str">
        <f t="shared" si="2"/>
        <v>_log</v>
      </c>
      <c r="K18" s="34" t="str">
        <f t="shared" si="3"/>
        <v>GAS_PRICE_2018_log_FAC</v>
      </c>
      <c r="L18" s="9">
        <f>MATCH($K18,FAC_TOTALS_APTA!$A$2:$BR$2,)</f>
        <v>34</v>
      </c>
      <c r="M18" s="32">
        <f>IF(M11=0,0,VLOOKUP(M11,FAC_TOTALS_APTA!$A$4:$BT$126,$L18,FALSE))</f>
        <v>-7842547.8956139898</v>
      </c>
      <c r="N18" s="32">
        <f>IF(N11=0,0,VLOOKUP(N11,FAC_TOTALS_APTA!$A$4:$BT$126,$L18,FALSE))</f>
        <v>-10760880.756148901</v>
      </c>
      <c r="O18" s="32">
        <f>IF(O11=0,0,VLOOKUP(O11,FAC_TOTALS_APTA!$A$4:$BT$126,$L18,FALSE))</f>
        <v>-57723923.337802298</v>
      </c>
      <c r="P18" s="32">
        <f>IF(P11=0,0,VLOOKUP(P11,FAC_TOTALS_APTA!$A$4:$BT$126,$L18,FALSE))</f>
        <v>-21361571.380431</v>
      </c>
      <c r="Q18" s="32">
        <f>IF(Q11=0,0,VLOOKUP(Q11,FAC_TOTALS_APTA!$A$4:$BT$126,$L18,FALSE))</f>
        <v>15107621.1677354</v>
      </c>
      <c r="R18" s="32">
        <f>IF(R11=0,0,VLOOKUP(R11,FAC_TOTALS_APTA!$A$4:$BT$126,$L18,FALSE))</f>
        <v>18074001.654018901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-64507300.548241891</v>
      </c>
      <c r="AD18" s="36">
        <f>AC18/G26</f>
        <v>-3.8230206894856358E-2</v>
      </c>
      <c r="AE18" s="9"/>
    </row>
    <row r="19" spans="1:31" s="16" customFormat="1" x14ac:dyDescent="0.25">
      <c r="A19" s="9"/>
      <c r="B19" s="28" t="s">
        <v>50</v>
      </c>
      <c r="C19" s="31" t="s">
        <v>24</v>
      </c>
      <c r="D19" s="107" t="s">
        <v>16</v>
      </c>
      <c r="E19" s="58"/>
      <c r="F19" s="9">
        <f>MATCH($D19,FAC_TOTALS_APTA!$A$2:$BT$2,)</f>
        <v>17</v>
      </c>
      <c r="G19" s="57">
        <f>VLOOKUP(G11,FAC_TOTALS_APTA!$A$4:$BT$126,$F19,FALSE)</f>
        <v>35327.404692929696</v>
      </c>
      <c r="H19" s="57">
        <f>VLOOKUP(H11,FAC_TOTALS_APTA!$A$4:$BT$126,$F19,FALSE)</f>
        <v>39371.947471350803</v>
      </c>
      <c r="I19" s="33">
        <f t="shared" si="1"/>
        <v>0.11448740187898854</v>
      </c>
      <c r="J19" s="34" t="str">
        <f t="shared" si="2"/>
        <v>_log</v>
      </c>
      <c r="K19" s="34" t="str">
        <f t="shared" si="3"/>
        <v>TOTAL_MED_INC_INDIV_2018_log_FAC</v>
      </c>
      <c r="L19" s="9">
        <f>MATCH($K19,FAC_TOTALS_APTA!$A$2:$BR$2,)</f>
        <v>35</v>
      </c>
      <c r="M19" s="32">
        <f>IF(M11=0,0,VLOOKUP(M11,FAC_TOTALS_APTA!$A$4:$BT$126,$L19,FALSE))</f>
        <v>-1067230.16025874</v>
      </c>
      <c r="N19" s="32">
        <f>IF(N11=0,0,VLOOKUP(N11,FAC_TOTALS_APTA!$A$4:$BT$126,$L19,FALSE))</f>
        <v>-646906.91628485499</v>
      </c>
      <c r="O19" s="32">
        <f>IF(O11=0,0,VLOOKUP(O11,FAC_TOTALS_APTA!$A$4:$BT$126,$L19,FALSE))</f>
        <v>-3745799.9169755098</v>
      </c>
      <c r="P19" s="32">
        <f>IF(P11=0,0,VLOOKUP(P11,FAC_TOTALS_APTA!$A$4:$BT$126,$L19,FALSE))</f>
        <v>-2733691.4479430998</v>
      </c>
      <c r="Q19" s="32">
        <f>IF(Q11=0,0,VLOOKUP(Q11,FAC_TOTALS_APTA!$A$4:$BT$126,$L19,FALSE))</f>
        <v>-2766211.9009770402</v>
      </c>
      <c r="R19" s="32">
        <f>IF(R11=0,0,VLOOKUP(R11,FAC_TOTALS_APTA!$A$4:$BT$126,$L19,FALSE))</f>
        <v>-2921127.4889302598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-13880967.831369504</v>
      </c>
      <c r="AD19" s="36">
        <f>AC19/G26</f>
        <v>-8.2265459503647591E-3</v>
      </c>
      <c r="AE19" s="9"/>
    </row>
    <row r="20" spans="1:31" s="16" customFormat="1" x14ac:dyDescent="0.25">
      <c r="A20" s="9"/>
      <c r="B20" s="28" t="s">
        <v>66</v>
      </c>
      <c r="C20" s="31"/>
      <c r="D20" s="107" t="s">
        <v>10</v>
      </c>
      <c r="E20" s="58"/>
      <c r="F20" s="9">
        <f>MATCH($D20,FAC_TOTALS_APTA!$A$2:$BT$2,)</f>
        <v>18</v>
      </c>
      <c r="G20" s="32">
        <f>VLOOKUP(G11,FAC_TOTALS_APTA!$A$4:$BT$126,$F20,FALSE)</f>
        <v>11.2691753249984</v>
      </c>
      <c r="H20" s="32">
        <f>VLOOKUP(H11,FAC_TOTALS_APTA!$A$4:$BT$126,$F20,FALSE)</f>
        <v>10.470464082965799</v>
      </c>
      <c r="I20" s="33">
        <f t="shared" si="1"/>
        <v>-7.0875749023162404E-2</v>
      </c>
      <c r="J20" s="34" t="str">
        <f t="shared" si="2"/>
        <v/>
      </c>
      <c r="K20" s="34" t="str">
        <f t="shared" si="3"/>
        <v>PCT_HH_NO_VEH_FAC</v>
      </c>
      <c r="L20" s="9">
        <f>MATCH($K20,FAC_TOTALS_APTA!$A$2:$BR$2,)</f>
        <v>36</v>
      </c>
      <c r="M20" s="32">
        <f>IF(M11=0,0,VLOOKUP(M11,FAC_TOTALS_APTA!$A$4:$BT$126,$L20,FALSE))</f>
        <v>-1267129.4614059301</v>
      </c>
      <c r="N20" s="32">
        <f>IF(N11=0,0,VLOOKUP(N11,FAC_TOTALS_APTA!$A$4:$BT$126,$L20,FALSE))</f>
        <v>-143884.86437400599</v>
      </c>
      <c r="O20" s="32">
        <f>IF(O11=0,0,VLOOKUP(O11,FAC_TOTALS_APTA!$A$4:$BT$126,$L20,FALSE))</f>
        <v>-47846.591474093701</v>
      </c>
      <c r="P20" s="32">
        <f>IF(P11=0,0,VLOOKUP(P11,FAC_TOTALS_APTA!$A$4:$BT$126,$L20,FALSE))</f>
        <v>-386242.596837766</v>
      </c>
      <c r="Q20" s="32">
        <f>IF(Q11=0,0,VLOOKUP(Q11,FAC_TOTALS_APTA!$A$4:$BT$126,$L20,FALSE))</f>
        <v>-640409.21736403997</v>
      </c>
      <c r="R20" s="32">
        <f>IF(R11=0,0,VLOOKUP(R11,FAC_TOTALS_APTA!$A$4:$BT$126,$L20,FALSE))</f>
        <v>-548634.44264052098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-3034147.1740963566</v>
      </c>
      <c r="AD20" s="36">
        <f>AC20/G26</f>
        <v>-1.7981852167011641E-3</v>
      </c>
      <c r="AE20" s="9"/>
    </row>
    <row r="21" spans="1:31" s="16" customFormat="1" x14ac:dyDescent="0.25">
      <c r="A21" s="9"/>
      <c r="B21" s="28" t="s">
        <v>51</v>
      </c>
      <c r="C21" s="31"/>
      <c r="D21" s="107" t="s">
        <v>31</v>
      </c>
      <c r="E21" s="58"/>
      <c r="F21" s="9">
        <f>MATCH($D21,FAC_TOTALS_APTA!$A$2:$BT$2,)</f>
        <v>19</v>
      </c>
      <c r="G21" s="37">
        <f>VLOOKUP(G11,FAC_TOTALS_APTA!$A$4:$BT$126,$F21,FALSE)</f>
        <v>4.8815823185081504</v>
      </c>
      <c r="H21" s="37">
        <f>VLOOKUP(H11,FAC_TOTALS_APTA!$A$4:$BT$126,$F21,FALSE)</f>
        <v>6.0598776413956603</v>
      </c>
      <c r="I21" s="33">
        <f t="shared" si="1"/>
        <v>0.24137569460215635</v>
      </c>
      <c r="J21" s="34" t="str">
        <f t="shared" si="2"/>
        <v/>
      </c>
      <c r="K21" s="34" t="str">
        <f t="shared" si="3"/>
        <v>JTW_HOME_PCT_FAC</v>
      </c>
      <c r="L21" s="9">
        <f>MATCH($K21,FAC_TOTALS_APTA!$A$2:$BR$2,)</f>
        <v>37</v>
      </c>
      <c r="M21" s="32">
        <f>IF(M11=0,0,VLOOKUP(M11,FAC_TOTALS_APTA!$A$4:$BT$126,$L21,FALSE))</f>
        <v>-40875.018019360097</v>
      </c>
      <c r="N21" s="32">
        <f>IF(N11=0,0,VLOOKUP(N11,FAC_TOTALS_APTA!$A$4:$BT$126,$L21,FALSE))</f>
        <v>-3436647.5367088402</v>
      </c>
      <c r="O21" s="32">
        <f>IF(O11=0,0,VLOOKUP(O11,FAC_TOTALS_APTA!$A$4:$BT$126,$L21,FALSE))</f>
        <v>-452561.42481776001</v>
      </c>
      <c r="P21" s="32">
        <f>IF(P11=0,0,VLOOKUP(P11,FAC_TOTALS_APTA!$A$4:$BT$126,$L21,FALSE))</f>
        <v>-7175994.47427788</v>
      </c>
      <c r="Q21" s="32">
        <f>IF(Q11=0,0,VLOOKUP(Q11,FAC_TOTALS_APTA!$A$4:$BT$126,$L21,FALSE))</f>
        <v>-2125325.52976098</v>
      </c>
      <c r="R21" s="32">
        <f>IF(R11=0,0,VLOOKUP(R11,FAC_TOTALS_APTA!$A$4:$BT$126,$L21,FALSE))</f>
        <v>-3302114.9040580899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-16533518.887642911</v>
      </c>
      <c r="AD21" s="36">
        <f>AC21/G26</f>
        <v>-9.7985784927072227E-3</v>
      </c>
      <c r="AE21" s="9"/>
    </row>
    <row r="22" spans="1:31" s="16" customFormat="1" x14ac:dyDescent="0.25">
      <c r="A22" s="9"/>
      <c r="B22" s="28" t="s">
        <v>67</v>
      </c>
      <c r="C22" s="31"/>
      <c r="D22" s="129" t="s">
        <v>79</v>
      </c>
      <c r="E22" s="58"/>
      <c r="F22" s="9">
        <f>MATCH($D22,FAC_TOTALS_APTA!$A$2:$BT$2,)</f>
        <v>26</v>
      </c>
      <c r="G22" s="37">
        <f>VLOOKUP(G11,FAC_TOTALS_APTA!$A$4:$BT$126,$F22,FALSE)</f>
        <v>0.617326143067772</v>
      </c>
      <c r="H22" s="37">
        <f>VLOOKUP(H11,FAC_TOTALS_APTA!$A$4:$BT$126,$F22,FALSE)</f>
        <v>6.4930767871465296</v>
      </c>
      <c r="I22" s="33">
        <f t="shared" si="1"/>
        <v>9.5180654667879487</v>
      </c>
      <c r="J22" s="34"/>
      <c r="K22" s="34" t="str">
        <f t="shared" si="3"/>
        <v>YEARS_SINCE_TNC_RAIL_HI_FAC</v>
      </c>
      <c r="L22" s="9">
        <f>MATCH($K22,FAC_TOTALS_APTA!$A$2:$BR$2,)</f>
        <v>44</v>
      </c>
      <c r="M22" s="32">
        <f>IF(M11=0,0,VLOOKUP(M11,FAC_TOTALS_APTA!$A$4:$BT$126,$L22,FALSE))</f>
        <v>13808660.1869734</v>
      </c>
      <c r="N22" s="32">
        <f>IF(N11=0,0,VLOOKUP(N11,FAC_TOTALS_APTA!$A$4:$BT$126,$L22,FALSE))</f>
        <v>14356009.7716689</v>
      </c>
      <c r="O22" s="32">
        <f>IF(O11=0,0,VLOOKUP(O11,FAC_TOTALS_APTA!$A$4:$BT$126,$L22,FALSE))</f>
        <v>15676912.881836301</v>
      </c>
      <c r="P22" s="32">
        <f>IF(P11=0,0,VLOOKUP(P11,FAC_TOTALS_APTA!$A$4:$BT$126,$L22,FALSE))</f>
        <v>15514066.5716519</v>
      </c>
      <c r="Q22" s="32">
        <f>IF(Q11=0,0,VLOOKUP(Q11,FAC_TOTALS_APTA!$A$4:$BT$126,$L22,FALSE))</f>
        <v>15289931.691052999</v>
      </c>
      <c r="R22" s="32">
        <f>IF(R11=0,0,VLOOKUP(R11,FAC_TOTALS_APTA!$A$4:$BT$126,$L22,FALSE))</f>
        <v>15006785.2984503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89652366.401633799</v>
      </c>
      <c r="AD22" s="36">
        <f>AC22/G26</f>
        <v>5.3132412719467635E-2</v>
      </c>
      <c r="AE22" s="9"/>
    </row>
    <row r="23" spans="1:31" s="16" customFormat="1" hidden="1" x14ac:dyDescent="0.25">
      <c r="A23" s="9"/>
      <c r="B23" s="28" t="s">
        <v>68</v>
      </c>
      <c r="C23" s="31"/>
      <c r="D23" s="107" t="s">
        <v>47</v>
      </c>
      <c r="E23" s="58"/>
      <c r="F23" s="9">
        <f>MATCH($D23,FAC_TOTALS_APTA!$A$2:$BT$2,)</f>
        <v>28</v>
      </c>
      <c r="G23" s="37">
        <f>VLOOKUP(G11,FAC_TOTALS_APTA!$A$4:$BT$126,$F23,FALSE)</f>
        <v>0.367197034835056</v>
      </c>
      <c r="H23" s="37">
        <f>VLOOKUP(H11,FAC_TOTALS_APTA!$A$4:$BT$126,$F23,FALSE)</f>
        <v>1</v>
      </c>
      <c r="I23" s="33">
        <f t="shared" si="1"/>
        <v>1.7233335379442742</v>
      </c>
      <c r="J23" s="34" t="str">
        <f t="shared" si="2"/>
        <v/>
      </c>
      <c r="K23" s="34" t="str">
        <f t="shared" si="3"/>
        <v>BIKE_SHARE_FAC</v>
      </c>
      <c r="L23" s="9">
        <f>MATCH($K23,FAC_TOTALS_APTA!$A$2:$BR$2,)</f>
        <v>46</v>
      </c>
      <c r="M23" s="32">
        <f>IF(M11=0,0,VLOOKUP(M11,FAC_TOTALS_APTA!$A$4:$BT$126,$L23,FALSE))</f>
        <v>0</v>
      </c>
      <c r="N23" s="32">
        <f>IF(N11=0,0,VLOOKUP(N11,FAC_TOTALS_APTA!$A$4:$BT$126,$L23,FALSE))</f>
        <v>-4155418.3842724198</v>
      </c>
      <c r="O23" s="32">
        <f>IF(O11=0,0,VLOOKUP(O11,FAC_TOTALS_APTA!$A$4:$BT$126,$L23,FALSE))</f>
        <v>-5318723.4863952696</v>
      </c>
      <c r="P23" s="32">
        <f>IF(P11=0,0,VLOOKUP(P11,FAC_TOTALS_APTA!$A$4:$BT$126,$L23,FALSE))</f>
        <v>-1916368.61300325</v>
      </c>
      <c r="Q23" s="32">
        <f>IF(Q11=0,0,VLOOKUP(Q11,FAC_TOTALS_APTA!$A$4:$BT$126,$L23,FALSE))</f>
        <v>0</v>
      </c>
      <c r="R23" s="32">
        <f>IF(R11=0,0,VLOOKUP(R11,FAC_TOTALS_APTA!$A$4:$BT$126,$L23,FALSE))</f>
        <v>-89030.218610999407</v>
      </c>
      <c r="S23" s="32">
        <f>IF(S11=0,0,VLOOKUP(S11,FAC_TOTALS_APTA!$A$4:$BT$126,$L23,FALSE))</f>
        <v>0</v>
      </c>
      <c r="T23" s="32">
        <f>IF(T11=0,0,VLOOKUP(T11,FAC_TOTALS_APTA!$A$4:$BT$126,$L23,FALSE))</f>
        <v>0</v>
      </c>
      <c r="U23" s="32">
        <f>IF(U11=0,0,VLOOKUP(U11,FAC_TOTALS_APTA!$A$4:$BT$126,$L23,FALSE))</f>
        <v>0</v>
      </c>
      <c r="V23" s="32">
        <f>IF(V11=0,0,VLOOKUP(V11,FAC_TOTALS_APTA!$A$4:$BT$126,$L23,FALSE))</f>
        <v>0</v>
      </c>
      <c r="W23" s="32">
        <f>IF(W11=0,0,VLOOKUP(W11,FAC_TOTALS_APTA!$A$4:$BT$126,$L23,FALSE))</f>
        <v>0</v>
      </c>
      <c r="X23" s="32">
        <f>IF(X11=0,0,VLOOKUP(X11,FAC_TOTALS_APTA!$A$4:$BT$126,$L23,FALSE))</f>
        <v>0</v>
      </c>
      <c r="Y23" s="32">
        <f>IF(Y11=0,0,VLOOKUP(Y11,FAC_TOTALS_APTA!$A$4:$BT$126,$L23,FALSE))</f>
        <v>0</v>
      </c>
      <c r="Z23" s="32">
        <f>IF(Z11=0,0,VLOOKUP(Z11,FAC_TOTALS_APTA!$A$4:$BT$126,$L23,FALSE))</f>
        <v>0</v>
      </c>
      <c r="AA23" s="32">
        <f>IF(AA11=0,0,VLOOKUP(AA11,FAC_TOTALS_APTA!$A$4:$BT$126,$L23,FALSE))</f>
        <v>0</v>
      </c>
      <c r="AB23" s="32">
        <f>IF(AB11=0,0,VLOOKUP(AB11,FAC_TOTALS_APTA!$A$4:$BT$126,$L23,FALSE))</f>
        <v>0</v>
      </c>
      <c r="AC23" s="35">
        <f t="shared" si="4"/>
        <v>-11479540.702281939</v>
      </c>
      <c r="AD23" s="36">
        <f>AC23/G26</f>
        <v>-6.8033418291617567E-3</v>
      </c>
      <c r="AE23" s="9"/>
    </row>
    <row r="24" spans="1:31" s="16" customFormat="1" hidden="1" x14ac:dyDescent="0.25">
      <c r="A24" s="9"/>
      <c r="B24" s="11" t="s">
        <v>69</v>
      </c>
      <c r="C24" s="30"/>
      <c r="D24" s="132" t="s">
        <v>48</v>
      </c>
      <c r="E24" s="59"/>
      <c r="F24" s="10">
        <f>MATCH($D24,FAC_TOTALS_APTA!$A$2:$BT$2,)</f>
        <v>29</v>
      </c>
      <c r="G24" s="38">
        <f>VLOOKUP(G11,FAC_TOTALS_APTA!$A$4:$BT$126,$F24,FALSE)</f>
        <v>0</v>
      </c>
      <c r="H24" s="38">
        <f>VLOOKUP(H11,FAC_TOTALS_APTA!$A$4:$BT$126,$F24,FALSE)</f>
        <v>0.64134854155132504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MATCH($K24,FAC_TOTALS_APTA!$A$2:$BR$2,)</f>
        <v>47</v>
      </c>
      <c r="M24" s="41">
        <f>IF(M11=0,0,VLOOKUP(M11,FAC_TOTALS_APTA!$A$4:$BT$126,$L24,FALSE))</f>
        <v>0</v>
      </c>
      <c r="N24" s="41">
        <f>IF(N11=0,0,VLOOKUP(N11,FAC_TOTALS_APTA!$A$4:$BT$126,$L24,FALSE))</f>
        <v>0</v>
      </c>
      <c r="O24" s="41">
        <f>IF(O11=0,0,VLOOKUP(O11,FAC_TOTALS_APTA!$A$4:$BT$126,$L24,FALSE))</f>
        <v>0</v>
      </c>
      <c r="P24" s="41">
        <f>IF(P11=0,0,VLOOKUP(P11,FAC_TOTALS_APTA!$A$4:$BT$126,$L24,FALSE))</f>
        <v>0</v>
      </c>
      <c r="Q24" s="41">
        <f>IF(Q11=0,0,VLOOKUP(Q11,FAC_TOTALS_APTA!$A$4:$BT$126,$L24,FALSE))</f>
        <v>0</v>
      </c>
      <c r="R24" s="41">
        <f>IF(R11=0,0,VLOOKUP(R11,FAC_TOTALS_APTA!$A$4:$BT$126,$L24,FALSE))</f>
        <v>-42600092.518242903</v>
      </c>
      <c r="S24" s="41">
        <f>IF(S11=0,0,VLOOKUP(S11,FAC_TOTALS_APTA!$A$4:$BT$126,$L24,FALSE))</f>
        <v>0</v>
      </c>
      <c r="T24" s="41">
        <f>IF(T11=0,0,VLOOKUP(T11,FAC_TOTALS_APTA!$A$4:$BT$126,$L24,FALSE))</f>
        <v>0</v>
      </c>
      <c r="U24" s="41">
        <f>IF(U11=0,0,VLOOKUP(U11,FAC_TOTALS_APTA!$A$4:$BT$126,$L24,FALSE))</f>
        <v>0</v>
      </c>
      <c r="V24" s="41">
        <f>IF(V11=0,0,VLOOKUP(V11,FAC_TOTALS_APTA!$A$4:$BT$126,$L24,FALSE))</f>
        <v>0</v>
      </c>
      <c r="W24" s="41">
        <f>IF(W11=0,0,VLOOKUP(W11,FAC_TOTALS_APTA!$A$4:$BT$126,$L24,FALSE))</f>
        <v>0</v>
      </c>
      <c r="X24" s="41">
        <f>IF(X11=0,0,VLOOKUP(X11,FAC_TOTALS_APTA!$A$4:$BT$126,$L24,FALSE))</f>
        <v>0</v>
      </c>
      <c r="Y24" s="41">
        <f>IF(Y11=0,0,VLOOKUP(Y11,FAC_TOTALS_APTA!$A$4:$BT$126,$L24,FALSE))</f>
        <v>0</v>
      </c>
      <c r="Z24" s="41">
        <f>IF(Z11=0,0,VLOOKUP(Z11,FAC_TOTALS_APTA!$A$4:$BT$126,$L24,FALSE))</f>
        <v>0</v>
      </c>
      <c r="AA24" s="41">
        <f>IF(AA11=0,0,VLOOKUP(AA11,FAC_TOTALS_APTA!$A$4:$BT$126,$L24,FALSE))</f>
        <v>0</v>
      </c>
      <c r="AB24" s="41">
        <f>IF(AB11=0,0,VLOOKUP(AB11,FAC_TOTALS_APTA!$A$4:$BT$126,$L24,FALSE))</f>
        <v>0</v>
      </c>
      <c r="AC24" s="42">
        <f t="shared" si="4"/>
        <v>-42600092.518242903</v>
      </c>
      <c r="AD24" s="43">
        <f>AC24/G26</f>
        <v>-2.5246915261854581E-2</v>
      </c>
      <c r="AE24" s="9"/>
    </row>
    <row r="25" spans="1:31" s="16" customFormat="1" x14ac:dyDescent="0.25">
      <c r="A25" s="9"/>
      <c r="B25" s="44" t="s">
        <v>57</v>
      </c>
      <c r="C25" s="45"/>
      <c r="D25" s="140" t="s">
        <v>49</v>
      </c>
      <c r="E25" s="46"/>
      <c r="F25" s="47"/>
      <c r="G25" s="48"/>
      <c r="H25" s="48"/>
      <c r="I25" s="49"/>
      <c r="J25" s="50"/>
      <c r="K25" s="50" t="str">
        <f t="shared" ref="K25" si="5">CONCATENATE(D25,J25,"_FAC")</f>
        <v>New_Reporter_FAC</v>
      </c>
      <c r="L25" s="47">
        <f>MATCH($K25,FAC_TOTALS_APTA!$A$2:$BR$2,)</f>
        <v>51</v>
      </c>
      <c r="M25" s="48">
        <f>IF(M11=0,0,VLOOKUP(M11,FAC_TOTALS_APTA!$A$4:$BT$126,$L25,FALSE))</f>
        <v>0</v>
      </c>
      <c r="N25" s="48">
        <f>IF(N11=0,0,VLOOKUP(N11,FAC_TOTALS_APTA!$A$4:$BT$126,$L25,FALSE))</f>
        <v>0</v>
      </c>
      <c r="O25" s="48">
        <f>IF(O11=0,0,VLOOKUP(O11,FAC_TOTALS_APTA!$A$4:$BT$126,$L25,FALSE))</f>
        <v>0</v>
      </c>
      <c r="P25" s="48">
        <f>IF(P11=0,0,VLOOKUP(P11,FAC_TOTALS_APTA!$A$4:$BT$126,$L25,FALSE))</f>
        <v>0</v>
      </c>
      <c r="Q25" s="48">
        <f>IF(Q11=0,0,VLOOKUP(Q11,FAC_TOTALS_APTA!$A$4:$BT$126,$L25,FALSE))</f>
        <v>0</v>
      </c>
      <c r="R25" s="48">
        <f>IF(R11=0,0,VLOOKUP(R11,FAC_TOTALS_APTA!$A$4:$BT$126,$L25,FALSE))</f>
        <v>0</v>
      </c>
      <c r="S25" s="48">
        <f>IF(S11=0,0,VLOOKUP(S11,FAC_TOTALS_APTA!$A$4:$BT$126,$L25,FALSE))</f>
        <v>0</v>
      </c>
      <c r="T25" s="48">
        <f>IF(T11=0,0,VLOOKUP(T11,FAC_TOTALS_APTA!$A$4:$BT$126,$L25,FALSE))</f>
        <v>0</v>
      </c>
      <c r="U25" s="48">
        <f>IF(U11=0,0,VLOOKUP(U11,FAC_TOTALS_APTA!$A$4:$BT$126,$L25,FALSE))</f>
        <v>0</v>
      </c>
      <c r="V25" s="48">
        <f>IF(V11=0,0,VLOOKUP(V11,FAC_TOTALS_APTA!$A$4:$BT$126,$L25,FALSE))</f>
        <v>0</v>
      </c>
      <c r="W25" s="48">
        <f>IF(W11=0,0,VLOOKUP(W11,FAC_TOTALS_APTA!$A$4:$BT$126,$L25,FALSE))</f>
        <v>0</v>
      </c>
      <c r="X25" s="48">
        <f>IF(X11=0,0,VLOOKUP(X11,FAC_TOTALS_APTA!$A$4:$BT$126,$L25,FALSE))</f>
        <v>0</v>
      </c>
      <c r="Y25" s="48">
        <f>IF(Y11=0,0,VLOOKUP(Y11,FAC_TOTALS_APTA!$A$4:$BT$126,$L25,FALSE))</f>
        <v>0</v>
      </c>
      <c r="Z25" s="48">
        <f>IF(Z11=0,0,VLOOKUP(Z11,FAC_TOTALS_APTA!$A$4:$BT$126,$L25,FALSE))</f>
        <v>0</v>
      </c>
      <c r="AA25" s="48">
        <f>IF(AA11=0,0,VLOOKUP(AA11,FAC_TOTALS_APTA!$A$4:$BT$126,$L25,FALSE))</f>
        <v>0</v>
      </c>
      <c r="AB25" s="48">
        <f>IF(AB11=0,0,VLOOKUP(AB11,FAC_TOTALS_APTA!$A$4:$BT$126,$L25,FALSE))</f>
        <v>0</v>
      </c>
      <c r="AC25" s="51">
        <f>SUM(M25:AB25)</f>
        <v>0</v>
      </c>
      <c r="AD25" s="52">
        <f>AC25/G27</f>
        <v>0</v>
      </c>
      <c r="AE25" s="9"/>
    </row>
    <row r="26" spans="1:31" s="108" customFormat="1" x14ac:dyDescent="0.25">
      <c r="A26" s="107"/>
      <c r="B26" s="28" t="s">
        <v>70</v>
      </c>
      <c r="C26" s="31"/>
      <c r="D26" s="107" t="s">
        <v>6</v>
      </c>
      <c r="E26" s="58"/>
      <c r="F26" s="9">
        <f>MATCH($D26,FAC_TOTALS_APTA!$A$2:$BR$2,)</f>
        <v>10</v>
      </c>
      <c r="G26" s="113">
        <f>VLOOKUP(G11,FAC_TOTALS_APTA!$A$4:$BT$126,$F26,FALSE)</f>
        <v>1687338515.4742899</v>
      </c>
      <c r="H26" s="113">
        <f>VLOOKUP(H11,FAC_TOTALS_APTA!$A$4:$BR$126,$F26,FALSE)</f>
        <v>1716658880.2060299</v>
      </c>
      <c r="I26" s="115">
        <f t="shared" ref="I26:I27" si="6">H26/G26-1</f>
        <v>1.7376693806754329E-2</v>
      </c>
      <c r="J26" s="34"/>
      <c r="K26" s="34"/>
      <c r="L26" s="9"/>
      <c r="M26" s="32">
        <f t="shared" ref="M26:AB26" si="7">SUM(M13:M19)</f>
        <v>-18174120.349874511</v>
      </c>
      <c r="N26" s="32">
        <f t="shared" si="7"/>
        <v>33983780.037536331</v>
      </c>
      <c r="O26" s="32">
        <f t="shared" si="7"/>
        <v>-78184070.69125697</v>
      </c>
      <c r="P26" s="32">
        <f t="shared" si="7"/>
        <v>-10679660.489264298</v>
      </c>
      <c r="Q26" s="32">
        <f t="shared" si="7"/>
        <v>53432775.854627363</v>
      </c>
      <c r="R26" s="32">
        <f t="shared" si="7"/>
        <v>33156125.483064625</v>
      </c>
      <c r="S26" s="32">
        <f t="shared" si="7"/>
        <v>0</v>
      </c>
      <c r="T26" s="32">
        <f t="shared" si="7"/>
        <v>0</v>
      </c>
      <c r="U26" s="32">
        <f t="shared" si="7"/>
        <v>0</v>
      </c>
      <c r="V26" s="32">
        <f t="shared" si="7"/>
        <v>0</v>
      </c>
      <c r="W26" s="32">
        <f t="shared" si="7"/>
        <v>0</v>
      </c>
      <c r="X26" s="32">
        <f t="shared" si="7"/>
        <v>0</v>
      </c>
      <c r="Y26" s="32">
        <f t="shared" si="7"/>
        <v>0</v>
      </c>
      <c r="Z26" s="32">
        <f t="shared" si="7"/>
        <v>0</v>
      </c>
      <c r="AA26" s="32">
        <f t="shared" si="7"/>
        <v>0</v>
      </c>
      <c r="AB26" s="32">
        <f t="shared" si="7"/>
        <v>0</v>
      </c>
      <c r="AC26" s="35">
        <f>H26-G26</f>
        <v>29320364.731739998</v>
      </c>
      <c r="AD26" s="36">
        <f>I26</f>
        <v>1.7376693806754329E-2</v>
      </c>
      <c r="AE26" s="107"/>
    </row>
    <row r="27" spans="1:31" ht="13.5" thickBot="1" x14ac:dyDescent="0.3">
      <c r="B27" s="12" t="s">
        <v>54</v>
      </c>
      <c r="C27" s="26"/>
      <c r="D27" s="151" t="s">
        <v>4</v>
      </c>
      <c r="E27" s="26"/>
      <c r="F27" s="26">
        <f>MATCH($D27,FAC_TOTALS_APTA!$A$2:$BR$2,)</f>
        <v>8</v>
      </c>
      <c r="G27" s="114">
        <f>VLOOKUP(G11,FAC_TOTALS_APTA!$A$4:$BR$126,$F27,FALSE)</f>
        <v>1684310471</v>
      </c>
      <c r="H27" s="114">
        <f>VLOOKUP(H11,FAC_TOTALS_APTA!$A$4:$BR$126,$F27,FALSE)</f>
        <v>1636184632.99999</v>
      </c>
      <c r="I27" s="116">
        <f t="shared" si="6"/>
        <v>-2.85730207278454E-2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-48125838.000010014</v>
      </c>
      <c r="AD27" s="55">
        <f>I27</f>
        <v>-2.85730207278454E-2</v>
      </c>
    </row>
    <row r="28" spans="1:31" ht="14.25" thickTop="1" thickBot="1" x14ac:dyDescent="0.3">
      <c r="B28" s="60" t="s">
        <v>71</v>
      </c>
      <c r="C28" s="61"/>
      <c r="D28" s="157"/>
      <c r="E28" s="62"/>
      <c r="F28" s="61"/>
      <c r="G28" s="61"/>
      <c r="H28" s="61"/>
      <c r="I28" s="63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55">
        <f>AD27-AD26</f>
        <v>-4.5949714534599728E-2</v>
      </c>
    </row>
    <row r="29" spans="1:31" ht="13.5" thickTop="1" x14ac:dyDescent="0.25"/>
    <row r="30" spans="1:31" s="13" customFormat="1" x14ac:dyDescent="0.25">
      <c r="B30" s="21" t="s">
        <v>28</v>
      </c>
      <c r="E30" s="9"/>
      <c r="I30" s="20"/>
    </row>
    <row r="31" spans="1:31" x14ac:dyDescent="0.25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5">
      <c r="B33" s="21" t="s">
        <v>18</v>
      </c>
      <c r="C33" s="22">
        <v>1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3.5" thickBot="1" x14ac:dyDescent="0.3">
      <c r="B34" s="23" t="s">
        <v>37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3.5" thickTop="1" x14ac:dyDescent="0.25">
      <c r="B35" s="28"/>
      <c r="C35" s="9"/>
      <c r="D35" s="65"/>
      <c r="E35" s="9"/>
      <c r="F35" s="9"/>
      <c r="G35" s="162" t="s">
        <v>55</v>
      </c>
      <c r="H35" s="162"/>
      <c r="I35" s="16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162" t="s">
        <v>59</v>
      </c>
      <c r="AD35" s="162"/>
    </row>
    <row r="36" spans="2:30" x14ac:dyDescent="0.25">
      <c r="B36" s="11" t="s">
        <v>21</v>
      </c>
      <c r="C36" s="30" t="s">
        <v>22</v>
      </c>
      <c r="D36" s="10" t="s">
        <v>23</v>
      </c>
      <c r="E36" s="10"/>
      <c r="F36" s="10"/>
      <c r="G36" s="30">
        <f>$C$1</f>
        <v>2012</v>
      </c>
      <c r="H36" s="30">
        <f>$C$2</f>
        <v>2018</v>
      </c>
      <c r="I36" s="30" t="s">
        <v>25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 t="s">
        <v>27</v>
      </c>
      <c r="AD36" s="30" t="s">
        <v>25</v>
      </c>
    </row>
    <row r="37" spans="2:30" hidden="1" x14ac:dyDescent="0.25">
      <c r="B37" s="28"/>
      <c r="C37" s="31"/>
      <c r="D37" s="9"/>
      <c r="E37" s="9"/>
      <c r="F37" s="9"/>
      <c r="G37" s="9"/>
      <c r="H37" s="9"/>
      <c r="I37" s="31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idden="1" x14ac:dyDescent="0.25">
      <c r="B38" s="28"/>
      <c r="C38" s="31"/>
      <c r="D38" s="9"/>
      <c r="E38" s="9"/>
      <c r="F38" s="9"/>
      <c r="G38" s="9" t="str">
        <f>CONCATENATE($C33,"_",$C34,"_",G36)</f>
        <v>1_2_2012</v>
      </c>
      <c r="H38" s="9" t="str">
        <f>CONCATENATE($C33,"_",$C34,"_",H36)</f>
        <v>1_2_2018</v>
      </c>
      <c r="I38" s="31"/>
      <c r="J38" s="9"/>
      <c r="K38" s="9"/>
      <c r="L38" s="9"/>
      <c r="M38" s="9" t="str">
        <f>IF($G36+M37&gt;$H36,0,CONCATENATE($C33,"_",$C34,"_",$G36+M37))</f>
        <v>1_2_2013</v>
      </c>
      <c r="N38" s="9" t="str">
        <f t="shared" ref="N38:AB38" si="8">IF($G36+N37&gt;$H36,0,CONCATENATE($C33,"_",$C34,"_",$G36+N37))</f>
        <v>1_2_2014</v>
      </c>
      <c r="O38" s="9" t="str">
        <f t="shared" si="8"/>
        <v>1_2_2015</v>
      </c>
      <c r="P38" s="9" t="str">
        <f t="shared" si="8"/>
        <v>1_2_2016</v>
      </c>
      <c r="Q38" s="9" t="str">
        <f t="shared" si="8"/>
        <v>1_2_2017</v>
      </c>
      <c r="R38" s="9" t="str">
        <f t="shared" si="8"/>
        <v>1_2_2018</v>
      </c>
      <c r="S38" s="9">
        <f t="shared" si="8"/>
        <v>0</v>
      </c>
      <c r="T38" s="9">
        <f t="shared" si="8"/>
        <v>0</v>
      </c>
      <c r="U38" s="9">
        <f t="shared" si="8"/>
        <v>0</v>
      </c>
      <c r="V38" s="9">
        <f t="shared" si="8"/>
        <v>0</v>
      </c>
      <c r="W38" s="9">
        <f t="shared" si="8"/>
        <v>0</v>
      </c>
      <c r="X38" s="9">
        <f t="shared" si="8"/>
        <v>0</v>
      </c>
      <c r="Y38" s="9">
        <f t="shared" si="8"/>
        <v>0</v>
      </c>
      <c r="Z38" s="9">
        <f t="shared" si="8"/>
        <v>0</v>
      </c>
      <c r="AA38" s="9">
        <f t="shared" si="8"/>
        <v>0</v>
      </c>
      <c r="AB38" s="9">
        <f t="shared" si="8"/>
        <v>0</v>
      </c>
      <c r="AC38" s="9"/>
      <c r="AD38" s="9"/>
    </row>
    <row r="39" spans="2:30" hidden="1" x14ac:dyDescent="0.25">
      <c r="B39" s="28"/>
      <c r="C39" s="31"/>
      <c r="D39" s="9"/>
      <c r="E39" s="9"/>
      <c r="F39" s="9" t="s">
        <v>26</v>
      </c>
      <c r="G39" s="32"/>
      <c r="H39" s="32"/>
      <c r="I39" s="31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B40" s="28" t="s">
        <v>35</v>
      </c>
      <c r="C40" s="31" t="s">
        <v>24</v>
      </c>
      <c r="D40" s="107" t="s">
        <v>8</v>
      </c>
      <c r="E40" s="58"/>
      <c r="F40" s="9">
        <f>MATCH($D40,FAC_TOTALS_APTA!$A$2:$BT$2,)</f>
        <v>12</v>
      </c>
      <c r="G40" s="32">
        <f>VLOOKUP(G38,FAC_TOTALS_APTA!$A$4:$BT$126,$F40,FALSE)</f>
        <v>4140949.1879227501</v>
      </c>
      <c r="H40" s="32">
        <f>VLOOKUP(H38,FAC_TOTALS_APTA!$A$4:$BT$126,$F40,FALSE)</f>
        <v>5087908.4121240098</v>
      </c>
      <c r="I40" s="33">
        <f>IFERROR(H40/G40-1,"-")</f>
        <v>0.22868168171758918</v>
      </c>
      <c r="J40" s="34" t="str">
        <f>IF(C40="Log","_log","")</f>
        <v>_log</v>
      </c>
      <c r="K40" s="34" t="str">
        <f>CONCATENATE(D40,J40,"_FAC")</f>
        <v>VRM_ADJ_log_FAC</v>
      </c>
      <c r="L40" s="9">
        <f>MATCH($K40,FAC_TOTALS_APTA!$A$2:$BR$2,)</f>
        <v>30</v>
      </c>
      <c r="M40" s="32">
        <f>IF(M38=0,0,VLOOKUP(M38,FAC_TOTALS_APTA!$A$4:$BT$126,$L40,FALSE))</f>
        <v>5628649.26528027</v>
      </c>
      <c r="N40" s="32">
        <f>IF(N38=0,0,VLOOKUP(N38,FAC_TOTALS_APTA!$A$4:$BT$126,$L40,FALSE))</f>
        <v>1258078.23765571</v>
      </c>
      <c r="O40" s="32">
        <f>IF(O38=0,0,VLOOKUP(O38,FAC_TOTALS_APTA!$A$4:$BT$126,$L40,FALSE))</f>
        <v>613559.056234997</v>
      </c>
      <c r="P40" s="32">
        <f>IF(P38=0,0,VLOOKUP(P38,FAC_TOTALS_APTA!$A$4:$BT$126,$L40,FALSE))</f>
        <v>1519707.82738564</v>
      </c>
      <c r="Q40" s="32">
        <f>IF(Q38=0,0,VLOOKUP(Q38,FAC_TOTALS_APTA!$A$4:$BT$126,$L40,FALSE))</f>
        <v>142875.220484127</v>
      </c>
      <c r="R40" s="32">
        <f>IF(R38=0,0,VLOOKUP(R38,FAC_TOTALS_APTA!$A$4:$BT$126,$L40,FALSE))</f>
        <v>1665730.95531267</v>
      </c>
      <c r="S40" s="32">
        <f>IF(S38=0,0,VLOOKUP(S38,FAC_TOTALS_APTA!$A$4:$BT$126,$L40,FALSE))</f>
        <v>0</v>
      </c>
      <c r="T40" s="32">
        <f>IF(T38=0,0,VLOOKUP(T38,FAC_TOTALS_APTA!$A$4:$BT$126,$L40,FALSE))</f>
        <v>0</v>
      </c>
      <c r="U40" s="32">
        <f>IF(U38=0,0,VLOOKUP(U38,FAC_TOTALS_APTA!$A$4:$BT$126,$L40,FALSE))</f>
        <v>0</v>
      </c>
      <c r="V40" s="32">
        <f>IF(V38=0,0,VLOOKUP(V38,FAC_TOTALS_APTA!$A$4:$BT$126,$L40,FALSE))</f>
        <v>0</v>
      </c>
      <c r="W40" s="32">
        <f>IF(W38=0,0,VLOOKUP(W38,FAC_TOTALS_APTA!$A$4:$BT$126,$L40,FALSE))</f>
        <v>0</v>
      </c>
      <c r="X40" s="32">
        <f>IF(X38=0,0,VLOOKUP(X38,FAC_TOTALS_APTA!$A$4:$BT$126,$L40,FALSE))</f>
        <v>0</v>
      </c>
      <c r="Y40" s="32">
        <f>IF(Y38=0,0,VLOOKUP(Y38,FAC_TOTALS_APTA!$A$4:$BT$126,$L40,FALSE))</f>
        <v>0</v>
      </c>
      <c r="Z40" s="32">
        <f>IF(Z38=0,0,VLOOKUP(Z38,FAC_TOTALS_APTA!$A$4:$BT$126,$L40,FALSE))</f>
        <v>0</v>
      </c>
      <c r="AA40" s="32">
        <f>IF(AA38=0,0,VLOOKUP(AA38,FAC_TOTALS_APTA!$A$4:$BT$126,$L40,FALSE))</f>
        <v>0</v>
      </c>
      <c r="AB40" s="32">
        <f>IF(AB38=0,0,VLOOKUP(AB38,FAC_TOTALS_APTA!$A$4:$BT$126,$L40,FALSE))</f>
        <v>0</v>
      </c>
      <c r="AC40" s="35">
        <f>SUM(M40:AB40)</f>
        <v>10828600.562353412</v>
      </c>
      <c r="AD40" s="36">
        <f>AC40/G53</f>
        <v>0.13311796855239083</v>
      </c>
    </row>
    <row r="41" spans="2:30" x14ac:dyDescent="0.25">
      <c r="B41" s="28" t="s">
        <v>56</v>
      </c>
      <c r="C41" s="31" t="s">
        <v>24</v>
      </c>
      <c r="D41" s="107" t="s">
        <v>73</v>
      </c>
      <c r="E41" s="58"/>
      <c r="F41" s="9">
        <f>MATCH($D41,FAC_TOTALS_APTA!$A$2:$BT$2,)</f>
        <v>13</v>
      </c>
      <c r="G41" s="57">
        <f>VLOOKUP(G38,FAC_TOTALS_APTA!$A$4:$BT$126,$F41,FALSE)</f>
        <v>1.16958096107573</v>
      </c>
      <c r="H41" s="57">
        <f>VLOOKUP(H38,FAC_TOTALS_APTA!$A$4:$BT$126,$F41,FALSE)</f>
        <v>1.2557276465082501</v>
      </c>
      <c r="I41" s="33">
        <f t="shared" ref="I41:I51" si="9">IFERROR(H41/G41-1,"-")</f>
        <v>7.3656025790028279E-2</v>
      </c>
      <c r="J41" s="34" t="str">
        <f t="shared" ref="J41:J48" si="10">IF(C41="Log","_log","")</f>
        <v>_log</v>
      </c>
      <c r="K41" s="34" t="str">
        <f t="shared" ref="K41:K51" si="11">CONCATENATE(D41,J41,"_FAC")</f>
        <v>FARE_per_UPT_cleaned_2018_log_FAC</v>
      </c>
      <c r="L41" s="9">
        <f>MATCH($K41,FAC_TOTALS_APTA!$A$2:$BR$2,)</f>
        <v>31</v>
      </c>
      <c r="M41" s="32">
        <f>IF(M38=0,0,VLOOKUP(M38,FAC_TOTALS_APTA!$A$4:$BT$126,$L41,FALSE))</f>
        <v>-1424020.65684548</v>
      </c>
      <c r="N41" s="32">
        <f>IF(N38=0,0,VLOOKUP(N38,FAC_TOTALS_APTA!$A$4:$BT$126,$L41,FALSE))</f>
        <v>98269.400040819601</v>
      </c>
      <c r="O41" s="32">
        <f>IF(O38=0,0,VLOOKUP(O38,FAC_TOTALS_APTA!$A$4:$BT$126,$L41,FALSE))</f>
        <v>-644281.20529970899</v>
      </c>
      <c r="P41" s="32">
        <f>IF(P38=0,0,VLOOKUP(P38,FAC_TOTALS_APTA!$A$4:$BT$126,$L41,FALSE))</f>
        <v>1166300.1411506799</v>
      </c>
      <c r="Q41" s="32">
        <f>IF(Q38=0,0,VLOOKUP(Q38,FAC_TOTALS_APTA!$A$4:$BT$126,$L41,FALSE))</f>
        <v>-412632.80707061401</v>
      </c>
      <c r="R41" s="32">
        <f>IF(R38=0,0,VLOOKUP(R38,FAC_TOTALS_APTA!$A$4:$BT$126,$L41,FALSE))</f>
        <v>253906.22176615099</v>
      </c>
      <c r="S41" s="32">
        <f>IF(S38=0,0,VLOOKUP(S38,FAC_TOTALS_APTA!$A$4:$BT$126,$L41,FALSE))</f>
        <v>0</v>
      </c>
      <c r="T41" s="32">
        <f>IF(T38=0,0,VLOOKUP(T38,FAC_TOTALS_APTA!$A$4:$BT$126,$L41,FALSE))</f>
        <v>0</v>
      </c>
      <c r="U41" s="32">
        <f>IF(U38=0,0,VLOOKUP(U38,FAC_TOTALS_APTA!$A$4:$BT$126,$L41,FALSE))</f>
        <v>0</v>
      </c>
      <c r="V41" s="32">
        <f>IF(V38=0,0,VLOOKUP(V38,FAC_TOTALS_APTA!$A$4:$BT$126,$L41,FALSE))</f>
        <v>0</v>
      </c>
      <c r="W41" s="32">
        <f>IF(W38=0,0,VLOOKUP(W38,FAC_TOTALS_APTA!$A$4:$BT$126,$L41,FALSE))</f>
        <v>0</v>
      </c>
      <c r="X41" s="32">
        <f>IF(X38=0,0,VLOOKUP(X38,FAC_TOTALS_APTA!$A$4:$BT$126,$L41,FALSE))</f>
        <v>0</v>
      </c>
      <c r="Y41" s="32">
        <f>IF(Y38=0,0,VLOOKUP(Y38,FAC_TOTALS_APTA!$A$4:$BT$126,$L41,FALSE))</f>
        <v>0</v>
      </c>
      <c r="Z41" s="32">
        <f>IF(Z38=0,0,VLOOKUP(Z38,FAC_TOTALS_APTA!$A$4:$BT$126,$L41,FALSE))</f>
        <v>0</v>
      </c>
      <c r="AA41" s="32">
        <f>IF(AA38=0,0,VLOOKUP(AA38,FAC_TOTALS_APTA!$A$4:$BT$126,$L41,FALSE))</f>
        <v>0</v>
      </c>
      <c r="AB41" s="32">
        <f>IF(AB38=0,0,VLOOKUP(AB38,FAC_TOTALS_APTA!$A$4:$BT$126,$L41,FALSE))</f>
        <v>0</v>
      </c>
      <c r="AC41" s="35">
        <f t="shared" ref="AC41:AC51" si="12">SUM(M41:AB41)</f>
        <v>-962458.90625815256</v>
      </c>
      <c r="AD41" s="36">
        <f>AC41/G53</f>
        <v>-1.1831683482874392E-2</v>
      </c>
    </row>
    <row r="42" spans="2:30" x14ac:dyDescent="0.25">
      <c r="B42" s="118" t="s">
        <v>94</v>
      </c>
      <c r="C42" s="119" t="s">
        <v>24</v>
      </c>
      <c r="D42" s="107" t="s">
        <v>95</v>
      </c>
      <c r="E42" s="121"/>
      <c r="F42" s="107">
        <f>MATCH($D42,FAC_TOTALS_APTA!$A$2:$BT$2,)</f>
        <v>20</v>
      </c>
      <c r="G42" s="120">
        <f>VLOOKUP(G38,FAC_TOTALS_APTA!$A$4:$BT$126,$F42,FALSE)</f>
        <v>40725.740049061598</v>
      </c>
      <c r="H42" s="120">
        <f>VLOOKUP(H38,FAC_TOTALS_APTA!$A$4:$BT$126,$F42,FALSE)</f>
        <v>21131.155052789301</v>
      </c>
      <c r="I42" s="122">
        <f>IFERROR(H42/G42-1,"-")</f>
        <v>-0.48113514874541352</v>
      </c>
      <c r="J42" s="123" t="str">
        <f t="shared" si="10"/>
        <v>_log</v>
      </c>
      <c r="K42" s="123" t="str">
        <f t="shared" si="11"/>
        <v>MDBF_Total_log_FAC</v>
      </c>
      <c r="L42" s="107">
        <f>MATCH($K42,FAC_TOTALS_APTA!$A$2:$BR$2,)</f>
        <v>38</v>
      </c>
      <c r="M42" s="120">
        <f>IF(M38=0,0,VLOOKUP(M38,FAC_TOTALS_APTA!$A$4:$BT$126,$L42,FALSE))</f>
        <v>-9762.4024080241998</v>
      </c>
      <c r="N42" s="120">
        <f>IF(N38=0,0,VLOOKUP(N38,FAC_TOTALS_APTA!$A$4:$BT$126,$L42,FALSE))</f>
        <v>-8339.7029956993501</v>
      </c>
      <c r="O42" s="120">
        <f>IF(O38=0,0,VLOOKUP(O38,FAC_TOTALS_APTA!$A$4:$BT$126,$L42,FALSE))</f>
        <v>-89389.459081346096</v>
      </c>
      <c r="P42" s="120">
        <f>IF(P38=0,0,VLOOKUP(P38,FAC_TOTALS_APTA!$A$4:$BT$126,$L42,FALSE))</f>
        <v>-198351.820789405</v>
      </c>
      <c r="Q42" s="120">
        <f>IF(Q38=0,0,VLOOKUP(Q38,FAC_TOTALS_APTA!$A$4:$BT$126,$L42,FALSE))</f>
        <v>-26873.039353128599</v>
      </c>
      <c r="R42" s="120">
        <f>IF(R38=0,0,VLOOKUP(R38,FAC_TOTALS_APTA!$A$4:$BT$126,$L42,FALSE))</f>
        <v>-35408.638106334998</v>
      </c>
      <c r="S42" s="120">
        <f>IF(S38=0,0,VLOOKUP(S38,FAC_TOTALS_APTA!$A$4:$BT$126,$L42,FALSE))</f>
        <v>0</v>
      </c>
      <c r="T42" s="120">
        <f>IF(T38=0,0,VLOOKUP(T38,FAC_TOTALS_APTA!$A$4:$BT$126,$L42,FALSE))</f>
        <v>0</v>
      </c>
      <c r="U42" s="120">
        <f>IF(U38=0,0,VLOOKUP(U38,FAC_TOTALS_APTA!$A$4:$BT$126,$L42,FALSE))</f>
        <v>0</v>
      </c>
      <c r="V42" s="120">
        <f>IF(V38=0,0,VLOOKUP(V38,FAC_TOTALS_APTA!$A$4:$BT$126,$L42,FALSE))</f>
        <v>0</v>
      </c>
      <c r="W42" s="120">
        <f>IF(W38=0,0,VLOOKUP(W38,FAC_TOTALS_APTA!$A$4:$BT$126,$L42,FALSE))</f>
        <v>0</v>
      </c>
      <c r="X42" s="120">
        <f>IF(X38=0,0,VLOOKUP(X38,FAC_TOTALS_APTA!$A$4:$BT$126,$L42,FALSE))</f>
        <v>0</v>
      </c>
      <c r="Y42" s="120">
        <f>IF(Y38=0,0,VLOOKUP(Y38,FAC_TOTALS_APTA!$A$4:$BT$126,$L42,FALSE))</f>
        <v>0</v>
      </c>
      <c r="Z42" s="120">
        <f>IF(Z38=0,0,VLOOKUP(Z38,FAC_TOTALS_APTA!$A$4:$BT$126,$L42,FALSE))</f>
        <v>0</v>
      </c>
      <c r="AA42" s="120">
        <f>IF(AA38=0,0,VLOOKUP(AA38,FAC_TOTALS_APTA!$A$4:$BT$126,$L42,FALSE))</f>
        <v>0</v>
      </c>
      <c r="AB42" s="120">
        <f>IF(AB38=0,0,VLOOKUP(AB38,FAC_TOTALS_APTA!$A$4:$BT$126,$L42,FALSE))</f>
        <v>0</v>
      </c>
      <c r="AC42" s="124">
        <f t="shared" si="12"/>
        <v>-368125.06273393822</v>
      </c>
      <c r="AD42" s="125">
        <f>AC42/G54</f>
        <v>-4.5072663700603871E-3</v>
      </c>
    </row>
    <row r="43" spans="2:30" x14ac:dyDescent="0.25">
      <c r="B43" s="28" t="s">
        <v>52</v>
      </c>
      <c r="C43" s="31" t="s">
        <v>24</v>
      </c>
      <c r="D43" s="107" t="s">
        <v>9</v>
      </c>
      <c r="E43" s="58"/>
      <c r="F43" s="9">
        <f>MATCH($D43,FAC_TOTALS_APTA!$A$2:$BT$2,)</f>
        <v>14</v>
      </c>
      <c r="G43" s="32">
        <f>VLOOKUP(G38,FAC_TOTALS_APTA!$A$4:$BT$126,$F43,FALSE)</f>
        <v>2873847.8133243402</v>
      </c>
      <c r="H43" s="32">
        <f>VLOOKUP(H38,FAC_TOTALS_APTA!$A$4:$BT$126,$F43,FALSE)</f>
        <v>3045539.4790095701</v>
      </c>
      <c r="I43" s="33">
        <f t="shared" si="9"/>
        <v>5.974278279079237E-2</v>
      </c>
      <c r="J43" s="34" t="str">
        <f t="shared" si="10"/>
        <v>_log</v>
      </c>
      <c r="K43" s="34" t="str">
        <f t="shared" si="11"/>
        <v>POP_EMP_log_FAC</v>
      </c>
      <c r="L43" s="9">
        <f>MATCH($K43,FAC_TOTALS_APTA!$A$2:$BR$2,)</f>
        <v>32</v>
      </c>
      <c r="M43" s="32">
        <f>IF(M38=0,0,VLOOKUP(M38,FAC_TOTALS_APTA!$A$4:$BT$126,$L43,FALSE))</f>
        <v>245109.24344429499</v>
      </c>
      <c r="N43" s="32">
        <f>IF(N38=0,0,VLOOKUP(N38,FAC_TOTALS_APTA!$A$4:$BT$126,$L43,FALSE))</f>
        <v>206715.87167271701</v>
      </c>
      <c r="O43" s="32">
        <f>IF(O38=0,0,VLOOKUP(O38,FAC_TOTALS_APTA!$A$4:$BT$126,$L43,FALSE))</f>
        <v>225424.089600943</v>
      </c>
      <c r="P43" s="32">
        <f>IF(P38=0,0,VLOOKUP(P38,FAC_TOTALS_APTA!$A$4:$BT$126,$L43,FALSE))</f>
        <v>185193.22429958</v>
      </c>
      <c r="Q43" s="32">
        <f>IF(Q38=0,0,VLOOKUP(Q38,FAC_TOTALS_APTA!$A$4:$BT$126,$L43,FALSE))</f>
        <v>191381.366017561</v>
      </c>
      <c r="R43" s="32">
        <f>IF(R38=0,0,VLOOKUP(R38,FAC_TOTALS_APTA!$A$4:$BT$126,$L43,FALSE))</f>
        <v>170212.09595666101</v>
      </c>
      <c r="S43" s="32">
        <f>IF(S38=0,0,VLOOKUP(S38,FAC_TOTALS_APTA!$A$4:$BT$126,$L43,FALSE))</f>
        <v>0</v>
      </c>
      <c r="T43" s="32">
        <f>IF(T38=0,0,VLOOKUP(T38,FAC_TOTALS_APTA!$A$4:$BT$126,$L43,FALSE))</f>
        <v>0</v>
      </c>
      <c r="U43" s="32">
        <f>IF(U38=0,0,VLOOKUP(U38,FAC_TOTALS_APTA!$A$4:$BT$126,$L43,FALSE))</f>
        <v>0</v>
      </c>
      <c r="V43" s="32">
        <f>IF(V38=0,0,VLOOKUP(V38,FAC_TOTALS_APTA!$A$4:$BT$126,$L43,FALSE))</f>
        <v>0</v>
      </c>
      <c r="W43" s="32">
        <f>IF(W38=0,0,VLOOKUP(W38,FAC_TOTALS_APTA!$A$4:$BT$126,$L43,FALSE))</f>
        <v>0</v>
      </c>
      <c r="X43" s="32">
        <f>IF(X38=0,0,VLOOKUP(X38,FAC_TOTALS_APTA!$A$4:$BT$126,$L43,FALSE))</f>
        <v>0</v>
      </c>
      <c r="Y43" s="32">
        <f>IF(Y38=0,0,VLOOKUP(Y38,FAC_TOTALS_APTA!$A$4:$BT$126,$L43,FALSE))</f>
        <v>0</v>
      </c>
      <c r="Z43" s="32">
        <f>IF(Z38=0,0,VLOOKUP(Z38,FAC_TOTALS_APTA!$A$4:$BT$126,$L43,FALSE))</f>
        <v>0</v>
      </c>
      <c r="AA43" s="32">
        <f>IF(AA38=0,0,VLOOKUP(AA38,FAC_TOTALS_APTA!$A$4:$BT$126,$L43,FALSE))</f>
        <v>0</v>
      </c>
      <c r="AB43" s="32">
        <f>IF(AB38=0,0,VLOOKUP(AB38,FAC_TOTALS_APTA!$A$4:$BT$126,$L43,FALSE))</f>
        <v>0</v>
      </c>
      <c r="AC43" s="35">
        <f t="shared" si="12"/>
        <v>1224035.8909917569</v>
      </c>
      <c r="AD43" s="36">
        <f>AC43/G53</f>
        <v>1.5047297229756335E-2</v>
      </c>
    </row>
    <row r="44" spans="2:30" x14ac:dyDescent="0.25">
      <c r="B44" s="28" t="s">
        <v>93</v>
      </c>
      <c r="C44" s="31"/>
      <c r="D44" s="107" t="s">
        <v>92</v>
      </c>
      <c r="E44" s="58"/>
      <c r="F44" s="9">
        <f>MATCH($D44,FAC_TOTALS_APTA!$A$2:$BT$2,)</f>
        <v>15</v>
      </c>
      <c r="G44" s="57">
        <f>VLOOKUP(G38,FAC_TOTALS_APTA!$A$4:$BT$126,$F44,FALSE)</f>
        <v>0.29712679523269903</v>
      </c>
      <c r="H44" s="57">
        <f>VLOOKUP(H38,FAC_TOTALS_APTA!$A$4:$BT$126,$F44,FALSE)</f>
        <v>0.29150978316440601</v>
      </c>
      <c r="I44" s="33">
        <f t="shared" si="9"/>
        <v>-1.890442786856017E-2</v>
      </c>
      <c r="J44" s="34" t="str">
        <f t="shared" si="10"/>
        <v/>
      </c>
      <c r="K44" s="34" t="str">
        <f t="shared" si="11"/>
        <v>TSD_POP_EMP_PCT_FAC</v>
      </c>
      <c r="L44" s="9">
        <f>MATCH($K44,FAC_TOTALS_APTA!$A$2:$BR$2,)</f>
        <v>33</v>
      </c>
      <c r="M44" s="32">
        <f>IF(M38=0,0,VLOOKUP(M38,FAC_TOTALS_APTA!$A$4:$BT$126,$L44,FALSE))</f>
        <v>-46262.023963739397</v>
      </c>
      <c r="N44" s="32">
        <f>IF(N38=0,0,VLOOKUP(N38,FAC_TOTALS_APTA!$A$4:$BT$126,$L44,FALSE))</f>
        <v>-47780.9508637213</v>
      </c>
      <c r="O44" s="32">
        <f>IF(O38=0,0,VLOOKUP(O38,FAC_TOTALS_APTA!$A$4:$BT$126,$L44,FALSE))</f>
        <v>-16941.407375163901</v>
      </c>
      <c r="P44" s="32">
        <f>IF(P38=0,0,VLOOKUP(P38,FAC_TOTALS_APTA!$A$4:$BT$126,$L44,FALSE))</f>
        <v>-92212.150224093406</v>
      </c>
      <c r="Q44" s="32">
        <f>IF(Q38=0,0,VLOOKUP(Q38,FAC_TOTALS_APTA!$A$4:$BT$126,$L44,FALSE))</f>
        <v>-66183.725713879598</v>
      </c>
      <c r="R44" s="32">
        <f>IF(R38=0,0,VLOOKUP(R38,FAC_TOTALS_APTA!$A$4:$BT$126,$L44,FALSE))</f>
        <v>71031.397877173498</v>
      </c>
      <c r="S44" s="32">
        <f>IF(S38=0,0,VLOOKUP(S38,FAC_TOTALS_APTA!$A$4:$BT$126,$L44,FALSE))</f>
        <v>0</v>
      </c>
      <c r="T44" s="32">
        <f>IF(T38=0,0,VLOOKUP(T38,FAC_TOTALS_APTA!$A$4:$BT$126,$L44,FALSE))</f>
        <v>0</v>
      </c>
      <c r="U44" s="32">
        <f>IF(U38=0,0,VLOOKUP(U38,FAC_TOTALS_APTA!$A$4:$BT$126,$L44,FALSE))</f>
        <v>0</v>
      </c>
      <c r="V44" s="32">
        <f>IF(V38=0,0,VLOOKUP(V38,FAC_TOTALS_APTA!$A$4:$BT$126,$L44,FALSE))</f>
        <v>0</v>
      </c>
      <c r="W44" s="32">
        <f>IF(W38=0,0,VLOOKUP(W38,FAC_TOTALS_APTA!$A$4:$BT$126,$L44,FALSE))</f>
        <v>0</v>
      </c>
      <c r="X44" s="32">
        <f>IF(X38=0,0,VLOOKUP(X38,FAC_TOTALS_APTA!$A$4:$BT$126,$L44,FALSE))</f>
        <v>0</v>
      </c>
      <c r="Y44" s="32">
        <f>IF(Y38=0,0,VLOOKUP(Y38,FAC_TOTALS_APTA!$A$4:$BT$126,$L44,FALSE))</f>
        <v>0</v>
      </c>
      <c r="Z44" s="32">
        <f>IF(Z38=0,0,VLOOKUP(Z38,FAC_TOTALS_APTA!$A$4:$BT$126,$L44,FALSE))</f>
        <v>0</v>
      </c>
      <c r="AA44" s="32">
        <f>IF(AA38=0,0,VLOOKUP(AA38,FAC_TOTALS_APTA!$A$4:$BT$126,$L44,FALSE))</f>
        <v>0</v>
      </c>
      <c r="AB44" s="32">
        <f>IF(AB38=0,0,VLOOKUP(AB38,FAC_TOTALS_APTA!$A$4:$BT$126,$L44,FALSE))</f>
        <v>0</v>
      </c>
      <c r="AC44" s="35">
        <f t="shared" si="12"/>
        <v>-198348.86026342411</v>
      </c>
      <c r="AD44" s="36">
        <f>AC44/G53</f>
        <v>-2.4383388408234568E-3</v>
      </c>
    </row>
    <row r="45" spans="2:30" x14ac:dyDescent="0.2">
      <c r="B45" s="28" t="s">
        <v>53</v>
      </c>
      <c r="C45" s="31" t="s">
        <v>24</v>
      </c>
      <c r="D45" s="127" t="s">
        <v>17</v>
      </c>
      <c r="E45" s="58"/>
      <c r="F45" s="9">
        <f>MATCH($D45,FAC_TOTALS_APTA!$A$2:$BT$2,)</f>
        <v>16</v>
      </c>
      <c r="G45" s="37">
        <f>VLOOKUP(G38,FAC_TOTALS_APTA!$A$4:$BT$126,$F45,FALSE)</f>
        <v>4.0037531914838302</v>
      </c>
      <c r="H45" s="37">
        <f>VLOOKUP(H38,FAC_TOTALS_APTA!$A$4:$BT$126,$F45,FALSE)</f>
        <v>2.8674048087374802</v>
      </c>
      <c r="I45" s="33">
        <f t="shared" si="9"/>
        <v>-0.28382078724618098</v>
      </c>
      <c r="J45" s="34" t="str">
        <f t="shared" si="10"/>
        <v>_log</v>
      </c>
      <c r="K45" s="34" t="str">
        <f t="shared" si="11"/>
        <v>GAS_PRICE_2018_log_FAC</v>
      </c>
      <c r="L45" s="9">
        <f>MATCH($K45,FAC_TOTALS_APTA!$A$2:$BR$2,)</f>
        <v>34</v>
      </c>
      <c r="M45" s="32">
        <f>IF(M38=0,0,VLOOKUP(M38,FAC_TOTALS_APTA!$A$4:$BT$126,$L45,FALSE))</f>
        <v>-362120.96363914403</v>
      </c>
      <c r="N45" s="32">
        <f>IF(N38=0,0,VLOOKUP(N38,FAC_TOTALS_APTA!$A$4:$BT$126,$L45,FALSE))</f>
        <v>-538480.32476973603</v>
      </c>
      <c r="O45" s="32">
        <f>IF(O38=0,0,VLOOKUP(O38,FAC_TOTALS_APTA!$A$4:$BT$126,$L45,FALSE))</f>
        <v>-2864340.1111560399</v>
      </c>
      <c r="P45" s="32">
        <f>IF(P38=0,0,VLOOKUP(P38,FAC_TOTALS_APTA!$A$4:$BT$126,$L45,FALSE))</f>
        <v>-1030263.39134358</v>
      </c>
      <c r="Q45" s="32">
        <f>IF(Q38=0,0,VLOOKUP(Q38,FAC_TOTALS_APTA!$A$4:$BT$126,$L45,FALSE))</f>
        <v>754922.73615769297</v>
      </c>
      <c r="R45" s="32">
        <f>IF(R38=0,0,VLOOKUP(R38,FAC_TOTALS_APTA!$A$4:$BT$126,$L45,FALSE))</f>
        <v>906869.90700978006</v>
      </c>
      <c r="S45" s="32">
        <f>IF(S38=0,0,VLOOKUP(S38,FAC_TOTALS_APTA!$A$4:$BT$126,$L45,FALSE))</f>
        <v>0</v>
      </c>
      <c r="T45" s="32">
        <f>IF(T38=0,0,VLOOKUP(T38,FAC_TOTALS_APTA!$A$4:$BT$126,$L45,FALSE))</f>
        <v>0</v>
      </c>
      <c r="U45" s="32">
        <f>IF(U38=0,0,VLOOKUP(U38,FAC_TOTALS_APTA!$A$4:$BT$126,$L45,FALSE))</f>
        <v>0</v>
      </c>
      <c r="V45" s="32">
        <f>IF(V38=0,0,VLOOKUP(V38,FAC_TOTALS_APTA!$A$4:$BT$126,$L45,FALSE))</f>
        <v>0</v>
      </c>
      <c r="W45" s="32">
        <f>IF(W38=0,0,VLOOKUP(W38,FAC_TOTALS_APTA!$A$4:$BT$126,$L45,FALSE))</f>
        <v>0</v>
      </c>
      <c r="X45" s="32">
        <f>IF(X38=0,0,VLOOKUP(X38,FAC_TOTALS_APTA!$A$4:$BT$126,$L45,FALSE))</f>
        <v>0</v>
      </c>
      <c r="Y45" s="32">
        <f>IF(Y38=0,0,VLOOKUP(Y38,FAC_TOTALS_APTA!$A$4:$BT$126,$L45,FALSE))</f>
        <v>0</v>
      </c>
      <c r="Z45" s="32">
        <f>IF(Z38=0,0,VLOOKUP(Z38,FAC_TOTALS_APTA!$A$4:$BT$126,$L45,FALSE))</f>
        <v>0</v>
      </c>
      <c r="AA45" s="32">
        <f>IF(AA38=0,0,VLOOKUP(AA38,FAC_TOTALS_APTA!$A$4:$BT$126,$L45,FALSE))</f>
        <v>0</v>
      </c>
      <c r="AB45" s="32">
        <f>IF(AB38=0,0,VLOOKUP(AB38,FAC_TOTALS_APTA!$A$4:$BT$126,$L45,FALSE))</f>
        <v>0</v>
      </c>
      <c r="AC45" s="35">
        <f t="shared" si="12"/>
        <v>-3133412.1477410267</v>
      </c>
      <c r="AD45" s="36">
        <f>AC45/G53</f>
        <v>-3.8519609006061342E-2</v>
      </c>
    </row>
    <row r="46" spans="2:30" x14ac:dyDescent="0.25">
      <c r="B46" s="28" t="s">
        <v>50</v>
      </c>
      <c r="C46" s="31" t="s">
        <v>24</v>
      </c>
      <c r="D46" s="107" t="s">
        <v>16</v>
      </c>
      <c r="E46" s="58"/>
      <c r="F46" s="9">
        <f>MATCH($D46,FAC_TOTALS_APTA!$A$2:$BT$2,)</f>
        <v>17</v>
      </c>
      <c r="G46" s="57">
        <f>VLOOKUP(G38,FAC_TOTALS_APTA!$A$4:$BT$126,$F46,FALSE)</f>
        <v>29075.687025196399</v>
      </c>
      <c r="H46" s="57">
        <f>VLOOKUP(H38,FAC_TOTALS_APTA!$A$4:$BT$126,$F46,FALSE)</f>
        <v>31798.715648167199</v>
      </c>
      <c r="I46" s="33">
        <f t="shared" si="9"/>
        <v>9.3653113703249025E-2</v>
      </c>
      <c r="J46" s="34" t="str">
        <f t="shared" si="10"/>
        <v>_log</v>
      </c>
      <c r="K46" s="34" t="str">
        <f t="shared" si="11"/>
        <v>TOTAL_MED_INC_INDIV_2018_log_FAC</v>
      </c>
      <c r="L46" s="9">
        <f>MATCH($K46,FAC_TOTALS_APTA!$A$2:$BR$2,)</f>
        <v>35</v>
      </c>
      <c r="M46" s="32">
        <f>IF(M38=0,0,VLOOKUP(M38,FAC_TOTALS_APTA!$A$4:$BT$126,$L46,FALSE))</f>
        <v>-127053.94498139</v>
      </c>
      <c r="N46" s="32">
        <f>IF(N38=0,0,VLOOKUP(N38,FAC_TOTALS_APTA!$A$4:$BT$126,$L46,FALSE))</f>
        <v>-16329.892161555201</v>
      </c>
      <c r="O46" s="32">
        <f>IF(O38=0,0,VLOOKUP(O38,FAC_TOTALS_APTA!$A$4:$BT$126,$L46,FALSE))</f>
        <v>-317105.94726249599</v>
      </c>
      <c r="P46" s="32">
        <f>IF(P38=0,0,VLOOKUP(P38,FAC_TOTALS_APTA!$A$4:$BT$126,$L46,FALSE))</f>
        <v>-110233.22966416601</v>
      </c>
      <c r="Q46" s="32">
        <f>IF(Q38=0,0,VLOOKUP(Q38,FAC_TOTALS_APTA!$A$4:$BT$126,$L46,FALSE))</f>
        <v>33043.473451294303</v>
      </c>
      <c r="R46" s="32">
        <f>IF(R38=0,0,VLOOKUP(R38,FAC_TOTALS_APTA!$A$4:$BT$126,$L46,FALSE))</f>
        <v>-22697.5181888591</v>
      </c>
      <c r="S46" s="32">
        <f>IF(S38=0,0,VLOOKUP(S38,FAC_TOTALS_APTA!$A$4:$BT$126,$L46,FALSE))</f>
        <v>0</v>
      </c>
      <c r="T46" s="32">
        <f>IF(T38=0,0,VLOOKUP(T38,FAC_TOTALS_APTA!$A$4:$BT$126,$L46,FALSE))</f>
        <v>0</v>
      </c>
      <c r="U46" s="32">
        <f>IF(U38=0,0,VLOOKUP(U38,FAC_TOTALS_APTA!$A$4:$BT$126,$L46,FALSE))</f>
        <v>0</v>
      </c>
      <c r="V46" s="32">
        <f>IF(V38=0,0,VLOOKUP(V38,FAC_TOTALS_APTA!$A$4:$BT$126,$L46,FALSE))</f>
        <v>0</v>
      </c>
      <c r="W46" s="32">
        <f>IF(W38=0,0,VLOOKUP(W38,FAC_TOTALS_APTA!$A$4:$BT$126,$L46,FALSE))</f>
        <v>0</v>
      </c>
      <c r="X46" s="32">
        <f>IF(X38=0,0,VLOOKUP(X38,FAC_TOTALS_APTA!$A$4:$BT$126,$L46,FALSE))</f>
        <v>0</v>
      </c>
      <c r="Y46" s="32">
        <f>IF(Y38=0,0,VLOOKUP(Y38,FAC_TOTALS_APTA!$A$4:$BT$126,$L46,FALSE))</f>
        <v>0</v>
      </c>
      <c r="Z46" s="32">
        <f>IF(Z38=0,0,VLOOKUP(Z38,FAC_TOTALS_APTA!$A$4:$BT$126,$L46,FALSE))</f>
        <v>0</v>
      </c>
      <c r="AA46" s="32">
        <f>IF(AA38=0,0,VLOOKUP(AA38,FAC_TOTALS_APTA!$A$4:$BT$126,$L46,FALSE))</f>
        <v>0</v>
      </c>
      <c r="AB46" s="32">
        <f>IF(AB38=0,0,VLOOKUP(AB38,FAC_TOTALS_APTA!$A$4:$BT$126,$L46,FALSE))</f>
        <v>0</v>
      </c>
      <c r="AC46" s="35">
        <f t="shared" si="12"/>
        <v>-560377.058807172</v>
      </c>
      <c r="AD46" s="36">
        <f>AC46/G53</f>
        <v>-6.8888177435517265E-3</v>
      </c>
    </row>
    <row r="47" spans="2:30" x14ac:dyDescent="0.25">
      <c r="B47" s="28" t="s">
        <v>66</v>
      </c>
      <c r="C47" s="31"/>
      <c r="D47" s="107" t="s">
        <v>10</v>
      </c>
      <c r="E47" s="58"/>
      <c r="F47" s="9">
        <f>MATCH($D47,FAC_TOTALS_APTA!$A$2:$BT$2,)</f>
        <v>18</v>
      </c>
      <c r="G47" s="32">
        <f>VLOOKUP(G38,FAC_TOTALS_APTA!$A$4:$BT$126,$F47,FALSE)</f>
        <v>8.3624406793883406</v>
      </c>
      <c r="H47" s="32">
        <f>VLOOKUP(H38,FAC_TOTALS_APTA!$A$4:$BT$126,$F47,FALSE)</f>
        <v>7.2343779632504601</v>
      </c>
      <c r="I47" s="33">
        <f t="shared" si="9"/>
        <v>-0.13489634897121816</v>
      </c>
      <c r="J47" s="34" t="str">
        <f t="shared" si="10"/>
        <v/>
      </c>
      <c r="K47" s="34" t="str">
        <f t="shared" si="11"/>
        <v>PCT_HH_NO_VEH_FAC</v>
      </c>
      <c r="L47" s="9">
        <f>MATCH($K47,FAC_TOTALS_APTA!$A$2:$BR$2,)</f>
        <v>36</v>
      </c>
      <c r="M47" s="32">
        <f>IF(M38=0,0,VLOOKUP(M38,FAC_TOTALS_APTA!$A$4:$BT$126,$L47,FALSE))</f>
        <v>-28043.911002689299</v>
      </c>
      <c r="N47" s="32">
        <f>IF(N38=0,0,VLOOKUP(N38,FAC_TOTALS_APTA!$A$4:$BT$126,$L47,FALSE))</f>
        <v>-2293.75374373248</v>
      </c>
      <c r="O47" s="32">
        <f>IF(O38=0,0,VLOOKUP(O38,FAC_TOTALS_APTA!$A$4:$BT$126,$L47,FALSE))</f>
        <v>-44181.330869072102</v>
      </c>
      <c r="P47" s="32">
        <f>IF(P38=0,0,VLOOKUP(P38,FAC_TOTALS_APTA!$A$4:$BT$126,$L47,FALSE))</f>
        <v>-56212.959107673603</v>
      </c>
      <c r="Q47" s="32">
        <f>IF(Q38=0,0,VLOOKUP(Q38,FAC_TOTALS_APTA!$A$4:$BT$126,$L47,FALSE))</f>
        <v>-40857.2729634918</v>
      </c>
      <c r="R47" s="32">
        <f>IF(R38=0,0,VLOOKUP(R38,FAC_TOTALS_APTA!$A$4:$BT$126,$L47,FALSE))</f>
        <v>-41553.600127051097</v>
      </c>
      <c r="S47" s="32">
        <f>IF(S38=0,0,VLOOKUP(S38,FAC_TOTALS_APTA!$A$4:$BT$126,$L47,FALSE))</f>
        <v>0</v>
      </c>
      <c r="T47" s="32">
        <f>IF(T38=0,0,VLOOKUP(T38,FAC_TOTALS_APTA!$A$4:$BT$126,$L47,FALSE))</f>
        <v>0</v>
      </c>
      <c r="U47" s="32">
        <f>IF(U38=0,0,VLOOKUP(U38,FAC_TOTALS_APTA!$A$4:$BT$126,$L47,FALSE))</f>
        <v>0</v>
      </c>
      <c r="V47" s="32">
        <f>IF(V38=0,0,VLOOKUP(V38,FAC_TOTALS_APTA!$A$4:$BT$126,$L47,FALSE))</f>
        <v>0</v>
      </c>
      <c r="W47" s="32">
        <f>IF(W38=0,0,VLOOKUP(W38,FAC_TOTALS_APTA!$A$4:$BT$126,$L47,FALSE))</f>
        <v>0</v>
      </c>
      <c r="X47" s="32">
        <f>IF(X38=0,0,VLOOKUP(X38,FAC_TOTALS_APTA!$A$4:$BT$126,$L47,FALSE))</f>
        <v>0</v>
      </c>
      <c r="Y47" s="32">
        <f>IF(Y38=0,0,VLOOKUP(Y38,FAC_TOTALS_APTA!$A$4:$BT$126,$L47,FALSE))</f>
        <v>0</v>
      </c>
      <c r="Z47" s="32">
        <f>IF(Z38=0,0,VLOOKUP(Z38,FAC_TOTALS_APTA!$A$4:$BT$126,$L47,FALSE))</f>
        <v>0</v>
      </c>
      <c r="AA47" s="32">
        <f>IF(AA38=0,0,VLOOKUP(AA38,FAC_TOTALS_APTA!$A$4:$BT$126,$L47,FALSE))</f>
        <v>0</v>
      </c>
      <c r="AB47" s="32">
        <f>IF(AB38=0,0,VLOOKUP(AB38,FAC_TOTALS_APTA!$A$4:$BT$126,$L47,FALSE))</f>
        <v>0</v>
      </c>
      <c r="AC47" s="35">
        <f t="shared" si="12"/>
        <v>-213142.82781371038</v>
      </c>
      <c r="AD47" s="36">
        <f>AC47/G53</f>
        <v>-2.6202037914959098E-3</v>
      </c>
    </row>
    <row r="48" spans="2:30" x14ac:dyDescent="0.25">
      <c r="B48" s="28" t="s">
        <v>51</v>
      </c>
      <c r="C48" s="31"/>
      <c r="D48" s="107" t="s">
        <v>31</v>
      </c>
      <c r="E48" s="58"/>
      <c r="F48" s="9">
        <f>MATCH($D48,FAC_TOTALS_APTA!$A$2:$BT$2,)</f>
        <v>19</v>
      </c>
      <c r="G48" s="37">
        <f>VLOOKUP(G38,FAC_TOTALS_APTA!$A$4:$BT$126,$F48,FALSE)</f>
        <v>4.4248857901299896</v>
      </c>
      <c r="H48" s="37">
        <f>VLOOKUP(H38,FAC_TOTALS_APTA!$A$4:$BT$126,$F48,FALSE)</f>
        <v>5.8615759225582398</v>
      </c>
      <c r="I48" s="33">
        <f t="shared" si="9"/>
        <v>0.32468411628451199</v>
      </c>
      <c r="J48" s="34" t="str">
        <f t="shared" si="10"/>
        <v/>
      </c>
      <c r="K48" s="34" t="str">
        <f t="shared" si="11"/>
        <v>JTW_HOME_PCT_FAC</v>
      </c>
      <c r="L48" s="9">
        <f>MATCH($K48,FAC_TOTALS_APTA!$A$2:$BR$2,)</f>
        <v>37</v>
      </c>
      <c r="M48" s="32">
        <f>IF(M38=0,0,VLOOKUP(M38,FAC_TOTALS_APTA!$A$4:$BT$126,$L48,FALSE))</f>
        <v>-6151.8380668731597</v>
      </c>
      <c r="N48" s="32">
        <f>IF(N38=0,0,VLOOKUP(N38,FAC_TOTALS_APTA!$A$4:$BT$126,$L48,FALSE))</f>
        <v>-61817.750472604901</v>
      </c>
      <c r="O48" s="32">
        <f>IF(O38=0,0,VLOOKUP(O38,FAC_TOTALS_APTA!$A$4:$BT$126,$L48,FALSE))</f>
        <v>-121923.75888761001</v>
      </c>
      <c r="P48" s="32">
        <f>IF(P38=0,0,VLOOKUP(P38,FAC_TOTALS_APTA!$A$4:$BT$126,$L48,FALSE))</f>
        <v>-468092.482405079</v>
      </c>
      <c r="Q48" s="32">
        <f>IF(Q38=0,0,VLOOKUP(Q38,FAC_TOTALS_APTA!$A$4:$BT$126,$L48,FALSE))</f>
        <v>-231786.65654047599</v>
      </c>
      <c r="R48" s="32">
        <f>IF(R38=0,0,VLOOKUP(R38,FAC_TOTALS_APTA!$A$4:$BT$126,$L48,FALSE))</f>
        <v>-283352.70399390801</v>
      </c>
      <c r="S48" s="32">
        <f>IF(S38=0,0,VLOOKUP(S38,FAC_TOTALS_APTA!$A$4:$BT$126,$L48,FALSE))</f>
        <v>0</v>
      </c>
      <c r="T48" s="32">
        <f>IF(T38=0,0,VLOOKUP(T38,FAC_TOTALS_APTA!$A$4:$BT$126,$L48,FALSE))</f>
        <v>0</v>
      </c>
      <c r="U48" s="32">
        <f>IF(U38=0,0,VLOOKUP(U38,FAC_TOTALS_APTA!$A$4:$BT$126,$L48,FALSE))</f>
        <v>0</v>
      </c>
      <c r="V48" s="32">
        <f>IF(V38=0,0,VLOOKUP(V38,FAC_TOTALS_APTA!$A$4:$BT$126,$L48,FALSE))</f>
        <v>0</v>
      </c>
      <c r="W48" s="32">
        <f>IF(W38=0,0,VLOOKUP(W38,FAC_TOTALS_APTA!$A$4:$BT$126,$L48,FALSE))</f>
        <v>0</v>
      </c>
      <c r="X48" s="32">
        <f>IF(X38=0,0,VLOOKUP(X38,FAC_TOTALS_APTA!$A$4:$BT$126,$L48,FALSE))</f>
        <v>0</v>
      </c>
      <c r="Y48" s="32">
        <f>IF(Y38=0,0,VLOOKUP(Y38,FAC_TOTALS_APTA!$A$4:$BT$126,$L48,FALSE))</f>
        <v>0</v>
      </c>
      <c r="Z48" s="32">
        <f>IF(Z38=0,0,VLOOKUP(Z38,FAC_TOTALS_APTA!$A$4:$BT$126,$L48,FALSE))</f>
        <v>0</v>
      </c>
      <c r="AA48" s="32">
        <f>IF(AA38=0,0,VLOOKUP(AA38,FAC_TOTALS_APTA!$A$4:$BT$126,$L48,FALSE))</f>
        <v>0</v>
      </c>
      <c r="AB48" s="32">
        <f>IF(AB38=0,0,VLOOKUP(AB38,FAC_TOTALS_APTA!$A$4:$BT$126,$L48,FALSE))</f>
        <v>0</v>
      </c>
      <c r="AC48" s="35">
        <f t="shared" si="12"/>
        <v>-1173125.1903665513</v>
      </c>
      <c r="AD48" s="36">
        <f>AC48/G53</f>
        <v>-1.4421442669346415E-2</v>
      </c>
    </row>
    <row r="49" spans="1:31" x14ac:dyDescent="0.25">
      <c r="B49" s="28" t="s">
        <v>67</v>
      </c>
      <c r="C49" s="31"/>
      <c r="D49" s="14" t="s">
        <v>80</v>
      </c>
      <c r="E49" s="58"/>
      <c r="F49" s="9">
        <f>MATCH($D49,FAC_TOTALS_APTA!$A$2:$BT$2,)</f>
        <v>27</v>
      </c>
      <c r="G49" s="37">
        <f>VLOOKUP(G38,FAC_TOTALS_APTA!$A$4:$BT$126,$F49,FALSE)</f>
        <v>0</v>
      </c>
      <c r="H49" s="37">
        <f>VLOOKUP(H38,FAC_TOTALS_APTA!$A$4:$BT$126,$F49,FALSE)</f>
        <v>4.2089191369055401</v>
      </c>
      <c r="I49" s="33" t="str">
        <f t="shared" si="9"/>
        <v>-</v>
      </c>
      <c r="J49" s="34"/>
      <c r="K49" s="34" t="str">
        <f t="shared" si="11"/>
        <v>YEARS_SINCE_TNC_RAIL_MID_FAC</v>
      </c>
      <c r="L49" s="9">
        <f>MATCH($K49,FAC_TOTALS_APTA!$A$2:$BR$2,)</f>
        <v>45</v>
      </c>
      <c r="M49" s="32">
        <f>IF(M38=0,0,VLOOKUP(M38,FAC_TOTALS_APTA!$A$4:$BT$126,$L49,FALSE))</f>
        <v>0</v>
      </c>
      <c r="N49" s="32">
        <f>IF(N38=0,0,VLOOKUP(N38,FAC_TOTALS_APTA!$A$4:$BT$126,$L49,FALSE))</f>
        <v>-326648.957210842</v>
      </c>
      <c r="O49" s="32">
        <f>IF(O38=0,0,VLOOKUP(O38,FAC_TOTALS_APTA!$A$4:$BT$126,$L49,FALSE))</f>
        <v>-1403106.66106215</v>
      </c>
      <c r="P49" s="32">
        <f>IF(P38=0,0,VLOOKUP(P38,FAC_TOTALS_APTA!$A$4:$BT$126,$L49,FALSE))</f>
        <v>-1514728.93230718</v>
      </c>
      <c r="Q49" s="32">
        <f>IF(Q38=0,0,VLOOKUP(Q38,FAC_TOTALS_APTA!$A$4:$BT$126,$L49,FALSE))</f>
        <v>-1494434.8058286901</v>
      </c>
      <c r="R49" s="32">
        <f>IF(R38=0,0,VLOOKUP(R38,FAC_TOTALS_APTA!$A$4:$BT$126,$L49,FALSE))</f>
        <v>-1436817.4559786399</v>
      </c>
      <c r="S49" s="32">
        <f>IF(S38=0,0,VLOOKUP(S38,FAC_TOTALS_APTA!$A$4:$BT$126,$L49,FALSE))</f>
        <v>0</v>
      </c>
      <c r="T49" s="32">
        <f>IF(T38=0,0,VLOOKUP(T38,FAC_TOTALS_APTA!$A$4:$BT$126,$L49,FALSE))</f>
        <v>0</v>
      </c>
      <c r="U49" s="32">
        <f>IF(U38=0,0,VLOOKUP(U38,FAC_TOTALS_APTA!$A$4:$BT$126,$L49,FALSE))</f>
        <v>0</v>
      </c>
      <c r="V49" s="32">
        <f>IF(V38=0,0,VLOOKUP(V38,FAC_TOTALS_APTA!$A$4:$BT$126,$L49,FALSE))</f>
        <v>0</v>
      </c>
      <c r="W49" s="32">
        <f>IF(W38=0,0,VLOOKUP(W38,FAC_TOTALS_APTA!$A$4:$BT$126,$L49,FALSE))</f>
        <v>0</v>
      </c>
      <c r="X49" s="32">
        <f>IF(X38=0,0,VLOOKUP(X38,FAC_TOTALS_APTA!$A$4:$BT$126,$L49,FALSE))</f>
        <v>0</v>
      </c>
      <c r="Y49" s="32">
        <f>IF(Y38=0,0,VLOOKUP(Y38,FAC_TOTALS_APTA!$A$4:$BT$126,$L49,FALSE))</f>
        <v>0</v>
      </c>
      <c r="Z49" s="32">
        <f>IF(Z38=0,0,VLOOKUP(Z38,FAC_TOTALS_APTA!$A$4:$BT$126,$L49,FALSE))</f>
        <v>0</v>
      </c>
      <c r="AA49" s="32">
        <f>IF(AA38=0,0,VLOOKUP(AA38,FAC_TOTALS_APTA!$A$4:$BT$126,$L49,FALSE))</f>
        <v>0</v>
      </c>
      <c r="AB49" s="32">
        <f>IF(AB38=0,0,VLOOKUP(AB38,FAC_TOTALS_APTA!$A$4:$BT$126,$L49,FALSE))</f>
        <v>0</v>
      </c>
      <c r="AC49" s="35">
        <f t="shared" si="12"/>
        <v>-6175736.8123875018</v>
      </c>
      <c r="AD49" s="36">
        <f>AC49/G53</f>
        <v>-7.5919462911703525E-2</v>
      </c>
    </row>
    <row r="50" spans="1:31" hidden="1" x14ac:dyDescent="0.25">
      <c r="B50" s="28" t="s">
        <v>68</v>
      </c>
      <c r="C50" s="31"/>
      <c r="D50" s="107" t="s">
        <v>47</v>
      </c>
      <c r="E50" s="58"/>
      <c r="F50" s="9">
        <f>MATCH($D50,FAC_TOTALS_APTA!$A$2:$BT$2,)</f>
        <v>28</v>
      </c>
      <c r="G50" s="37">
        <f>VLOOKUP(G38,FAC_TOTALS_APTA!$A$4:$BT$126,$F50,FALSE)</f>
        <v>0.34080460599745599</v>
      </c>
      <c r="H50" s="37">
        <f>VLOOKUP(H38,FAC_TOTALS_APTA!$A$4:$BT$126,$F50,FALSE)</f>
        <v>0.84038901753350603</v>
      </c>
      <c r="I50" s="33">
        <f t="shared" si="9"/>
        <v>1.4658968885525545</v>
      </c>
      <c r="J50" s="34" t="str">
        <f t="shared" ref="J50:J51" si="13">IF(C50="Log","_log","")</f>
        <v/>
      </c>
      <c r="K50" s="34" t="str">
        <f t="shared" si="11"/>
        <v>BIKE_SHARE_FAC</v>
      </c>
      <c r="L50" s="9">
        <f>MATCH($K50,FAC_TOTALS_APTA!$A$2:$BR$2,)</f>
        <v>46</v>
      </c>
      <c r="M50" s="32">
        <f>IF(M38=0,0,VLOOKUP(M38,FAC_TOTALS_APTA!$A$4:$BT$126,$L50,FALSE))</f>
        <v>-199571.11705350899</v>
      </c>
      <c r="N50" s="32">
        <f>IF(N38=0,0,VLOOKUP(N38,FAC_TOTALS_APTA!$A$4:$BT$126,$L50,FALSE))</f>
        <v>-3051.8627021747602</v>
      </c>
      <c r="O50" s="32">
        <f>IF(O38=0,0,VLOOKUP(O38,FAC_TOTALS_APTA!$A$4:$BT$126,$L50,FALSE))</f>
        <v>-105708.417380539</v>
      </c>
      <c r="P50" s="32">
        <f>IF(P38=0,0,VLOOKUP(P38,FAC_TOTALS_APTA!$A$4:$BT$126,$L50,FALSE))</f>
        <v>-53672.024174699101</v>
      </c>
      <c r="Q50" s="32">
        <f>IF(Q38=0,0,VLOOKUP(Q38,FAC_TOTALS_APTA!$A$4:$BT$126,$L50,FALSE))</f>
        <v>-83034.362097629506</v>
      </c>
      <c r="R50" s="32">
        <f>IF(R38=0,0,VLOOKUP(R38,FAC_TOTALS_APTA!$A$4:$BT$126,$L50,FALSE))</f>
        <v>-22340.935001641101</v>
      </c>
      <c r="S50" s="32">
        <f>IF(S38=0,0,VLOOKUP(S38,FAC_TOTALS_APTA!$A$4:$BT$126,$L50,FALSE))</f>
        <v>0</v>
      </c>
      <c r="T50" s="32">
        <f>IF(T38=0,0,VLOOKUP(T38,FAC_TOTALS_APTA!$A$4:$BT$126,$L50,FALSE))</f>
        <v>0</v>
      </c>
      <c r="U50" s="32">
        <f>IF(U38=0,0,VLOOKUP(U38,FAC_TOTALS_APTA!$A$4:$BT$126,$L50,FALSE))</f>
        <v>0</v>
      </c>
      <c r="V50" s="32">
        <f>IF(V38=0,0,VLOOKUP(V38,FAC_TOTALS_APTA!$A$4:$BT$126,$L50,FALSE))</f>
        <v>0</v>
      </c>
      <c r="W50" s="32">
        <f>IF(W38=0,0,VLOOKUP(W38,FAC_TOTALS_APTA!$A$4:$BT$126,$L50,FALSE))</f>
        <v>0</v>
      </c>
      <c r="X50" s="32">
        <f>IF(X38=0,0,VLOOKUP(X38,FAC_TOTALS_APTA!$A$4:$BT$126,$L50,FALSE))</f>
        <v>0</v>
      </c>
      <c r="Y50" s="32">
        <f>IF(Y38=0,0,VLOOKUP(Y38,FAC_TOTALS_APTA!$A$4:$BT$126,$L50,FALSE))</f>
        <v>0</v>
      </c>
      <c r="Z50" s="32">
        <f>IF(Z38=0,0,VLOOKUP(Z38,FAC_TOTALS_APTA!$A$4:$BT$126,$L50,FALSE))</f>
        <v>0</v>
      </c>
      <c r="AA50" s="32">
        <f>IF(AA38=0,0,VLOOKUP(AA38,FAC_TOTALS_APTA!$A$4:$BT$126,$L50,FALSE))</f>
        <v>0</v>
      </c>
      <c r="AB50" s="32">
        <f>IF(AB38=0,0,VLOOKUP(AB38,FAC_TOTALS_APTA!$A$4:$BT$126,$L50,FALSE))</f>
        <v>0</v>
      </c>
      <c r="AC50" s="35">
        <f t="shared" si="12"/>
        <v>-467378.71841019246</v>
      </c>
      <c r="AD50" s="36">
        <f>AC50/G53</f>
        <v>-5.7455721245906807E-3</v>
      </c>
    </row>
    <row r="51" spans="1:31" hidden="1" x14ac:dyDescent="0.25">
      <c r="B51" s="11" t="s">
        <v>69</v>
      </c>
      <c r="C51" s="30"/>
      <c r="D51" s="132" t="s">
        <v>48</v>
      </c>
      <c r="E51" s="59"/>
      <c r="F51" s="10">
        <f>MATCH($D51,FAC_TOTALS_APTA!$A$2:$BT$2,)</f>
        <v>29</v>
      </c>
      <c r="G51" s="38">
        <f>VLOOKUP(G38,FAC_TOTALS_APTA!$A$4:$BT$126,$F51,FALSE)</f>
        <v>0</v>
      </c>
      <c r="H51" s="38">
        <f>VLOOKUP(H38,FAC_TOTALS_APTA!$A$4:$BT$126,$F51,FALSE)</f>
        <v>0.54726427516599196</v>
      </c>
      <c r="I51" s="39" t="str">
        <f t="shared" si="9"/>
        <v>-</v>
      </c>
      <c r="J51" s="40" t="str">
        <f t="shared" si="13"/>
        <v/>
      </c>
      <c r="K51" s="40" t="str">
        <f t="shared" si="11"/>
        <v>scooter_flag_FAC</v>
      </c>
      <c r="L51" s="10">
        <f>MATCH($K51,FAC_TOTALS_APTA!$A$2:$BR$2,)</f>
        <v>47</v>
      </c>
      <c r="M51" s="41">
        <f>IF(M38=0,0,VLOOKUP(M38,FAC_TOTALS_APTA!$A$4:$BT$126,$L51,FALSE))</f>
        <v>0</v>
      </c>
      <c r="N51" s="41">
        <f>IF(N38=0,0,VLOOKUP(N38,FAC_TOTALS_APTA!$A$4:$BT$126,$L51,FALSE))</f>
        <v>0</v>
      </c>
      <c r="O51" s="41">
        <f>IF(O38=0,0,VLOOKUP(O38,FAC_TOTALS_APTA!$A$4:$BT$126,$L51,FALSE))</f>
        <v>0</v>
      </c>
      <c r="P51" s="41">
        <f>IF(P38=0,0,VLOOKUP(P38,FAC_TOTALS_APTA!$A$4:$BT$126,$L51,FALSE))</f>
        <v>0</v>
      </c>
      <c r="Q51" s="41">
        <f>IF(Q38=0,0,VLOOKUP(Q38,FAC_TOTALS_APTA!$A$4:$BT$126,$L51,FALSE))</f>
        <v>0</v>
      </c>
      <c r="R51" s="41">
        <f>IF(R38=0,0,VLOOKUP(R38,FAC_TOTALS_APTA!$A$4:$BT$126,$L51,FALSE))</f>
        <v>-1814493.3427464601</v>
      </c>
      <c r="S51" s="41">
        <f>IF(S38=0,0,VLOOKUP(S38,FAC_TOTALS_APTA!$A$4:$BT$126,$L51,FALSE))</f>
        <v>0</v>
      </c>
      <c r="T51" s="41">
        <f>IF(T38=0,0,VLOOKUP(T38,FAC_TOTALS_APTA!$A$4:$BT$126,$L51,FALSE))</f>
        <v>0</v>
      </c>
      <c r="U51" s="41">
        <f>IF(U38=0,0,VLOOKUP(U38,FAC_TOTALS_APTA!$A$4:$BT$126,$L51,FALSE))</f>
        <v>0</v>
      </c>
      <c r="V51" s="41">
        <f>IF(V38=0,0,VLOOKUP(V38,FAC_TOTALS_APTA!$A$4:$BT$126,$L51,FALSE))</f>
        <v>0</v>
      </c>
      <c r="W51" s="41">
        <f>IF(W38=0,0,VLOOKUP(W38,FAC_TOTALS_APTA!$A$4:$BT$126,$L51,FALSE))</f>
        <v>0</v>
      </c>
      <c r="X51" s="41">
        <f>IF(X38=0,0,VLOOKUP(X38,FAC_TOTALS_APTA!$A$4:$BT$126,$L51,FALSE))</f>
        <v>0</v>
      </c>
      <c r="Y51" s="41">
        <f>IF(Y38=0,0,VLOOKUP(Y38,FAC_TOTALS_APTA!$A$4:$BT$126,$L51,FALSE))</f>
        <v>0</v>
      </c>
      <c r="Z51" s="41">
        <f>IF(Z38=0,0,VLOOKUP(Z38,FAC_TOTALS_APTA!$A$4:$BT$126,$L51,FALSE))</f>
        <v>0</v>
      </c>
      <c r="AA51" s="41">
        <f>IF(AA38=0,0,VLOOKUP(AA38,FAC_TOTALS_APTA!$A$4:$BT$126,$L51,FALSE))</f>
        <v>0</v>
      </c>
      <c r="AB51" s="41">
        <f>IF(AB38=0,0,VLOOKUP(AB38,FAC_TOTALS_APTA!$A$4:$BT$126,$L51,FALSE))</f>
        <v>0</v>
      </c>
      <c r="AC51" s="42">
        <f t="shared" si="12"/>
        <v>-1814493.3427464601</v>
      </c>
      <c r="AD51" s="43">
        <f>AC51/G53</f>
        <v>-2.230589874909476E-2</v>
      </c>
    </row>
    <row r="52" spans="1:31" x14ac:dyDescent="0.25">
      <c r="B52" s="44" t="s">
        <v>57</v>
      </c>
      <c r="C52" s="45"/>
      <c r="D52" s="44" t="s">
        <v>49</v>
      </c>
      <c r="E52" s="46"/>
      <c r="F52" s="47"/>
      <c r="G52" s="48"/>
      <c r="H52" s="48"/>
      <c r="I52" s="49"/>
      <c r="J52" s="50"/>
      <c r="K52" s="50" t="str">
        <f t="shared" ref="K52" si="14">CONCATENATE(D52,J52,"_FAC")</f>
        <v>New_Reporter_FAC</v>
      </c>
      <c r="L52" s="47">
        <f>MATCH($K52,FAC_TOTALS_APTA!$A$2:$BR$2,)</f>
        <v>51</v>
      </c>
      <c r="M52" s="48">
        <f>IF(M38=0,0,VLOOKUP(M38,FAC_TOTALS_APTA!$A$4:$BT$126,$L52,FALSE))</f>
        <v>0</v>
      </c>
      <c r="N52" s="48">
        <f>IF(N38=0,0,VLOOKUP(N38,FAC_TOTALS_APTA!$A$4:$BT$126,$L52,FALSE))</f>
        <v>0</v>
      </c>
      <c r="O52" s="48">
        <f>IF(O38=0,0,VLOOKUP(O38,FAC_TOTALS_APTA!$A$4:$BT$126,$L52,FALSE))</f>
        <v>0</v>
      </c>
      <c r="P52" s="48">
        <f>IF(P38=0,0,VLOOKUP(P38,FAC_TOTALS_APTA!$A$4:$BT$126,$L52,FALSE))</f>
        <v>0</v>
      </c>
      <c r="Q52" s="48">
        <f>IF(Q38=0,0,VLOOKUP(Q38,FAC_TOTALS_APTA!$A$4:$BT$126,$L52,FALSE))</f>
        <v>0</v>
      </c>
      <c r="R52" s="48">
        <f>IF(R38=0,0,VLOOKUP(R38,FAC_TOTALS_APTA!$A$4:$BT$126,$L52,FALSE))</f>
        <v>0</v>
      </c>
      <c r="S52" s="48">
        <f>IF(S38=0,0,VLOOKUP(S38,FAC_TOTALS_APTA!$A$4:$BT$126,$L52,FALSE))</f>
        <v>0</v>
      </c>
      <c r="T52" s="48">
        <f>IF(T38=0,0,VLOOKUP(T38,FAC_TOTALS_APTA!$A$4:$BT$126,$L52,FALSE))</f>
        <v>0</v>
      </c>
      <c r="U52" s="48">
        <f>IF(U38=0,0,VLOOKUP(U38,FAC_TOTALS_APTA!$A$4:$BT$126,$L52,FALSE))</f>
        <v>0</v>
      </c>
      <c r="V52" s="48">
        <f>IF(V38=0,0,VLOOKUP(V38,FAC_TOTALS_APTA!$A$4:$BT$126,$L52,FALSE))</f>
        <v>0</v>
      </c>
      <c r="W52" s="48">
        <f>IF(W38=0,0,VLOOKUP(W38,FAC_TOTALS_APTA!$A$4:$BT$126,$L52,FALSE))</f>
        <v>0</v>
      </c>
      <c r="X52" s="48">
        <f>IF(X38=0,0,VLOOKUP(X38,FAC_TOTALS_APTA!$A$4:$BT$126,$L52,FALSE))</f>
        <v>0</v>
      </c>
      <c r="Y52" s="48">
        <f>IF(Y38=0,0,VLOOKUP(Y38,FAC_TOTALS_APTA!$A$4:$BT$126,$L52,FALSE))</f>
        <v>0</v>
      </c>
      <c r="Z52" s="48">
        <f>IF(Z38=0,0,VLOOKUP(Z38,FAC_TOTALS_APTA!$A$4:$BT$126,$L52,FALSE))</f>
        <v>0</v>
      </c>
      <c r="AA52" s="48">
        <f>IF(AA38=0,0,VLOOKUP(AA38,FAC_TOTALS_APTA!$A$4:$BT$126,$L52,FALSE))</f>
        <v>0</v>
      </c>
      <c r="AB52" s="48">
        <f>IF(AB38=0,0,VLOOKUP(AB38,FAC_TOTALS_APTA!$A$4:$BT$126,$L52,FALSE))</f>
        <v>0</v>
      </c>
      <c r="AC52" s="51">
        <f>SUM(M52:AB52)</f>
        <v>0</v>
      </c>
      <c r="AD52" s="52">
        <f>AC52/G54</f>
        <v>0</v>
      </c>
    </row>
    <row r="53" spans="1:31" s="110" customFormat="1" ht="15.75" customHeight="1" x14ac:dyDescent="0.25">
      <c r="A53" s="109"/>
      <c r="B53" s="28" t="s">
        <v>70</v>
      </c>
      <c r="C53" s="31"/>
      <c r="D53" s="9" t="s">
        <v>6</v>
      </c>
      <c r="E53" s="58"/>
      <c r="F53" s="9">
        <f>MATCH($D53,FAC_TOTALS_APTA!$A$2:$BR$2,)</f>
        <v>10</v>
      </c>
      <c r="G53" s="113">
        <f>VLOOKUP(G38,FAC_TOTALS_APTA!$A$4:$BT$126,$F53,FALSE)</f>
        <v>81345897.027354598</v>
      </c>
      <c r="H53" s="113">
        <f>VLOOKUP(H38,FAC_TOTALS_APTA!$A$4:$BR$126,$F53,FALSE)</f>
        <v>78462577.624854296</v>
      </c>
      <c r="I53" s="115">
        <f t="shared" ref="I53" si="15">H53/G53-1</f>
        <v>-3.544517311709916E-2</v>
      </c>
      <c r="J53" s="34"/>
      <c r="K53" s="34"/>
      <c r="L53" s="9"/>
      <c r="M53" s="32">
        <f t="shared" ref="M53:AB53" si="16">SUM(M40:M46)</f>
        <v>3904538.516886787</v>
      </c>
      <c r="N53" s="32">
        <f t="shared" si="16"/>
        <v>952132.63857853448</v>
      </c>
      <c r="O53" s="32">
        <f t="shared" si="16"/>
        <v>-3093074.9843388144</v>
      </c>
      <c r="P53" s="32">
        <f t="shared" si="16"/>
        <v>1440140.6008146554</v>
      </c>
      <c r="Q53" s="32">
        <f t="shared" si="16"/>
        <v>616533.22397305316</v>
      </c>
      <c r="R53" s="32">
        <f t="shared" si="16"/>
        <v>3009644.4216272417</v>
      </c>
      <c r="S53" s="32">
        <f t="shared" si="16"/>
        <v>0</v>
      </c>
      <c r="T53" s="32">
        <f t="shared" si="16"/>
        <v>0</v>
      </c>
      <c r="U53" s="32">
        <f t="shared" si="16"/>
        <v>0</v>
      </c>
      <c r="V53" s="32">
        <f t="shared" si="16"/>
        <v>0</v>
      </c>
      <c r="W53" s="32">
        <f t="shared" si="16"/>
        <v>0</v>
      </c>
      <c r="X53" s="32">
        <f t="shared" si="16"/>
        <v>0</v>
      </c>
      <c r="Y53" s="32">
        <f t="shared" si="16"/>
        <v>0</v>
      </c>
      <c r="Z53" s="32">
        <f t="shared" si="16"/>
        <v>0</v>
      </c>
      <c r="AA53" s="32">
        <f t="shared" si="16"/>
        <v>0</v>
      </c>
      <c r="AB53" s="32">
        <f t="shared" si="16"/>
        <v>0</v>
      </c>
      <c r="AC53" s="35">
        <f>H53-G53</f>
        <v>-2883319.4025003016</v>
      </c>
      <c r="AD53" s="36">
        <f>I53</f>
        <v>-3.544517311709916E-2</v>
      </c>
      <c r="AE53" s="109"/>
    </row>
    <row r="54" spans="1:31" ht="13.5" thickBot="1" x14ac:dyDescent="0.3">
      <c r="B54" s="12" t="s">
        <v>54</v>
      </c>
      <c r="C54" s="26"/>
      <c r="D54" s="26" t="s">
        <v>4</v>
      </c>
      <c r="E54" s="26"/>
      <c r="F54" s="26">
        <f>MATCH($D54,FAC_TOTALS_APTA!$A$2:$BR$2,)</f>
        <v>8</v>
      </c>
      <c r="G54" s="114">
        <f>VLOOKUP(G38,FAC_TOTALS_APTA!$A$4:$BR$126,$F54,FALSE)</f>
        <v>81673687</v>
      </c>
      <c r="H54" s="114">
        <f>VLOOKUP(H38,FAC_TOTALS_APTA!$A$4:$BR$126,$F54,FALSE)</f>
        <v>76851197</v>
      </c>
      <c r="I54" s="116">
        <f t="shared" ref="I54" si="17">H54/G54-1</f>
        <v>-5.9045822187505759E-2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-4822490</v>
      </c>
      <c r="AD54" s="55">
        <f>I54</f>
        <v>-5.9045822187505759E-2</v>
      </c>
    </row>
    <row r="55" spans="1:31" ht="14.25" thickTop="1" thickBot="1" x14ac:dyDescent="0.3">
      <c r="B55" s="60" t="s">
        <v>71</v>
      </c>
      <c r="C55" s="61"/>
      <c r="D55" s="61"/>
      <c r="E55" s="62"/>
      <c r="F55" s="61"/>
      <c r="G55" s="61"/>
      <c r="H55" s="61"/>
      <c r="I55" s="6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55">
        <f>AD54-AD53</f>
        <v>-2.3600649070406599E-2</v>
      </c>
    </row>
    <row r="56" spans="1:31" ht="13.5" thickTop="1" x14ac:dyDescent="0.25"/>
    <row r="57" spans="1:31" s="13" customFormat="1" x14ac:dyDescent="0.25">
      <c r="B57" s="81" t="s">
        <v>28</v>
      </c>
      <c r="C57" s="79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77" t="s">
        <v>19</v>
      </c>
      <c r="C58" s="78" t="s">
        <v>20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x14ac:dyDescent="0.25">
      <c r="B59" s="77"/>
      <c r="C59" s="78"/>
      <c r="D59" s="13"/>
      <c r="E59" s="79"/>
      <c r="F59" s="79"/>
      <c r="G59" s="79"/>
      <c r="H59" s="79"/>
      <c r="I59" s="80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</row>
    <row r="60" spans="1:31" x14ac:dyDescent="0.25">
      <c r="B60" s="81" t="s">
        <v>18</v>
      </c>
      <c r="C60" s="82">
        <v>1</v>
      </c>
      <c r="D60" s="13"/>
      <c r="E60" s="79"/>
      <c r="F60" s="79"/>
      <c r="G60" s="79"/>
      <c r="H60" s="79"/>
      <c r="I60" s="80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</row>
    <row r="61" spans="1:31" ht="13.5" thickBot="1" x14ac:dyDescent="0.3">
      <c r="B61" s="83" t="s">
        <v>38</v>
      </c>
      <c r="C61" s="84">
        <v>3</v>
      </c>
      <c r="D61" s="25"/>
      <c r="E61" s="85"/>
      <c r="F61" s="85"/>
      <c r="G61" s="85"/>
      <c r="H61" s="85"/>
      <c r="I61" s="86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</row>
    <row r="62" spans="1:31" ht="13.5" thickTop="1" x14ac:dyDescent="0.25">
      <c r="B62" s="77"/>
      <c r="C62" s="79"/>
      <c r="D62" s="65"/>
      <c r="E62" s="79"/>
      <c r="F62" s="79"/>
      <c r="G62" s="163" t="s">
        <v>55</v>
      </c>
      <c r="H62" s="163"/>
      <c r="I62" s="163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163" t="s">
        <v>59</v>
      </c>
      <c r="AD62" s="163"/>
    </row>
    <row r="63" spans="1:31" x14ac:dyDescent="0.25">
      <c r="B63" s="87" t="s">
        <v>21</v>
      </c>
      <c r="C63" s="88" t="s">
        <v>22</v>
      </c>
      <c r="D63" s="10" t="s">
        <v>23</v>
      </c>
      <c r="E63" s="89"/>
      <c r="F63" s="89"/>
      <c r="G63" s="88">
        <f>$C$1</f>
        <v>2012</v>
      </c>
      <c r="H63" s="88">
        <f>$C$2</f>
        <v>2018</v>
      </c>
      <c r="I63" s="88" t="s">
        <v>25</v>
      </c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 t="s">
        <v>27</v>
      </c>
      <c r="AD63" s="88" t="s">
        <v>25</v>
      </c>
    </row>
    <row r="64" spans="1:31" ht="14.1" hidden="1" customHeight="1" x14ac:dyDescent="0.25">
      <c r="B64" s="77"/>
      <c r="C64" s="80"/>
      <c r="D64" s="9"/>
      <c r="E64" s="79"/>
      <c r="F64" s="79"/>
      <c r="G64" s="79"/>
      <c r="H64" s="79"/>
      <c r="I64" s="80"/>
      <c r="J64" s="79"/>
      <c r="K64" s="79"/>
      <c r="L64" s="79"/>
      <c r="M64" s="79">
        <v>1</v>
      </c>
      <c r="N64" s="79">
        <v>2</v>
      </c>
      <c r="O64" s="79">
        <v>3</v>
      </c>
      <c r="P64" s="79">
        <v>4</v>
      </c>
      <c r="Q64" s="79">
        <v>5</v>
      </c>
      <c r="R64" s="79">
        <v>6</v>
      </c>
      <c r="S64" s="79">
        <v>7</v>
      </c>
      <c r="T64" s="79">
        <v>8</v>
      </c>
      <c r="U64" s="79">
        <v>9</v>
      </c>
      <c r="V64" s="79">
        <v>10</v>
      </c>
      <c r="W64" s="79">
        <v>11</v>
      </c>
      <c r="X64" s="79">
        <v>12</v>
      </c>
      <c r="Y64" s="79">
        <v>13</v>
      </c>
      <c r="Z64" s="79">
        <v>14</v>
      </c>
      <c r="AA64" s="79">
        <v>15</v>
      </c>
      <c r="AB64" s="79">
        <v>16</v>
      </c>
      <c r="AC64" s="79"/>
      <c r="AD64" s="79"/>
    </row>
    <row r="65" spans="2:33" ht="14.1" hidden="1" customHeight="1" x14ac:dyDescent="0.25">
      <c r="B65" s="77"/>
      <c r="C65" s="80"/>
      <c r="D65" s="9"/>
      <c r="E65" s="79"/>
      <c r="F65" s="79"/>
      <c r="G65" s="79" t="str">
        <f>CONCATENATE($C60,"_",$C61,"_",G63)</f>
        <v>1_3_2012</v>
      </c>
      <c r="H65" s="79" t="str">
        <f>CONCATENATE($C60,"_",$C61,"_",H63)</f>
        <v>1_3_2018</v>
      </c>
      <c r="I65" s="80"/>
      <c r="J65" s="79"/>
      <c r="K65" s="79"/>
      <c r="L65" s="79"/>
      <c r="M65" s="79" t="str">
        <f>IF($G63+M64&gt;$H63,0,CONCATENATE($C60,"_",$C61,"_",$G63+M64))</f>
        <v>1_3_2013</v>
      </c>
      <c r="N65" s="79" t="str">
        <f t="shared" ref="N65:AB65" si="18">IF($G63+N64&gt;$H63,0,CONCATENATE($C60,"_",$C61,"_",$G63+N64))</f>
        <v>1_3_2014</v>
      </c>
      <c r="O65" s="79" t="str">
        <f t="shared" si="18"/>
        <v>1_3_2015</v>
      </c>
      <c r="P65" s="79" t="str">
        <f t="shared" si="18"/>
        <v>1_3_2016</v>
      </c>
      <c r="Q65" s="79" t="str">
        <f t="shared" si="18"/>
        <v>1_3_2017</v>
      </c>
      <c r="R65" s="79" t="str">
        <f t="shared" si="18"/>
        <v>1_3_2018</v>
      </c>
      <c r="S65" s="79">
        <f t="shared" si="18"/>
        <v>0</v>
      </c>
      <c r="T65" s="79">
        <f t="shared" si="18"/>
        <v>0</v>
      </c>
      <c r="U65" s="79">
        <f t="shared" si="18"/>
        <v>0</v>
      </c>
      <c r="V65" s="79">
        <f t="shared" si="18"/>
        <v>0</v>
      </c>
      <c r="W65" s="79">
        <f t="shared" si="18"/>
        <v>0</v>
      </c>
      <c r="X65" s="79">
        <f t="shared" si="18"/>
        <v>0</v>
      </c>
      <c r="Y65" s="79">
        <f t="shared" si="18"/>
        <v>0</v>
      </c>
      <c r="Z65" s="79">
        <f t="shared" si="18"/>
        <v>0</v>
      </c>
      <c r="AA65" s="79">
        <f t="shared" si="18"/>
        <v>0</v>
      </c>
      <c r="AB65" s="79">
        <f t="shared" si="18"/>
        <v>0</v>
      </c>
      <c r="AC65" s="79"/>
      <c r="AD65" s="79"/>
    </row>
    <row r="66" spans="2:33" ht="14.1" hidden="1" customHeight="1" x14ac:dyDescent="0.25">
      <c r="B66" s="77"/>
      <c r="C66" s="80"/>
      <c r="D66" s="9"/>
      <c r="E66" s="79"/>
      <c r="F66" s="79" t="s">
        <v>26</v>
      </c>
      <c r="G66" s="90"/>
      <c r="H66" s="90"/>
      <c r="I66" s="80"/>
      <c r="J66" s="79"/>
      <c r="K66" s="79"/>
      <c r="L66" s="79" t="s">
        <v>26</v>
      </c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</row>
    <row r="67" spans="2:33" x14ac:dyDescent="0.25">
      <c r="B67" s="77" t="s">
        <v>35</v>
      </c>
      <c r="C67" s="80" t="s">
        <v>24</v>
      </c>
      <c r="D67" s="107" t="s">
        <v>8</v>
      </c>
      <c r="E67" s="91"/>
      <c r="F67" s="79">
        <f>MATCH($D67,FAC_TOTALS_APTA!$A$2:$BT$2,)</f>
        <v>12</v>
      </c>
      <c r="G67" s="90" t="e">
        <f>VLOOKUP(G65,FAC_TOTALS_APTA!$A$4:$BT$126,$F67,FALSE)</f>
        <v>#N/A</v>
      </c>
      <c r="H67" s="90" t="e">
        <f>VLOOKUP(H65,FAC_TOTALS_APTA!$A$4:$BT$126,$F67,FALSE)</f>
        <v>#N/A</v>
      </c>
      <c r="I67" s="92" t="str">
        <f>IFERROR(H67/G67-1,"-")</f>
        <v>-</v>
      </c>
      <c r="J67" s="93" t="str">
        <f>IF(C67="Log","_log","")</f>
        <v>_log</v>
      </c>
      <c r="K67" s="93" t="str">
        <f>CONCATENATE(D67,J67,"_FAC")</f>
        <v>VRM_ADJ_log_FAC</v>
      </c>
      <c r="L67" s="79">
        <f>MATCH($K67,FAC_TOTALS_APTA!$A$2:$BR$2,)</f>
        <v>30</v>
      </c>
      <c r="M67" s="90" t="e">
        <f>IF(M65=0,0,VLOOKUP(M65,FAC_TOTALS_APTA!$A$4:$BT$126,$L67,FALSE))</f>
        <v>#N/A</v>
      </c>
      <c r="N67" s="90" t="e">
        <f>IF(N65=0,0,VLOOKUP(N65,FAC_TOTALS_APTA!$A$4:$BT$126,$L67,FALSE))</f>
        <v>#N/A</v>
      </c>
      <c r="O67" s="90" t="e">
        <f>IF(O65=0,0,VLOOKUP(O65,FAC_TOTALS_APTA!$A$4:$BT$126,$L67,FALSE))</f>
        <v>#N/A</v>
      </c>
      <c r="P67" s="90" t="e">
        <f>IF(P65=0,0,VLOOKUP(P65,FAC_TOTALS_APTA!$A$4:$BT$126,$L67,FALSE))</f>
        <v>#N/A</v>
      </c>
      <c r="Q67" s="90" t="e">
        <f>IF(Q65=0,0,VLOOKUP(Q65,FAC_TOTALS_APTA!$A$4:$BT$126,$L67,FALSE))</f>
        <v>#N/A</v>
      </c>
      <c r="R67" s="90" t="e">
        <f>IF(R65=0,0,VLOOKUP(R65,FAC_TOTALS_APTA!$A$4:$BT$126,$L67,FALSE))</f>
        <v>#N/A</v>
      </c>
      <c r="S67" s="90">
        <f>IF(S65=0,0,VLOOKUP(S65,FAC_TOTALS_APTA!$A$4:$BT$126,$L67,FALSE))</f>
        <v>0</v>
      </c>
      <c r="T67" s="90">
        <f>IF(T65=0,0,VLOOKUP(T65,FAC_TOTALS_APTA!$A$4:$BT$126,$L67,FALSE))</f>
        <v>0</v>
      </c>
      <c r="U67" s="90">
        <f>IF(U65=0,0,VLOOKUP(U65,FAC_TOTALS_APTA!$A$4:$BT$126,$L67,FALSE))</f>
        <v>0</v>
      </c>
      <c r="V67" s="90">
        <f>IF(V65=0,0,VLOOKUP(V65,FAC_TOTALS_APTA!$A$4:$BT$126,$L67,FALSE))</f>
        <v>0</v>
      </c>
      <c r="W67" s="90">
        <f>IF(W65=0,0,VLOOKUP(W65,FAC_TOTALS_APTA!$A$4:$BT$126,$L67,FALSE))</f>
        <v>0</v>
      </c>
      <c r="X67" s="90">
        <f>IF(X65=0,0,VLOOKUP(X65,FAC_TOTALS_APTA!$A$4:$BT$126,$L67,FALSE))</f>
        <v>0</v>
      </c>
      <c r="Y67" s="90">
        <f>IF(Y65=0,0,VLOOKUP(Y65,FAC_TOTALS_APTA!$A$4:$BT$126,$L67,FALSE))</f>
        <v>0</v>
      </c>
      <c r="Z67" s="90">
        <f>IF(Z65=0,0,VLOOKUP(Z65,FAC_TOTALS_APTA!$A$4:$BT$126,$L67,FALSE))</f>
        <v>0</v>
      </c>
      <c r="AA67" s="90">
        <f>IF(AA65=0,0,VLOOKUP(AA65,FAC_TOTALS_APTA!$A$4:$BT$126,$L67,FALSE))</f>
        <v>0</v>
      </c>
      <c r="AB67" s="90">
        <f>IF(AB65=0,0,VLOOKUP(AB65,FAC_TOTALS_APTA!$A$4:$BT$126,$L67,FALSE))</f>
        <v>0</v>
      </c>
      <c r="AC67" s="94" t="e">
        <f>SUM(M67:AB67)</f>
        <v>#N/A</v>
      </c>
      <c r="AD67" s="95" t="e">
        <f>AC67/G80</f>
        <v>#N/A</v>
      </c>
    </row>
    <row r="68" spans="2:33" x14ac:dyDescent="0.25">
      <c r="B68" s="77" t="s">
        <v>56</v>
      </c>
      <c r="C68" s="80" t="s">
        <v>24</v>
      </c>
      <c r="D68" s="107" t="s">
        <v>73</v>
      </c>
      <c r="E68" s="91"/>
      <c r="F68" s="79">
        <f>MATCH($D68,FAC_TOTALS_APTA!$A$2:$BT$2,)</f>
        <v>13</v>
      </c>
      <c r="G68" s="96" t="e">
        <f>VLOOKUP(G65,FAC_TOTALS_APTA!$A$4:$BT$126,$F68,FALSE)</f>
        <v>#N/A</v>
      </c>
      <c r="H68" s="96" t="e">
        <f>VLOOKUP(H65,FAC_TOTALS_APTA!$A$4:$BT$126,$F68,FALSE)</f>
        <v>#N/A</v>
      </c>
      <c r="I68" s="92" t="str">
        <f t="shared" ref="I68:I78" si="19">IFERROR(H68/G68-1,"-")</f>
        <v>-</v>
      </c>
      <c r="J68" s="93" t="str">
        <f t="shared" ref="J68:J75" si="20">IF(C68="Log","_log","")</f>
        <v>_log</v>
      </c>
      <c r="K68" s="93" t="str">
        <f t="shared" ref="K68:K78" si="21">CONCATENATE(D68,J68,"_FAC")</f>
        <v>FARE_per_UPT_cleaned_2018_log_FAC</v>
      </c>
      <c r="L68" s="79">
        <f>MATCH($K68,FAC_TOTALS_APTA!$A$2:$BR$2,)</f>
        <v>31</v>
      </c>
      <c r="M68" s="90" t="e">
        <f>IF(M65=0,0,VLOOKUP(M65,FAC_TOTALS_APTA!$A$4:$BT$126,$L68,FALSE))</f>
        <v>#N/A</v>
      </c>
      <c r="N68" s="90" t="e">
        <f>IF(N65=0,0,VLOOKUP(N65,FAC_TOTALS_APTA!$A$4:$BT$126,$L68,FALSE))</f>
        <v>#N/A</v>
      </c>
      <c r="O68" s="90" t="e">
        <f>IF(O65=0,0,VLOOKUP(O65,FAC_TOTALS_APTA!$A$4:$BT$126,$L68,FALSE))</f>
        <v>#N/A</v>
      </c>
      <c r="P68" s="90" t="e">
        <f>IF(P65=0,0,VLOOKUP(P65,FAC_TOTALS_APTA!$A$4:$BT$126,$L68,FALSE))</f>
        <v>#N/A</v>
      </c>
      <c r="Q68" s="90" t="e">
        <f>IF(Q65=0,0,VLOOKUP(Q65,FAC_TOTALS_APTA!$A$4:$BT$126,$L68,FALSE))</f>
        <v>#N/A</v>
      </c>
      <c r="R68" s="90" t="e">
        <f>IF(R65=0,0,VLOOKUP(R65,FAC_TOTALS_APTA!$A$4:$BT$126,$L68,FALSE))</f>
        <v>#N/A</v>
      </c>
      <c r="S68" s="90">
        <f>IF(S65=0,0,VLOOKUP(S65,FAC_TOTALS_APTA!$A$4:$BT$126,$L68,FALSE))</f>
        <v>0</v>
      </c>
      <c r="T68" s="90">
        <f>IF(T65=0,0,VLOOKUP(T65,FAC_TOTALS_APTA!$A$4:$BT$126,$L68,FALSE))</f>
        <v>0</v>
      </c>
      <c r="U68" s="90">
        <f>IF(U65=0,0,VLOOKUP(U65,FAC_TOTALS_APTA!$A$4:$BT$126,$L68,FALSE))</f>
        <v>0</v>
      </c>
      <c r="V68" s="90">
        <f>IF(V65=0,0,VLOOKUP(V65,FAC_TOTALS_APTA!$A$4:$BT$126,$L68,FALSE))</f>
        <v>0</v>
      </c>
      <c r="W68" s="90">
        <f>IF(W65=0,0,VLOOKUP(W65,FAC_TOTALS_APTA!$A$4:$BT$126,$L68,FALSE))</f>
        <v>0</v>
      </c>
      <c r="X68" s="90">
        <f>IF(X65=0,0,VLOOKUP(X65,FAC_TOTALS_APTA!$A$4:$BT$126,$L68,FALSE))</f>
        <v>0</v>
      </c>
      <c r="Y68" s="90">
        <f>IF(Y65=0,0,VLOOKUP(Y65,FAC_TOTALS_APTA!$A$4:$BT$126,$L68,FALSE))</f>
        <v>0</v>
      </c>
      <c r="Z68" s="90">
        <f>IF(Z65=0,0,VLOOKUP(Z65,FAC_TOTALS_APTA!$A$4:$BT$126,$L68,FALSE))</f>
        <v>0</v>
      </c>
      <c r="AA68" s="90">
        <f>IF(AA65=0,0,VLOOKUP(AA65,FAC_TOTALS_APTA!$A$4:$BT$126,$L68,FALSE))</f>
        <v>0</v>
      </c>
      <c r="AB68" s="90">
        <f>IF(AB65=0,0,VLOOKUP(AB65,FAC_TOTALS_APTA!$A$4:$BT$126,$L68,FALSE))</f>
        <v>0</v>
      </c>
      <c r="AC68" s="94" t="e">
        <f t="shared" ref="AC68:AC78" si="22">SUM(M68:AB68)</f>
        <v>#N/A</v>
      </c>
      <c r="AD68" s="95" t="e">
        <f>AC68/G80</f>
        <v>#N/A</v>
      </c>
    </row>
    <row r="69" spans="2:33" x14ac:dyDescent="0.25">
      <c r="B69" s="118" t="s">
        <v>94</v>
      </c>
      <c r="C69" s="119" t="s">
        <v>24</v>
      </c>
      <c r="D69" s="107" t="s">
        <v>95</v>
      </c>
      <c r="E69" s="121"/>
      <c r="F69" s="107">
        <f>MATCH($D69,FAC_TOTALS_APTA!$A$2:$BT$2,)</f>
        <v>20</v>
      </c>
      <c r="G69" s="120" t="e">
        <f>VLOOKUP(G65,FAC_TOTALS_APTA!$A$4:$BT$126,$F69,FALSE)</f>
        <v>#N/A</v>
      </c>
      <c r="H69" s="120" t="e">
        <f>VLOOKUP(H65,FAC_TOTALS_APTA!$A$4:$BT$126,$F69,FALSE)</f>
        <v>#N/A</v>
      </c>
      <c r="I69" s="122" t="str">
        <f>IFERROR(H69/G69-1,"-")</f>
        <v>-</v>
      </c>
      <c r="J69" s="123" t="str">
        <f t="shared" si="20"/>
        <v>_log</v>
      </c>
      <c r="K69" s="123" t="str">
        <f t="shared" si="21"/>
        <v>MDBF_Total_log_FAC</v>
      </c>
      <c r="L69" s="107">
        <f>MATCH($K69,FAC_TOTALS_APTA!$A$2:$BR$2,)</f>
        <v>38</v>
      </c>
      <c r="M69" s="120" t="e">
        <f>IF(M65=0,0,VLOOKUP(M65,FAC_TOTALS_APTA!$A$4:$BT$126,$L69,FALSE))</f>
        <v>#N/A</v>
      </c>
      <c r="N69" s="120" t="e">
        <f>IF(N65=0,0,VLOOKUP(N65,FAC_TOTALS_APTA!$A$4:$BT$126,$L69,FALSE))</f>
        <v>#N/A</v>
      </c>
      <c r="O69" s="120" t="e">
        <f>IF(O65=0,0,VLOOKUP(O65,FAC_TOTALS_APTA!$A$4:$BT$126,$L69,FALSE))</f>
        <v>#N/A</v>
      </c>
      <c r="P69" s="120" t="e">
        <f>IF(P65=0,0,VLOOKUP(P65,FAC_TOTALS_APTA!$A$4:$BT$126,$L69,FALSE))</f>
        <v>#N/A</v>
      </c>
      <c r="Q69" s="120" t="e">
        <f>IF(Q65=0,0,VLOOKUP(Q65,FAC_TOTALS_APTA!$A$4:$BT$126,$L69,FALSE))</f>
        <v>#N/A</v>
      </c>
      <c r="R69" s="120" t="e">
        <f>IF(R65=0,0,VLOOKUP(R65,FAC_TOTALS_APTA!$A$4:$BT$126,$L69,FALSE))</f>
        <v>#N/A</v>
      </c>
      <c r="S69" s="120">
        <f>IF(S65=0,0,VLOOKUP(S65,FAC_TOTALS_APTA!$A$4:$BT$126,$L69,FALSE))</f>
        <v>0</v>
      </c>
      <c r="T69" s="120">
        <f>IF(T65=0,0,VLOOKUP(T65,FAC_TOTALS_APTA!$A$4:$BT$126,$L69,FALSE))</f>
        <v>0</v>
      </c>
      <c r="U69" s="120">
        <f>IF(U65=0,0,VLOOKUP(U65,FAC_TOTALS_APTA!$A$4:$BT$126,$L69,FALSE))</f>
        <v>0</v>
      </c>
      <c r="V69" s="120">
        <f>IF(V65=0,0,VLOOKUP(V65,FAC_TOTALS_APTA!$A$4:$BT$126,$L69,FALSE))</f>
        <v>0</v>
      </c>
      <c r="W69" s="120">
        <f>IF(W65=0,0,VLOOKUP(W65,FAC_TOTALS_APTA!$A$4:$BT$126,$L69,FALSE))</f>
        <v>0</v>
      </c>
      <c r="X69" s="120">
        <f>IF(X65=0,0,VLOOKUP(X65,FAC_TOTALS_APTA!$A$4:$BT$126,$L69,FALSE))</f>
        <v>0</v>
      </c>
      <c r="Y69" s="120">
        <f>IF(Y65=0,0,VLOOKUP(Y65,FAC_TOTALS_APTA!$A$4:$BT$126,$L69,FALSE))</f>
        <v>0</v>
      </c>
      <c r="Z69" s="120">
        <f>IF(Z65=0,0,VLOOKUP(Z65,FAC_TOTALS_APTA!$A$4:$BT$126,$L69,FALSE))</f>
        <v>0</v>
      </c>
      <c r="AA69" s="120">
        <f>IF(AA65=0,0,VLOOKUP(AA65,FAC_TOTALS_APTA!$A$4:$BT$126,$L69,FALSE))</f>
        <v>0</v>
      </c>
      <c r="AB69" s="120">
        <f>IF(AB65=0,0,VLOOKUP(AB65,FAC_TOTALS_APTA!$A$4:$BT$126,$L69,FALSE))</f>
        <v>0</v>
      </c>
      <c r="AC69" s="124" t="e">
        <f t="shared" si="22"/>
        <v>#N/A</v>
      </c>
      <c r="AD69" s="125" t="e">
        <f>AC69/G81</f>
        <v>#N/A</v>
      </c>
    </row>
    <row r="70" spans="2:33" x14ac:dyDescent="0.25">
      <c r="B70" s="77" t="s">
        <v>52</v>
      </c>
      <c r="C70" s="80" t="s">
        <v>24</v>
      </c>
      <c r="D70" s="107" t="s">
        <v>9</v>
      </c>
      <c r="E70" s="91"/>
      <c r="F70" s="79">
        <f>MATCH($D70,FAC_TOTALS_APTA!$A$2:$BT$2,)</f>
        <v>14</v>
      </c>
      <c r="G70" s="90" t="e">
        <f>VLOOKUP(G65,FAC_TOTALS_APTA!$A$4:$BT$126,$F70,FALSE)</f>
        <v>#N/A</v>
      </c>
      <c r="H70" s="90" t="e">
        <f>VLOOKUP(H65,FAC_TOTALS_APTA!$A$4:$BT$126,$F70,FALSE)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POP_EMP_log_FAC</v>
      </c>
      <c r="L70" s="79">
        <f>MATCH($K70,FAC_TOTALS_APTA!$A$2:$BR$2,)</f>
        <v>32</v>
      </c>
      <c r="M70" s="90" t="e">
        <f>IF(M65=0,0,VLOOKUP(M65,FAC_TOTALS_APTA!$A$4:$BT$126,$L70,FALSE))</f>
        <v>#N/A</v>
      </c>
      <c r="N70" s="90" t="e">
        <f>IF(N65=0,0,VLOOKUP(N65,FAC_TOTALS_APTA!$A$4:$BT$126,$L70,FALSE))</f>
        <v>#N/A</v>
      </c>
      <c r="O70" s="90" t="e">
        <f>IF(O65=0,0,VLOOKUP(O65,FAC_TOTALS_APTA!$A$4:$BT$126,$L70,FALSE))</f>
        <v>#N/A</v>
      </c>
      <c r="P70" s="90" t="e">
        <f>IF(P65=0,0,VLOOKUP(P65,FAC_TOTALS_APTA!$A$4:$BT$126,$L70,FALSE))</f>
        <v>#N/A</v>
      </c>
      <c r="Q70" s="90" t="e">
        <f>IF(Q65=0,0,VLOOKUP(Q65,FAC_TOTALS_APTA!$A$4:$BT$126,$L70,FALSE))</f>
        <v>#N/A</v>
      </c>
      <c r="R70" s="90" t="e">
        <f>IF(R65=0,0,VLOOKUP(R65,FAC_TOTALS_APTA!$A$4:$BT$126,$L70,FALSE))</f>
        <v>#N/A</v>
      </c>
      <c r="S70" s="90">
        <f>IF(S65=0,0,VLOOKUP(S65,FAC_TOTALS_APTA!$A$4:$BT$126,$L70,FALSE))</f>
        <v>0</v>
      </c>
      <c r="T70" s="90">
        <f>IF(T65=0,0,VLOOKUP(T65,FAC_TOTALS_APTA!$A$4:$BT$126,$L70,FALSE))</f>
        <v>0</v>
      </c>
      <c r="U70" s="90">
        <f>IF(U65=0,0,VLOOKUP(U65,FAC_TOTALS_APTA!$A$4:$BT$126,$L70,FALSE))</f>
        <v>0</v>
      </c>
      <c r="V70" s="90">
        <f>IF(V65=0,0,VLOOKUP(V65,FAC_TOTALS_APTA!$A$4:$BT$126,$L70,FALSE))</f>
        <v>0</v>
      </c>
      <c r="W70" s="90">
        <f>IF(W65=0,0,VLOOKUP(W65,FAC_TOTALS_APTA!$A$4:$BT$126,$L70,FALSE))</f>
        <v>0</v>
      </c>
      <c r="X70" s="90">
        <f>IF(X65=0,0,VLOOKUP(X65,FAC_TOTALS_APTA!$A$4:$BT$126,$L70,FALSE))</f>
        <v>0</v>
      </c>
      <c r="Y70" s="90">
        <f>IF(Y65=0,0,VLOOKUP(Y65,FAC_TOTALS_APTA!$A$4:$BT$126,$L70,FALSE))</f>
        <v>0</v>
      </c>
      <c r="Z70" s="90">
        <f>IF(Z65=0,0,VLOOKUP(Z65,FAC_TOTALS_APTA!$A$4:$BT$126,$L70,FALSE))</f>
        <v>0</v>
      </c>
      <c r="AA70" s="90">
        <f>IF(AA65=0,0,VLOOKUP(AA65,FAC_TOTALS_APTA!$A$4:$BT$126,$L70,FALSE))</f>
        <v>0</v>
      </c>
      <c r="AB70" s="90">
        <f>IF(AB65=0,0,VLOOKUP(AB65,FAC_TOTALS_APTA!$A$4:$BT$126,$L70,FALSE))</f>
        <v>0</v>
      </c>
      <c r="AC70" s="94" t="e">
        <f t="shared" si="22"/>
        <v>#N/A</v>
      </c>
      <c r="AD70" s="95" t="e">
        <f>AC70/G80</f>
        <v>#N/A</v>
      </c>
    </row>
    <row r="71" spans="2:33" x14ac:dyDescent="0.25">
      <c r="B71" s="28" t="s">
        <v>93</v>
      </c>
      <c r="C71" s="80"/>
      <c r="D71" s="107" t="s">
        <v>92</v>
      </c>
      <c r="E71" s="91"/>
      <c r="F71" s="79">
        <f>MATCH($D71,FAC_TOTALS_APTA!$A$2:$BT$2,)</f>
        <v>15</v>
      </c>
      <c r="G71" s="96" t="e">
        <f>VLOOKUP(G65,FAC_TOTALS_APTA!$A$4:$BT$126,$F71,FALSE)</f>
        <v>#N/A</v>
      </c>
      <c r="H71" s="96" t="e">
        <f>VLOOKUP(H65,FAC_TOTALS_APTA!$A$4:$BT$126,$F71,FALSE)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TSD_POP_EMP_PCT_FAC</v>
      </c>
      <c r="L71" s="79">
        <f>MATCH($K71,FAC_TOTALS_APTA!$A$2:$BR$2,)</f>
        <v>33</v>
      </c>
      <c r="M71" s="90" t="e">
        <f>IF(M65=0,0,VLOOKUP(M65,FAC_TOTALS_APTA!$A$4:$BT$126,$L71,FALSE))</f>
        <v>#N/A</v>
      </c>
      <c r="N71" s="90" t="e">
        <f>IF(N65=0,0,VLOOKUP(N65,FAC_TOTALS_APTA!$A$4:$BT$126,$L71,FALSE))</f>
        <v>#N/A</v>
      </c>
      <c r="O71" s="90" t="e">
        <f>IF(O65=0,0,VLOOKUP(O65,FAC_TOTALS_APTA!$A$4:$BT$126,$L71,FALSE))</f>
        <v>#N/A</v>
      </c>
      <c r="P71" s="90" t="e">
        <f>IF(P65=0,0,VLOOKUP(P65,FAC_TOTALS_APTA!$A$4:$BT$126,$L71,FALSE))</f>
        <v>#N/A</v>
      </c>
      <c r="Q71" s="90" t="e">
        <f>IF(Q65=0,0,VLOOKUP(Q65,FAC_TOTALS_APTA!$A$4:$BT$126,$L71,FALSE))</f>
        <v>#N/A</v>
      </c>
      <c r="R71" s="90" t="e">
        <f>IF(R65=0,0,VLOOKUP(R65,FAC_TOTALS_APTA!$A$4:$BT$126,$L71,FALSE))</f>
        <v>#N/A</v>
      </c>
      <c r="S71" s="90">
        <f>IF(S65=0,0,VLOOKUP(S65,FAC_TOTALS_APTA!$A$4:$BT$126,$L71,FALSE))</f>
        <v>0</v>
      </c>
      <c r="T71" s="90">
        <f>IF(T65=0,0,VLOOKUP(T65,FAC_TOTALS_APTA!$A$4:$BT$126,$L71,FALSE))</f>
        <v>0</v>
      </c>
      <c r="U71" s="90">
        <f>IF(U65=0,0,VLOOKUP(U65,FAC_TOTALS_APTA!$A$4:$BT$126,$L71,FALSE))</f>
        <v>0</v>
      </c>
      <c r="V71" s="90">
        <f>IF(V65=0,0,VLOOKUP(V65,FAC_TOTALS_APTA!$A$4:$BT$126,$L71,FALSE))</f>
        <v>0</v>
      </c>
      <c r="W71" s="90">
        <f>IF(W65=0,0,VLOOKUP(W65,FAC_TOTALS_APTA!$A$4:$BT$126,$L71,FALSE))</f>
        <v>0</v>
      </c>
      <c r="X71" s="90">
        <f>IF(X65=0,0,VLOOKUP(X65,FAC_TOTALS_APTA!$A$4:$BT$126,$L71,FALSE))</f>
        <v>0</v>
      </c>
      <c r="Y71" s="90">
        <f>IF(Y65=0,0,VLOOKUP(Y65,FAC_TOTALS_APTA!$A$4:$BT$126,$L71,FALSE))</f>
        <v>0</v>
      </c>
      <c r="Z71" s="90">
        <f>IF(Z65=0,0,VLOOKUP(Z65,FAC_TOTALS_APTA!$A$4:$BT$126,$L71,FALSE))</f>
        <v>0</v>
      </c>
      <c r="AA71" s="90">
        <f>IF(AA65=0,0,VLOOKUP(AA65,FAC_TOTALS_APTA!$A$4:$BT$126,$L71,FALSE))</f>
        <v>0</v>
      </c>
      <c r="AB71" s="90">
        <f>IF(AB65=0,0,VLOOKUP(AB65,FAC_TOTALS_APTA!$A$4:$BT$126,$L71,FALSE))</f>
        <v>0</v>
      </c>
      <c r="AC71" s="94" t="e">
        <f t="shared" si="22"/>
        <v>#N/A</v>
      </c>
      <c r="AD71" s="95" t="e">
        <f>AC71/G80</f>
        <v>#N/A</v>
      </c>
    </row>
    <row r="72" spans="2:33" x14ac:dyDescent="0.2">
      <c r="B72" s="77" t="s">
        <v>53</v>
      </c>
      <c r="C72" s="80" t="s">
        <v>24</v>
      </c>
      <c r="D72" s="127" t="s">
        <v>17</v>
      </c>
      <c r="E72" s="91"/>
      <c r="F72" s="79">
        <f>MATCH($D72,FAC_TOTALS_APTA!$A$2:$BT$2,)</f>
        <v>16</v>
      </c>
      <c r="G72" s="97" t="e">
        <f>VLOOKUP(G65,FAC_TOTALS_APTA!$A$4:$BT$126,$F72,FALSE)</f>
        <v>#N/A</v>
      </c>
      <c r="H72" s="97" t="e">
        <f>VLOOKUP(H65,FAC_TOTALS_APTA!$A$4:$BT$126,$F72,FALSE)</f>
        <v>#N/A</v>
      </c>
      <c r="I72" s="92" t="str">
        <f t="shared" si="19"/>
        <v>-</v>
      </c>
      <c r="J72" s="93" t="str">
        <f t="shared" si="20"/>
        <v>_log</v>
      </c>
      <c r="K72" s="93" t="str">
        <f t="shared" si="21"/>
        <v>GAS_PRICE_2018_log_FAC</v>
      </c>
      <c r="L72" s="79">
        <f>MATCH($K72,FAC_TOTALS_APTA!$A$2:$BR$2,)</f>
        <v>34</v>
      </c>
      <c r="M72" s="90" t="e">
        <f>IF(M65=0,0,VLOOKUP(M65,FAC_TOTALS_APTA!$A$4:$BT$126,$L72,FALSE))</f>
        <v>#N/A</v>
      </c>
      <c r="N72" s="90" t="e">
        <f>IF(N65=0,0,VLOOKUP(N65,FAC_TOTALS_APTA!$A$4:$BT$126,$L72,FALSE))</f>
        <v>#N/A</v>
      </c>
      <c r="O72" s="90" t="e">
        <f>IF(O65=0,0,VLOOKUP(O65,FAC_TOTALS_APTA!$A$4:$BT$126,$L72,FALSE))</f>
        <v>#N/A</v>
      </c>
      <c r="P72" s="90" t="e">
        <f>IF(P65=0,0,VLOOKUP(P65,FAC_TOTALS_APTA!$A$4:$BT$126,$L72,FALSE))</f>
        <v>#N/A</v>
      </c>
      <c r="Q72" s="90" t="e">
        <f>IF(Q65=0,0,VLOOKUP(Q65,FAC_TOTALS_APTA!$A$4:$BT$126,$L72,FALSE))</f>
        <v>#N/A</v>
      </c>
      <c r="R72" s="90" t="e">
        <f>IF(R65=0,0,VLOOKUP(R65,FAC_TOTALS_APTA!$A$4:$BT$126,$L72,FALSE))</f>
        <v>#N/A</v>
      </c>
      <c r="S72" s="90">
        <f>IF(S65=0,0,VLOOKUP(S65,FAC_TOTALS_APTA!$A$4:$BT$126,$L72,FALSE))</f>
        <v>0</v>
      </c>
      <c r="T72" s="90">
        <f>IF(T65=0,0,VLOOKUP(T65,FAC_TOTALS_APTA!$A$4:$BT$126,$L72,FALSE))</f>
        <v>0</v>
      </c>
      <c r="U72" s="90">
        <f>IF(U65=0,0,VLOOKUP(U65,FAC_TOTALS_APTA!$A$4:$BT$126,$L72,FALSE))</f>
        <v>0</v>
      </c>
      <c r="V72" s="90">
        <f>IF(V65=0,0,VLOOKUP(V65,FAC_TOTALS_APTA!$A$4:$BT$126,$L72,FALSE))</f>
        <v>0</v>
      </c>
      <c r="W72" s="90">
        <f>IF(W65=0,0,VLOOKUP(W65,FAC_TOTALS_APTA!$A$4:$BT$126,$L72,FALSE))</f>
        <v>0</v>
      </c>
      <c r="X72" s="90">
        <f>IF(X65=0,0,VLOOKUP(X65,FAC_TOTALS_APTA!$A$4:$BT$126,$L72,FALSE))</f>
        <v>0</v>
      </c>
      <c r="Y72" s="90">
        <f>IF(Y65=0,0,VLOOKUP(Y65,FAC_TOTALS_APTA!$A$4:$BT$126,$L72,FALSE))</f>
        <v>0</v>
      </c>
      <c r="Z72" s="90">
        <f>IF(Z65=0,0,VLOOKUP(Z65,FAC_TOTALS_APTA!$A$4:$BT$126,$L72,FALSE))</f>
        <v>0</v>
      </c>
      <c r="AA72" s="90">
        <f>IF(AA65=0,0,VLOOKUP(AA65,FAC_TOTALS_APTA!$A$4:$BT$126,$L72,FALSE))</f>
        <v>0</v>
      </c>
      <c r="AB72" s="90">
        <f>IF(AB65=0,0,VLOOKUP(AB65,FAC_TOTALS_APTA!$A$4:$BT$126,$L72,FALSE))</f>
        <v>0</v>
      </c>
      <c r="AC72" s="94" t="e">
        <f t="shared" si="22"/>
        <v>#N/A</v>
      </c>
      <c r="AD72" s="95" t="e">
        <f>AC72/G80</f>
        <v>#N/A</v>
      </c>
    </row>
    <row r="73" spans="2:33" x14ac:dyDescent="0.25">
      <c r="B73" s="77" t="s">
        <v>50</v>
      </c>
      <c r="C73" s="80" t="s">
        <v>24</v>
      </c>
      <c r="D73" s="107" t="s">
        <v>16</v>
      </c>
      <c r="E73" s="91"/>
      <c r="F73" s="79">
        <f>MATCH($D73,FAC_TOTALS_APTA!$A$2:$BT$2,)</f>
        <v>17</v>
      </c>
      <c r="G73" s="96" t="e">
        <f>VLOOKUP(G65,FAC_TOTALS_APTA!$A$4:$BT$126,$F73,FALSE)</f>
        <v>#N/A</v>
      </c>
      <c r="H73" s="96" t="e">
        <f>VLOOKUP(H65,FAC_TOTALS_APTA!$A$4:$BT$126,$F73,FALSE)</f>
        <v>#N/A</v>
      </c>
      <c r="I73" s="92" t="str">
        <f t="shared" si="19"/>
        <v>-</v>
      </c>
      <c r="J73" s="93" t="str">
        <f t="shared" si="20"/>
        <v>_log</v>
      </c>
      <c r="K73" s="93" t="str">
        <f t="shared" si="21"/>
        <v>TOTAL_MED_INC_INDIV_2018_log_FAC</v>
      </c>
      <c r="L73" s="79">
        <f>MATCH($K73,FAC_TOTALS_APTA!$A$2:$BR$2,)</f>
        <v>35</v>
      </c>
      <c r="M73" s="90" t="e">
        <f>IF(M65=0,0,VLOOKUP(M65,FAC_TOTALS_APTA!$A$4:$BT$126,$L73,FALSE))</f>
        <v>#N/A</v>
      </c>
      <c r="N73" s="90" t="e">
        <f>IF(N65=0,0,VLOOKUP(N65,FAC_TOTALS_APTA!$A$4:$BT$126,$L73,FALSE))</f>
        <v>#N/A</v>
      </c>
      <c r="O73" s="90" t="e">
        <f>IF(O65=0,0,VLOOKUP(O65,FAC_TOTALS_APTA!$A$4:$BT$126,$L73,FALSE))</f>
        <v>#N/A</v>
      </c>
      <c r="P73" s="90" t="e">
        <f>IF(P65=0,0,VLOOKUP(P65,FAC_TOTALS_APTA!$A$4:$BT$126,$L73,FALSE))</f>
        <v>#N/A</v>
      </c>
      <c r="Q73" s="90" t="e">
        <f>IF(Q65=0,0,VLOOKUP(Q65,FAC_TOTALS_APTA!$A$4:$BT$126,$L73,FALSE))</f>
        <v>#N/A</v>
      </c>
      <c r="R73" s="90" t="e">
        <f>IF(R65=0,0,VLOOKUP(R65,FAC_TOTALS_APTA!$A$4:$BT$126,$L73,FALSE))</f>
        <v>#N/A</v>
      </c>
      <c r="S73" s="90">
        <f>IF(S65=0,0,VLOOKUP(S65,FAC_TOTALS_APTA!$A$4:$BT$126,$L73,FALSE))</f>
        <v>0</v>
      </c>
      <c r="T73" s="90">
        <f>IF(T65=0,0,VLOOKUP(T65,FAC_TOTALS_APTA!$A$4:$BT$126,$L73,FALSE))</f>
        <v>0</v>
      </c>
      <c r="U73" s="90">
        <f>IF(U65=0,0,VLOOKUP(U65,FAC_TOTALS_APTA!$A$4:$BT$126,$L73,FALSE))</f>
        <v>0</v>
      </c>
      <c r="V73" s="90">
        <f>IF(V65=0,0,VLOOKUP(V65,FAC_TOTALS_APTA!$A$4:$BT$126,$L73,FALSE))</f>
        <v>0</v>
      </c>
      <c r="W73" s="90">
        <f>IF(W65=0,0,VLOOKUP(W65,FAC_TOTALS_APTA!$A$4:$BT$126,$L73,FALSE))</f>
        <v>0</v>
      </c>
      <c r="X73" s="90">
        <f>IF(X65=0,0,VLOOKUP(X65,FAC_TOTALS_APTA!$A$4:$BT$126,$L73,FALSE))</f>
        <v>0</v>
      </c>
      <c r="Y73" s="90">
        <f>IF(Y65=0,0,VLOOKUP(Y65,FAC_TOTALS_APTA!$A$4:$BT$126,$L73,FALSE))</f>
        <v>0</v>
      </c>
      <c r="Z73" s="90">
        <f>IF(Z65=0,0,VLOOKUP(Z65,FAC_TOTALS_APTA!$A$4:$BT$126,$L73,FALSE))</f>
        <v>0</v>
      </c>
      <c r="AA73" s="90">
        <f>IF(AA65=0,0,VLOOKUP(AA65,FAC_TOTALS_APTA!$A$4:$BT$126,$L73,FALSE))</f>
        <v>0</v>
      </c>
      <c r="AB73" s="90">
        <f>IF(AB65=0,0,VLOOKUP(AB65,FAC_TOTALS_APTA!$A$4:$BT$126,$L73,FALSE))</f>
        <v>0</v>
      </c>
      <c r="AC73" s="94" t="e">
        <f t="shared" si="22"/>
        <v>#N/A</v>
      </c>
      <c r="AD73" s="95" t="e">
        <f>AC73/G80</f>
        <v>#N/A</v>
      </c>
    </row>
    <row r="74" spans="2:33" x14ac:dyDescent="0.25">
      <c r="B74" s="77" t="s">
        <v>66</v>
      </c>
      <c r="C74" s="80"/>
      <c r="D74" s="107" t="s">
        <v>10</v>
      </c>
      <c r="E74" s="91"/>
      <c r="F74" s="79">
        <f>MATCH($D74,FAC_TOTALS_APTA!$A$2:$BT$2,)</f>
        <v>18</v>
      </c>
      <c r="G74" s="90" t="e">
        <f>VLOOKUP(G65,FAC_TOTALS_APTA!$A$4:$BT$126,$F74,FALSE)</f>
        <v>#N/A</v>
      </c>
      <c r="H74" s="90" t="e">
        <f>VLOOKUP(H65,FAC_TOTALS_APTA!$A$4:$BT$126,$F74,FALSE)</f>
        <v>#N/A</v>
      </c>
      <c r="I74" s="92" t="str">
        <f t="shared" si="19"/>
        <v>-</v>
      </c>
      <c r="J74" s="93" t="str">
        <f t="shared" si="20"/>
        <v/>
      </c>
      <c r="K74" s="93" t="str">
        <f t="shared" si="21"/>
        <v>PCT_HH_NO_VEH_FAC</v>
      </c>
      <c r="L74" s="79">
        <f>MATCH($K74,FAC_TOTALS_APTA!$A$2:$BR$2,)</f>
        <v>36</v>
      </c>
      <c r="M74" s="90" t="e">
        <f>IF(M65=0,0,VLOOKUP(M65,FAC_TOTALS_APTA!$A$4:$BT$126,$L74,FALSE))</f>
        <v>#N/A</v>
      </c>
      <c r="N74" s="90" t="e">
        <f>IF(N65=0,0,VLOOKUP(N65,FAC_TOTALS_APTA!$A$4:$BT$126,$L74,FALSE))</f>
        <v>#N/A</v>
      </c>
      <c r="O74" s="90" t="e">
        <f>IF(O65=0,0,VLOOKUP(O65,FAC_TOTALS_APTA!$A$4:$BT$126,$L74,FALSE))</f>
        <v>#N/A</v>
      </c>
      <c r="P74" s="90" t="e">
        <f>IF(P65=0,0,VLOOKUP(P65,FAC_TOTALS_APTA!$A$4:$BT$126,$L74,FALSE))</f>
        <v>#N/A</v>
      </c>
      <c r="Q74" s="90" t="e">
        <f>IF(Q65=0,0,VLOOKUP(Q65,FAC_TOTALS_APTA!$A$4:$BT$126,$L74,FALSE))</f>
        <v>#N/A</v>
      </c>
      <c r="R74" s="90" t="e">
        <f>IF(R65=0,0,VLOOKUP(R65,FAC_TOTALS_APTA!$A$4:$BT$126,$L74,FALSE))</f>
        <v>#N/A</v>
      </c>
      <c r="S74" s="90">
        <f>IF(S65=0,0,VLOOKUP(S65,FAC_TOTALS_APTA!$A$4:$BT$126,$L74,FALSE))</f>
        <v>0</v>
      </c>
      <c r="T74" s="90">
        <f>IF(T65=0,0,VLOOKUP(T65,FAC_TOTALS_APTA!$A$4:$BT$126,$L74,FALSE))</f>
        <v>0</v>
      </c>
      <c r="U74" s="90">
        <f>IF(U65=0,0,VLOOKUP(U65,FAC_TOTALS_APTA!$A$4:$BT$126,$L74,FALSE))</f>
        <v>0</v>
      </c>
      <c r="V74" s="90">
        <f>IF(V65=0,0,VLOOKUP(V65,FAC_TOTALS_APTA!$A$4:$BT$126,$L74,FALSE))</f>
        <v>0</v>
      </c>
      <c r="W74" s="90">
        <f>IF(W65=0,0,VLOOKUP(W65,FAC_TOTALS_APTA!$A$4:$BT$126,$L74,FALSE))</f>
        <v>0</v>
      </c>
      <c r="X74" s="90">
        <f>IF(X65=0,0,VLOOKUP(X65,FAC_TOTALS_APTA!$A$4:$BT$126,$L74,FALSE))</f>
        <v>0</v>
      </c>
      <c r="Y74" s="90">
        <f>IF(Y65=0,0,VLOOKUP(Y65,FAC_TOTALS_APTA!$A$4:$BT$126,$L74,FALSE))</f>
        <v>0</v>
      </c>
      <c r="Z74" s="90">
        <f>IF(Z65=0,0,VLOOKUP(Z65,FAC_TOTALS_APTA!$A$4:$BT$126,$L74,FALSE))</f>
        <v>0</v>
      </c>
      <c r="AA74" s="90">
        <f>IF(AA65=0,0,VLOOKUP(AA65,FAC_TOTALS_APTA!$A$4:$BT$126,$L74,FALSE))</f>
        <v>0</v>
      </c>
      <c r="AB74" s="90">
        <f>IF(AB65=0,0,VLOOKUP(AB65,FAC_TOTALS_APTA!$A$4:$BT$126,$L74,FALSE))</f>
        <v>0</v>
      </c>
      <c r="AC74" s="94" t="e">
        <f t="shared" si="22"/>
        <v>#N/A</v>
      </c>
      <c r="AD74" s="95" t="e">
        <f>AC74/G80</f>
        <v>#N/A</v>
      </c>
    </row>
    <row r="75" spans="2:33" x14ac:dyDescent="0.25">
      <c r="B75" s="77" t="s">
        <v>51</v>
      </c>
      <c r="C75" s="80"/>
      <c r="D75" s="107" t="s">
        <v>31</v>
      </c>
      <c r="E75" s="91"/>
      <c r="F75" s="79">
        <f>MATCH($D75,FAC_TOTALS_APTA!$A$2:$BT$2,)</f>
        <v>19</v>
      </c>
      <c r="G75" s="97" t="e">
        <f>VLOOKUP(G65,FAC_TOTALS_APTA!$A$4:$BT$126,$F75,FALSE)</f>
        <v>#N/A</v>
      </c>
      <c r="H75" s="97" t="e">
        <f>VLOOKUP(H65,FAC_TOTALS_APTA!$A$4:$BT$126,$F75,FALSE)</f>
        <v>#N/A</v>
      </c>
      <c r="I75" s="92" t="str">
        <f t="shared" si="19"/>
        <v>-</v>
      </c>
      <c r="J75" s="93" t="str">
        <f t="shared" si="20"/>
        <v/>
      </c>
      <c r="K75" s="93" t="str">
        <f t="shared" si="21"/>
        <v>JTW_HOME_PCT_FAC</v>
      </c>
      <c r="L75" s="79">
        <f>MATCH($K75,FAC_TOTALS_APTA!$A$2:$BR$2,)</f>
        <v>37</v>
      </c>
      <c r="M75" s="90" t="e">
        <f>IF(M65=0,0,VLOOKUP(M65,FAC_TOTALS_APTA!$A$4:$BT$126,$L75,FALSE))</f>
        <v>#N/A</v>
      </c>
      <c r="N75" s="90" t="e">
        <f>IF(N65=0,0,VLOOKUP(N65,FAC_TOTALS_APTA!$A$4:$BT$126,$L75,FALSE))</f>
        <v>#N/A</v>
      </c>
      <c r="O75" s="90" t="e">
        <f>IF(O65=0,0,VLOOKUP(O65,FAC_TOTALS_APTA!$A$4:$BT$126,$L75,FALSE))</f>
        <v>#N/A</v>
      </c>
      <c r="P75" s="90" t="e">
        <f>IF(P65=0,0,VLOOKUP(P65,FAC_TOTALS_APTA!$A$4:$BT$126,$L75,FALSE))</f>
        <v>#N/A</v>
      </c>
      <c r="Q75" s="90" t="e">
        <f>IF(Q65=0,0,VLOOKUP(Q65,FAC_TOTALS_APTA!$A$4:$BT$126,$L75,FALSE))</f>
        <v>#N/A</v>
      </c>
      <c r="R75" s="90" t="e">
        <f>IF(R65=0,0,VLOOKUP(R65,FAC_TOTALS_APTA!$A$4:$BT$126,$L75,FALSE))</f>
        <v>#N/A</v>
      </c>
      <c r="S75" s="90">
        <f>IF(S65=0,0,VLOOKUP(S65,FAC_TOTALS_APTA!$A$4:$BT$126,$L75,FALSE))</f>
        <v>0</v>
      </c>
      <c r="T75" s="90">
        <f>IF(T65=0,0,VLOOKUP(T65,FAC_TOTALS_APTA!$A$4:$BT$126,$L75,FALSE))</f>
        <v>0</v>
      </c>
      <c r="U75" s="90">
        <f>IF(U65=0,0,VLOOKUP(U65,FAC_TOTALS_APTA!$A$4:$BT$126,$L75,FALSE))</f>
        <v>0</v>
      </c>
      <c r="V75" s="90">
        <f>IF(V65=0,0,VLOOKUP(V65,FAC_TOTALS_APTA!$A$4:$BT$126,$L75,FALSE))</f>
        <v>0</v>
      </c>
      <c r="W75" s="90">
        <f>IF(W65=0,0,VLOOKUP(W65,FAC_TOTALS_APTA!$A$4:$BT$126,$L75,FALSE))</f>
        <v>0</v>
      </c>
      <c r="X75" s="90">
        <f>IF(X65=0,0,VLOOKUP(X65,FAC_TOTALS_APTA!$A$4:$BT$126,$L75,FALSE))</f>
        <v>0</v>
      </c>
      <c r="Y75" s="90">
        <f>IF(Y65=0,0,VLOOKUP(Y65,FAC_TOTALS_APTA!$A$4:$BT$126,$L75,FALSE))</f>
        <v>0</v>
      </c>
      <c r="Z75" s="90">
        <f>IF(Z65=0,0,VLOOKUP(Z65,FAC_TOTALS_APTA!$A$4:$BT$126,$L75,FALSE))</f>
        <v>0</v>
      </c>
      <c r="AA75" s="90">
        <f>IF(AA65=0,0,VLOOKUP(AA65,FAC_TOTALS_APTA!$A$4:$BT$126,$L75,FALSE))</f>
        <v>0</v>
      </c>
      <c r="AB75" s="90">
        <f>IF(AB65=0,0,VLOOKUP(AB65,FAC_TOTALS_APTA!$A$4:$BT$126,$L75,FALSE))</f>
        <v>0</v>
      </c>
      <c r="AC75" s="94" t="e">
        <f t="shared" si="22"/>
        <v>#N/A</v>
      </c>
      <c r="AD75" s="95" t="e">
        <f>AC75/G80</f>
        <v>#N/A</v>
      </c>
    </row>
    <row r="76" spans="2:33" x14ac:dyDescent="0.25">
      <c r="B76" s="77" t="s">
        <v>67</v>
      </c>
      <c r="C76" s="80"/>
      <c r="D76" s="14" t="s">
        <v>89</v>
      </c>
      <c r="E76" s="91"/>
      <c r="F76" s="79" t="e">
        <f>MATCH($D76,FAC_TOTALS_APTA!$A$2:$BT$2,)</f>
        <v>#N/A</v>
      </c>
      <c r="G76" s="97" t="e">
        <f>VLOOKUP(G65,FAC_TOTALS_APTA!$A$4:$BT$126,$F76,FALSE)</f>
        <v>#N/A</v>
      </c>
      <c r="H76" s="97" t="e">
        <f>VLOOKUP(H65,FAC_TOTALS_APTA!$A$4:$BT$126,$F76,FALSE)</f>
        <v>#N/A</v>
      </c>
      <c r="I76" s="92" t="str">
        <f t="shared" si="19"/>
        <v>-</v>
      </c>
      <c r="J76" s="93"/>
      <c r="K76" s="93" t="str">
        <f t="shared" si="21"/>
        <v>YEARS_SINCE_TNC_RAIL_LOW_FAC</v>
      </c>
      <c r="L76" s="79" t="e">
        <f>MATCH($K76,FAC_TOTALS_APTA!$A$2:$BR$2,)</f>
        <v>#N/A</v>
      </c>
      <c r="M76" s="90" t="e">
        <f>IF(M65=0,0,VLOOKUP(M65,FAC_TOTALS_APTA!$A$4:$BT$126,$L76,FALSE))</f>
        <v>#N/A</v>
      </c>
      <c r="N76" s="90" t="e">
        <f>IF(N65=0,0,VLOOKUP(N65,FAC_TOTALS_APTA!$A$4:$BT$126,$L76,FALSE))</f>
        <v>#N/A</v>
      </c>
      <c r="O76" s="90" t="e">
        <f>IF(O65=0,0,VLOOKUP(O65,FAC_TOTALS_APTA!$A$4:$BT$126,$L76,FALSE))</f>
        <v>#N/A</v>
      </c>
      <c r="P76" s="90" t="e">
        <f>IF(P65=0,0,VLOOKUP(P65,FAC_TOTALS_APTA!$A$4:$BT$126,$L76,FALSE))</f>
        <v>#N/A</v>
      </c>
      <c r="Q76" s="90" t="e">
        <f>IF(Q65=0,0,VLOOKUP(Q65,FAC_TOTALS_APTA!$A$4:$BT$126,$L76,FALSE))</f>
        <v>#N/A</v>
      </c>
      <c r="R76" s="90" t="e">
        <f>IF(R65=0,0,VLOOKUP(R65,FAC_TOTALS_APTA!$A$4:$BT$126,$L76,FALSE))</f>
        <v>#N/A</v>
      </c>
      <c r="S76" s="90">
        <f>IF(S65=0,0,VLOOKUP(S65,FAC_TOTALS_APTA!$A$4:$BT$126,$L76,FALSE))</f>
        <v>0</v>
      </c>
      <c r="T76" s="90">
        <f>IF(T65=0,0,VLOOKUP(T65,FAC_TOTALS_APTA!$A$4:$BT$126,$L76,FALSE))</f>
        <v>0</v>
      </c>
      <c r="U76" s="90">
        <f>IF(U65=0,0,VLOOKUP(U65,FAC_TOTALS_APTA!$A$4:$BT$126,$L76,FALSE))</f>
        <v>0</v>
      </c>
      <c r="V76" s="90">
        <f>IF(V65=0,0,VLOOKUP(V65,FAC_TOTALS_APTA!$A$4:$BT$126,$L76,FALSE))</f>
        <v>0</v>
      </c>
      <c r="W76" s="90">
        <f>IF(W65=0,0,VLOOKUP(W65,FAC_TOTALS_APTA!$A$4:$BT$126,$L76,FALSE))</f>
        <v>0</v>
      </c>
      <c r="X76" s="90">
        <f>IF(X65=0,0,VLOOKUP(X65,FAC_TOTALS_APTA!$A$4:$BT$126,$L76,FALSE))</f>
        <v>0</v>
      </c>
      <c r="Y76" s="90">
        <f>IF(Y65=0,0,VLOOKUP(Y65,FAC_TOTALS_APTA!$A$4:$BT$126,$L76,FALSE))</f>
        <v>0</v>
      </c>
      <c r="Z76" s="90">
        <f>IF(Z65=0,0,VLOOKUP(Z65,FAC_TOTALS_APTA!$A$4:$BT$126,$L76,FALSE))</f>
        <v>0</v>
      </c>
      <c r="AA76" s="90">
        <f>IF(AA65=0,0,VLOOKUP(AA65,FAC_TOTALS_APTA!$A$4:$BT$126,$L76,FALSE))</f>
        <v>0</v>
      </c>
      <c r="AB76" s="90">
        <f>IF(AB65=0,0,VLOOKUP(AB65,FAC_TOTALS_APTA!$A$4:$BT$126,$L76,FALSE))</f>
        <v>0</v>
      </c>
      <c r="AC76" s="94" t="e">
        <f t="shared" si="22"/>
        <v>#N/A</v>
      </c>
      <c r="AD76" s="95" t="e">
        <f>AC76/G80</f>
        <v>#N/A</v>
      </c>
      <c r="AG76" s="56"/>
    </row>
    <row r="77" spans="2:33" x14ac:dyDescent="0.25">
      <c r="B77" s="77" t="s">
        <v>68</v>
      </c>
      <c r="C77" s="80"/>
      <c r="D77" s="107" t="s">
        <v>47</v>
      </c>
      <c r="E77" s="91"/>
      <c r="F77" s="79">
        <f>MATCH($D77,FAC_TOTALS_APTA!$A$2:$BT$2,)</f>
        <v>28</v>
      </c>
      <c r="G77" s="97" t="e">
        <f>VLOOKUP(G65,FAC_TOTALS_APTA!$A$4:$BT$126,$F77,FALSE)</f>
        <v>#N/A</v>
      </c>
      <c r="H77" s="97" t="e">
        <f>VLOOKUP(H65,FAC_TOTALS_APTA!$A$4:$BT$126,$F77,FALSE)</f>
        <v>#N/A</v>
      </c>
      <c r="I77" s="92" t="str">
        <f t="shared" si="19"/>
        <v>-</v>
      </c>
      <c r="J77" s="93" t="str">
        <f t="shared" ref="J77:J78" si="23">IF(C77="Log","_log","")</f>
        <v/>
      </c>
      <c r="K77" s="93" t="str">
        <f t="shared" si="21"/>
        <v>BIKE_SHARE_FAC</v>
      </c>
      <c r="L77" s="79">
        <f>MATCH($K77,FAC_TOTALS_APTA!$A$2:$BR$2,)</f>
        <v>46</v>
      </c>
      <c r="M77" s="90" t="e">
        <f>IF(M65=0,0,VLOOKUP(M65,FAC_TOTALS_APTA!$A$4:$BT$126,$L77,FALSE))</f>
        <v>#N/A</v>
      </c>
      <c r="N77" s="90" t="e">
        <f>IF(N65=0,0,VLOOKUP(N65,FAC_TOTALS_APTA!$A$4:$BT$126,$L77,FALSE))</f>
        <v>#N/A</v>
      </c>
      <c r="O77" s="90" t="e">
        <f>IF(O65=0,0,VLOOKUP(O65,FAC_TOTALS_APTA!$A$4:$BT$126,$L77,FALSE))</f>
        <v>#N/A</v>
      </c>
      <c r="P77" s="90" t="e">
        <f>IF(P65=0,0,VLOOKUP(P65,FAC_TOTALS_APTA!$A$4:$BT$126,$L77,FALSE))</f>
        <v>#N/A</v>
      </c>
      <c r="Q77" s="90" t="e">
        <f>IF(Q65=0,0,VLOOKUP(Q65,FAC_TOTALS_APTA!$A$4:$BT$126,$L77,FALSE))</f>
        <v>#N/A</v>
      </c>
      <c r="R77" s="90" t="e">
        <f>IF(R65=0,0,VLOOKUP(R65,FAC_TOTALS_APTA!$A$4:$BT$126,$L77,FALSE))</f>
        <v>#N/A</v>
      </c>
      <c r="S77" s="90">
        <f>IF(S65=0,0,VLOOKUP(S65,FAC_TOTALS_APTA!$A$4:$BT$126,$L77,FALSE))</f>
        <v>0</v>
      </c>
      <c r="T77" s="90">
        <f>IF(T65=0,0,VLOOKUP(T65,FAC_TOTALS_APTA!$A$4:$BT$126,$L77,FALSE))</f>
        <v>0</v>
      </c>
      <c r="U77" s="90">
        <f>IF(U65=0,0,VLOOKUP(U65,FAC_TOTALS_APTA!$A$4:$BT$126,$L77,FALSE))</f>
        <v>0</v>
      </c>
      <c r="V77" s="90">
        <f>IF(V65=0,0,VLOOKUP(V65,FAC_TOTALS_APTA!$A$4:$BT$126,$L77,FALSE))</f>
        <v>0</v>
      </c>
      <c r="W77" s="90">
        <f>IF(W65=0,0,VLOOKUP(W65,FAC_TOTALS_APTA!$A$4:$BT$126,$L77,FALSE))</f>
        <v>0</v>
      </c>
      <c r="X77" s="90">
        <f>IF(X65=0,0,VLOOKUP(X65,FAC_TOTALS_APTA!$A$4:$BT$126,$L77,FALSE))</f>
        <v>0</v>
      </c>
      <c r="Y77" s="90">
        <f>IF(Y65=0,0,VLOOKUP(Y65,FAC_TOTALS_APTA!$A$4:$BT$126,$L77,FALSE))</f>
        <v>0</v>
      </c>
      <c r="Z77" s="90">
        <f>IF(Z65=0,0,VLOOKUP(Z65,FAC_TOTALS_APTA!$A$4:$BT$126,$L77,FALSE))</f>
        <v>0</v>
      </c>
      <c r="AA77" s="90">
        <f>IF(AA65=0,0,VLOOKUP(AA65,FAC_TOTALS_APTA!$A$4:$BT$126,$L77,FALSE))</f>
        <v>0</v>
      </c>
      <c r="AB77" s="90">
        <f>IF(AB65=0,0,VLOOKUP(AB65,FAC_TOTALS_APTA!$A$4:$BT$126,$L77,FALSE))</f>
        <v>0</v>
      </c>
      <c r="AC77" s="94" t="e">
        <f t="shared" si="22"/>
        <v>#N/A</v>
      </c>
      <c r="AD77" s="95" t="e">
        <f>AC77/G80</f>
        <v>#N/A</v>
      </c>
      <c r="AG77" s="56"/>
    </row>
    <row r="78" spans="2:33" x14ac:dyDescent="0.25">
      <c r="B78" s="87" t="s">
        <v>69</v>
      </c>
      <c r="C78" s="88"/>
      <c r="D78" s="132" t="s">
        <v>48</v>
      </c>
      <c r="E78" s="98"/>
      <c r="F78" s="89">
        <f>MATCH($D78,FAC_TOTALS_APTA!$A$2:$BT$2,)</f>
        <v>29</v>
      </c>
      <c r="G78" s="99" t="e">
        <f>VLOOKUP(G65,FAC_TOTALS_APTA!$A$4:$BT$126,$F78,FALSE)</f>
        <v>#N/A</v>
      </c>
      <c r="H78" s="99" t="e">
        <f>VLOOKUP(H65,FAC_TOTALS_APTA!$A$4:$BT$126,$F78,FALSE)</f>
        <v>#N/A</v>
      </c>
      <c r="I78" s="100" t="str">
        <f t="shared" si="19"/>
        <v>-</v>
      </c>
      <c r="J78" s="101" t="str">
        <f t="shared" si="23"/>
        <v/>
      </c>
      <c r="K78" s="101" t="str">
        <f t="shared" si="21"/>
        <v>scooter_flag_FAC</v>
      </c>
      <c r="L78" s="89">
        <f>MATCH($K78,FAC_TOTALS_APTA!$A$2:$BR$2,)</f>
        <v>47</v>
      </c>
      <c r="M78" s="102" t="e">
        <f>IF(M65=0,0,VLOOKUP(M65,FAC_TOTALS_APTA!$A$4:$BT$126,$L78,FALSE))</f>
        <v>#N/A</v>
      </c>
      <c r="N78" s="102" t="e">
        <f>IF(N65=0,0,VLOOKUP(N65,FAC_TOTALS_APTA!$A$4:$BT$126,$L78,FALSE))</f>
        <v>#N/A</v>
      </c>
      <c r="O78" s="102" t="e">
        <f>IF(O65=0,0,VLOOKUP(O65,FAC_TOTALS_APTA!$A$4:$BT$126,$L78,FALSE))</f>
        <v>#N/A</v>
      </c>
      <c r="P78" s="102" t="e">
        <f>IF(P65=0,0,VLOOKUP(P65,FAC_TOTALS_APTA!$A$4:$BT$126,$L78,FALSE))</f>
        <v>#N/A</v>
      </c>
      <c r="Q78" s="102" t="e">
        <f>IF(Q65=0,0,VLOOKUP(Q65,FAC_TOTALS_APTA!$A$4:$BT$126,$L78,FALSE))</f>
        <v>#N/A</v>
      </c>
      <c r="R78" s="102" t="e">
        <f>IF(R65=0,0,VLOOKUP(R65,FAC_TOTALS_APTA!$A$4:$BT$126,$L78,FALSE))</f>
        <v>#N/A</v>
      </c>
      <c r="S78" s="102">
        <f>IF(S65=0,0,VLOOKUP(S65,FAC_TOTALS_APTA!$A$4:$BT$126,$L78,FALSE))</f>
        <v>0</v>
      </c>
      <c r="T78" s="102">
        <f>IF(T65=0,0,VLOOKUP(T65,FAC_TOTALS_APTA!$A$4:$BT$126,$L78,FALSE))</f>
        <v>0</v>
      </c>
      <c r="U78" s="102">
        <f>IF(U65=0,0,VLOOKUP(U65,FAC_TOTALS_APTA!$A$4:$BT$126,$L78,FALSE))</f>
        <v>0</v>
      </c>
      <c r="V78" s="102">
        <f>IF(V65=0,0,VLOOKUP(V65,FAC_TOTALS_APTA!$A$4:$BT$126,$L78,FALSE))</f>
        <v>0</v>
      </c>
      <c r="W78" s="102">
        <f>IF(W65=0,0,VLOOKUP(W65,FAC_TOTALS_APTA!$A$4:$BT$126,$L78,FALSE))</f>
        <v>0</v>
      </c>
      <c r="X78" s="102">
        <f>IF(X65=0,0,VLOOKUP(X65,FAC_TOTALS_APTA!$A$4:$BT$126,$L78,FALSE))</f>
        <v>0</v>
      </c>
      <c r="Y78" s="102">
        <f>IF(Y65=0,0,VLOOKUP(Y65,FAC_TOTALS_APTA!$A$4:$BT$126,$L78,FALSE))</f>
        <v>0</v>
      </c>
      <c r="Z78" s="102">
        <f>IF(Z65=0,0,VLOOKUP(Z65,FAC_TOTALS_APTA!$A$4:$BT$126,$L78,FALSE))</f>
        <v>0</v>
      </c>
      <c r="AA78" s="102">
        <f>IF(AA65=0,0,VLOOKUP(AA65,FAC_TOTALS_APTA!$A$4:$BT$126,$L78,FALSE))</f>
        <v>0</v>
      </c>
      <c r="AB78" s="102">
        <f>IF(AB65=0,0,VLOOKUP(AB65,FAC_TOTALS_APTA!$A$4:$BT$126,$L78,FALSE))</f>
        <v>0</v>
      </c>
      <c r="AC78" s="103" t="e">
        <f t="shared" si="22"/>
        <v>#N/A</v>
      </c>
      <c r="AD78" s="104" t="e">
        <f>AC78/G80</f>
        <v>#N/A</v>
      </c>
      <c r="AG78" s="56"/>
    </row>
    <row r="79" spans="2:33" x14ac:dyDescent="0.25">
      <c r="B79" s="44" t="s">
        <v>57</v>
      </c>
      <c r="C79" s="45"/>
      <c r="D79" s="44" t="s">
        <v>49</v>
      </c>
      <c r="E79" s="46"/>
      <c r="F79" s="47"/>
      <c r="G79" s="48"/>
      <c r="H79" s="48"/>
      <c r="I79" s="49"/>
      <c r="J79" s="50"/>
      <c r="K79" s="50" t="str">
        <f t="shared" ref="K79" si="24">CONCATENATE(D79,J79,"_FAC")</f>
        <v>New_Reporter_FAC</v>
      </c>
      <c r="L79" s="47">
        <f>MATCH($K79,FAC_TOTALS_APTA!$A$2:$BR$2,)</f>
        <v>51</v>
      </c>
      <c r="M79" s="48" t="e">
        <f>IF(M65=0,0,VLOOKUP(M65,FAC_TOTALS_APTA!$A$4:$BT$126,$L79,FALSE))</f>
        <v>#N/A</v>
      </c>
      <c r="N79" s="48" t="e">
        <f>IF(N65=0,0,VLOOKUP(N65,FAC_TOTALS_APTA!$A$4:$BT$126,$L79,FALSE))</f>
        <v>#N/A</v>
      </c>
      <c r="O79" s="48" t="e">
        <f>IF(O65=0,0,VLOOKUP(O65,FAC_TOTALS_APTA!$A$4:$BT$126,$L79,FALSE))</f>
        <v>#N/A</v>
      </c>
      <c r="P79" s="48" t="e">
        <f>IF(P65=0,0,VLOOKUP(P65,FAC_TOTALS_APTA!$A$4:$BT$126,$L79,FALSE))</f>
        <v>#N/A</v>
      </c>
      <c r="Q79" s="48" t="e">
        <f>IF(Q65=0,0,VLOOKUP(Q65,FAC_TOTALS_APTA!$A$4:$BT$126,$L79,FALSE))</f>
        <v>#N/A</v>
      </c>
      <c r="R79" s="48" t="e">
        <f>IF(R65=0,0,VLOOKUP(R65,FAC_TOTALS_APTA!$A$4:$BT$126,$L79,FALSE))</f>
        <v>#N/A</v>
      </c>
      <c r="S79" s="48">
        <f>IF(S65=0,0,VLOOKUP(S65,FAC_TOTALS_APTA!$A$4:$BT$126,$L79,FALSE))</f>
        <v>0</v>
      </c>
      <c r="T79" s="48">
        <f>IF(T65=0,0,VLOOKUP(T65,FAC_TOTALS_APTA!$A$4:$BT$126,$L79,FALSE))</f>
        <v>0</v>
      </c>
      <c r="U79" s="48">
        <f>IF(U65=0,0,VLOOKUP(U65,FAC_TOTALS_APTA!$A$4:$BT$126,$L79,FALSE))</f>
        <v>0</v>
      </c>
      <c r="V79" s="48">
        <f>IF(V65=0,0,VLOOKUP(V65,FAC_TOTALS_APTA!$A$4:$BT$126,$L79,FALSE))</f>
        <v>0</v>
      </c>
      <c r="W79" s="48">
        <f>IF(W65=0,0,VLOOKUP(W65,FAC_TOTALS_APTA!$A$4:$BT$126,$L79,FALSE))</f>
        <v>0</v>
      </c>
      <c r="X79" s="48">
        <f>IF(X65=0,0,VLOOKUP(X65,FAC_TOTALS_APTA!$A$4:$BT$126,$L79,FALSE))</f>
        <v>0</v>
      </c>
      <c r="Y79" s="48">
        <f>IF(Y65=0,0,VLOOKUP(Y65,FAC_TOTALS_APTA!$A$4:$BT$126,$L79,FALSE))</f>
        <v>0</v>
      </c>
      <c r="Z79" s="48">
        <f>IF(Z65=0,0,VLOOKUP(Z65,FAC_TOTALS_APTA!$A$4:$BT$126,$L79,FALSE))</f>
        <v>0</v>
      </c>
      <c r="AA79" s="48">
        <f>IF(AA65=0,0,VLOOKUP(AA65,FAC_TOTALS_APTA!$A$4:$BT$126,$L79,FALSE))</f>
        <v>0</v>
      </c>
      <c r="AB79" s="48">
        <f>IF(AB65=0,0,VLOOKUP(AB65,FAC_TOTALS_APTA!$A$4:$BT$126,$L79,FALSE))</f>
        <v>0</v>
      </c>
      <c r="AC79" s="51" t="e">
        <f>SUM(M79:AB79)</f>
        <v>#N/A</v>
      </c>
      <c r="AD79" s="52" t="e">
        <f>AC79/G81</f>
        <v>#N/A</v>
      </c>
    </row>
    <row r="80" spans="2:33" x14ac:dyDescent="0.25">
      <c r="B80" s="28" t="s">
        <v>70</v>
      </c>
      <c r="C80" s="31"/>
      <c r="D80" s="9" t="s">
        <v>6</v>
      </c>
      <c r="E80" s="58"/>
      <c r="F80" s="9">
        <f>MATCH($D80,FAC_TOTALS_APTA!$A$2:$BR$2,)</f>
        <v>10</v>
      </c>
      <c r="G80" s="113" t="e">
        <f>VLOOKUP(G65,FAC_TOTALS_APTA!$A$4:$BT$126,$F80,FALSE)</f>
        <v>#N/A</v>
      </c>
      <c r="H80" s="113" t="e">
        <f>VLOOKUP(H65,FAC_TOTALS_APTA!$A$4:$BR$126,$F80,FALSE)</f>
        <v>#N/A</v>
      </c>
      <c r="I80" s="115" t="e">
        <f t="shared" ref="I80" si="25">H80/G80-1</f>
        <v>#N/A</v>
      </c>
      <c r="J80" s="34"/>
      <c r="K80" s="34"/>
      <c r="L80" s="9"/>
      <c r="M80" s="32" t="e">
        <f t="shared" ref="M80:AB80" si="26">SUM(M67:M73)</f>
        <v>#N/A</v>
      </c>
      <c r="N80" s="32" t="e">
        <f t="shared" si="26"/>
        <v>#N/A</v>
      </c>
      <c r="O80" s="32" t="e">
        <f t="shared" si="26"/>
        <v>#N/A</v>
      </c>
      <c r="P80" s="32" t="e">
        <f t="shared" si="26"/>
        <v>#N/A</v>
      </c>
      <c r="Q80" s="32" t="e">
        <f t="shared" si="26"/>
        <v>#N/A</v>
      </c>
      <c r="R80" s="32" t="e">
        <f t="shared" si="26"/>
        <v>#N/A</v>
      </c>
      <c r="S80" s="32">
        <f t="shared" si="26"/>
        <v>0</v>
      </c>
      <c r="T80" s="32">
        <f t="shared" si="26"/>
        <v>0</v>
      </c>
      <c r="U80" s="32">
        <f t="shared" si="26"/>
        <v>0</v>
      </c>
      <c r="V80" s="32">
        <f t="shared" si="26"/>
        <v>0</v>
      </c>
      <c r="W80" s="32">
        <f t="shared" si="26"/>
        <v>0</v>
      </c>
      <c r="X80" s="32">
        <f t="shared" si="26"/>
        <v>0</v>
      </c>
      <c r="Y80" s="32">
        <f t="shared" si="26"/>
        <v>0</v>
      </c>
      <c r="Z80" s="32">
        <f t="shared" si="26"/>
        <v>0</v>
      </c>
      <c r="AA80" s="32">
        <f t="shared" si="26"/>
        <v>0</v>
      </c>
      <c r="AB80" s="32">
        <f t="shared" si="26"/>
        <v>0</v>
      </c>
      <c r="AC80" s="35" t="e">
        <f>H80-G80</f>
        <v>#N/A</v>
      </c>
      <c r="AD80" s="36" t="e">
        <f>I80</f>
        <v>#N/A</v>
      </c>
    </row>
    <row r="81" spans="2:30" ht="13.5" thickBot="1" x14ac:dyDescent="0.3">
      <c r="B81" s="12" t="s">
        <v>54</v>
      </c>
      <c r="C81" s="26"/>
      <c r="D81" s="26" t="s">
        <v>4</v>
      </c>
      <c r="E81" s="26"/>
      <c r="F81" s="26">
        <f>MATCH($D81,FAC_TOTALS_APTA!$A$2:$BR$2,)</f>
        <v>8</v>
      </c>
      <c r="G81" s="114" t="e">
        <f>VLOOKUP(G65,FAC_TOTALS_APTA!$A$4:$BR$126,$F81,FALSE)</f>
        <v>#N/A</v>
      </c>
      <c r="H81" s="114" t="e">
        <f>VLOOKUP(H65,FAC_TOTALS_APTA!$A$4:$BR$126,$F81,FALSE)</f>
        <v>#N/A</v>
      </c>
      <c r="I81" s="116" t="e">
        <f t="shared" ref="I81" si="27">H81/G81-1</f>
        <v>#N/A</v>
      </c>
      <c r="J81" s="53"/>
      <c r="K81" s="53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54" t="e">
        <f>H81-G81</f>
        <v>#N/A</v>
      </c>
      <c r="AD81" s="55" t="e">
        <f>I81</f>
        <v>#N/A</v>
      </c>
    </row>
    <row r="82" spans="2:30" ht="14.25" thickTop="1" thickBot="1" x14ac:dyDescent="0.3">
      <c r="B82" s="60" t="s">
        <v>71</v>
      </c>
      <c r="C82" s="61"/>
      <c r="D82" s="61"/>
      <c r="E82" s="62"/>
      <c r="F82" s="61"/>
      <c r="G82" s="61"/>
      <c r="H82" s="61"/>
      <c r="I82" s="6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55" t="e">
        <f>AD81-AD80</f>
        <v>#N/A</v>
      </c>
    </row>
    <row r="83" spans="2:30" ht="13.5" thickTop="1" x14ac:dyDescent="0.25"/>
    <row r="84" spans="2:30" s="13" customFormat="1" x14ac:dyDescent="0.25">
      <c r="B84" s="21" t="s">
        <v>28</v>
      </c>
      <c r="E84" s="9"/>
      <c r="I84" s="20"/>
    </row>
    <row r="85" spans="2:30" x14ac:dyDescent="0.25">
      <c r="B85" s="18" t="s">
        <v>19</v>
      </c>
      <c r="C85" s="19" t="s">
        <v>20</v>
      </c>
      <c r="D85" s="13"/>
      <c r="E85" s="9"/>
      <c r="F85" s="13"/>
      <c r="G85" s="13"/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2:30" x14ac:dyDescent="0.25">
      <c r="B86" s="18"/>
      <c r="C86" s="19"/>
      <c r="D86" s="13"/>
      <c r="E86" s="9"/>
      <c r="F86" s="13"/>
      <c r="G86" s="13"/>
      <c r="H86" s="13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2:30" x14ac:dyDescent="0.25">
      <c r="B87" s="21" t="s">
        <v>18</v>
      </c>
      <c r="C87" s="22">
        <v>1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2:30" ht="13.5" thickBot="1" x14ac:dyDescent="0.3">
      <c r="B88" s="23" t="s">
        <v>39</v>
      </c>
      <c r="C88" s="24">
        <v>10</v>
      </c>
      <c r="D88" s="25"/>
      <c r="E88" s="26"/>
      <c r="F88" s="25"/>
      <c r="G88" s="25"/>
      <c r="H88" s="25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2:30" ht="13.5" thickTop="1" x14ac:dyDescent="0.25">
      <c r="B89" s="28"/>
      <c r="C89" s="9"/>
      <c r="D89" s="65"/>
      <c r="E89" s="9"/>
      <c r="F89" s="9"/>
      <c r="G89" s="162" t="s">
        <v>55</v>
      </c>
      <c r="H89" s="162"/>
      <c r="I89" s="162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162" t="s">
        <v>59</v>
      </c>
      <c r="AD89" s="162"/>
    </row>
    <row r="90" spans="2:30" x14ac:dyDescent="0.25">
      <c r="B90" s="11" t="s">
        <v>21</v>
      </c>
      <c r="C90" s="30" t="s">
        <v>22</v>
      </c>
      <c r="D90" s="10" t="s">
        <v>23</v>
      </c>
      <c r="E90" s="10"/>
      <c r="F90" s="10"/>
      <c r="G90" s="30">
        <f>$C$1</f>
        <v>2012</v>
      </c>
      <c r="H90" s="30">
        <f>$C$2</f>
        <v>2018</v>
      </c>
      <c r="I90" s="30" t="s">
        <v>25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 t="s">
        <v>27</v>
      </c>
      <c r="AD90" s="30" t="s">
        <v>25</v>
      </c>
    </row>
    <row r="91" spans="2:30" hidden="1" x14ac:dyDescent="0.25">
      <c r="B91" s="28"/>
      <c r="C91" s="31"/>
      <c r="D91" s="9"/>
      <c r="E91" s="9"/>
      <c r="F91" s="9"/>
      <c r="G91" s="9"/>
      <c r="H91" s="9"/>
      <c r="I91" s="31"/>
      <c r="J91" s="9"/>
      <c r="K91" s="9"/>
      <c r="L91" s="9"/>
      <c r="M91" s="9">
        <v>1</v>
      </c>
      <c r="N91" s="9">
        <v>2</v>
      </c>
      <c r="O91" s="9">
        <v>3</v>
      </c>
      <c r="P91" s="9">
        <v>4</v>
      </c>
      <c r="Q91" s="9">
        <v>5</v>
      </c>
      <c r="R91" s="9">
        <v>6</v>
      </c>
      <c r="S91" s="9">
        <v>7</v>
      </c>
      <c r="T91" s="9">
        <v>8</v>
      </c>
      <c r="U91" s="9">
        <v>9</v>
      </c>
      <c r="V91" s="9">
        <v>10</v>
      </c>
      <c r="W91" s="9">
        <v>11</v>
      </c>
      <c r="X91" s="9">
        <v>12</v>
      </c>
      <c r="Y91" s="9">
        <v>13</v>
      </c>
      <c r="Z91" s="9">
        <v>14</v>
      </c>
      <c r="AA91" s="9">
        <v>15</v>
      </c>
      <c r="AB91" s="9">
        <v>16</v>
      </c>
      <c r="AC91" s="9"/>
      <c r="AD91" s="9"/>
    </row>
    <row r="92" spans="2:30" hidden="1" x14ac:dyDescent="0.25">
      <c r="B92" s="28"/>
      <c r="C92" s="31"/>
      <c r="D92" s="9"/>
      <c r="E92" s="9"/>
      <c r="F92" s="9"/>
      <c r="G92" s="9" t="str">
        <f>CONCATENATE($C87,"_",$C88,"_",G90)</f>
        <v>1_10_2012</v>
      </c>
      <c r="H92" s="9" t="str">
        <f>CONCATENATE($C87,"_",$C88,"_",H90)</f>
        <v>1_10_2018</v>
      </c>
      <c r="I92" s="31"/>
      <c r="J92" s="9"/>
      <c r="K92" s="9"/>
      <c r="L92" s="9"/>
      <c r="M92" s="9" t="str">
        <f>IF($G90+M91&gt;$H90,0,CONCATENATE($C87,"_",$C88,"_",$G90+M91))</f>
        <v>1_10_2013</v>
      </c>
      <c r="N92" s="9" t="str">
        <f t="shared" ref="N92:AB92" si="28">IF($G90+N91&gt;$H90,0,CONCATENATE($C87,"_",$C88,"_",$G90+N91))</f>
        <v>1_10_2014</v>
      </c>
      <c r="O92" s="9" t="str">
        <f t="shared" si="28"/>
        <v>1_10_2015</v>
      </c>
      <c r="P92" s="9" t="str">
        <f t="shared" si="28"/>
        <v>1_10_2016</v>
      </c>
      <c r="Q92" s="9" t="str">
        <f t="shared" si="28"/>
        <v>1_10_2017</v>
      </c>
      <c r="R92" s="9" t="str">
        <f t="shared" si="28"/>
        <v>1_10_2018</v>
      </c>
      <c r="S92" s="9">
        <f t="shared" si="28"/>
        <v>0</v>
      </c>
      <c r="T92" s="9">
        <f t="shared" si="28"/>
        <v>0</v>
      </c>
      <c r="U92" s="9">
        <f t="shared" si="28"/>
        <v>0</v>
      </c>
      <c r="V92" s="9">
        <f t="shared" si="28"/>
        <v>0</v>
      </c>
      <c r="W92" s="9">
        <f t="shared" si="28"/>
        <v>0</v>
      </c>
      <c r="X92" s="9">
        <f t="shared" si="28"/>
        <v>0</v>
      </c>
      <c r="Y92" s="9">
        <f t="shared" si="28"/>
        <v>0</v>
      </c>
      <c r="Z92" s="9">
        <f t="shared" si="28"/>
        <v>0</v>
      </c>
      <c r="AA92" s="9">
        <f t="shared" si="28"/>
        <v>0</v>
      </c>
      <c r="AB92" s="9">
        <f t="shared" si="28"/>
        <v>0</v>
      </c>
      <c r="AC92" s="9"/>
      <c r="AD92" s="9"/>
    </row>
    <row r="93" spans="2:30" hidden="1" x14ac:dyDescent="0.25">
      <c r="B93" s="28"/>
      <c r="C93" s="31"/>
      <c r="D93" s="9"/>
      <c r="E93" s="9"/>
      <c r="F93" s="9" t="s">
        <v>26</v>
      </c>
      <c r="G93" s="32"/>
      <c r="H93" s="32"/>
      <c r="I93" s="31"/>
      <c r="J93" s="9"/>
      <c r="K93" s="9"/>
      <c r="L93" s="9" t="s">
        <v>26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2:30" x14ac:dyDescent="0.25">
      <c r="B94" s="28" t="s">
        <v>35</v>
      </c>
      <c r="C94" s="31" t="s">
        <v>24</v>
      </c>
      <c r="D94" s="107" t="s">
        <v>8</v>
      </c>
      <c r="E94" s="58"/>
      <c r="F94" s="9">
        <f>MATCH($D94,FAC_TOTALS_APTA!$A$2:$BT$2,)</f>
        <v>12</v>
      </c>
      <c r="G94" s="32">
        <f>VLOOKUP(G92,FAC_TOTALS_APTA!$A$4:$BT$126,$F94,FALSE)</f>
        <v>542311539</v>
      </c>
      <c r="H94" s="32">
        <f>VLOOKUP(H92,FAC_TOTALS_APTA!$A$4:$BT$126,$F94,FALSE)</f>
        <v>560645668</v>
      </c>
      <c r="I94" s="33">
        <f>IFERROR(H94/G94-1,"-")</f>
        <v>3.3807373956687981E-2</v>
      </c>
      <c r="J94" s="34" t="str">
        <f>IF(C94="Log","_log","")</f>
        <v>_log</v>
      </c>
      <c r="K94" s="34" t="str">
        <f>CONCATENATE(D94,J94,"_FAC")</f>
        <v>VRM_ADJ_log_FAC</v>
      </c>
      <c r="L94" s="9">
        <f>MATCH($K94,FAC_TOTALS_APTA!$A$2:$BR$2,)</f>
        <v>30</v>
      </c>
      <c r="M94" s="32">
        <f>IF(M92=0,0,VLOOKUP(M92,FAC_TOTALS_APTA!$A$4:$BT$126,$L94,FALSE))</f>
        <v>34050724.745180503</v>
      </c>
      <c r="N94" s="32">
        <f>IF(N92=0,0,VLOOKUP(N92,FAC_TOTALS_APTA!$A$4:$BT$126,$L94,FALSE))</f>
        <v>19755764.031546202</v>
      </c>
      <c r="O94" s="32">
        <f>IF(O92=0,0,VLOOKUP(O92,FAC_TOTALS_APTA!$A$4:$BT$126,$L94,FALSE))</f>
        <v>3492335.17114462</v>
      </c>
      <c r="P94" s="32">
        <f>IF(P92=0,0,VLOOKUP(P92,FAC_TOTALS_APTA!$A$4:$BT$126,$L94,FALSE))</f>
        <v>-1482387.5675192</v>
      </c>
      <c r="Q94" s="32">
        <f>IF(Q92=0,0,VLOOKUP(Q92,FAC_TOTALS_APTA!$A$4:$BT$126,$L94,FALSE))</f>
        <v>9238599.9086669702</v>
      </c>
      <c r="R94" s="32">
        <f>IF(R92=0,0,VLOOKUP(R92,FAC_TOTALS_APTA!$A$4:$BT$126,$L94,FALSE))</f>
        <v>-13220194.625408901</v>
      </c>
      <c r="S94" s="32">
        <f>IF(S92=0,0,VLOOKUP(S92,FAC_TOTALS_APTA!$A$4:$BT$126,$L94,FALSE))</f>
        <v>0</v>
      </c>
      <c r="T94" s="32">
        <f>IF(T92=0,0,VLOOKUP(T92,FAC_TOTALS_APTA!$A$4:$BT$126,$L94,FALSE))</f>
        <v>0</v>
      </c>
      <c r="U94" s="32">
        <f>IF(U92=0,0,VLOOKUP(U92,FAC_TOTALS_APTA!$A$4:$BT$126,$L94,FALSE))</f>
        <v>0</v>
      </c>
      <c r="V94" s="32">
        <f>IF(V92=0,0,VLOOKUP(V92,FAC_TOTALS_APTA!$A$4:$BT$126,$L94,FALSE))</f>
        <v>0</v>
      </c>
      <c r="W94" s="32">
        <f>IF(W92=0,0,VLOOKUP(W92,FAC_TOTALS_APTA!$A$4:$BT$126,$L94,FALSE))</f>
        <v>0</v>
      </c>
      <c r="X94" s="32">
        <f>IF(X92=0,0,VLOOKUP(X92,FAC_TOTALS_APTA!$A$4:$BT$126,$L94,FALSE))</f>
        <v>0</v>
      </c>
      <c r="Y94" s="32">
        <f>IF(Y92=0,0,VLOOKUP(Y92,FAC_TOTALS_APTA!$A$4:$BT$126,$L94,FALSE))</f>
        <v>0</v>
      </c>
      <c r="Z94" s="32">
        <f>IF(Z92=0,0,VLOOKUP(Z92,FAC_TOTALS_APTA!$A$4:$BT$126,$L94,FALSE))</f>
        <v>0</v>
      </c>
      <c r="AA94" s="32">
        <f>IF(AA92=0,0,VLOOKUP(AA92,FAC_TOTALS_APTA!$A$4:$BT$126,$L94,FALSE))</f>
        <v>0</v>
      </c>
      <c r="AB94" s="32">
        <f>IF(AB92=0,0,VLOOKUP(AB92,FAC_TOTALS_APTA!$A$4:$BT$126,$L94,FALSE))</f>
        <v>0</v>
      </c>
      <c r="AC94" s="35">
        <f>SUM(M94:AB94)</f>
        <v>51834841.66361019</v>
      </c>
      <c r="AD94" s="36">
        <f>AC94/G107</f>
        <v>1.7367750244856674E-2</v>
      </c>
    </row>
    <row r="95" spans="2:30" x14ac:dyDescent="0.25">
      <c r="B95" s="28" t="s">
        <v>56</v>
      </c>
      <c r="C95" s="31" t="s">
        <v>24</v>
      </c>
      <c r="D95" s="107" t="s">
        <v>73</v>
      </c>
      <c r="E95" s="58"/>
      <c r="F95" s="9">
        <f>MATCH($D95,FAC_TOTALS_APTA!$A$2:$BT$2,)</f>
        <v>13</v>
      </c>
      <c r="G95" s="57">
        <f>VLOOKUP(G92,FAC_TOTALS_APTA!$A$4:$BT$126,$F95,FALSE)</f>
        <v>1.6964752675200001</v>
      </c>
      <c r="H95" s="57">
        <f>VLOOKUP(H92,FAC_TOTALS_APTA!$A$4:$BT$126,$F95,FALSE)</f>
        <v>1.9555512669999999</v>
      </c>
      <c r="I95" s="33">
        <f t="shared" ref="I95:I105" si="29">IFERROR(H95/G95-1,"-")</f>
        <v>0.15271428027284539</v>
      </c>
      <c r="J95" s="34" t="str">
        <f t="shared" ref="J95:J102" si="30">IF(C95="Log","_log","")</f>
        <v>_log</v>
      </c>
      <c r="K95" s="34" t="str">
        <f t="shared" ref="K95:K105" si="31">CONCATENATE(D95,J95,"_FAC")</f>
        <v>FARE_per_UPT_cleaned_2018_log_FAC</v>
      </c>
      <c r="L95" s="9">
        <f>MATCH($K95,FAC_TOTALS_APTA!$A$2:$BR$2,)</f>
        <v>31</v>
      </c>
      <c r="M95" s="32">
        <f>IF(M92=0,0,VLOOKUP(M92,FAC_TOTALS_APTA!$A$4:$BT$126,$L95,FALSE))</f>
        <v>-35141606.473696902</v>
      </c>
      <c r="N95" s="32">
        <f>IF(N92=0,0,VLOOKUP(N92,FAC_TOTALS_APTA!$A$4:$BT$126,$L95,FALSE))</f>
        <v>5408175.3038347298</v>
      </c>
      <c r="O95" s="32">
        <f>IF(O92=0,0,VLOOKUP(O92,FAC_TOTALS_APTA!$A$4:$BT$126,$L95,FALSE))</f>
        <v>-80067800.424818099</v>
      </c>
      <c r="P95" s="32">
        <f>IF(P92=0,0,VLOOKUP(P92,FAC_TOTALS_APTA!$A$4:$BT$126,$L95,FALSE))</f>
        <v>-5568732.53499946</v>
      </c>
      <c r="Q95" s="32">
        <f>IF(Q92=0,0,VLOOKUP(Q92,FAC_TOTALS_APTA!$A$4:$BT$126,$L95,FALSE))</f>
        <v>-2244719.3150027799</v>
      </c>
      <c r="R95" s="32">
        <f>IF(R92=0,0,VLOOKUP(R92,FAC_TOTALS_APTA!$A$4:$BT$126,$L95,FALSE))</f>
        <v>-32604023.838315099</v>
      </c>
      <c r="S95" s="32">
        <f>IF(S92=0,0,VLOOKUP(S92,FAC_TOTALS_APTA!$A$4:$BT$126,$L95,FALSE))</f>
        <v>0</v>
      </c>
      <c r="T95" s="32">
        <f>IF(T92=0,0,VLOOKUP(T92,FAC_TOTALS_APTA!$A$4:$BT$126,$L95,FALSE))</f>
        <v>0</v>
      </c>
      <c r="U95" s="32">
        <f>IF(U92=0,0,VLOOKUP(U92,FAC_TOTALS_APTA!$A$4:$BT$126,$L95,FALSE))</f>
        <v>0</v>
      </c>
      <c r="V95" s="32">
        <f>IF(V92=0,0,VLOOKUP(V92,FAC_TOTALS_APTA!$A$4:$BT$126,$L95,FALSE))</f>
        <v>0</v>
      </c>
      <c r="W95" s="32">
        <f>IF(W92=0,0,VLOOKUP(W92,FAC_TOTALS_APTA!$A$4:$BT$126,$L95,FALSE))</f>
        <v>0</v>
      </c>
      <c r="X95" s="32">
        <f>IF(X92=0,0,VLOOKUP(X92,FAC_TOTALS_APTA!$A$4:$BT$126,$L95,FALSE))</f>
        <v>0</v>
      </c>
      <c r="Y95" s="32">
        <f>IF(Y92=0,0,VLOOKUP(Y92,FAC_TOTALS_APTA!$A$4:$BT$126,$L95,FALSE))</f>
        <v>0</v>
      </c>
      <c r="Z95" s="32">
        <f>IF(Z92=0,0,VLOOKUP(Z92,FAC_TOTALS_APTA!$A$4:$BT$126,$L95,FALSE))</f>
        <v>0</v>
      </c>
      <c r="AA95" s="32">
        <f>IF(AA92=0,0,VLOOKUP(AA92,FAC_TOTALS_APTA!$A$4:$BT$126,$L95,FALSE))</f>
        <v>0</v>
      </c>
      <c r="AB95" s="32">
        <f>IF(AB92=0,0,VLOOKUP(AB92,FAC_TOTALS_APTA!$A$4:$BT$126,$L95,FALSE))</f>
        <v>0</v>
      </c>
      <c r="AC95" s="35">
        <f t="shared" ref="AC95:AC105" si="32">SUM(M95:AB95)</f>
        <v>-150218707.28299761</v>
      </c>
      <c r="AD95" s="36">
        <f>AC95/G107</f>
        <v>-5.0332187896464896E-2</v>
      </c>
    </row>
    <row r="96" spans="2:30" x14ac:dyDescent="0.25">
      <c r="B96" s="118" t="s">
        <v>94</v>
      </c>
      <c r="C96" s="119" t="s">
        <v>24</v>
      </c>
      <c r="D96" s="107" t="s">
        <v>95</v>
      </c>
      <c r="E96" s="121"/>
      <c r="F96" s="107">
        <f>MATCH($D96,FAC_TOTALS_APTA!$A$2:$BT$2,)</f>
        <v>20</v>
      </c>
      <c r="G96" s="120">
        <f>VLOOKUP(G92,FAC_TOTALS_APTA!$A$4:$BT$126,$F96,FALSE)</f>
        <v>49020.296393383403</v>
      </c>
      <c r="H96" s="120">
        <f>VLOOKUP(H92,FAC_TOTALS_APTA!$A$4:$BT$126,$F96,FALSE)</f>
        <v>33318.218814999702</v>
      </c>
      <c r="I96" s="122">
        <f>IFERROR(H96/G96-1,"-")</f>
        <v>-0.32031788327789701</v>
      </c>
      <c r="J96" s="123" t="str">
        <f t="shared" si="30"/>
        <v>_log</v>
      </c>
      <c r="K96" s="123" t="str">
        <f t="shared" si="31"/>
        <v>MDBF_Total_log_FAC</v>
      </c>
      <c r="L96" s="107">
        <f>MATCH($K96,FAC_TOTALS_APTA!$A$2:$BR$2,)</f>
        <v>38</v>
      </c>
      <c r="M96" s="120">
        <f>IF(M92=0,0,VLOOKUP(M92,FAC_TOTALS_APTA!$A$4:$BT$126,$L96,FALSE))</f>
        <v>-498751.84422877699</v>
      </c>
      <c r="N96" s="120">
        <f>IF(N92=0,0,VLOOKUP(N92,FAC_TOTALS_APTA!$A$4:$BT$126,$L96,FALSE))</f>
        <v>-2124843.7459847699</v>
      </c>
      <c r="O96" s="120">
        <f>IF(O92=0,0,VLOOKUP(O92,FAC_TOTALS_APTA!$A$4:$BT$126,$L96,FALSE))</f>
        <v>75679.273561734895</v>
      </c>
      <c r="P96" s="120">
        <f>IF(P92=0,0,VLOOKUP(P92,FAC_TOTALS_APTA!$A$4:$BT$126,$L96,FALSE))</f>
        <v>-343923.78451664897</v>
      </c>
      <c r="Q96" s="120">
        <f>IF(Q92=0,0,VLOOKUP(Q92,FAC_TOTALS_APTA!$A$4:$BT$126,$L96,FALSE))</f>
        <v>-512603.64356157702</v>
      </c>
      <c r="R96" s="120">
        <f>IF(R92=0,0,VLOOKUP(R92,FAC_TOTALS_APTA!$A$4:$BT$126,$L96,FALSE))</f>
        <v>-1815872.8359528801</v>
      </c>
      <c r="S96" s="120">
        <f>IF(S92=0,0,VLOOKUP(S92,FAC_TOTALS_APTA!$A$4:$BT$126,$L96,FALSE))</f>
        <v>0</v>
      </c>
      <c r="T96" s="120">
        <f>IF(T92=0,0,VLOOKUP(T92,FAC_TOTALS_APTA!$A$4:$BT$126,$L96,FALSE))</f>
        <v>0</v>
      </c>
      <c r="U96" s="120">
        <f>IF(U92=0,0,VLOOKUP(U92,FAC_TOTALS_APTA!$A$4:$BT$126,$L96,FALSE))</f>
        <v>0</v>
      </c>
      <c r="V96" s="120">
        <f>IF(V92=0,0,VLOOKUP(V92,FAC_TOTALS_APTA!$A$4:$BT$126,$L96,FALSE))</f>
        <v>0</v>
      </c>
      <c r="W96" s="120">
        <f>IF(W92=0,0,VLOOKUP(W92,FAC_TOTALS_APTA!$A$4:$BT$126,$L96,FALSE))</f>
        <v>0</v>
      </c>
      <c r="X96" s="120">
        <f>IF(X92=0,0,VLOOKUP(X92,FAC_TOTALS_APTA!$A$4:$BT$126,$L96,FALSE))</f>
        <v>0</v>
      </c>
      <c r="Y96" s="120">
        <f>IF(Y92=0,0,VLOOKUP(Y92,FAC_TOTALS_APTA!$A$4:$BT$126,$L96,FALSE))</f>
        <v>0</v>
      </c>
      <c r="Z96" s="120">
        <f>IF(Z92=0,0,VLOOKUP(Z92,FAC_TOTALS_APTA!$A$4:$BT$126,$L96,FALSE))</f>
        <v>0</v>
      </c>
      <c r="AA96" s="120">
        <f>IF(AA92=0,0,VLOOKUP(AA92,FAC_TOTALS_APTA!$A$4:$BT$126,$L96,FALSE))</f>
        <v>0</v>
      </c>
      <c r="AB96" s="120">
        <f>IF(AB92=0,0,VLOOKUP(AB92,FAC_TOTALS_APTA!$A$4:$BT$126,$L96,FALSE))</f>
        <v>0</v>
      </c>
      <c r="AC96" s="124">
        <f t="shared" si="32"/>
        <v>-5220316.5806829184</v>
      </c>
      <c r="AD96" s="125">
        <f>AC96/G108</f>
        <v>-1.7819815400778709E-3</v>
      </c>
    </row>
    <row r="97" spans="1:31" x14ac:dyDescent="0.25">
      <c r="B97" s="28" t="s">
        <v>52</v>
      </c>
      <c r="C97" s="31" t="s">
        <v>24</v>
      </c>
      <c r="D97" s="107" t="s">
        <v>9</v>
      </c>
      <c r="E97" s="58"/>
      <c r="F97" s="9">
        <f>MATCH($D97,FAC_TOTALS_APTA!$A$2:$BT$2,)</f>
        <v>14</v>
      </c>
      <c r="G97" s="32">
        <f>VLOOKUP(G92,FAC_TOTALS_APTA!$A$4:$BT$126,$F97,FALSE)</f>
        <v>27909105.420000002</v>
      </c>
      <c r="H97" s="32">
        <f>VLOOKUP(H92,FAC_TOTALS_APTA!$A$4:$BT$126,$F97,FALSE)</f>
        <v>29807700.839999899</v>
      </c>
      <c r="I97" s="33">
        <f t="shared" si="29"/>
        <v>6.8027813555046501E-2</v>
      </c>
      <c r="J97" s="34" t="str">
        <f t="shared" si="30"/>
        <v>_log</v>
      </c>
      <c r="K97" s="34" t="str">
        <f t="shared" si="31"/>
        <v>POP_EMP_log_FAC</v>
      </c>
      <c r="L97" s="9">
        <f>MATCH($K97,FAC_TOTALS_APTA!$A$2:$BR$2,)</f>
        <v>32</v>
      </c>
      <c r="M97" s="32">
        <f>IF(M92=0,0,VLOOKUP(M92,FAC_TOTALS_APTA!$A$4:$BT$126,$L97,FALSE))</f>
        <v>21177745.5550103</v>
      </c>
      <c r="N97" s="32">
        <f>IF(N92=0,0,VLOOKUP(N92,FAC_TOTALS_APTA!$A$4:$BT$126,$L97,FALSE))</f>
        <v>6883690.0191706</v>
      </c>
      <c r="O97" s="32">
        <f>IF(O92=0,0,VLOOKUP(O92,FAC_TOTALS_APTA!$A$4:$BT$126,$L97,FALSE))</f>
        <v>6461590.8528921297</v>
      </c>
      <c r="P97" s="32">
        <f>IF(P92=0,0,VLOOKUP(P92,FAC_TOTALS_APTA!$A$4:$BT$126,$L97,FALSE))</f>
        <v>1384445.5588640301</v>
      </c>
      <c r="Q97" s="32">
        <f>IF(Q92=0,0,VLOOKUP(Q92,FAC_TOTALS_APTA!$A$4:$BT$126,$L97,FALSE))</f>
        <v>5395131.8171866201</v>
      </c>
      <c r="R97" s="32">
        <f>IF(R92=0,0,VLOOKUP(R92,FAC_TOTALS_APTA!$A$4:$BT$126,$L97,FALSE))</f>
        <v>3258534.9754215898</v>
      </c>
      <c r="S97" s="32">
        <f>IF(S92=0,0,VLOOKUP(S92,FAC_TOTALS_APTA!$A$4:$BT$126,$L97,FALSE))</f>
        <v>0</v>
      </c>
      <c r="T97" s="32">
        <f>IF(T92=0,0,VLOOKUP(T92,FAC_TOTALS_APTA!$A$4:$BT$126,$L97,FALSE))</f>
        <v>0</v>
      </c>
      <c r="U97" s="32">
        <f>IF(U92=0,0,VLOOKUP(U92,FAC_TOTALS_APTA!$A$4:$BT$126,$L97,FALSE))</f>
        <v>0</v>
      </c>
      <c r="V97" s="32">
        <f>IF(V92=0,0,VLOOKUP(V92,FAC_TOTALS_APTA!$A$4:$BT$126,$L97,FALSE))</f>
        <v>0</v>
      </c>
      <c r="W97" s="32">
        <f>IF(W92=0,0,VLOOKUP(W92,FAC_TOTALS_APTA!$A$4:$BT$126,$L97,FALSE))</f>
        <v>0</v>
      </c>
      <c r="X97" s="32">
        <f>IF(X92=0,0,VLOOKUP(X92,FAC_TOTALS_APTA!$A$4:$BT$126,$L97,FALSE))</f>
        <v>0</v>
      </c>
      <c r="Y97" s="32">
        <f>IF(Y92=0,0,VLOOKUP(Y92,FAC_TOTALS_APTA!$A$4:$BT$126,$L97,FALSE))</f>
        <v>0</v>
      </c>
      <c r="Z97" s="32">
        <f>IF(Z92=0,0,VLOOKUP(Z92,FAC_TOTALS_APTA!$A$4:$BT$126,$L97,FALSE))</f>
        <v>0</v>
      </c>
      <c r="AA97" s="32">
        <f>IF(AA92=0,0,VLOOKUP(AA92,FAC_TOTALS_APTA!$A$4:$BT$126,$L97,FALSE))</f>
        <v>0</v>
      </c>
      <c r="AB97" s="32">
        <f>IF(AB92=0,0,VLOOKUP(AB92,FAC_TOTALS_APTA!$A$4:$BT$126,$L97,FALSE))</f>
        <v>0</v>
      </c>
      <c r="AC97" s="35">
        <f t="shared" si="32"/>
        <v>44561138.778545275</v>
      </c>
      <c r="AD97" s="36">
        <f>AC97/G107</f>
        <v>1.4930627818923091E-2</v>
      </c>
    </row>
    <row r="98" spans="1:31" x14ac:dyDescent="0.25">
      <c r="B98" s="28" t="s">
        <v>93</v>
      </c>
      <c r="C98" s="31"/>
      <c r="D98" s="107" t="s">
        <v>92</v>
      </c>
      <c r="E98" s="58"/>
      <c r="F98" s="9">
        <f>MATCH($D98,FAC_TOTALS_APTA!$A$2:$BT$2,)</f>
        <v>15</v>
      </c>
      <c r="G98" s="57">
        <f>VLOOKUP(G92,FAC_TOTALS_APTA!$A$4:$BT$126,$F98,FALSE)</f>
        <v>0.478498674131415</v>
      </c>
      <c r="H98" s="57">
        <f>VLOOKUP(H92,FAC_TOTALS_APTA!$A$4:$BT$126,$F98,FALSE)</f>
        <v>0.47627332414381301</v>
      </c>
      <c r="I98" s="33">
        <f t="shared" si="29"/>
        <v>-4.6506920664753926E-3</v>
      </c>
      <c r="J98" s="34" t="str">
        <f t="shared" si="30"/>
        <v/>
      </c>
      <c r="K98" s="34" t="str">
        <f t="shared" si="31"/>
        <v>TSD_POP_EMP_PCT_FAC</v>
      </c>
      <c r="L98" s="9">
        <f>MATCH($K98,FAC_TOTALS_APTA!$A$2:$BR$2,)</f>
        <v>33</v>
      </c>
      <c r="M98" s="32">
        <f>IF(M92=0,0,VLOOKUP(M92,FAC_TOTALS_APTA!$A$4:$BT$126,$L98,FALSE))</f>
        <v>-268934.905244191</v>
      </c>
      <c r="N98" s="32">
        <f>IF(N92=0,0,VLOOKUP(N92,FAC_TOTALS_APTA!$A$4:$BT$126,$L98,FALSE))</f>
        <v>-657807.09162816801</v>
      </c>
      <c r="O98" s="32">
        <f>IF(O92=0,0,VLOOKUP(O92,FAC_TOTALS_APTA!$A$4:$BT$126,$L98,FALSE))</f>
        <v>-1753352.8450822199</v>
      </c>
      <c r="P98" s="32">
        <f>IF(P92=0,0,VLOOKUP(P92,FAC_TOTALS_APTA!$A$4:$BT$126,$L98,FALSE))</f>
        <v>583461.06378535798</v>
      </c>
      <c r="Q98" s="32">
        <f>IF(Q92=0,0,VLOOKUP(Q92,FAC_TOTALS_APTA!$A$4:$BT$126,$L98,FALSE))</f>
        <v>-678719.15355444502</v>
      </c>
      <c r="R98" s="32">
        <f>IF(R92=0,0,VLOOKUP(R92,FAC_TOTALS_APTA!$A$4:$BT$126,$L98,FALSE))</f>
        <v>250512.08053579301</v>
      </c>
      <c r="S98" s="32">
        <f>IF(S92=0,0,VLOOKUP(S92,FAC_TOTALS_APTA!$A$4:$BT$126,$L98,FALSE))</f>
        <v>0</v>
      </c>
      <c r="T98" s="32">
        <f>IF(T92=0,0,VLOOKUP(T92,FAC_TOTALS_APTA!$A$4:$BT$126,$L98,FALSE))</f>
        <v>0</v>
      </c>
      <c r="U98" s="32">
        <f>IF(U92=0,0,VLOOKUP(U92,FAC_TOTALS_APTA!$A$4:$BT$126,$L98,FALSE))</f>
        <v>0</v>
      </c>
      <c r="V98" s="32">
        <f>IF(V92=0,0,VLOOKUP(V92,FAC_TOTALS_APTA!$A$4:$BT$126,$L98,FALSE))</f>
        <v>0</v>
      </c>
      <c r="W98" s="32">
        <f>IF(W92=0,0,VLOOKUP(W92,FAC_TOTALS_APTA!$A$4:$BT$126,$L98,FALSE))</f>
        <v>0</v>
      </c>
      <c r="X98" s="32">
        <f>IF(X92=0,0,VLOOKUP(X92,FAC_TOTALS_APTA!$A$4:$BT$126,$L98,FALSE))</f>
        <v>0</v>
      </c>
      <c r="Y98" s="32">
        <f>IF(Y92=0,0,VLOOKUP(Y92,FAC_TOTALS_APTA!$A$4:$BT$126,$L98,FALSE))</f>
        <v>0</v>
      </c>
      <c r="Z98" s="32">
        <f>IF(Z92=0,0,VLOOKUP(Z92,FAC_TOTALS_APTA!$A$4:$BT$126,$L98,FALSE))</f>
        <v>0</v>
      </c>
      <c r="AA98" s="32">
        <f>IF(AA92=0,0,VLOOKUP(AA92,FAC_TOTALS_APTA!$A$4:$BT$126,$L98,FALSE))</f>
        <v>0</v>
      </c>
      <c r="AB98" s="32">
        <f>IF(AB92=0,0,VLOOKUP(AB92,FAC_TOTALS_APTA!$A$4:$BT$126,$L98,FALSE))</f>
        <v>0</v>
      </c>
      <c r="AC98" s="35">
        <f t="shared" si="32"/>
        <v>-2524840.8511878727</v>
      </c>
      <c r="AD98" s="36">
        <f>AC98/G107</f>
        <v>-8.4597162649822585E-4</v>
      </c>
    </row>
    <row r="99" spans="1:31" x14ac:dyDescent="0.2">
      <c r="B99" s="28" t="s">
        <v>53</v>
      </c>
      <c r="C99" s="31" t="s">
        <v>24</v>
      </c>
      <c r="D99" s="127" t="s">
        <v>17</v>
      </c>
      <c r="E99" s="58"/>
      <c r="F99" s="9">
        <f>MATCH($D99,FAC_TOTALS_APTA!$A$2:$BT$2,)</f>
        <v>16</v>
      </c>
      <c r="G99" s="37">
        <f>VLOOKUP(G92,FAC_TOTALS_APTA!$A$4:$BT$126,$F99,FALSE)</f>
        <v>4.1093000000000002</v>
      </c>
      <c r="H99" s="37">
        <f>VLOOKUP(H92,FAC_TOTALS_APTA!$A$4:$BT$126,$F99,FALSE)</f>
        <v>2.9199999999999902</v>
      </c>
      <c r="I99" s="33">
        <f t="shared" si="29"/>
        <v>-0.28941668897379358</v>
      </c>
      <c r="J99" s="34" t="str">
        <f t="shared" si="30"/>
        <v>_log</v>
      </c>
      <c r="K99" s="34" t="str">
        <f t="shared" si="31"/>
        <v>GAS_PRICE_2018_log_FAC</v>
      </c>
      <c r="L99" s="9">
        <f>MATCH($K99,FAC_TOTALS_APTA!$A$2:$BR$2,)</f>
        <v>34</v>
      </c>
      <c r="M99" s="32">
        <f>IF(M92=0,0,VLOOKUP(M92,FAC_TOTALS_APTA!$A$4:$BT$126,$L99,FALSE))</f>
        <v>-14227208.5865562</v>
      </c>
      <c r="N99" s="32">
        <f>IF(N92=0,0,VLOOKUP(N92,FAC_TOTALS_APTA!$A$4:$BT$126,$L99,FALSE))</f>
        <v>-17276703.906583901</v>
      </c>
      <c r="O99" s="32">
        <f>IF(O92=0,0,VLOOKUP(O92,FAC_TOTALS_APTA!$A$4:$BT$126,$L99,FALSE))</f>
        <v>-112406076.26370201</v>
      </c>
      <c r="P99" s="32">
        <f>IF(P92=0,0,VLOOKUP(P92,FAC_TOTALS_APTA!$A$4:$BT$126,$L99,FALSE))</f>
        <v>-34544532.931537598</v>
      </c>
      <c r="Q99" s="32">
        <f>IF(Q92=0,0,VLOOKUP(Q92,FAC_TOTALS_APTA!$A$4:$BT$126,$L99,FALSE))</f>
        <v>33943364.6111826</v>
      </c>
      <c r="R99" s="32">
        <f>IF(R92=0,0,VLOOKUP(R92,FAC_TOTALS_APTA!$A$4:$BT$126,$L99,FALSE))</f>
        <v>27126035.093743999</v>
      </c>
      <c r="S99" s="32">
        <f>IF(S92=0,0,VLOOKUP(S92,FAC_TOTALS_APTA!$A$4:$BT$126,$L99,FALSE))</f>
        <v>0</v>
      </c>
      <c r="T99" s="32">
        <f>IF(T92=0,0,VLOOKUP(T92,FAC_TOTALS_APTA!$A$4:$BT$126,$L99,FALSE))</f>
        <v>0</v>
      </c>
      <c r="U99" s="32">
        <f>IF(U92=0,0,VLOOKUP(U92,FAC_TOTALS_APTA!$A$4:$BT$126,$L99,FALSE))</f>
        <v>0</v>
      </c>
      <c r="V99" s="32">
        <f>IF(V92=0,0,VLOOKUP(V92,FAC_TOTALS_APTA!$A$4:$BT$126,$L99,FALSE))</f>
        <v>0</v>
      </c>
      <c r="W99" s="32">
        <f>IF(W92=0,0,VLOOKUP(W92,FAC_TOTALS_APTA!$A$4:$BT$126,$L99,FALSE))</f>
        <v>0</v>
      </c>
      <c r="X99" s="32">
        <f>IF(X92=0,0,VLOOKUP(X92,FAC_TOTALS_APTA!$A$4:$BT$126,$L99,FALSE))</f>
        <v>0</v>
      </c>
      <c r="Y99" s="32">
        <f>IF(Y92=0,0,VLOOKUP(Y92,FAC_TOTALS_APTA!$A$4:$BT$126,$L99,FALSE))</f>
        <v>0</v>
      </c>
      <c r="Z99" s="32">
        <f>IF(Z92=0,0,VLOOKUP(Z92,FAC_TOTALS_APTA!$A$4:$BT$126,$L99,FALSE))</f>
        <v>0</v>
      </c>
      <c r="AA99" s="32">
        <f>IF(AA92=0,0,VLOOKUP(AA92,FAC_TOTALS_APTA!$A$4:$BT$126,$L99,FALSE))</f>
        <v>0</v>
      </c>
      <c r="AB99" s="32">
        <f>IF(AB92=0,0,VLOOKUP(AB92,FAC_TOTALS_APTA!$A$4:$BT$126,$L99,FALSE))</f>
        <v>0</v>
      </c>
      <c r="AC99" s="35">
        <f t="shared" si="32"/>
        <v>-117385121.98345311</v>
      </c>
      <c r="AD99" s="36">
        <f>AC99/G107</f>
        <v>-3.9330986950846532E-2</v>
      </c>
    </row>
    <row r="100" spans="1:31" x14ac:dyDescent="0.25">
      <c r="B100" s="28" t="s">
        <v>50</v>
      </c>
      <c r="C100" s="31" t="s">
        <v>24</v>
      </c>
      <c r="D100" s="107" t="s">
        <v>16</v>
      </c>
      <c r="E100" s="58"/>
      <c r="F100" s="9">
        <f>MATCH($D100,FAC_TOTALS_APTA!$A$2:$BT$2,)</f>
        <v>17</v>
      </c>
      <c r="G100" s="57">
        <f>VLOOKUP(G92,FAC_TOTALS_APTA!$A$4:$BT$126,$F100,FALSE)</f>
        <v>33963.31</v>
      </c>
      <c r="H100" s="57">
        <f>VLOOKUP(H92,FAC_TOTALS_APTA!$A$4:$BT$126,$F100,FALSE)</f>
        <v>36801.5</v>
      </c>
      <c r="I100" s="33">
        <f t="shared" si="29"/>
        <v>8.3566354398319831E-2</v>
      </c>
      <c r="J100" s="34" t="str">
        <f t="shared" si="30"/>
        <v>_log</v>
      </c>
      <c r="K100" s="34" t="str">
        <f t="shared" si="31"/>
        <v>TOTAL_MED_INC_INDIV_2018_log_FAC</v>
      </c>
      <c r="L100" s="9">
        <f>MATCH($K100,FAC_TOTALS_APTA!$A$2:$BR$2,)</f>
        <v>35</v>
      </c>
      <c r="M100" s="32">
        <f>IF(M92=0,0,VLOOKUP(M92,FAC_TOTALS_APTA!$A$4:$BT$126,$L100,FALSE))</f>
        <v>1672888.8689816101</v>
      </c>
      <c r="N100" s="32">
        <f>IF(N92=0,0,VLOOKUP(N92,FAC_TOTALS_APTA!$A$4:$BT$126,$L100,FALSE))</f>
        <v>790366.514817936</v>
      </c>
      <c r="O100" s="32">
        <f>IF(O92=0,0,VLOOKUP(O92,FAC_TOTALS_APTA!$A$4:$BT$126,$L100,FALSE))</f>
        <v>-4027588.1065586298</v>
      </c>
      <c r="P100" s="32">
        <f>IF(P92=0,0,VLOOKUP(P92,FAC_TOTALS_APTA!$A$4:$BT$126,$L100,FALSE))</f>
        <v>-7269964.6501059998</v>
      </c>
      <c r="Q100" s="32">
        <f>IF(Q92=0,0,VLOOKUP(Q92,FAC_TOTALS_APTA!$A$4:$BT$126,$L100,FALSE))</f>
        <v>-4074904.3900876101</v>
      </c>
      <c r="R100" s="32">
        <f>IF(R92=0,0,VLOOKUP(R92,FAC_TOTALS_APTA!$A$4:$BT$126,$L100,FALSE))</f>
        <v>-5339870.3544411398</v>
      </c>
      <c r="S100" s="32">
        <f>IF(S92=0,0,VLOOKUP(S92,FAC_TOTALS_APTA!$A$4:$BT$126,$L100,FALSE))</f>
        <v>0</v>
      </c>
      <c r="T100" s="32">
        <f>IF(T92=0,0,VLOOKUP(T92,FAC_TOTALS_APTA!$A$4:$BT$126,$L100,FALSE))</f>
        <v>0</v>
      </c>
      <c r="U100" s="32">
        <f>IF(U92=0,0,VLOOKUP(U92,FAC_TOTALS_APTA!$A$4:$BT$126,$L100,FALSE))</f>
        <v>0</v>
      </c>
      <c r="V100" s="32">
        <f>IF(V92=0,0,VLOOKUP(V92,FAC_TOTALS_APTA!$A$4:$BT$126,$L100,FALSE))</f>
        <v>0</v>
      </c>
      <c r="W100" s="32">
        <f>IF(W92=0,0,VLOOKUP(W92,FAC_TOTALS_APTA!$A$4:$BT$126,$L100,FALSE))</f>
        <v>0</v>
      </c>
      <c r="X100" s="32">
        <f>IF(X92=0,0,VLOOKUP(X92,FAC_TOTALS_APTA!$A$4:$BT$126,$L100,FALSE))</f>
        <v>0</v>
      </c>
      <c r="Y100" s="32">
        <f>IF(Y92=0,0,VLOOKUP(Y92,FAC_TOTALS_APTA!$A$4:$BT$126,$L100,FALSE))</f>
        <v>0</v>
      </c>
      <c r="Z100" s="32">
        <f>IF(Z92=0,0,VLOOKUP(Z92,FAC_TOTALS_APTA!$A$4:$BT$126,$L100,FALSE))</f>
        <v>0</v>
      </c>
      <c r="AA100" s="32">
        <f>IF(AA92=0,0,VLOOKUP(AA92,FAC_TOTALS_APTA!$A$4:$BT$126,$L100,FALSE))</f>
        <v>0</v>
      </c>
      <c r="AB100" s="32">
        <f>IF(AB92=0,0,VLOOKUP(AB92,FAC_TOTALS_APTA!$A$4:$BT$126,$L100,FALSE))</f>
        <v>0</v>
      </c>
      <c r="AC100" s="35">
        <f t="shared" si="32"/>
        <v>-18249072.117393836</v>
      </c>
      <c r="AD100" s="36">
        <f>AC100/G107</f>
        <v>-6.1145229070465219E-3</v>
      </c>
    </row>
    <row r="101" spans="1:31" x14ac:dyDescent="0.25">
      <c r="B101" s="28" t="s">
        <v>66</v>
      </c>
      <c r="C101" s="31"/>
      <c r="D101" s="107" t="s">
        <v>10</v>
      </c>
      <c r="E101" s="58"/>
      <c r="F101" s="9">
        <f>MATCH($D101,FAC_TOTALS_APTA!$A$2:$BT$2,)</f>
        <v>18</v>
      </c>
      <c r="G101" s="32">
        <f>VLOOKUP(G92,FAC_TOTALS_APTA!$A$4:$BT$126,$F101,FALSE)</f>
        <v>31.51</v>
      </c>
      <c r="H101" s="32">
        <f>VLOOKUP(H92,FAC_TOTALS_APTA!$A$4:$BT$126,$F101,FALSE)</f>
        <v>30.01</v>
      </c>
      <c r="I101" s="33">
        <f t="shared" si="29"/>
        <v>-4.7603935258648034E-2</v>
      </c>
      <c r="J101" s="34" t="str">
        <f t="shared" si="30"/>
        <v/>
      </c>
      <c r="K101" s="34" t="str">
        <f t="shared" si="31"/>
        <v>PCT_HH_NO_VEH_FAC</v>
      </c>
      <c r="L101" s="9">
        <f>MATCH($K101,FAC_TOTALS_APTA!$A$2:$BR$2,)</f>
        <v>36</v>
      </c>
      <c r="M101" s="32">
        <f>IF(M92=0,0,VLOOKUP(M92,FAC_TOTALS_APTA!$A$4:$BT$126,$L101,FALSE))</f>
        <v>-10417857.2799291</v>
      </c>
      <c r="N101" s="32">
        <f>IF(N92=0,0,VLOOKUP(N92,FAC_TOTALS_APTA!$A$4:$BT$126,$L101,FALSE))</f>
        <v>1844411.29499471</v>
      </c>
      <c r="O101" s="32">
        <f>IF(O92=0,0,VLOOKUP(O92,FAC_TOTALS_APTA!$A$4:$BT$126,$L101,FALSE))</f>
        <v>-212214.61527569999</v>
      </c>
      <c r="P101" s="32">
        <f>IF(P92=0,0,VLOOKUP(P92,FAC_TOTALS_APTA!$A$4:$BT$126,$L101,FALSE))</f>
        <v>-1993674.2027710499</v>
      </c>
      <c r="Q101" s="32">
        <f>IF(Q92=0,0,VLOOKUP(Q92,FAC_TOTALS_APTA!$A$4:$BT$126,$L101,FALSE))</f>
        <v>831403.72332611994</v>
      </c>
      <c r="R101" s="32">
        <f>IF(R92=0,0,VLOOKUP(R92,FAC_TOTALS_APTA!$A$4:$BT$126,$L101,FALSE))</f>
        <v>69748.217042187694</v>
      </c>
      <c r="S101" s="32">
        <f>IF(S92=0,0,VLOOKUP(S92,FAC_TOTALS_APTA!$A$4:$BT$126,$L101,FALSE))</f>
        <v>0</v>
      </c>
      <c r="T101" s="32">
        <f>IF(T92=0,0,VLOOKUP(T92,FAC_TOTALS_APTA!$A$4:$BT$126,$L101,FALSE))</f>
        <v>0</v>
      </c>
      <c r="U101" s="32">
        <f>IF(U92=0,0,VLOOKUP(U92,FAC_TOTALS_APTA!$A$4:$BT$126,$L101,FALSE))</f>
        <v>0</v>
      </c>
      <c r="V101" s="32">
        <f>IF(V92=0,0,VLOOKUP(V92,FAC_TOTALS_APTA!$A$4:$BT$126,$L101,FALSE))</f>
        <v>0</v>
      </c>
      <c r="W101" s="32">
        <f>IF(W92=0,0,VLOOKUP(W92,FAC_TOTALS_APTA!$A$4:$BT$126,$L101,FALSE))</f>
        <v>0</v>
      </c>
      <c r="X101" s="32">
        <f>IF(X92=0,0,VLOOKUP(X92,FAC_TOTALS_APTA!$A$4:$BT$126,$L101,FALSE))</f>
        <v>0</v>
      </c>
      <c r="Y101" s="32">
        <f>IF(Y92=0,0,VLOOKUP(Y92,FAC_TOTALS_APTA!$A$4:$BT$126,$L101,FALSE))</f>
        <v>0</v>
      </c>
      <c r="Z101" s="32">
        <f>IF(Z92=0,0,VLOOKUP(Z92,FAC_TOTALS_APTA!$A$4:$BT$126,$L101,FALSE))</f>
        <v>0</v>
      </c>
      <c r="AA101" s="32">
        <f>IF(AA92=0,0,VLOOKUP(AA92,FAC_TOTALS_APTA!$A$4:$BT$126,$L101,FALSE))</f>
        <v>0</v>
      </c>
      <c r="AB101" s="32">
        <f>IF(AB92=0,0,VLOOKUP(AB92,FAC_TOTALS_APTA!$A$4:$BT$126,$L101,FALSE))</f>
        <v>0</v>
      </c>
      <c r="AC101" s="35">
        <f t="shared" si="32"/>
        <v>-9878182.8626128305</v>
      </c>
      <c r="AD101" s="36">
        <f>AC101/G107</f>
        <v>-3.309777889247903E-3</v>
      </c>
    </row>
    <row r="102" spans="1:31" x14ac:dyDescent="0.25">
      <c r="B102" s="28" t="s">
        <v>51</v>
      </c>
      <c r="C102" s="31"/>
      <c r="D102" s="107" t="s">
        <v>31</v>
      </c>
      <c r="E102" s="58"/>
      <c r="F102" s="9">
        <f>MATCH($D102,FAC_TOTALS_APTA!$A$2:$BT$2,)</f>
        <v>19</v>
      </c>
      <c r="G102" s="37">
        <f>VLOOKUP(G92,FAC_TOTALS_APTA!$A$4:$BT$126,$F102,FALSE)</f>
        <v>4.0999999999999996</v>
      </c>
      <c r="H102" s="37">
        <f>VLOOKUP(H92,FAC_TOTALS_APTA!$A$4:$BT$126,$F102,FALSE)</f>
        <v>4.5999999999999996</v>
      </c>
      <c r="I102" s="33">
        <f t="shared" si="29"/>
        <v>0.12195121951219523</v>
      </c>
      <c r="J102" s="34" t="str">
        <f t="shared" si="30"/>
        <v/>
      </c>
      <c r="K102" s="34" t="str">
        <f t="shared" si="31"/>
        <v>JTW_HOME_PCT_FAC</v>
      </c>
      <c r="L102" s="9">
        <f>MATCH($K102,FAC_TOTALS_APTA!$A$2:$BR$2,)</f>
        <v>37</v>
      </c>
      <c r="M102" s="32">
        <f>IF(M92=0,0,VLOOKUP(M92,FAC_TOTALS_APTA!$A$4:$BT$126,$L102,FALSE))</f>
        <v>-2448285.8476416101</v>
      </c>
      <c r="N102" s="32">
        <f>IF(N92=0,0,VLOOKUP(N92,FAC_TOTALS_APTA!$A$4:$BT$126,$L102,FALSE))</f>
        <v>0</v>
      </c>
      <c r="O102" s="32">
        <f>IF(O92=0,0,VLOOKUP(O92,FAC_TOTALS_APTA!$A$4:$BT$126,$L102,FALSE))</f>
        <v>2624214.15301335</v>
      </c>
      <c r="P102" s="32">
        <f>IF(P92=0,0,VLOOKUP(P92,FAC_TOTALS_APTA!$A$4:$BT$126,$L102,FALSE))</f>
        <v>-10183126.4243961</v>
      </c>
      <c r="Q102" s="32">
        <f>IF(Q92=0,0,VLOOKUP(Q92,FAC_TOTALS_APTA!$A$4:$BT$126,$L102,FALSE))</f>
        <v>0</v>
      </c>
      <c r="R102" s="32">
        <f>IF(R92=0,0,VLOOKUP(R92,FAC_TOTALS_APTA!$A$4:$BT$126,$L102,FALSE))</f>
        <v>-2585208.9844367402</v>
      </c>
      <c r="S102" s="32">
        <f>IF(S92=0,0,VLOOKUP(S92,FAC_TOTALS_APTA!$A$4:$BT$126,$L102,FALSE))</f>
        <v>0</v>
      </c>
      <c r="T102" s="32">
        <f>IF(T92=0,0,VLOOKUP(T92,FAC_TOTALS_APTA!$A$4:$BT$126,$L102,FALSE))</f>
        <v>0</v>
      </c>
      <c r="U102" s="32">
        <f>IF(U92=0,0,VLOOKUP(U92,FAC_TOTALS_APTA!$A$4:$BT$126,$L102,FALSE))</f>
        <v>0</v>
      </c>
      <c r="V102" s="32">
        <f>IF(V92=0,0,VLOOKUP(V92,FAC_TOTALS_APTA!$A$4:$BT$126,$L102,FALSE))</f>
        <v>0</v>
      </c>
      <c r="W102" s="32">
        <f>IF(W92=0,0,VLOOKUP(W92,FAC_TOTALS_APTA!$A$4:$BT$126,$L102,FALSE))</f>
        <v>0</v>
      </c>
      <c r="X102" s="32">
        <f>IF(X92=0,0,VLOOKUP(X92,FAC_TOTALS_APTA!$A$4:$BT$126,$L102,FALSE))</f>
        <v>0</v>
      </c>
      <c r="Y102" s="32">
        <f>IF(Y92=0,0,VLOOKUP(Y92,FAC_TOTALS_APTA!$A$4:$BT$126,$L102,FALSE))</f>
        <v>0</v>
      </c>
      <c r="Z102" s="32">
        <f>IF(Z92=0,0,VLOOKUP(Z92,FAC_TOTALS_APTA!$A$4:$BT$126,$L102,FALSE))</f>
        <v>0</v>
      </c>
      <c r="AA102" s="32">
        <f>IF(AA92=0,0,VLOOKUP(AA92,FAC_TOTALS_APTA!$A$4:$BT$126,$L102,FALSE))</f>
        <v>0</v>
      </c>
      <c r="AB102" s="32">
        <f>IF(AB92=0,0,VLOOKUP(AB92,FAC_TOTALS_APTA!$A$4:$BT$126,$L102,FALSE))</f>
        <v>0</v>
      </c>
      <c r="AC102" s="35">
        <f t="shared" si="32"/>
        <v>-12592407.103461098</v>
      </c>
      <c r="AD102" s="36">
        <f>AC102/G107</f>
        <v>-4.2192041980907112E-3</v>
      </c>
    </row>
    <row r="103" spans="1:31" x14ac:dyDescent="0.25">
      <c r="B103" s="28" t="s">
        <v>67</v>
      </c>
      <c r="C103" s="31"/>
      <c r="D103" s="14" t="s">
        <v>78</v>
      </c>
      <c r="E103" s="58"/>
      <c r="F103" s="9">
        <f>MATCH($D103,FAC_TOTALS_APTA!$A$2:$BT$2,)</f>
        <v>25</v>
      </c>
      <c r="G103" s="37">
        <f>VLOOKUP(G92,FAC_TOTALS_APTA!$A$4:$BT$126,$F103,FALSE)</f>
        <v>1</v>
      </c>
      <c r="H103" s="37">
        <f>VLOOKUP(H92,FAC_TOTALS_APTA!$A$4:$BT$126,$F103,FALSE)</f>
        <v>7</v>
      </c>
      <c r="I103" s="33">
        <f t="shared" si="29"/>
        <v>6</v>
      </c>
      <c r="J103" s="34"/>
      <c r="K103" s="34" t="str">
        <f t="shared" si="31"/>
        <v>YEARS_SINCE_TNC_RAIL_NY_FAC</v>
      </c>
      <c r="L103" s="9">
        <f>MATCH($K103,FAC_TOTALS_APTA!$A$2:$BR$2,)</f>
        <v>43</v>
      </c>
      <c r="M103" s="32">
        <f>IF(M92=0,0,VLOOKUP(M92,FAC_TOTALS_APTA!$A$4:$BT$126,$L103,FALSE))</f>
        <v>73563911.931551203</v>
      </c>
      <c r="N103" s="32">
        <f>IF(N92=0,0,VLOOKUP(N92,FAC_TOTALS_APTA!$A$4:$BT$126,$L103,FALSE))</f>
        <v>76055730.517145902</v>
      </c>
      <c r="O103" s="32">
        <f>IF(O92=0,0,VLOOKUP(O92,FAC_TOTALS_APTA!$A$4:$BT$126,$L103,FALSE))</f>
        <v>78784151.184797496</v>
      </c>
      <c r="P103" s="32">
        <f>IF(P92=0,0,VLOOKUP(P92,FAC_TOTALS_APTA!$A$4:$BT$126,$L103,FALSE))</f>
        <v>76589336.698168501</v>
      </c>
      <c r="Q103" s="32">
        <f>IF(Q92=0,0,VLOOKUP(Q92,FAC_TOTALS_APTA!$A$4:$BT$126,$L103,FALSE))</f>
        <v>77151095.989020705</v>
      </c>
      <c r="R103" s="32">
        <f>IF(R92=0,0,VLOOKUP(R92,FAC_TOTALS_APTA!$A$4:$BT$126,$L103,FALSE))</f>
        <v>77678056.358882099</v>
      </c>
      <c r="S103" s="32">
        <f>IF(S92=0,0,VLOOKUP(S92,FAC_TOTALS_APTA!$A$4:$BT$126,$L103,FALSE))</f>
        <v>0</v>
      </c>
      <c r="T103" s="32">
        <f>IF(T92=0,0,VLOOKUP(T92,FAC_TOTALS_APTA!$A$4:$BT$126,$L103,FALSE))</f>
        <v>0</v>
      </c>
      <c r="U103" s="32">
        <f>IF(U92=0,0,VLOOKUP(U92,FAC_TOTALS_APTA!$A$4:$BT$126,$L103,FALSE))</f>
        <v>0</v>
      </c>
      <c r="V103" s="32">
        <f>IF(V92=0,0,VLOOKUP(V92,FAC_TOTALS_APTA!$A$4:$BT$126,$L103,FALSE))</f>
        <v>0</v>
      </c>
      <c r="W103" s="32">
        <f>IF(W92=0,0,VLOOKUP(W92,FAC_TOTALS_APTA!$A$4:$BT$126,$L103,FALSE))</f>
        <v>0</v>
      </c>
      <c r="X103" s="32">
        <f>IF(X92=0,0,VLOOKUP(X92,FAC_TOTALS_APTA!$A$4:$BT$126,$L103,FALSE))</f>
        <v>0</v>
      </c>
      <c r="Y103" s="32">
        <f>IF(Y92=0,0,VLOOKUP(Y92,FAC_TOTALS_APTA!$A$4:$BT$126,$L103,FALSE))</f>
        <v>0</v>
      </c>
      <c r="Z103" s="32">
        <f>IF(Z92=0,0,VLOOKUP(Z92,FAC_TOTALS_APTA!$A$4:$BT$126,$L103,FALSE))</f>
        <v>0</v>
      </c>
      <c r="AA103" s="32">
        <f>IF(AA92=0,0,VLOOKUP(AA92,FAC_TOTALS_APTA!$A$4:$BT$126,$L103,FALSE))</f>
        <v>0</v>
      </c>
      <c r="AB103" s="32">
        <f>IF(AB92=0,0,VLOOKUP(AB92,FAC_TOTALS_APTA!$A$4:$BT$126,$L103,FALSE))</f>
        <v>0</v>
      </c>
      <c r="AC103" s="35">
        <f t="shared" si="32"/>
        <v>459822282.67956591</v>
      </c>
      <c r="AD103" s="36">
        <f>AC103/G107</f>
        <v>0.15406777191344415</v>
      </c>
    </row>
    <row r="104" spans="1:31" hidden="1" x14ac:dyDescent="0.25">
      <c r="B104" s="28" t="s">
        <v>68</v>
      </c>
      <c r="C104" s="31"/>
      <c r="D104" s="107" t="s">
        <v>47</v>
      </c>
      <c r="E104" s="58"/>
      <c r="F104" s="9">
        <f>MATCH($D104,FAC_TOTALS_APTA!$A$2:$BT$2,)</f>
        <v>28</v>
      </c>
      <c r="G104" s="37">
        <f>VLOOKUP(G92,FAC_TOTALS_APTA!$A$4:$BT$126,$F104,FALSE)</f>
        <v>0</v>
      </c>
      <c r="H104" s="37">
        <f>VLOOKUP(H92,FAC_TOTALS_APTA!$A$4:$BT$126,$F104,FALSE)</f>
        <v>1</v>
      </c>
      <c r="I104" s="33" t="str">
        <f t="shared" si="29"/>
        <v>-</v>
      </c>
      <c r="J104" s="34" t="str">
        <f t="shared" ref="J104:J105" si="33">IF(C104="Log","_log","")</f>
        <v/>
      </c>
      <c r="K104" s="34" t="str">
        <f t="shared" si="31"/>
        <v>BIKE_SHARE_FAC</v>
      </c>
      <c r="L104" s="9">
        <f>MATCH($K104,FAC_TOTALS_APTA!$A$2:$BR$2,)</f>
        <v>46</v>
      </c>
      <c r="M104" s="32">
        <f>IF(M92=0,0,VLOOKUP(M92,FAC_TOTALS_APTA!$A$4:$BT$126,$L104,FALSE))</f>
        <v>-30129864.278317399</v>
      </c>
      <c r="N104" s="32">
        <f>IF(N92=0,0,VLOOKUP(N92,FAC_TOTALS_APTA!$A$4:$BT$126,$L104,FALSE))</f>
        <v>0</v>
      </c>
      <c r="O104" s="32">
        <f>IF(O92=0,0,VLOOKUP(O92,FAC_TOTALS_APTA!$A$4:$BT$126,$L104,FALSE))</f>
        <v>0</v>
      </c>
      <c r="P104" s="32">
        <f>IF(P92=0,0,VLOOKUP(P92,FAC_TOTALS_APTA!$A$4:$BT$126,$L104,FALSE))</f>
        <v>0</v>
      </c>
      <c r="Q104" s="32">
        <f>IF(Q92=0,0,VLOOKUP(Q92,FAC_TOTALS_APTA!$A$4:$BT$126,$L104,FALSE))</f>
        <v>0</v>
      </c>
      <c r="R104" s="32">
        <f>IF(R92=0,0,VLOOKUP(R92,FAC_TOTALS_APTA!$A$4:$BT$126,$L104,FALSE))</f>
        <v>0</v>
      </c>
      <c r="S104" s="32">
        <f>IF(S92=0,0,VLOOKUP(S92,FAC_TOTALS_APTA!$A$4:$BT$126,$L104,FALSE))</f>
        <v>0</v>
      </c>
      <c r="T104" s="32">
        <f>IF(T92=0,0,VLOOKUP(T92,FAC_TOTALS_APTA!$A$4:$BT$126,$L104,FALSE))</f>
        <v>0</v>
      </c>
      <c r="U104" s="32">
        <f>IF(U92=0,0,VLOOKUP(U92,FAC_TOTALS_APTA!$A$4:$BT$126,$L104,FALSE))</f>
        <v>0</v>
      </c>
      <c r="V104" s="32">
        <f>IF(V92=0,0,VLOOKUP(V92,FAC_TOTALS_APTA!$A$4:$BT$126,$L104,FALSE))</f>
        <v>0</v>
      </c>
      <c r="W104" s="32">
        <f>IF(W92=0,0,VLOOKUP(W92,FAC_TOTALS_APTA!$A$4:$BT$126,$L104,FALSE))</f>
        <v>0</v>
      </c>
      <c r="X104" s="32">
        <f>IF(X92=0,0,VLOOKUP(X92,FAC_TOTALS_APTA!$A$4:$BT$126,$L104,FALSE))</f>
        <v>0</v>
      </c>
      <c r="Y104" s="32">
        <f>IF(Y92=0,0,VLOOKUP(Y92,FAC_TOTALS_APTA!$A$4:$BT$126,$L104,FALSE))</f>
        <v>0</v>
      </c>
      <c r="Z104" s="32">
        <f>IF(Z92=0,0,VLOOKUP(Z92,FAC_TOTALS_APTA!$A$4:$BT$126,$L104,FALSE))</f>
        <v>0</v>
      </c>
      <c r="AA104" s="32">
        <f>IF(AA92=0,0,VLOOKUP(AA92,FAC_TOTALS_APTA!$A$4:$BT$126,$L104,FALSE))</f>
        <v>0</v>
      </c>
      <c r="AB104" s="32">
        <f>IF(AB92=0,0,VLOOKUP(AB92,FAC_TOTALS_APTA!$A$4:$BT$126,$L104,FALSE))</f>
        <v>0</v>
      </c>
      <c r="AC104" s="35">
        <f t="shared" si="32"/>
        <v>-30129864.278317399</v>
      </c>
      <c r="AD104" s="36">
        <f>AC104/G107</f>
        <v>-1.0095293839097637E-2</v>
      </c>
    </row>
    <row r="105" spans="1:31" hidden="1" x14ac:dyDescent="0.25">
      <c r="B105" s="11" t="s">
        <v>69</v>
      </c>
      <c r="C105" s="30"/>
      <c r="D105" s="132" t="s">
        <v>48</v>
      </c>
      <c r="E105" s="59"/>
      <c r="F105" s="10">
        <f>MATCH($D105,FAC_TOTALS_APTA!$A$2:$BT$2,)</f>
        <v>29</v>
      </c>
      <c r="G105" s="38">
        <f>VLOOKUP(G92,FAC_TOTALS_APTA!$A$4:$BT$126,$F105,FALSE)</f>
        <v>0</v>
      </c>
      <c r="H105" s="38">
        <f>VLOOKUP(H92,FAC_TOTALS_APTA!$A$4:$BT$126,$F105,FALSE)</f>
        <v>1</v>
      </c>
      <c r="I105" s="39" t="str">
        <f t="shared" si="29"/>
        <v>-</v>
      </c>
      <c r="J105" s="40" t="str">
        <f t="shared" si="33"/>
        <v/>
      </c>
      <c r="K105" s="40" t="str">
        <f t="shared" si="31"/>
        <v>scooter_flag_FAC</v>
      </c>
      <c r="L105" s="10">
        <f>MATCH($K105,FAC_TOTALS_APTA!$A$2:$BR$2,)</f>
        <v>47</v>
      </c>
      <c r="M105" s="41">
        <f>IF(M92=0,0,VLOOKUP(M92,FAC_TOTALS_APTA!$A$4:$BT$126,$L105,FALSE))</f>
        <v>0</v>
      </c>
      <c r="N105" s="41">
        <f>IF(N92=0,0,VLOOKUP(N92,FAC_TOTALS_APTA!$A$4:$BT$126,$L105,FALSE))</f>
        <v>0</v>
      </c>
      <c r="O105" s="41">
        <f>IF(O92=0,0,VLOOKUP(O92,FAC_TOTALS_APTA!$A$4:$BT$126,$L105,FALSE))</f>
        <v>0</v>
      </c>
      <c r="P105" s="41">
        <f>IF(P92=0,0,VLOOKUP(P92,FAC_TOTALS_APTA!$A$4:$BT$126,$L105,FALSE))</f>
        <v>0</v>
      </c>
      <c r="Q105" s="41">
        <f>IF(Q92=0,0,VLOOKUP(Q92,FAC_TOTALS_APTA!$A$4:$BT$126,$L105,FALSE))</f>
        <v>0</v>
      </c>
      <c r="R105" s="41">
        <f>IF(R92=0,0,VLOOKUP(R92,FAC_TOTALS_APTA!$A$4:$BT$126,$L105,FALSE))</f>
        <v>-125413641.15614501</v>
      </c>
      <c r="S105" s="41">
        <f>IF(S92=0,0,VLOOKUP(S92,FAC_TOTALS_APTA!$A$4:$BT$126,$L105,FALSE))</f>
        <v>0</v>
      </c>
      <c r="T105" s="41">
        <f>IF(T92=0,0,VLOOKUP(T92,FAC_TOTALS_APTA!$A$4:$BT$126,$L105,FALSE))</f>
        <v>0</v>
      </c>
      <c r="U105" s="41">
        <f>IF(U92=0,0,VLOOKUP(U92,FAC_TOTALS_APTA!$A$4:$BT$126,$L105,FALSE))</f>
        <v>0</v>
      </c>
      <c r="V105" s="41">
        <f>IF(V92=0,0,VLOOKUP(V92,FAC_TOTALS_APTA!$A$4:$BT$126,$L105,FALSE))</f>
        <v>0</v>
      </c>
      <c r="W105" s="41">
        <f>IF(W92=0,0,VLOOKUP(W92,FAC_TOTALS_APTA!$A$4:$BT$126,$L105,FALSE))</f>
        <v>0</v>
      </c>
      <c r="X105" s="41">
        <f>IF(X92=0,0,VLOOKUP(X92,FAC_TOTALS_APTA!$A$4:$BT$126,$L105,FALSE))</f>
        <v>0</v>
      </c>
      <c r="Y105" s="41">
        <f>IF(Y92=0,0,VLOOKUP(Y92,FAC_TOTALS_APTA!$A$4:$BT$126,$L105,FALSE))</f>
        <v>0</v>
      </c>
      <c r="Z105" s="41">
        <f>IF(Z92=0,0,VLOOKUP(Z92,FAC_TOTALS_APTA!$A$4:$BT$126,$L105,FALSE))</f>
        <v>0</v>
      </c>
      <c r="AA105" s="41">
        <f>IF(AA92=0,0,VLOOKUP(AA92,FAC_TOTALS_APTA!$A$4:$BT$126,$L105,FALSE))</f>
        <v>0</v>
      </c>
      <c r="AB105" s="41">
        <f>IF(AB92=0,0,VLOOKUP(AB92,FAC_TOTALS_APTA!$A$4:$BT$126,$L105,FALSE))</f>
        <v>0</v>
      </c>
      <c r="AC105" s="42">
        <f t="shared" si="32"/>
        <v>-125413641.15614501</v>
      </c>
      <c r="AD105" s="43">
        <f>AC105/G107</f>
        <v>-4.202101765899946E-2</v>
      </c>
    </row>
    <row r="106" spans="1:31" x14ac:dyDescent="0.25">
      <c r="B106" s="44" t="s">
        <v>57</v>
      </c>
      <c r="C106" s="45"/>
      <c r="D106" s="44" t="s">
        <v>49</v>
      </c>
      <c r="E106" s="46"/>
      <c r="F106" s="47"/>
      <c r="G106" s="48"/>
      <c r="H106" s="48"/>
      <c r="I106" s="49"/>
      <c r="J106" s="50"/>
      <c r="K106" s="50" t="str">
        <f t="shared" ref="K106" si="34">CONCATENATE(D106,J106,"_FAC")</f>
        <v>New_Reporter_FAC</v>
      </c>
      <c r="L106" s="47">
        <f>MATCH($K106,FAC_TOTALS_APTA!$A$2:$BR$2,)</f>
        <v>51</v>
      </c>
      <c r="M106" s="48">
        <f>IF(M92=0,0,VLOOKUP(M92,FAC_TOTALS_APTA!$A$4:$BT$126,$L106,FALSE))</f>
        <v>0</v>
      </c>
      <c r="N106" s="48">
        <f>IF(N92=0,0,VLOOKUP(N92,FAC_TOTALS_APTA!$A$4:$BT$126,$L106,FALSE))</f>
        <v>0</v>
      </c>
      <c r="O106" s="48">
        <f>IF(O92=0,0,VLOOKUP(O92,FAC_TOTALS_APTA!$A$4:$BT$126,$L106,FALSE))</f>
        <v>0</v>
      </c>
      <c r="P106" s="48">
        <f>IF(P92=0,0,VLOOKUP(P92,FAC_TOTALS_APTA!$A$4:$BT$126,$L106,FALSE))</f>
        <v>0</v>
      </c>
      <c r="Q106" s="48">
        <f>IF(Q92=0,0,VLOOKUP(Q92,FAC_TOTALS_APTA!$A$4:$BT$126,$L106,FALSE))</f>
        <v>0</v>
      </c>
      <c r="R106" s="48">
        <f>IF(R92=0,0,VLOOKUP(R92,FAC_TOTALS_APTA!$A$4:$BT$126,$L106,FALSE))</f>
        <v>0</v>
      </c>
      <c r="S106" s="48">
        <f>IF(S92=0,0,VLOOKUP(S92,FAC_TOTALS_APTA!$A$4:$BT$126,$L106,FALSE))</f>
        <v>0</v>
      </c>
      <c r="T106" s="48">
        <f>IF(T92=0,0,VLOOKUP(T92,FAC_TOTALS_APTA!$A$4:$BT$126,$L106,FALSE))</f>
        <v>0</v>
      </c>
      <c r="U106" s="48">
        <f>IF(U92=0,0,VLOOKUP(U92,FAC_TOTALS_APTA!$A$4:$BT$126,$L106,FALSE))</f>
        <v>0</v>
      </c>
      <c r="V106" s="48">
        <f>IF(V92=0,0,VLOOKUP(V92,FAC_TOTALS_APTA!$A$4:$BT$126,$L106,FALSE))</f>
        <v>0</v>
      </c>
      <c r="W106" s="48">
        <f>IF(W92=0,0,VLOOKUP(W92,FAC_TOTALS_APTA!$A$4:$BT$126,$L106,FALSE))</f>
        <v>0</v>
      </c>
      <c r="X106" s="48">
        <f>IF(X92=0,0,VLOOKUP(X92,FAC_TOTALS_APTA!$A$4:$BT$126,$L106,FALSE))</f>
        <v>0</v>
      </c>
      <c r="Y106" s="48">
        <f>IF(Y92=0,0,VLOOKUP(Y92,FAC_TOTALS_APTA!$A$4:$BT$126,$L106,FALSE))</f>
        <v>0</v>
      </c>
      <c r="Z106" s="48">
        <f>IF(Z92=0,0,VLOOKUP(Z92,FAC_TOTALS_APTA!$A$4:$BT$126,$L106,FALSE))</f>
        <v>0</v>
      </c>
      <c r="AA106" s="48">
        <f>IF(AA92=0,0,VLOOKUP(AA92,FAC_TOTALS_APTA!$A$4:$BT$126,$L106,FALSE))</f>
        <v>0</v>
      </c>
      <c r="AB106" s="48">
        <f>IF(AB92=0,0,VLOOKUP(AB92,FAC_TOTALS_APTA!$A$4:$BT$126,$L106,FALSE))</f>
        <v>0</v>
      </c>
      <c r="AC106" s="51">
        <f>SUM(M106:AB106)</f>
        <v>0</v>
      </c>
      <c r="AD106" s="52">
        <f>AC106/G108</f>
        <v>0</v>
      </c>
    </row>
    <row r="107" spans="1:31" s="110" customFormat="1" ht="15.75" customHeight="1" x14ac:dyDescent="0.25">
      <c r="A107" s="109"/>
      <c r="B107" s="28" t="s">
        <v>70</v>
      </c>
      <c r="C107" s="31"/>
      <c r="D107" s="9" t="s">
        <v>6</v>
      </c>
      <c r="E107" s="58"/>
      <c r="F107" s="9">
        <f>MATCH($D107,FAC_TOTALS_APTA!$A$2:$BR$2,)</f>
        <v>10</v>
      </c>
      <c r="G107" s="113">
        <f>VLOOKUP(G92,FAC_TOTALS_APTA!$A$4:$BT$126,$F107,FALSE)</f>
        <v>2984545547.51331</v>
      </c>
      <c r="H107" s="113">
        <f>VLOOKUP(H92,FAC_TOTALS_APTA!$A$4:$BR$126,$F107,FALSE)</f>
        <v>3060870437.21873</v>
      </c>
      <c r="I107" s="115">
        <f t="shared" ref="I107" si="35">H107/G107-1</f>
        <v>2.5573370716025057E-2</v>
      </c>
      <c r="J107" s="34"/>
      <c r="K107" s="34"/>
      <c r="L107" s="9"/>
      <c r="M107" s="32">
        <f t="shared" ref="M107:AB107" si="36">SUM(M94:M100)</f>
        <v>6764857.3594463421</v>
      </c>
      <c r="N107" s="32">
        <f t="shared" si="36"/>
        <v>12778641.125172628</v>
      </c>
      <c r="O107" s="32">
        <f t="shared" si="36"/>
        <v>-188225212.34256247</v>
      </c>
      <c r="P107" s="32">
        <f t="shared" si="36"/>
        <v>-47241634.84602952</v>
      </c>
      <c r="Q107" s="32">
        <f t="shared" si="36"/>
        <v>41066149.834829777</v>
      </c>
      <c r="R107" s="32">
        <f t="shared" si="36"/>
        <v>-22344879.504416637</v>
      </c>
      <c r="S107" s="32">
        <f t="shared" si="36"/>
        <v>0</v>
      </c>
      <c r="T107" s="32">
        <f t="shared" si="36"/>
        <v>0</v>
      </c>
      <c r="U107" s="32">
        <f t="shared" si="36"/>
        <v>0</v>
      </c>
      <c r="V107" s="32">
        <f t="shared" si="36"/>
        <v>0</v>
      </c>
      <c r="W107" s="32">
        <f t="shared" si="36"/>
        <v>0</v>
      </c>
      <c r="X107" s="32">
        <f t="shared" si="36"/>
        <v>0</v>
      </c>
      <c r="Y107" s="32">
        <f t="shared" si="36"/>
        <v>0</v>
      </c>
      <c r="Z107" s="32">
        <f t="shared" si="36"/>
        <v>0</v>
      </c>
      <c r="AA107" s="32">
        <f t="shared" si="36"/>
        <v>0</v>
      </c>
      <c r="AB107" s="32">
        <f t="shared" si="36"/>
        <v>0</v>
      </c>
      <c r="AC107" s="35">
        <f>H107-G107</f>
        <v>76324889.705420017</v>
      </c>
      <c r="AD107" s="36">
        <f>I107</f>
        <v>2.5573370716025057E-2</v>
      </c>
      <c r="AE107" s="109"/>
    </row>
    <row r="108" spans="1:31" ht="13.5" thickBot="1" x14ac:dyDescent="0.3">
      <c r="B108" s="12" t="s">
        <v>54</v>
      </c>
      <c r="C108" s="26"/>
      <c r="D108" s="26" t="s">
        <v>4</v>
      </c>
      <c r="E108" s="26"/>
      <c r="F108" s="26">
        <f>MATCH($D108,FAC_TOTALS_APTA!$A$2:$BR$2,)</f>
        <v>8</v>
      </c>
      <c r="G108" s="114">
        <f>VLOOKUP(G92,FAC_TOTALS_APTA!$A$4:$BR$126,$F108,FALSE)</f>
        <v>2929500930.99999</v>
      </c>
      <c r="H108" s="114">
        <f>VLOOKUP(H92,FAC_TOTALS_APTA!$A$4:$BR$126,$F108,FALSE)</f>
        <v>3028681761</v>
      </c>
      <c r="I108" s="116">
        <f t="shared" ref="I108" si="37">H108/G108-1</f>
        <v>3.3855879324180549E-2</v>
      </c>
      <c r="J108" s="53"/>
      <c r="K108" s="53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54">
        <f>H108-G108</f>
        <v>99180830.000010014</v>
      </c>
      <c r="AD108" s="55">
        <f>I108</f>
        <v>3.3855879324180549E-2</v>
      </c>
    </row>
    <row r="109" spans="1:31" ht="14.25" thickTop="1" thickBot="1" x14ac:dyDescent="0.3">
      <c r="B109" s="60" t="s">
        <v>71</v>
      </c>
      <c r="C109" s="61"/>
      <c r="D109" s="61"/>
      <c r="E109" s="62"/>
      <c r="F109" s="61"/>
      <c r="G109" s="61"/>
      <c r="H109" s="61"/>
      <c r="I109" s="63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55">
        <f>AD108-AD107</f>
        <v>8.2825086081554922E-3</v>
      </c>
    </row>
    <row r="110" spans="1:31" ht="13.5" thickTop="1" x14ac:dyDescent="0.25"/>
  </sheetData>
  <mergeCells count="8">
    <mergeCell ref="G89:I89"/>
    <mergeCell ref="AC89:AD89"/>
    <mergeCell ref="G8:I8"/>
    <mergeCell ref="AC8:AD8"/>
    <mergeCell ref="G35:I35"/>
    <mergeCell ref="AC35:AD35"/>
    <mergeCell ref="G62:I62"/>
    <mergeCell ref="AC62:AD6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workbookViewId="0">
      <pane xSplit="4" ySplit="3" topLeftCell="AJ111" activePane="bottomRight" state="frozen"/>
      <selection pane="topRight" activeCell="E1" sqref="E1"/>
      <selection pane="bottomLeft" activeCell="A4" sqref="A4"/>
      <selection pane="bottomRight" activeCell="AL3" sqref="AL3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2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5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2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W1" s="7"/>
      <c r="AX1" s="7"/>
      <c r="AY1" s="7"/>
      <c r="AZ1" s="7"/>
      <c r="BM1" s="76"/>
      <c r="BN1" s="76"/>
      <c r="BO1" s="76"/>
      <c r="BP1" s="76"/>
      <c r="BQ1" s="76"/>
      <c r="BR1" s="76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58</v>
      </c>
      <c r="F2" t="s">
        <v>72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73</v>
      </c>
      <c r="N2" t="s">
        <v>9</v>
      </c>
      <c r="O2" t="s">
        <v>92</v>
      </c>
      <c r="P2" t="s">
        <v>17</v>
      </c>
      <c r="Q2" t="s">
        <v>16</v>
      </c>
      <c r="R2" t="s">
        <v>10</v>
      </c>
      <c r="S2" t="s">
        <v>31</v>
      </c>
      <c r="T2" s="2" t="s">
        <v>95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47</v>
      </c>
      <c r="AC2" t="s">
        <v>48</v>
      </c>
      <c r="AD2" t="s">
        <v>11</v>
      </c>
      <c r="AE2" t="s">
        <v>81</v>
      </c>
      <c r="AF2" t="s">
        <v>12</v>
      </c>
      <c r="AG2" t="s">
        <v>96</v>
      </c>
      <c r="AH2" t="s">
        <v>32</v>
      </c>
      <c r="AI2" t="s">
        <v>33</v>
      </c>
      <c r="AJ2" t="s">
        <v>13</v>
      </c>
      <c r="AK2" t="s">
        <v>34</v>
      </c>
      <c r="AL2" t="s">
        <v>97</v>
      </c>
      <c r="AM2" t="s">
        <v>82</v>
      </c>
      <c r="AN2" t="s">
        <v>83</v>
      </c>
      <c r="AO2" t="s">
        <v>84</v>
      </c>
      <c r="AP2" t="s">
        <v>85</v>
      </c>
      <c r="AQ2" t="s">
        <v>86</v>
      </c>
      <c r="AR2" t="s">
        <v>87</v>
      </c>
      <c r="AS2" t="s">
        <v>88</v>
      </c>
      <c r="AT2" t="s">
        <v>98</v>
      </c>
      <c r="AU2" t="s">
        <v>99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164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2010457713.27179</v>
      </c>
      <c r="K4">
        <v>0</v>
      </c>
      <c r="L4">
        <v>69431799.636510193</v>
      </c>
      <c r="M4">
        <v>0.91027864284140703</v>
      </c>
      <c r="N4">
        <v>9573567.1438265797</v>
      </c>
      <c r="O4">
        <v>0.56237705013664196</v>
      </c>
      <c r="P4">
        <v>1.99892297215457</v>
      </c>
      <c r="Q4">
        <v>39381.469965213502</v>
      </c>
      <c r="R4">
        <v>9.9176880297119094</v>
      </c>
      <c r="S4">
        <v>3.9438940773070499</v>
      </c>
      <c r="T4" s="2">
        <v>41739576.4516524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M4"/>
      <c r="BN4"/>
      <c r="BO4"/>
      <c r="BP4"/>
      <c r="BQ4"/>
      <c r="BR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2182732121.0286002</v>
      </c>
      <c r="K5">
        <v>38089939.638252497</v>
      </c>
      <c r="L5">
        <v>69475683.838446796</v>
      </c>
      <c r="M5">
        <v>0.91687073440147104</v>
      </c>
      <c r="N5">
        <v>9715711.2025870793</v>
      </c>
      <c r="O5">
        <v>0.56274606957974505</v>
      </c>
      <c r="P5">
        <v>2.3077092528229799</v>
      </c>
      <c r="Q5">
        <v>38481.401179127999</v>
      </c>
      <c r="R5">
        <v>9.8266441604857402</v>
      </c>
      <c r="S5">
        <v>3.9438940773070499</v>
      </c>
      <c r="T5" s="2">
        <v>41889498.453883402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-1849063.82065424</v>
      </c>
      <c r="AE5">
        <v>-3221200.1375515098</v>
      </c>
      <c r="AF5">
        <v>8613811.0249531306</v>
      </c>
      <c r="AG5">
        <v>-1783579.8299394001</v>
      </c>
      <c r="AH5">
        <v>31734037.195579</v>
      </c>
      <c r="AI5">
        <v>3592715.7335109902</v>
      </c>
      <c r="AJ5">
        <v>-454990.22380757798</v>
      </c>
      <c r="AK5">
        <v>0</v>
      </c>
      <c r="AL5">
        <v>1836923.73080989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3">
        <v>0</v>
      </c>
      <c r="AT5">
        <v>0</v>
      </c>
      <c r="AU5" s="3">
        <v>0</v>
      </c>
      <c r="AV5">
        <v>38035974.408700101</v>
      </c>
      <c r="AW5" s="3">
        <v>38556643.556935899</v>
      </c>
      <c r="AX5">
        <v>-110092307.556935</v>
      </c>
      <c r="AY5" s="3">
        <v>0</v>
      </c>
      <c r="AZ5">
        <v>-71535663.999999896</v>
      </c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2490799684.1617198</v>
      </c>
      <c r="K6">
        <v>89537416.014842093</v>
      </c>
      <c r="L6">
        <v>71765534.239041999</v>
      </c>
      <c r="M6">
        <v>0.88111629180226403</v>
      </c>
      <c r="N6">
        <v>9734314.7826844901</v>
      </c>
      <c r="O6">
        <v>0.56297967264656301</v>
      </c>
      <c r="P6">
        <v>2.60745949407365</v>
      </c>
      <c r="Q6">
        <v>38183.589923807398</v>
      </c>
      <c r="R6">
        <v>9.7869676092694604</v>
      </c>
      <c r="S6">
        <v>3.9555663396720502</v>
      </c>
      <c r="T6" s="2">
        <v>40959040.496652402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26646017.744765598</v>
      </c>
      <c r="AE6">
        <v>22055522.636372499</v>
      </c>
      <c r="AF6">
        <v>10226850.7421606</v>
      </c>
      <c r="AG6">
        <v>-1693493.3555052199</v>
      </c>
      <c r="AH6">
        <v>28658423.694247998</v>
      </c>
      <c r="AI6">
        <v>4898649.5451059099</v>
      </c>
      <c r="AJ6">
        <v>-433994.04036062502</v>
      </c>
      <c r="AK6">
        <v>0</v>
      </c>
      <c r="AL6">
        <v>549431.86870024097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s="3">
        <v>0</v>
      </c>
      <c r="AT6">
        <v>0</v>
      </c>
      <c r="AU6" s="3">
        <v>0</v>
      </c>
      <c r="AV6">
        <v>82946496.351103902</v>
      </c>
      <c r="AW6" s="3">
        <v>84669273.435131401</v>
      </c>
      <c r="AX6">
        <v>-14364907.4351312</v>
      </c>
      <c r="AY6" s="3">
        <v>179225222.99999899</v>
      </c>
      <c r="AZ6">
        <v>249529589</v>
      </c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2713019365.5369802</v>
      </c>
      <c r="K7">
        <v>26499364.625914101</v>
      </c>
      <c r="L7">
        <v>70767074.604147598</v>
      </c>
      <c r="M7">
        <v>0.908709006019361</v>
      </c>
      <c r="N7">
        <v>9670224.8115459997</v>
      </c>
      <c r="O7">
        <v>0.55784410852177402</v>
      </c>
      <c r="P7">
        <v>3.0629169958820901</v>
      </c>
      <c r="Q7">
        <v>37264.378431327401</v>
      </c>
      <c r="R7">
        <v>9.5820881245511096</v>
      </c>
      <c r="S7">
        <v>3.9826876644648799</v>
      </c>
      <c r="T7" s="2">
        <v>39703876.559176899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-21336601.208270099</v>
      </c>
      <c r="AE7">
        <v>-10176225.678164201</v>
      </c>
      <c r="AF7">
        <v>11801788.015019501</v>
      </c>
      <c r="AG7">
        <v>-1793886.0498071599</v>
      </c>
      <c r="AH7">
        <v>41797307.1932052</v>
      </c>
      <c r="AI7">
        <v>4731724.6534344098</v>
      </c>
      <c r="AJ7">
        <v>-646688.18210623204</v>
      </c>
      <c r="AK7">
        <v>0</v>
      </c>
      <c r="AL7">
        <v>599283.24899181596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3">
        <v>0</v>
      </c>
      <c r="AT7">
        <v>0</v>
      </c>
      <c r="AU7" s="3">
        <v>0</v>
      </c>
      <c r="AV7">
        <v>24976701.992303099</v>
      </c>
      <c r="AW7" s="3">
        <v>24429576.354051199</v>
      </c>
      <c r="AX7">
        <v>7686834.6459473297</v>
      </c>
      <c r="AY7" s="3">
        <v>125667082.999999</v>
      </c>
      <c r="AZ7">
        <v>157783493.999998</v>
      </c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2752375142.0791101</v>
      </c>
      <c r="K8">
        <v>39355776.542126797</v>
      </c>
      <c r="L8">
        <v>70624705.906152099</v>
      </c>
      <c r="M8">
        <v>0.897836833845017</v>
      </c>
      <c r="N8">
        <v>9915449.72303918</v>
      </c>
      <c r="O8">
        <v>0.55635329884487295</v>
      </c>
      <c r="P8">
        <v>3.3556920653326898</v>
      </c>
      <c r="Q8">
        <v>35771.540827119403</v>
      </c>
      <c r="R8">
        <v>9.4619485484100494</v>
      </c>
      <c r="S8">
        <v>4.3015517876788696</v>
      </c>
      <c r="T8" s="2">
        <v>39052506.006871797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-5096130.3570205197</v>
      </c>
      <c r="AE8">
        <v>7411212.6720632296</v>
      </c>
      <c r="AF8">
        <v>15987786.122634901</v>
      </c>
      <c r="AG8">
        <v>-1404248.60934781</v>
      </c>
      <c r="AH8">
        <v>26295455.0420903</v>
      </c>
      <c r="AI8">
        <v>7653589.1561085703</v>
      </c>
      <c r="AJ8">
        <v>-722582.751857889</v>
      </c>
      <c r="AK8">
        <v>-6727598.5882699201</v>
      </c>
      <c r="AL8">
        <v>-2158036.2844194002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3">
        <v>0</v>
      </c>
      <c r="AT8">
        <v>0</v>
      </c>
      <c r="AU8" s="3">
        <v>0</v>
      </c>
      <c r="AV8">
        <v>41239446.401981503</v>
      </c>
      <c r="AW8" s="3">
        <v>41255019.633944802</v>
      </c>
      <c r="AX8">
        <v>-10899706.633942099</v>
      </c>
      <c r="AY8" s="3">
        <v>0</v>
      </c>
      <c r="AZ8">
        <v>30355313.0000026</v>
      </c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2761717691.7889199</v>
      </c>
      <c r="K9">
        <v>9342549.7098096497</v>
      </c>
      <c r="L9">
        <v>71582714.355237693</v>
      </c>
      <c r="M9">
        <v>0.92086023061058198</v>
      </c>
      <c r="N9">
        <v>9964969.7656980809</v>
      </c>
      <c r="O9">
        <v>0.55114599960923905</v>
      </c>
      <c r="P9">
        <v>3.5310062793786798</v>
      </c>
      <c r="Q9">
        <v>36276.706108743201</v>
      </c>
      <c r="R9">
        <v>9.2945652359991193</v>
      </c>
      <c r="S9">
        <v>4.4274885399032797</v>
      </c>
      <c r="T9" s="2">
        <v>39058305.923551299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22376822.2688816</v>
      </c>
      <c r="AE9">
        <v>-18039222.8589653</v>
      </c>
      <c r="AF9">
        <v>4406960.0833305903</v>
      </c>
      <c r="AG9">
        <v>-4919239.1129395701</v>
      </c>
      <c r="AH9">
        <v>15023032.203139801</v>
      </c>
      <c r="AI9">
        <v>-2658510.97489102</v>
      </c>
      <c r="AJ9">
        <v>-960368.42232675897</v>
      </c>
      <c r="AK9">
        <v>-2899454.5681452798</v>
      </c>
      <c r="AL9">
        <v>-163179.17008289701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s="3">
        <v>0</v>
      </c>
      <c r="AT9">
        <v>0</v>
      </c>
      <c r="AU9" s="3">
        <v>0</v>
      </c>
      <c r="AV9">
        <v>12166839.4480012</v>
      </c>
      <c r="AW9" s="3">
        <v>11947202.3991128</v>
      </c>
      <c r="AX9">
        <v>-2191878.3991153701</v>
      </c>
      <c r="AY9" s="3">
        <v>0</v>
      </c>
      <c r="AZ9">
        <v>9755323.9999974594</v>
      </c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2805319781.4643402</v>
      </c>
      <c r="K10">
        <v>43602089.675428197</v>
      </c>
      <c r="L10">
        <v>71889164.491291001</v>
      </c>
      <c r="M10">
        <v>0.90104162550678502</v>
      </c>
      <c r="N10">
        <v>9988399.3974122796</v>
      </c>
      <c r="O10">
        <v>0.55447296790479506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 s="2">
        <v>1771605.7597044101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10623146.2262128</v>
      </c>
      <c r="AE10">
        <v>13557550.9102901</v>
      </c>
      <c r="AF10">
        <v>2914154.75978996</v>
      </c>
      <c r="AG10">
        <v>3166790.3653700501</v>
      </c>
      <c r="AH10">
        <v>34418736.332845002</v>
      </c>
      <c r="AI10">
        <v>245265.13759994</v>
      </c>
      <c r="AJ10">
        <v>944704.25525289599</v>
      </c>
      <c r="AK10">
        <v>-1758909.00836234</v>
      </c>
      <c r="AL10">
        <v>-23503939.227540001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3">
        <v>0</v>
      </c>
      <c r="AT10">
        <v>-1862296.26647504</v>
      </c>
      <c r="AU10" s="3">
        <v>0</v>
      </c>
      <c r="AV10">
        <v>38745203.4849834</v>
      </c>
      <c r="AW10" s="3">
        <v>39243057.363628998</v>
      </c>
      <c r="AX10">
        <v>44201150.636371903</v>
      </c>
      <c r="AY10" s="3">
        <v>0</v>
      </c>
      <c r="AZ10">
        <v>83444208.000000998</v>
      </c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2629827306.8942199</v>
      </c>
      <c r="K11">
        <v>-175492474.57012099</v>
      </c>
      <c r="L11">
        <v>70967398.250165403</v>
      </c>
      <c r="M11">
        <v>0.99318691376596602</v>
      </c>
      <c r="N11">
        <v>9910892.7921914905</v>
      </c>
      <c r="O11">
        <v>0.55655044759815298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 s="2">
        <v>1651967.0702289101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-14441151.153910199</v>
      </c>
      <c r="AE11">
        <v>-67323551.546064794</v>
      </c>
      <c r="AF11">
        <v>-2756906.81837851</v>
      </c>
      <c r="AG11">
        <v>2193678.6699623899</v>
      </c>
      <c r="AH11">
        <v>-91814765.438578397</v>
      </c>
      <c r="AI11">
        <v>9820085.7144005597</v>
      </c>
      <c r="AJ11">
        <v>670855.54564549495</v>
      </c>
      <c r="AK11">
        <v>-4733789.3531349497</v>
      </c>
      <c r="AL11">
        <v>-3443374.3054398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3">
        <v>0</v>
      </c>
      <c r="AT11">
        <v>0</v>
      </c>
      <c r="AU11" s="3">
        <v>0</v>
      </c>
      <c r="AV11">
        <v>-171828918.685498</v>
      </c>
      <c r="AW11" s="3">
        <v>-168804402.38658601</v>
      </c>
      <c r="AX11">
        <v>40607274.386586897</v>
      </c>
      <c r="AY11" s="3">
        <v>0</v>
      </c>
      <c r="AZ11">
        <v>-128197127.999999</v>
      </c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2621212452.39463</v>
      </c>
      <c r="K12">
        <v>-8614854.4995903298</v>
      </c>
      <c r="L12">
        <v>67087317.041166797</v>
      </c>
      <c r="M12">
        <v>1.0111597906565399</v>
      </c>
      <c r="N12">
        <v>9893600.1005124096</v>
      </c>
      <c r="O12">
        <v>0.58888323119564701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 s="2">
        <v>1676663.51043431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-63040514.801173598</v>
      </c>
      <c r="AE12">
        <v>-11921489.984298499</v>
      </c>
      <c r="AF12">
        <v>315471.198945907</v>
      </c>
      <c r="AG12">
        <v>33006980.601360299</v>
      </c>
      <c r="AH12">
        <v>41426533.043481</v>
      </c>
      <c r="AI12">
        <v>4681428.7228255896</v>
      </c>
      <c r="AJ12">
        <v>1251481.9289259</v>
      </c>
      <c r="AK12">
        <v>-4895532.6761956802</v>
      </c>
      <c r="AL12">
        <v>-333182.99773763202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3">
        <v>0</v>
      </c>
      <c r="AT12">
        <v>-1588083.1886277699</v>
      </c>
      <c r="AU12" s="3">
        <v>0</v>
      </c>
      <c r="AV12">
        <v>-1096908.1524944799</v>
      </c>
      <c r="AW12" s="3">
        <v>-1059716.2023390699</v>
      </c>
      <c r="AX12">
        <v>-85682015.797659695</v>
      </c>
      <c r="AY12" s="3">
        <v>0</v>
      </c>
      <c r="AZ12">
        <v>-86741731.999998793</v>
      </c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2626234166.1905098</v>
      </c>
      <c r="K13">
        <v>5021713.7958752504</v>
      </c>
      <c r="L13">
        <v>64589050.378745601</v>
      </c>
      <c r="M13">
        <v>1.0324809727559301</v>
      </c>
      <c r="N13">
        <v>9986664.0981256608</v>
      </c>
      <c r="O13">
        <v>0.58514004502494299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 s="2">
        <v>1757847.95238825</v>
      </c>
      <c r="U13">
        <v>0</v>
      </c>
      <c r="V13">
        <v>0.12496612797067699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-42057576.629951</v>
      </c>
      <c r="AE13">
        <v>-13171064.7870993</v>
      </c>
      <c r="AF13">
        <v>5823474.4400864104</v>
      </c>
      <c r="AG13">
        <v>-3391676.08058374</v>
      </c>
      <c r="AH13">
        <v>56889237.1379361</v>
      </c>
      <c r="AI13">
        <v>3646306.7785121198</v>
      </c>
      <c r="AJ13">
        <v>1628889.93290124</v>
      </c>
      <c r="AK13">
        <v>1160916.71134646</v>
      </c>
      <c r="AL13">
        <v>2511610.9382120799</v>
      </c>
      <c r="AM13">
        <v>0</v>
      </c>
      <c r="AN13">
        <v>-5254191.8836034201</v>
      </c>
      <c r="AO13">
        <v>0</v>
      </c>
      <c r="AP13">
        <v>0</v>
      </c>
      <c r="AQ13">
        <v>0</v>
      </c>
      <c r="AR13">
        <v>0</v>
      </c>
      <c r="AS13" s="3">
        <v>0</v>
      </c>
      <c r="AT13">
        <v>-1099528.27856994</v>
      </c>
      <c r="AU13" s="3">
        <v>0</v>
      </c>
      <c r="AV13">
        <v>6686398.2791869799</v>
      </c>
      <c r="AW13" s="3">
        <v>5483800.1501355302</v>
      </c>
      <c r="AX13">
        <v>25058212.8498642</v>
      </c>
      <c r="AY13" s="3">
        <v>0</v>
      </c>
      <c r="AZ13">
        <v>30542012.999999698</v>
      </c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2591909846.07828</v>
      </c>
      <c r="K14">
        <v>-34324320.1122251</v>
      </c>
      <c r="L14">
        <v>63654979.010831997</v>
      </c>
      <c r="M14">
        <v>1.03319372827068</v>
      </c>
      <c r="N14">
        <v>10106162.1305601</v>
      </c>
      <c r="O14">
        <v>0.58094043207013601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 s="2">
        <v>1679753.25454484</v>
      </c>
      <c r="U14">
        <v>0</v>
      </c>
      <c r="V14">
        <v>0.50499774940706799</v>
      </c>
      <c r="W14">
        <v>0</v>
      </c>
      <c r="X14">
        <v>0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-16235311.7486481</v>
      </c>
      <c r="AE14">
        <v>480927.35649407498</v>
      </c>
      <c r="AF14">
        <v>7356008.6882837499</v>
      </c>
      <c r="AG14">
        <v>-3744549.2156241899</v>
      </c>
      <c r="AH14">
        <v>3267766.2347427001</v>
      </c>
      <c r="AI14">
        <v>1096796.1601416599</v>
      </c>
      <c r="AJ14">
        <v>-622785.84811175102</v>
      </c>
      <c r="AK14">
        <v>-2159674.0112633202</v>
      </c>
      <c r="AL14">
        <v>-2268030.7217115099</v>
      </c>
      <c r="AM14">
        <v>0</v>
      </c>
      <c r="AN14">
        <v>-18316038.6377526</v>
      </c>
      <c r="AO14">
        <v>0</v>
      </c>
      <c r="AP14">
        <v>0</v>
      </c>
      <c r="AQ14">
        <v>0</v>
      </c>
      <c r="AR14">
        <v>0</v>
      </c>
      <c r="AS14" s="3">
        <v>0</v>
      </c>
      <c r="AT14">
        <v>-687749.31907645101</v>
      </c>
      <c r="AU14" s="3">
        <v>0</v>
      </c>
      <c r="AV14">
        <v>-31832641.062525801</v>
      </c>
      <c r="AW14" s="3">
        <v>-31766783.416137502</v>
      </c>
      <c r="AX14">
        <v>64912312.416136503</v>
      </c>
      <c r="AY14" s="3">
        <v>0</v>
      </c>
      <c r="AZ14">
        <v>33145528.999999002</v>
      </c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2549195567.3782902</v>
      </c>
      <c r="K15">
        <v>-42714278.699996501</v>
      </c>
      <c r="L15">
        <v>64440490.501856402</v>
      </c>
      <c r="M15">
        <v>1.0525608051525199</v>
      </c>
      <c r="N15">
        <v>10218543.9397672</v>
      </c>
      <c r="O15">
        <v>0.58095827715078896</v>
      </c>
      <c r="P15">
        <v>3.9654549378235</v>
      </c>
      <c r="Q15">
        <v>33089.926406244202</v>
      </c>
      <c r="R15">
        <v>9.6952007021101192</v>
      </c>
      <c r="S15">
        <v>4.99002797712998</v>
      </c>
      <c r="T15" s="2">
        <v>1722700.5546843701</v>
      </c>
      <c r="U15">
        <v>0</v>
      </c>
      <c r="V15">
        <v>1.3142978187952701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17846458.1147702</v>
      </c>
      <c r="AE15">
        <v>-11363945.961974399</v>
      </c>
      <c r="AF15">
        <v>6883197.6749442397</v>
      </c>
      <c r="AG15">
        <v>54169.9913683903</v>
      </c>
      <c r="AH15">
        <v>-12686306.7113334</v>
      </c>
      <c r="AI15">
        <v>-1095292.36582724</v>
      </c>
      <c r="AJ15">
        <v>-1457846.3889119399</v>
      </c>
      <c r="AK15">
        <v>-31574.910080417201</v>
      </c>
      <c r="AL15">
        <v>1344565.86733251</v>
      </c>
      <c r="AM15">
        <v>0</v>
      </c>
      <c r="AN15">
        <v>-40039097.383490101</v>
      </c>
      <c r="AO15">
        <v>0</v>
      </c>
      <c r="AP15">
        <v>0</v>
      </c>
      <c r="AQ15">
        <v>0</v>
      </c>
      <c r="AR15">
        <v>0</v>
      </c>
      <c r="AS15" s="3">
        <v>0</v>
      </c>
      <c r="AT15">
        <v>0</v>
      </c>
      <c r="AU15" s="3">
        <v>0</v>
      </c>
      <c r="AV15">
        <v>-40545672.073202103</v>
      </c>
      <c r="AW15" s="3">
        <v>-40558743.5916114</v>
      </c>
      <c r="AX15">
        <v>38069262.591612302</v>
      </c>
      <c r="AY15" s="3">
        <v>0</v>
      </c>
      <c r="AZ15">
        <v>-2489480.9999990901</v>
      </c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2485079687.4993601</v>
      </c>
      <c r="K16">
        <v>-64115879.878923602</v>
      </c>
      <c r="L16">
        <v>64472290.625995196</v>
      </c>
      <c r="M16">
        <v>1.0552857020000399</v>
      </c>
      <c r="N16">
        <v>10358402.7220985</v>
      </c>
      <c r="O16">
        <v>0.57986193891351301</v>
      </c>
      <c r="P16">
        <v>3.7576320769069</v>
      </c>
      <c r="Q16">
        <v>33372.446493620198</v>
      </c>
      <c r="R16">
        <v>9.6436540883721307</v>
      </c>
      <c r="S16">
        <v>5.14302810748379</v>
      </c>
      <c r="T16" s="2">
        <v>1754624.0199909499</v>
      </c>
      <c r="U16">
        <v>0</v>
      </c>
      <c r="V16">
        <v>2.1833497858733701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3268472.8595365402</v>
      </c>
      <c r="AE16">
        <v>-3223618.2131735398</v>
      </c>
      <c r="AF16">
        <v>8169686.9658382498</v>
      </c>
      <c r="AG16">
        <v>-1051320.45866002</v>
      </c>
      <c r="AH16">
        <v>-15814922.191754401</v>
      </c>
      <c r="AI16">
        <v>-1594657.2687393001</v>
      </c>
      <c r="AJ16">
        <v>-360848.08193439798</v>
      </c>
      <c r="AK16">
        <v>-3432561.52339696</v>
      </c>
      <c r="AL16">
        <v>-368098.390707399</v>
      </c>
      <c r="AM16">
        <v>0</v>
      </c>
      <c r="AN16">
        <v>-42857547.589943603</v>
      </c>
      <c r="AO16">
        <v>0</v>
      </c>
      <c r="AP16">
        <v>0</v>
      </c>
      <c r="AQ16">
        <v>0</v>
      </c>
      <c r="AR16">
        <v>0</v>
      </c>
      <c r="AS16" s="3">
        <v>0</v>
      </c>
      <c r="AT16">
        <v>-7435204.7001831802</v>
      </c>
      <c r="AU16" s="3">
        <v>0</v>
      </c>
      <c r="AV16">
        <v>-64700618.593118101</v>
      </c>
      <c r="AW16" s="3">
        <v>-64122465.464822702</v>
      </c>
      <c r="AX16">
        <v>36478401.464820601</v>
      </c>
      <c r="AY16" s="3">
        <v>0</v>
      </c>
      <c r="AZ16">
        <v>-27644064.000002</v>
      </c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2357782610.22048</v>
      </c>
      <c r="K17">
        <v>-127297077.27888601</v>
      </c>
      <c r="L17">
        <v>65239258.512049802</v>
      </c>
      <c r="M17">
        <v>1.0818127292498301</v>
      </c>
      <c r="N17">
        <v>10472818.6457387</v>
      </c>
      <c r="O17">
        <v>0.58069245635275701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 s="2">
        <v>415404.650732446</v>
      </c>
      <c r="U17">
        <v>0</v>
      </c>
      <c r="V17">
        <v>3.1833497858733701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18831393.766533598</v>
      </c>
      <c r="AE17">
        <v>-18643295.789333001</v>
      </c>
      <c r="AF17">
        <v>7051471.0588373002</v>
      </c>
      <c r="AG17">
        <v>758471.03796146298</v>
      </c>
      <c r="AH17">
        <v>-76786330.137905195</v>
      </c>
      <c r="AI17">
        <v>-6164672.9200687502</v>
      </c>
      <c r="AJ17">
        <v>-719981.773490911</v>
      </c>
      <c r="AK17">
        <v>-2819613.6281966101</v>
      </c>
      <c r="AL17">
        <v>3134686.21014308</v>
      </c>
      <c r="AM17">
        <v>0</v>
      </c>
      <c r="AN17">
        <v>-48430998.144411601</v>
      </c>
      <c r="AO17">
        <v>0</v>
      </c>
      <c r="AP17">
        <v>0</v>
      </c>
      <c r="AQ17">
        <v>0</v>
      </c>
      <c r="AR17">
        <v>0</v>
      </c>
      <c r="AS17" s="3">
        <v>0</v>
      </c>
      <c r="AT17">
        <v>-6359505.2643875899</v>
      </c>
      <c r="AU17" s="3">
        <v>0</v>
      </c>
      <c r="AV17">
        <v>-130148375.584318</v>
      </c>
      <c r="AW17" s="3">
        <v>-128558969.789906</v>
      </c>
      <c r="AX17">
        <v>63323600.789908603</v>
      </c>
      <c r="AY17" s="3">
        <v>0</v>
      </c>
      <c r="AZ17">
        <v>-65235368.999997698</v>
      </c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2269550039.0191898</v>
      </c>
      <c r="K18">
        <v>-88232571.201280802</v>
      </c>
      <c r="L18">
        <v>66113243.246801101</v>
      </c>
      <c r="M18">
        <v>1.1047173026228101</v>
      </c>
      <c r="N18">
        <v>10554924.899873899</v>
      </c>
      <c r="O18">
        <v>0.57993838407762799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 s="2">
        <v>378376.74684461299</v>
      </c>
      <c r="U18">
        <v>0</v>
      </c>
      <c r="V18">
        <v>4.1833497858733697</v>
      </c>
      <c r="W18">
        <v>0</v>
      </c>
      <c r="X18">
        <v>0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18040255.800843999</v>
      </c>
      <c r="AE18">
        <v>-14812976.9168674</v>
      </c>
      <c r="AF18">
        <v>5316195.9536037399</v>
      </c>
      <c r="AG18">
        <v>-702684.12548279099</v>
      </c>
      <c r="AH18">
        <v>-32241719.834454801</v>
      </c>
      <c r="AI18">
        <v>-3963819.41565492</v>
      </c>
      <c r="AJ18">
        <v>-726089.65585767</v>
      </c>
      <c r="AK18">
        <v>-8861837.7026863694</v>
      </c>
      <c r="AL18">
        <v>-1361378.60716721</v>
      </c>
      <c r="AM18">
        <v>0</v>
      </c>
      <c r="AN18">
        <v>-47172730.398458898</v>
      </c>
      <c r="AO18">
        <v>0</v>
      </c>
      <c r="AP18">
        <v>0</v>
      </c>
      <c r="AQ18">
        <v>0</v>
      </c>
      <c r="AR18">
        <v>0</v>
      </c>
      <c r="AS18" s="3">
        <v>0</v>
      </c>
      <c r="AT18">
        <v>-6169147.3210547101</v>
      </c>
      <c r="AU18" s="3">
        <v>0</v>
      </c>
      <c r="AV18">
        <v>-92655932.223237097</v>
      </c>
      <c r="AW18" s="3">
        <v>-91526307.190444097</v>
      </c>
      <c r="AX18">
        <v>-30654926.8095566</v>
      </c>
      <c r="AY18" s="3">
        <v>0</v>
      </c>
      <c r="AZ18">
        <v>-122181234</v>
      </c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2273035084.54531</v>
      </c>
      <c r="K19">
        <v>3485045.5261168</v>
      </c>
      <c r="L19">
        <v>66222639.767624497</v>
      </c>
      <c r="M19">
        <v>1.06543147344353</v>
      </c>
      <c r="N19">
        <v>10662889.4121828</v>
      </c>
      <c r="O19">
        <v>0.57826917573456404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 s="2">
        <v>456378.63580833201</v>
      </c>
      <c r="U19">
        <v>0</v>
      </c>
      <c r="V19">
        <v>5.1833497858733697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9150028.8609442692</v>
      </c>
      <c r="AE19">
        <v>22627668.056194499</v>
      </c>
      <c r="AF19">
        <v>6172195.6495815404</v>
      </c>
      <c r="AG19">
        <v>-1465728.5788048699</v>
      </c>
      <c r="AH19">
        <v>20830848.053103998</v>
      </c>
      <c r="AI19">
        <v>-3922545.1146855699</v>
      </c>
      <c r="AJ19">
        <v>-758864.99772251397</v>
      </c>
      <c r="AK19">
        <v>-3270726.2447254402</v>
      </c>
      <c r="AL19">
        <v>-521097.635611623</v>
      </c>
      <c r="AM19">
        <v>0</v>
      </c>
      <c r="AN19">
        <v>-44816083.869749904</v>
      </c>
      <c r="AO19">
        <v>0</v>
      </c>
      <c r="AP19">
        <v>0</v>
      </c>
      <c r="AQ19">
        <v>0</v>
      </c>
      <c r="AR19">
        <v>0</v>
      </c>
      <c r="AS19" s="3">
        <v>0</v>
      </c>
      <c r="AT19">
        <v>0</v>
      </c>
      <c r="AU19" s="3">
        <v>0</v>
      </c>
      <c r="AV19">
        <v>4025694.17852453</v>
      </c>
      <c r="AW19" s="3">
        <v>3470363.7260648902</v>
      </c>
      <c r="AX19">
        <v>-96175149.726065502</v>
      </c>
      <c r="AY19" s="3">
        <v>0</v>
      </c>
      <c r="AZ19">
        <v>-92704786.000000596</v>
      </c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2224373875.9732399</v>
      </c>
      <c r="K20">
        <v>-48661208.572069697</v>
      </c>
      <c r="L20">
        <v>66335689.749269299</v>
      </c>
      <c r="M20">
        <v>1.03280582691442</v>
      </c>
      <c r="N20">
        <v>10741812.069976499</v>
      </c>
      <c r="O20">
        <v>0.57959413399002502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 s="2">
        <v>223213.03380634499</v>
      </c>
      <c r="U20">
        <v>0</v>
      </c>
      <c r="V20">
        <v>6.1833497858733697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7063244.7129682899</v>
      </c>
      <c r="AE20">
        <v>18587756.2388804</v>
      </c>
      <c r="AF20">
        <v>4778545.2886624904</v>
      </c>
      <c r="AG20">
        <v>1112690.28237071</v>
      </c>
      <c r="AH20">
        <v>25568452.684590999</v>
      </c>
      <c r="AI20">
        <v>-3984503.2769554802</v>
      </c>
      <c r="AJ20">
        <v>-691749.69248341001</v>
      </c>
      <c r="AK20">
        <v>-4395578.0371191101</v>
      </c>
      <c r="AL20">
        <v>-695518.19770583196</v>
      </c>
      <c r="AM20">
        <v>0</v>
      </c>
      <c r="AN20">
        <v>-43027982.661657497</v>
      </c>
      <c r="AO20">
        <v>0</v>
      </c>
      <c r="AP20">
        <v>0</v>
      </c>
      <c r="AQ20">
        <v>0</v>
      </c>
      <c r="AR20">
        <v>0</v>
      </c>
      <c r="AS20" s="3">
        <v>0</v>
      </c>
      <c r="AT20">
        <v>-296405.631413922</v>
      </c>
      <c r="AU20" s="3">
        <v>-51320133.429424196</v>
      </c>
      <c r="AV20">
        <v>-47301181.719286598</v>
      </c>
      <c r="AW20" s="3">
        <v>-48099429.7051026</v>
      </c>
      <c r="AX20">
        <v>-6316064.2948966296</v>
      </c>
      <c r="AY20" s="3">
        <v>0</v>
      </c>
      <c r="AZ20">
        <v>-54415493.999999203</v>
      </c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714831298.41428494</v>
      </c>
      <c r="K21">
        <v>0</v>
      </c>
      <c r="L21">
        <v>13378352.2086371</v>
      </c>
      <c r="M21">
        <v>0.92425916812859699</v>
      </c>
      <c r="N21">
        <v>2412902.98573989</v>
      </c>
      <c r="O21">
        <v>0.34285954338417901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 s="2">
        <v>3243296.0558132199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3">
        <v>0</v>
      </c>
      <c r="AT21">
        <v>0</v>
      </c>
      <c r="AU21" s="3">
        <v>0</v>
      </c>
      <c r="AV21">
        <v>0</v>
      </c>
      <c r="AW21" s="3">
        <v>0</v>
      </c>
      <c r="AX21">
        <v>0</v>
      </c>
      <c r="AY21" s="3">
        <v>692881970</v>
      </c>
      <c r="AZ21">
        <v>692881970</v>
      </c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800873295.53315794</v>
      </c>
      <c r="K22">
        <v>13650326.282745801</v>
      </c>
      <c r="L22">
        <v>13026932.796544701</v>
      </c>
      <c r="M22">
        <v>0.87267615679307897</v>
      </c>
      <c r="N22">
        <v>2374560.0640381798</v>
      </c>
      <c r="O22">
        <v>0.34190762345214798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 s="2">
        <v>2821985.5024129301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479970.492215153</v>
      </c>
      <c r="AE22">
        <v>608653.90659699298</v>
      </c>
      <c r="AF22">
        <v>3934843.44176768</v>
      </c>
      <c r="AG22">
        <v>-548868.08073175699</v>
      </c>
      <c r="AH22">
        <v>8743834.7525292095</v>
      </c>
      <c r="AI22">
        <v>1021420.80900186</v>
      </c>
      <c r="AJ22">
        <v>-59098.558691171202</v>
      </c>
      <c r="AK22">
        <v>0</v>
      </c>
      <c r="AL22">
        <v>-8547.4061940527299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3">
        <v>0</v>
      </c>
      <c r="AT22">
        <v>0</v>
      </c>
      <c r="AU22" s="3">
        <v>0</v>
      </c>
      <c r="AV22">
        <v>13837550.1355331</v>
      </c>
      <c r="AW22" s="3">
        <v>13710096.802046699</v>
      </c>
      <c r="AX22">
        <v>-881237.80204681004</v>
      </c>
      <c r="AY22" s="3">
        <v>64490437</v>
      </c>
      <c r="AZ22">
        <v>77319296</v>
      </c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866256704.622262</v>
      </c>
      <c r="K23">
        <v>21918163.461224101</v>
      </c>
      <c r="L23">
        <v>12498024.033456299</v>
      </c>
      <c r="M23">
        <v>0.857865434554824</v>
      </c>
      <c r="N23">
        <v>2380930.3377387198</v>
      </c>
      <c r="O23">
        <v>0.34524541783506701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 s="2">
        <v>2762701.6280229501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-1147116.66813863</v>
      </c>
      <c r="AE23">
        <v>4044441.0083844499</v>
      </c>
      <c r="AF23">
        <v>4992642.2340981001</v>
      </c>
      <c r="AG23">
        <v>-1334655.0908791199</v>
      </c>
      <c r="AH23">
        <v>10723190.502693599</v>
      </c>
      <c r="AI23">
        <v>1724732.7132598001</v>
      </c>
      <c r="AJ23">
        <v>-63783.075979291898</v>
      </c>
      <c r="AK23">
        <v>0</v>
      </c>
      <c r="AL23">
        <v>85857.558994756706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3">
        <v>0</v>
      </c>
      <c r="AT23">
        <v>0</v>
      </c>
      <c r="AU23" s="3">
        <v>0</v>
      </c>
      <c r="AV23">
        <v>18487918.498739202</v>
      </c>
      <c r="AW23" s="3">
        <v>18699953.361883901</v>
      </c>
      <c r="AX23">
        <v>-5743257.3618841302</v>
      </c>
      <c r="AY23" s="3">
        <v>27575194</v>
      </c>
      <c r="AZ23">
        <v>40531889.999999799</v>
      </c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915900048.43269598</v>
      </c>
      <c r="K24">
        <v>23624430.6448799</v>
      </c>
      <c r="L24">
        <v>12247363.8094016</v>
      </c>
      <c r="M24">
        <v>0.87014836008015595</v>
      </c>
      <c r="N24">
        <v>2431976.7748505399</v>
      </c>
      <c r="O24">
        <v>0.34020798750488901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 s="2">
        <v>2710712.8927356601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1368514.6582351699</v>
      </c>
      <c r="AE24">
        <v>-1558375.15216869</v>
      </c>
      <c r="AF24">
        <v>5175333.2655092403</v>
      </c>
      <c r="AG24">
        <v>-912735.31595667498</v>
      </c>
      <c r="AH24">
        <v>14743852.828552499</v>
      </c>
      <c r="AI24">
        <v>1676259.68290483</v>
      </c>
      <c r="AJ24">
        <v>-50400.678741907701</v>
      </c>
      <c r="AK24">
        <v>0</v>
      </c>
      <c r="AL24">
        <v>-144545.24655166999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3">
        <v>0</v>
      </c>
      <c r="AT24">
        <v>0</v>
      </c>
      <c r="AU24" s="3">
        <v>0</v>
      </c>
      <c r="AV24">
        <v>20297904.0417828</v>
      </c>
      <c r="AW24" s="3">
        <v>20435681.731621701</v>
      </c>
      <c r="AX24">
        <v>294117.268378646</v>
      </c>
      <c r="AY24" s="3">
        <v>22919974</v>
      </c>
      <c r="AZ24">
        <v>43649773.000000402</v>
      </c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951860762.62065697</v>
      </c>
      <c r="K25">
        <v>18520951.466694601</v>
      </c>
      <c r="L25">
        <v>12189060.458303699</v>
      </c>
      <c r="M25">
        <v>0.87453611440325896</v>
      </c>
      <c r="N25">
        <v>2489143.47111732</v>
      </c>
      <c r="O25">
        <v>0.33526179709818199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 s="2">
        <v>2697088.9568527802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3013069.1311232601</v>
      </c>
      <c r="AE25">
        <v>-3420096.6256999699</v>
      </c>
      <c r="AF25">
        <v>6270790.7441670196</v>
      </c>
      <c r="AG25">
        <v>-63196.381244429402</v>
      </c>
      <c r="AH25">
        <v>8659989.7937633991</v>
      </c>
      <c r="AI25">
        <v>2770323.6398709202</v>
      </c>
      <c r="AJ25">
        <v>8023.3521983370301</v>
      </c>
      <c r="AK25">
        <v>-1329358.52002956</v>
      </c>
      <c r="AL25">
        <v>-7862.6873474276699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3">
        <v>0</v>
      </c>
      <c r="AT25">
        <v>0</v>
      </c>
      <c r="AU25" s="3">
        <v>0</v>
      </c>
      <c r="AV25">
        <v>15901682.4468015</v>
      </c>
      <c r="AW25" s="3">
        <v>16069971.8454306</v>
      </c>
      <c r="AX25">
        <v>26673405.154569201</v>
      </c>
      <c r="AY25" s="3">
        <v>15747264</v>
      </c>
      <c r="AZ25">
        <v>58490640.999999903</v>
      </c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967386163.61944604</v>
      </c>
      <c r="K26">
        <v>5062465.8547455501</v>
      </c>
      <c r="L26">
        <v>12139213.002662901</v>
      </c>
      <c r="M26">
        <v>0.89575729761823097</v>
      </c>
      <c r="N26">
        <v>2506046.0194194498</v>
      </c>
      <c r="O26">
        <v>0.33400514164992701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 s="2">
        <v>2634300.6887093899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3783203.0458458001</v>
      </c>
      <c r="AE26">
        <v>-4441154.7956993701</v>
      </c>
      <c r="AF26">
        <v>2613021.8815641198</v>
      </c>
      <c r="AG26">
        <v>-1009754.75469856</v>
      </c>
      <c r="AH26">
        <v>5752568.39507394</v>
      </c>
      <c r="AI26">
        <v>-750400.99572432204</v>
      </c>
      <c r="AJ26">
        <v>-180407.03639222501</v>
      </c>
      <c r="AK26">
        <v>-1377658.9770318801</v>
      </c>
      <c r="AL26">
        <v>276391.04738267697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3">
        <v>0</v>
      </c>
      <c r="AT26">
        <v>0</v>
      </c>
      <c r="AU26" s="3">
        <v>0</v>
      </c>
      <c r="AV26">
        <v>4665807.8103201799</v>
      </c>
      <c r="AW26" s="3">
        <v>4552385.4668300198</v>
      </c>
      <c r="AX26">
        <v>-2245663.4668301898</v>
      </c>
      <c r="AY26" s="3">
        <v>8688267.9999999907</v>
      </c>
      <c r="AZ26">
        <v>10994989.999999801</v>
      </c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992819135.02819097</v>
      </c>
      <c r="K27">
        <v>25432971.4087446</v>
      </c>
      <c r="L27">
        <v>12290406.974323301</v>
      </c>
      <c r="M27">
        <v>0.89493191570186303</v>
      </c>
      <c r="N27">
        <v>2511974.24835356</v>
      </c>
      <c r="O27">
        <v>0.33369219896077901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 s="2">
        <v>2126990.6821880201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8347026.6609462304</v>
      </c>
      <c r="AE27">
        <v>1426918.7355255799</v>
      </c>
      <c r="AF27">
        <v>1176217.2609057401</v>
      </c>
      <c r="AG27">
        <v>-135713.02321715601</v>
      </c>
      <c r="AH27">
        <v>12080386.5999963</v>
      </c>
      <c r="AI27">
        <v>464059.60224289098</v>
      </c>
      <c r="AJ27">
        <v>356808.55560440401</v>
      </c>
      <c r="AK27">
        <v>-302894.41043106897</v>
      </c>
      <c r="AL27">
        <v>-609127.15297295502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3">
        <v>0</v>
      </c>
      <c r="AT27">
        <v>0</v>
      </c>
      <c r="AU27" s="3">
        <v>0</v>
      </c>
      <c r="AV27">
        <v>22803682.828600001</v>
      </c>
      <c r="AW27" s="3">
        <v>23244940.031122699</v>
      </c>
      <c r="AX27">
        <v>40357907.968877397</v>
      </c>
      <c r="AY27" s="3">
        <v>0</v>
      </c>
      <c r="AZ27">
        <v>63602848.000000201</v>
      </c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920957100.54995203</v>
      </c>
      <c r="K28">
        <v>-71862034.478238493</v>
      </c>
      <c r="L28">
        <v>11963645.855133699</v>
      </c>
      <c r="M28">
        <v>1.0103714186644599</v>
      </c>
      <c r="N28">
        <v>2493193.30275037</v>
      </c>
      <c r="O28">
        <v>0.33771927059557699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 s="2">
        <v>1151602.1958530699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-7993151.7892557597</v>
      </c>
      <c r="AE28">
        <v>-31225250.506951399</v>
      </c>
      <c r="AF28">
        <v>-1099845.0426654399</v>
      </c>
      <c r="AG28">
        <v>1511948.25849858</v>
      </c>
      <c r="AH28">
        <v>-34706881.815342002</v>
      </c>
      <c r="AI28">
        <v>3759646.7028816198</v>
      </c>
      <c r="AJ28">
        <v>200085.616715955</v>
      </c>
      <c r="AK28">
        <v>-1781863.5025710801</v>
      </c>
      <c r="AL28">
        <v>-2369185.9373912802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s="3">
        <v>0</v>
      </c>
      <c r="AT28">
        <v>0</v>
      </c>
      <c r="AU28" s="3">
        <v>0</v>
      </c>
      <c r="AV28">
        <v>-73704498.016080901</v>
      </c>
      <c r="AW28" s="3">
        <v>-71644335.930617601</v>
      </c>
      <c r="AX28">
        <v>-8005274.0693827402</v>
      </c>
      <c r="AY28" s="3">
        <v>0</v>
      </c>
      <c r="AZ28">
        <v>-79649610.000000298</v>
      </c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936045445.70656395</v>
      </c>
      <c r="K29">
        <v>12736578.081546901</v>
      </c>
      <c r="L29">
        <v>11662173.301157</v>
      </c>
      <c r="M29">
        <v>1.0147581535574</v>
      </c>
      <c r="N29">
        <v>2506860.1969974199</v>
      </c>
      <c r="O29">
        <v>0.33779648186590999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 s="2">
        <v>1087946.4812298899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-7142032.9217928397</v>
      </c>
      <c r="AE29">
        <v>669895.51805377298</v>
      </c>
      <c r="AF29">
        <v>1956780.36997986</v>
      </c>
      <c r="AG29">
        <v>201761.73767029701</v>
      </c>
      <c r="AH29">
        <v>15213724.0775286</v>
      </c>
      <c r="AI29">
        <v>1077315.79230447</v>
      </c>
      <c r="AJ29">
        <v>517246.78613405698</v>
      </c>
      <c r="AK29">
        <v>-7767.7127785599296</v>
      </c>
      <c r="AL29">
        <v>-343585.94106445397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3">
        <v>0</v>
      </c>
      <c r="AT29">
        <v>0</v>
      </c>
      <c r="AU29" s="3">
        <v>0</v>
      </c>
      <c r="AV29">
        <v>12143337.706035201</v>
      </c>
      <c r="AW29" s="3">
        <v>12348060.490143901</v>
      </c>
      <c r="AX29">
        <v>-24832228.490143798</v>
      </c>
      <c r="AY29" s="3">
        <v>2308521.9999999902</v>
      </c>
      <c r="AZ29">
        <v>-10175645.999999801</v>
      </c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955614014.19596303</v>
      </c>
      <c r="K30">
        <v>19568568.489399001</v>
      </c>
      <c r="L30">
        <v>11462779.6350004</v>
      </c>
      <c r="M30">
        <v>0.99742845238218503</v>
      </c>
      <c r="N30">
        <v>2526455.28324511</v>
      </c>
      <c r="O30">
        <v>0.330356513338117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 s="2">
        <v>1063122.5986178101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-6818837.8199959304</v>
      </c>
      <c r="AE30">
        <v>3739584.0204054499</v>
      </c>
      <c r="AF30">
        <v>1594622.47382081</v>
      </c>
      <c r="AG30">
        <v>-2410591.18811139</v>
      </c>
      <c r="AH30">
        <v>21263600.9116733</v>
      </c>
      <c r="AI30">
        <v>1320303.0165524101</v>
      </c>
      <c r="AJ30">
        <v>532955.71438608901</v>
      </c>
      <c r="AK30">
        <v>-900583.24543173006</v>
      </c>
      <c r="AL30">
        <v>-40254.734821046302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3">
        <v>0</v>
      </c>
      <c r="AT30">
        <v>-139742.25582752799</v>
      </c>
      <c r="AU30" s="3">
        <v>0</v>
      </c>
      <c r="AV30">
        <v>18141056.892650399</v>
      </c>
      <c r="AW30" s="3">
        <v>18057480.896476399</v>
      </c>
      <c r="AX30">
        <v>19296723.1035235</v>
      </c>
      <c r="AY30" s="3">
        <v>0</v>
      </c>
      <c r="AZ30">
        <v>37354203.999999903</v>
      </c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950548138.74822497</v>
      </c>
      <c r="K31">
        <v>-5065875.4477384398</v>
      </c>
      <c r="L31">
        <v>11264859.978528</v>
      </c>
      <c r="M31">
        <v>0.99257439422925597</v>
      </c>
      <c r="N31">
        <v>2552570.2182420199</v>
      </c>
      <c r="O31">
        <v>0.31687096258193398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 s="2">
        <v>1076214.9293883501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-3952751.0882401001</v>
      </c>
      <c r="AE31">
        <v>10711.697345619399</v>
      </c>
      <c r="AF31">
        <v>2153875.8441300201</v>
      </c>
      <c r="AG31">
        <v>-4312821.1263784003</v>
      </c>
      <c r="AH31">
        <v>407722.84682225698</v>
      </c>
      <c r="AI31">
        <v>662964.91596288199</v>
      </c>
      <c r="AJ31">
        <v>57616.090209982402</v>
      </c>
      <c r="AK31">
        <v>21237.285209379999</v>
      </c>
      <c r="AL31">
        <v>175658.80898257301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3">
        <v>0</v>
      </c>
      <c r="AT31">
        <v>-401235.84503835102</v>
      </c>
      <c r="AU31" s="3">
        <v>0</v>
      </c>
      <c r="AV31">
        <v>-5177020.5709941303</v>
      </c>
      <c r="AW31" s="3">
        <v>-5183656.8328025499</v>
      </c>
      <c r="AX31">
        <v>30341823.832802098</v>
      </c>
      <c r="AY31" s="3">
        <v>0</v>
      </c>
      <c r="AZ31">
        <v>25158166.999999601</v>
      </c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943657499.02004504</v>
      </c>
      <c r="K32">
        <v>-6890639.7281798096</v>
      </c>
      <c r="L32">
        <v>11263611.059694201</v>
      </c>
      <c r="M32">
        <v>1.0208482016625799</v>
      </c>
      <c r="N32">
        <v>2586254.4538099999</v>
      </c>
      <c r="O32">
        <v>0.31605539236043001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 s="2">
        <v>1059251.83085317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3348624.06712875</v>
      </c>
      <c r="AE32">
        <v>-7242673.4648150401</v>
      </c>
      <c r="AF32">
        <v>3683671.8211160102</v>
      </c>
      <c r="AG32">
        <v>-288073.27774961898</v>
      </c>
      <c r="AH32">
        <v>-4452383.6955548404</v>
      </c>
      <c r="AI32">
        <v>-316762.14782849001</v>
      </c>
      <c r="AJ32">
        <v>-391386.98443714401</v>
      </c>
      <c r="AK32">
        <v>-533934.04154785804</v>
      </c>
      <c r="AL32">
        <v>-250094.622690227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3">
        <v>0</v>
      </c>
      <c r="AT32">
        <v>-619147.94418267906</v>
      </c>
      <c r="AU32" s="3">
        <v>0</v>
      </c>
      <c r="AV32">
        <v>-7062160.2905611396</v>
      </c>
      <c r="AW32" s="3">
        <v>-7048227.3257188303</v>
      </c>
      <c r="AX32">
        <v>-10738372.6742808</v>
      </c>
      <c r="AY32" s="3">
        <v>0</v>
      </c>
      <c r="AZ32">
        <v>-17786599.999999601</v>
      </c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943961492.69916201</v>
      </c>
      <c r="K33">
        <v>303993.67911774898</v>
      </c>
      <c r="L33">
        <v>11419119.683224799</v>
      </c>
      <c r="M33">
        <v>1.00169303980737</v>
      </c>
      <c r="N33">
        <v>2619700.4193235799</v>
      </c>
      <c r="O33">
        <v>0.31480322601062399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 s="2">
        <v>1069946.9370450799</v>
      </c>
      <c r="U33">
        <v>0</v>
      </c>
      <c r="V33">
        <v>0</v>
      </c>
      <c r="W33">
        <v>0.161617672595357</v>
      </c>
      <c r="X33">
        <v>0</v>
      </c>
      <c r="Y33">
        <v>0</v>
      </c>
      <c r="Z33">
        <v>0</v>
      </c>
      <c r="AA33">
        <v>0</v>
      </c>
      <c r="AB33">
        <v>0.274270248635608</v>
      </c>
      <c r="AC33">
        <v>0</v>
      </c>
      <c r="AD33">
        <v>7593718.4135079803</v>
      </c>
      <c r="AE33">
        <v>3217748.5964658498</v>
      </c>
      <c r="AF33">
        <v>2789223.2883512098</v>
      </c>
      <c r="AG33">
        <v>-489414.85202420602</v>
      </c>
      <c r="AH33">
        <v>-6302727.4533687802</v>
      </c>
      <c r="AI33">
        <v>-241972.62810490199</v>
      </c>
      <c r="AJ33">
        <v>77010.872441565007</v>
      </c>
      <c r="AK33">
        <v>-670329.18499715696</v>
      </c>
      <c r="AL33">
        <v>356218.32315366098</v>
      </c>
      <c r="AM33">
        <v>0</v>
      </c>
      <c r="AN33">
        <v>0</v>
      </c>
      <c r="AO33">
        <v>-4941997.6776860598</v>
      </c>
      <c r="AP33">
        <v>0</v>
      </c>
      <c r="AQ33">
        <v>0</v>
      </c>
      <c r="AR33">
        <v>0</v>
      </c>
      <c r="AS33" s="3">
        <v>0</v>
      </c>
      <c r="AT33">
        <v>-949722.054742657</v>
      </c>
      <c r="AU33" s="3">
        <v>0</v>
      </c>
      <c r="AV33">
        <v>437755.64299649699</v>
      </c>
      <c r="AW33" s="3">
        <v>367927.20290921198</v>
      </c>
      <c r="AX33">
        <v>-4482111.2029089704</v>
      </c>
      <c r="AY33" s="3">
        <v>0</v>
      </c>
      <c r="AZ33">
        <v>-4114183.9999997602</v>
      </c>
      <c r="BA33" s="3"/>
      <c r="BC33" s="3"/>
      <c r="BE33" s="3"/>
      <c r="BH33" s="3"/>
      <c r="BJ33" s="3"/>
      <c r="BL33" s="3"/>
      <c r="BM33"/>
      <c r="BN33"/>
      <c r="BO33"/>
      <c r="BP33"/>
      <c r="BQ33"/>
      <c r="BR33"/>
    </row>
    <row r="34" spans="1:7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895128266.22200406</v>
      </c>
      <c r="K34">
        <v>-48833226.477157503</v>
      </c>
      <c r="L34">
        <v>11782498.880544901</v>
      </c>
      <c r="M34">
        <v>1.0041721746130801</v>
      </c>
      <c r="N34">
        <v>2653957.9308234402</v>
      </c>
      <c r="O34">
        <v>0.31552379505767902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 s="2">
        <v>1135713.0307131901</v>
      </c>
      <c r="U34">
        <v>0</v>
      </c>
      <c r="V34">
        <v>0</v>
      </c>
      <c r="W34">
        <v>1.0007329349109699</v>
      </c>
      <c r="X34">
        <v>0</v>
      </c>
      <c r="Y34">
        <v>0</v>
      </c>
      <c r="Z34">
        <v>0</v>
      </c>
      <c r="AA34">
        <v>0</v>
      </c>
      <c r="AB34">
        <v>0.49431643972456502</v>
      </c>
      <c r="AC34">
        <v>0</v>
      </c>
      <c r="AD34">
        <v>14861591.9085699</v>
      </c>
      <c r="AE34">
        <v>-1816441.30186057</v>
      </c>
      <c r="AF34">
        <v>2733112.7737440201</v>
      </c>
      <c r="AG34">
        <v>276289.212559423</v>
      </c>
      <c r="AH34">
        <v>-31677378.568012401</v>
      </c>
      <c r="AI34">
        <v>-2681378.2461304702</v>
      </c>
      <c r="AJ34">
        <v>-441472.777359762</v>
      </c>
      <c r="AK34">
        <v>-1164215.1252035899</v>
      </c>
      <c r="AL34">
        <v>-49621.630846657099</v>
      </c>
      <c r="AM34">
        <v>0</v>
      </c>
      <c r="AN34">
        <v>0</v>
      </c>
      <c r="AO34">
        <v>-26727807.7868554</v>
      </c>
      <c r="AP34">
        <v>0</v>
      </c>
      <c r="AQ34">
        <v>0</v>
      </c>
      <c r="AR34">
        <v>0</v>
      </c>
      <c r="AS34" s="3">
        <v>0</v>
      </c>
      <c r="AT34">
        <v>-2071252.20331339</v>
      </c>
      <c r="AU34" s="3">
        <v>0</v>
      </c>
      <c r="AV34">
        <v>-48758573.744708903</v>
      </c>
      <c r="AW34" s="3">
        <v>-48487415.159995101</v>
      </c>
      <c r="AX34">
        <v>22871190.159995001</v>
      </c>
      <c r="AY34" s="3">
        <v>0</v>
      </c>
      <c r="AZ34">
        <v>-25616225.000000101</v>
      </c>
      <c r="BA34" s="3"/>
      <c r="BC34" s="3"/>
      <c r="BE34" s="3"/>
      <c r="BH34" s="3"/>
      <c r="BJ34" s="3"/>
      <c r="BL34" s="3"/>
      <c r="BM34"/>
      <c r="BN34"/>
      <c r="BO34"/>
      <c r="BP34"/>
      <c r="BQ34"/>
      <c r="BR34"/>
    </row>
    <row r="35" spans="1:7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860465602.95136905</v>
      </c>
      <c r="K35">
        <v>-34662663.270635203</v>
      </c>
      <c r="L35">
        <v>12159503.951854199</v>
      </c>
      <c r="M35">
        <v>1.01846091725655</v>
      </c>
      <c r="N35">
        <v>2686779.4906811798</v>
      </c>
      <c r="O35">
        <v>0.31241333764476897</v>
      </c>
      <c r="P35">
        <v>2.3755801694335101</v>
      </c>
      <c r="Q35">
        <v>31096.219490803</v>
      </c>
      <c r="R35">
        <v>7.72797644755798</v>
      </c>
      <c r="S35">
        <v>4.9466887498879997</v>
      </c>
      <c r="T35" s="2">
        <v>1145731.4428068299</v>
      </c>
      <c r="U35">
        <v>0</v>
      </c>
      <c r="V35">
        <v>0</v>
      </c>
      <c r="W35">
        <v>1.9321347378446301</v>
      </c>
      <c r="X35">
        <v>0</v>
      </c>
      <c r="Y35">
        <v>0</v>
      </c>
      <c r="Z35">
        <v>0</v>
      </c>
      <c r="AA35">
        <v>0</v>
      </c>
      <c r="AB35">
        <v>0.63630868723493395</v>
      </c>
      <c r="AC35">
        <v>0</v>
      </c>
      <c r="AD35">
        <v>14357596.7854078</v>
      </c>
      <c r="AE35">
        <v>-3335057.2375753201</v>
      </c>
      <c r="AF35">
        <v>2545803.6370299798</v>
      </c>
      <c r="AG35">
        <v>-1147780.83316289</v>
      </c>
      <c r="AH35">
        <v>-11357675.058570299</v>
      </c>
      <c r="AI35">
        <v>-1642274.38271115</v>
      </c>
      <c r="AJ35">
        <v>-277415.10800077202</v>
      </c>
      <c r="AK35">
        <v>-3866859.0136128301</v>
      </c>
      <c r="AL35">
        <v>-36996.0280920933</v>
      </c>
      <c r="AM35">
        <v>0</v>
      </c>
      <c r="AN35">
        <v>0</v>
      </c>
      <c r="AO35">
        <v>-29516582.878267601</v>
      </c>
      <c r="AP35">
        <v>0</v>
      </c>
      <c r="AQ35">
        <v>0</v>
      </c>
      <c r="AR35">
        <v>0</v>
      </c>
      <c r="AS35" s="3">
        <v>0</v>
      </c>
      <c r="AT35">
        <v>-1337322.30722986</v>
      </c>
      <c r="AU35" s="3">
        <v>0</v>
      </c>
      <c r="AV35">
        <v>-35614562.4247851</v>
      </c>
      <c r="AW35" s="3">
        <v>-35566056.624606997</v>
      </c>
      <c r="AX35">
        <v>-6775537.3753929297</v>
      </c>
      <c r="AY35" s="3">
        <v>0</v>
      </c>
      <c r="AZ35">
        <v>-42341593.999999903</v>
      </c>
      <c r="BA35" s="3"/>
      <c r="BC35" s="3"/>
      <c r="BE35" s="3"/>
      <c r="BH35" s="3"/>
      <c r="BJ35" s="3"/>
      <c r="BL35" s="3"/>
      <c r="BM35"/>
      <c r="BN35"/>
      <c r="BO35"/>
      <c r="BP35"/>
      <c r="BQ35"/>
      <c r="BR35"/>
    </row>
    <row r="36" spans="1:7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842249711.49864101</v>
      </c>
      <c r="K36">
        <v>-14727830.5185117</v>
      </c>
      <c r="L36">
        <v>12281198.976827201</v>
      </c>
      <c r="M36">
        <v>1.0133404202490499</v>
      </c>
      <c r="N36">
        <v>2723302.83405361</v>
      </c>
      <c r="O36">
        <v>0.30938984234398398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 s="2">
        <v>1127194.7795400801</v>
      </c>
      <c r="U36">
        <v>0</v>
      </c>
      <c r="V36">
        <v>0</v>
      </c>
      <c r="W36">
        <v>2.8696980053701102</v>
      </c>
      <c r="X36">
        <v>0</v>
      </c>
      <c r="Y36">
        <v>0</v>
      </c>
      <c r="Z36">
        <v>0</v>
      </c>
      <c r="AA36">
        <v>0</v>
      </c>
      <c r="AB36">
        <v>0.73091161422099005</v>
      </c>
      <c r="AC36">
        <v>0</v>
      </c>
      <c r="AD36">
        <v>4393924.5528221596</v>
      </c>
      <c r="AE36">
        <v>2581250.5686645401</v>
      </c>
      <c r="AF36">
        <v>2581249.5188188199</v>
      </c>
      <c r="AG36">
        <v>-409375.89296886697</v>
      </c>
      <c r="AH36">
        <v>7776089.5067333598</v>
      </c>
      <c r="AI36">
        <v>-323388.002643271</v>
      </c>
      <c r="AJ36">
        <v>-572689.32611341099</v>
      </c>
      <c r="AK36">
        <v>-1641493.3642196299</v>
      </c>
      <c r="AL36">
        <v>449557.23463088099</v>
      </c>
      <c r="AM36">
        <v>0</v>
      </c>
      <c r="AN36">
        <v>0</v>
      </c>
      <c r="AO36">
        <v>-28316899.209906701</v>
      </c>
      <c r="AP36">
        <v>0</v>
      </c>
      <c r="AQ36">
        <v>0</v>
      </c>
      <c r="AR36">
        <v>0</v>
      </c>
      <c r="AS36" s="3">
        <v>0</v>
      </c>
      <c r="AT36">
        <v>-965137.77197446197</v>
      </c>
      <c r="AU36" s="3">
        <v>0</v>
      </c>
      <c r="AV36">
        <v>-14686437.811565099</v>
      </c>
      <c r="AW36" s="3">
        <v>-15063637.9059423</v>
      </c>
      <c r="AX36">
        <v>-24533281.094057702</v>
      </c>
      <c r="AY36" s="3">
        <v>0</v>
      </c>
      <c r="AZ36">
        <v>-39596919</v>
      </c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823020170.95694101</v>
      </c>
      <c r="K37">
        <v>-23368836.096210498</v>
      </c>
      <c r="L37">
        <v>12605880.249967899</v>
      </c>
      <c r="M37">
        <v>1.0085579264681701</v>
      </c>
      <c r="N37">
        <v>2755043.8205972002</v>
      </c>
      <c r="O37">
        <v>0.31304882930663702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 s="2">
        <v>1132597.73335882</v>
      </c>
      <c r="U37">
        <v>0</v>
      </c>
      <c r="V37">
        <v>0</v>
      </c>
      <c r="W37">
        <v>3.85967537363417</v>
      </c>
      <c r="X37">
        <v>0</v>
      </c>
      <c r="Y37">
        <v>0</v>
      </c>
      <c r="Z37">
        <v>0</v>
      </c>
      <c r="AA37">
        <v>0</v>
      </c>
      <c r="AB37">
        <v>0.82475758674098198</v>
      </c>
      <c r="AC37">
        <v>0.41079761662414999</v>
      </c>
      <c r="AD37">
        <v>8128842.0662937602</v>
      </c>
      <c r="AE37">
        <v>3470761.06871214</v>
      </c>
      <c r="AF37">
        <v>2241201.1888740598</v>
      </c>
      <c r="AG37">
        <v>592396.22218869801</v>
      </c>
      <c r="AH37">
        <v>9031680.9589078594</v>
      </c>
      <c r="AI37">
        <v>-763187.42156462104</v>
      </c>
      <c r="AJ37">
        <v>-463936.561042163</v>
      </c>
      <c r="AK37">
        <v>-2040160.95151574</v>
      </c>
      <c r="AL37">
        <v>82292.999421665707</v>
      </c>
      <c r="AM37">
        <v>0</v>
      </c>
      <c r="AN37">
        <v>0</v>
      </c>
      <c r="AO37">
        <v>-28794042.207155999</v>
      </c>
      <c r="AP37">
        <v>0</v>
      </c>
      <c r="AQ37">
        <v>0</v>
      </c>
      <c r="AR37">
        <v>0</v>
      </c>
      <c r="AS37" s="3">
        <v>0</v>
      </c>
      <c r="AT37">
        <v>-923216.49398375396</v>
      </c>
      <c r="AU37" s="3">
        <v>-12998011.6994459</v>
      </c>
      <c r="AV37">
        <v>-22743699.975699302</v>
      </c>
      <c r="AW37" s="3">
        <v>-23101886.961070199</v>
      </c>
      <c r="AX37">
        <v>1095434.9610703101</v>
      </c>
      <c r="AY37" s="3">
        <v>0</v>
      </c>
      <c r="AZ37">
        <v>-22006451.999999899</v>
      </c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104276696.762476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0.23278518899178899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 s="2">
        <v>47761.082248970502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3">
        <v>0</v>
      </c>
      <c r="AT38">
        <v>0</v>
      </c>
      <c r="AU38" s="3">
        <v>0</v>
      </c>
      <c r="AV38">
        <v>0</v>
      </c>
      <c r="AW38" s="3">
        <v>0</v>
      </c>
      <c r="AX38">
        <v>0</v>
      </c>
      <c r="AY38" s="3">
        <v>93361892</v>
      </c>
      <c r="AZ38">
        <v>93361892</v>
      </c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122011447.516661</v>
      </c>
      <c r="K39">
        <v>3654539.2522344198</v>
      </c>
      <c r="L39">
        <v>2233198.89111595</v>
      </c>
      <c r="M39">
        <v>0.85839124566602198</v>
      </c>
      <c r="N39">
        <v>606473.78608284402</v>
      </c>
      <c r="O39">
        <v>0.23120047603257901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 s="2">
        <v>53339.584840912503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211001.85988727101</v>
      </c>
      <c r="AE39">
        <v>697293.83218374697</v>
      </c>
      <c r="AF39">
        <v>622277.32954188099</v>
      </c>
      <c r="AG39">
        <v>-144127.327385051</v>
      </c>
      <c r="AH39">
        <v>1117028.1054740001</v>
      </c>
      <c r="AI39">
        <v>246966.53937304701</v>
      </c>
      <c r="AJ39">
        <v>30654.6249150078</v>
      </c>
      <c r="AK39">
        <v>0</v>
      </c>
      <c r="AL39">
        <v>-13073.6826666173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3">
        <v>0</v>
      </c>
      <c r="AT39">
        <v>0</v>
      </c>
      <c r="AU39" s="3">
        <v>0</v>
      </c>
      <c r="AV39">
        <v>2819893.45651524</v>
      </c>
      <c r="AW39" s="3">
        <v>2899707.5700871898</v>
      </c>
      <c r="AX39">
        <v>-3207014.5700871702</v>
      </c>
      <c r="AY39" s="3">
        <v>13655748</v>
      </c>
      <c r="AZ39">
        <v>13348441</v>
      </c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172391585.23334301</v>
      </c>
      <c r="K40">
        <v>4780798.6623531496</v>
      </c>
      <c r="L40">
        <v>2306245.5779373501</v>
      </c>
      <c r="M40">
        <v>0.85260774292212504</v>
      </c>
      <c r="N40">
        <v>611693.84004382696</v>
      </c>
      <c r="O40">
        <v>0.23841284852984501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 s="2">
        <v>134348.99236764401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1290694.64223665</v>
      </c>
      <c r="AE40">
        <v>242156.365450354</v>
      </c>
      <c r="AF40">
        <v>823029.029403675</v>
      </c>
      <c r="AG40">
        <v>-4827.5281607586403</v>
      </c>
      <c r="AH40">
        <v>1511822.6418808401</v>
      </c>
      <c r="AI40">
        <v>378242.74778031802</v>
      </c>
      <c r="AJ40">
        <v>25244.146146591698</v>
      </c>
      <c r="AK40">
        <v>0</v>
      </c>
      <c r="AL40">
        <v>-54480.542808286802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3">
        <v>0</v>
      </c>
      <c r="AT40">
        <v>0</v>
      </c>
      <c r="AU40" s="3">
        <v>0</v>
      </c>
      <c r="AV40">
        <v>4200717.9119832898</v>
      </c>
      <c r="AW40" s="3">
        <v>4312783.1358605204</v>
      </c>
      <c r="AX40">
        <v>-3491997.13586054</v>
      </c>
      <c r="AY40" s="3">
        <v>44950739</v>
      </c>
      <c r="AZ40">
        <v>45771524.999999903</v>
      </c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206690743.185945</v>
      </c>
      <c r="K41">
        <v>3808781.4402120402</v>
      </c>
      <c r="L41">
        <v>2099012.64537337</v>
      </c>
      <c r="M41">
        <v>0.83291999374987302</v>
      </c>
      <c r="N41">
        <v>623605.49709429301</v>
      </c>
      <c r="O41">
        <v>0.225722890846517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 s="2">
        <v>202651.290636869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-1636461.10572881</v>
      </c>
      <c r="AE41">
        <v>452429.77733264398</v>
      </c>
      <c r="AF41">
        <v>1286399.4534304501</v>
      </c>
      <c r="AG41">
        <v>-338154.45935259899</v>
      </c>
      <c r="AH41">
        <v>2855095.10957252</v>
      </c>
      <c r="AI41">
        <v>474129.312048778</v>
      </c>
      <c r="AJ41">
        <v>35637.8857070433</v>
      </c>
      <c r="AK41">
        <v>0</v>
      </c>
      <c r="AL41">
        <v>40952.426648840301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3">
        <v>0</v>
      </c>
      <c r="AT41">
        <v>0</v>
      </c>
      <c r="AU41" s="3">
        <v>0</v>
      </c>
      <c r="AV41">
        <v>3109387.64668654</v>
      </c>
      <c r="AW41" s="3">
        <v>3138924.50930318</v>
      </c>
      <c r="AX41">
        <v>691324.49069680995</v>
      </c>
      <c r="AY41" s="3">
        <v>27514218</v>
      </c>
      <c r="AZ41">
        <v>31344466.999999899</v>
      </c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246609633.499309</v>
      </c>
      <c r="K42">
        <v>9829704.4888479803</v>
      </c>
      <c r="L42">
        <v>1996582.2992606501</v>
      </c>
      <c r="M42">
        <v>0.85874902196382197</v>
      </c>
      <c r="N42">
        <v>625346.50641073403</v>
      </c>
      <c r="O42">
        <v>0.22354602589508599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 s="2">
        <v>278040.943748641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3336806.8891878999</v>
      </c>
      <c r="AE42">
        <v>-265760.55349083402</v>
      </c>
      <c r="AF42">
        <v>1652689.5426332499</v>
      </c>
      <c r="AG42">
        <v>-34190.234006731203</v>
      </c>
      <c r="AH42">
        <v>1867341.5816784599</v>
      </c>
      <c r="AI42">
        <v>794634.00740668795</v>
      </c>
      <c r="AJ42">
        <v>51639.668248907998</v>
      </c>
      <c r="AK42">
        <v>-508771.76000873401</v>
      </c>
      <c r="AL42">
        <v>106028.437222557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3">
        <v>0</v>
      </c>
      <c r="AT42">
        <v>0</v>
      </c>
      <c r="AU42" s="3">
        <v>0</v>
      </c>
      <c r="AV42">
        <v>7063937.6131726401</v>
      </c>
      <c r="AW42" s="3">
        <v>7302457.2977015097</v>
      </c>
      <c r="AX42">
        <v>5486516.7022985201</v>
      </c>
      <c r="AY42" s="3">
        <v>26468097.999999899</v>
      </c>
      <c r="AZ42">
        <v>39257072</v>
      </c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266357121.661715</v>
      </c>
      <c r="K43">
        <v>5944557.4309314704</v>
      </c>
      <c r="L43">
        <v>2003873.15211862</v>
      </c>
      <c r="M43">
        <v>0.85533074829581202</v>
      </c>
      <c r="N43">
        <v>623133.82390321395</v>
      </c>
      <c r="O43">
        <v>0.21646872939221501</v>
      </c>
      <c r="P43">
        <v>3.4334782548745499</v>
      </c>
      <c r="Q43">
        <v>28098.797510458</v>
      </c>
      <c r="R43">
        <v>7.17414649824536</v>
      </c>
      <c r="S43">
        <v>3.7197084420179301</v>
      </c>
      <c r="T43" s="2">
        <v>275486.36704960401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3504993.6495279502</v>
      </c>
      <c r="AE43">
        <v>281397.813350196</v>
      </c>
      <c r="AF43">
        <v>646602.78878507705</v>
      </c>
      <c r="AG43">
        <v>-303125.60666736099</v>
      </c>
      <c r="AH43">
        <v>1352336.5634401599</v>
      </c>
      <c r="AI43">
        <v>-193538.93319094399</v>
      </c>
      <c r="AJ43">
        <v>47564.495233481903</v>
      </c>
      <c r="AK43">
        <v>-263921.92929500702</v>
      </c>
      <c r="AL43">
        <v>2780.5122529107298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3">
        <v>0</v>
      </c>
      <c r="AT43">
        <v>0</v>
      </c>
      <c r="AU43" s="3">
        <v>0</v>
      </c>
      <c r="AV43">
        <v>5006668.8974361802</v>
      </c>
      <c r="AW43" s="3">
        <v>5003506.7875147099</v>
      </c>
      <c r="AX43">
        <v>3621230.2124852701</v>
      </c>
      <c r="AY43" s="3">
        <v>12183549</v>
      </c>
      <c r="AZ43">
        <v>20808285.999999899</v>
      </c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278308663.30619502</v>
      </c>
      <c r="K44">
        <v>6886052.5509229703</v>
      </c>
      <c r="L44">
        <v>2045451.35607338</v>
      </c>
      <c r="M44">
        <v>0.83675880989931595</v>
      </c>
      <c r="N44">
        <v>631406.76496574702</v>
      </c>
      <c r="O44">
        <v>0.210047087214663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 s="2">
        <v>143260.73801245101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1928782.42362656</v>
      </c>
      <c r="AE44">
        <v>1065889.82322203</v>
      </c>
      <c r="AF44">
        <v>231278.11460178101</v>
      </c>
      <c r="AG44">
        <v>-394939.11785059702</v>
      </c>
      <c r="AH44">
        <v>3253429.8630610001</v>
      </c>
      <c r="AI44">
        <v>-125669.86631003</v>
      </c>
      <c r="AJ44">
        <v>-14633.0667356474</v>
      </c>
      <c r="AK44">
        <v>63617.785333169399</v>
      </c>
      <c r="AL44">
        <v>-238808.31793363701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3">
        <v>0</v>
      </c>
      <c r="AT44">
        <v>0</v>
      </c>
      <c r="AU44" s="3">
        <v>0</v>
      </c>
      <c r="AV44">
        <v>5757119.7309599696</v>
      </c>
      <c r="AW44" s="3">
        <v>5808169.2884090198</v>
      </c>
      <c r="AX44">
        <v>12099101.711590899</v>
      </c>
      <c r="AY44" s="3">
        <v>4015598.9999999902</v>
      </c>
      <c r="AZ44">
        <v>21922870</v>
      </c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280010475.14790201</v>
      </c>
      <c r="K45">
        <v>-10801384.6620261</v>
      </c>
      <c r="L45">
        <v>2019529.28840738</v>
      </c>
      <c r="M45">
        <v>0.87880583809795099</v>
      </c>
      <c r="N45">
        <v>609605.28005366505</v>
      </c>
      <c r="O45">
        <v>0.21684893529184199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 s="2">
        <v>32114.9697033825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1625494.03172088</v>
      </c>
      <c r="AE45">
        <v>-3757907.1593611301</v>
      </c>
      <c r="AF45">
        <v>-230015.98062744801</v>
      </c>
      <c r="AG45">
        <v>643461.10522379703</v>
      </c>
      <c r="AH45">
        <v>-9480311.76116517</v>
      </c>
      <c r="AI45">
        <v>1011606.44445523</v>
      </c>
      <c r="AJ45">
        <v>52966.038448011102</v>
      </c>
      <c r="AK45">
        <v>86405.132035874398</v>
      </c>
      <c r="AL45">
        <v>-505376.21766030201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3">
        <v>0</v>
      </c>
      <c r="AT45">
        <v>0</v>
      </c>
      <c r="AU45" s="3">
        <v>0</v>
      </c>
      <c r="AV45">
        <v>-10478624.451187899</v>
      </c>
      <c r="AW45" s="3">
        <v>-10455126.708949201</v>
      </c>
      <c r="AX45">
        <v>2475594.7089492101</v>
      </c>
      <c r="AY45" s="3">
        <v>13248340.999999899</v>
      </c>
      <c r="AZ45">
        <v>5268808.99999996</v>
      </c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289642981.22005498</v>
      </c>
      <c r="K46">
        <v>7230803.99936652</v>
      </c>
      <c r="L46">
        <v>1978915.2493904701</v>
      </c>
      <c r="M46">
        <v>0.86119251401601804</v>
      </c>
      <c r="N46">
        <v>612874.20691296004</v>
      </c>
      <c r="O46">
        <v>0.219470733756224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 s="2">
        <v>24491.629492473501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656480.10003964801</v>
      </c>
      <c r="AE46">
        <v>1327208.3018334699</v>
      </c>
      <c r="AF46">
        <v>500986.91543583799</v>
      </c>
      <c r="AG46">
        <v>266271.47975620499</v>
      </c>
      <c r="AH46">
        <v>4568219.7411935898</v>
      </c>
      <c r="AI46">
        <v>-62887.539902217599</v>
      </c>
      <c r="AJ46">
        <v>164500.467943322</v>
      </c>
      <c r="AK46">
        <v>-678746.16459861805</v>
      </c>
      <c r="AL46">
        <v>50782.886759297202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3">
        <v>0</v>
      </c>
      <c r="AT46">
        <v>-43321.187457626998</v>
      </c>
      <c r="AU46" s="3">
        <v>0</v>
      </c>
      <c r="AV46">
        <v>6717762.9798515402</v>
      </c>
      <c r="AW46" s="3">
        <v>6795280.6655820701</v>
      </c>
      <c r="AX46">
        <v>-3690210.6655820599</v>
      </c>
      <c r="AY46" s="3">
        <v>1770537</v>
      </c>
      <c r="AZ46">
        <v>4875607.0000000102</v>
      </c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299738150.90574503</v>
      </c>
      <c r="K47">
        <v>9384630.6932281405</v>
      </c>
      <c r="L47">
        <v>1946387.8468207</v>
      </c>
      <c r="M47">
        <v>0.82689773679198897</v>
      </c>
      <c r="N47">
        <v>614648.46434809605</v>
      </c>
      <c r="O47">
        <v>0.21200841364737499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 s="2">
        <v>24781.815315057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-308217.38296947599</v>
      </c>
      <c r="AE47">
        <v>2337413.4048731802</v>
      </c>
      <c r="AF47">
        <v>382117.49769286002</v>
      </c>
      <c r="AG47">
        <v>-652194.48051227198</v>
      </c>
      <c r="AH47">
        <v>6599697.3969007703</v>
      </c>
      <c r="AI47">
        <v>118224.24291464299</v>
      </c>
      <c r="AJ47">
        <v>59344.290470743901</v>
      </c>
      <c r="AK47">
        <v>207223.643412593</v>
      </c>
      <c r="AL47">
        <v>7919.5663966648999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3">
        <v>0</v>
      </c>
      <c r="AT47">
        <v>0</v>
      </c>
      <c r="AU47" s="3">
        <v>0</v>
      </c>
      <c r="AV47">
        <v>8680933.6262472905</v>
      </c>
      <c r="AW47" s="3">
        <v>8750940.3653228506</v>
      </c>
      <c r="AX47">
        <v>7853289.6346771596</v>
      </c>
      <c r="AY47" s="3">
        <v>1273013.99999999</v>
      </c>
      <c r="AZ47">
        <v>17877244</v>
      </c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306971193.37737697</v>
      </c>
      <c r="K48">
        <v>157270.21430456499</v>
      </c>
      <c r="L48">
        <v>1935564.7547657499</v>
      </c>
      <c r="M48">
        <v>0.82821757692531495</v>
      </c>
      <c r="N48">
        <v>608223.96752153302</v>
      </c>
      <c r="O48">
        <v>0.19936470295374201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 s="2">
        <v>57062.2243354534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510524.47840790299</v>
      </c>
      <c r="AE48">
        <v>-320249.10956810898</v>
      </c>
      <c r="AF48">
        <v>505336.88102842198</v>
      </c>
      <c r="AG48">
        <v>-1111799.29877221</v>
      </c>
      <c r="AH48">
        <v>69652.371966721301</v>
      </c>
      <c r="AI48">
        <v>354097.756255468</v>
      </c>
      <c r="AJ48">
        <v>-76275.505768664298</v>
      </c>
      <c r="AK48">
        <v>292717.51380148903</v>
      </c>
      <c r="AL48">
        <v>157930.810330345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3">
        <v>0</v>
      </c>
      <c r="AT48">
        <v>-28125.887674581001</v>
      </c>
      <c r="AU48" s="3">
        <v>0</v>
      </c>
      <c r="AV48">
        <v>401216.64215393498</v>
      </c>
      <c r="AW48" s="3">
        <v>461741.750680867</v>
      </c>
      <c r="AX48">
        <v>7901824.2493190402</v>
      </c>
      <c r="AY48" s="3">
        <v>6209327.9999999898</v>
      </c>
      <c r="AZ48">
        <v>14572893.999999899</v>
      </c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301791314.48231798</v>
      </c>
      <c r="K49">
        <v>-5179878.8950587697</v>
      </c>
      <c r="L49">
        <v>1946060.67257579</v>
      </c>
      <c r="M49">
        <v>0.88674250938854704</v>
      </c>
      <c r="N49">
        <v>617901.40567327396</v>
      </c>
      <c r="O49">
        <v>0.19886826144447001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 s="2">
        <v>15138.587494490799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1211713.5785009901</v>
      </c>
      <c r="AE49">
        <v>-5736539.4255905496</v>
      </c>
      <c r="AF49">
        <v>876543.54106330499</v>
      </c>
      <c r="AG49">
        <v>-41805.198478396502</v>
      </c>
      <c r="AH49">
        <v>-1368250.7789304601</v>
      </c>
      <c r="AI49">
        <v>-10492.0056390758</v>
      </c>
      <c r="AJ49">
        <v>18942.302546480001</v>
      </c>
      <c r="AK49">
        <v>247100.92442683</v>
      </c>
      <c r="AL49">
        <v>-72659.593938276797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3">
        <v>0</v>
      </c>
      <c r="AT49">
        <v>0</v>
      </c>
      <c r="AU49" s="3">
        <v>0</v>
      </c>
      <c r="AV49">
        <v>-4826797.92184259</v>
      </c>
      <c r="AW49" s="3">
        <v>-4821769.4526048796</v>
      </c>
      <c r="AX49">
        <v>2030049.452605</v>
      </c>
      <c r="AY49" s="3">
        <v>0</v>
      </c>
      <c r="AZ49">
        <v>-2791719.9999998701</v>
      </c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303231572.87143397</v>
      </c>
      <c r="K50">
        <v>1440258.38911564</v>
      </c>
      <c r="L50">
        <v>1979471.6415816301</v>
      </c>
      <c r="M50">
        <v>0.87558638487103202</v>
      </c>
      <c r="N50">
        <v>622817.90920902696</v>
      </c>
      <c r="O50">
        <v>0.19624068069412201</v>
      </c>
      <c r="P50">
        <v>3.63380642695265</v>
      </c>
      <c r="Q50">
        <v>26285.550477232198</v>
      </c>
      <c r="R50">
        <v>7.44553066439346</v>
      </c>
      <c r="S50">
        <v>3.87627722590357</v>
      </c>
      <c r="T50" s="2">
        <v>25181.806564755301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3607495.1376179801</v>
      </c>
      <c r="AE50">
        <v>404487.05713296297</v>
      </c>
      <c r="AF50">
        <v>529430.28598196898</v>
      </c>
      <c r="AG50">
        <v>-259924.76467505601</v>
      </c>
      <c r="AH50">
        <v>-2009269.5091894399</v>
      </c>
      <c r="AI50">
        <v>-313006.00878185901</v>
      </c>
      <c r="AJ50">
        <v>22832.1138631373</v>
      </c>
      <c r="AK50">
        <v>-427820.711108174</v>
      </c>
      <c r="AL50">
        <v>65820.281038963803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3">
        <v>0</v>
      </c>
      <c r="AT50">
        <v>-64926.8902376267</v>
      </c>
      <c r="AU50" s="3">
        <v>0</v>
      </c>
      <c r="AV50">
        <v>1556774.380261</v>
      </c>
      <c r="AW50" s="3">
        <v>1615647.44726748</v>
      </c>
      <c r="AX50">
        <v>-1784398.44726754</v>
      </c>
      <c r="AY50" s="3">
        <v>0</v>
      </c>
      <c r="AZ50">
        <v>-168751.000000053</v>
      </c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286458004.835549</v>
      </c>
      <c r="K51">
        <v>-16773568.0358843</v>
      </c>
      <c r="L51">
        <v>2031768.2667340201</v>
      </c>
      <c r="M51">
        <v>0.92610744089206498</v>
      </c>
      <c r="N51">
        <v>628390.24457361503</v>
      </c>
      <c r="O51">
        <v>0.19324140845493401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 s="2">
        <v>16888.734589666601</v>
      </c>
      <c r="U51">
        <v>0</v>
      </c>
      <c r="V51">
        <v>0</v>
      </c>
      <c r="W51">
        <v>0</v>
      </c>
      <c r="X51">
        <v>0.58852490250573697</v>
      </c>
      <c r="Y51">
        <v>0</v>
      </c>
      <c r="Z51">
        <v>0</v>
      </c>
      <c r="AA51">
        <v>0</v>
      </c>
      <c r="AB51">
        <v>0.116648771724323</v>
      </c>
      <c r="AC51">
        <v>0</v>
      </c>
      <c r="AD51">
        <v>3500534.8460707902</v>
      </c>
      <c r="AE51">
        <v>-3583454.3165917601</v>
      </c>
      <c r="AF51">
        <v>607081.93987846503</v>
      </c>
      <c r="AG51">
        <v>-338062.38378930598</v>
      </c>
      <c r="AH51">
        <v>-10712247.5805289</v>
      </c>
      <c r="AI51">
        <v>-705094.35330878396</v>
      </c>
      <c r="AJ51">
        <v>-108433.096219927</v>
      </c>
      <c r="AK51">
        <v>32935.9832047909</v>
      </c>
      <c r="AL51">
        <v>61912.838900667397</v>
      </c>
      <c r="AM51">
        <v>0</v>
      </c>
      <c r="AN51">
        <v>0</v>
      </c>
      <c r="AO51">
        <v>0</v>
      </c>
      <c r="AP51">
        <v>-5795046.9945115596</v>
      </c>
      <c r="AQ51">
        <v>0</v>
      </c>
      <c r="AR51">
        <v>0</v>
      </c>
      <c r="AS51" s="3">
        <v>0</v>
      </c>
      <c r="AT51">
        <v>-162049.60007803101</v>
      </c>
      <c r="AU51" s="3">
        <v>0</v>
      </c>
      <c r="AV51">
        <v>-17096167.7412115</v>
      </c>
      <c r="AW51" s="3">
        <v>-16837990.606964</v>
      </c>
      <c r="AX51">
        <v>5302289.6069640601</v>
      </c>
      <c r="AY51" s="3">
        <v>0</v>
      </c>
      <c r="AZ51">
        <v>-11535701</v>
      </c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273069680.37506199</v>
      </c>
      <c r="K52">
        <v>-13388324.460487699</v>
      </c>
      <c r="L52">
        <v>2070163.5346603</v>
      </c>
      <c r="M52">
        <v>0.98231499881384798</v>
      </c>
      <c r="N52">
        <v>633203.89148553996</v>
      </c>
      <c r="O52">
        <v>0.19722485543985099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 s="2">
        <v>15545.416421194501</v>
      </c>
      <c r="U52">
        <v>0</v>
      </c>
      <c r="V52">
        <v>0</v>
      </c>
      <c r="W52">
        <v>0</v>
      </c>
      <c r="X52">
        <v>1.3895032207564899</v>
      </c>
      <c r="Y52">
        <v>0</v>
      </c>
      <c r="Z52">
        <v>0</v>
      </c>
      <c r="AA52">
        <v>0</v>
      </c>
      <c r="AB52">
        <v>0.19620894514568199</v>
      </c>
      <c r="AC52">
        <v>0</v>
      </c>
      <c r="AD52">
        <v>2339254.48921755</v>
      </c>
      <c r="AE52">
        <v>-3942216.7248709798</v>
      </c>
      <c r="AF52">
        <v>558308.064858275</v>
      </c>
      <c r="AG52">
        <v>457227.72475723998</v>
      </c>
      <c r="AH52">
        <v>-3476952.31195876</v>
      </c>
      <c r="AI52">
        <v>-274347.13107739901</v>
      </c>
      <c r="AJ52">
        <v>-84868.278775378698</v>
      </c>
      <c r="AK52">
        <v>-1388622.0731693499</v>
      </c>
      <c r="AL52">
        <v>28539.5748491046</v>
      </c>
      <c r="AM52">
        <v>0</v>
      </c>
      <c r="AN52">
        <v>0</v>
      </c>
      <c r="AO52">
        <v>0</v>
      </c>
      <c r="AP52">
        <v>-7818724.9043044699</v>
      </c>
      <c r="AQ52">
        <v>0</v>
      </c>
      <c r="AR52">
        <v>0</v>
      </c>
      <c r="AS52" s="3">
        <v>0</v>
      </c>
      <c r="AT52">
        <v>-256698.998022457</v>
      </c>
      <c r="AU52" s="3">
        <v>0</v>
      </c>
      <c r="AV52">
        <v>-13818304.577265</v>
      </c>
      <c r="AW52" s="3">
        <v>-13568517.571750199</v>
      </c>
      <c r="AX52">
        <v>-4919413.4282497298</v>
      </c>
      <c r="AY52" s="3">
        <v>0</v>
      </c>
      <c r="AZ52">
        <v>-18487930.999999899</v>
      </c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267243890.519384</v>
      </c>
      <c r="K53">
        <v>-4935849.34489787</v>
      </c>
      <c r="L53">
        <v>2092519.58216083</v>
      </c>
      <c r="M53">
        <v>0.97553444358584496</v>
      </c>
      <c r="N53">
        <v>637940.464880354</v>
      </c>
      <c r="O53">
        <v>0.19566987593316201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 s="2">
        <v>12162.326286027501</v>
      </c>
      <c r="U53">
        <v>0</v>
      </c>
      <c r="V53">
        <v>0</v>
      </c>
      <c r="W53">
        <v>0</v>
      </c>
      <c r="X53">
        <v>2.2760238037469702</v>
      </c>
      <c r="Y53">
        <v>0</v>
      </c>
      <c r="Z53">
        <v>0</v>
      </c>
      <c r="AA53">
        <v>0</v>
      </c>
      <c r="AB53">
        <v>0.42140254669565802</v>
      </c>
      <c r="AC53">
        <v>0</v>
      </c>
      <c r="AD53">
        <v>1841639.8430764601</v>
      </c>
      <c r="AE53">
        <v>446927.06320197601</v>
      </c>
      <c r="AF53">
        <v>473988.07808701001</v>
      </c>
      <c r="AG53">
        <v>-69583.583310012298</v>
      </c>
      <c r="AH53">
        <v>2495231.9906670498</v>
      </c>
      <c r="AI53">
        <v>-228838.574007113</v>
      </c>
      <c r="AJ53">
        <v>-26809.948314285601</v>
      </c>
      <c r="AK53">
        <v>-673727.40496453503</v>
      </c>
      <c r="AL53">
        <v>-21742.501123193098</v>
      </c>
      <c r="AM53">
        <v>0</v>
      </c>
      <c r="AN53">
        <v>0</v>
      </c>
      <c r="AO53">
        <v>0</v>
      </c>
      <c r="AP53">
        <v>-8316672.7900900804</v>
      </c>
      <c r="AQ53">
        <v>0</v>
      </c>
      <c r="AR53">
        <v>0</v>
      </c>
      <c r="AS53" s="3">
        <v>0</v>
      </c>
      <c r="AT53">
        <v>-602638.30598276795</v>
      </c>
      <c r="AU53" s="3">
        <v>0</v>
      </c>
      <c r="AV53">
        <v>-4745618.9983814396</v>
      </c>
      <c r="AW53" s="3">
        <v>-4868451.5916070901</v>
      </c>
      <c r="AX53">
        <v>-3525262.4083929001</v>
      </c>
      <c r="AY53" s="3">
        <v>0</v>
      </c>
      <c r="AZ53">
        <v>-8393713.9999999907</v>
      </c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262747047.81051201</v>
      </c>
      <c r="K54">
        <v>-5427096.9963884</v>
      </c>
      <c r="L54">
        <v>2110597.3381989901</v>
      </c>
      <c r="M54">
        <v>0.97569250120411</v>
      </c>
      <c r="N54">
        <v>643261.456961027</v>
      </c>
      <c r="O54">
        <v>0.19558170483503101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 s="2">
        <v>14753.705627212699</v>
      </c>
      <c r="U54">
        <v>0</v>
      </c>
      <c r="V54">
        <v>0</v>
      </c>
      <c r="W54">
        <v>0</v>
      </c>
      <c r="X54">
        <v>3.2621241012143001</v>
      </c>
      <c r="Y54">
        <v>0</v>
      </c>
      <c r="Z54">
        <v>0</v>
      </c>
      <c r="AA54">
        <v>0</v>
      </c>
      <c r="AB54">
        <v>0.57605336462404799</v>
      </c>
      <c r="AC54">
        <v>6.7187175884046699E-2</v>
      </c>
      <c r="AD54">
        <v>1945763.3375991599</v>
      </c>
      <c r="AE54">
        <v>801745.44447815104</v>
      </c>
      <c r="AF54">
        <v>498909.428412301</v>
      </c>
      <c r="AG54">
        <v>-103215.23937387</v>
      </c>
      <c r="AH54">
        <v>2735754.8676862</v>
      </c>
      <c r="AI54">
        <v>-264373.74622549099</v>
      </c>
      <c r="AJ54">
        <v>-34236.463150065501</v>
      </c>
      <c r="AK54">
        <v>-831604.195194509</v>
      </c>
      <c r="AL54">
        <v>1113.4470355378601</v>
      </c>
      <c r="AM54">
        <v>0</v>
      </c>
      <c r="AN54">
        <v>0</v>
      </c>
      <c r="AO54">
        <v>0</v>
      </c>
      <c r="AP54">
        <v>-8988586.0378506705</v>
      </c>
      <c r="AQ54">
        <v>0</v>
      </c>
      <c r="AR54">
        <v>0</v>
      </c>
      <c r="AS54" s="3">
        <v>0</v>
      </c>
      <c r="AT54">
        <v>-413542.91480157198</v>
      </c>
      <c r="AU54" s="3">
        <v>-804885.44816920895</v>
      </c>
      <c r="AV54">
        <v>-5459515.5360422302</v>
      </c>
      <c r="AW54" s="3">
        <v>-5534932.74245511</v>
      </c>
      <c r="AX54">
        <v>2303651.7424550899</v>
      </c>
      <c r="AY54" s="3">
        <v>0</v>
      </c>
      <c r="AZ54">
        <v>-3231281.00000002</v>
      </c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1118285240.4806001</v>
      </c>
      <c r="K55">
        <v>0</v>
      </c>
      <c r="L55">
        <v>253905652</v>
      </c>
      <c r="M55">
        <v>0.97956348559999995</v>
      </c>
      <c r="N55">
        <v>25697520.3899999</v>
      </c>
      <c r="O55">
        <v>0.50002661492511502</v>
      </c>
      <c r="P55">
        <v>1.974</v>
      </c>
      <c r="Q55">
        <v>42439.074999999903</v>
      </c>
      <c r="R55">
        <v>31.709999999999901</v>
      </c>
      <c r="S55">
        <v>3.5</v>
      </c>
      <c r="T55" s="2">
        <v>6023.0015181706003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3">
        <v>0</v>
      </c>
      <c r="AT55">
        <v>0</v>
      </c>
      <c r="AU55" s="3">
        <v>0</v>
      </c>
      <c r="AV55">
        <v>0</v>
      </c>
      <c r="AW55" s="3">
        <v>0</v>
      </c>
      <c r="AX55">
        <v>0</v>
      </c>
      <c r="AY55" s="3">
        <v>1201007994</v>
      </c>
      <c r="AZ55">
        <v>1201007994</v>
      </c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1038516167.9073499</v>
      </c>
      <c r="K56">
        <v>-79769072.5732456</v>
      </c>
      <c r="L56">
        <v>232535028.99999899</v>
      </c>
      <c r="M56">
        <v>1.1512130358199999</v>
      </c>
      <c r="N56">
        <v>26042245.269999899</v>
      </c>
      <c r="O56">
        <v>0.49949664564947699</v>
      </c>
      <c r="P56">
        <v>2.2467999999999901</v>
      </c>
      <c r="Q56">
        <v>41148.635000000002</v>
      </c>
      <c r="R56">
        <v>31.36</v>
      </c>
      <c r="S56">
        <v>3.5</v>
      </c>
      <c r="T56" s="2">
        <v>5485.4810926847704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-54020981.471739002</v>
      </c>
      <c r="AE56">
        <v>-52478013.520934701</v>
      </c>
      <c r="AF56">
        <v>3602374.6527868202</v>
      </c>
      <c r="AG56">
        <v>-233572.85139782101</v>
      </c>
      <c r="AH56">
        <v>15512484.4356662</v>
      </c>
      <c r="AI56">
        <v>2726679.6488928501</v>
      </c>
      <c r="AJ56">
        <v>-947422.35419161897</v>
      </c>
      <c r="AK56">
        <v>0</v>
      </c>
      <c r="AL56">
        <v>-498412.216631494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s="3">
        <v>0</v>
      </c>
      <c r="AT56">
        <v>0</v>
      </c>
      <c r="AU56" s="3">
        <v>0</v>
      </c>
      <c r="AV56">
        <v>-86336863.677548707</v>
      </c>
      <c r="AW56" s="3">
        <v>-85669818.724658102</v>
      </c>
      <c r="AX56">
        <v>12352977.7246562</v>
      </c>
      <c r="AY56" s="3">
        <v>0</v>
      </c>
      <c r="AZ56">
        <v>-73316841.000001907</v>
      </c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  <row r="57" spans="1:7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1068380967.77316</v>
      </c>
      <c r="K57">
        <v>29864799.865805201</v>
      </c>
      <c r="L57">
        <v>243107286.99999899</v>
      </c>
      <c r="M57">
        <v>1.20597552096</v>
      </c>
      <c r="N57">
        <v>26563773.749999899</v>
      </c>
      <c r="O57">
        <v>0.49415983310371703</v>
      </c>
      <c r="P57">
        <v>2.5669</v>
      </c>
      <c r="Q57">
        <v>39531.589999999997</v>
      </c>
      <c r="R57">
        <v>31</v>
      </c>
      <c r="S57">
        <v>3.5</v>
      </c>
      <c r="T57" s="2">
        <v>5743.4153987903901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26553244.099682301</v>
      </c>
      <c r="AE57">
        <v>-15128515.329465</v>
      </c>
      <c r="AF57">
        <v>5036779.5415856102</v>
      </c>
      <c r="AG57">
        <v>-2206555.6694197501</v>
      </c>
      <c r="AH57">
        <v>15612437.9734278</v>
      </c>
      <c r="AI57">
        <v>3325127.15901992</v>
      </c>
      <c r="AJ57">
        <v>-914992.35131880105</v>
      </c>
      <c r="AK57">
        <v>0</v>
      </c>
      <c r="AL57">
        <v>230102.33033237801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s="3">
        <v>0</v>
      </c>
      <c r="AT57">
        <v>0</v>
      </c>
      <c r="AU57" s="3">
        <v>0</v>
      </c>
      <c r="AV57">
        <v>32507627.7538446</v>
      </c>
      <c r="AW57" s="3">
        <v>32429221.263494398</v>
      </c>
      <c r="AX57">
        <v>-50883340.263492197</v>
      </c>
      <c r="AY57" s="3">
        <v>0</v>
      </c>
      <c r="AZ57">
        <v>-18454118.999997798</v>
      </c>
      <c r="BA57" s="3"/>
      <c r="BC57" s="3"/>
      <c r="BE57" s="3"/>
      <c r="BH57" s="3"/>
      <c r="BJ57" s="3"/>
      <c r="BL57" s="3"/>
      <c r="BM57"/>
      <c r="BN57"/>
      <c r="BO57"/>
      <c r="BP57"/>
      <c r="BQ57"/>
      <c r="BR57"/>
    </row>
    <row r="58" spans="1:7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1128764486.7160499</v>
      </c>
      <c r="K58">
        <v>60383518.942892499</v>
      </c>
      <c r="L58">
        <v>254087770.99999899</v>
      </c>
      <c r="M58">
        <v>1.1702642381999999</v>
      </c>
      <c r="N58">
        <v>27081157.499999899</v>
      </c>
      <c r="O58">
        <v>0.49018125488386599</v>
      </c>
      <c r="P58">
        <v>3.0314999999999901</v>
      </c>
      <c r="Q58">
        <v>38116.919999999896</v>
      </c>
      <c r="R58">
        <v>30.68</v>
      </c>
      <c r="S58">
        <v>3.5</v>
      </c>
      <c r="T58" s="2">
        <v>6215.91043863296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25949305.878475599</v>
      </c>
      <c r="AE58">
        <v>9769670.6408204809</v>
      </c>
      <c r="AF58">
        <v>4819495.3215888701</v>
      </c>
      <c r="AG58">
        <v>-1618464.7318366701</v>
      </c>
      <c r="AH58">
        <v>20039470.790482599</v>
      </c>
      <c r="AI58">
        <v>2972629.0390186799</v>
      </c>
      <c r="AJ58">
        <v>-800052.91326205095</v>
      </c>
      <c r="AK58">
        <v>0</v>
      </c>
      <c r="AL58">
        <v>389457.47836406599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3">
        <v>0</v>
      </c>
      <c r="AT58">
        <v>0</v>
      </c>
      <c r="AU58" s="3">
        <v>0</v>
      </c>
      <c r="AV58">
        <v>61521511.503651597</v>
      </c>
      <c r="AW58" s="3">
        <v>62692651.287399001</v>
      </c>
      <c r="AX58">
        <v>13484283.712598501</v>
      </c>
      <c r="AY58" s="3">
        <v>0</v>
      </c>
      <c r="AZ58">
        <v>76176934.999997601</v>
      </c>
      <c r="BA58" s="3"/>
      <c r="BC58" s="3"/>
      <c r="BE58" s="3"/>
      <c r="BH58" s="3"/>
      <c r="BJ58" s="3"/>
      <c r="BL58" s="3"/>
      <c r="BM58"/>
      <c r="BN58"/>
      <c r="BO58"/>
      <c r="BP58"/>
      <c r="BQ58"/>
      <c r="BR58"/>
    </row>
    <row r="59" spans="1:7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1136318005.22544</v>
      </c>
      <c r="K59">
        <v>7553518.5093877297</v>
      </c>
      <c r="L59">
        <v>252268421</v>
      </c>
      <c r="M59">
        <v>1.202828105</v>
      </c>
      <c r="N59">
        <v>27655014.75</v>
      </c>
      <c r="O59">
        <v>0.49297116336448898</v>
      </c>
      <c r="P59">
        <v>3.3499999999999899</v>
      </c>
      <c r="Q59">
        <v>36028.75</v>
      </c>
      <c r="R59">
        <v>30.18</v>
      </c>
      <c r="S59">
        <v>3.7</v>
      </c>
      <c r="T59" s="2">
        <v>6559.7529968536301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-4450619.7671101</v>
      </c>
      <c r="AE59">
        <v>-9447675.9346477296</v>
      </c>
      <c r="AF59">
        <v>5599858.55041085</v>
      </c>
      <c r="AG59">
        <v>1214368.12752092</v>
      </c>
      <c r="AH59">
        <v>13254170.882984299</v>
      </c>
      <c r="AI59">
        <v>4915053.2411077498</v>
      </c>
      <c r="AJ59">
        <v>-1335661.1671108999</v>
      </c>
      <c r="AK59">
        <v>-1980555.4352089199</v>
      </c>
      <c r="AL59">
        <v>283433.044496922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s="3">
        <v>0</v>
      </c>
      <c r="AT59">
        <v>0</v>
      </c>
      <c r="AU59" s="3">
        <v>0</v>
      </c>
      <c r="AV59">
        <v>8052371.5424431199</v>
      </c>
      <c r="AW59" s="3">
        <v>7932608.1405859897</v>
      </c>
      <c r="AX59">
        <v>-33805908.140585497</v>
      </c>
      <c r="AY59" s="3">
        <v>0</v>
      </c>
      <c r="AZ59">
        <v>-25873299.999999501</v>
      </c>
      <c r="BA59" s="3"/>
      <c r="BC59" s="3"/>
      <c r="BE59" s="3"/>
      <c r="BH59" s="3"/>
      <c r="BJ59" s="3"/>
      <c r="BL59" s="3"/>
      <c r="BM59"/>
      <c r="BN59"/>
      <c r="BO59"/>
      <c r="BP59"/>
      <c r="BQ59"/>
      <c r="BR59"/>
    </row>
    <row r="60" spans="1:7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1141008123.0408599</v>
      </c>
      <c r="K60">
        <v>4690117.8154151402</v>
      </c>
      <c r="L60">
        <v>256261700.99999899</v>
      </c>
      <c r="M60">
        <v>1.2309854982699999</v>
      </c>
      <c r="N60">
        <v>27714120</v>
      </c>
      <c r="O60">
        <v>0.48830547590354001</v>
      </c>
      <c r="P60">
        <v>3.4605999999999901</v>
      </c>
      <c r="Q60">
        <v>36660.58</v>
      </c>
      <c r="R60">
        <v>30.4</v>
      </c>
      <c r="S60">
        <v>3.6</v>
      </c>
      <c r="T60" s="2">
        <v>6905.0900247898198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9571927.4926363602</v>
      </c>
      <c r="AE60">
        <v>-7886091.8583682301</v>
      </c>
      <c r="AF60">
        <v>556527.39009466802</v>
      </c>
      <c r="AG60">
        <v>-1983799.8982615999</v>
      </c>
      <c r="AH60">
        <v>4265057.6085834503</v>
      </c>
      <c r="AI60">
        <v>-1479495.07818657</v>
      </c>
      <c r="AJ60">
        <v>575330.53657500003</v>
      </c>
      <c r="AK60">
        <v>969879.04005722795</v>
      </c>
      <c r="AL60">
        <v>264194.33969928202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s="3">
        <v>0</v>
      </c>
      <c r="AT60">
        <v>0</v>
      </c>
      <c r="AU60" s="3">
        <v>0</v>
      </c>
      <c r="AV60">
        <v>4853529.5728295799</v>
      </c>
      <c r="AW60" s="3">
        <v>4785968.6499433601</v>
      </c>
      <c r="AX60">
        <v>-63614670.649943799</v>
      </c>
      <c r="AY60" s="3">
        <v>0</v>
      </c>
      <c r="AZ60">
        <v>-58828702.000000402</v>
      </c>
      <c r="BA60" s="3"/>
      <c r="BC60" s="3"/>
      <c r="BE60" s="3"/>
      <c r="BH60" s="3"/>
      <c r="BJ60" s="3"/>
      <c r="BL60" s="3"/>
      <c r="BM60"/>
      <c r="BN60"/>
      <c r="BO60"/>
      <c r="BP60"/>
      <c r="BQ60"/>
      <c r="BR60"/>
    </row>
    <row r="61" spans="1:7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1165705961.2542</v>
      </c>
      <c r="K61">
        <v>24697838.2133414</v>
      </c>
      <c r="L61">
        <v>260943221</v>
      </c>
      <c r="M61">
        <v>1.24213280256</v>
      </c>
      <c r="N61">
        <v>27956797.669999901</v>
      </c>
      <c r="O61">
        <v>0.48698388494219103</v>
      </c>
      <c r="P61">
        <v>3.91949999999999</v>
      </c>
      <c r="Q61">
        <v>36716.94</v>
      </c>
      <c r="R61">
        <v>30.42</v>
      </c>
      <c r="S61">
        <v>3.7</v>
      </c>
      <c r="T61" s="2">
        <v>6492.0938697317997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10480311.2065557</v>
      </c>
      <c r="AE61">
        <v>-2943667.2173956502</v>
      </c>
      <c r="AF61">
        <v>2158943.6798162102</v>
      </c>
      <c r="AG61">
        <v>-533744.528816342</v>
      </c>
      <c r="AH61">
        <v>15874981.4514003</v>
      </c>
      <c r="AI61">
        <v>-124171.400817273</v>
      </c>
      <c r="AJ61">
        <v>49638.027526286598</v>
      </c>
      <c r="AK61">
        <v>-919903.28544322005</v>
      </c>
      <c r="AL61">
        <v>-301394.241678686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3">
        <v>0</v>
      </c>
      <c r="AT61">
        <v>0</v>
      </c>
      <c r="AU61" s="3">
        <v>0</v>
      </c>
      <c r="AV61">
        <v>23740993.691147301</v>
      </c>
      <c r="AW61" s="3">
        <v>23825602.5802905</v>
      </c>
      <c r="AX61">
        <v>-11970395.580290001</v>
      </c>
      <c r="AY61" s="3">
        <v>0</v>
      </c>
      <c r="AZ61">
        <v>11855207.0000004</v>
      </c>
      <c r="BA61" s="3"/>
      <c r="BC61" s="3"/>
      <c r="BE61" s="3"/>
      <c r="BH61" s="3"/>
      <c r="BJ61" s="3"/>
      <c r="BL61" s="3"/>
      <c r="BM61"/>
      <c r="BN61"/>
      <c r="BO61"/>
      <c r="BP61"/>
      <c r="BQ61"/>
      <c r="BR61"/>
    </row>
    <row r="62" spans="1:7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1108208006.8680899</v>
      </c>
      <c r="K62">
        <v>-57497954.386111699</v>
      </c>
      <c r="L62">
        <v>261208990.99999899</v>
      </c>
      <c r="M62">
        <v>1.2984894877499999</v>
      </c>
      <c r="N62">
        <v>27734538</v>
      </c>
      <c r="O62">
        <v>0.48475607204041099</v>
      </c>
      <c r="P62">
        <v>2.84309999999999</v>
      </c>
      <c r="Q62">
        <v>35494.29</v>
      </c>
      <c r="R62">
        <v>30.61</v>
      </c>
      <c r="S62">
        <v>3.8999999999999901</v>
      </c>
      <c r="T62" s="2">
        <v>6066.7268441099905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593001.55976203305</v>
      </c>
      <c r="AE62">
        <v>-14740817.066256899</v>
      </c>
      <c r="AF62">
        <v>-1994113.87272942</v>
      </c>
      <c r="AG62">
        <v>-909275.38209667394</v>
      </c>
      <c r="AH62">
        <v>-39456407.097333997</v>
      </c>
      <c r="AI62">
        <v>2770572.40886669</v>
      </c>
      <c r="AJ62">
        <v>476731.57004952698</v>
      </c>
      <c r="AK62">
        <v>-1858845.1132894801</v>
      </c>
      <c r="AL62">
        <v>-334725.10572935501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s="3">
        <v>0</v>
      </c>
      <c r="AT62">
        <v>0</v>
      </c>
      <c r="AU62" s="3">
        <v>0</v>
      </c>
      <c r="AV62">
        <v>-55453878.098757602</v>
      </c>
      <c r="AW62" s="3">
        <v>-54876906.139615603</v>
      </c>
      <c r="AX62">
        <v>21321006.139614101</v>
      </c>
      <c r="AY62" s="3">
        <v>0</v>
      </c>
      <c r="AZ62">
        <v>-33555900.000001401</v>
      </c>
      <c r="BA62" s="3"/>
      <c r="BC62" s="3"/>
      <c r="BE62" s="3"/>
      <c r="BH62" s="3"/>
      <c r="BJ62" s="3"/>
      <c r="BL62" s="3"/>
      <c r="BM62"/>
      <c r="BN62"/>
      <c r="BO62"/>
      <c r="BP62"/>
      <c r="BQ62"/>
      <c r="BR62"/>
    </row>
    <row r="63" spans="1:7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1058878617.6056</v>
      </c>
      <c r="K63">
        <v>-49329389.262487702</v>
      </c>
      <c r="L63">
        <v>234440206.99999899</v>
      </c>
      <c r="M63">
        <v>1.3328625246499901</v>
      </c>
      <c r="N63">
        <v>27553600.749999899</v>
      </c>
      <c r="O63">
        <v>0.49441012262664702</v>
      </c>
      <c r="P63">
        <v>3.2889999999999899</v>
      </c>
      <c r="Q63">
        <v>35213</v>
      </c>
      <c r="R63">
        <v>30.93</v>
      </c>
      <c r="S63">
        <v>3.8999999999999901</v>
      </c>
      <c r="T63" s="2">
        <v>5552.6919542407804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-59371279.869660899</v>
      </c>
      <c r="AE63">
        <v>-8571353.3973393608</v>
      </c>
      <c r="AF63">
        <v>-1586141.8294486699</v>
      </c>
      <c r="AG63">
        <v>3829774.0309931398</v>
      </c>
      <c r="AH63">
        <v>17460469.372740999</v>
      </c>
      <c r="AI63">
        <v>630680.15824492695</v>
      </c>
      <c r="AJ63">
        <v>778813.88652333198</v>
      </c>
      <c r="AK63">
        <v>0</v>
      </c>
      <c r="AL63">
        <v>-424104.62515417603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s="3">
        <v>0</v>
      </c>
      <c r="AT63">
        <v>0</v>
      </c>
      <c r="AU63" s="3">
        <v>0</v>
      </c>
      <c r="AV63">
        <v>-47253142.273100697</v>
      </c>
      <c r="AW63" s="3">
        <v>-48029762.304446504</v>
      </c>
      <c r="AX63">
        <v>24822551.304446399</v>
      </c>
      <c r="AY63" s="3">
        <v>0</v>
      </c>
      <c r="AZ63">
        <v>-23207211.000000101</v>
      </c>
      <c r="BA63" s="3"/>
      <c r="BC63" s="3"/>
      <c r="BE63" s="3"/>
      <c r="BH63" s="3"/>
      <c r="BJ63" s="3"/>
      <c r="BL63" s="3"/>
      <c r="BM63"/>
      <c r="BN63"/>
      <c r="BO63"/>
      <c r="BP63"/>
      <c r="BQ63"/>
      <c r="BR63"/>
    </row>
    <row r="64" spans="1:7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1055171535.45509</v>
      </c>
      <c r="K64">
        <v>-3707082.15050733</v>
      </c>
      <c r="L64">
        <v>228510747.99999899</v>
      </c>
      <c r="M64">
        <v>1.4103132355200001</v>
      </c>
      <c r="N64">
        <v>27682634.670000002</v>
      </c>
      <c r="O64">
        <v>0.49182096061092501</v>
      </c>
      <c r="P64">
        <v>4.0655999999999999</v>
      </c>
      <c r="Q64">
        <v>34147.68</v>
      </c>
      <c r="R64">
        <v>31.299999999999901</v>
      </c>
      <c r="S64">
        <v>3.8999999999999901</v>
      </c>
      <c r="T64" s="2">
        <v>5459.1893544842096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-14063182.565514</v>
      </c>
      <c r="AE64">
        <v>-18365772.090168301</v>
      </c>
      <c r="AF64">
        <v>1109251.05201975</v>
      </c>
      <c r="AG64">
        <v>-1002776.71170505</v>
      </c>
      <c r="AH64">
        <v>26008798.451925699</v>
      </c>
      <c r="AI64">
        <v>2384722.7132874602</v>
      </c>
      <c r="AJ64">
        <v>881185.33889734698</v>
      </c>
      <c r="AK64">
        <v>0</v>
      </c>
      <c r="AL64">
        <v>-79611.565275021203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s="3">
        <v>0</v>
      </c>
      <c r="AT64">
        <v>0</v>
      </c>
      <c r="AU64" s="3">
        <v>0</v>
      </c>
      <c r="AV64">
        <v>-3127385.37653217</v>
      </c>
      <c r="AW64" s="3">
        <v>-3696318.28549984</v>
      </c>
      <c r="AX64">
        <v>-28040011.7144989</v>
      </c>
      <c r="AY64" s="3">
        <v>0</v>
      </c>
      <c r="AZ64">
        <v>-31736329.9999988</v>
      </c>
      <c r="BA64" s="3"/>
      <c r="BC64" s="3"/>
      <c r="BE64" s="3"/>
      <c r="BH64" s="3"/>
      <c r="BJ64" s="3"/>
      <c r="BL64" s="3"/>
      <c r="BM64"/>
      <c r="BN64"/>
      <c r="BO64"/>
      <c r="BP64"/>
      <c r="BQ64"/>
      <c r="BR64"/>
    </row>
    <row r="65" spans="1:7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1067981324.65361</v>
      </c>
      <c r="K65">
        <v>12809789.1985186</v>
      </c>
      <c r="L65">
        <v>227959423.99999899</v>
      </c>
      <c r="M65">
        <v>1.36910030643</v>
      </c>
      <c r="N65">
        <v>27909105.420000002</v>
      </c>
      <c r="O65">
        <v>0.478498674131415</v>
      </c>
      <c r="P65">
        <v>4.1093000000000002</v>
      </c>
      <c r="Q65">
        <v>33963.31</v>
      </c>
      <c r="R65">
        <v>31.51</v>
      </c>
      <c r="S65">
        <v>4.0999999999999996</v>
      </c>
      <c r="T65" s="2">
        <v>6095.9867361946699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-1294058.33265754</v>
      </c>
      <c r="AE65">
        <v>9533405.0264234394</v>
      </c>
      <c r="AF65">
        <v>1877018.32609092</v>
      </c>
      <c r="AG65">
        <v>-4994755.0108151101</v>
      </c>
      <c r="AH65">
        <v>1287135.8621078599</v>
      </c>
      <c r="AI65">
        <v>407242.01627528202</v>
      </c>
      <c r="AJ65">
        <v>485011.28064438101</v>
      </c>
      <c r="AK65">
        <v>-1710982.80234222</v>
      </c>
      <c r="AL65">
        <v>501810.98928311002</v>
      </c>
      <c r="AM65">
        <v>6346504.1717267605</v>
      </c>
      <c r="AN65">
        <v>0</v>
      </c>
      <c r="AO65">
        <v>0</v>
      </c>
      <c r="AP65">
        <v>0</v>
      </c>
      <c r="AQ65">
        <v>0</v>
      </c>
      <c r="AR65">
        <v>0</v>
      </c>
      <c r="AS65" s="3">
        <v>0</v>
      </c>
      <c r="AT65">
        <v>0</v>
      </c>
      <c r="AU65" s="3">
        <v>0</v>
      </c>
      <c r="AV65">
        <v>12438331.5267368</v>
      </c>
      <c r="AW65" s="3">
        <v>12432188.8375022</v>
      </c>
      <c r="AX65">
        <v>-3838622.83750067</v>
      </c>
      <c r="AY65" s="3">
        <v>0</v>
      </c>
      <c r="AZ65">
        <v>8593566.0000015497</v>
      </c>
      <c r="BA65" s="3"/>
      <c r="BC65" s="3"/>
      <c r="BE65" s="3"/>
      <c r="BH65" s="3"/>
      <c r="BJ65" s="3"/>
      <c r="BL65" s="3"/>
      <c r="BM65"/>
      <c r="BN65"/>
      <c r="BO65"/>
      <c r="BP65"/>
      <c r="BQ65"/>
      <c r="BR65"/>
    </row>
    <row r="66" spans="1:7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1013055021.04593</v>
      </c>
      <c r="K66">
        <v>-54926303.607674003</v>
      </c>
      <c r="L66">
        <v>232024740.99999899</v>
      </c>
      <c r="M66">
        <v>1.6314814637999999</v>
      </c>
      <c r="N66">
        <v>28818049.079999998</v>
      </c>
      <c r="O66">
        <v>0.478248521277432</v>
      </c>
      <c r="P66">
        <v>3.9420000000000002</v>
      </c>
      <c r="Q66">
        <v>33700.32</v>
      </c>
      <c r="R66">
        <v>29.93</v>
      </c>
      <c r="S66">
        <v>4.2</v>
      </c>
      <c r="T66" s="2">
        <v>6273.1430232243702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9599232.1691795792</v>
      </c>
      <c r="AE66">
        <v>-56664104.561317198</v>
      </c>
      <c r="AF66">
        <v>7465243.65406611</v>
      </c>
      <c r="AG66">
        <v>-94800.675998115898</v>
      </c>
      <c r="AH66">
        <v>-5015150.3775498103</v>
      </c>
      <c r="AI66">
        <v>589700.30500570696</v>
      </c>
      <c r="AJ66">
        <v>-3672338.1507224701</v>
      </c>
      <c r="AK66">
        <v>-863030.97466020798</v>
      </c>
      <c r="AL66">
        <v>131364.46439161699</v>
      </c>
      <c r="AM66">
        <v>6399761.4912492102</v>
      </c>
      <c r="AN66">
        <v>0</v>
      </c>
      <c r="AO66">
        <v>0</v>
      </c>
      <c r="AP66">
        <v>0</v>
      </c>
      <c r="AQ66">
        <v>0</v>
      </c>
      <c r="AR66">
        <v>0</v>
      </c>
      <c r="AS66" s="3">
        <v>0</v>
      </c>
      <c r="AT66">
        <v>-10620902.849045999</v>
      </c>
      <c r="AU66" s="3">
        <v>0</v>
      </c>
      <c r="AV66">
        <v>-52745025.505401596</v>
      </c>
      <c r="AW66" s="3">
        <v>-53109793.891916201</v>
      </c>
      <c r="AX66">
        <v>51960306.891916297</v>
      </c>
      <c r="AY66" s="3">
        <v>0</v>
      </c>
      <c r="AZ66">
        <v>-1149486.9999998801</v>
      </c>
      <c r="BA66" s="3"/>
      <c r="BC66" s="3"/>
      <c r="BE66" s="3"/>
      <c r="BH66" s="3"/>
      <c r="BJ66" s="3"/>
      <c r="BL66" s="3"/>
      <c r="BM66"/>
      <c r="BN66"/>
      <c r="BO66"/>
      <c r="BP66"/>
      <c r="BQ66"/>
      <c r="BR66"/>
    </row>
    <row r="67" spans="1:7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1016604645.76399</v>
      </c>
      <c r="K67">
        <v>3549624.7180527402</v>
      </c>
      <c r="L67">
        <v>232003465</v>
      </c>
      <c r="M67">
        <v>1.62762807398</v>
      </c>
      <c r="N67">
        <v>29110612.079999998</v>
      </c>
      <c r="O67">
        <v>0.47765666406466001</v>
      </c>
      <c r="P67">
        <v>3.75239999999999</v>
      </c>
      <c r="Q67">
        <v>33580.799999999901</v>
      </c>
      <c r="R67">
        <v>30.2</v>
      </c>
      <c r="S67">
        <v>4.2</v>
      </c>
      <c r="T67" s="2">
        <v>5453.2593315156</v>
      </c>
      <c r="U67">
        <v>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-49512.447107225496</v>
      </c>
      <c r="AE67">
        <v>812478.76235164504</v>
      </c>
      <c r="AF67">
        <v>2344416.3642500099</v>
      </c>
      <c r="AG67">
        <v>-224032.99768553401</v>
      </c>
      <c r="AH67">
        <v>-5884022.5585546801</v>
      </c>
      <c r="AI67">
        <v>269179.49325638998</v>
      </c>
      <c r="AJ67">
        <v>628161.35101245297</v>
      </c>
      <c r="AK67">
        <v>0</v>
      </c>
      <c r="AL67">
        <v>-641323.23975361104</v>
      </c>
      <c r="AM67">
        <v>6392637.7202272797</v>
      </c>
      <c r="AN67">
        <v>0</v>
      </c>
      <c r="AO67">
        <v>0</v>
      </c>
      <c r="AP67">
        <v>0</v>
      </c>
      <c r="AQ67">
        <v>0</v>
      </c>
      <c r="AR67">
        <v>0</v>
      </c>
      <c r="AS67" s="3">
        <v>0</v>
      </c>
      <c r="AT67">
        <v>0</v>
      </c>
      <c r="AU67" s="3">
        <v>0</v>
      </c>
      <c r="AV67">
        <v>3647982.4479967202</v>
      </c>
      <c r="AW67" s="3">
        <v>3614295.1259036302</v>
      </c>
      <c r="AX67">
        <v>-14176381.125906199</v>
      </c>
      <c r="AY67" s="3">
        <v>0</v>
      </c>
      <c r="AZ67">
        <v>-10562086.0000026</v>
      </c>
      <c r="BA67" s="3"/>
      <c r="BC67" s="3"/>
      <c r="BE67" s="3"/>
      <c r="BH67" s="3"/>
      <c r="BJ67" s="3"/>
      <c r="BL67" s="3"/>
      <c r="BM67"/>
      <c r="BN67"/>
      <c r="BO67"/>
      <c r="BP67"/>
      <c r="BQ67"/>
      <c r="BR67"/>
    </row>
    <row r="68" spans="1:7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978660894.41841495</v>
      </c>
      <c r="K68">
        <v>-37943751.345577396</v>
      </c>
      <c r="L68">
        <v>232760765</v>
      </c>
      <c r="M68">
        <v>1.6811518782799999</v>
      </c>
      <c r="N68">
        <v>29378317.829999901</v>
      </c>
      <c r="O68">
        <v>0.47613347078784202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 s="2">
        <v>5987.7232269184196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1743072.6265940899</v>
      </c>
      <c r="AE68">
        <v>-11001624.562805099</v>
      </c>
      <c r="AF68">
        <v>2102694.2501264801</v>
      </c>
      <c r="AG68">
        <v>-570566.13916480797</v>
      </c>
      <c r="AH68">
        <v>-36578547.856086597</v>
      </c>
      <c r="AI68">
        <v>-1310634.8802242901</v>
      </c>
      <c r="AJ68">
        <v>-69057.676583359498</v>
      </c>
      <c r="AK68">
        <v>853956.88712973299</v>
      </c>
      <c r="AL68">
        <v>423940.81687386299</v>
      </c>
      <c r="AM68">
        <v>6327180.7971146004</v>
      </c>
      <c r="AN68">
        <v>0</v>
      </c>
      <c r="AO68">
        <v>0</v>
      </c>
      <c r="AP68">
        <v>0</v>
      </c>
      <c r="AQ68">
        <v>0</v>
      </c>
      <c r="AR68">
        <v>0</v>
      </c>
      <c r="AS68" s="3">
        <v>0</v>
      </c>
      <c r="AT68">
        <v>0</v>
      </c>
      <c r="AU68" s="3">
        <v>0</v>
      </c>
      <c r="AV68">
        <v>-38079585.737025402</v>
      </c>
      <c r="AW68" s="3">
        <v>-38105927.118370302</v>
      </c>
      <c r="AX68">
        <v>14487367.1183715</v>
      </c>
      <c r="AY68" s="3">
        <v>0</v>
      </c>
      <c r="AZ68">
        <v>-23618559.9999988</v>
      </c>
      <c r="BA68" s="3"/>
      <c r="BC68" s="3"/>
      <c r="BE68" s="3"/>
      <c r="BH68" s="3"/>
      <c r="BJ68" s="3"/>
      <c r="BL68" s="3"/>
      <c r="BM68"/>
      <c r="BN68"/>
      <c r="BO68"/>
      <c r="BP68"/>
      <c r="BQ68"/>
      <c r="BR68"/>
    </row>
    <row r="69" spans="1:7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965863191.32125294</v>
      </c>
      <c r="K69">
        <v>-12797703.0971612</v>
      </c>
      <c r="L69">
        <v>232107588.99999899</v>
      </c>
      <c r="M69">
        <v>1.6875652615500001</v>
      </c>
      <c r="N69">
        <v>29437697.499999899</v>
      </c>
      <c r="O69">
        <v>0.476654671743657</v>
      </c>
      <c r="P69">
        <v>2.4255</v>
      </c>
      <c r="Q69">
        <v>35302.049999999901</v>
      </c>
      <c r="R69">
        <v>29.8799999999999</v>
      </c>
      <c r="S69">
        <v>4.5</v>
      </c>
      <c r="T69" s="2">
        <v>6767.7743468626004</v>
      </c>
      <c r="U69">
        <v>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-1465971.5460419599</v>
      </c>
      <c r="AE69">
        <v>-1279421.3011171301</v>
      </c>
      <c r="AF69">
        <v>452707.96987074497</v>
      </c>
      <c r="AG69">
        <v>190789.35389964</v>
      </c>
      <c r="AH69">
        <v>-11295919.3472376</v>
      </c>
      <c r="AI69">
        <v>-2377248.36250119</v>
      </c>
      <c r="AJ69">
        <v>-651923.21586175205</v>
      </c>
      <c r="AK69">
        <v>-3329840.21004631</v>
      </c>
      <c r="AL69">
        <v>542466.13194793405</v>
      </c>
      <c r="AM69">
        <v>6180808.3602729002</v>
      </c>
      <c r="AN69">
        <v>0</v>
      </c>
      <c r="AO69">
        <v>0</v>
      </c>
      <c r="AP69">
        <v>0</v>
      </c>
      <c r="AQ69">
        <v>0</v>
      </c>
      <c r="AR69">
        <v>0</v>
      </c>
      <c r="AS69" s="3">
        <v>0</v>
      </c>
      <c r="AT69">
        <v>0</v>
      </c>
      <c r="AU69" s="3">
        <v>0</v>
      </c>
      <c r="AV69">
        <v>-13033552.1668148</v>
      </c>
      <c r="AW69" s="3">
        <v>-13041849.556682801</v>
      </c>
      <c r="AX69">
        <v>14966253.5566845</v>
      </c>
      <c r="AY69" s="3">
        <v>0</v>
      </c>
      <c r="AZ69">
        <v>1924404.0000016601</v>
      </c>
      <c r="BA69" s="3"/>
      <c r="BC69" s="3"/>
      <c r="BE69" s="3"/>
      <c r="BH69" s="3"/>
      <c r="BJ69" s="3"/>
      <c r="BL69" s="3"/>
      <c r="BM69"/>
      <c r="BN69"/>
      <c r="BO69"/>
      <c r="BP69"/>
      <c r="BQ69"/>
      <c r="BR69"/>
    </row>
    <row r="70" spans="1:7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971582281.87722099</v>
      </c>
      <c r="K70">
        <v>5719090.5559674501</v>
      </c>
      <c r="L70">
        <v>230935446.99999899</v>
      </c>
      <c r="M70">
        <v>1.7337943710599999</v>
      </c>
      <c r="N70">
        <v>29668394.669999901</v>
      </c>
      <c r="O70">
        <v>0.47605266805906399</v>
      </c>
      <c r="P70">
        <v>2.6928000000000001</v>
      </c>
      <c r="Q70">
        <v>35945.819999999898</v>
      </c>
      <c r="R70">
        <v>30</v>
      </c>
      <c r="S70">
        <v>4.5</v>
      </c>
      <c r="T70" s="2">
        <v>6882.5012517136502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-2644636.8515947899</v>
      </c>
      <c r="AE70">
        <v>-9114695.4741516095</v>
      </c>
      <c r="AF70">
        <v>1754719.5444320301</v>
      </c>
      <c r="AG70">
        <v>-220747.482040837</v>
      </c>
      <c r="AH70">
        <v>11039783.1425153</v>
      </c>
      <c r="AI70">
        <v>-1325327.0943632401</v>
      </c>
      <c r="AJ70">
        <v>270406.80599990598</v>
      </c>
      <c r="AK70">
        <v>0</v>
      </c>
      <c r="AL70">
        <v>74589.675909263693</v>
      </c>
      <c r="AM70">
        <v>6192734.5616563903</v>
      </c>
      <c r="AN70">
        <v>0</v>
      </c>
      <c r="AO70">
        <v>0</v>
      </c>
      <c r="AP70">
        <v>0</v>
      </c>
      <c r="AQ70">
        <v>0</v>
      </c>
      <c r="AR70">
        <v>0</v>
      </c>
      <c r="AS70" s="3">
        <v>0</v>
      </c>
      <c r="AT70">
        <v>0</v>
      </c>
      <c r="AU70" s="3">
        <v>0</v>
      </c>
      <c r="AV70">
        <v>6026826.8283624304</v>
      </c>
      <c r="AW70" s="3">
        <v>5916814.2494044304</v>
      </c>
      <c r="AX70">
        <v>-62510798.249406703</v>
      </c>
      <c r="AY70" s="3">
        <v>0</v>
      </c>
      <c r="AZ70">
        <v>-56593984.000002198</v>
      </c>
      <c r="BA70" s="3"/>
      <c r="BC70" s="3"/>
      <c r="BE70" s="3"/>
      <c r="BH70" s="3"/>
      <c r="BJ70" s="3"/>
      <c r="BL70" s="3"/>
      <c r="BM70"/>
      <c r="BN70"/>
      <c r="BO70"/>
      <c r="BP70"/>
      <c r="BQ70"/>
      <c r="BR70"/>
    </row>
    <row r="71" spans="1:7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946496050.11211705</v>
      </c>
      <c r="K71">
        <v>-25086231.765103199</v>
      </c>
      <c r="L71">
        <v>230662402</v>
      </c>
      <c r="M71">
        <v>1.7232403279999999</v>
      </c>
      <c r="N71">
        <v>29807700.839999899</v>
      </c>
      <c r="O71">
        <v>0.47627332414381301</v>
      </c>
      <c r="P71">
        <v>2.9199999999999902</v>
      </c>
      <c r="Q71">
        <v>36801.5</v>
      </c>
      <c r="R71">
        <v>30.01</v>
      </c>
      <c r="S71">
        <v>4.5999999999999996</v>
      </c>
      <c r="T71" s="2">
        <v>7310.7794364679303</v>
      </c>
      <c r="U71">
        <v>7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-583575.23677763599</v>
      </c>
      <c r="AE71">
        <v>1961127.7566021199</v>
      </c>
      <c r="AF71">
        <v>993004.054489751</v>
      </c>
      <c r="AG71">
        <v>76340.905820266998</v>
      </c>
      <c r="AH71">
        <v>8266372.1683190102</v>
      </c>
      <c r="AI71">
        <v>-1627268.98818191</v>
      </c>
      <c r="AJ71">
        <v>21255.0311224947</v>
      </c>
      <c r="AK71">
        <v>-787815.083346428</v>
      </c>
      <c r="AL71">
        <v>252722.14163323</v>
      </c>
      <c r="AM71">
        <v>5842001.9450759897</v>
      </c>
      <c r="AN71">
        <v>0</v>
      </c>
      <c r="AO71">
        <v>0</v>
      </c>
      <c r="AP71">
        <v>0</v>
      </c>
      <c r="AQ71">
        <v>0</v>
      </c>
      <c r="AR71">
        <v>0</v>
      </c>
      <c r="AS71" s="3">
        <v>0</v>
      </c>
      <c r="AT71">
        <v>0</v>
      </c>
      <c r="AU71" s="3">
        <v>-38218480.113217898</v>
      </c>
      <c r="AV71">
        <v>-23804315.418460999</v>
      </c>
      <c r="AW71" s="3">
        <v>-24339500.074831601</v>
      </c>
      <c r="AX71">
        <v>17485977.074831899</v>
      </c>
      <c r="AY71" s="3">
        <v>0</v>
      </c>
      <c r="AZ71">
        <v>-6853522.9999997597</v>
      </c>
      <c r="BA71" s="3"/>
      <c r="BC71" s="3"/>
      <c r="BE71" s="3"/>
      <c r="BH71" s="3"/>
      <c r="BJ71" s="3"/>
      <c r="BL71" s="3"/>
      <c r="BM71"/>
      <c r="BN71"/>
      <c r="BO71"/>
      <c r="BP71"/>
      <c r="BQ71"/>
      <c r="BR71"/>
    </row>
    <row r="72" spans="1:7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U72"/>
      <c r="V72"/>
      <c r="W72"/>
      <c r="X72"/>
      <c r="Y72"/>
      <c r="Z72"/>
      <c r="AA72"/>
      <c r="AB72"/>
      <c r="AC72"/>
      <c r="AD72"/>
      <c r="AE72"/>
      <c r="AG72"/>
      <c r="AI72"/>
      <c r="AK72"/>
      <c r="AO72"/>
      <c r="AQ72"/>
      <c r="AS72" s="3"/>
      <c r="AU72" s="3"/>
      <c r="AW72" s="3"/>
      <c r="AY72" s="3"/>
      <c r="BA72" s="3"/>
      <c r="BC72" s="3"/>
      <c r="BE72" s="3"/>
      <c r="BH72" s="3"/>
      <c r="BJ72" s="3"/>
      <c r="BL72" s="3"/>
      <c r="BM72"/>
      <c r="BN72"/>
      <c r="BO72"/>
      <c r="BP72"/>
      <c r="BQ72"/>
      <c r="BR72"/>
    </row>
    <row r="73" spans="1:7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U73"/>
      <c r="V73"/>
      <c r="W73"/>
      <c r="X73"/>
      <c r="Y73"/>
      <c r="Z73"/>
      <c r="AA73"/>
      <c r="AB73"/>
      <c r="AC73"/>
      <c r="AD73"/>
      <c r="AE73"/>
      <c r="AG73"/>
      <c r="AI73"/>
      <c r="AK73"/>
      <c r="AO73"/>
      <c r="AQ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H73" s="3"/>
      <c r="BJ73" s="3"/>
      <c r="BL73" s="3"/>
      <c r="BM73"/>
      <c r="BN73"/>
      <c r="BO73"/>
      <c r="BP73"/>
      <c r="BQ73"/>
    </row>
    <row r="74" spans="1:70" x14ac:dyDescent="0.25">
      <c r="C74" s="1" t="s">
        <v>15</v>
      </c>
      <c r="G74"/>
      <c r="H74"/>
      <c r="I74"/>
      <c r="J74"/>
      <c r="K74"/>
      <c r="L74"/>
      <c r="M74"/>
      <c r="N74"/>
      <c r="O74"/>
      <c r="P74"/>
      <c r="Q74"/>
      <c r="R74"/>
      <c r="S74"/>
      <c r="U74"/>
      <c r="V74"/>
      <c r="W74"/>
      <c r="X74"/>
      <c r="Y74"/>
      <c r="Z74"/>
      <c r="AA74"/>
      <c r="AB74"/>
      <c r="AC74"/>
      <c r="AD74"/>
      <c r="AE74"/>
      <c r="AG74"/>
      <c r="AI74"/>
      <c r="AK74"/>
      <c r="AO74"/>
      <c r="AQ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H74" s="3"/>
      <c r="BJ74" s="3"/>
      <c r="BL74" s="3"/>
      <c r="BM74"/>
      <c r="BN74"/>
      <c r="BO74"/>
      <c r="BP74"/>
      <c r="BQ74"/>
    </row>
    <row r="75" spans="1:70" s="6" customFormat="1" x14ac:dyDescent="0.25">
      <c r="B75" s="6" t="s">
        <v>0</v>
      </c>
      <c r="C75" s="6" t="s">
        <v>2</v>
      </c>
      <c r="D75" s="6" t="s">
        <v>1</v>
      </c>
      <c r="E75" t="s">
        <v>58</v>
      </c>
      <c r="F75" t="s">
        <v>72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73</v>
      </c>
      <c r="N75" t="s">
        <v>9</v>
      </c>
      <c r="O75" t="s">
        <v>92</v>
      </c>
      <c r="P75" t="s">
        <v>17</v>
      </c>
      <c r="Q75" t="s">
        <v>16</v>
      </c>
      <c r="R75" t="s">
        <v>10</v>
      </c>
      <c r="S75" t="s">
        <v>31</v>
      </c>
      <c r="T75" s="2" t="s">
        <v>95</v>
      </c>
      <c r="U75" t="s">
        <v>74</v>
      </c>
      <c r="V75" t="s">
        <v>75</v>
      </c>
      <c r="W75" t="s">
        <v>76</v>
      </c>
      <c r="X75" t="s">
        <v>77</v>
      </c>
      <c r="Y75" t="s">
        <v>78</v>
      </c>
      <c r="Z75" t="s">
        <v>79</v>
      </c>
      <c r="AA75" t="s">
        <v>80</v>
      </c>
      <c r="AB75" t="s">
        <v>47</v>
      </c>
      <c r="AC75" t="s">
        <v>48</v>
      </c>
      <c r="AD75" t="s">
        <v>11</v>
      </c>
      <c r="AE75" t="s">
        <v>81</v>
      </c>
      <c r="AF75" t="s">
        <v>12</v>
      </c>
      <c r="AG75" t="s">
        <v>96</v>
      </c>
      <c r="AH75" t="s">
        <v>32</v>
      </c>
      <c r="AI75" t="s">
        <v>33</v>
      </c>
      <c r="AJ75" t="s">
        <v>13</v>
      </c>
      <c r="AK75" t="s">
        <v>34</v>
      </c>
      <c r="AL75" t="s">
        <v>97</v>
      </c>
      <c r="AM75" t="s">
        <v>82</v>
      </c>
      <c r="AN75" t="s">
        <v>83</v>
      </c>
      <c r="AO75" t="s">
        <v>84</v>
      </c>
      <c r="AP75" t="s">
        <v>85</v>
      </c>
      <c r="AQ75" t="s">
        <v>86</v>
      </c>
      <c r="AR75" t="s">
        <v>87</v>
      </c>
      <c r="AS75" t="s">
        <v>88</v>
      </c>
      <c r="AT75" t="s">
        <v>98</v>
      </c>
      <c r="AU75" t="s">
        <v>99</v>
      </c>
      <c r="AV75" t="s">
        <v>42</v>
      </c>
      <c r="AW75" t="s">
        <v>43</v>
      </c>
      <c r="AX75" t="s">
        <v>44</v>
      </c>
      <c r="AY75" t="s">
        <v>45</v>
      </c>
      <c r="AZ75" t="s">
        <v>46</v>
      </c>
      <c r="BN75" s="8"/>
      <c r="BO75" s="8"/>
      <c r="BP75" s="8"/>
      <c r="BQ75" s="8"/>
      <c r="BR75" s="8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1044369921.36573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0.430777100415211</v>
      </c>
      <c r="P76" s="160">
        <v>1.9566243795576801</v>
      </c>
      <c r="Q76" s="160">
        <v>43672.133831359701</v>
      </c>
      <c r="R76" s="160">
        <v>11.080959921196699</v>
      </c>
      <c r="S76" s="160">
        <v>3.9039838032305898</v>
      </c>
      <c r="T76" s="165">
        <v>104866.590619033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 s="160">
        <v>0</v>
      </c>
      <c r="AJ76" s="160">
        <v>0</v>
      </c>
      <c r="AK76" s="160">
        <v>0</v>
      </c>
      <c r="AL76" s="160">
        <v>0</v>
      </c>
      <c r="AM76" s="160">
        <v>0</v>
      </c>
      <c r="AN76" s="160">
        <v>0</v>
      </c>
      <c r="AO76" s="160">
        <v>0</v>
      </c>
      <c r="AP76" s="160">
        <v>0</v>
      </c>
      <c r="AQ76" s="160">
        <v>0</v>
      </c>
      <c r="AR76" s="160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M76"/>
      <c r="BN76"/>
      <c r="BO76"/>
      <c r="BP76"/>
      <c r="BQ76"/>
      <c r="BR76"/>
    </row>
    <row r="77" spans="1:7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1355250823.99068</v>
      </c>
      <c r="K77" s="160">
        <v>59784203.712253101</v>
      </c>
      <c r="L77" s="160">
        <v>53476957.519653298</v>
      </c>
      <c r="M77" s="160">
        <v>1.63477406438543</v>
      </c>
      <c r="N77" s="160">
        <v>8588747.4397300407</v>
      </c>
      <c r="O77" s="160">
        <v>0.43870437469921197</v>
      </c>
      <c r="P77" s="160">
        <v>2.2347407564421702</v>
      </c>
      <c r="Q77" s="160">
        <v>42662.3778793827</v>
      </c>
      <c r="R77" s="160">
        <v>10.9928921766545</v>
      </c>
      <c r="S77" s="160">
        <v>3.9039838032305898</v>
      </c>
      <c r="T77" s="165">
        <v>143208.268870731</v>
      </c>
      <c r="U77" s="160">
        <v>0</v>
      </c>
      <c r="V77" s="160">
        <v>0</v>
      </c>
      <c r="W77" s="160">
        <v>0</v>
      </c>
      <c r="X77" s="160">
        <v>0</v>
      </c>
      <c r="Y77" s="160">
        <v>0</v>
      </c>
      <c r="Z77" s="160">
        <v>0</v>
      </c>
      <c r="AA77" s="160">
        <v>0</v>
      </c>
      <c r="AB77" s="160">
        <v>0</v>
      </c>
      <c r="AC77" s="160">
        <v>0</v>
      </c>
      <c r="AD77" s="160">
        <v>41837654.799781702</v>
      </c>
      <c r="AE77" s="160">
        <v>1757084.0566708399</v>
      </c>
      <c r="AF77" s="160">
        <v>5290985.4080339102</v>
      </c>
      <c r="AG77" s="160">
        <v>-721924.77049827203</v>
      </c>
      <c r="AH77" s="160">
        <v>16979116.724465501</v>
      </c>
      <c r="AI77" s="160">
        <v>2254611.5667478698</v>
      </c>
      <c r="AJ77" s="160">
        <v>-256366.94042480399</v>
      </c>
      <c r="AK77" s="160">
        <v>0</v>
      </c>
      <c r="AL77" s="160">
        <v>3174617.3378037401</v>
      </c>
      <c r="AM77" s="160">
        <v>0</v>
      </c>
      <c r="AN77" s="160">
        <v>0</v>
      </c>
      <c r="AO77" s="160">
        <v>0</v>
      </c>
      <c r="AP77" s="160">
        <v>0</v>
      </c>
      <c r="AQ77" s="160">
        <v>0</v>
      </c>
      <c r="AR77" s="160">
        <v>0</v>
      </c>
      <c r="AS77" s="3">
        <v>0</v>
      </c>
      <c r="AT77">
        <v>0</v>
      </c>
      <c r="AU77" s="3">
        <v>0</v>
      </c>
      <c r="AV77">
        <v>64181266.3266491</v>
      </c>
      <c r="AW77" s="3">
        <v>65297450.6476781</v>
      </c>
      <c r="AX77">
        <v>-75129588.647678003</v>
      </c>
      <c r="AY77" s="3">
        <v>0</v>
      </c>
      <c r="AZ77">
        <v>-9832137.9999998696</v>
      </c>
      <c r="BA77" s="3"/>
      <c r="BC77" s="3"/>
      <c r="BE77" s="3"/>
      <c r="BH77" s="3"/>
      <c r="BJ77" s="3"/>
      <c r="BL77" s="3"/>
      <c r="BM77"/>
      <c r="BN77"/>
      <c r="BO77"/>
      <c r="BP77"/>
      <c r="BQ77"/>
      <c r="BR77"/>
    </row>
    <row r="78" spans="1:7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1418414289.92238</v>
      </c>
      <c r="K78" s="160">
        <v>54998861.311295301</v>
      </c>
      <c r="L78" s="160">
        <v>53624570.0609565</v>
      </c>
      <c r="M78" s="160">
        <v>1.6039997652573901</v>
      </c>
      <c r="N78" s="160">
        <v>8759934.6714768</v>
      </c>
      <c r="O78" s="160">
        <v>0.43742550210933701</v>
      </c>
      <c r="P78" s="160">
        <v>2.55672892248112</v>
      </c>
      <c r="Q78" s="160">
        <v>41255.156164403401</v>
      </c>
      <c r="R78" s="160">
        <v>10.8848475131367</v>
      </c>
      <c r="S78" s="160">
        <v>3.89803898964978</v>
      </c>
      <c r="T78" s="165">
        <v>134346.654418772</v>
      </c>
      <c r="U78" s="160">
        <v>0</v>
      </c>
      <c r="V78" s="160">
        <v>0</v>
      </c>
      <c r="W78" s="160">
        <v>0</v>
      </c>
      <c r="X78" s="160">
        <v>0</v>
      </c>
      <c r="Y78" s="160">
        <v>0</v>
      </c>
      <c r="Z78" s="160">
        <v>0</v>
      </c>
      <c r="AA78" s="160">
        <v>0</v>
      </c>
      <c r="AB78" s="160">
        <v>0</v>
      </c>
      <c r="AC78" s="160">
        <v>0</v>
      </c>
      <c r="AD78" s="160">
        <v>15662829.6624653</v>
      </c>
      <c r="AE78" s="160">
        <v>10362784.4321808</v>
      </c>
      <c r="AF78" s="160">
        <v>6344334.3446931504</v>
      </c>
      <c r="AG78" s="160">
        <v>-643901.99937291595</v>
      </c>
      <c r="AH78" s="160">
        <v>17994318.340528801</v>
      </c>
      <c r="AI78" s="160">
        <v>3061938.1157154501</v>
      </c>
      <c r="AJ78" s="160">
        <v>-253409.657392547</v>
      </c>
      <c r="AK78" s="160">
        <v>0</v>
      </c>
      <c r="AL78" s="160">
        <v>141797.057897458</v>
      </c>
      <c r="AM78" s="160">
        <v>0</v>
      </c>
      <c r="AN78" s="160">
        <v>0</v>
      </c>
      <c r="AO78" s="160">
        <v>0</v>
      </c>
      <c r="AP78" s="160">
        <v>0</v>
      </c>
      <c r="AQ78" s="160">
        <v>0</v>
      </c>
      <c r="AR78" s="160">
        <v>0</v>
      </c>
      <c r="AS78" s="3">
        <v>0</v>
      </c>
      <c r="AT78">
        <v>0</v>
      </c>
      <c r="AU78" s="3">
        <v>0</v>
      </c>
      <c r="AV78">
        <v>52670690.296715602</v>
      </c>
      <c r="AW78" s="3">
        <v>54091435.346179001</v>
      </c>
      <c r="AX78">
        <v>17299825.6538218</v>
      </c>
      <c r="AY78" s="3">
        <v>7695887</v>
      </c>
      <c r="AZ78">
        <v>79087148.000000805</v>
      </c>
      <c r="BA78" s="3"/>
      <c r="BC78" s="3"/>
      <c r="BE78" s="3"/>
      <c r="BH78" s="3"/>
      <c r="BJ78" s="3"/>
      <c r="BL78" s="3"/>
      <c r="BM78"/>
      <c r="BN78"/>
      <c r="BO78"/>
      <c r="BP78"/>
      <c r="BQ78"/>
      <c r="BR78"/>
    </row>
    <row r="79" spans="1:7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1464315755.1940801</v>
      </c>
      <c r="K79" s="160">
        <v>35587024.261337101</v>
      </c>
      <c r="L79" s="160">
        <v>53761949.449261203</v>
      </c>
      <c r="M79" s="160">
        <v>1.6174486989549699</v>
      </c>
      <c r="N79" s="160">
        <v>8923104.8121413607</v>
      </c>
      <c r="O79" s="160">
        <v>0.435331034026393</v>
      </c>
      <c r="P79" s="160">
        <v>3.0157989098701101</v>
      </c>
      <c r="Q79" s="160">
        <v>40064.462040692903</v>
      </c>
      <c r="R79" s="160">
        <v>10.7637173728522</v>
      </c>
      <c r="S79" s="160">
        <v>3.8998636842086301</v>
      </c>
      <c r="T79" s="165">
        <v>79834.280508598094</v>
      </c>
      <c r="U79" s="160">
        <v>0</v>
      </c>
      <c r="V79" s="160">
        <v>0</v>
      </c>
      <c r="W79" s="160">
        <v>0</v>
      </c>
      <c r="X79" s="160">
        <v>0</v>
      </c>
      <c r="Y79" s="160">
        <v>0</v>
      </c>
      <c r="Z79" s="160">
        <v>0</v>
      </c>
      <c r="AA79" s="160">
        <v>0</v>
      </c>
      <c r="AB79" s="160">
        <v>0</v>
      </c>
      <c r="AC79" s="160">
        <v>0</v>
      </c>
      <c r="AD79" s="160">
        <v>6479402.3148088101</v>
      </c>
      <c r="AE79" s="160">
        <v>-4703082.9360294202</v>
      </c>
      <c r="AF79" s="160">
        <v>6885262.5180087099</v>
      </c>
      <c r="AG79" s="160">
        <v>-806773.18189708597</v>
      </c>
      <c r="AH79" s="160">
        <v>24374240.7799506</v>
      </c>
      <c r="AI79" s="160">
        <v>2984709.6558511201</v>
      </c>
      <c r="AJ79" s="160">
        <v>-282331.60066739202</v>
      </c>
      <c r="AK79" s="160">
        <v>0</v>
      </c>
      <c r="AL79" s="160">
        <v>-1439214.5893975999</v>
      </c>
      <c r="AM79" s="160">
        <v>0</v>
      </c>
      <c r="AN79" s="160">
        <v>0</v>
      </c>
      <c r="AO79" s="160">
        <v>0</v>
      </c>
      <c r="AP79" s="160">
        <v>0</v>
      </c>
      <c r="AQ79" s="160">
        <v>0</v>
      </c>
      <c r="AR79" s="160">
        <v>0</v>
      </c>
      <c r="AS79" s="3">
        <v>0</v>
      </c>
      <c r="AT79">
        <v>0</v>
      </c>
      <c r="AU79" s="3">
        <v>0</v>
      </c>
      <c r="AV79">
        <v>33492212.960627802</v>
      </c>
      <c r="AW79" s="3">
        <v>33532635.996096302</v>
      </c>
      <c r="AX79">
        <v>9459969.0039022006</v>
      </c>
      <c r="AY79" s="3">
        <v>7901667.9999999898</v>
      </c>
      <c r="AZ79">
        <v>50894272.999998502</v>
      </c>
      <c r="BA79" s="3"/>
      <c r="BC79" s="3"/>
      <c r="BE79" s="3"/>
      <c r="BH79" s="3"/>
      <c r="BJ79" s="3"/>
      <c r="BL79" s="3"/>
      <c r="BM79"/>
      <c r="BN79"/>
      <c r="BO79"/>
      <c r="BP79"/>
      <c r="BQ79"/>
      <c r="BR79"/>
    </row>
    <row r="80" spans="1:7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1503003975.37291</v>
      </c>
      <c r="K80" s="160">
        <v>38688220.178834401</v>
      </c>
      <c r="L80" s="160">
        <v>55473498.633775398</v>
      </c>
      <c r="M80" s="160">
        <v>1.65989734756735</v>
      </c>
      <c r="N80" s="160">
        <v>9174149.7475559302</v>
      </c>
      <c r="O80" s="160">
        <v>0.433154711730312</v>
      </c>
      <c r="P80" s="160">
        <v>3.30744520275673</v>
      </c>
      <c r="Q80" s="160">
        <v>38281.879250446204</v>
      </c>
      <c r="R80" s="160">
        <v>10.6937486709559</v>
      </c>
      <c r="S80" s="160">
        <v>4.1667720405477198</v>
      </c>
      <c r="T80" s="165">
        <v>56972.660550075299</v>
      </c>
      <c r="U80" s="160">
        <v>0</v>
      </c>
      <c r="V80" s="160">
        <v>0</v>
      </c>
      <c r="W80" s="160">
        <v>0</v>
      </c>
      <c r="X80" s="160">
        <v>0</v>
      </c>
      <c r="Y80" s="160">
        <v>0</v>
      </c>
      <c r="Z80" s="160">
        <v>0</v>
      </c>
      <c r="AA80" s="160">
        <v>0</v>
      </c>
      <c r="AB80" s="160">
        <v>0</v>
      </c>
      <c r="AC80" s="160">
        <v>0</v>
      </c>
      <c r="AD80" s="160">
        <v>29690320.645874001</v>
      </c>
      <c r="AE80" s="160">
        <v>-10635975.4876526</v>
      </c>
      <c r="AF80" s="160">
        <v>9087198.2899415102</v>
      </c>
      <c r="AG80" s="160">
        <v>-1104299.12275947</v>
      </c>
      <c r="AH80" s="160">
        <v>14524753.844546299</v>
      </c>
      <c r="AI80" s="160">
        <v>4769542.8522463804</v>
      </c>
      <c r="AJ80" s="160">
        <v>-228588.422777859</v>
      </c>
      <c r="AK80" s="160">
        <v>-3167232.6639021998</v>
      </c>
      <c r="AL80" s="160">
        <v>-4396814.2998778298</v>
      </c>
      <c r="AM80" s="160">
        <v>0</v>
      </c>
      <c r="AN80" s="160">
        <v>0</v>
      </c>
      <c r="AO80" s="160">
        <v>0</v>
      </c>
      <c r="AP80" s="160">
        <v>0</v>
      </c>
      <c r="AQ80" s="160">
        <v>0</v>
      </c>
      <c r="AR80" s="160">
        <v>0</v>
      </c>
      <c r="AS80" s="3">
        <v>0</v>
      </c>
      <c r="AT80">
        <v>0</v>
      </c>
      <c r="AU80" s="3">
        <v>0</v>
      </c>
      <c r="AV80">
        <v>38538905.6356382</v>
      </c>
      <c r="AW80" s="3">
        <v>38385742.685274601</v>
      </c>
      <c r="AX80">
        <v>22341176.314727101</v>
      </c>
      <c r="AY80" s="3">
        <v>0</v>
      </c>
      <c r="AZ80">
        <v>60726919.000001803</v>
      </c>
      <c r="BA80" s="3"/>
      <c r="BC80" s="3"/>
      <c r="BE80" s="3"/>
      <c r="BH80" s="3"/>
      <c r="BJ80" s="3"/>
      <c r="BL80" s="3"/>
      <c r="BM80"/>
      <c r="BN80"/>
      <c r="BO80"/>
      <c r="BP80"/>
      <c r="BQ80"/>
      <c r="BR80"/>
    </row>
    <row r="81" spans="1:7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1549412875.5639601</v>
      </c>
      <c r="K81" s="160">
        <v>46408900.191043101</v>
      </c>
      <c r="L81" s="160">
        <v>59233535.894104697</v>
      </c>
      <c r="M81" s="160">
        <v>1.6705105768762201</v>
      </c>
      <c r="N81" s="160">
        <v>9238295.0831263307</v>
      </c>
      <c r="O81" s="160">
        <v>0.42806364712480199</v>
      </c>
      <c r="P81" s="160">
        <v>3.4721448447248502</v>
      </c>
      <c r="Q81" s="160">
        <v>38811.654393435099</v>
      </c>
      <c r="R81" s="160">
        <v>10.5528566382356</v>
      </c>
      <c r="S81" s="160">
        <v>4.3817532843932803</v>
      </c>
      <c r="T81" s="165">
        <v>32423.874124245202</v>
      </c>
      <c r="U81" s="160">
        <v>0</v>
      </c>
      <c r="V81" s="160">
        <v>0</v>
      </c>
      <c r="W81" s="160">
        <v>0</v>
      </c>
      <c r="X81" s="160">
        <v>0</v>
      </c>
      <c r="Y81" s="160">
        <v>0</v>
      </c>
      <c r="Z81" s="160">
        <v>0</v>
      </c>
      <c r="AA81" s="160">
        <v>0</v>
      </c>
      <c r="AB81" s="160">
        <v>0</v>
      </c>
      <c r="AC81" s="160">
        <v>0</v>
      </c>
      <c r="AD81" s="160">
        <v>52143440.6725365</v>
      </c>
      <c r="AE81" s="160">
        <v>-3888905.2544228099</v>
      </c>
      <c r="AF81" s="160">
        <v>2608201.0293811602</v>
      </c>
      <c r="AG81" s="160">
        <v>-2666442.02908117</v>
      </c>
      <c r="AH81" s="160">
        <v>8052351.1076848703</v>
      </c>
      <c r="AI81" s="160">
        <v>-1442379.20652177</v>
      </c>
      <c r="AJ81" s="160">
        <v>-452211.42617847398</v>
      </c>
      <c r="AK81" s="160">
        <v>-2646328.9452053201</v>
      </c>
      <c r="AL81" s="160">
        <v>745040.96823651704</v>
      </c>
      <c r="AM81" s="160">
        <v>0</v>
      </c>
      <c r="AN81" s="160">
        <v>0</v>
      </c>
      <c r="AO81" s="160">
        <v>0</v>
      </c>
      <c r="AP81" s="160">
        <v>0</v>
      </c>
      <c r="AQ81" s="160">
        <v>0</v>
      </c>
      <c r="AR81" s="160">
        <v>0</v>
      </c>
      <c r="AS81" s="3">
        <v>0</v>
      </c>
      <c r="AT81">
        <v>0</v>
      </c>
      <c r="AU81" s="3">
        <v>0</v>
      </c>
      <c r="AV81">
        <v>52452766.916429497</v>
      </c>
      <c r="AW81" s="3">
        <v>52376670.180413298</v>
      </c>
      <c r="AX81">
        <v>-26454256.180413902</v>
      </c>
      <c r="AY81" s="3">
        <v>0</v>
      </c>
      <c r="AZ81">
        <v>25922413.9999994</v>
      </c>
      <c r="BA81" s="3"/>
      <c r="BC81" s="3"/>
      <c r="BE81" s="3"/>
      <c r="BH81" s="3"/>
      <c r="BJ81" s="3"/>
      <c r="BL81" s="3"/>
      <c r="BM81"/>
      <c r="BN81"/>
      <c r="BO81"/>
      <c r="BP81"/>
      <c r="BQ81"/>
      <c r="BR81"/>
    </row>
    <row r="82" spans="1:7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1579266975.6452301</v>
      </c>
      <c r="K82" s="160">
        <v>29854100.081273802</v>
      </c>
      <c r="L82" s="160">
        <v>60581042.589064397</v>
      </c>
      <c r="M82" s="160">
        <v>1.72393728577326</v>
      </c>
      <c r="N82" s="160">
        <v>9282061.6386980992</v>
      </c>
      <c r="O82" s="160">
        <v>0.432221637351282</v>
      </c>
      <c r="P82" s="160">
        <v>3.9052019498353698</v>
      </c>
      <c r="Q82" s="160">
        <v>38751.552879671501</v>
      </c>
      <c r="R82" s="160">
        <v>10.697540509767</v>
      </c>
      <c r="S82" s="160">
        <v>4.4775093495175504</v>
      </c>
      <c r="T82" s="165">
        <v>25973.531603048301</v>
      </c>
      <c r="U82" s="160">
        <v>0</v>
      </c>
      <c r="V82" s="160">
        <v>0</v>
      </c>
      <c r="W82" s="160">
        <v>0</v>
      </c>
      <c r="X82" s="160">
        <v>0</v>
      </c>
      <c r="Y82" s="160">
        <v>0</v>
      </c>
      <c r="Z82" s="160">
        <v>0</v>
      </c>
      <c r="AA82" s="160">
        <v>0</v>
      </c>
      <c r="AB82" s="160">
        <v>0.18901792394536401</v>
      </c>
      <c r="AC82" s="160">
        <v>0</v>
      </c>
      <c r="AD82" s="160">
        <v>23410977.303563599</v>
      </c>
      <c r="AE82" s="160">
        <v>-17037127.101258598</v>
      </c>
      <c r="AF82" s="160">
        <v>2208546.4085304299</v>
      </c>
      <c r="AG82" s="160">
        <v>2151457.81999658</v>
      </c>
      <c r="AH82" s="160">
        <v>20369506.569906201</v>
      </c>
      <c r="AI82" s="160">
        <v>76084.500044545406</v>
      </c>
      <c r="AJ82" s="160">
        <v>486380.61081525602</v>
      </c>
      <c r="AK82" s="160">
        <v>-1123470.5007171601</v>
      </c>
      <c r="AL82" s="160">
        <v>952044.77466213598</v>
      </c>
      <c r="AM82" s="160">
        <v>0</v>
      </c>
      <c r="AN82" s="160">
        <v>0</v>
      </c>
      <c r="AO82" s="160">
        <v>0</v>
      </c>
      <c r="AP82" s="160">
        <v>0</v>
      </c>
      <c r="AQ82" s="160">
        <v>0</v>
      </c>
      <c r="AR82" s="160">
        <v>0</v>
      </c>
      <c r="AS82" s="3">
        <v>0</v>
      </c>
      <c r="AT82">
        <v>-2923455.32956994</v>
      </c>
      <c r="AU82" s="3">
        <v>0</v>
      </c>
      <c r="AV82">
        <v>28570945.0559729</v>
      </c>
      <c r="AW82" s="3">
        <v>28235752.3097439</v>
      </c>
      <c r="AX82">
        <v>45914779.6902567</v>
      </c>
      <c r="AY82" s="3">
        <v>0</v>
      </c>
      <c r="AZ82">
        <v>74150532.000000596</v>
      </c>
      <c r="BA82" s="3"/>
      <c r="BC82" s="3"/>
      <c r="BE82" s="3"/>
      <c r="BH82" s="3"/>
      <c r="BJ82" s="3"/>
      <c r="BL82" s="3"/>
      <c r="BM82"/>
      <c r="BN82"/>
      <c r="BO82"/>
      <c r="BP82"/>
      <c r="BQ82"/>
      <c r="BR82"/>
    </row>
    <row r="83" spans="1:7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1515538269.6784</v>
      </c>
      <c r="K83" s="160">
        <v>-81123160.777554005</v>
      </c>
      <c r="L83" s="160">
        <v>60094979.920444697</v>
      </c>
      <c r="M83" s="160">
        <v>1.8300204332162899</v>
      </c>
      <c r="N83" s="160">
        <v>9213955.7715363298</v>
      </c>
      <c r="O83" s="160">
        <v>0.43302865838558102</v>
      </c>
      <c r="P83" s="160">
        <v>2.8468452607200301</v>
      </c>
      <c r="Q83" s="160">
        <v>37106.287685291798</v>
      </c>
      <c r="R83" s="160">
        <v>10.7946765710247</v>
      </c>
      <c r="S83" s="160">
        <v>4.6405117032524004</v>
      </c>
      <c r="T83" s="165">
        <v>20356.9535238223</v>
      </c>
      <c r="U83" s="160">
        <v>0</v>
      </c>
      <c r="V83" s="160">
        <v>0</v>
      </c>
      <c r="W83" s="160">
        <v>0</v>
      </c>
      <c r="X83" s="160">
        <v>0</v>
      </c>
      <c r="Y83" s="160">
        <v>0</v>
      </c>
      <c r="Z83" s="160">
        <v>0</v>
      </c>
      <c r="AA83" s="160">
        <v>0</v>
      </c>
      <c r="AB83" s="160">
        <v>0.18739161496492701</v>
      </c>
      <c r="AC83" s="160">
        <v>0</v>
      </c>
      <c r="AD83" s="160">
        <v>5614762.9942792999</v>
      </c>
      <c r="AE83" s="160">
        <v>-36183736.1490632</v>
      </c>
      <c r="AF83" s="160">
        <v>-715387.77810714103</v>
      </c>
      <c r="AG83" s="160">
        <v>277040.623806505</v>
      </c>
      <c r="AH83" s="160">
        <v>-54924924.630634598</v>
      </c>
      <c r="AI83" s="160">
        <v>5092697.3497365201</v>
      </c>
      <c r="AJ83" s="160">
        <v>430472.90113332903</v>
      </c>
      <c r="AK83" s="160">
        <v>-2177387.62314616</v>
      </c>
      <c r="AL83" s="160">
        <v>-1772505.97134823</v>
      </c>
      <c r="AM83" s="160">
        <v>0</v>
      </c>
      <c r="AN83" s="160">
        <v>0</v>
      </c>
      <c r="AO83" s="160">
        <v>0</v>
      </c>
      <c r="AP83" s="160">
        <v>0</v>
      </c>
      <c r="AQ83" s="160">
        <v>0</v>
      </c>
      <c r="AR83" s="160">
        <v>0</v>
      </c>
      <c r="AS83" s="3">
        <v>0</v>
      </c>
      <c r="AT83">
        <v>0</v>
      </c>
      <c r="AU83" s="3">
        <v>0</v>
      </c>
      <c r="AV83">
        <v>-84358968.283343703</v>
      </c>
      <c r="AW83" s="3">
        <v>-83433061.668257698</v>
      </c>
      <c r="AX83">
        <v>53106307.668256201</v>
      </c>
      <c r="AY83" s="3">
        <v>11348341</v>
      </c>
      <c r="AZ83">
        <v>-18978413.000001501</v>
      </c>
      <c r="BA83" s="3"/>
      <c r="BC83" s="3"/>
      <c r="BE83" s="3"/>
      <c r="BH83" s="3"/>
      <c r="BJ83" s="3"/>
      <c r="BL83" s="3"/>
      <c r="BM83"/>
      <c r="BN83"/>
      <c r="BO83"/>
      <c r="BP83"/>
      <c r="BQ83"/>
      <c r="BR83"/>
    </row>
    <row r="84" spans="1:7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1611452400.2836299</v>
      </c>
      <c r="K84" s="160">
        <v>67506469.918595895</v>
      </c>
      <c r="L84" s="160">
        <v>58921440.617594697</v>
      </c>
      <c r="M84" s="160">
        <v>1.8402475882898399</v>
      </c>
      <c r="N84" s="160">
        <v>9102911.0181594603</v>
      </c>
      <c r="O84" s="160">
        <v>0.52118557744877003</v>
      </c>
      <c r="P84" s="160">
        <v>3.3032801750955398</v>
      </c>
      <c r="Q84" s="160">
        <v>36265.8085243354</v>
      </c>
      <c r="R84" s="160">
        <v>11.0848252453225</v>
      </c>
      <c r="S84" s="160">
        <v>4.8605585541437</v>
      </c>
      <c r="T84" s="165">
        <v>17742.139025363202</v>
      </c>
      <c r="U84" s="160">
        <v>0</v>
      </c>
      <c r="V84" s="160">
        <v>0</v>
      </c>
      <c r="W84" s="160">
        <v>0</v>
      </c>
      <c r="X84" s="160">
        <v>0</v>
      </c>
      <c r="Y84" s="160">
        <v>0</v>
      </c>
      <c r="Z84" s="160">
        <v>0</v>
      </c>
      <c r="AA84" s="160">
        <v>0</v>
      </c>
      <c r="AB84" s="160">
        <v>0.196881693882452</v>
      </c>
      <c r="AC84" s="160">
        <v>0</v>
      </c>
      <c r="AD84" s="160">
        <v>-1042321.05863033</v>
      </c>
      <c r="AE84" s="160">
        <v>-503272.963665599</v>
      </c>
      <c r="AF84" s="160">
        <v>957246.12078747596</v>
      </c>
      <c r="AG84" s="160">
        <v>57321203.356295802</v>
      </c>
      <c r="AH84" s="160">
        <v>25639388.936133102</v>
      </c>
      <c r="AI84" s="160">
        <v>2775977.7272358001</v>
      </c>
      <c r="AJ84" s="160">
        <v>997891.98244135501</v>
      </c>
      <c r="AK84" s="160">
        <v>-2999375.1010236102</v>
      </c>
      <c r="AL84" s="160">
        <v>-620779.71675203403</v>
      </c>
      <c r="AM84" s="160">
        <v>0</v>
      </c>
      <c r="AN84" s="160">
        <v>0</v>
      </c>
      <c r="AO84" s="160">
        <v>0</v>
      </c>
      <c r="AP84" s="160">
        <v>0</v>
      </c>
      <c r="AQ84" s="160">
        <v>0</v>
      </c>
      <c r="AR84" s="160">
        <v>0</v>
      </c>
      <c r="AS84" s="3">
        <v>0</v>
      </c>
      <c r="AT84">
        <v>-305390.50938958401</v>
      </c>
      <c r="AU84" s="3">
        <v>0</v>
      </c>
      <c r="AV84">
        <v>82220568.773432493</v>
      </c>
      <c r="AW84" s="3">
        <v>80946445.169259399</v>
      </c>
      <c r="AX84">
        <v>-76407453.169258803</v>
      </c>
      <c r="AY84" s="3">
        <v>29499578</v>
      </c>
      <c r="AZ84">
        <v>34038570.000000603</v>
      </c>
      <c r="BA84" s="3"/>
      <c r="BC84" s="3"/>
      <c r="BE84" s="3"/>
      <c r="BH84" s="3"/>
      <c r="BJ84" s="3"/>
      <c r="BL84" s="3"/>
      <c r="BM84"/>
      <c r="BN84"/>
      <c r="BO84"/>
      <c r="BP84"/>
      <c r="BQ84"/>
      <c r="BR84"/>
    </row>
    <row r="85" spans="1:7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1655834439.86273</v>
      </c>
      <c r="K85" s="160">
        <v>44382039.579090901</v>
      </c>
      <c r="L85" s="160">
        <v>59029313.630040102</v>
      </c>
      <c r="M85" s="160">
        <v>1.85648633936772</v>
      </c>
      <c r="N85" s="160">
        <v>9187108.4648355693</v>
      </c>
      <c r="O85" s="160">
        <v>0.51776822750755702</v>
      </c>
      <c r="P85" s="160">
        <v>4.05484602852931</v>
      </c>
      <c r="Q85" s="160">
        <v>35665.449243729599</v>
      </c>
      <c r="R85" s="160">
        <v>11.381459884458501</v>
      </c>
      <c r="S85" s="160">
        <v>4.8247493441129699</v>
      </c>
      <c r="T85" s="165">
        <v>18905.918832060299</v>
      </c>
      <c r="U85" s="160">
        <v>0</v>
      </c>
      <c r="V85" s="160">
        <v>0</v>
      </c>
      <c r="W85" s="160">
        <v>0</v>
      </c>
      <c r="X85" s="160">
        <v>0</v>
      </c>
      <c r="Y85" s="160">
        <v>0</v>
      </c>
      <c r="Z85" s="160">
        <v>0.121694376318953</v>
      </c>
      <c r="AA85" s="160">
        <v>0</v>
      </c>
      <c r="AB85" s="160">
        <v>0.361489874366067</v>
      </c>
      <c r="AC85" s="160">
        <v>0</v>
      </c>
      <c r="AD85" s="160">
        <v>3847384.9760853499</v>
      </c>
      <c r="AE85" s="160">
        <v>-4812173.2728201896</v>
      </c>
      <c r="AF85" s="160">
        <v>3671570.87664427</v>
      </c>
      <c r="AG85" s="160">
        <v>-1940861.98031375</v>
      </c>
      <c r="AH85" s="160">
        <v>37622204.586815096</v>
      </c>
      <c r="AI85" s="160">
        <v>1950844.5169293</v>
      </c>
      <c r="AJ85" s="160">
        <v>1066555.9725498599</v>
      </c>
      <c r="AK85" s="160">
        <v>517283.20304251398</v>
      </c>
      <c r="AL85" s="160">
        <v>280593.55393910798</v>
      </c>
      <c r="AM85" s="160">
        <v>0</v>
      </c>
      <c r="AN85" s="160">
        <v>0</v>
      </c>
      <c r="AO85" s="160">
        <v>0</v>
      </c>
      <c r="AP85" s="160">
        <v>0</v>
      </c>
      <c r="AQ85" s="160">
        <v>0</v>
      </c>
      <c r="AR85" s="160">
        <v>1664234.9171852299</v>
      </c>
      <c r="AS85" s="3">
        <v>0</v>
      </c>
      <c r="AT85">
        <v>-2440976.4474599902</v>
      </c>
      <c r="AU85" s="3">
        <v>0</v>
      </c>
      <c r="AV85">
        <v>41426660.902596802</v>
      </c>
      <c r="AW85" s="3">
        <v>41530082.023243502</v>
      </c>
      <c r="AX85">
        <v>24172799.976756301</v>
      </c>
      <c r="AY85" s="3">
        <v>0</v>
      </c>
      <c r="AZ85">
        <v>65702881.999999799</v>
      </c>
      <c r="BA85" s="3"/>
      <c r="BC85" s="3"/>
      <c r="BE85" s="3"/>
      <c r="BH85" s="3"/>
      <c r="BJ85" s="3"/>
      <c r="BL85" s="3"/>
      <c r="BM85"/>
      <c r="BN85"/>
      <c r="BO85"/>
      <c r="BP85"/>
      <c r="BQ85"/>
      <c r="BR85"/>
    </row>
    <row r="86" spans="1:7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1687338515.4742899</v>
      </c>
      <c r="K86" s="160">
        <v>31504075.611560401</v>
      </c>
      <c r="L86" s="160">
        <v>60620023.984365799</v>
      </c>
      <c r="M86" s="160">
        <v>1.8698545848518999</v>
      </c>
      <c r="N86" s="160">
        <v>9293102.7426205203</v>
      </c>
      <c r="O86" s="160">
        <v>0.51323890900536395</v>
      </c>
      <c r="P86" s="160">
        <v>4.08321637315274</v>
      </c>
      <c r="Q86" s="160">
        <v>35327.404692929696</v>
      </c>
      <c r="R86" s="160">
        <v>11.2691753249984</v>
      </c>
      <c r="S86" s="160">
        <v>4.8815823185081504</v>
      </c>
      <c r="T86" s="165">
        <v>20268.458164961899</v>
      </c>
      <c r="U86" s="160">
        <v>0</v>
      </c>
      <c r="V86" s="160">
        <v>0</v>
      </c>
      <c r="W86" s="160">
        <v>0</v>
      </c>
      <c r="X86" s="160">
        <v>0</v>
      </c>
      <c r="Y86" s="160">
        <v>0</v>
      </c>
      <c r="Z86" s="160">
        <v>0.617326143067772</v>
      </c>
      <c r="AA86" s="160">
        <v>0</v>
      </c>
      <c r="AB86" s="160">
        <v>0.367197034835056</v>
      </c>
      <c r="AC86" s="160">
        <v>0</v>
      </c>
      <c r="AD86" s="160">
        <v>26005232.4364039</v>
      </c>
      <c r="AE86" s="160">
        <v>-3006619.1816828102</v>
      </c>
      <c r="AF86" s="160">
        <v>4657469.5814630101</v>
      </c>
      <c r="AG86" s="160">
        <v>-2686281.01873721</v>
      </c>
      <c r="AH86" s="160">
        <v>1396297.98030659</v>
      </c>
      <c r="AI86" s="160">
        <v>1104899.91196267</v>
      </c>
      <c r="AJ86" s="160">
        <v>-420672.58405852999</v>
      </c>
      <c r="AK86" s="160">
        <v>-827174.369133509</v>
      </c>
      <c r="AL86" s="160">
        <v>329036.55084634101</v>
      </c>
      <c r="AM86" s="160">
        <v>0</v>
      </c>
      <c r="AN86" s="160">
        <v>0</v>
      </c>
      <c r="AO86" s="160">
        <v>0</v>
      </c>
      <c r="AP86" s="160">
        <v>0</v>
      </c>
      <c r="AQ86" s="160">
        <v>0</v>
      </c>
      <c r="AR86" s="160">
        <v>7191656.0620227903</v>
      </c>
      <c r="AS86" s="3">
        <v>0</v>
      </c>
      <c r="AT86">
        <v>-110953.315934824</v>
      </c>
      <c r="AU86" s="3">
        <v>0</v>
      </c>
      <c r="AV86">
        <v>33632892.0534584</v>
      </c>
      <c r="AW86" s="3">
        <v>34001285.933255702</v>
      </c>
      <c r="AX86">
        <v>342770.06674413697</v>
      </c>
      <c r="AY86" s="3">
        <v>0</v>
      </c>
      <c r="AZ86">
        <v>34344055.999999903</v>
      </c>
      <c r="BA86" s="3"/>
      <c r="BC86" s="3"/>
      <c r="BE86" s="3"/>
      <c r="BH86" s="3"/>
      <c r="BJ86" s="3"/>
      <c r="BL86" s="3"/>
      <c r="BM86"/>
      <c r="BN86"/>
      <c r="BO86"/>
      <c r="BP86"/>
      <c r="BQ86"/>
      <c r="BR86"/>
    </row>
    <row r="87" spans="1:7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1680464458.23349</v>
      </c>
      <c r="K87" s="160">
        <v>-6874057.2407984203</v>
      </c>
      <c r="L87" s="160">
        <v>61912327.9651917</v>
      </c>
      <c r="M87" s="160">
        <v>2.0023978015123198</v>
      </c>
      <c r="N87" s="160">
        <v>9387755.4966509305</v>
      </c>
      <c r="O87" s="160">
        <v>0.51420060114185495</v>
      </c>
      <c r="P87" s="160">
        <v>3.9249606180582401</v>
      </c>
      <c r="Q87" s="160">
        <v>35621.551276388702</v>
      </c>
      <c r="R87" s="160">
        <v>10.9305916687006</v>
      </c>
      <c r="S87" s="160">
        <v>4.8838862169610398</v>
      </c>
      <c r="T87" s="165">
        <v>23469.323453817</v>
      </c>
      <c r="U87" s="160">
        <v>0</v>
      </c>
      <c r="V87" s="160">
        <v>0</v>
      </c>
      <c r="W87" s="160">
        <v>0</v>
      </c>
      <c r="X87" s="160">
        <v>0</v>
      </c>
      <c r="Y87" s="160">
        <v>0</v>
      </c>
      <c r="Z87" s="160">
        <v>1.54039834070297</v>
      </c>
      <c r="AA87" s="160">
        <v>0</v>
      </c>
      <c r="AB87" s="160">
        <v>0.367197034835056</v>
      </c>
      <c r="AC87" s="160">
        <v>0</v>
      </c>
      <c r="AD87" s="160">
        <v>24321899.217450399</v>
      </c>
      <c r="AE87" s="160">
        <v>-39148136.780222297</v>
      </c>
      <c r="AF87" s="160">
        <v>4219892.7615309004</v>
      </c>
      <c r="AG87" s="160">
        <v>515616.82638932299</v>
      </c>
      <c r="AH87" s="160">
        <v>-7842547.8956139898</v>
      </c>
      <c r="AI87" s="160">
        <v>-1067230.16025874</v>
      </c>
      <c r="AJ87" s="160">
        <v>-1267129.4614059301</v>
      </c>
      <c r="AK87" s="160">
        <v>-40875.018019360097</v>
      </c>
      <c r="AL87" s="160">
        <v>826385.68084989302</v>
      </c>
      <c r="AM87" s="160">
        <v>0</v>
      </c>
      <c r="AN87" s="160">
        <v>0</v>
      </c>
      <c r="AO87" s="160">
        <v>0</v>
      </c>
      <c r="AP87" s="160">
        <v>0</v>
      </c>
      <c r="AQ87" s="160">
        <v>0</v>
      </c>
      <c r="AR87" s="160">
        <v>13808660.1869734</v>
      </c>
      <c r="AS87" s="3">
        <v>0</v>
      </c>
      <c r="AT87">
        <v>0</v>
      </c>
      <c r="AU87" s="3">
        <v>0</v>
      </c>
      <c r="AV87">
        <v>-5673464.6423263</v>
      </c>
      <c r="AW87" s="3">
        <v>-6269795.9206304401</v>
      </c>
      <c r="AX87">
        <v>14882752.9206308</v>
      </c>
      <c r="AY87" s="3">
        <v>0</v>
      </c>
      <c r="AZ87">
        <v>8612957.0000004098</v>
      </c>
      <c r="BA87" s="3"/>
      <c r="BC87" s="3"/>
      <c r="BE87" s="3"/>
      <c r="BH87" s="3"/>
      <c r="BJ87" s="3"/>
      <c r="BL87" s="3"/>
      <c r="BM87"/>
      <c r="BN87"/>
      <c r="BO87"/>
      <c r="BP87"/>
      <c r="BQ87"/>
      <c r="BR87"/>
    </row>
    <row r="88" spans="1:7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1721083096.94227</v>
      </c>
      <c r="K88" s="160">
        <v>40618638.708778404</v>
      </c>
      <c r="L88" s="160">
        <v>63808073.878680401</v>
      </c>
      <c r="M88" s="160">
        <v>1.97437898713241</v>
      </c>
      <c r="N88" s="160">
        <v>9499424.7345857695</v>
      </c>
      <c r="O88" s="160">
        <v>0.51284608787635599</v>
      </c>
      <c r="P88" s="160">
        <v>3.7144731767193302</v>
      </c>
      <c r="Q88" s="160">
        <v>35751.001409943201</v>
      </c>
      <c r="R88" s="160">
        <v>10.899748533767299</v>
      </c>
      <c r="S88" s="160">
        <v>5.1363096295287498</v>
      </c>
      <c r="T88" s="165">
        <v>23891.6844212383</v>
      </c>
      <c r="U88" s="160">
        <v>0</v>
      </c>
      <c r="V88" s="160">
        <v>0</v>
      </c>
      <c r="W88" s="160">
        <v>0</v>
      </c>
      <c r="X88" s="160">
        <v>0</v>
      </c>
      <c r="Y88" s="160">
        <v>0</v>
      </c>
      <c r="Z88" s="160">
        <v>2.4930767871465198</v>
      </c>
      <c r="AA88" s="160">
        <v>0</v>
      </c>
      <c r="AB88" s="160">
        <v>0.59594222452211998</v>
      </c>
      <c r="AC88" s="160">
        <v>0</v>
      </c>
      <c r="AD88" s="160">
        <v>33232770.356346201</v>
      </c>
      <c r="AE88" s="160">
        <v>7552689.7059668396</v>
      </c>
      <c r="AF88" s="160">
        <v>4979530.1570520597</v>
      </c>
      <c r="AG88" s="160">
        <v>-794287.24153918203</v>
      </c>
      <c r="AH88" s="160">
        <v>-10760880.756148901</v>
      </c>
      <c r="AI88" s="160">
        <v>-646906.91628485499</v>
      </c>
      <c r="AJ88" s="160">
        <v>-143884.86437400599</v>
      </c>
      <c r="AK88" s="160">
        <v>-3436647.5367088402</v>
      </c>
      <c r="AL88" s="160">
        <v>420864.73214416299</v>
      </c>
      <c r="AM88" s="160">
        <v>0</v>
      </c>
      <c r="AN88" s="160">
        <v>0</v>
      </c>
      <c r="AO88" s="160">
        <v>0</v>
      </c>
      <c r="AP88" s="160">
        <v>0</v>
      </c>
      <c r="AQ88" s="160">
        <v>0</v>
      </c>
      <c r="AR88" s="160">
        <v>14356009.7716689</v>
      </c>
      <c r="AS88" s="3">
        <v>0</v>
      </c>
      <c r="AT88">
        <v>-4155418.3842724198</v>
      </c>
      <c r="AU88" s="3">
        <v>0</v>
      </c>
      <c r="AV88">
        <v>40603839.023850001</v>
      </c>
      <c r="AW88" s="3">
        <v>41069572.544859201</v>
      </c>
      <c r="AX88">
        <v>7063552.4551402396</v>
      </c>
      <c r="AY88" s="3">
        <v>0</v>
      </c>
      <c r="AZ88">
        <v>48133124.999999397</v>
      </c>
      <c r="BA88" s="3"/>
      <c r="BC88" s="3"/>
      <c r="BE88" s="3"/>
      <c r="BH88" s="3"/>
      <c r="BJ88" s="3"/>
      <c r="BL88" s="3"/>
      <c r="BM88"/>
      <c r="BN88"/>
      <c r="BO88"/>
      <c r="BP88"/>
      <c r="BQ88"/>
      <c r="BR88"/>
    </row>
    <row r="89" spans="1:7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1654136807.98366</v>
      </c>
      <c r="K89" s="160">
        <v>-66946288.958604001</v>
      </c>
      <c r="L89" s="160">
        <v>64475637.401056699</v>
      </c>
      <c r="M89" s="160">
        <v>2.1168833723129099</v>
      </c>
      <c r="N89" s="160">
        <v>9597316.0393252391</v>
      </c>
      <c r="O89" s="160">
        <v>0.51404245370817003</v>
      </c>
      <c r="P89" s="160">
        <v>2.73275402862396</v>
      </c>
      <c r="Q89" s="160">
        <v>36768.102004864297</v>
      </c>
      <c r="R89" s="160">
        <v>10.9063403568839</v>
      </c>
      <c r="S89" s="160">
        <v>5.1597966592073101</v>
      </c>
      <c r="T89" s="165">
        <v>21421.112986590899</v>
      </c>
      <c r="U89" s="160">
        <v>0</v>
      </c>
      <c r="V89" s="160">
        <v>0</v>
      </c>
      <c r="W89" s="160">
        <v>0</v>
      </c>
      <c r="X89" s="160">
        <v>0</v>
      </c>
      <c r="Y89" s="160">
        <v>0</v>
      </c>
      <c r="Z89" s="160">
        <v>3.4930767871465198</v>
      </c>
      <c r="AA89" s="160">
        <v>0</v>
      </c>
      <c r="AB89" s="160">
        <v>0.90019945142733404</v>
      </c>
      <c r="AC89" s="160">
        <v>0</v>
      </c>
      <c r="AD89" s="160">
        <v>16615170.7039572</v>
      </c>
      <c r="AE89" s="160">
        <v>-38242158.575190902</v>
      </c>
      <c r="AF89" s="160">
        <v>4611581.0453402298</v>
      </c>
      <c r="AG89" s="160">
        <v>662563.51810741099</v>
      </c>
      <c r="AH89" s="160">
        <v>-57723923.337802298</v>
      </c>
      <c r="AI89" s="160">
        <v>-3745799.9169755098</v>
      </c>
      <c r="AJ89" s="160">
        <v>-47846.591474093701</v>
      </c>
      <c r="AK89" s="160">
        <v>-452561.42481776001</v>
      </c>
      <c r="AL89" s="160">
        <v>-361504.12869309098</v>
      </c>
      <c r="AM89" s="160">
        <v>0</v>
      </c>
      <c r="AN89" s="160">
        <v>0</v>
      </c>
      <c r="AO89" s="160">
        <v>0</v>
      </c>
      <c r="AP89" s="160">
        <v>0</v>
      </c>
      <c r="AQ89" s="160">
        <v>0</v>
      </c>
      <c r="AR89" s="160">
        <v>15676912.881836301</v>
      </c>
      <c r="AS89" s="3">
        <v>0</v>
      </c>
      <c r="AT89">
        <v>-5318723.4863952696</v>
      </c>
      <c r="AU89" s="3">
        <v>0</v>
      </c>
      <c r="AV89">
        <v>-68326289.312107697</v>
      </c>
      <c r="AW89" s="3">
        <v>-68300250.298723102</v>
      </c>
      <c r="AX89">
        <v>50214761.298722699</v>
      </c>
      <c r="AY89" s="3">
        <v>0</v>
      </c>
      <c r="AZ89">
        <v>-18085489.000000302</v>
      </c>
      <c r="BA89" s="3"/>
      <c r="BC89" s="3"/>
      <c r="BE89" s="3"/>
      <c r="BH89" s="3"/>
      <c r="BJ89" s="3"/>
      <c r="BL89" s="3"/>
      <c r="BM89"/>
      <c r="BN89"/>
      <c r="BO89"/>
      <c r="BP89"/>
      <c r="BQ89"/>
      <c r="BR89"/>
    </row>
    <row r="90" spans="1:7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1649918735.1152799</v>
      </c>
      <c r="K90" s="160">
        <v>-4218072.8683866998</v>
      </c>
      <c r="L90" s="160">
        <v>64972951.721614502</v>
      </c>
      <c r="M90" s="160">
        <v>2.1667661301475198</v>
      </c>
      <c r="N90" s="160">
        <v>9670646.8315011896</v>
      </c>
      <c r="O90" s="160">
        <v>0.51351994305864601</v>
      </c>
      <c r="P90" s="160">
        <v>2.4309537042598199</v>
      </c>
      <c r="Q90" s="160">
        <v>37585.313674696801</v>
      </c>
      <c r="R90" s="160">
        <v>10.821973808181999</v>
      </c>
      <c r="S90" s="160">
        <v>5.6674323375601503</v>
      </c>
      <c r="T90" s="165">
        <v>23615.590436435501</v>
      </c>
      <c r="U90" s="160">
        <v>0</v>
      </c>
      <c r="V90" s="160">
        <v>0</v>
      </c>
      <c r="W90" s="160">
        <v>0</v>
      </c>
      <c r="X90" s="160">
        <v>0</v>
      </c>
      <c r="Y90" s="160">
        <v>0</v>
      </c>
      <c r="Z90" s="160">
        <v>4.4930767871465198</v>
      </c>
      <c r="AA90" s="160">
        <v>0</v>
      </c>
      <c r="AB90" s="160">
        <v>0.99489204826816402</v>
      </c>
      <c r="AC90" s="160">
        <v>0</v>
      </c>
      <c r="AD90" s="160">
        <v>21177057.421648499</v>
      </c>
      <c r="AE90" s="160">
        <v>-11820894.127608599</v>
      </c>
      <c r="AF90" s="160">
        <v>3473961.7008674201</v>
      </c>
      <c r="AG90" s="160">
        <v>-314868.71621142002</v>
      </c>
      <c r="AH90" s="160">
        <v>-21361571.380431</v>
      </c>
      <c r="AI90" s="160">
        <v>-2733691.4479430998</v>
      </c>
      <c r="AJ90" s="160">
        <v>-386242.596837766</v>
      </c>
      <c r="AK90" s="160">
        <v>-7175994.47427788</v>
      </c>
      <c r="AL90" s="160">
        <v>900346.06041390204</v>
      </c>
      <c r="AM90" s="160">
        <v>0</v>
      </c>
      <c r="AN90" s="160">
        <v>0</v>
      </c>
      <c r="AO90" s="160">
        <v>0</v>
      </c>
      <c r="AP90" s="160">
        <v>0</v>
      </c>
      <c r="AQ90" s="160">
        <v>0</v>
      </c>
      <c r="AR90" s="160">
        <v>15514066.5716519</v>
      </c>
      <c r="AS90" s="3">
        <v>0</v>
      </c>
      <c r="AT90">
        <v>-1916368.61300325</v>
      </c>
      <c r="AU90" s="3">
        <v>0</v>
      </c>
      <c r="AV90">
        <v>-4644199.6017312398</v>
      </c>
      <c r="AW90" s="3">
        <v>-5094714.2390359696</v>
      </c>
      <c r="AX90">
        <v>-19797399.760964699</v>
      </c>
      <c r="AY90" s="3">
        <v>0</v>
      </c>
      <c r="AZ90">
        <v>-24892114.0000007</v>
      </c>
      <c r="BA90" s="3"/>
      <c r="BC90" s="3"/>
      <c r="BE90" s="3"/>
      <c r="BH90" s="3"/>
      <c r="BJ90" s="3"/>
      <c r="BL90" s="3"/>
      <c r="BM90"/>
      <c r="BN90"/>
      <c r="BO90"/>
      <c r="BP90"/>
      <c r="BQ90"/>
      <c r="BR90"/>
    </row>
    <row r="91" spans="1:7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1714931915.36058</v>
      </c>
      <c r="K91" s="160">
        <v>65013180.245302796</v>
      </c>
      <c r="L91" s="160">
        <v>66908995.533109598</v>
      </c>
      <c r="M91" s="160">
        <v>2.1247639014318298</v>
      </c>
      <c r="N91" s="160">
        <v>9766946.3240716998</v>
      </c>
      <c r="O91" s="160">
        <v>0.51194270786371698</v>
      </c>
      <c r="P91" s="160">
        <v>2.6448248546655302</v>
      </c>
      <c r="Q91" s="160">
        <v>38434.438182861901</v>
      </c>
      <c r="R91" s="160">
        <v>10.630065689936499</v>
      </c>
      <c r="S91" s="160">
        <v>5.8191674142728997</v>
      </c>
      <c r="T91" s="165">
        <v>30408.051669313201</v>
      </c>
      <c r="U91" s="160">
        <v>0</v>
      </c>
      <c r="V91" s="160">
        <v>0</v>
      </c>
      <c r="W91" s="160">
        <v>0</v>
      </c>
      <c r="X91" s="160">
        <v>0</v>
      </c>
      <c r="Y91" s="160">
        <v>0</v>
      </c>
      <c r="Z91" s="160">
        <v>5.4930767871465198</v>
      </c>
      <c r="AA91" s="160">
        <v>0</v>
      </c>
      <c r="AB91" s="160">
        <v>0.99489204826816402</v>
      </c>
      <c r="AC91" s="160">
        <v>0</v>
      </c>
      <c r="AD91" s="160">
        <v>27145333.0693129</v>
      </c>
      <c r="AE91" s="160">
        <v>9613819.0392348897</v>
      </c>
      <c r="AF91" s="160">
        <v>4250552.1782315196</v>
      </c>
      <c r="AG91" s="160">
        <v>-1041752.9918795699</v>
      </c>
      <c r="AH91" s="160">
        <v>15107621.1677354</v>
      </c>
      <c r="AI91" s="160">
        <v>-2766211.9009770402</v>
      </c>
      <c r="AJ91" s="160">
        <v>-640409.21736403997</v>
      </c>
      <c r="AK91" s="160">
        <v>-2125325.52976098</v>
      </c>
      <c r="AL91" s="160">
        <v>1123415.2929692599</v>
      </c>
      <c r="AM91" s="160">
        <v>0</v>
      </c>
      <c r="AN91" s="160">
        <v>0</v>
      </c>
      <c r="AO91" s="160">
        <v>0</v>
      </c>
      <c r="AP91" s="160">
        <v>0</v>
      </c>
      <c r="AQ91" s="160">
        <v>0</v>
      </c>
      <c r="AR91" s="160">
        <v>15289931.691052999</v>
      </c>
      <c r="AS91" s="3">
        <v>0</v>
      </c>
      <c r="AT91">
        <v>0</v>
      </c>
      <c r="AU91" s="3">
        <v>0</v>
      </c>
      <c r="AV91">
        <v>65956972.798555396</v>
      </c>
      <c r="AW91" s="3">
        <v>66931842.101699904</v>
      </c>
      <c r="AX91">
        <v>-98377694.101698101</v>
      </c>
      <c r="AY91" s="3">
        <v>0</v>
      </c>
      <c r="AZ91">
        <v>-31445851.999998201</v>
      </c>
      <c r="BA91" s="3"/>
      <c r="BC91" s="3"/>
      <c r="BE91" s="3"/>
      <c r="BH91" s="3"/>
      <c r="BJ91" s="3"/>
      <c r="BL91" s="3"/>
      <c r="BM91"/>
      <c r="BN91"/>
      <c r="BO91"/>
      <c r="BP91"/>
      <c r="BQ91"/>
      <c r="BR91"/>
    </row>
    <row r="92" spans="1:7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1716658880.2060299</v>
      </c>
      <c r="K92" s="160">
        <v>1726964.8454495501</v>
      </c>
      <c r="L92" s="160">
        <v>67730287.340106294</v>
      </c>
      <c r="M92" s="160">
        <v>2.1117986924347298</v>
      </c>
      <c r="N92" s="160">
        <v>9850048.8443497792</v>
      </c>
      <c r="O92" s="160">
        <v>0.51313841173147301</v>
      </c>
      <c r="P92" s="160">
        <v>2.9166976773397901</v>
      </c>
      <c r="Q92" s="160">
        <v>39371.947471350803</v>
      </c>
      <c r="R92" s="160">
        <v>10.470464082965799</v>
      </c>
      <c r="S92" s="160">
        <v>6.0598776413956603</v>
      </c>
      <c r="T92" s="165">
        <v>39939.936262805502</v>
      </c>
      <c r="U92" s="160">
        <v>0</v>
      </c>
      <c r="V92" s="160">
        <v>0</v>
      </c>
      <c r="W92" s="160">
        <v>0</v>
      </c>
      <c r="X92" s="160">
        <v>0</v>
      </c>
      <c r="Y92" s="160">
        <v>0</v>
      </c>
      <c r="Z92" s="160">
        <v>6.4930767871465296</v>
      </c>
      <c r="AA92" s="160">
        <v>0</v>
      </c>
      <c r="AB92" s="160">
        <v>1</v>
      </c>
      <c r="AC92" s="160">
        <v>0.64134854155132504</v>
      </c>
      <c r="AD92" s="160">
        <v>10170128.738618599</v>
      </c>
      <c r="AE92" s="160">
        <v>2412029.2562869298</v>
      </c>
      <c r="AF92" s="160">
        <v>3709004.0662859399</v>
      </c>
      <c r="AG92" s="160">
        <v>759682.33697589196</v>
      </c>
      <c r="AH92" s="160">
        <v>18074001.654018901</v>
      </c>
      <c r="AI92" s="160">
        <v>-2921127.4889302598</v>
      </c>
      <c r="AJ92" s="160">
        <v>-548634.44264052098</v>
      </c>
      <c r="AK92" s="160">
        <v>-3302114.9040580899</v>
      </c>
      <c r="AL92" s="160">
        <v>952406.91980862198</v>
      </c>
      <c r="AM92" s="160">
        <v>0</v>
      </c>
      <c r="AN92" s="160">
        <v>0</v>
      </c>
      <c r="AO92" s="160">
        <v>0</v>
      </c>
      <c r="AP92" s="160">
        <v>0</v>
      </c>
      <c r="AQ92" s="160">
        <v>0</v>
      </c>
      <c r="AR92" s="160">
        <v>15006785.2984503</v>
      </c>
      <c r="AS92" s="3">
        <v>0</v>
      </c>
      <c r="AT92">
        <v>-89030.218610999407</v>
      </c>
      <c r="AU92" s="3">
        <v>-42600092.518242903</v>
      </c>
      <c r="AV92">
        <v>1623038.6979625099</v>
      </c>
      <c r="AW92" s="3">
        <v>936624.38454770297</v>
      </c>
      <c r="AX92">
        <v>-31385089.384548299</v>
      </c>
      <c r="AY92" s="3">
        <v>0</v>
      </c>
      <c r="AZ92">
        <v>-30448465.0000006</v>
      </c>
      <c r="BA92" s="3"/>
      <c r="BC92" s="3"/>
      <c r="BE92" s="3"/>
      <c r="BH92" s="3"/>
      <c r="BJ92" s="3"/>
      <c r="BL92" s="3"/>
      <c r="BM92"/>
      <c r="BN92"/>
      <c r="BO92"/>
      <c r="BP92"/>
      <c r="BQ92"/>
      <c r="BR92"/>
    </row>
    <row r="93" spans="1:7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47103514.999999903</v>
      </c>
      <c r="F93" s="160">
        <v>65733970</v>
      </c>
      <c r="G93" s="160">
        <v>0</v>
      </c>
      <c r="H93" s="160">
        <v>47103514.999999903</v>
      </c>
      <c r="I93" s="160">
        <v>0</v>
      </c>
      <c r="J93" s="160">
        <v>44267198.871298797</v>
      </c>
      <c r="K93" s="160">
        <v>0</v>
      </c>
      <c r="L93" s="160">
        <v>2988066.6864974699</v>
      </c>
      <c r="M93" s="160">
        <v>1.22446132506114</v>
      </c>
      <c r="N93" s="160">
        <v>2748238.4134659702</v>
      </c>
      <c r="O93" s="160">
        <v>0.32388728360762198</v>
      </c>
      <c r="P93" s="160">
        <v>1.95863721745606</v>
      </c>
      <c r="Q93" s="160">
        <v>35513.769785103097</v>
      </c>
      <c r="R93" s="160">
        <v>7.6754355225931601</v>
      </c>
      <c r="S93" s="160">
        <v>3.5501668442365699</v>
      </c>
      <c r="T93" s="165">
        <v>52869.713087699201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0.31724360697922399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160">
        <v>0</v>
      </c>
      <c r="AJ93" s="160">
        <v>0</v>
      </c>
      <c r="AK93" s="160">
        <v>0</v>
      </c>
      <c r="AL93" s="160">
        <v>0</v>
      </c>
      <c r="AM93" s="160">
        <v>0</v>
      </c>
      <c r="AN93" s="160">
        <v>0</v>
      </c>
      <c r="AO93" s="160">
        <v>0</v>
      </c>
      <c r="AP93" s="160">
        <v>0</v>
      </c>
      <c r="AQ93" s="160">
        <v>0</v>
      </c>
      <c r="AR93" s="160">
        <v>0</v>
      </c>
      <c r="AS93" s="3">
        <v>0</v>
      </c>
      <c r="AT93">
        <v>0</v>
      </c>
      <c r="AU93" s="3">
        <v>0</v>
      </c>
      <c r="AV93">
        <v>0</v>
      </c>
      <c r="AW93" s="3">
        <v>0</v>
      </c>
      <c r="AX93">
        <v>0</v>
      </c>
      <c r="AY93" s="3">
        <v>47103514.999999903</v>
      </c>
      <c r="AZ93">
        <v>47103514.999999903</v>
      </c>
      <c r="BA93" s="3"/>
      <c r="BC93" s="3"/>
      <c r="BE93" s="3"/>
      <c r="BH93" s="3"/>
      <c r="BJ93" s="3"/>
      <c r="BL93" s="3"/>
      <c r="BM93"/>
      <c r="BN93"/>
      <c r="BO93"/>
      <c r="BP93"/>
      <c r="BQ93"/>
      <c r="BR93"/>
    </row>
    <row r="94" spans="1:7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47563478.999999903</v>
      </c>
      <c r="F94" s="160">
        <v>66035486</v>
      </c>
      <c r="G94" s="160">
        <v>47103514.999999903</v>
      </c>
      <c r="H94" s="160">
        <v>47597707.999999903</v>
      </c>
      <c r="I94" s="160">
        <v>34228.999999988497</v>
      </c>
      <c r="J94" s="160">
        <v>48353842.856108703</v>
      </c>
      <c r="K94" s="160">
        <v>3706913.18128784</v>
      </c>
      <c r="L94" s="160">
        <v>3067152.0049922299</v>
      </c>
      <c r="M94" s="160">
        <v>0.95425670327989498</v>
      </c>
      <c r="N94" s="160">
        <v>2800412.0870693899</v>
      </c>
      <c r="O94" s="160">
        <v>0.32278117172967002</v>
      </c>
      <c r="P94" s="160">
        <v>2.2248293383059701</v>
      </c>
      <c r="Q94" s="160">
        <v>34792.153953380403</v>
      </c>
      <c r="R94" s="160">
        <v>7.72117924132505</v>
      </c>
      <c r="S94" s="160">
        <v>3.5583851803607498</v>
      </c>
      <c r="T94" s="165">
        <v>64872.579508055598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0</v>
      </c>
      <c r="AA94" s="160">
        <v>0</v>
      </c>
      <c r="AB94" s="160">
        <v>0.314175693497945</v>
      </c>
      <c r="AC94" s="160">
        <v>0</v>
      </c>
      <c r="AD94" s="160">
        <v>542494.30161784997</v>
      </c>
      <c r="AE94" s="160">
        <v>3154979.6374205202</v>
      </c>
      <c r="AF94" s="160">
        <v>193564.46347193301</v>
      </c>
      <c r="AG94" s="160">
        <v>-23786.5498557506</v>
      </c>
      <c r="AH94" s="160">
        <v>596030.21845325502</v>
      </c>
      <c r="AI94" s="160">
        <v>66307.533491173206</v>
      </c>
      <c r="AJ94" s="160">
        <v>4713.66337101918</v>
      </c>
      <c r="AK94" s="160">
        <v>0</v>
      </c>
      <c r="AL94" s="160">
        <v>-19903.5950896141</v>
      </c>
      <c r="AM94" s="160">
        <v>0</v>
      </c>
      <c r="AN94" s="160">
        <v>0</v>
      </c>
      <c r="AO94" s="160">
        <v>0</v>
      </c>
      <c r="AP94" s="160">
        <v>0</v>
      </c>
      <c r="AQ94" s="160">
        <v>0</v>
      </c>
      <c r="AR94" s="160">
        <v>0</v>
      </c>
      <c r="AS94" s="3">
        <v>0</v>
      </c>
      <c r="AT94">
        <v>0</v>
      </c>
      <c r="AU94" s="3">
        <v>0</v>
      </c>
      <c r="AV94">
        <v>4514399.6728803897</v>
      </c>
      <c r="AW94" s="3">
        <v>4723621.0353995804</v>
      </c>
      <c r="AX94">
        <v>-4689392.0353995897</v>
      </c>
      <c r="AY94" s="3">
        <v>459964</v>
      </c>
      <c r="AZ94">
        <v>494192.99999998801</v>
      </c>
      <c r="BA94" s="3"/>
      <c r="BC94" s="3"/>
      <c r="BE94" s="3"/>
      <c r="BH94" s="3"/>
      <c r="BJ94" s="3"/>
      <c r="BL94" s="3"/>
      <c r="BM94"/>
      <c r="BN94"/>
      <c r="BO94"/>
      <c r="BP94"/>
      <c r="BQ94"/>
      <c r="BR94"/>
    </row>
    <row r="95" spans="1:7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47563478.999999903</v>
      </c>
      <c r="F95" s="160">
        <v>66035486</v>
      </c>
      <c r="G95" s="160">
        <v>47597707.999999903</v>
      </c>
      <c r="H95" s="160">
        <v>52276659</v>
      </c>
      <c r="I95" s="160">
        <v>4678951.0000000298</v>
      </c>
      <c r="J95" s="160">
        <v>50895318.301083602</v>
      </c>
      <c r="K95" s="160">
        <v>2541475.4449749198</v>
      </c>
      <c r="L95" s="160">
        <v>2963269.7546655</v>
      </c>
      <c r="M95" s="160">
        <v>0.88758600432110801</v>
      </c>
      <c r="N95" s="160">
        <v>2846929.32774525</v>
      </c>
      <c r="O95" s="160">
        <v>0.318818635451944</v>
      </c>
      <c r="P95" s="160">
        <v>2.5316819613867998</v>
      </c>
      <c r="Q95" s="160">
        <v>33820.029088857598</v>
      </c>
      <c r="R95" s="160">
        <v>7.7640478477194597</v>
      </c>
      <c r="S95" s="160">
        <v>3.5583851803607498</v>
      </c>
      <c r="T95" s="165">
        <v>50090.6053692555</v>
      </c>
      <c r="U95" s="160">
        <v>0</v>
      </c>
      <c r="V95" s="160">
        <v>0</v>
      </c>
      <c r="W95" s="160">
        <v>0</v>
      </c>
      <c r="X95" s="160">
        <v>0</v>
      </c>
      <c r="Y95" s="160">
        <v>0</v>
      </c>
      <c r="Z95" s="160">
        <v>0</v>
      </c>
      <c r="AA95" s="160">
        <v>0</v>
      </c>
      <c r="AB95" s="160">
        <v>0.314175693497945</v>
      </c>
      <c r="AC95" s="160">
        <v>0</v>
      </c>
      <c r="AD95" s="160">
        <v>693249.87299556599</v>
      </c>
      <c r="AE95" s="160">
        <v>916276.23764433095</v>
      </c>
      <c r="AF95" s="160">
        <v>210315.675684769</v>
      </c>
      <c r="AG95" s="160">
        <v>-68046.425683520996</v>
      </c>
      <c r="AH95" s="160">
        <v>636313.89241012302</v>
      </c>
      <c r="AI95" s="160">
        <v>96008.942225363804</v>
      </c>
      <c r="AJ95" s="160">
        <v>4929.43235170546</v>
      </c>
      <c r="AK95" s="160">
        <v>0</v>
      </c>
      <c r="AL95" s="160">
        <v>-28439.7832052923</v>
      </c>
      <c r="AM95" s="160">
        <v>0</v>
      </c>
      <c r="AN95" s="160">
        <v>0</v>
      </c>
      <c r="AO95" s="160">
        <v>0</v>
      </c>
      <c r="AP95" s="160">
        <v>0</v>
      </c>
      <c r="AQ95" s="160">
        <v>0</v>
      </c>
      <c r="AR95" s="160">
        <v>0</v>
      </c>
      <c r="AS95" s="3">
        <v>0</v>
      </c>
      <c r="AT95">
        <v>0</v>
      </c>
      <c r="AU95" s="3">
        <v>0</v>
      </c>
      <c r="AV95">
        <v>2460607.8444230398</v>
      </c>
      <c r="AW95" s="3">
        <v>2516271.5500210398</v>
      </c>
      <c r="AX95">
        <v>2162679.44997899</v>
      </c>
      <c r="AY95" s="3">
        <v>0</v>
      </c>
      <c r="AZ95">
        <v>4678951.0000000298</v>
      </c>
      <c r="BA95" s="3"/>
      <c r="BC95" s="3"/>
      <c r="BE95" s="3"/>
      <c r="BH95" s="3"/>
      <c r="BJ95" s="3"/>
      <c r="BL95" s="3"/>
      <c r="BM95"/>
      <c r="BN95"/>
      <c r="BO95"/>
      <c r="BP95"/>
      <c r="BQ95"/>
      <c r="BR95"/>
    </row>
    <row r="96" spans="1:7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47563478.999999903</v>
      </c>
      <c r="F96" s="160">
        <v>66035486</v>
      </c>
      <c r="G96" s="160">
        <v>52276659</v>
      </c>
      <c r="H96" s="160">
        <v>58690113</v>
      </c>
      <c r="I96" s="160">
        <v>6413453.9999999898</v>
      </c>
      <c r="J96" s="160">
        <v>54175469.502216898</v>
      </c>
      <c r="K96" s="160">
        <v>3280151.2011332801</v>
      </c>
      <c r="L96" s="160">
        <v>3111608.7239264101</v>
      </c>
      <c r="M96" s="160">
        <v>0.84445403853827095</v>
      </c>
      <c r="N96" s="160">
        <v>2900400.9844958899</v>
      </c>
      <c r="O96" s="160">
        <v>0.31499706468551703</v>
      </c>
      <c r="P96" s="160">
        <v>2.98787226562842</v>
      </c>
      <c r="Q96" s="160">
        <v>32966.477874573997</v>
      </c>
      <c r="R96" s="160">
        <v>7.7825434993937197</v>
      </c>
      <c r="S96" s="160">
        <v>3.5583851803607498</v>
      </c>
      <c r="T96" s="165">
        <v>23739.520740287899</v>
      </c>
      <c r="U96" s="160">
        <v>0</v>
      </c>
      <c r="V96" s="160">
        <v>0</v>
      </c>
      <c r="W96" s="160">
        <v>0</v>
      </c>
      <c r="X96" s="160">
        <v>0</v>
      </c>
      <c r="Y96" s="160">
        <v>0</v>
      </c>
      <c r="Z96" s="160">
        <v>0</v>
      </c>
      <c r="AA96" s="160">
        <v>0</v>
      </c>
      <c r="AB96" s="160">
        <v>0.314175693497945</v>
      </c>
      <c r="AC96" s="160">
        <v>0</v>
      </c>
      <c r="AD96" s="160">
        <v>1626879.2552978699</v>
      </c>
      <c r="AE96" s="160">
        <v>565221.35621899401</v>
      </c>
      <c r="AF96" s="160">
        <v>264914.74988832697</v>
      </c>
      <c r="AG96" s="160">
        <v>-73074.570779965899</v>
      </c>
      <c r="AH96" s="160">
        <v>930013.88453924796</v>
      </c>
      <c r="AI96" s="160">
        <v>91254.452313606002</v>
      </c>
      <c r="AJ96" s="160">
        <v>2500.2557198222298</v>
      </c>
      <c r="AK96" s="160">
        <v>0</v>
      </c>
      <c r="AL96" s="160">
        <v>-110997.469325047</v>
      </c>
      <c r="AM96" s="160">
        <v>0</v>
      </c>
      <c r="AN96" s="160">
        <v>0</v>
      </c>
      <c r="AO96" s="160">
        <v>0</v>
      </c>
      <c r="AP96" s="160">
        <v>0</v>
      </c>
      <c r="AQ96" s="160">
        <v>0</v>
      </c>
      <c r="AR96" s="160">
        <v>0</v>
      </c>
      <c r="AS96" s="3">
        <v>0</v>
      </c>
      <c r="AT96">
        <v>0</v>
      </c>
      <c r="AU96" s="3">
        <v>0</v>
      </c>
      <c r="AV96">
        <v>3296711.9138728501</v>
      </c>
      <c r="AW96" s="3">
        <v>3362526.7390239998</v>
      </c>
      <c r="AX96">
        <v>3050927.2609759802</v>
      </c>
      <c r="AY96" s="3">
        <v>0</v>
      </c>
      <c r="AZ96">
        <v>6413453.9999999898</v>
      </c>
      <c r="BA96" s="3"/>
      <c r="BC96" s="3"/>
      <c r="BE96" s="3"/>
      <c r="BH96" s="3"/>
      <c r="BJ96" s="3"/>
      <c r="BL96" s="3"/>
      <c r="BM96"/>
      <c r="BN96"/>
      <c r="BO96"/>
      <c r="BP96"/>
      <c r="BQ96"/>
      <c r="BR96"/>
    </row>
    <row r="97" spans="1:7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47563478.999999903</v>
      </c>
      <c r="F97" s="160">
        <v>66035486</v>
      </c>
      <c r="G97" s="160">
        <v>58690113</v>
      </c>
      <c r="H97" s="160">
        <v>64424944.999999903</v>
      </c>
      <c r="I97" s="160">
        <v>5734831.9999999497</v>
      </c>
      <c r="J97" s="160">
        <v>57451541.490234204</v>
      </c>
      <c r="K97" s="160">
        <v>3276071.9880173099</v>
      </c>
      <c r="L97" s="160">
        <v>3372635.91564218</v>
      </c>
      <c r="M97" s="160">
        <v>0.82515410950917401</v>
      </c>
      <c r="N97" s="160">
        <v>2968493.4504525298</v>
      </c>
      <c r="O97" s="160">
        <v>0.31473710953731299</v>
      </c>
      <c r="P97" s="160">
        <v>3.27363007287587</v>
      </c>
      <c r="Q97" s="160">
        <v>31633.004303496102</v>
      </c>
      <c r="R97" s="160">
        <v>7.8729895351010697</v>
      </c>
      <c r="S97" s="160">
        <v>3.6039527806618099</v>
      </c>
      <c r="T97" s="165">
        <v>20769.6456058523</v>
      </c>
      <c r="U97" s="160">
        <v>0</v>
      </c>
      <c r="V97" s="160">
        <v>0</v>
      </c>
      <c r="W97" s="160">
        <v>0</v>
      </c>
      <c r="X97" s="160">
        <v>0</v>
      </c>
      <c r="Y97" s="160">
        <v>0</v>
      </c>
      <c r="Z97" s="160">
        <v>0</v>
      </c>
      <c r="AA97" s="160">
        <v>0</v>
      </c>
      <c r="AB97" s="160">
        <v>0.314175693497945</v>
      </c>
      <c r="AC97" s="160">
        <v>0</v>
      </c>
      <c r="AD97" s="160">
        <v>2061123.76182367</v>
      </c>
      <c r="AE97" s="160">
        <v>429077.88336820598</v>
      </c>
      <c r="AF97" s="160">
        <v>344828.01067612</v>
      </c>
      <c r="AG97" s="160">
        <v>-697.05335643571198</v>
      </c>
      <c r="AH97" s="160">
        <v>595507.46174640604</v>
      </c>
      <c r="AI97" s="160">
        <v>172355.885240501</v>
      </c>
      <c r="AJ97" s="160">
        <v>14590.205774157699</v>
      </c>
      <c r="AK97" s="160">
        <v>-32837.190128074297</v>
      </c>
      <c r="AL97" s="160">
        <v>-14396.5257398507</v>
      </c>
      <c r="AM97" s="160">
        <v>0</v>
      </c>
      <c r="AN97" s="160">
        <v>0</v>
      </c>
      <c r="AO97" s="160">
        <v>0</v>
      </c>
      <c r="AP97" s="160">
        <v>0</v>
      </c>
      <c r="AQ97" s="160">
        <v>0</v>
      </c>
      <c r="AR97" s="160">
        <v>0</v>
      </c>
      <c r="AS97" s="3">
        <v>0</v>
      </c>
      <c r="AT97">
        <v>0</v>
      </c>
      <c r="AU97" s="3">
        <v>0</v>
      </c>
      <c r="AV97">
        <v>3569552.4394047</v>
      </c>
      <c r="AW97" s="3">
        <v>3619084.3485015002</v>
      </c>
      <c r="AX97">
        <v>2115747.65149845</v>
      </c>
      <c r="AY97" s="3">
        <v>0</v>
      </c>
      <c r="AZ97">
        <v>5734831.9999999497</v>
      </c>
      <c r="BA97" s="3"/>
      <c r="BC97" s="3"/>
      <c r="BE97" s="3"/>
      <c r="BH97" s="3"/>
      <c r="BJ97" s="3"/>
      <c r="BL97" s="3"/>
      <c r="BM97"/>
      <c r="BN97"/>
      <c r="BO97"/>
      <c r="BP97"/>
      <c r="BQ97"/>
      <c r="BR97"/>
    </row>
    <row r="98" spans="1:7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49238964.999999903</v>
      </c>
      <c r="F98" s="160">
        <v>73818234</v>
      </c>
      <c r="G98" s="160">
        <v>64424944.999999903</v>
      </c>
      <c r="H98" s="160">
        <v>70014924</v>
      </c>
      <c r="I98" s="160">
        <v>3914493.0000000498</v>
      </c>
      <c r="J98" s="160">
        <v>62328425.248316601</v>
      </c>
      <c r="K98" s="160">
        <v>1310426.06937427</v>
      </c>
      <c r="L98" s="160">
        <v>3742531.7688472499</v>
      </c>
      <c r="M98" s="160">
        <v>0.99802413345686802</v>
      </c>
      <c r="N98" s="160">
        <v>2929215.4723490099</v>
      </c>
      <c r="O98" s="160">
        <v>0.31370213799801999</v>
      </c>
      <c r="P98" s="160">
        <v>3.4715382637713801</v>
      </c>
      <c r="Q98" s="160">
        <v>32002.695562030302</v>
      </c>
      <c r="R98" s="160">
        <v>7.6807238155797899</v>
      </c>
      <c r="S98" s="160">
        <v>3.9632681860798602</v>
      </c>
      <c r="T98" s="165">
        <v>23962.919674933299</v>
      </c>
      <c r="U98" s="160">
        <v>0</v>
      </c>
      <c r="V98" s="160">
        <v>0</v>
      </c>
      <c r="W98" s="160">
        <v>0</v>
      </c>
      <c r="X98" s="160">
        <v>0</v>
      </c>
      <c r="Y98" s="160">
        <v>0</v>
      </c>
      <c r="Z98" s="160">
        <v>0</v>
      </c>
      <c r="AA98" s="160">
        <v>0</v>
      </c>
      <c r="AB98" s="160">
        <v>0.30348503466715798</v>
      </c>
      <c r="AC98" s="160">
        <v>0</v>
      </c>
      <c r="AD98" s="160">
        <v>2840546.1287217499</v>
      </c>
      <c r="AE98" s="160">
        <v>-1312193.5862177201</v>
      </c>
      <c r="AF98" s="160">
        <v>109960.767867339</v>
      </c>
      <c r="AG98" s="160">
        <v>-132529.98467104</v>
      </c>
      <c r="AH98" s="160">
        <v>444095.90113671101</v>
      </c>
      <c r="AI98" s="160">
        <v>-81073.6198445583</v>
      </c>
      <c r="AJ98" s="160">
        <v>-37642.361592933201</v>
      </c>
      <c r="AK98" s="160">
        <v>-194743.17115742201</v>
      </c>
      <c r="AL98" s="160">
        <v>13345.4093374326</v>
      </c>
      <c r="AM98" s="160">
        <v>0</v>
      </c>
      <c r="AN98" s="160">
        <v>0</v>
      </c>
      <c r="AO98" s="160">
        <v>0</v>
      </c>
      <c r="AP98" s="160">
        <v>0</v>
      </c>
      <c r="AQ98" s="160">
        <v>0</v>
      </c>
      <c r="AR98" s="160">
        <v>0</v>
      </c>
      <c r="AS98" s="3">
        <v>0</v>
      </c>
      <c r="AT98">
        <v>0</v>
      </c>
      <c r="AU98" s="3">
        <v>0</v>
      </c>
      <c r="AV98">
        <v>1649765.48357956</v>
      </c>
      <c r="AW98" s="3">
        <v>1658371.84769858</v>
      </c>
      <c r="AX98">
        <v>2256121.15230146</v>
      </c>
      <c r="AY98" s="3">
        <v>1675486</v>
      </c>
      <c r="AZ98">
        <v>5589979.0000000503</v>
      </c>
      <c r="BA98" s="3"/>
      <c r="BC98" s="3"/>
      <c r="BE98" s="3"/>
      <c r="BH98" s="3"/>
      <c r="BJ98" s="3"/>
      <c r="BL98" s="3"/>
      <c r="BM98"/>
      <c r="BN98"/>
      <c r="BO98"/>
      <c r="BP98"/>
      <c r="BQ98"/>
      <c r="BR98"/>
    </row>
    <row r="99" spans="1:7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53725603.999999903</v>
      </c>
      <c r="F99" s="160">
        <v>78291320</v>
      </c>
      <c r="G99" s="160">
        <v>70014924</v>
      </c>
      <c r="H99" s="160">
        <v>83554060.999999896</v>
      </c>
      <c r="I99" s="160">
        <v>9052497.9999999292</v>
      </c>
      <c r="J99" s="160">
        <v>74444480.816312</v>
      </c>
      <c r="K99" s="160">
        <v>7963558.5485302703</v>
      </c>
      <c r="L99" s="160">
        <v>3896924.8286649799</v>
      </c>
      <c r="M99" s="160">
        <v>0.93977045666623504</v>
      </c>
      <c r="N99" s="160">
        <v>2895500.65182896</v>
      </c>
      <c r="O99" s="160">
        <v>0.29634880142848102</v>
      </c>
      <c r="P99" s="160">
        <v>3.8638884750685998</v>
      </c>
      <c r="Q99" s="160">
        <v>32021.545966633101</v>
      </c>
      <c r="R99" s="160">
        <v>7.6301552176128098</v>
      </c>
      <c r="S99" s="160">
        <v>3.9876521555718498</v>
      </c>
      <c r="T99" s="165">
        <v>29477.979996257</v>
      </c>
      <c r="U99" s="160">
        <v>0</v>
      </c>
      <c r="V99" s="160">
        <v>0</v>
      </c>
      <c r="W99" s="160">
        <v>0</v>
      </c>
      <c r="X99" s="160">
        <v>0</v>
      </c>
      <c r="Y99" s="160">
        <v>0</v>
      </c>
      <c r="Z99" s="160">
        <v>0</v>
      </c>
      <c r="AA99" s="160">
        <v>0</v>
      </c>
      <c r="AB99" s="160">
        <v>0.27814092141244201</v>
      </c>
      <c r="AC99" s="160">
        <v>0</v>
      </c>
      <c r="AD99" s="160">
        <v>5741126.3627074501</v>
      </c>
      <c r="AE99" s="160">
        <v>-531457.59963444294</v>
      </c>
      <c r="AF99" s="160">
        <v>31504.872628859699</v>
      </c>
      <c r="AG99" s="160">
        <v>-17078.153989935199</v>
      </c>
      <c r="AH99" s="160">
        <v>859010.94127560896</v>
      </c>
      <c r="AI99" s="160">
        <v>43941.043129665297</v>
      </c>
      <c r="AJ99" s="160">
        <v>20448.620970609601</v>
      </c>
      <c r="AK99" s="160">
        <v>19105.105309178802</v>
      </c>
      <c r="AL99" s="160">
        <v>31154.2824899033</v>
      </c>
      <c r="AM99" s="160">
        <v>0</v>
      </c>
      <c r="AN99" s="160">
        <v>0</v>
      </c>
      <c r="AO99" s="160">
        <v>0</v>
      </c>
      <c r="AP99" s="160">
        <v>0</v>
      </c>
      <c r="AQ99" s="160">
        <v>0</v>
      </c>
      <c r="AR99" s="160">
        <v>0</v>
      </c>
      <c r="AS99" s="3">
        <v>0</v>
      </c>
      <c r="AT99">
        <v>0</v>
      </c>
      <c r="AU99" s="3">
        <v>0</v>
      </c>
      <c r="AV99">
        <v>6197755.4748868998</v>
      </c>
      <c r="AW99" s="3">
        <v>6161959.4053791901</v>
      </c>
      <c r="AX99">
        <v>2890538.5946207298</v>
      </c>
      <c r="AY99" s="3">
        <v>4486638.9999999898</v>
      </c>
      <c r="AZ99">
        <v>13539136.999999899</v>
      </c>
      <c r="BA99" s="3"/>
      <c r="BC99" s="3"/>
      <c r="BE99" s="3"/>
      <c r="BH99" s="3"/>
      <c r="BJ99" s="3"/>
      <c r="BL99" s="3"/>
      <c r="BM99"/>
      <c r="BN99"/>
      <c r="BO99"/>
      <c r="BP99"/>
      <c r="BQ99"/>
      <c r="BR99"/>
    </row>
    <row r="100" spans="1:7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53725603.999999903</v>
      </c>
      <c r="F100" s="160">
        <v>78291320</v>
      </c>
      <c r="G100" s="160">
        <v>83554060.999999896</v>
      </c>
      <c r="H100" s="160">
        <v>73672879</v>
      </c>
      <c r="I100" s="160">
        <v>-9881181.9999999404</v>
      </c>
      <c r="J100" s="160">
        <v>69467595.642334193</v>
      </c>
      <c r="K100" s="160">
        <v>-4976885.1739777997</v>
      </c>
      <c r="L100" s="160">
        <v>3862212.9981239801</v>
      </c>
      <c r="M100" s="160">
        <v>1.13503110809188</v>
      </c>
      <c r="N100" s="160">
        <v>2873615.5909563601</v>
      </c>
      <c r="O100" s="160">
        <v>0.30178175672765101</v>
      </c>
      <c r="P100" s="160">
        <v>2.8005855881024599</v>
      </c>
      <c r="Q100" s="160">
        <v>30718.835568126098</v>
      </c>
      <c r="R100" s="160">
        <v>7.9748244602331502</v>
      </c>
      <c r="S100" s="160">
        <v>4.0581987556621897</v>
      </c>
      <c r="T100" s="165">
        <v>23683.853821031898</v>
      </c>
      <c r="U100" s="160">
        <v>0</v>
      </c>
      <c r="V100" s="160">
        <v>0</v>
      </c>
      <c r="W100" s="160">
        <v>0</v>
      </c>
      <c r="X100" s="160">
        <v>0</v>
      </c>
      <c r="Y100" s="160">
        <v>0</v>
      </c>
      <c r="Z100" s="160">
        <v>0</v>
      </c>
      <c r="AA100" s="160">
        <v>0</v>
      </c>
      <c r="AB100" s="160">
        <v>0.27814092141244201</v>
      </c>
      <c r="AC100" s="160">
        <v>0</v>
      </c>
      <c r="AD100" s="160">
        <v>322128.52338289301</v>
      </c>
      <c r="AE100" s="160">
        <v>-3950192.2955832598</v>
      </c>
      <c r="AF100" s="160">
        <v>-108132.15651840399</v>
      </c>
      <c r="AG100" s="160">
        <v>161491.50660455201</v>
      </c>
      <c r="AH100" s="160">
        <v>-2953142.8211805699</v>
      </c>
      <c r="AI100" s="160">
        <v>232185.66153313301</v>
      </c>
      <c r="AJ100" s="160">
        <v>65938.251339870505</v>
      </c>
      <c r="AK100" s="160">
        <v>-53498.172735571301</v>
      </c>
      <c r="AL100" s="160">
        <v>-46704.163326292299</v>
      </c>
      <c r="AM100" s="160">
        <v>0</v>
      </c>
      <c r="AN100" s="160">
        <v>0</v>
      </c>
      <c r="AO100" s="160">
        <v>0</v>
      </c>
      <c r="AP100" s="160">
        <v>0</v>
      </c>
      <c r="AQ100" s="160">
        <v>0</v>
      </c>
      <c r="AR100" s="160">
        <v>0</v>
      </c>
      <c r="AS100" s="3">
        <v>0</v>
      </c>
      <c r="AT100">
        <v>0</v>
      </c>
      <c r="AU100" s="3">
        <v>0</v>
      </c>
      <c r="AV100">
        <v>-6329925.66648365</v>
      </c>
      <c r="AW100" s="3">
        <v>-6126745.8124312703</v>
      </c>
      <c r="AX100">
        <v>-3754436.1875686701</v>
      </c>
      <c r="AY100" s="3">
        <v>0</v>
      </c>
      <c r="AZ100">
        <v>-9881181.9999999404</v>
      </c>
      <c r="BA100" s="3"/>
      <c r="BC100" s="3"/>
      <c r="BE100" s="3"/>
      <c r="BH100" s="3"/>
      <c r="BJ100" s="3"/>
      <c r="BL100" s="3"/>
      <c r="BM100"/>
      <c r="BN100"/>
      <c r="BO100"/>
      <c r="BP100"/>
      <c r="BQ100"/>
      <c r="BR100"/>
    </row>
    <row r="101" spans="1:7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54891290.999999903</v>
      </c>
      <c r="F101" s="160">
        <v>79420623</v>
      </c>
      <c r="G101" s="160">
        <v>73672879</v>
      </c>
      <c r="H101" s="160">
        <v>70894166.999999896</v>
      </c>
      <c r="I101" s="160">
        <v>-3944399.00000002</v>
      </c>
      <c r="J101" s="160">
        <v>70978824.149893701</v>
      </c>
      <c r="K101" s="160">
        <v>515919.93379635701</v>
      </c>
      <c r="L101" s="160">
        <v>3651703.6604625802</v>
      </c>
      <c r="M101" s="160">
        <v>1.16794143281466</v>
      </c>
      <c r="N101" s="160">
        <v>2852151.6969436901</v>
      </c>
      <c r="O101" s="160">
        <v>0.30528191687270201</v>
      </c>
      <c r="P101" s="160">
        <v>3.2660852247490402</v>
      </c>
      <c r="Q101" s="160">
        <v>29966.431743468998</v>
      </c>
      <c r="R101" s="160">
        <v>7.9301054327543499</v>
      </c>
      <c r="S101" s="160">
        <v>4.0089942719692999</v>
      </c>
      <c r="T101" s="165">
        <v>22732.163323338002</v>
      </c>
      <c r="U101" s="160">
        <v>0</v>
      </c>
      <c r="V101" s="160">
        <v>0</v>
      </c>
      <c r="W101" s="160">
        <v>0</v>
      </c>
      <c r="X101" s="160">
        <v>0</v>
      </c>
      <c r="Y101" s="160">
        <v>0</v>
      </c>
      <c r="Z101" s="160">
        <v>0</v>
      </c>
      <c r="AA101" s="160">
        <v>0</v>
      </c>
      <c r="AB101" s="160">
        <v>0.27223424204032598</v>
      </c>
      <c r="AC101" s="160">
        <v>0</v>
      </c>
      <c r="AD101" s="160">
        <v>-713314.76935112604</v>
      </c>
      <c r="AE101" s="160">
        <v>-417722.83309404698</v>
      </c>
      <c r="AF101" s="160">
        <v>40175.667074820602</v>
      </c>
      <c r="AG101" s="160">
        <v>58482.6082602448</v>
      </c>
      <c r="AH101" s="160">
        <v>1260544.7006115899</v>
      </c>
      <c r="AI101" s="160">
        <v>140780.156629003</v>
      </c>
      <c r="AJ101" s="160">
        <v>7152.1540498171398</v>
      </c>
      <c r="AK101" s="160">
        <v>53985.702830377799</v>
      </c>
      <c r="AL101" s="160">
        <v>-37155.432879450404</v>
      </c>
      <c r="AM101" s="160">
        <v>0</v>
      </c>
      <c r="AN101" s="160">
        <v>0</v>
      </c>
      <c r="AO101" s="160">
        <v>0</v>
      </c>
      <c r="AP101" s="160">
        <v>0</v>
      </c>
      <c r="AQ101" s="160">
        <v>0</v>
      </c>
      <c r="AR101" s="160">
        <v>0</v>
      </c>
      <c r="AS101" s="3">
        <v>0</v>
      </c>
      <c r="AT101">
        <v>0</v>
      </c>
      <c r="AU101" s="3">
        <v>0</v>
      </c>
      <c r="AV101">
        <v>392927.95413123898</v>
      </c>
      <c r="AW101" s="3">
        <v>409900.28375896101</v>
      </c>
      <c r="AX101">
        <v>-4354299.2837589802</v>
      </c>
      <c r="AY101" s="3">
        <v>1165687</v>
      </c>
      <c r="AZ101">
        <v>-2778712.00000002</v>
      </c>
      <c r="BA101" s="3"/>
      <c r="BC101" s="3"/>
      <c r="BE101" s="3"/>
      <c r="BH101" s="3"/>
      <c r="BJ101" s="3"/>
      <c r="BL101" s="3"/>
      <c r="BM101"/>
      <c r="BN101"/>
      <c r="BO101"/>
      <c r="BP101"/>
      <c r="BQ101"/>
      <c r="BR101"/>
    </row>
    <row r="102" spans="1:7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55360618.999999903</v>
      </c>
      <c r="F102" s="160">
        <v>80022377</v>
      </c>
      <c r="G102" s="160">
        <v>70894166.999999896</v>
      </c>
      <c r="H102" s="160">
        <v>75273404.999999896</v>
      </c>
      <c r="I102" s="160">
        <v>3909909.99999998</v>
      </c>
      <c r="J102" s="160">
        <v>76132557.708107293</v>
      </c>
      <c r="K102" s="160">
        <v>4371895.9121355005</v>
      </c>
      <c r="L102" s="160">
        <v>3875937.0241875299</v>
      </c>
      <c r="M102" s="160">
        <v>1.1975799237850999</v>
      </c>
      <c r="N102" s="160">
        <v>2865273.642831</v>
      </c>
      <c r="O102" s="160">
        <v>0.302024745659909</v>
      </c>
      <c r="P102" s="160">
        <v>3.9927704960379802</v>
      </c>
      <c r="Q102" s="160">
        <v>29426.8221675165</v>
      </c>
      <c r="R102" s="160">
        <v>8.3502916569628596</v>
      </c>
      <c r="S102" s="160">
        <v>4.0791861611951896</v>
      </c>
      <c r="T102" s="165">
        <v>31332.568462028601</v>
      </c>
      <c r="U102" s="160">
        <v>0</v>
      </c>
      <c r="V102" s="160">
        <v>0</v>
      </c>
      <c r="W102" s="160">
        <v>0</v>
      </c>
      <c r="X102" s="160">
        <v>0</v>
      </c>
      <c r="Y102" s="160">
        <v>0</v>
      </c>
      <c r="Z102" s="160">
        <v>0</v>
      </c>
      <c r="AA102" s="160">
        <v>0</v>
      </c>
      <c r="AB102" s="160">
        <v>0.26992633518060899</v>
      </c>
      <c r="AC102" s="160">
        <v>0</v>
      </c>
      <c r="AD102" s="160">
        <v>2640767.1691318299</v>
      </c>
      <c r="AE102" s="160">
        <v>-286515.04216864001</v>
      </c>
      <c r="AF102" s="160">
        <v>104136.877379998</v>
      </c>
      <c r="AG102" s="160">
        <v>-105303.268548405</v>
      </c>
      <c r="AH102" s="160">
        <v>1636316.65694548</v>
      </c>
      <c r="AI102" s="160">
        <v>109128.362408398</v>
      </c>
      <c r="AJ102" s="160">
        <v>76439.638096371593</v>
      </c>
      <c r="AK102" s="160">
        <v>-61693.2188044223</v>
      </c>
      <c r="AL102" s="160">
        <v>98739.609628238395</v>
      </c>
      <c r="AM102" s="160">
        <v>0</v>
      </c>
      <c r="AN102" s="160">
        <v>0</v>
      </c>
      <c r="AO102" s="160">
        <v>0</v>
      </c>
      <c r="AP102" s="160">
        <v>0</v>
      </c>
      <c r="AQ102" s="160">
        <v>0</v>
      </c>
      <c r="AR102" s="160">
        <v>0</v>
      </c>
      <c r="AS102" s="3">
        <v>0</v>
      </c>
      <c r="AT102">
        <v>0</v>
      </c>
      <c r="AU102" s="3">
        <v>0</v>
      </c>
      <c r="AV102">
        <v>4212016.7840688499</v>
      </c>
      <c r="AW102" s="3">
        <v>4228044.5353881205</v>
      </c>
      <c r="AX102">
        <v>-318134.53538814199</v>
      </c>
      <c r="AY102" s="3">
        <v>469328</v>
      </c>
      <c r="AZ102">
        <v>4379237.9999999804</v>
      </c>
      <c r="BA102" s="3"/>
      <c r="BC102" s="3"/>
      <c r="BE102" s="3"/>
      <c r="BH102" s="3"/>
      <c r="BJ102" s="3"/>
      <c r="BL102" s="3"/>
      <c r="BM102"/>
      <c r="BN102"/>
      <c r="BO102"/>
      <c r="BP102"/>
      <c r="BQ102"/>
      <c r="BR102"/>
    </row>
    <row r="103" spans="1:7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57011928.999999903</v>
      </c>
      <c r="F103" s="160">
        <v>81673687</v>
      </c>
      <c r="G103" s="160">
        <v>75273404.999999896</v>
      </c>
      <c r="H103" s="160">
        <v>81673687</v>
      </c>
      <c r="I103" s="160">
        <v>4748972.0000000596</v>
      </c>
      <c r="J103" s="160">
        <v>81345897.027354598</v>
      </c>
      <c r="K103" s="160">
        <v>3420470.2456717198</v>
      </c>
      <c r="L103" s="160">
        <v>4140949.1879227501</v>
      </c>
      <c r="M103" s="160">
        <v>1.16958096107573</v>
      </c>
      <c r="N103" s="160">
        <v>2873847.8133243402</v>
      </c>
      <c r="O103" s="160">
        <v>0.29712679523269903</v>
      </c>
      <c r="P103" s="160">
        <v>4.0037531914838302</v>
      </c>
      <c r="Q103" s="160">
        <v>29075.687025196399</v>
      </c>
      <c r="R103" s="160">
        <v>8.3624406793883406</v>
      </c>
      <c r="S103" s="160">
        <v>4.4248857901299896</v>
      </c>
      <c r="T103" s="165">
        <v>40725.740049061598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0</v>
      </c>
      <c r="AA103" s="160">
        <v>0</v>
      </c>
      <c r="AB103" s="160">
        <v>0.34080460599745599</v>
      </c>
      <c r="AC103" s="160">
        <v>0</v>
      </c>
      <c r="AD103" s="160">
        <v>3156808.4107338302</v>
      </c>
      <c r="AE103" s="160">
        <v>367378.21390255302</v>
      </c>
      <c r="AF103" s="160">
        <v>163651.87388009299</v>
      </c>
      <c r="AG103" s="160">
        <v>-210951.54299337199</v>
      </c>
      <c r="AH103" s="160">
        <v>28158.9286711233</v>
      </c>
      <c r="AI103" s="160">
        <v>77388.693924044099</v>
      </c>
      <c r="AJ103" s="160">
        <v>-1807.4705697807599</v>
      </c>
      <c r="AK103" s="160">
        <v>-186273.256613595</v>
      </c>
      <c r="AL103" s="160">
        <v>95129.417662985696</v>
      </c>
      <c r="AM103" s="160">
        <v>0</v>
      </c>
      <c r="AN103" s="160">
        <v>0</v>
      </c>
      <c r="AO103" s="160">
        <v>0</v>
      </c>
      <c r="AP103" s="160">
        <v>0</v>
      </c>
      <c r="AQ103" s="160">
        <v>0</v>
      </c>
      <c r="AR103" s="160">
        <v>0</v>
      </c>
      <c r="AS103" s="3">
        <v>0</v>
      </c>
      <c r="AT103">
        <v>-44420.631461054698</v>
      </c>
      <c r="AU103" s="3">
        <v>0</v>
      </c>
      <c r="AV103">
        <v>3445062.63713683</v>
      </c>
      <c r="AW103" s="3">
        <v>3358728.5548422099</v>
      </c>
      <c r="AX103">
        <v>1390243.4451578399</v>
      </c>
      <c r="AY103" s="3">
        <v>1651310</v>
      </c>
      <c r="AZ103">
        <v>6400282.0000000596</v>
      </c>
      <c r="BA103" s="3"/>
      <c r="BC103" s="3"/>
      <c r="BE103" s="3"/>
      <c r="BH103" s="3"/>
      <c r="BJ103" s="3"/>
      <c r="BL103" s="3"/>
      <c r="BM103"/>
      <c r="BN103"/>
      <c r="BO103"/>
      <c r="BP103"/>
      <c r="BQ103"/>
      <c r="BR103"/>
    </row>
    <row r="104" spans="1:7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57011928.999999903</v>
      </c>
      <c r="F104" s="160">
        <v>81673687</v>
      </c>
      <c r="G104" s="160">
        <v>81673687</v>
      </c>
      <c r="H104" s="160">
        <v>85768165.999999896</v>
      </c>
      <c r="I104" s="160">
        <v>4094478.9999999399</v>
      </c>
      <c r="J104" s="160">
        <v>85103130.9971499</v>
      </c>
      <c r="K104" s="160">
        <v>3757233.9697953099</v>
      </c>
      <c r="L104" s="160">
        <v>4862612.5704346197</v>
      </c>
      <c r="M104" s="160">
        <v>1.2500587038933799</v>
      </c>
      <c r="N104" s="160">
        <v>2917601.6226869798</v>
      </c>
      <c r="O104" s="160">
        <v>0.29601347803539102</v>
      </c>
      <c r="P104" s="160">
        <v>3.8547261390716998</v>
      </c>
      <c r="Q104" s="160">
        <v>29719.3196618939</v>
      </c>
      <c r="R104" s="160">
        <v>8.19951098392057</v>
      </c>
      <c r="S104" s="160">
        <v>4.38035455702612</v>
      </c>
      <c r="T104" s="165">
        <v>46686.699364430497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0">
        <v>0</v>
      </c>
      <c r="AA104" s="160">
        <v>0</v>
      </c>
      <c r="AB104" s="160">
        <v>0.51006788421419602</v>
      </c>
      <c r="AC104" s="160">
        <v>0</v>
      </c>
      <c r="AD104" s="160">
        <v>5628649.26528027</v>
      </c>
      <c r="AE104" s="160">
        <v>-1424020.65684548</v>
      </c>
      <c r="AF104" s="160">
        <v>245109.24344429499</v>
      </c>
      <c r="AG104" s="160">
        <v>-46262.023963739397</v>
      </c>
      <c r="AH104" s="160">
        <v>-362120.96363914403</v>
      </c>
      <c r="AI104" s="160">
        <v>-127053.94498139</v>
      </c>
      <c r="AJ104" s="160">
        <v>-28043.911002689299</v>
      </c>
      <c r="AK104" s="160">
        <v>-6151.8380668731597</v>
      </c>
      <c r="AL104" s="160">
        <v>-9762.4024080241998</v>
      </c>
      <c r="AM104" s="160">
        <v>0</v>
      </c>
      <c r="AN104" s="160">
        <v>0</v>
      </c>
      <c r="AO104" s="160">
        <v>0</v>
      </c>
      <c r="AP104" s="160">
        <v>0</v>
      </c>
      <c r="AQ104" s="160">
        <v>0</v>
      </c>
      <c r="AR104" s="160">
        <v>0</v>
      </c>
      <c r="AS104" s="3">
        <v>0</v>
      </c>
      <c r="AT104">
        <v>-199571.11705350899</v>
      </c>
      <c r="AU104" s="3">
        <v>0</v>
      </c>
      <c r="AV104">
        <v>3670771.6507637198</v>
      </c>
      <c r="AW104" s="3">
        <v>3497540.2657056199</v>
      </c>
      <c r="AX104">
        <v>596938.73429431499</v>
      </c>
      <c r="AY104" s="3">
        <v>0</v>
      </c>
      <c r="AZ104">
        <v>4094478.9999999399</v>
      </c>
      <c r="BA104" s="3"/>
      <c r="BC104" s="3"/>
      <c r="BE104" s="3"/>
      <c r="BH104" s="3"/>
      <c r="BJ104" s="3"/>
      <c r="BL104" s="3"/>
      <c r="BM104"/>
      <c r="BN104"/>
      <c r="BO104"/>
      <c r="BP104"/>
      <c r="BQ104"/>
      <c r="BR104"/>
    </row>
    <row r="105" spans="1:7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57011928.999999903</v>
      </c>
      <c r="F105" s="160">
        <v>81673687</v>
      </c>
      <c r="G105" s="160">
        <v>85768165.999999896</v>
      </c>
      <c r="H105" s="160">
        <v>84117985.999999896</v>
      </c>
      <c r="I105" s="160">
        <v>-1650179.99999998</v>
      </c>
      <c r="J105" s="160">
        <v>85593301.679058999</v>
      </c>
      <c r="K105" s="160">
        <v>490170.68190913799</v>
      </c>
      <c r="L105" s="160">
        <v>4904447.6096593002</v>
      </c>
      <c r="M105" s="160">
        <v>1.2614354281215301</v>
      </c>
      <c r="N105" s="160">
        <v>2945078.2567917299</v>
      </c>
      <c r="O105" s="160">
        <v>0.29464502072936299</v>
      </c>
      <c r="P105" s="160">
        <v>3.64570479311794</v>
      </c>
      <c r="Q105" s="160">
        <v>29682.6149538504</v>
      </c>
      <c r="R105" s="160">
        <v>8.2014029165720697</v>
      </c>
      <c r="S105" s="160">
        <v>4.4475435079560199</v>
      </c>
      <c r="T105" s="165">
        <v>44670.510366897797</v>
      </c>
      <c r="U105" s="160">
        <v>0</v>
      </c>
      <c r="V105" s="160">
        <v>0</v>
      </c>
      <c r="W105" s="160">
        <v>0</v>
      </c>
      <c r="X105" s="160">
        <v>0</v>
      </c>
      <c r="Y105" s="160">
        <v>0</v>
      </c>
      <c r="Z105" s="160">
        <v>0</v>
      </c>
      <c r="AA105" s="160">
        <v>0.23491818703415501</v>
      </c>
      <c r="AB105" s="160">
        <v>0.518135739627403</v>
      </c>
      <c r="AC105" s="160">
        <v>0</v>
      </c>
      <c r="AD105" s="160">
        <v>1258078.23765571</v>
      </c>
      <c r="AE105" s="160">
        <v>98269.400040819601</v>
      </c>
      <c r="AF105" s="160">
        <v>206715.87167271701</v>
      </c>
      <c r="AG105" s="160">
        <v>-47780.9508637213</v>
      </c>
      <c r="AH105" s="160">
        <v>-538480.32476973603</v>
      </c>
      <c r="AI105" s="160">
        <v>-16329.892161555201</v>
      </c>
      <c r="AJ105" s="160">
        <v>-2293.75374373248</v>
      </c>
      <c r="AK105" s="160">
        <v>-61817.750472604901</v>
      </c>
      <c r="AL105" s="160">
        <v>-8339.7029956993501</v>
      </c>
      <c r="AM105" s="160">
        <v>0</v>
      </c>
      <c r="AN105" s="160">
        <v>0</v>
      </c>
      <c r="AO105" s="160">
        <v>0</v>
      </c>
      <c r="AP105" s="160">
        <v>0</v>
      </c>
      <c r="AQ105" s="160">
        <v>0</v>
      </c>
      <c r="AR105" s="160">
        <v>0</v>
      </c>
      <c r="AS105" s="3">
        <v>-326648.957210842</v>
      </c>
      <c r="AT105">
        <v>-3051.8627021747602</v>
      </c>
      <c r="AU105" s="3">
        <v>0</v>
      </c>
      <c r="AV105">
        <v>558320.31444918294</v>
      </c>
      <c r="AW105" s="3">
        <v>537643.90820331895</v>
      </c>
      <c r="AX105">
        <v>-2187823.9082032898</v>
      </c>
      <c r="AY105" s="3">
        <v>0</v>
      </c>
      <c r="AZ105">
        <v>-1650179.99999998</v>
      </c>
      <c r="BA105" s="3"/>
      <c r="BC105" s="3"/>
      <c r="BE105" s="3"/>
      <c r="BH105" s="3"/>
      <c r="BJ105" s="3"/>
      <c r="BL105" s="3"/>
      <c r="BM105"/>
      <c r="BN105"/>
      <c r="BO105"/>
      <c r="BP105"/>
      <c r="BQ105"/>
      <c r="BR105"/>
    </row>
    <row r="106" spans="1:7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57011928.999999903</v>
      </c>
      <c r="F106" s="160">
        <v>81673687</v>
      </c>
      <c r="G106" s="160">
        <v>84117985.999999896</v>
      </c>
      <c r="H106" s="160">
        <v>82760977</v>
      </c>
      <c r="I106" s="160">
        <v>-1357008.99999997</v>
      </c>
      <c r="J106" s="160">
        <v>80861378.638756305</v>
      </c>
      <c r="K106" s="160">
        <v>-4731923.0403028</v>
      </c>
      <c r="L106" s="160">
        <v>4977211.7846739898</v>
      </c>
      <c r="M106" s="160">
        <v>1.2778337219458</v>
      </c>
      <c r="N106" s="160">
        <v>2976106.3369197599</v>
      </c>
      <c r="O106" s="160">
        <v>0.29363446129556098</v>
      </c>
      <c r="P106" s="160">
        <v>2.6703047462224898</v>
      </c>
      <c r="Q106" s="160">
        <v>31204.059856400199</v>
      </c>
      <c r="R106" s="160">
        <v>7.9518519189203296</v>
      </c>
      <c r="S106" s="160">
        <v>4.5844473443443698</v>
      </c>
      <c r="T106" s="165">
        <v>27620.066220930101</v>
      </c>
      <c r="U106" s="160">
        <v>0</v>
      </c>
      <c r="V106" s="160">
        <v>0</v>
      </c>
      <c r="W106" s="160">
        <v>0</v>
      </c>
      <c r="X106" s="160">
        <v>0</v>
      </c>
      <c r="Y106" s="160">
        <v>0</v>
      </c>
      <c r="Z106" s="160">
        <v>0</v>
      </c>
      <c r="AA106" s="160">
        <v>1.2089191369055401</v>
      </c>
      <c r="AB106" s="160">
        <v>0.67952556034369505</v>
      </c>
      <c r="AC106" s="160">
        <v>0</v>
      </c>
      <c r="AD106" s="160">
        <v>613559.056234997</v>
      </c>
      <c r="AE106" s="160">
        <v>-644281.20529970899</v>
      </c>
      <c r="AF106" s="160">
        <v>225424.089600943</v>
      </c>
      <c r="AG106" s="160">
        <v>-16941.407375163901</v>
      </c>
      <c r="AH106" s="160">
        <v>-2864340.1111560399</v>
      </c>
      <c r="AI106" s="160">
        <v>-317105.94726249599</v>
      </c>
      <c r="AJ106" s="160">
        <v>-44181.330869072102</v>
      </c>
      <c r="AK106" s="160">
        <v>-121923.75888761001</v>
      </c>
      <c r="AL106" s="160">
        <v>-89389.459081346096</v>
      </c>
      <c r="AM106" s="160">
        <v>0</v>
      </c>
      <c r="AN106" s="160">
        <v>0</v>
      </c>
      <c r="AO106" s="160">
        <v>0</v>
      </c>
      <c r="AP106" s="160">
        <v>0</v>
      </c>
      <c r="AQ106" s="160">
        <v>0</v>
      </c>
      <c r="AR106" s="160">
        <v>0</v>
      </c>
      <c r="AS106" s="3">
        <v>-1403106.66106215</v>
      </c>
      <c r="AT106">
        <v>-105708.417380539</v>
      </c>
      <c r="AU106" s="3">
        <v>0</v>
      </c>
      <c r="AV106">
        <v>-4767995.1525381897</v>
      </c>
      <c r="AW106" s="3">
        <v>-4680758.5140439896</v>
      </c>
      <c r="AX106">
        <v>3323749.5140440101</v>
      </c>
      <c r="AY106" s="3">
        <v>0</v>
      </c>
      <c r="AZ106">
        <v>-1357008.99999997</v>
      </c>
      <c r="BA106" s="3"/>
      <c r="BC106" s="3"/>
      <c r="BE106" s="3"/>
      <c r="BH106" s="3"/>
      <c r="BJ106" s="3"/>
      <c r="BL106" s="3"/>
      <c r="BM106"/>
      <c r="BN106"/>
      <c r="BO106"/>
      <c r="BP106"/>
      <c r="BQ106"/>
      <c r="BR106"/>
    </row>
    <row r="107" spans="1:7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57011928.999999903</v>
      </c>
      <c r="F107" s="160">
        <v>81673687</v>
      </c>
      <c r="G107" s="160">
        <v>82760977</v>
      </c>
      <c r="H107" s="160">
        <v>81652157</v>
      </c>
      <c r="I107" s="160">
        <v>-1108819.99999999</v>
      </c>
      <c r="J107" s="160">
        <v>80201459.585656703</v>
      </c>
      <c r="K107" s="160">
        <v>-659919.05309950397</v>
      </c>
      <c r="L107" s="160">
        <v>5050092.6804625196</v>
      </c>
      <c r="M107" s="160">
        <v>1.22505851890976</v>
      </c>
      <c r="N107" s="160">
        <v>2998380.81170859</v>
      </c>
      <c r="O107" s="160">
        <v>0.29123314313993298</v>
      </c>
      <c r="P107" s="160">
        <v>2.3684573009887102</v>
      </c>
      <c r="Q107" s="160">
        <v>31958.851422673299</v>
      </c>
      <c r="R107" s="160">
        <v>7.4829568673250799</v>
      </c>
      <c r="S107" s="160">
        <v>5.2694076883453604</v>
      </c>
      <c r="T107" s="165">
        <v>24125.803994919199</v>
      </c>
      <c r="U107" s="160">
        <v>0</v>
      </c>
      <c r="V107" s="160">
        <v>0</v>
      </c>
      <c r="W107" s="160">
        <v>0</v>
      </c>
      <c r="X107" s="160">
        <v>0</v>
      </c>
      <c r="Y107" s="160">
        <v>0</v>
      </c>
      <c r="Z107" s="160">
        <v>0</v>
      </c>
      <c r="AA107" s="160">
        <v>2.2089191369055401</v>
      </c>
      <c r="AB107" s="160">
        <v>0.77958009454477495</v>
      </c>
      <c r="AC107" s="160">
        <v>0</v>
      </c>
      <c r="AD107" s="160">
        <v>1519707.82738564</v>
      </c>
      <c r="AE107" s="160">
        <v>1166300.1411506799</v>
      </c>
      <c r="AF107" s="160">
        <v>185193.22429958</v>
      </c>
      <c r="AG107" s="160">
        <v>-92212.150224093406</v>
      </c>
      <c r="AH107" s="160">
        <v>-1030263.39134358</v>
      </c>
      <c r="AI107" s="160">
        <v>-110233.22966416601</v>
      </c>
      <c r="AJ107" s="160">
        <v>-56212.959107673603</v>
      </c>
      <c r="AK107" s="160">
        <v>-468092.482405079</v>
      </c>
      <c r="AL107" s="160">
        <v>-198351.820789405</v>
      </c>
      <c r="AM107" s="160">
        <v>0</v>
      </c>
      <c r="AN107" s="160">
        <v>0</v>
      </c>
      <c r="AO107" s="160">
        <v>0</v>
      </c>
      <c r="AP107" s="160">
        <v>0</v>
      </c>
      <c r="AQ107" s="160">
        <v>0</v>
      </c>
      <c r="AR107" s="160">
        <v>0</v>
      </c>
      <c r="AS107" s="3">
        <v>-1514728.93230718</v>
      </c>
      <c r="AT107">
        <v>-53672.024174699101</v>
      </c>
      <c r="AU107" s="3">
        <v>0</v>
      </c>
      <c r="AV107">
        <v>-652565.79717997496</v>
      </c>
      <c r="AW107" s="3">
        <v>-679163.03551568196</v>
      </c>
      <c r="AX107">
        <v>-429656.96448431601</v>
      </c>
      <c r="AY107" s="3">
        <v>0</v>
      </c>
      <c r="AZ107">
        <v>-1108819.99999999</v>
      </c>
      <c r="BA107" s="3"/>
      <c r="BC107" s="3"/>
      <c r="BE107" s="3"/>
      <c r="BH107" s="3"/>
      <c r="BJ107" s="3"/>
      <c r="BL107" s="3"/>
      <c r="BM107"/>
      <c r="BN107"/>
      <c r="BO107"/>
      <c r="BP107"/>
      <c r="BQ107"/>
      <c r="BR107"/>
    </row>
    <row r="108" spans="1:7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57011928.999999903</v>
      </c>
      <c r="F108" s="160">
        <v>81673687</v>
      </c>
      <c r="G108" s="160">
        <v>81652157</v>
      </c>
      <c r="H108" s="160">
        <v>78504089.999999896</v>
      </c>
      <c r="I108" s="160">
        <v>-3148067.00000004</v>
      </c>
      <c r="J108" s="160">
        <v>78984287.645375997</v>
      </c>
      <c r="K108" s="160">
        <v>-1217171.9402807399</v>
      </c>
      <c r="L108" s="160">
        <v>5041073.9419531897</v>
      </c>
      <c r="M108" s="160">
        <v>1.25779698339497</v>
      </c>
      <c r="N108" s="160">
        <v>3021319.5660561202</v>
      </c>
      <c r="O108" s="160">
        <v>0.289795570739525</v>
      </c>
      <c r="P108" s="160">
        <v>2.5841557617845199</v>
      </c>
      <c r="Q108" s="160">
        <v>31693.827253182699</v>
      </c>
      <c r="R108" s="160">
        <v>7.4049369301291303</v>
      </c>
      <c r="S108" s="160">
        <v>5.5099380587525797</v>
      </c>
      <c r="T108" s="165">
        <v>19969.7188689994</v>
      </c>
      <c r="U108" s="160">
        <v>0</v>
      </c>
      <c r="V108" s="160">
        <v>0</v>
      </c>
      <c r="W108" s="160">
        <v>0</v>
      </c>
      <c r="X108" s="160">
        <v>0</v>
      </c>
      <c r="Y108" s="160">
        <v>0</v>
      </c>
      <c r="Z108" s="160">
        <v>0</v>
      </c>
      <c r="AA108" s="160">
        <v>3.2089191369055401</v>
      </c>
      <c r="AB108" s="160">
        <v>0.80557914467338898</v>
      </c>
      <c r="AC108" s="160">
        <v>0</v>
      </c>
      <c r="AD108" s="160">
        <v>142875.220484127</v>
      </c>
      <c r="AE108" s="160">
        <v>-412632.80707061401</v>
      </c>
      <c r="AF108" s="160">
        <v>191381.366017561</v>
      </c>
      <c r="AG108" s="160">
        <v>-66183.725713879598</v>
      </c>
      <c r="AH108" s="160">
        <v>754922.73615769297</v>
      </c>
      <c r="AI108" s="160">
        <v>33043.473451294303</v>
      </c>
      <c r="AJ108" s="160">
        <v>-40857.2729634918</v>
      </c>
      <c r="AK108" s="160">
        <v>-231786.65654047599</v>
      </c>
      <c r="AL108" s="160">
        <v>-26873.039353128599</v>
      </c>
      <c r="AM108" s="160">
        <v>0</v>
      </c>
      <c r="AN108" s="160">
        <v>0</v>
      </c>
      <c r="AO108" s="160">
        <v>0</v>
      </c>
      <c r="AP108" s="160">
        <v>0</v>
      </c>
      <c r="AQ108" s="160">
        <v>0</v>
      </c>
      <c r="AR108" s="160">
        <v>0</v>
      </c>
      <c r="AS108" s="3">
        <v>-1494434.8058286901</v>
      </c>
      <c r="AT108">
        <v>-83034.362097629506</v>
      </c>
      <c r="AU108" s="3">
        <v>0</v>
      </c>
      <c r="AV108">
        <v>-1233579.8734572399</v>
      </c>
      <c r="AW108" s="3">
        <v>-1235752.9181160701</v>
      </c>
      <c r="AX108">
        <v>-1912314.0818839599</v>
      </c>
      <c r="AY108" s="3">
        <v>0</v>
      </c>
      <c r="AZ108">
        <v>-3148067.00000004</v>
      </c>
      <c r="BA108" s="3"/>
      <c r="BC108" s="3"/>
      <c r="BE108" s="3"/>
      <c r="BH108" s="3"/>
      <c r="BJ108" s="3"/>
      <c r="BL108" s="3"/>
      <c r="BM108"/>
      <c r="BN108"/>
      <c r="BO108"/>
      <c r="BP108"/>
      <c r="BQ108"/>
      <c r="BR108"/>
    </row>
    <row r="109" spans="1:7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57011928.999999903</v>
      </c>
      <c r="F109" s="160">
        <v>81673687</v>
      </c>
      <c r="G109" s="160">
        <v>78504089.999999896</v>
      </c>
      <c r="H109" s="160">
        <v>76851197</v>
      </c>
      <c r="I109" s="160">
        <v>-1652892.9999999399</v>
      </c>
      <c r="J109" s="160">
        <v>78462577.624854296</v>
      </c>
      <c r="K109" s="160">
        <v>-521710.020521686</v>
      </c>
      <c r="L109" s="160">
        <v>5087908.4121240098</v>
      </c>
      <c r="M109" s="160">
        <v>1.2557276465082501</v>
      </c>
      <c r="N109" s="160">
        <v>3045539.4790095701</v>
      </c>
      <c r="O109" s="160">
        <v>0.29150978316440601</v>
      </c>
      <c r="P109" s="160">
        <v>2.8674048087374802</v>
      </c>
      <c r="Q109" s="160">
        <v>31798.715648167199</v>
      </c>
      <c r="R109" s="160">
        <v>7.2343779632504601</v>
      </c>
      <c r="S109" s="160">
        <v>5.8615759225582398</v>
      </c>
      <c r="T109" s="165">
        <v>21131.155052789301</v>
      </c>
      <c r="U109" s="160">
        <v>0</v>
      </c>
      <c r="V109" s="160">
        <v>0</v>
      </c>
      <c r="W109" s="160">
        <v>0</v>
      </c>
      <c r="X109" s="160">
        <v>0</v>
      </c>
      <c r="Y109" s="160">
        <v>0</v>
      </c>
      <c r="Z109" s="160">
        <v>0</v>
      </c>
      <c r="AA109" s="160">
        <v>4.2089191369055401</v>
      </c>
      <c r="AB109" s="160">
        <v>0.84038901753350603</v>
      </c>
      <c r="AC109" s="160">
        <v>0.54726427516599196</v>
      </c>
      <c r="AD109" s="160">
        <v>1665730.95531267</v>
      </c>
      <c r="AE109" s="160">
        <v>253906.22176615099</v>
      </c>
      <c r="AF109" s="160">
        <v>170212.09595666101</v>
      </c>
      <c r="AG109" s="160">
        <v>71031.397877173498</v>
      </c>
      <c r="AH109" s="160">
        <v>906869.90700978006</v>
      </c>
      <c r="AI109" s="160">
        <v>-22697.5181888591</v>
      </c>
      <c r="AJ109" s="160">
        <v>-41553.600127051097</v>
      </c>
      <c r="AK109" s="160">
        <v>-283352.70399390801</v>
      </c>
      <c r="AL109" s="160">
        <v>-35408.638106334998</v>
      </c>
      <c r="AM109" s="160">
        <v>0</v>
      </c>
      <c r="AN109" s="160">
        <v>0</v>
      </c>
      <c r="AO109" s="160">
        <v>0</v>
      </c>
      <c r="AP109" s="160">
        <v>0</v>
      </c>
      <c r="AQ109" s="160">
        <v>0</v>
      </c>
      <c r="AR109" s="160">
        <v>0</v>
      </c>
      <c r="AS109" s="3">
        <v>-1436817.4559786399</v>
      </c>
      <c r="AT109">
        <v>-22340.935001641101</v>
      </c>
      <c r="AU109" s="3">
        <v>-1814493.3427464601</v>
      </c>
      <c r="AV109">
        <v>-588913.616220464</v>
      </c>
      <c r="AW109" s="3">
        <v>-506573.11972106999</v>
      </c>
      <c r="AX109">
        <v>-1146319.88027887</v>
      </c>
      <c r="AY109" s="3">
        <v>0</v>
      </c>
      <c r="AZ109">
        <v>-1652892.9999999399</v>
      </c>
      <c r="BA109" s="3"/>
      <c r="BC109" s="3"/>
      <c r="BE109" s="3"/>
      <c r="BH109" s="3"/>
      <c r="BJ109" s="3"/>
      <c r="BL109" s="3"/>
      <c r="BM109"/>
      <c r="BN109"/>
      <c r="BO109"/>
      <c r="BP109"/>
      <c r="BQ109"/>
      <c r="BR109"/>
    </row>
    <row r="110" spans="1:7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2421098798.8077798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0.50002661492511502</v>
      </c>
      <c r="P110" s="160">
        <v>1.974</v>
      </c>
      <c r="Q110" s="160">
        <v>42439.074999999903</v>
      </c>
      <c r="R110" s="160">
        <v>31.71</v>
      </c>
      <c r="S110" s="160">
        <v>3.5</v>
      </c>
      <c r="T110" s="165">
        <v>37476.947958619603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</v>
      </c>
      <c r="AN110" s="160">
        <v>0</v>
      </c>
      <c r="AO110" s="160">
        <v>0</v>
      </c>
      <c r="AP110" s="160">
        <v>0</v>
      </c>
      <c r="AQ110" s="160">
        <v>0</v>
      </c>
      <c r="AR110" s="160">
        <v>0</v>
      </c>
      <c r="AS110" s="3">
        <v>0</v>
      </c>
      <c r="AT110">
        <v>0</v>
      </c>
      <c r="AU110" s="3">
        <v>0</v>
      </c>
      <c r="AV110">
        <v>0</v>
      </c>
      <c r="AW110" s="3">
        <v>0</v>
      </c>
      <c r="AX110">
        <v>0</v>
      </c>
      <c r="AY110" s="3">
        <v>2028458449</v>
      </c>
      <c r="AZ110">
        <v>2028458449</v>
      </c>
      <c r="BA110" s="3"/>
      <c r="BC110" s="3"/>
      <c r="BE110" s="3"/>
      <c r="BH110" s="3"/>
      <c r="BJ110" s="3"/>
      <c r="BL110" s="3"/>
      <c r="BM110"/>
      <c r="BN110"/>
      <c r="BO110"/>
      <c r="BP110"/>
      <c r="BQ110"/>
      <c r="BR110"/>
    </row>
    <row r="111" spans="1:7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2464782203.08709</v>
      </c>
      <c r="K111" s="160">
        <v>43683404.279308699</v>
      </c>
      <c r="L111" s="160">
        <v>503552796.99999899</v>
      </c>
      <c r="M111" s="160">
        <v>1.92921531457</v>
      </c>
      <c r="N111" s="160">
        <v>26042245.269999899</v>
      </c>
      <c r="O111" s="160">
        <v>0.49949664564947699</v>
      </c>
      <c r="P111" s="160">
        <v>2.2467999999999901</v>
      </c>
      <c r="Q111" s="160">
        <v>41148.635000000002</v>
      </c>
      <c r="R111" s="160">
        <v>31.36</v>
      </c>
      <c r="S111" s="160">
        <v>3.5</v>
      </c>
      <c r="T111" s="165">
        <v>52722.520887865103</v>
      </c>
      <c r="U111" s="160">
        <v>0</v>
      </c>
      <c r="V111" s="160">
        <v>0</v>
      </c>
      <c r="W111" s="160">
        <v>0</v>
      </c>
      <c r="X111" s="160">
        <v>0</v>
      </c>
      <c r="Y111" s="160">
        <v>0</v>
      </c>
      <c r="Z111" s="160">
        <v>0</v>
      </c>
      <c r="AA111" s="160">
        <v>0</v>
      </c>
      <c r="AB111" s="160">
        <v>0</v>
      </c>
      <c r="AC111" s="160">
        <v>0</v>
      </c>
      <c r="AD111" s="160">
        <v>63928036.900906898</v>
      </c>
      <c r="AE111" s="160">
        <v>-63442062.6656477</v>
      </c>
      <c r="AF111" s="160">
        <v>6084278.6537762797</v>
      </c>
      <c r="AG111" s="160">
        <v>-394495.978579583</v>
      </c>
      <c r="AH111" s="160">
        <v>26200017.215296</v>
      </c>
      <c r="AI111" s="160">
        <v>4605261.9126139302</v>
      </c>
      <c r="AJ111" s="160">
        <v>-1600161.6048622699</v>
      </c>
      <c r="AK111" s="160">
        <v>0</v>
      </c>
      <c r="AL111" s="160">
        <v>3077007.0101411301</v>
      </c>
      <c r="AM111" s="160">
        <v>0</v>
      </c>
      <c r="AN111" s="160">
        <v>0</v>
      </c>
      <c r="AO111" s="160">
        <v>0</v>
      </c>
      <c r="AP111" s="160">
        <v>0</v>
      </c>
      <c r="AQ111" s="160">
        <v>0</v>
      </c>
      <c r="AR111" s="160">
        <v>0</v>
      </c>
      <c r="AS111" s="3">
        <v>0</v>
      </c>
      <c r="AT111">
        <v>0</v>
      </c>
      <c r="AU111" s="3">
        <v>0</v>
      </c>
      <c r="AV111">
        <v>38457881.443644799</v>
      </c>
      <c r="AW111" s="3">
        <v>36599072.510002799</v>
      </c>
      <c r="AX111">
        <v>-65206791.510004699</v>
      </c>
      <c r="AY111" s="3">
        <v>0</v>
      </c>
      <c r="AZ111">
        <v>-28607719.0000019</v>
      </c>
      <c r="BA111" s="3"/>
      <c r="BC111" s="3"/>
      <c r="BE111" s="3"/>
      <c r="BH111" s="3"/>
      <c r="BJ111" s="3"/>
      <c r="BL111" s="3"/>
      <c r="BM111"/>
      <c r="BN111"/>
      <c r="BO111"/>
      <c r="BP111"/>
      <c r="BQ111"/>
      <c r="BR111"/>
    </row>
    <row r="112" spans="1:7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2570935207.2599401</v>
      </c>
      <c r="K112" s="160">
        <v>106153004.17284299</v>
      </c>
      <c r="L112" s="160">
        <v>521860484</v>
      </c>
      <c r="M112" s="160">
        <v>1.9019918870399899</v>
      </c>
      <c r="N112" s="160">
        <v>26563773.749999899</v>
      </c>
      <c r="O112" s="160">
        <v>0.49415983310371703</v>
      </c>
      <c r="P112" s="160">
        <v>2.5669</v>
      </c>
      <c r="Q112" s="160">
        <v>39531.589999999997</v>
      </c>
      <c r="R112" s="160">
        <v>31</v>
      </c>
      <c r="S112" s="160">
        <v>3.5</v>
      </c>
      <c r="T112" s="165">
        <v>53634.171017471701</v>
      </c>
      <c r="U112" s="160">
        <v>0</v>
      </c>
      <c r="V112" s="160">
        <v>0</v>
      </c>
      <c r="W112" s="160">
        <v>0</v>
      </c>
      <c r="X112" s="160">
        <v>0</v>
      </c>
      <c r="Y112" s="160">
        <v>0</v>
      </c>
      <c r="Z112" s="160">
        <v>0</v>
      </c>
      <c r="AA112" s="160">
        <v>0</v>
      </c>
      <c r="AB112" s="160">
        <v>0</v>
      </c>
      <c r="AC112" s="160">
        <v>0</v>
      </c>
      <c r="AD112" s="160">
        <v>37735386.395728998</v>
      </c>
      <c r="AE112" s="160">
        <v>10057983.552700801</v>
      </c>
      <c r="AF112" s="160">
        <v>8932239.3070942704</v>
      </c>
      <c r="AG112" s="160">
        <v>-3913112.1624350701</v>
      </c>
      <c r="AH112" s="160">
        <v>27687142.348486099</v>
      </c>
      <c r="AI112" s="160">
        <v>5896790.0551657705</v>
      </c>
      <c r="AJ112" s="160">
        <v>-1622650.06412559</v>
      </c>
      <c r="AK112" s="160">
        <v>0</v>
      </c>
      <c r="AL112" s="160">
        <v>152263.370950757</v>
      </c>
      <c r="AM112" s="160">
        <v>0</v>
      </c>
      <c r="AN112" s="160">
        <v>0</v>
      </c>
      <c r="AO112" s="160">
        <v>0</v>
      </c>
      <c r="AP112" s="160">
        <v>0</v>
      </c>
      <c r="AQ112" s="160">
        <v>0</v>
      </c>
      <c r="AR112" s="160">
        <v>0</v>
      </c>
      <c r="AS112" s="3">
        <v>0</v>
      </c>
      <c r="AT112">
        <v>0</v>
      </c>
      <c r="AU112" s="3">
        <v>0</v>
      </c>
      <c r="AV112">
        <v>84926042.803566203</v>
      </c>
      <c r="AW112" s="3">
        <v>86129379.959359005</v>
      </c>
      <c r="AX112">
        <v>29173342.0406412</v>
      </c>
      <c r="AY112" s="3">
        <v>0</v>
      </c>
      <c r="AZ112">
        <v>115302722</v>
      </c>
      <c r="BA112" s="3"/>
      <c r="BC112" s="3"/>
      <c r="BE112" s="3"/>
      <c r="BH112" s="3"/>
      <c r="BJ112" s="3"/>
      <c r="BL112" s="3"/>
      <c r="BM112"/>
      <c r="BN112"/>
      <c r="BO112"/>
      <c r="BP112"/>
      <c r="BQ112"/>
      <c r="BR112"/>
    </row>
    <row r="113" spans="1:7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2802631994.2337499</v>
      </c>
      <c r="K113" s="160">
        <v>231696786.97381699</v>
      </c>
      <c r="L113" s="160">
        <v>527998936.99999899</v>
      </c>
      <c r="M113" s="160">
        <v>1.60869959421</v>
      </c>
      <c r="N113" s="160">
        <v>27081157.499999899</v>
      </c>
      <c r="O113" s="160">
        <v>0.49018125488386599</v>
      </c>
      <c r="P113" s="160">
        <v>3.0314999999999901</v>
      </c>
      <c r="Q113" s="160">
        <v>38116.919999999896</v>
      </c>
      <c r="R113" s="160">
        <v>30.68</v>
      </c>
      <c r="S113" s="160">
        <v>3.5</v>
      </c>
      <c r="T113" s="165">
        <v>55949.871463388801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0</v>
      </c>
      <c r="AA113" s="160">
        <v>0</v>
      </c>
      <c r="AB113" s="160">
        <v>0</v>
      </c>
      <c r="AC113" s="160">
        <v>0</v>
      </c>
      <c r="AD113" s="160">
        <v>12987019.909081001</v>
      </c>
      <c r="AE113" s="160">
        <v>124615774.405818</v>
      </c>
      <c r="AF113" s="160">
        <v>9190075.5689667407</v>
      </c>
      <c r="AG113" s="160">
        <v>-3086176.4974974599</v>
      </c>
      <c r="AH113" s="160">
        <v>38212351.841421202</v>
      </c>
      <c r="AI113" s="160">
        <v>5668370.5832668804</v>
      </c>
      <c r="AJ113" s="160">
        <v>-1525584.3696153399</v>
      </c>
      <c r="AK113" s="160">
        <v>0</v>
      </c>
      <c r="AL113" s="160">
        <v>397090.88163249101</v>
      </c>
      <c r="AM113" s="160">
        <v>0</v>
      </c>
      <c r="AN113" s="160">
        <v>0</v>
      </c>
      <c r="AO113" s="160">
        <v>0</v>
      </c>
      <c r="AP113" s="160">
        <v>0</v>
      </c>
      <c r="AQ113" s="160">
        <v>0</v>
      </c>
      <c r="AR113" s="160">
        <v>0</v>
      </c>
      <c r="AS113" s="3">
        <v>0</v>
      </c>
      <c r="AT113">
        <v>0</v>
      </c>
      <c r="AU113" s="3">
        <v>0</v>
      </c>
      <c r="AV113">
        <v>186458922.32307401</v>
      </c>
      <c r="AW113" s="3">
        <v>190621007.25101101</v>
      </c>
      <c r="AX113">
        <v>201438063.74898401</v>
      </c>
      <c r="AY113" s="3">
        <v>0</v>
      </c>
      <c r="AZ113">
        <v>392059070.99999601</v>
      </c>
      <c r="BA113" s="3"/>
      <c r="BC113" s="3"/>
      <c r="BE113" s="3"/>
      <c r="BH113" s="3"/>
      <c r="BJ113" s="3"/>
      <c r="BL113" s="3"/>
      <c r="BM113"/>
      <c r="BN113"/>
      <c r="BO113"/>
      <c r="BP113"/>
      <c r="BQ113"/>
      <c r="BR113"/>
    </row>
    <row r="114" spans="1:7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2898906080.6103101</v>
      </c>
      <c r="K114" s="160">
        <v>96274086.376553997</v>
      </c>
      <c r="L114" s="160">
        <v>539962610</v>
      </c>
      <c r="M114" s="160">
        <v>1.5876467787499999</v>
      </c>
      <c r="N114" s="160">
        <v>27655014.75</v>
      </c>
      <c r="O114" s="160">
        <v>0.49297116336448898</v>
      </c>
      <c r="P114" s="160">
        <v>3.3499999999999899</v>
      </c>
      <c r="Q114" s="160">
        <v>36028.75</v>
      </c>
      <c r="R114" s="160">
        <v>30.18</v>
      </c>
      <c r="S114" s="160">
        <v>3.7</v>
      </c>
      <c r="T114" s="165">
        <v>49978.027582376897</v>
      </c>
      <c r="U114" s="160">
        <v>0</v>
      </c>
      <c r="V114" s="160">
        <v>0</v>
      </c>
      <c r="W114" s="160">
        <v>0</v>
      </c>
      <c r="X114" s="160">
        <v>0</v>
      </c>
      <c r="Y114" s="160">
        <v>0</v>
      </c>
      <c r="Z114" s="160">
        <v>0</v>
      </c>
      <c r="AA114" s="160">
        <v>0</v>
      </c>
      <c r="AB114" s="160">
        <v>0</v>
      </c>
      <c r="AC114" s="160">
        <v>0</v>
      </c>
      <c r="AD114" s="160">
        <v>29578250.483841501</v>
      </c>
      <c r="AE114" s="160">
        <v>10939245.2506309</v>
      </c>
      <c r="AF114" s="160">
        <v>11843993.6189234</v>
      </c>
      <c r="AG114" s="160">
        <v>2568452.08212029</v>
      </c>
      <c r="AH114" s="160">
        <v>28033264.4028427</v>
      </c>
      <c r="AI114" s="160">
        <v>10395594.5851664</v>
      </c>
      <c r="AJ114" s="160">
        <v>-2824993.2025773502</v>
      </c>
      <c r="AK114" s="160">
        <v>-4188978.2974638902</v>
      </c>
      <c r="AL114" s="160">
        <v>-1256459.2188341001</v>
      </c>
      <c r="AM114" s="160">
        <v>0</v>
      </c>
      <c r="AN114" s="160">
        <v>0</v>
      </c>
      <c r="AO114" s="160">
        <v>0</v>
      </c>
      <c r="AP114" s="160">
        <v>0</v>
      </c>
      <c r="AQ114" s="160">
        <v>0</v>
      </c>
      <c r="AR114" s="160">
        <v>0</v>
      </c>
      <c r="AS114" s="3">
        <v>0</v>
      </c>
      <c r="AT114">
        <v>0</v>
      </c>
      <c r="AU114" s="3">
        <v>0</v>
      </c>
      <c r="AV114">
        <v>85088369.70465</v>
      </c>
      <c r="AW114" s="3">
        <v>86126039.915444702</v>
      </c>
      <c r="AX114">
        <v>10309212.0845581</v>
      </c>
      <c r="AY114" s="3">
        <v>0</v>
      </c>
      <c r="AZ114">
        <v>96435252.000002801</v>
      </c>
      <c r="BA114" s="3"/>
      <c r="BC114" s="3"/>
      <c r="BE114" s="3"/>
      <c r="BH114" s="3"/>
      <c r="BJ114" s="3"/>
      <c r="BL114" s="3"/>
      <c r="BM114"/>
      <c r="BN114"/>
      <c r="BO114"/>
      <c r="BP114"/>
      <c r="BQ114"/>
      <c r="BR114"/>
    </row>
    <row r="115" spans="1:7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2953537101.9355502</v>
      </c>
      <c r="K115" s="160">
        <v>54631021.325242899</v>
      </c>
      <c r="L115" s="160">
        <v>543107373</v>
      </c>
      <c r="M115" s="160">
        <v>1.5239354946199899</v>
      </c>
      <c r="N115" s="160">
        <v>27714120</v>
      </c>
      <c r="O115" s="160">
        <v>0.48830547590354001</v>
      </c>
      <c r="P115" s="160">
        <v>3.4605999999999901</v>
      </c>
      <c r="Q115" s="160">
        <v>36660.58</v>
      </c>
      <c r="R115" s="160">
        <v>30.4</v>
      </c>
      <c r="S115" s="160">
        <v>3.6</v>
      </c>
      <c r="T115" s="165">
        <v>47152.923511026202</v>
      </c>
      <c r="U115" s="160">
        <v>0</v>
      </c>
      <c r="V115" s="160">
        <v>0</v>
      </c>
      <c r="W115" s="160">
        <v>0</v>
      </c>
      <c r="X115" s="160">
        <v>0</v>
      </c>
      <c r="Y115" s="160">
        <v>0</v>
      </c>
      <c r="Z115" s="160">
        <v>0</v>
      </c>
      <c r="AA115" s="160">
        <v>0</v>
      </c>
      <c r="AB115" s="160">
        <v>0</v>
      </c>
      <c r="AC115" s="160">
        <v>0</v>
      </c>
      <c r="AD115" s="160">
        <v>7926475.1487085996</v>
      </c>
      <c r="AE115" s="160">
        <v>35108601.334152997</v>
      </c>
      <c r="AF115" s="160">
        <v>1249633.8763142901</v>
      </c>
      <c r="AG115" s="160">
        <v>-4454450.2226114301</v>
      </c>
      <c r="AH115" s="160">
        <v>9576816.1046148892</v>
      </c>
      <c r="AI115" s="160">
        <v>-3322077.5876416601</v>
      </c>
      <c r="AJ115" s="160">
        <v>1291854.7072048001</v>
      </c>
      <c r="AK115" s="160">
        <v>2177779.0742276502</v>
      </c>
      <c r="AL115" s="160">
        <v>-672716.33618990297</v>
      </c>
      <c r="AM115" s="160">
        <v>0</v>
      </c>
      <c r="AN115" s="160">
        <v>0</v>
      </c>
      <c r="AO115" s="160">
        <v>0</v>
      </c>
      <c r="AP115" s="160">
        <v>0</v>
      </c>
      <c r="AQ115" s="160">
        <v>0</v>
      </c>
      <c r="AR115" s="160">
        <v>0</v>
      </c>
      <c r="AS115" s="3">
        <v>0</v>
      </c>
      <c r="AT115">
        <v>0</v>
      </c>
      <c r="AU115" s="3">
        <v>0</v>
      </c>
      <c r="AV115">
        <v>48881916.098780297</v>
      </c>
      <c r="AW115" s="3">
        <v>49066762.828514799</v>
      </c>
      <c r="AX115">
        <v>98311522.171489894</v>
      </c>
      <c r="AY115" s="3">
        <v>0</v>
      </c>
      <c r="AZ115">
        <v>147378285.00000399</v>
      </c>
      <c r="BA115" s="3"/>
      <c r="BC115" s="3"/>
      <c r="BE115" s="3"/>
      <c r="BH115" s="3"/>
      <c r="BJ115" s="3"/>
      <c r="BL115" s="3"/>
      <c r="BM115"/>
      <c r="BN115"/>
      <c r="BO115"/>
      <c r="BP115"/>
      <c r="BQ115"/>
      <c r="BR115"/>
    </row>
    <row r="116" spans="1:7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3025067523.2304702</v>
      </c>
      <c r="K116" s="160">
        <v>71530421.294919401</v>
      </c>
      <c r="L116" s="160">
        <v>558408347</v>
      </c>
      <c r="M116" s="160">
        <v>1.5489328795199999</v>
      </c>
      <c r="N116" s="160">
        <v>27956797.669999901</v>
      </c>
      <c r="O116" s="160">
        <v>0.48698388494219103</v>
      </c>
      <c r="P116" s="160">
        <v>3.9195000000000002</v>
      </c>
      <c r="Q116" s="160">
        <v>36716.94</v>
      </c>
      <c r="R116" s="160">
        <v>30.42</v>
      </c>
      <c r="S116" s="160">
        <v>3.7</v>
      </c>
      <c r="T116" s="165">
        <v>44993.018048505299</v>
      </c>
      <c r="U116" s="160">
        <v>0</v>
      </c>
      <c r="V116" s="160">
        <v>0</v>
      </c>
      <c r="W116" s="160">
        <v>0</v>
      </c>
      <c r="X116" s="160">
        <v>0</v>
      </c>
      <c r="Y116" s="160">
        <v>0</v>
      </c>
      <c r="Z116" s="160">
        <v>0</v>
      </c>
      <c r="AA116" s="160">
        <v>0</v>
      </c>
      <c r="AB116" s="160">
        <v>0</v>
      </c>
      <c r="AC116" s="160">
        <v>0</v>
      </c>
      <c r="AD116" s="160">
        <v>40301190.8137803</v>
      </c>
      <c r="AE116" s="160">
        <v>-14528671.384</v>
      </c>
      <c r="AF116" s="160">
        <v>5395880.5784898903</v>
      </c>
      <c r="AG116" s="160">
        <v>-1333995.77017243</v>
      </c>
      <c r="AH116" s="160">
        <v>39676581.1439742</v>
      </c>
      <c r="AI116" s="160">
        <v>-310343.459321203</v>
      </c>
      <c r="AJ116" s="160">
        <v>124061.072638281</v>
      </c>
      <c r="AK116" s="160">
        <v>-2299128.1886680098</v>
      </c>
      <c r="AL116" s="160">
        <v>-572787.62656897795</v>
      </c>
      <c r="AM116" s="160">
        <v>0</v>
      </c>
      <c r="AN116" s="160">
        <v>0</v>
      </c>
      <c r="AO116" s="160">
        <v>0</v>
      </c>
      <c r="AP116" s="160">
        <v>0</v>
      </c>
      <c r="AQ116" s="160">
        <v>0</v>
      </c>
      <c r="AR116" s="160">
        <v>0</v>
      </c>
      <c r="AS116" s="3">
        <v>0</v>
      </c>
      <c r="AT116">
        <v>0</v>
      </c>
      <c r="AU116" s="3">
        <v>0</v>
      </c>
      <c r="AV116">
        <v>66452787.180151999</v>
      </c>
      <c r="AW116" s="3">
        <v>66625895.078868099</v>
      </c>
      <c r="AX116">
        <v>1007283.92112656</v>
      </c>
      <c r="AY116" s="3">
        <v>0</v>
      </c>
      <c r="AZ116">
        <v>67633178.999994695</v>
      </c>
      <c r="BA116" s="3"/>
      <c r="BC116" s="3"/>
      <c r="BE116" s="3"/>
      <c r="BH116" s="3"/>
      <c r="BJ116" s="3"/>
      <c r="BL116" s="3"/>
      <c r="BM116"/>
      <c r="BN116"/>
      <c r="BO116"/>
      <c r="BP116"/>
      <c r="BQ116"/>
      <c r="BR116"/>
    </row>
    <row r="117" spans="1:7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2874314482.2825298</v>
      </c>
      <c r="K117" s="160">
        <v>-150753040.947938</v>
      </c>
      <c r="L117" s="160">
        <v>562176551</v>
      </c>
      <c r="M117" s="160">
        <v>1.63249305102</v>
      </c>
      <c r="N117" s="160">
        <v>27734538</v>
      </c>
      <c r="O117" s="160">
        <v>0.48475607204041099</v>
      </c>
      <c r="P117" s="160">
        <v>2.84309999999999</v>
      </c>
      <c r="Q117" s="160">
        <v>35494.29</v>
      </c>
      <c r="R117" s="160">
        <v>30.61</v>
      </c>
      <c r="S117" s="160">
        <v>3.9</v>
      </c>
      <c r="T117" s="165">
        <v>46727.333638101503</v>
      </c>
      <c r="U117" s="160">
        <v>0</v>
      </c>
      <c r="V117" s="160">
        <v>0</v>
      </c>
      <c r="W117" s="160">
        <v>0</v>
      </c>
      <c r="X117" s="160">
        <v>0</v>
      </c>
      <c r="Y117" s="160">
        <v>0</v>
      </c>
      <c r="Z117" s="160">
        <v>0</v>
      </c>
      <c r="AA117" s="160">
        <v>0</v>
      </c>
      <c r="AB117" s="160">
        <v>0</v>
      </c>
      <c r="AC117" s="160">
        <v>0</v>
      </c>
      <c r="AD117" s="160">
        <v>9940392.6237347703</v>
      </c>
      <c r="AE117" s="160">
        <v>-48429316.174904399</v>
      </c>
      <c r="AF117" s="160">
        <v>-5052034.2702353103</v>
      </c>
      <c r="AG117" s="160">
        <v>-2303624.9104200499</v>
      </c>
      <c r="AH117" s="160">
        <v>-99961754.2218135</v>
      </c>
      <c r="AI117" s="160">
        <v>7019171.2465269901</v>
      </c>
      <c r="AJ117" s="160">
        <v>1207786.70793596</v>
      </c>
      <c r="AK117" s="160">
        <v>-4709334.4787497697</v>
      </c>
      <c r="AL117" s="160">
        <v>473477.38546192</v>
      </c>
      <c r="AM117" s="160">
        <v>0</v>
      </c>
      <c r="AN117" s="160">
        <v>0</v>
      </c>
      <c r="AO117" s="160">
        <v>0</v>
      </c>
      <c r="AP117" s="160">
        <v>0</v>
      </c>
      <c r="AQ117" s="160">
        <v>0</v>
      </c>
      <c r="AR117" s="160">
        <v>0</v>
      </c>
      <c r="AS117" s="3">
        <v>0</v>
      </c>
      <c r="AT117">
        <v>0</v>
      </c>
      <c r="AU117" s="3">
        <v>0</v>
      </c>
      <c r="AV117">
        <v>-141815236.09246299</v>
      </c>
      <c r="AW117" s="3">
        <v>-140466765.91915399</v>
      </c>
      <c r="AX117">
        <v>39076926.919154897</v>
      </c>
      <c r="AY117" s="3">
        <v>0</v>
      </c>
      <c r="AZ117">
        <v>-101389838.999999</v>
      </c>
      <c r="BA117" s="3"/>
      <c r="BC117" s="3"/>
      <c r="BE117" s="3"/>
      <c r="BH117" s="3"/>
      <c r="BJ117" s="3"/>
      <c r="BL117" s="3"/>
      <c r="BM117"/>
      <c r="BN117"/>
      <c r="BO117"/>
      <c r="BP117"/>
      <c r="BQ117"/>
      <c r="BR117"/>
    </row>
    <row r="118" spans="1:7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2903292690.3207102</v>
      </c>
      <c r="K118" s="160">
        <v>28978208.038176998</v>
      </c>
      <c r="L118" s="160">
        <v>552453533.99999905</v>
      </c>
      <c r="M118" s="160">
        <v>1.6339541181999999</v>
      </c>
      <c r="N118" s="160">
        <v>27553600.749999899</v>
      </c>
      <c r="O118" s="160">
        <v>0.49441012262664702</v>
      </c>
      <c r="P118" s="160">
        <v>3.2889999999999899</v>
      </c>
      <c r="Q118" s="160">
        <v>35213</v>
      </c>
      <c r="R118" s="160">
        <v>30.93</v>
      </c>
      <c r="S118" s="160">
        <v>3.9</v>
      </c>
      <c r="T118" s="165">
        <v>47061.379504216697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0</v>
      </c>
      <c r="AA118" s="160">
        <v>0</v>
      </c>
      <c r="AB118" s="160">
        <v>0</v>
      </c>
      <c r="AC118" s="160">
        <v>0</v>
      </c>
      <c r="AD118" s="160">
        <v>-24702302.394715201</v>
      </c>
      <c r="AE118" s="160">
        <v>-809946.72216265299</v>
      </c>
      <c r="AF118" s="160">
        <v>-3994374.0728893401</v>
      </c>
      <c r="AG118" s="160">
        <v>9644503.2911975998</v>
      </c>
      <c r="AH118" s="160">
        <v>43970624.1069232</v>
      </c>
      <c r="AI118" s="160">
        <v>1588239.10044344</v>
      </c>
      <c r="AJ118" s="160">
        <v>1961283.6243126399</v>
      </c>
      <c r="AK118" s="160">
        <v>0</v>
      </c>
      <c r="AL118" s="160">
        <v>85961.334201015896</v>
      </c>
      <c r="AM118" s="160">
        <v>0</v>
      </c>
      <c r="AN118" s="160">
        <v>0</v>
      </c>
      <c r="AO118" s="160">
        <v>0</v>
      </c>
      <c r="AP118" s="160">
        <v>0</v>
      </c>
      <c r="AQ118" s="160">
        <v>0</v>
      </c>
      <c r="AR118" s="160">
        <v>0</v>
      </c>
      <c r="AS118" s="3">
        <v>0</v>
      </c>
      <c r="AT118">
        <v>0</v>
      </c>
      <c r="AU118" s="3">
        <v>0</v>
      </c>
      <c r="AV118">
        <v>27743988.267310701</v>
      </c>
      <c r="AW118" s="3">
        <v>27394913.9714326</v>
      </c>
      <c r="AX118">
        <v>68117744.028570205</v>
      </c>
      <c r="AY118" s="3">
        <v>0</v>
      </c>
      <c r="AZ118">
        <v>95512658.000002801</v>
      </c>
      <c r="BA118" s="3"/>
      <c r="BC118" s="3"/>
      <c r="BE118" s="3"/>
      <c r="BH118" s="3"/>
      <c r="BJ118" s="3"/>
      <c r="BL118" s="3"/>
      <c r="BM118"/>
      <c r="BN118"/>
      <c r="BO118"/>
      <c r="BP118"/>
      <c r="BQ118"/>
      <c r="BR118"/>
    </row>
    <row r="119" spans="1:7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2895744573.0627098</v>
      </c>
      <c r="K119" s="160">
        <v>-7548117.2580032302</v>
      </c>
      <c r="L119" s="160">
        <v>542784231</v>
      </c>
      <c r="M119" s="160">
        <v>1.73929841568</v>
      </c>
      <c r="N119" s="160">
        <v>27682634.670000002</v>
      </c>
      <c r="O119" s="160">
        <v>0.49182096061092501</v>
      </c>
      <c r="P119" s="160">
        <v>4.0655999999999999</v>
      </c>
      <c r="Q119" s="160">
        <v>34147.68</v>
      </c>
      <c r="R119" s="160">
        <v>31.299999999999901</v>
      </c>
      <c r="S119" s="160">
        <v>3.9</v>
      </c>
      <c r="T119" s="165">
        <v>49049.722664015899</v>
      </c>
      <c r="U119" s="160">
        <v>0</v>
      </c>
      <c r="V119" s="160">
        <v>0</v>
      </c>
      <c r="W119" s="160">
        <v>0</v>
      </c>
      <c r="X119" s="160">
        <v>0</v>
      </c>
      <c r="Y119" s="160">
        <v>0</v>
      </c>
      <c r="Z119" s="160">
        <v>0</v>
      </c>
      <c r="AA119" s="160">
        <v>0</v>
      </c>
      <c r="AB119" s="160">
        <v>0</v>
      </c>
      <c r="AC119" s="160">
        <v>0</v>
      </c>
      <c r="AD119" s="160">
        <v>-25878174.328086101</v>
      </c>
      <c r="AE119" s="160">
        <v>-58645442.751717001</v>
      </c>
      <c r="AF119" s="160">
        <v>2955170.9131268798</v>
      </c>
      <c r="AG119" s="160">
        <v>-2671511.1654805401</v>
      </c>
      <c r="AH119" s="160">
        <v>69290396.011399895</v>
      </c>
      <c r="AI119" s="160">
        <v>6353172.4268805599</v>
      </c>
      <c r="AJ119" s="160">
        <v>2347577.9246201902</v>
      </c>
      <c r="AK119" s="160">
        <v>0</v>
      </c>
      <c r="AL119" s="160">
        <v>516966.238875287</v>
      </c>
      <c r="AM119" s="160">
        <v>0</v>
      </c>
      <c r="AN119" s="160">
        <v>0</v>
      </c>
      <c r="AO119" s="160">
        <v>0</v>
      </c>
      <c r="AP119" s="160">
        <v>0</v>
      </c>
      <c r="AQ119" s="160">
        <v>0</v>
      </c>
      <c r="AR119" s="160">
        <v>0</v>
      </c>
      <c r="AS119" s="3">
        <v>0</v>
      </c>
      <c r="AT119">
        <v>0</v>
      </c>
      <c r="AU119" s="3">
        <v>0</v>
      </c>
      <c r="AV119">
        <v>-5731844.7303808499</v>
      </c>
      <c r="AW119" s="3">
        <v>-7312803.4475387698</v>
      </c>
      <c r="AX119">
        <v>70009192.447532997</v>
      </c>
      <c r="AY119" s="3">
        <v>0</v>
      </c>
      <c r="AZ119">
        <v>62696388.999994203</v>
      </c>
      <c r="BA119" s="3"/>
      <c r="BC119" s="3"/>
      <c r="BE119" s="3"/>
      <c r="BH119" s="3"/>
      <c r="BJ119" s="3"/>
      <c r="BL119" s="3"/>
      <c r="BM119"/>
      <c r="BN119"/>
      <c r="BO119"/>
      <c r="BP119"/>
      <c r="BQ119"/>
      <c r="BR119"/>
    </row>
    <row r="120" spans="1:7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2984545547.51331</v>
      </c>
      <c r="K120" s="160">
        <v>88800974.450604394</v>
      </c>
      <c r="L120" s="160">
        <v>542311539</v>
      </c>
      <c r="M120" s="160">
        <v>1.6964752675200001</v>
      </c>
      <c r="N120" s="160">
        <v>27909105.420000002</v>
      </c>
      <c r="O120" s="160">
        <v>0.478498674131415</v>
      </c>
      <c r="P120" s="160">
        <v>4.1093000000000002</v>
      </c>
      <c r="Q120" s="160">
        <v>33963.31</v>
      </c>
      <c r="R120" s="160">
        <v>31.51</v>
      </c>
      <c r="S120" s="160">
        <v>4.0999999999999996</v>
      </c>
      <c r="T120" s="165">
        <v>49020.296393383403</v>
      </c>
      <c r="U120" s="160">
        <v>0</v>
      </c>
      <c r="V120" s="160">
        <v>0</v>
      </c>
      <c r="W120" s="160">
        <v>0</v>
      </c>
      <c r="X120" s="160">
        <v>0</v>
      </c>
      <c r="Y120" s="160">
        <v>1</v>
      </c>
      <c r="Z120" s="160">
        <v>0</v>
      </c>
      <c r="AA120" s="160">
        <v>0</v>
      </c>
      <c r="AB120" s="160">
        <v>0</v>
      </c>
      <c r="AC120" s="160">
        <v>0</v>
      </c>
      <c r="AD120" s="160">
        <v>-1311071.2903430799</v>
      </c>
      <c r="AE120" s="160">
        <v>24446233.029989801</v>
      </c>
      <c r="AF120" s="160">
        <v>5270477.3008393096</v>
      </c>
      <c r="AG120" s="160">
        <v>-14024766.0568015</v>
      </c>
      <c r="AH120" s="160">
        <v>3614147.1023693602</v>
      </c>
      <c r="AI120" s="160">
        <v>1143494.3244251099</v>
      </c>
      <c r="AJ120" s="160">
        <v>1361862.5400481999</v>
      </c>
      <c r="AK120" s="160">
        <v>-4804266.3710435499</v>
      </c>
      <c r="AL120" s="160">
        <v>-7663.28786092679</v>
      </c>
      <c r="AM120" s="160">
        <v>0</v>
      </c>
      <c r="AN120" s="160">
        <v>0</v>
      </c>
      <c r="AO120" s="160">
        <v>0</v>
      </c>
      <c r="AP120" s="160">
        <v>0</v>
      </c>
      <c r="AQ120" s="160">
        <v>72207330.947655395</v>
      </c>
      <c r="AR120" s="160">
        <v>0</v>
      </c>
      <c r="AS120" s="3">
        <v>0</v>
      </c>
      <c r="AT120">
        <v>0</v>
      </c>
      <c r="AU120" s="3">
        <v>0</v>
      </c>
      <c r="AV120">
        <v>87895778.239278093</v>
      </c>
      <c r="AW120" s="3">
        <v>88179492.929254502</v>
      </c>
      <c r="AX120">
        <v>-34157008.929255001</v>
      </c>
      <c r="AY120" s="3">
        <v>0</v>
      </c>
      <c r="AZ120">
        <v>54022483.999999501</v>
      </c>
      <c r="BA120" s="3"/>
      <c r="BC120" s="3"/>
      <c r="BE120" s="3"/>
      <c r="BH120" s="3"/>
      <c r="BJ120" s="3"/>
      <c r="BL120" s="3"/>
      <c r="BM120"/>
      <c r="BN120"/>
      <c r="BO120"/>
      <c r="BP120"/>
      <c r="BQ120"/>
      <c r="BR120"/>
    </row>
    <row r="121" spans="1:7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3021168215.2217302</v>
      </c>
      <c r="K121" s="160">
        <v>36622667.708422102</v>
      </c>
      <c r="L121" s="160">
        <v>554417452</v>
      </c>
      <c r="M121" s="160">
        <v>1.75772764368</v>
      </c>
      <c r="N121" s="160">
        <v>28818049.079999998</v>
      </c>
      <c r="O121" s="160">
        <v>0.478248521277432</v>
      </c>
      <c r="P121" s="160">
        <v>3.9420000000000002</v>
      </c>
      <c r="Q121" s="160">
        <v>33700.32</v>
      </c>
      <c r="R121" s="160">
        <v>29.93</v>
      </c>
      <c r="S121" s="160">
        <v>4.2</v>
      </c>
      <c r="T121" s="165">
        <v>47176.433968686099</v>
      </c>
      <c r="U121" s="160">
        <v>0</v>
      </c>
      <c r="V121" s="160">
        <v>0</v>
      </c>
      <c r="W121" s="160">
        <v>0</v>
      </c>
      <c r="X121" s="160">
        <v>0</v>
      </c>
      <c r="Y121" s="160">
        <v>2</v>
      </c>
      <c r="Z121" s="160">
        <v>0</v>
      </c>
      <c r="AA121" s="160">
        <v>0</v>
      </c>
      <c r="AB121" s="160">
        <v>1</v>
      </c>
      <c r="AC121" s="160">
        <v>0</v>
      </c>
      <c r="AD121" s="160">
        <v>34050724.745180503</v>
      </c>
      <c r="AE121" s="160">
        <v>-35141606.473696902</v>
      </c>
      <c r="AF121" s="160">
        <v>21177745.5550103</v>
      </c>
      <c r="AG121" s="160">
        <v>-268934.905244191</v>
      </c>
      <c r="AH121" s="160">
        <v>-14227208.5865562</v>
      </c>
      <c r="AI121" s="160">
        <v>1672888.8689816101</v>
      </c>
      <c r="AJ121" s="160">
        <v>-10417857.2799291</v>
      </c>
      <c r="AK121" s="160">
        <v>-2448285.8476416101</v>
      </c>
      <c r="AL121" s="160">
        <v>-498751.84422877699</v>
      </c>
      <c r="AM121" s="160">
        <v>0</v>
      </c>
      <c r="AN121" s="160">
        <v>0</v>
      </c>
      <c r="AO121" s="160">
        <v>0</v>
      </c>
      <c r="AP121" s="160">
        <v>0</v>
      </c>
      <c r="AQ121" s="160">
        <v>73563911.931551203</v>
      </c>
      <c r="AR121" s="160">
        <v>0</v>
      </c>
      <c r="AS121" s="3">
        <v>0</v>
      </c>
      <c r="AT121">
        <v>-30129864.278317399</v>
      </c>
      <c r="AU121" s="3">
        <v>0</v>
      </c>
      <c r="AV121">
        <v>37332761.885109298</v>
      </c>
      <c r="AW121" s="3">
        <v>35947227.958010197</v>
      </c>
      <c r="AX121">
        <v>63283287.041993499</v>
      </c>
      <c r="AY121" s="3">
        <v>0</v>
      </c>
      <c r="AZ121">
        <v>99230515.0000038</v>
      </c>
      <c r="BA121" s="3"/>
      <c r="BC121" s="3"/>
      <c r="BE121" s="3"/>
      <c r="BH121" s="3"/>
      <c r="BJ121" s="3"/>
      <c r="BL121" s="3"/>
      <c r="BM121"/>
      <c r="BN121"/>
      <c r="BO121"/>
      <c r="BP121"/>
      <c r="BQ121"/>
      <c r="BR121"/>
    </row>
    <row r="122" spans="1:7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3111891761.0926399</v>
      </c>
      <c r="K122" s="160">
        <v>90723545.870903894</v>
      </c>
      <c r="L122" s="160">
        <v>561346638.99999905</v>
      </c>
      <c r="M122" s="160">
        <v>1.74858594174</v>
      </c>
      <c r="N122" s="160">
        <v>29110612.079999998</v>
      </c>
      <c r="O122" s="160">
        <v>0.47765666406466001</v>
      </c>
      <c r="P122" s="160">
        <v>3.75239999999999</v>
      </c>
      <c r="Q122" s="160">
        <v>33580.799999999901</v>
      </c>
      <c r="R122" s="160">
        <v>30.2</v>
      </c>
      <c r="S122" s="160">
        <v>4.2</v>
      </c>
      <c r="T122" s="165">
        <v>40280.3271383467</v>
      </c>
      <c r="U122" s="160">
        <v>0</v>
      </c>
      <c r="V122" s="160">
        <v>0</v>
      </c>
      <c r="W122" s="160">
        <v>0</v>
      </c>
      <c r="X122" s="160">
        <v>0</v>
      </c>
      <c r="Y122" s="160">
        <v>3</v>
      </c>
      <c r="Z122" s="160">
        <v>0</v>
      </c>
      <c r="AA122" s="160">
        <v>0</v>
      </c>
      <c r="AB122" s="160">
        <v>1</v>
      </c>
      <c r="AC122" s="160">
        <v>0</v>
      </c>
      <c r="AD122" s="160">
        <v>19755764.031546202</v>
      </c>
      <c r="AE122" s="160">
        <v>5408175.3038347298</v>
      </c>
      <c r="AF122" s="160">
        <v>6883690.0191706</v>
      </c>
      <c r="AG122" s="160">
        <v>-657807.09162816801</v>
      </c>
      <c r="AH122" s="160">
        <v>-17276703.906583901</v>
      </c>
      <c r="AI122" s="160">
        <v>790366.514817936</v>
      </c>
      <c r="AJ122" s="160">
        <v>1844411.29499471</v>
      </c>
      <c r="AK122" s="160">
        <v>0</v>
      </c>
      <c r="AL122" s="160">
        <v>-2124843.7459847699</v>
      </c>
      <c r="AM122" s="160">
        <v>0</v>
      </c>
      <c r="AN122" s="160">
        <v>0</v>
      </c>
      <c r="AO122" s="160">
        <v>0</v>
      </c>
      <c r="AP122" s="160">
        <v>0</v>
      </c>
      <c r="AQ122" s="160">
        <v>76055730.517145902</v>
      </c>
      <c r="AR122" s="160">
        <v>0</v>
      </c>
      <c r="AS122" s="3">
        <v>0</v>
      </c>
      <c r="AT122">
        <v>0</v>
      </c>
      <c r="AU122" s="3">
        <v>0</v>
      </c>
      <c r="AV122">
        <v>90678782.937313199</v>
      </c>
      <c r="AW122" s="3">
        <v>90950664.344806597</v>
      </c>
      <c r="AX122">
        <v>17701943.655191898</v>
      </c>
      <c r="AY122" s="3">
        <v>0</v>
      </c>
      <c r="AZ122">
        <v>108652607.999998</v>
      </c>
      <c r="BA122" s="3"/>
      <c r="BC122" s="3"/>
      <c r="BE122" s="3"/>
      <c r="BH122" s="3"/>
      <c r="BJ122" s="3"/>
      <c r="BL122" s="3"/>
      <c r="BM122"/>
      <c r="BN122"/>
      <c r="BO122"/>
      <c r="BP122"/>
      <c r="BQ122"/>
      <c r="BR122"/>
    </row>
    <row r="123" spans="1:7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3003606282.0483298</v>
      </c>
      <c r="K123" s="160">
        <v>-108285479.04430801</v>
      </c>
      <c r="L123" s="160">
        <v>562540969</v>
      </c>
      <c r="M123" s="160">
        <v>1.88406904356</v>
      </c>
      <c r="N123" s="160">
        <v>29378317.829999901</v>
      </c>
      <c r="O123" s="160">
        <v>0.47613347078784202</v>
      </c>
      <c r="P123" s="160">
        <v>2.7029999999999998</v>
      </c>
      <c r="Q123" s="160">
        <v>34173.339999999902</v>
      </c>
      <c r="R123" s="160">
        <v>30.17</v>
      </c>
      <c r="S123" s="160">
        <v>4.0999999999999996</v>
      </c>
      <c r="T123" s="165">
        <v>40499.709791216599</v>
      </c>
      <c r="U123" s="160">
        <v>0</v>
      </c>
      <c r="V123" s="160">
        <v>0</v>
      </c>
      <c r="W123" s="160">
        <v>0</v>
      </c>
      <c r="X123" s="160">
        <v>0</v>
      </c>
      <c r="Y123" s="160">
        <v>4</v>
      </c>
      <c r="Z123" s="160">
        <v>0</v>
      </c>
      <c r="AA123" s="160">
        <v>0</v>
      </c>
      <c r="AB123" s="160">
        <v>1</v>
      </c>
      <c r="AC123" s="160">
        <v>0</v>
      </c>
      <c r="AD123" s="160">
        <v>3492335.17114462</v>
      </c>
      <c r="AE123" s="160">
        <v>-80067800.424818099</v>
      </c>
      <c r="AF123" s="160">
        <v>6461590.8528921297</v>
      </c>
      <c r="AG123" s="160">
        <v>-1753352.8450822199</v>
      </c>
      <c r="AH123" s="160">
        <v>-112406076.26370201</v>
      </c>
      <c r="AI123" s="160">
        <v>-4027588.1065586298</v>
      </c>
      <c r="AJ123" s="160">
        <v>-212214.61527569999</v>
      </c>
      <c r="AK123" s="160">
        <v>2624214.15301335</v>
      </c>
      <c r="AL123" s="160">
        <v>75679.273561734895</v>
      </c>
      <c r="AM123" s="160">
        <v>0</v>
      </c>
      <c r="AN123" s="160">
        <v>0</v>
      </c>
      <c r="AO123" s="160">
        <v>0</v>
      </c>
      <c r="AP123" s="160">
        <v>0</v>
      </c>
      <c r="AQ123" s="160">
        <v>78784151.184797496</v>
      </c>
      <c r="AR123" s="160">
        <v>0</v>
      </c>
      <c r="AS123" s="3">
        <v>0</v>
      </c>
      <c r="AT123">
        <v>0</v>
      </c>
      <c r="AU123" s="3">
        <v>0</v>
      </c>
      <c r="AV123">
        <v>-107029061.62002701</v>
      </c>
      <c r="AW123" s="3">
        <v>-109172542.400407</v>
      </c>
      <c r="AX123">
        <v>21769481.400405802</v>
      </c>
      <c r="AY123" s="3">
        <v>0</v>
      </c>
      <c r="AZ123">
        <v>-87403061.000001401</v>
      </c>
      <c r="BA123" s="3"/>
      <c r="BC123" s="3"/>
      <c r="BE123" s="3"/>
      <c r="BH123" s="3"/>
      <c r="BJ123" s="3"/>
      <c r="BL123" s="3"/>
      <c r="BM123"/>
      <c r="BN123"/>
      <c r="BO123"/>
      <c r="BP123"/>
      <c r="BQ123"/>
      <c r="BR123"/>
    </row>
    <row r="124" spans="1:7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3019400191.9990501</v>
      </c>
      <c r="K124" s="160">
        <v>15793909.9507265</v>
      </c>
      <c r="L124" s="160">
        <v>562018755.99999905</v>
      </c>
      <c r="M124" s="160">
        <v>1.8938954432999999</v>
      </c>
      <c r="N124" s="160">
        <v>29437697.499999899</v>
      </c>
      <c r="O124" s="160">
        <v>0.476654671743657</v>
      </c>
      <c r="P124" s="160">
        <v>2.4255</v>
      </c>
      <c r="Q124" s="160">
        <v>35302.049999999901</v>
      </c>
      <c r="R124" s="160">
        <v>29.88</v>
      </c>
      <c r="S124" s="160">
        <v>4.5</v>
      </c>
      <c r="T124" s="165">
        <v>39484.245890122198</v>
      </c>
      <c r="U124" s="160">
        <v>0</v>
      </c>
      <c r="V124" s="160">
        <v>0</v>
      </c>
      <c r="W124" s="160">
        <v>0</v>
      </c>
      <c r="X124" s="160">
        <v>0</v>
      </c>
      <c r="Y124" s="160">
        <v>5</v>
      </c>
      <c r="Z124" s="160">
        <v>0</v>
      </c>
      <c r="AA124" s="160">
        <v>0</v>
      </c>
      <c r="AB124" s="160">
        <v>1</v>
      </c>
      <c r="AC124" s="160">
        <v>0</v>
      </c>
      <c r="AD124" s="160">
        <v>-1482387.5675192</v>
      </c>
      <c r="AE124" s="160">
        <v>-5568732.53499946</v>
      </c>
      <c r="AF124" s="160">
        <v>1384445.5588640301</v>
      </c>
      <c r="AG124" s="160">
        <v>583461.06378535798</v>
      </c>
      <c r="AH124" s="160">
        <v>-34544532.931537598</v>
      </c>
      <c r="AI124" s="160">
        <v>-7269964.6501059998</v>
      </c>
      <c r="AJ124" s="160">
        <v>-1993674.2027710499</v>
      </c>
      <c r="AK124" s="160">
        <v>-10183126.4243961</v>
      </c>
      <c r="AL124" s="160">
        <v>-343923.78451664897</v>
      </c>
      <c r="AM124" s="160">
        <v>0</v>
      </c>
      <c r="AN124" s="160">
        <v>0</v>
      </c>
      <c r="AO124" s="160">
        <v>0</v>
      </c>
      <c r="AP124" s="160">
        <v>0</v>
      </c>
      <c r="AQ124" s="160">
        <v>76589336.698168501</v>
      </c>
      <c r="AR124" s="160">
        <v>0</v>
      </c>
      <c r="AS124" s="3">
        <v>0</v>
      </c>
      <c r="AT124">
        <v>0</v>
      </c>
      <c r="AU124" s="3">
        <v>0</v>
      </c>
      <c r="AV124">
        <v>17170901.2249717</v>
      </c>
      <c r="AW124" s="3">
        <v>16037762.8195727</v>
      </c>
      <c r="AX124">
        <v>6332912.1804300798</v>
      </c>
      <c r="AY124" s="3">
        <v>0</v>
      </c>
      <c r="AZ124">
        <v>22370675.000002801</v>
      </c>
      <c r="BA124" s="3"/>
      <c r="BC124" s="3"/>
      <c r="BE124" s="3"/>
      <c r="BH124" s="3"/>
      <c r="BJ124" s="3"/>
      <c r="BL124" s="3"/>
      <c r="BM124"/>
      <c r="BN124"/>
      <c r="BO124"/>
      <c r="BP124"/>
      <c r="BQ124"/>
      <c r="BR124"/>
    </row>
    <row r="125" spans="1:7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3137507237.19416</v>
      </c>
      <c r="K125" s="160">
        <v>118107045.195104</v>
      </c>
      <c r="L125" s="160">
        <v>565251751</v>
      </c>
      <c r="M125" s="160">
        <v>1.89783477048</v>
      </c>
      <c r="N125" s="160">
        <v>29668394.669999901</v>
      </c>
      <c r="O125" s="160">
        <v>0.47605266805906399</v>
      </c>
      <c r="P125" s="160">
        <v>2.6928000000000001</v>
      </c>
      <c r="Q125" s="160">
        <v>35945.819999999898</v>
      </c>
      <c r="R125" s="160">
        <v>30</v>
      </c>
      <c r="S125" s="160">
        <v>4.5</v>
      </c>
      <c r="T125" s="165">
        <v>38028.239437567201</v>
      </c>
      <c r="U125" s="160">
        <v>0</v>
      </c>
      <c r="V125" s="160">
        <v>0</v>
      </c>
      <c r="W125" s="160">
        <v>0</v>
      </c>
      <c r="X125" s="160">
        <v>0</v>
      </c>
      <c r="Y125" s="160">
        <v>6</v>
      </c>
      <c r="Z125" s="160">
        <v>0</v>
      </c>
      <c r="AA125" s="160">
        <v>0</v>
      </c>
      <c r="AB125" s="160">
        <v>1</v>
      </c>
      <c r="AC125" s="160">
        <v>0</v>
      </c>
      <c r="AD125" s="160">
        <v>9238599.9086669702</v>
      </c>
      <c r="AE125" s="160">
        <v>-2244719.3150027799</v>
      </c>
      <c r="AF125" s="160">
        <v>5395131.8171866201</v>
      </c>
      <c r="AG125" s="160">
        <v>-678719.15355444502</v>
      </c>
      <c r="AH125" s="160">
        <v>33943364.6111826</v>
      </c>
      <c r="AI125" s="160">
        <v>-4074904.3900876101</v>
      </c>
      <c r="AJ125" s="160">
        <v>831403.72332611994</v>
      </c>
      <c r="AK125" s="160">
        <v>0</v>
      </c>
      <c r="AL125" s="160">
        <v>-512603.64356157702</v>
      </c>
      <c r="AM125" s="160">
        <v>0</v>
      </c>
      <c r="AN125" s="160">
        <v>0</v>
      </c>
      <c r="AO125" s="160">
        <v>0</v>
      </c>
      <c r="AP125" s="160">
        <v>0</v>
      </c>
      <c r="AQ125" s="160">
        <v>77151095.989020705</v>
      </c>
      <c r="AR125" s="160">
        <v>0</v>
      </c>
      <c r="AS125" s="3">
        <v>0</v>
      </c>
      <c r="AT125">
        <v>0</v>
      </c>
      <c r="AU125" s="3">
        <v>0</v>
      </c>
      <c r="AV125">
        <v>119048649.547176</v>
      </c>
      <c r="AW125" s="3">
        <v>120178298.41478699</v>
      </c>
      <c r="AX125">
        <v>-99193404.4147861</v>
      </c>
      <c r="AY125" s="3">
        <v>0</v>
      </c>
      <c r="AZ125">
        <v>20984894.000001401</v>
      </c>
      <c r="BA125" s="3"/>
      <c r="BC125" s="3"/>
      <c r="BE125" s="3"/>
      <c r="BH125" s="3"/>
      <c r="BJ125" s="3"/>
      <c r="BL125" s="3"/>
      <c r="BM125"/>
      <c r="BN125"/>
      <c r="BO125"/>
      <c r="BP125"/>
      <c r="BQ125"/>
      <c r="BR125"/>
    </row>
    <row r="126" spans="1:7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3060870437.21873</v>
      </c>
      <c r="K126" s="160">
        <v>-76636799.975425705</v>
      </c>
      <c r="L126" s="160">
        <v>560645668</v>
      </c>
      <c r="M126" s="160">
        <v>1.9555512669999999</v>
      </c>
      <c r="N126" s="160">
        <v>29807700.839999899</v>
      </c>
      <c r="O126" s="160">
        <v>0.47627332414381301</v>
      </c>
      <c r="P126" s="160">
        <v>2.9199999999999902</v>
      </c>
      <c r="Q126" s="160">
        <v>36801.5</v>
      </c>
      <c r="R126" s="160">
        <v>30.01</v>
      </c>
      <c r="S126" s="160">
        <v>4.5999999999999996</v>
      </c>
      <c r="T126" s="165">
        <v>33318.218814999702</v>
      </c>
      <c r="U126" s="160">
        <v>0</v>
      </c>
      <c r="V126" s="160">
        <v>0</v>
      </c>
      <c r="W126" s="160">
        <v>0</v>
      </c>
      <c r="X126" s="160">
        <v>0</v>
      </c>
      <c r="Y126" s="160">
        <v>7</v>
      </c>
      <c r="Z126" s="160">
        <v>0</v>
      </c>
      <c r="AA126" s="160">
        <v>0</v>
      </c>
      <c r="AB126" s="160">
        <v>1</v>
      </c>
      <c r="AC126" s="160">
        <v>1</v>
      </c>
      <c r="AD126" s="160">
        <v>-13220194.625408901</v>
      </c>
      <c r="AE126" s="160">
        <v>-32604023.838315099</v>
      </c>
      <c r="AF126" s="160">
        <v>3258534.9754215898</v>
      </c>
      <c r="AG126" s="160">
        <v>250512.08053579301</v>
      </c>
      <c r="AH126" s="160">
        <v>27126035.093743999</v>
      </c>
      <c r="AI126" s="160">
        <v>-5339870.3544411398</v>
      </c>
      <c r="AJ126" s="160">
        <v>69748.217042187694</v>
      </c>
      <c r="AK126" s="160">
        <v>-2585208.9844367402</v>
      </c>
      <c r="AL126" s="160">
        <v>-1815872.8359528801</v>
      </c>
      <c r="AM126" s="160">
        <v>0</v>
      </c>
      <c r="AN126" s="160">
        <v>0</v>
      </c>
      <c r="AO126" s="160">
        <v>0</v>
      </c>
      <c r="AP126" s="160">
        <v>0</v>
      </c>
      <c r="AQ126" s="160">
        <v>77678056.358882099</v>
      </c>
      <c r="AR126" s="160">
        <v>0</v>
      </c>
      <c r="AS126" s="3">
        <v>0</v>
      </c>
      <c r="AT126">
        <v>0</v>
      </c>
      <c r="AU126" s="3">
        <v>-125413641.15614501</v>
      </c>
      <c r="AV126">
        <v>-72595925.069074705</v>
      </c>
      <c r="AW126" s="3">
        <v>-75557886.384564504</v>
      </c>
      <c r="AX126">
        <v>10903085.3845654</v>
      </c>
      <c r="AY126" s="3">
        <v>0</v>
      </c>
      <c r="AZ126">
        <v>-64654800.999999002</v>
      </c>
      <c r="BA126" s="3"/>
      <c r="BC126" s="3"/>
      <c r="BE126" s="3"/>
      <c r="BH126" s="3"/>
      <c r="BJ126" s="3"/>
      <c r="BL126" s="3"/>
      <c r="BM126"/>
      <c r="BN126"/>
      <c r="BO126"/>
      <c r="BP126"/>
      <c r="BQ126"/>
      <c r="BR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2021-01-01T16:03:54Z</dcterms:modified>
</cp:coreProperties>
</file>