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105" yWindow="75" windowWidth="13380" windowHeight="15630" tabRatio="818" activeTab="1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FAC_TOTALS_APTA!$C$2:$BN$126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0" i="20" l="1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J100" i="20"/>
  <c r="K100" i="20" s="1"/>
  <c r="L100" i="20" s="1"/>
  <c r="F100" i="20"/>
  <c r="J99" i="20"/>
  <c r="K99" i="20" s="1"/>
  <c r="L99" i="20" s="1"/>
  <c r="F99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J72" i="20"/>
  <c r="K72" i="20" s="1"/>
  <c r="L72" i="20" s="1"/>
  <c r="F72" i="20"/>
  <c r="K71" i="20"/>
  <c r="L71" i="20" s="1"/>
  <c r="J71" i="20"/>
  <c r="F71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J44" i="20"/>
  <c r="K44" i="20" s="1"/>
  <c r="L44" i="20" s="1"/>
  <c r="F44" i="20"/>
  <c r="J43" i="20"/>
  <c r="K43" i="20" s="1"/>
  <c r="L43" i="20" s="1"/>
  <c r="F43" i="20"/>
  <c r="F16" i="20"/>
  <c r="J16" i="20"/>
  <c r="K16" i="20" s="1"/>
  <c r="L16" i="20" s="1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B100" i="26"/>
  <c r="AA100" i="26"/>
  <c r="Z100" i="26"/>
  <c r="Y100" i="26"/>
  <c r="X100" i="26"/>
  <c r="W100" i="26"/>
  <c r="V100" i="26"/>
  <c r="U100" i="26"/>
  <c r="T100" i="26"/>
  <c r="S100" i="26"/>
  <c r="R100" i="26"/>
  <c r="Q100" i="26"/>
  <c r="P100" i="26"/>
  <c r="O100" i="26"/>
  <c r="N100" i="26"/>
  <c r="M100" i="26"/>
  <c r="K100" i="26"/>
  <c r="L100" i="26" s="1"/>
  <c r="J100" i="26"/>
  <c r="F100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J72" i="26"/>
  <c r="K72" i="26" s="1"/>
  <c r="L72" i="26" s="1"/>
  <c r="F72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J44" i="26"/>
  <c r="K44" i="26" s="1"/>
  <c r="L44" i="26" s="1"/>
  <c r="F44" i="26"/>
  <c r="AB43" i="26"/>
  <c r="AA43" i="26"/>
  <c r="Z43" i="26"/>
  <c r="Y43" i="26"/>
  <c r="X43" i="26"/>
  <c r="W43" i="26"/>
  <c r="K43" i="26"/>
  <c r="L43" i="26" s="1"/>
  <c r="J43" i="26"/>
  <c r="F43" i="26"/>
  <c r="F16" i="26"/>
  <c r="J16" i="26"/>
  <c r="K16" i="26"/>
  <c r="L16" i="26" s="1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J100" i="19"/>
  <c r="K100" i="19" s="1"/>
  <c r="L100" i="19" s="1"/>
  <c r="F100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J72" i="19"/>
  <c r="K72" i="19" s="1"/>
  <c r="L72" i="19" s="1"/>
  <c r="F72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J44" i="19"/>
  <c r="K44" i="19" s="1"/>
  <c r="L44" i="19" s="1"/>
  <c r="F44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J16" i="19"/>
  <c r="K16" i="19" s="1"/>
  <c r="L16" i="19" s="1"/>
  <c r="F16" i="19"/>
  <c r="AB100" i="25"/>
  <c r="AA100" i="25"/>
  <c r="Z100" i="25"/>
  <c r="Y100" i="25"/>
  <c r="X100" i="25"/>
  <c r="W100" i="25"/>
  <c r="V100" i="25"/>
  <c r="U100" i="25"/>
  <c r="T100" i="25"/>
  <c r="S100" i="25"/>
  <c r="R100" i="25"/>
  <c r="Q100" i="25"/>
  <c r="P100" i="25"/>
  <c r="O100" i="25"/>
  <c r="N100" i="25"/>
  <c r="M100" i="25"/>
  <c r="J100" i="25"/>
  <c r="K100" i="25" s="1"/>
  <c r="L100" i="25" s="1"/>
  <c r="F100" i="25"/>
  <c r="AB72" i="25"/>
  <c r="AA72" i="25"/>
  <c r="Z72" i="25"/>
  <c r="Y72" i="25"/>
  <c r="X72" i="25"/>
  <c r="W72" i="25"/>
  <c r="V72" i="25"/>
  <c r="U72" i="25"/>
  <c r="T72" i="25"/>
  <c r="S72" i="25"/>
  <c r="R72" i="25"/>
  <c r="Q72" i="25"/>
  <c r="P72" i="25"/>
  <c r="O72" i="25"/>
  <c r="N72" i="25"/>
  <c r="M72" i="25"/>
  <c r="K72" i="25"/>
  <c r="L72" i="25" s="1"/>
  <c r="J72" i="25"/>
  <c r="F72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J44" i="25"/>
  <c r="K44" i="25" s="1"/>
  <c r="L44" i="25" s="1"/>
  <c r="F44" i="25"/>
  <c r="F16" i="25"/>
  <c r="J16" i="25"/>
  <c r="K16" i="25"/>
  <c r="L16" i="25" s="1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44" i="26" l="1"/>
  <c r="AC100" i="20"/>
  <c r="AC44" i="19"/>
  <c r="AC72" i="25"/>
  <c r="AC100" i="26"/>
  <c r="AC72" i="19"/>
  <c r="AC16" i="26"/>
  <c r="AC100" i="25"/>
  <c r="AC100" i="19"/>
  <c r="AC72" i="26"/>
  <c r="AC44" i="25"/>
  <c r="AC16" i="19"/>
  <c r="AC44" i="20"/>
  <c r="AC16" i="20"/>
  <c r="AC72" i="20"/>
  <c r="AC16" i="25"/>
  <c r="J15" i="20"/>
  <c r="K15" i="20" s="1"/>
  <c r="L15" i="20" s="1"/>
  <c r="F15" i="20"/>
  <c r="AB71" i="26"/>
  <c r="AA71" i="26"/>
  <c r="Z71" i="26"/>
  <c r="Y71" i="26"/>
  <c r="X71" i="26"/>
  <c r="W71" i="26"/>
  <c r="AB15" i="26"/>
  <c r="AA15" i="26"/>
  <c r="Z15" i="26"/>
  <c r="Y15" i="26"/>
  <c r="X15" i="26"/>
  <c r="W15" i="26"/>
  <c r="AB71" i="25"/>
  <c r="AA71" i="25"/>
  <c r="Z71" i="25"/>
  <c r="Y71" i="25"/>
  <c r="X71" i="25"/>
  <c r="W71" i="25"/>
  <c r="AB43" i="25"/>
  <c r="AA43" i="25"/>
  <c r="Z43" i="25"/>
  <c r="Y43" i="25"/>
  <c r="X43" i="25"/>
  <c r="W43" i="25"/>
  <c r="J99" i="26"/>
  <c r="K99" i="26" s="1"/>
  <c r="L99" i="26" s="1"/>
  <c r="F99" i="26"/>
  <c r="J71" i="26"/>
  <c r="K71" i="26" s="1"/>
  <c r="L71" i="26" s="1"/>
  <c r="F71" i="26"/>
  <c r="J15" i="26"/>
  <c r="K15" i="26" s="1"/>
  <c r="L15" i="26" s="1"/>
  <c r="F15" i="26"/>
  <c r="J99" i="19"/>
  <c r="K99" i="19" s="1"/>
  <c r="L99" i="19" s="1"/>
  <c r="F99" i="19"/>
  <c r="J71" i="19"/>
  <c r="K71" i="19" s="1"/>
  <c r="L71" i="19" s="1"/>
  <c r="F71" i="19"/>
  <c r="J43" i="19"/>
  <c r="K43" i="19" s="1"/>
  <c r="L43" i="19" s="1"/>
  <c r="F43" i="19"/>
  <c r="J15" i="19"/>
  <c r="K15" i="19" s="1"/>
  <c r="L15" i="19" s="1"/>
  <c r="F15" i="19"/>
  <c r="J99" i="25"/>
  <c r="K99" i="25" s="1"/>
  <c r="L99" i="25" s="1"/>
  <c r="F99" i="25"/>
  <c r="J71" i="25"/>
  <c r="K71" i="25" s="1"/>
  <c r="L71" i="25" s="1"/>
  <c r="F71" i="25"/>
  <c r="J43" i="25"/>
  <c r="K43" i="25" s="1"/>
  <c r="L43" i="25" s="1"/>
  <c r="F43" i="25"/>
  <c r="F15" i="25"/>
  <c r="J15" i="25"/>
  <c r="K15" i="25" s="1"/>
  <c r="L15" i="25" s="1"/>
  <c r="F111" i="25" l="1"/>
  <c r="F112" i="25"/>
  <c r="F23" i="20" l="1"/>
  <c r="K23" i="20"/>
  <c r="L23" i="20" s="1"/>
  <c r="G65" i="26"/>
  <c r="H65" i="26"/>
  <c r="Q67" i="26" s="1"/>
  <c r="F69" i="26"/>
  <c r="J69" i="26"/>
  <c r="K69" i="26" s="1"/>
  <c r="L69" i="26" s="1"/>
  <c r="F70" i="26"/>
  <c r="J70" i="26"/>
  <c r="K70" i="26" s="1"/>
  <c r="L70" i="26" s="1"/>
  <c r="F73" i="26"/>
  <c r="J73" i="26"/>
  <c r="K73" i="26" s="1"/>
  <c r="L73" i="26" s="1"/>
  <c r="F74" i="26"/>
  <c r="J74" i="26"/>
  <c r="K74" i="26" s="1"/>
  <c r="L74" i="26" s="1"/>
  <c r="F75" i="26"/>
  <c r="J75" i="26"/>
  <c r="K75" i="26" s="1"/>
  <c r="L75" i="26" s="1"/>
  <c r="F76" i="26"/>
  <c r="J76" i="26"/>
  <c r="K76" i="26" s="1"/>
  <c r="L76" i="26" s="1"/>
  <c r="F77" i="26"/>
  <c r="J77" i="26"/>
  <c r="K77" i="26" s="1"/>
  <c r="L77" i="26" s="1"/>
  <c r="F78" i="26"/>
  <c r="J78" i="26"/>
  <c r="K78" i="26" s="1"/>
  <c r="L78" i="26" s="1"/>
  <c r="F79" i="26"/>
  <c r="K79" i="26"/>
  <c r="L79" i="26" s="1"/>
  <c r="F80" i="26"/>
  <c r="J80" i="26"/>
  <c r="K80" i="26" s="1"/>
  <c r="L80" i="26" s="1"/>
  <c r="F81" i="26"/>
  <c r="J81" i="26"/>
  <c r="K81" i="26" s="1"/>
  <c r="L81" i="26" s="1"/>
  <c r="K82" i="26"/>
  <c r="L82" i="26" s="1"/>
  <c r="F83" i="26"/>
  <c r="F84" i="26"/>
  <c r="F51" i="25"/>
  <c r="J51" i="25"/>
  <c r="K51" i="25" s="1"/>
  <c r="L51" i="25" s="1"/>
  <c r="V67" i="26" l="1"/>
  <c r="W67" i="26"/>
  <c r="U67" i="26"/>
  <c r="P67" i="26"/>
  <c r="AB67" i="26"/>
  <c r="O67" i="26"/>
  <c r="Y67" i="26"/>
  <c r="N67" i="26"/>
  <c r="X67" i="26"/>
  <c r="M67" i="26"/>
  <c r="T67" i="26"/>
  <c r="H67" i="26"/>
  <c r="R67" i="26"/>
  <c r="AA67" i="26"/>
  <c r="S67" i="26"/>
  <c r="G67" i="26"/>
  <c r="Z67" i="26"/>
  <c r="F112" i="26" l="1"/>
  <c r="F111" i="26"/>
  <c r="K110" i="26"/>
  <c r="L110" i="26" s="1"/>
  <c r="J109" i="26"/>
  <c r="K109" i="26" s="1"/>
  <c r="L109" i="26" s="1"/>
  <c r="F109" i="26"/>
  <c r="J108" i="26"/>
  <c r="K108" i="26" s="1"/>
  <c r="L108" i="26" s="1"/>
  <c r="F108" i="26"/>
  <c r="K107" i="26"/>
  <c r="L107" i="26" s="1"/>
  <c r="F107" i="26"/>
  <c r="J106" i="26"/>
  <c r="K106" i="26" s="1"/>
  <c r="L106" i="26" s="1"/>
  <c r="F106" i="26"/>
  <c r="J105" i="26"/>
  <c r="K105" i="26" s="1"/>
  <c r="L105" i="26" s="1"/>
  <c r="F105" i="26"/>
  <c r="J104" i="26"/>
  <c r="K104" i="26" s="1"/>
  <c r="L104" i="26" s="1"/>
  <c r="F104" i="26"/>
  <c r="J103" i="26"/>
  <c r="K103" i="26" s="1"/>
  <c r="L103" i="26" s="1"/>
  <c r="F103" i="26"/>
  <c r="J102" i="26"/>
  <c r="K102" i="26" s="1"/>
  <c r="L102" i="26" s="1"/>
  <c r="F102" i="26"/>
  <c r="J101" i="26"/>
  <c r="K101" i="26" s="1"/>
  <c r="L101" i="26" s="1"/>
  <c r="F101" i="26"/>
  <c r="J98" i="26"/>
  <c r="K98" i="26" s="1"/>
  <c r="L98" i="26" s="1"/>
  <c r="F98" i="26"/>
  <c r="J97" i="26"/>
  <c r="K97" i="26" s="1"/>
  <c r="L97" i="26" s="1"/>
  <c r="F97" i="26"/>
  <c r="H93" i="26"/>
  <c r="G93" i="26"/>
  <c r="F56" i="26"/>
  <c r="F55" i="26"/>
  <c r="K54" i="26"/>
  <c r="L54" i="26" s="1"/>
  <c r="J53" i="26"/>
  <c r="K53" i="26" s="1"/>
  <c r="L53" i="26" s="1"/>
  <c r="F53" i="26"/>
  <c r="J52" i="26"/>
  <c r="K52" i="26" s="1"/>
  <c r="L52" i="26" s="1"/>
  <c r="F52" i="26"/>
  <c r="K51" i="26"/>
  <c r="L51" i="26" s="1"/>
  <c r="F51" i="26"/>
  <c r="J50" i="26"/>
  <c r="K50" i="26" s="1"/>
  <c r="L50" i="26" s="1"/>
  <c r="F50" i="26"/>
  <c r="J49" i="26"/>
  <c r="K49" i="26" s="1"/>
  <c r="L49" i="26" s="1"/>
  <c r="F49" i="26"/>
  <c r="J48" i="26"/>
  <c r="K48" i="26" s="1"/>
  <c r="L48" i="26" s="1"/>
  <c r="F48" i="26"/>
  <c r="J47" i="26"/>
  <c r="K47" i="26" s="1"/>
  <c r="L47" i="26" s="1"/>
  <c r="F47" i="26"/>
  <c r="J46" i="26"/>
  <c r="K46" i="26" s="1"/>
  <c r="L46" i="26" s="1"/>
  <c r="F46" i="26"/>
  <c r="J45" i="26"/>
  <c r="K45" i="26" s="1"/>
  <c r="L45" i="26" s="1"/>
  <c r="F45" i="26"/>
  <c r="J42" i="26"/>
  <c r="K42" i="26" s="1"/>
  <c r="L42" i="26" s="1"/>
  <c r="F42" i="26"/>
  <c r="J41" i="26"/>
  <c r="K41" i="26" s="1"/>
  <c r="L41" i="26" s="1"/>
  <c r="F41" i="26"/>
  <c r="H37" i="26"/>
  <c r="H39" i="26" s="1"/>
  <c r="G37" i="26"/>
  <c r="F28" i="26"/>
  <c r="F27" i="26"/>
  <c r="K26" i="26"/>
  <c r="L26" i="26" s="1"/>
  <c r="J25" i="26"/>
  <c r="K25" i="26" s="1"/>
  <c r="L25" i="26" s="1"/>
  <c r="F25" i="26"/>
  <c r="J24" i="26"/>
  <c r="K24" i="26" s="1"/>
  <c r="L24" i="26" s="1"/>
  <c r="F24" i="26"/>
  <c r="K23" i="26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98" i="25"/>
  <c r="K98" i="25" s="1"/>
  <c r="L98" i="25" s="1"/>
  <c r="F98" i="25"/>
  <c r="J97" i="25"/>
  <c r="K97" i="25" s="1"/>
  <c r="L97" i="25" s="1"/>
  <c r="F97" i="25"/>
  <c r="H93" i="25"/>
  <c r="G93" i="25"/>
  <c r="F84" i="25"/>
  <c r="F83" i="25"/>
  <c r="K82" i="25"/>
  <c r="L82" i="25" s="1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0" i="25"/>
  <c r="K70" i="25" s="1"/>
  <c r="L70" i="25" s="1"/>
  <c r="F70" i="25"/>
  <c r="J69" i="25"/>
  <c r="K69" i="25" s="1"/>
  <c r="L69" i="25" s="1"/>
  <c r="F69" i="25"/>
  <c r="H65" i="25"/>
  <c r="H67" i="25" s="1"/>
  <c r="G65" i="25"/>
  <c r="F56" i="25"/>
  <c r="F55" i="25"/>
  <c r="K54" i="25"/>
  <c r="L54" i="25" s="1"/>
  <c r="J53" i="25"/>
  <c r="K53" i="25" s="1"/>
  <c r="L53" i="25" s="1"/>
  <c r="F53" i="25"/>
  <c r="J52" i="25"/>
  <c r="K52" i="25" s="1"/>
  <c r="L52" i="25" s="1"/>
  <c r="F52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2" i="25"/>
  <c r="K42" i="25" s="1"/>
  <c r="L42" i="25" s="1"/>
  <c r="F42" i="25"/>
  <c r="J41" i="25"/>
  <c r="K41" i="25" s="1"/>
  <c r="L41" i="25" s="1"/>
  <c r="F41" i="25"/>
  <c r="H37" i="25"/>
  <c r="G37" i="25"/>
  <c r="F28" i="25"/>
  <c r="F27" i="25"/>
  <c r="K26" i="25"/>
  <c r="L26" i="25" s="1"/>
  <c r="J25" i="25"/>
  <c r="F25" i="25"/>
  <c r="J24" i="25"/>
  <c r="F24" i="25"/>
  <c r="J23" i="25"/>
  <c r="K23" i="25" s="1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F18" i="25"/>
  <c r="J17" i="25"/>
  <c r="K17" i="25" s="1"/>
  <c r="L17" i="25" s="1"/>
  <c r="F17" i="25"/>
  <c r="J14" i="25"/>
  <c r="K14" i="25" s="1"/>
  <c r="L14" i="25" s="1"/>
  <c r="F14" i="25"/>
  <c r="J13" i="25"/>
  <c r="K13" i="25" s="1"/>
  <c r="L13" i="25" s="1"/>
  <c r="F13" i="25"/>
  <c r="H9" i="25"/>
  <c r="G9" i="25"/>
  <c r="F107" i="20"/>
  <c r="F51" i="20"/>
  <c r="F79" i="20"/>
  <c r="J109" i="20"/>
  <c r="K109" i="20" s="1"/>
  <c r="L109" i="20" s="1"/>
  <c r="J108" i="20"/>
  <c r="K108" i="20" s="1"/>
  <c r="L108" i="20" s="1"/>
  <c r="K107" i="20"/>
  <c r="L107" i="20" s="1"/>
  <c r="J106" i="20"/>
  <c r="K106" i="20" s="1"/>
  <c r="L106" i="20" s="1"/>
  <c r="J105" i="20"/>
  <c r="K105" i="20" s="1"/>
  <c r="L105" i="20" s="1"/>
  <c r="J104" i="20"/>
  <c r="K104" i="20" s="1"/>
  <c r="L104" i="20" s="1"/>
  <c r="J103" i="20"/>
  <c r="K103" i="20" s="1"/>
  <c r="L103" i="20" s="1"/>
  <c r="J102" i="20"/>
  <c r="K102" i="20" s="1"/>
  <c r="L102" i="20" s="1"/>
  <c r="J101" i="20"/>
  <c r="K101" i="20" s="1"/>
  <c r="L101" i="20" s="1"/>
  <c r="J98" i="20"/>
  <c r="K98" i="20" s="1"/>
  <c r="L98" i="20" s="1"/>
  <c r="J97" i="20"/>
  <c r="K97" i="20" s="1"/>
  <c r="L97" i="20" s="1"/>
  <c r="J81" i="20"/>
  <c r="K81" i="20" s="1"/>
  <c r="L81" i="20" s="1"/>
  <c r="J80" i="20"/>
  <c r="K80" i="20" s="1"/>
  <c r="L80" i="20" s="1"/>
  <c r="K79" i="20"/>
  <c r="L79" i="20" s="1"/>
  <c r="J78" i="20"/>
  <c r="K78" i="20" s="1"/>
  <c r="L78" i="20" s="1"/>
  <c r="J77" i="20"/>
  <c r="K77" i="20" s="1"/>
  <c r="L77" i="20" s="1"/>
  <c r="J76" i="20"/>
  <c r="K76" i="20" s="1"/>
  <c r="L76" i="20" s="1"/>
  <c r="J75" i="20"/>
  <c r="K75" i="20" s="1"/>
  <c r="L75" i="20" s="1"/>
  <c r="J74" i="20"/>
  <c r="K74" i="20" s="1"/>
  <c r="L74" i="20" s="1"/>
  <c r="J73" i="20"/>
  <c r="K73" i="20" s="1"/>
  <c r="L73" i="20" s="1"/>
  <c r="J70" i="20"/>
  <c r="K70" i="20" s="1"/>
  <c r="L70" i="20" s="1"/>
  <c r="J69" i="20"/>
  <c r="K69" i="20" s="1"/>
  <c r="L69" i="20" s="1"/>
  <c r="J53" i="20"/>
  <c r="K53" i="20" s="1"/>
  <c r="L53" i="20" s="1"/>
  <c r="J52" i="20"/>
  <c r="K52" i="20" s="1"/>
  <c r="L52" i="20" s="1"/>
  <c r="K51" i="20"/>
  <c r="L51" i="20" s="1"/>
  <c r="J50" i="20"/>
  <c r="K50" i="20" s="1"/>
  <c r="L50" i="20" s="1"/>
  <c r="J49" i="20"/>
  <c r="K49" i="20" s="1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2" i="20"/>
  <c r="K42" i="20" s="1"/>
  <c r="L42" i="20" s="1"/>
  <c r="J41" i="20"/>
  <c r="K41" i="20" s="1"/>
  <c r="L41" i="20" s="1"/>
  <c r="J25" i="20"/>
  <c r="K25" i="20" s="1"/>
  <c r="L25" i="20" s="1"/>
  <c r="J24" i="20"/>
  <c r="K24" i="20" s="1"/>
  <c r="L24" i="20" s="1"/>
  <c r="J22" i="20"/>
  <c r="K22" i="20" s="1"/>
  <c r="L22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4" i="20"/>
  <c r="K14" i="20" s="1"/>
  <c r="L14" i="20" s="1"/>
  <c r="J13" i="20"/>
  <c r="K13" i="20" s="1"/>
  <c r="L13" i="20" s="1"/>
  <c r="J109" i="19"/>
  <c r="K109" i="19" s="1"/>
  <c r="L109" i="19" s="1"/>
  <c r="J108" i="19"/>
  <c r="K108" i="19" s="1"/>
  <c r="L108" i="19" s="1"/>
  <c r="J107" i="19"/>
  <c r="K107" i="19" s="1"/>
  <c r="L107" i="19" s="1"/>
  <c r="J106" i="19"/>
  <c r="K106" i="19" s="1"/>
  <c r="L106" i="19" s="1"/>
  <c r="J105" i="19"/>
  <c r="K105" i="19" s="1"/>
  <c r="L105" i="19" s="1"/>
  <c r="J104" i="19"/>
  <c r="K104" i="19" s="1"/>
  <c r="L104" i="19" s="1"/>
  <c r="J103" i="19"/>
  <c r="K103" i="19" s="1"/>
  <c r="L103" i="19" s="1"/>
  <c r="J102" i="19"/>
  <c r="K102" i="19" s="1"/>
  <c r="L102" i="19" s="1"/>
  <c r="J101" i="19"/>
  <c r="K101" i="19" s="1"/>
  <c r="L101" i="19" s="1"/>
  <c r="J98" i="19"/>
  <c r="K98" i="19" s="1"/>
  <c r="L98" i="19" s="1"/>
  <c r="J97" i="19"/>
  <c r="K97" i="19" s="1"/>
  <c r="L97" i="19" s="1"/>
  <c r="J81" i="19"/>
  <c r="K81" i="19" s="1"/>
  <c r="L81" i="19" s="1"/>
  <c r="J80" i="19"/>
  <c r="K80" i="19" s="1"/>
  <c r="L80" i="19" s="1"/>
  <c r="J79" i="19"/>
  <c r="K79" i="19" s="1"/>
  <c r="L79" i="19" s="1"/>
  <c r="J78" i="19"/>
  <c r="K78" i="19" s="1"/>
  <c r="L78" i="19" s="1"/>
  <c r="J77" i="19"/>
  <c r="K77" i="19" s="1"/>
  <c r="L77" i="19" s="1"/>
  <c r="J76" i="19"/>
  <c r="K76" i="19" s="1"/>
  <c r="L76" i="19" s="1"/>
  <c r="J75" i="19"/>
  <c r="K75" i="19" s="1"/>
  <c r="L75" i="19" s="1"/>
  <c r="J74" i="19"/>
  <c r="K74" i="19" s="1"/>
  <c r="L74" i="19" s="1"/>
  <c r="J73" i="19"/>
  <c r="K73" i="19" s="1"/>
  <c r="L73" i="19" s="1"/>
  <c r="J70" i="19"/>
  <c r="K70" i="19" s="1"/>
  <c r="L70" i="19" s="1"/>
  <c r="J69" i="19"/>
  <c r="K69" i="19" s="1"/>
  <c r="L69" i="19" s="1"/>
  <c r="K110" i="19"/>
  <c r="L110" i="19" s="1"/>
  <c r="K82" i="19"/>
  <c r="L82" i="19" s="1"/>
  <c r="K54" i="19"/>
  <c r="L54" i="19" s="1"/>
  <c r="F84" i="20"/>
  <c r="F83" i="20"/>
  <c r="K82" i="20"/>
  <c r="L82" i="20" s="1"/>
  <c r="F81" i="20"/>
  <c r="F80" i="20"/>
  <c r="F78" i="20"/>
  <c r="F77" i="20"/>
  <c r="F76" i="20"/>
  <c r="F75" i="20"/>
  <c r="F74" i="20"/>
  <c r="F73" i="20"/>
  <c r="F70" i="20"/>
  <c r="F69" i="20"/>
  <c r="H65" i="20"/>
  <c r="G65" i="20"/>
  <c r="G67" i="20" s="1"/>
  <c r="H95" i="25" l="1"/>
  <c r="K25" i="25"/>
  <c r="L25" i="25" s="1"/>
  <c r="K18" i="25"/>
  <c r="L18" i="25" s="1"/>
  <c r="K24" i="25"/>
  <c r="L24" i="25" s="1"/>
  <c r="M39" i="26"/>
  <c r="R11" i="26"/>
  <c r="N39" i="26"/>
  <c r="AB95" i="25"/>
  <c r="AB99" i="25" s="1"/>
  <c r="S11" i="25"/>
  <c r="T95" i="26"/>
  <c r="Z95" i="26"/>
  <c r="Z99" i="26" s="1"/>
  <c r="H95" i="26"/>
  <c r="AA39" i="26"/>
  <c r="X11" i="26"/>
  <c r="Y11" i="26"/>
  <c r="Y39" i="26"/>
  <c r="R67" i="20"/>
  <c r="Z67" i="25"/>
  <c r="M95" i="25"/>
  <c r="X11" i="25"/>
  <c r="X15" i="25" s="1"/>
  <c r="H11" i="25"/>
  <c r="T39" i="25"/>
  <c r="P11" i="25"/>
  <c r="W11" i="25"/>
  <c r="W15" i="25" s="1"/>
  <c r="H39" i="25"/>
  <c r="AA95" i="25"/>
  <c r="AA99" i="25" s="1"/>
  <c r="U11" i="25"/>
  <c r="G11" i="25"/>
  <c r="S95" i="25"/>
  <c r="T11" i="25"/>
  <c r="Q95" i="25"/>
  <c r="Z11" i="25"/>
  <c r="Z15" i="25" s="1"/>
  <c r="V11" i="25"/>
  <c r="R95" i="25"/>
  <c r="Y95" i="25"/>
  <c r="Y99" i="25" s="1"/>
  <c r="N11" i="25"/>
  <c r="AA11" i="25"/>
  <c r="AA15" i="25" s="1"/>
  <c r="Z95" i="25"/>
  <c r="Z99" i="25" s="1"/>
  <c r="O11" i="25"/>
  <c r="AB11" i="25"/>
  <c r="AB15" i="25" s="1"/>
  <c r="G95" i="25"/>
  <c r="Z11" i="26"/>
  <c r="O39" i="26"/>
  <c r="W95" i="26"/>
  <c r="W99" i="26" s="1"/>
  <c r="P39" i="26"/>
  <c r="G95" i="26"/>
  <c r="AA95" i="26"/>
  <c r="AA99" i="26" s="1"/>
  <c r="V39" i="26"/>
  <c r="AB95" i="26"/>
  <c r="AB99" i="26" s="1"/>
  <c r="W39" i="26"/>
  <c r="M95" i="26"/>
  <c r="X39" i="26"/>
  <c r="O95" i="26"/>
  <c r="U95" i="26"/>
  <c r="S95" i="26"/>
  <c r="W11" i="26"/>
  <c r="O11" i="26"/>
  <c r="V11" i="26"/>
  <c r="N11" i="26"/>
  <c r="U11" i="26"/>
  <c r="M11" i="26"/>
  <c r="AB11" i="26"/>
  <c r="T11" i="26"/>
  <c r="AA11" i="26"/>
  <c r="S11" i="26"/>
  <c r="G11" i="26"/>
  <c r="P11" i="26"/>
  <c r="Q11" i="26"/>
  <c r="AB39" i="26"/>
  <c r="T39" i="26"/>
  <c r="Z39" i="26"/>
  <c r="R39" i="26"/>
  <c r="Q39" i="26"/>
  <c r="S39" i="26"/>
  <c r="G39" i="26"/>
  <c r="U39" i="26"/>
  <c r="N95" i="26"/>
  <c r="V95" i="26"/>
  <c r="P95" i="26"/>
  <c r="X95" i="26"/>
  <c r="X99" i="26" s="1"/>
  <c r="Q95" i="26"/>
  <c r="Y95" i="26"/>
  <c r="Y99" i="26" s="1"/>
  <c r="R95" i="26"/>
  <c r="V39" i="25"/>
  <c r="N39" i="25"/>
  <c r="Z39" i="25"/>
  <c r="R39" i="25"/>
  <c r="X39" i="25"/>
  <c r="P39" i="25"/>
  <c r="S39" i="25"/>
  <c r="Q39" i="25"/>
  <c r="AB39" i="25"/>
  <c r="O39" i="25"/>
  <c r="AA39" i="25"/>
  <c r="M39" i="25"/>
  <c r="Y39" i="25"/>
  <c r="W39" i="25"/>
  <c r="G39" i="25"/>
  <c r="U39" i="25"/>
  <c r="Q11" i="25"/>
  <c r="Y11" i="25"/>
  <c r="Y15" i="25" s="1"/>
  <c r="R11" i="25"/>
  <c r="W67" i="25"/>
  <c r="O67" i="25"/>
  <c r="V67" i="25"/>
  <c r="N67" i="25"/>
  <c r="U67" i="25"/>
  <c r="M67" i="25"/>
  <c r="Y67" i="25"/>
  <c r="G67" i="25"/>
  <c r="X67" i="25"/>
  <c r="S67" i="25"/>
  <c r="R67" i="25"/>
  <c r="AB67" i="25"/>
  <c r="Q67" i="25"/>
  <c r="AA67" i="25"/>
  <c r="P67" i="25"/>
  <c r="M11" i="25"/>
  <c r="T67" i="25"/>
  <c r="X95" i="25"/>
  <c r="X99" i="25" s="1"/>
  <c r="P95" i="25"/>
  <c r="W95" i="25"/>
  <c r="W99" i="25" s="1"/>
  <c r="O95" i="25"/>
  <c r="V95" i="25"/>
  <c r="N95" i="25"/>
  <c r="T95" i="25"/>
  <c r="U95" i="25"/>
  <c r="Y67" i="20"/>
  <c r="Y71" i="20" s="1"/>
  <c r="H67" i="20"/>
  <c r="T67" i="20"/>
  <c r="T71" i="20" s="1"/>
  <c r="AB67" i="20"/>
  <c r="AB71" i="20" s="1"/>
  <c r="S67" i="20"/>
  <c r="S71" i="20" s="1"/>
  <c r="M67" i="20"/>
  <c r="AA67" i="20"/>
  <c r="AA71" i="20" s="1"/>
  <c r="N67" i="20"/>
  <c r="V67" i="20"/>
  <c r="V71" i="20" s="1"/>
  <c r="Z67" i="20"/>
  <c r="Z71" i="20" s="1"/>
  <c r="O67" i="20"/>
  <c r="W67" i="20"/>
  <c r="W71" i="20" s="1"/>
  <c r="U67" i="20"/>
  <c r="U71" i="20" s="1"/>
  <c r="P67" i="20"/>
  <c r="X67" i="20"/>
  <c r="X71" i="20" s="1"/>
  <c r="Q67" i="20"/>
  <c r="A55" i="1"/>
  <c r="A56" i="1"/>
  <c r="A57" i="1"/>
  <c r="A58" i="1"/>
  <c r="A59" i="1"/>
  <c r="Y82" i="20" l="1"/>
  <c r="Z79" i="20"/>
  <c r="Z77" i="20"/>
  <c r="Z74" i="20"/>
  <c r="Z81" i="20"/>
  <c r="Z75" i="20"/>
  <c r="Z69" i="20"/>
  <c r="Z73" i="20"/>
  <c r="Z80" i="20"/>
  <c r="Z70" i="20"/>
  <c r="Z78" i="20"/>
  <c r="Z76" i="20"/>
  <c r="AB81" i="20"/>
  <c r="AB75" i="20"/>
  <c r="AB69" i="20"/>
  <c r="AB73" i="20"/>
  <c r="AB80" i="20"/>
  <c r="AB78" i="20"/>
  <c r="AB70" i="20"/>
  <c r="AB76" i="20"/>
  <c r="AB74" i="20"/>
  <c r="AB79" i="20"/>
  <c r="AB77" i="20"/>
  <c r="S77" i="20"/>
  <c r="S81" i="20"/>
  <c r="S75" i="20"/>
  <c r="S69" i="20"/>
  <c r="S73" i="20"/>
  <c r="S80" i="20"/>
  <c r="S78" i="20"/>
  <c r="S70" i="20"/>
  <c r="S76" i="20"/>
  <c r="S74" i="20"/>
  <c r="S79" i="20"/>
  <c r="T81" i="20"/>
  <c r="T75" i="20"/>
  <c r="T69" i="20"/>
  <c r="T73" i="20"/>
  <c r="T77" i="20"/>
  <c r="T80" i="20"/>
  <c r="T78" i="20"/>
  <c r="T70" i="20"/>
  <c r="T76" i="20"/>
  <c r="T74" i="20"/>
  <c r="T79" i="20"/>
  <c r="V80" i="20"/>
  <c r="V73" i="20"/>
  <c r="V78" i="20"/>
  <c r="V70" i="20"/>
  <c r="V76" i="20"/>
  <c r="V74" i="20"/>
  <c r="V79" i="20"/>
  <c r="V77" i="20"/>
  <c r="V75" i="20"/>
  <c r="V81" i="20"/>
  <c r="V69" i="20"/>
  <c r="X78" i="20"/>
  <c r="X70" i="20"/>
  <c r="X76" i="20"/>
  <c r="X74" i="20"/>
  <c r="X79" i="20"/>
  <c r="X77" i="20"/>
  <c r="X80" i="20"/>
  <c r="X81" i="20"/>
  <c r="X75" i="20"/>
  <c r="X69" i="20"/>
  <c r="X73" i="20"/>
  <c r="W80" i="20"/>
  <c r="W78" i="20"/>
  <c r="W70" i="20"/>
  <c r="W76" i="20"/>
  <c r="W74" i="20"/>
  <c r="W79" i="20"/>
  <c r="W77" i="20"/>
  <c r="W81" i="20"/>
  <c r="W75" i="20"/>
  <c r="W69" i="20"/>
  <c r="W73" i="20"/>
  <c r="AA77" i="20"/>
  <c r="AA81" i="20"/>
  <c r="AA75" i="20"/>
  <c r="AA69" i="20"/>
  <c r="AA73" i="20"/>
  <c r="AA80" i="20"/>
  <c r="AA78" i="20"/>
  <c r="AA70" i="20"/>
  <c r="AA76" i="20"/>
  <c r="AA74" i="20"/>
  <c r="AA79" i="20"/>
  <c r="U73" i="20"/>
  <c r="U75" i="20"/>
  <c r="U69" i="20"/>
  <c r="U80" i="20"/>
  <c r="U78" i="20"/>
  <c r="U70" i="20"/>
  <c r="U76" i="20"/>
  <c r="U74" i="20"/>
  <c r="U79" i="20"/>
  <c r="U77" i="20"/>
  <c r="U81" i="20"/>
  <c r="Y76" i="20"/>
  <c r="Y74" i="20"/>
  <c r="Y78" i="20"/>
  <c r="Y79" i="20"/>
  <c r="Y70" i="20"/>
  <c r="Y77" i="20"/>
  <c r="Y81" i="20"/>
  <c r="Y75" i="20"/>
  <c r="Y69" i="20"/>
  <c r="Y73" i="20"/>
  <c r="Y80" i="20"/>
  <c r="U82" i="20"/>
  <c r="V82" i="20"/>
  <c r="W82" i="20"/>
  <c r="AA82" i="20"/>
  <c r="AB82" i="20"/>
  <c r="Z82" i="20"/>
  <c r="T82" i="20"/>
  <c r="S82" i="20"/>
  <c r="X82" i="20"/>
  <c r="Y83" i="20" l="1"/>
  <c r="S83" i="20"/>
  <c r="V83" i="20"/>
  <c r="AB83" i="20"/>
  <c r="AA83" i="20"/>
  <c r="U83" i="20"/>
  <c r="Z83" i="20"/>
  <c r="X83" i="20"/>
  <c r="T83" i="20"/>
  <c r="W83" i="20"/>
  <c r="F112" i="20"/>
  <c r="F111" i="20"/>
  <c r="K110" i="20"/>
  <c r="L110" i="20" s="1"/>
  <c r="F109" i="20"/>
  <c r="F108" i="20"/>
  <c r="F106" i="20"/>
  <c r="F105" i="20"/>
  <c r="F104" i="20"/>
  <c r="F103" i="20"/>
  <c r="F102" i="20"/>
  <c r="F101" i="20"/>
  <c r="F98" i="20"/>
  <c r="F97" i="20"/>
  <c r="H93" i="20"/>
  <c r="H95" i="20" s="1"/>
  <c r="G93" i="20"/>
  <c r="F56" i="20"/>
  <c r="F55" i="20"/>
  <c r="K54" i="20"/>
  <c r="L54" i="20" s="1"/>
  <c r="F53" i="20"/>
  <c r="F52" i="20"/>
  <c r="F50" i="20"/>
  <c r="F49" i="20"/>
  <c r="F48" i="20"/>
  <c r="F47" i="20"/>
  <c r="F46" i="20"/>
  <c r="F45" i="20"/>
  <c r="F42" i="20"/>
  <c r="F41" i="20"/>
  <c r="H37" i="20"/>
  <c r="H39" i="20" s="1"/>
  <c r="G37" i="20"/>
  <c r="F28" i="20"/>
  <c r="F27" i="20"/>
  <c r="K26" i="20"/>
  <c r="L26" i="20" s="1"/>
  <c r="F25" i="20"/>
  <c r="F24" i="20"/>
  <c r="F22" i="20"/>
  <c r="F21" i="20"/>
  <c r="F20" i="20"/>
  <c r="F19" i="20"/>
  <c r="F18" i="20"/>
  <c r="F17" i="20"/>
  <c r="F14" i="20"/>
  <c r="F13" i="20"/>
  <c r="H9" i="20"/>
  <c r="H11" i="20" s="1"/>
  <c r="G9" i="20"/>
  <c r="F112" i="19"/>
  <c r="F111" i="19"/>
  <c r="F109" i="19"/>
  <c r="F108" i="19"/>
  <c r="F107" i="19"/>
  <c r="F106" i="19"/>
  <c r="F105" i="19"/>
  <c r="F104" i="19"/>
  <c r="F103" i="19"/>
  <c r="F102" i="19"/>
  <c r="F101" i="19"/>
  <c r="F98" i="19"/>
  <c r="F97" i="19"/>
  <c r="H93" i="19"/>
  <c r="H95" i="19" s="1"/>
  <c r="G93" i="19"/>
  <c r="F84" i="19"/>
  <c r="F83" i="19"/>
  <c r="F81" i="19"/>
  <c r="F80" i="19"/>
  <c r="F79" i="19"/>
  <c r="F78" i="19"/>
  <c r="F77" i="19"/>
  <c r="F76" i="19"/>
  <c r="F75" i="19"/>
  <c r="F74" i="19"/>
  <c r="F73" i="19"/>
  <c r="F70" i="19"/>
  <c r="F69" i="19"/>
  <c r="H65" i="19"/>
  <c r="G65" i="19"/>
  <c r="F56" i="19"/>
  <c r="F55" i="19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2" i="19"/>
  <c r="K42" i="19" s="1"/>
  <c r="L42" i="19" s="1"/>
  <c r="F42" i="19"/>
  <c r="J41" i="19"/>
  <c r="K41" i="19" s="1"/>
  <c r="L41" i="19" s="1"/>
  <c r="F41" i="19"/>
  <c r="H37" i="19"/>
  <c r="G37" i="19"/>
  <c r="G39" i="19" s="1"/>
  <c r="F28" i="19"/>
  <c r="F27" i="19"/>
  <c r="K26" i="19"/>
  <c r="L26" i="19" s="1"/>
  <c r="J25" i="19"/>
  <c r="K25" i="19" s="1"/>
  <c r="L25" i="19" s="1"/>
  <c r="F25" i="19"/>
  <c r="J24" i="19"/>
  <c r="K24" i="19" s="1"/>
  <c r="L24" i="19" s="1"/>
  <c r="F24" i="19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4" i="19"/>
  <c r="K14" i="19" s="1"/>
  <c r="L14" i="19" s="1"/>
  <c r="F14" i="19"/>
  <c r="J13" i="19"/>
  <c r="K13" i="19" s="1"/>
  <c r="L13" i="19" s="1"/>
  <c r="F13" i="19"/>
  <c r="H9" i="19"/>
  <c r="G9" i="19"/>
  <c r="M95" i="19" l="1"/>
  <c r="S95" i="19"/>
  <c r="S99" i="19" s="1"/>
  <c r="W11" i="20"/>
  <c r="W15" i="20" s="1"/>
  <c r="AB39" i="20"/>
  <c r="AB43" i="20" s="1"/>
  <c r="AA39" i="20"/>
  <c r="AA43" i="20" s="1"/>
  <c r="O11" i="20"/>
  <c r="T39" i="20"/>
  <c r="T43" i="20" s="1"/>
  <c r="Y95" i="20"/>
  <c r="Y99" i="20" s="1"/>
  <c r="Y11" i="19"/>
  <c r="N39" i="19"/>
  <c r="AA95" i="19"/>
  <c r="AA99" i="19" s="1"/>
  <c r="Y95" i="19"/>
  <c r="Y99" i="19" s="1"/>
  <c r="R39" i="19"/>
  <c r="Y67" i="19"/>
  <c r="Y71" i="19" s="1"/>
  <c r="G11" i="19"/>
  <c r="N11" i="19"/>
  <c r="Z39" i="19"/>
  <c r="Z43" i="19" s="1"/>
  <c r="G67" i="19"/>
  <c r="Z11" i="20"/>
  <c r="Z15" i="20" s="1"/>
  <c r="G39" i="20"/>
  <c r="V39" i="20"/>
  <c r="V43" i="20" s="1"/>
  <c r="R95" i="20"/>
  <c r="AB95" i="20"/>
  <c r="AB99" i="20" s="1"/>
  <c r="G95" i="20"/>
  <c r="T95" i="20"/>
  <c r="T99" i="20" s="1"/>
  <c r="N39" i="20"/>
  <c r="V95" i="20"/>
  <c r="V99" i="20" s="1"/>
  <c r="N95" i="20"/>
  <c r="Z95" i="20"/>
  <c r="Z99" i="20" s="1"/>
  <c r="G11" i="20"/>
  <c r="Q11" i="20"/>
  <c r="V11" i="20"/>
  <c r="V15" i="20" s="1"/>
  <c r="AA11" i="20"/>
  <c r="AA15" i="20" s="1"/>
  <c r="U11" i="20"/>
  <c r="U15" i="20" s="1"/>
  <c r="M11" i="20"/>
  <c r="R11" i="20"/>
  <c r="AB11" i="20"/>
  <c r="AB15" i="20" s="1"/>
  <c r="X11" i="20"/>
  <c r="X15" i="20" s="1"/>
  <c r="T11" i="20"/>
  <c r="T15" i="20" s="1"/>
  <c r="P11" i="20"/>
  <c r="N11" i="20"/>
  <c r="S11" i="20"/>
  <c r="S15" i="20" s="1"/>
  <c r="Y11" i="20"/>
  <c r="Y15" i="20" s="1"/>
  <c r="S39" i="20"/>
  <c r="S43" i="20" s="1"/>
  <c r="O39" i="20"/>
  <c r="P39" i="20"/>
  <c r="X39" i="20"/>
  <c r="X43" i="20" s="1"/>
  <c r="R39" i="20"/>
  <c r="Z39" i="20"/>
  <c r="Z43" i="20" s="1"/>
  <c r="M39" i="20"/>
  <c r="Q39" i="20"/>
  <c r="U39" i="20"/>
  <c r="U43" i="20" s="1"/>
  <c r="Y39" i="20"/>
  <c r="Y43" i="20" s="1"/>
  <c r="W39" i="20"/>
  <c r="W43" i="20" s="1"/>
  <c r="W95" i="20"/>
  <c r="W99" i="20" s="1"/>
  <c r="S95" i="20"/>
  <c r="S99" i="20" s="1"/>
  <c r="O95" i="20"/>
  <c r="P95" i="20"/>
  <c r="X95" i="20"/>
  <c r="X99" i="20" s="1"/>
  <c r="AA95" i="20"/>
  <c r="AA99" i="20" s="1"/>
  <c r="M95" i="20"/>
  <c r="Q95" i="20"/>
  <c r="U95" i="20"/>
  <c r="U99" i="20" s="1"/>
  <c r="G95" i="19"/>
  <c r="U95" i="19"/>
  <c r="U99" i="19" s="1"/>
  <c r="R11" i="19"/>
  <c r="R67" i="19"/>
  <c r="Q95" i="19"/>
  <c r="Z67" i="19"/>
  <c r="Z71" i="19" s="1"/>
  <c r="AA11" i="19"/>
  <c r="AA15" i="19" s="1"/>
  <c r="O11" i="19"/>
  <c r="H11" i="19"/>
  <c r="W11" i="19"/>
  <c r="W15" i="19" s="1"/>
  <c r="S11" i="19"/>
  <c r="S15" i="19" s="1"/>
  <c r="V11" i="19"/>
  <c r="V15" i="19" s="1"/>
  <c r="Z11" i="19"/>
  <c r="Z15" i="19" s="1"/>
  <c r="Y39" i="19"/>
  <c r="Y43" i="19" s="1"/>
  <c r="AB39" i="19"/>
  <c r="AB43" i="19" s="1"/>
  <c r="X39" i="19"/>
  <c r="X43" i="19" s="1"/>
  <c r="T39" i="19"/>
  <c r="T43" i="19" s="1"/>
  <c r="P39" i="19"/>
  <c r="H39" i="19"/>
  <c r="AA39" i="19"/>
  <c r="AA43" i="19" s="1"/>
  <c r="W39" i="19"/>
  <c r="W43" i="19" s="1"/>
  <c r="S39" i="19"/>
  <c r="S43" i="19" s="1"/>
  <c r="O39" i="19"/>
  <c r="V39" i="19"/>
  <c r="V43" i="19" s="1"/>
  <c r="AB67" i="19"/>
  <c r="AB71" i="19" s="1"/>
  <c r="X67" i="19"/>
  <c r="X71" i="19" s="1"/>
  <c r="T67" i="19"/>
  <c r="T71" i="19" s="1"/>
  <c r="P67" i="19"/>
  <c r="H67" i="19"/>
  <c r="AA67" i="19"/>
  <c r="AA71" i="19" s="1"/>
  <c r="W67" i="19"/>
  <c r="W71" i="19" s="1"/>
  <c r="S67" i="19"/>
  <c r="S71" i="19" s="1"/>
  <c r="O67" i="19"/>
  <c r="V67" i="19"/>
  <c r="V71" i="19" s="1"/>
  <c r="P11" i="19"/>
  <c r="T11" i="19"/>
  <c r="T15" i="19" s="1"/>
  <c r="X11" i="19"/>
  <c r="X15" i="19" s="1"/>
  <c r="AB11" i="19"/>
  <c r="AB15" i="19" s="1"/>
  <c r="M11" i="19"/>
  <c r="Q11" i="19"/>
  <c r="U11" i="19"/>
  <c r="U15" i="19" s="1"/>
  <c r="M39" i="19"/>
  <c r="Q39" i="19"/>
  <c r="U39" i="19"/>
  <c r="U43" i="19" s="1"/>
  <c r="N67" i="19"/>
  <c r="M67" i="19"/>
  <c r="Q67" i="19"/>
  <c r="U67" i="19"/>
  <c r="U71" i="19" s="1"/>
  <c r="AB95" i="19"/>
  <c r="AB99" i="19" s="1"/>
  <c r="X95" i="19"/>
  <c r="X99" i="19" s="1"/>
  <c r="T95" i="19"/>
  <c r="T99" i="19" s="1"/>
  <c r="P95" i="19"/>
  <c r="Z95" i="19"/>
  <c r="Z99" i="19" s="1"/>
  <c r="V95" i="19"/>
  <c r="V99" i="19" s="1"/>
  <c r="R95" i="19"/>
  <c r="N95" i="19"/>
  <c r="O95" i="19"/>
  <c r="W95" i="19"/>
  <c r="W99" i="19" s="1"/>
  <c r="A4" i="1"/>
  <c r="G16" i="25" l="1"/>
  <c r="Y26" i="19"/>
  <c r="Y15" i="19"/>
  <c r="G15" i="25"/>
  <c r="G14" i="25"/>
  <c r="AA23" i="20"/>
  <c r="V23" i="20"/>
  <c r="T23" i="20"/>
  <c r="X23" i="20"/>
  <c r="U23" i="20"/>
  <c r="AB23" i="20"/>
  <c r="S23" i="20"/>
  <c r="Y23" i="20"/>
  <c r="Z23" i="20"/>
  <c r="W23" i="20"/>
  <c r="G22" i="25"/>
  <c r="G18" i="25"/>
  <c r="G20" i="25"/>
  <c r="G13" i="25"/>
  <c r="G28" i="25"/>
  <c r="AD16" i="25" s="1"/>
  <c r="G8" i="21" s="1"/>
  <c r="G17" i="25"/>
  <c r="G24" i="25"/>
  <c r="G19" i="25"/>
  <c r="G21" i="25"/>
  <c r="G27" i="25"/>
  <c r="G23" i="25"/>
  <c r="G25" i="25"/>
  <c r="Y18" i="19"/>
  <c r="Y25" i="19"/>
  <c r="Y20" i="19"/>
  <c r="Y17" i="19"/>
  <c r="Y13" i="19"/>
  <c r="Y22" i="19"/>
  <c r="Y19" i="19"/>
  <c r="AA78" i="19"/>
  <c r="AA75" i="19"/>
  <c r="AA82" i="19"/>
  <c r="AA81" i="19"/>
  <c r="AA79" i="19"/>
  <c r="AA70" i="19"/>
  <c r="AA77" i="19"/>
  <c r="AA76" i="19"/>
  <c r="AA73" i="19"/>
  <c r="AA80" i="19"/>
  <c r="AA74" i="19"/>
  <c r="AA69" i="19"/>
  <c r="AB109" i="19"/>
  <c r="AB103" i="19"/>
  <c r="AB105" i="19"/>
  <c r="AB98" i="19"/>
  <c r="AB108" i="19"/>
  <c r="AB107" i="19"/>
  <c r="AB106" i="19"/>
  <c r="AB101" i="19"/>
  <c r="AB104" i="19"/>
  <c r="AB110" i="19"/>
  <c r="AB97" i="19"/>
  <c r="AB102" i="19"/>
  <c r="AB75" i="19"/>
  <c r="AB81" i="19"/>
  <c r="AB79" i="19"/>
  <c r="AB70" i="19"/>
  <c r="AB77" i="19"/>
  <c r="AB74" i="19"/>
  <c r="AB73" i="19"/>
  <c r="AB78" i="19"/>
  <c r="AB82" i="19"/>
  <c r="AB80" i="19"/>
  <c r="AB76" i="19"/>
  <c r="AB69" i="19"/>
  <c r="T47" i="19"/>
  <c r="T41" i="19"/>
  <c r="T54" i="19"/>
  <c r="T53" i="19"/>
  <c r="T49" i="19"/>
  <c r="T45" i="19"/>
  <c r="T52" i="19"/>
  <c r="T51" i="19"/>
  <c r="T48" i="19"/>
  <c r="T42" i="19"/>
  <c r="T50" i="19"/>
  <c r="T46" i="19"/>
  <c r="Z73" i="19"/>
  <c r="Z78" i="19"/>
  <c r="Z75" i="19"/>
  <c r="Z82" i="19"/>
  <c r="Z81" i="19"/>
  <c r="Z79" i="19"/>
  <c r="Z70" i="19"/>
  <c r="Z80" i="19"/>
  <c r="Z69" i="19"/>
  <c r="Z76" i="19"/>
  <c r="Z74" i="19"/>
  <c r="Z77" i="19"/>
  <c r="T109" i="19"/>
  <c r="T103" i="19"/>
  <c r="T105" i="19"/>
  <c r="T98" i="19"/>
  <c r="T108" i="19"/>
  <c r="T107" i="19"/>
  <c r="T106" i="19"/>
  <c r="T101" i="19"/>
  <c r="T97" i="19"/>
  <c r="T102" i="19"/>
  <c r="T104" i="19"/>
  <c r="T110" i="19"/>
  <c r="U81" i="19"/>
  <c r="U79" i="19"/>
  <c r="U77" i="19"/>
  <c r="U74" i="19"/>
  <c r="U80" i="19"/>
  <c r="U69" i="19"/>
  <c r="U78" i="19"/>
  <c r="U75" i="19"/>
  <c r="U82" i="19"/>
  <c r="U70" i="19"/>
  <c r="U73" i="19"/>
  <c r="U76" i="19"/>
  <c r="S78" i="19"/>
  <c r="S75" i="19"/>
  <c r="S82" i="19"/>
  <c r="S81" i="19"/>
  <c r="S79" i="19"/>
  <c r="S70" i="19"/>
  <c r="S77" i="19"/>
  <c r="S76" i="19"/>
  <c r="S73" i="19"/>
  <c r="S69" i="19"/>
  <c r="S80" i="19"/>
  <c r="S74" i="19"/>
  <c r="V54" i="19"/>
  <c r="V50" i="19"/>
  <c r="V46" i="19"/>
  <c r="V52" i="19"/>
  <c r="V51" i="19"/>
  <c r="V48" i="19"/>
  <c r="V42" i="19"/>
  <c r="V41" i="19"/>
  <c r="V47" i="19"/>
  <c r="V53" i="19"/>
  <c r="V49" i="19"/>
  <c r="V45" i="19"/>
  <c r="X53" i="19"/>
  <c r="X49" i="19"/>
  <c r="X45" i="19"/>
  <c r="X47" i="19"/>
  <c r="X41" i="19"/>
  <c r="X46" i="19"/>
  <c r="X54" i="19"/>
  <c r="X50" i="19"/>
  <c r="X51" i="19"/>
  <c r="X52" i="19"/>
  <c r="X48" i="19"/>
  <c r="X42" i="19"/>
  <c r="Y104" i="19"/>
  <c r="Y97" i="19"/>
  <c r="Y106" i="19"/>
  <c r="Y101" i="19"/>
  <c r="Y109" i="19"/>
  <c r="Y108" i="19"/>
  <c r="Y107" i="19"/>
  <c r="Y102" i="19"/>
  <c r="Y110" i="19"/>
  <c r="Y98" i="19"/>
  <c r="Y103" i="19"/>
  <c r="Y105" i="19"/>
  <c r="AA101" i="19"/>
  <c r="AA109" i="19"/>
  <c r="AA103" i="19"/>
  <c r="AA105" i="19"/>
  <c r="AA98" i="19"/>
  <c r="AA108" i="19"/>
  <c r="AA104" i="19"/>
  <c r="AA97" i="19"/>
  <c r="AA110" i="19"/>
  <c r="AA106" i="19"/>
  <c r="AA102" i="19"/>
  <c r="AA107" i="19"/>
  <c r="S101" i="19"/>
  <c r="S109" i="19"/>
  <c r="S103" i="19"/>
  <c r="S105" i="19"/>
  <c r="S98" i="19"/>
  <c r="S104" i="19"/>
  <c r="S97" i="19"/>
  <c r="S110" i="19"/>
  <c r="S106" i="19"/>
  <c r="S108" i="19"/>
  <c r="S102" i="19"/>
  <c r="S107" i="19"/>
  <c r="W50" i="19"/>
  <c r="W46" i="19"/>
  <c r="W53" i="19"/>
  <c r="W49" i="19"/>
  <c r="W45" i="19"/>
  <c r="W47" i="19"/>
  <c r="W41" i="19"/>
  <c r="W54" i="19"/>
  <c r="W42" i="19"/>
  <c r="W52" i="19"/>
  <c r="W48" i="19"/>
  <c r="W51" i="19"/>
  <c r="U103" i="19"/>
  <c r="U105" i="19"/>
  <c r="U98" i="19"/>
  <c r="U108" i="19"/>
  <c r="U107" i="19"/>
  <c r="U102" i="19"/>
  <c r="U101" i="19"/>
  <c r="U109" i="19"/>
  <c r="U104" i="19"/>
  <c r="U106" i="19"/>
  <c r="U97" i="19"/>
  <c r="U110" i="19"/>
  <c r="Z52" i="19"/>
  <c r="Z51" i="19"/>
  <c r="Z48" i="19"/>
  <c r="Z42" i="19"/>
  <c r="Z50" i="19"/>
  <c r="Z46" i="19"/>
  <c r="Z53" i="19"/>
  <c r="Z49" i="19"/>
  <c r="Z45" i="19"/>
  <c r="Z41" i="19"/>
  <c r="Z54" i="19"/>
  <c r="Z47" i="19"/>
  <c r="U47" i="19"/>
  <c r="U41" i="19"/>
  <c r="U54" i="19"/>
  <c r="U50" i="19"/>
  <c r="U46" i="19"/>
  <c r="U52" i="19"/>
  <c r="U51" i="19"/>
  <c r="U48" i="19"/>
  <c r="U42" i="19"/>
  <c r="U49" i="19"/>
  <c r="U53" i="19"/>
  <c r="U45" i="19"/>
  <c r="AA52" i="19"/>
  <c r="AA51" i="19"/>
  <c r="AA48" i="19"/>
  <c r="AA42" i="19"/>
  <c r="AA47" i="19"/>
  <c r="AA41" i="19"/>
  <c r="AA53" i="19"/>
  <c r="AA49" i="19"/>
  <c r="AA45" i="19"/>
  <c r="AA50" i="19"/>
  <c r="AA46" i="19"/>
  <c r="AA54" i="19"/>
  <c r="Y53" i="19"/>
  <c r="Y49" i="19"/>
  <c r="Y45" i="19"/>
  <c r="Y52" i="19"/>
  <c r="Y51" i="19"/>
  <c r="Y48" i="19"/>
  <c r="Y42" i="19"/>
  <c r="Y54" i="19"/>
  <c r="Y50" i="19"/>
  <c r="Y46" i="19"/>
  <c r="Y47" i="19"/>
  <c r="Y41" i="19"/>
  <c r="Y21" i="19"/>
  <c r="W74" i="19"/>
  <c r="W80" i="19"/>
  <c r="W69" i="19"/>
  <c r="W76" i="19"/>
  <c r="W73" i="19"/>
  <c r="W81" i="19"/>
  <c r="W79" i="19"/>
  <c r="W70" i="19"/>
  <c r="W77" i="19"/>
  <c r="W75" i="19"/>
  <c r="W82" i="19"/>
  <c r="W78" i="19"/>
  <c r="Z106" i="19"/>
  <c r="Z101" i="19"/>
  <c r="Z109" i="19"/>
  <c r="Z103" i="19"/>
  <c r="Z102" i="19"/>
  <c r="Z104" i="19"/>
  <c r="Z97" i="19"/>
  <c r="Z110" i="19"/>
  <c r="Z108" i="19"/>
  <c r="Z107" i="19"/>
  <c r="Z98" i="19"/>
  <c r="Z105" i="19"/>
  <c r="T75" i="19"/>
  <c r="T81" i="19"/>
  <c r="T79" i="19"/>
  <c r="T70" i="19"/>
  <c r="T77" i="19"/>
  <c r="T74" i="19"/>
  <c r="T73" i="19"/>
  <c r="T78" i="19"/>
  <c r="T82" i="19"/>
  <c r="T80" i="19"/>
  <c r="T76" i="19"/>
  <c r="T69" i="19"/>
  <c r="Y23" i="19"/>
  <c r="AB48" i="19"/>
  <c r="AB42" i="19"/>
  <c r="AB47" i="19"/>
  <c r="AB41" i="19"/>
  <c r="AB54" i="19"/>
  <c r="AB53" i="19"/>
  <c r="AB49" i="19"/>
  <c r="AB45" i="19"/>
  <c r="AB52" i="19"/>
  <c r="AB51" i="19"/>
  <c r="AB46" i="19"/>
  <c r="AB50" i="19"/>
  <c r="V105" i="19"/>
  <c r="V98" i="19"/>
  <c r="V108" i="19"/>
  <c r="V107" i="19"/>
  <c r="V102" i="19"/>
  <c r="V104" i="19"/>
  <c r="V97" i="19"/>
  <c r="V110" i="19"/>
  <c r="V109" i="19"/>
  <c r="V103" i="19"/>
  <c r="V106" i="19"/>
  <c r="V101" i="19"/>
  <c r="S52" i="19"/>
  <c r="S51" i="19"/>
  <c r="S48" i="19"/>
  <c r="S42" i="19"/>
  <c r="S47" i="19"/>
  <c r="S41" i="19"/>
  <c r="S53" i="19"/>
  <c r="S49" i="19"/>
  <c r="S45" i="19"/>
  <c r="S50" i="19"/>
  <c r="S54" i="19"/>
  <c r="S46" i="19"/>
  <c r="W108" i="19"/>
  <c r="W107" i="19"/>
  <c r="W102" i="19"/>
  <c r="W104" i="19"/>
  <c r="W97" i="19"/>
  <c r="W110" i="19"/>
  <c r="W106" i="19"/>
  <c r="W103" i="19"/>
  <c r="W105" i="19"/>
  <c r="W98" i="19"/>
  <c r="W109" i="19"/>
  <c r="W101" i="19"/>
  <c r="X102" i="19"/>
  <c r="X104" i="19"/>
  <c r="X97" i="19"/>
  <c r="X110" i="19"/>
  <c r="X106" i="19"/>
  <c r="X101" i="19"/>
  <c r="X105" i="19"/>
  <c r="X98" i="19"/>
  <c r="X108" i="19"/>
  <c r="X107" i="19"/>
  <c r="X109" i="19"/>
  <c r="X103" i="19"/>
  <c r="V77" i="19"/>
  <c r="V74" i="19"/>
  <c r="V80" i="19"/>
  <c r="V69" i="19"/>
  <c r="V76" i="19"/>
  <c r="V75" i="19"/>
  <c r="V82" i="19"/>
  <c r="V81" i="19"/>
  <c r="V79" i="19"/>
  <c r="V70" i="19"/>
  <c r="V78" i="19"/>
  <c r="V73" i="19"/>
  <c r="X80" i="19"/>
  <c r="X76" i="19"/>
  <c r="X73" i="19"/>
  <c r="X78" i="19"/>
  <c r="X77" i="19"/>
  <c r="X74" i="19"/>
  <c r="X69" i="19"/>
  <c r="X75" i="19"/>
  <c r="X82" i="19"/>
  <c r="X70" i="19"/>
  <c r="X81" i="19"/>
  <c r="X79" i="19"/>
  <c r="Y14" i="19"/>
  <c r="Y24" i="19"/>
  <c r="Y76" i="19"/>
  <c r="Y73" i="19"/>
  <c r="Y78" i="19"/>
  <c r="Y75" i="19"/>
  <c r="Y82" i="19"/>
  <c r="Y74" i="19"/>
  <c r="Y80" i="19"/>
  <c r="Y69" i="19"/>
  <c r="Y77" i="19"/>
  <c r="Y70" i="19"/>
  <c r="Y81" i="19"/>
  <c r="Y79" i="19"/>
  <c r="AA106" i="20"/>
  <c r="AA103" i="20"/>
  <c r="AA101" i="20"/>
  <c r="AA109" i="20"/>
  <c r="AA98" i="20"/>
  <c r="AA105" i="20"/>
  <c r="AA102" i="20"/>
  <c r="AA108" i="20"/>
  <c r="AA107" i="20"/>
  <c r="AA97" i="20"/>
  <c r="AA104" i="20"/>
  <c r="AB48" i="20"/>
  <c r="AB50" i="20"/>
  <c r="AB45" i="20"/>
  <c r="AB52" i="20"/>
  <c r="AB51" i="20"/>
  <c r="AB47" i="20"/>
  <c r="AB53" i="20"/>
  <c r="AB42" i="20"/>
  <c r="AB49" i="20"/>
  <c r="AB46" i="20"/>
  <c r="AB41" i="20"/>
  <c r="X108" i="20"/>
  <c r="X107" i="20"/>
  <c r="X97" i="20"/>
  <c r="X104" i="20"/>
  <c r="X102" i="20"/>
  <c r="X101" i="20"/>
  <c r="X106" i="20"/>
  <c r="X103" i="20"/>
  <c r="X109" i="20"/>
  <c r="X98" i="20"/>
  <c r="X105" i="20"/>
  <c r="V105" i="20"/>
  <c r="V109" i="20"/>
  <c r="V102" i="20"/>
  <c r="V108" i="20"/>
  <c r="V107" i="20"/>
  <c r="V97" i="20"/>
  <c r="V104" i="20"/>
  <c r="V101" i="20"/>
  <c r="V106" i="20"/>
  <c r="V103" i="20"/>
  <c r="V98" i="20"/>
  <c r="U50" i="20"/>
  <c r="U45" i="20"/>
  <c r="U47" i="20"/>
  <c r="U51" i="20"/>
  <c r="U53" i="20"/>
  <c r="U42" i="20"/>
  <c r="U49" i="20"/>
  <c r="U46" i="20"/>
  <c r="U41" i="20"/>
  <c r="U52" i="20"/>
  <c r="U48" i="20"/>
  <c r="S52" i="20"/>
  <c r="S41" i="20"/>
  <c r="S45" i="20"/>
  <c r="S48" i="20"/>
  <c r="S50" i="20"/>
  <c r="S51" i="20"/>
  <c r="S47" i="20"/>
  <c r="S53" i="20"/>
  <c r="S42" i="20"/>
  <c r="S49" i="20"/>
  <c r="S46" i="20"/>
  <c r="Z46" i="20"/>
  <c r="Z48" i="20"/>
  <c r="Z52" i="20"/>
  <c r="Z41" i="20"/>
  <c r="Z50" i="20"/>
  <c r="Z45" i="20"/>
  <c r="Z51" i="20"/>
  <c r="Z47" i="20"/>
  <c r="Z53" i="20"/>
  <c r="Z42" i="20"/>
  <c r="Z49" i="20"/>
  <c r="T103" i="20"/>
  <c r="T106" i="20"/>
  <c r="T109" i="20"/>
  <c r="T98" i="20"/>
  <c r="T105" i="20"/>
  <c r="T102" i="20"/>
  <c r="T108" i="20"/>
  <c r="T107" i="20"/>
  <c r="T97" i="20"/>
  <c r="T104" i="20"/>
  <c r="T101" i="20"/>
  <c r="Y104" i="20"/>
  <c r="Y108" i="20"/>
  <c r="Y107" i="20"/>
  <c r="Y101" i="20"/>
  <c r="Y97" i="20"/>
  <c r="Y106" i="20"/>
  <c r="Y103" i="20"/>
  <c r="Y109" i="20"/>
  <c r="Y98" i="20"/>
  <c r="Y105" i="20"/>
  <c r="Y102" i="20"/>
  <c r="X53" i="20"/>
  <c r="X42" i="20"/>
  <c r="X46" i="20"/>
  <c r="X49" i="20"/>
  <c r="X52" i="20"/>
  <c r="X41" i="20"/>
  <c r="X48" i="20"/>
  <c r="X50" i="20"/>
  <c r="X45" i="20"/>
  <c r="X51" i="20"/>
  <c r="X47" i="20"/>
  <c r="T48" i="20"/>
  <c r="T50" i="20"/>
  <c r="T45" i="20"/>
  <c r="T51" i="20"/>
  <c r="T52" i="20"/>
  <c r="T47" i="20"/>
  <c r="T53" i="20"/>
  <c r="T42" i="20"/>
  <c r="T49" i="20"/>
  <c r="T46" i="20"/>
  <c r="T41" i="20"/>
  <c r="W47" i="20"/>
  <c r="W53" i="20"/>
  <c r="W42" i="20"/>
  <c r="W49" i="20"/>
  <c r="W51" i="20"/>
  <c r="W46" i="20"/>
  <c r="W52" i="20"/>
  <c r="W41" i="20"/>
  <c r="W48" i="20"/>
  <c r="W50" i="20"/>
  <c r="W45" i="20"/>
  <c r="S106" i="20"/>
  <c r="S103" i="20"/>
  <c r="S101" i="20"/>
  <c r="S109" i="20"/>
  <c r="S98" i="20"/>
  <c r="S105" i="20"/>
  <c r="S102" i="20"/>
  <c r="S108" i="20"/>
  <c r="S107" i="20"/>
  <c r="S97" i="20"/>
  <c r="S104" i="20"/>
  <c r="U109" i="20"/>
  <c r="U98" i="20"/>
  <c r="U105" i="20"/>
  <c r="U103" i="20"/>
  <c r="U102" i="20"/>
  <c r="U108" i="20"/>
  <c r="U107" i="20"/>
  <c r="U97" i="20"/>
  <c r="U104" i="20"/>
  <c r="U101" i="20"/>
  <c r="U106" i="20"/>
  <c r="W102" i="20"/>
  <c r="W105" i="20"/>
  <c r="W108" i="20"/>
  <c r="W107" i="20"/>
  <c r="W97" i="20"/>
  <c r="W104" i="20"/>
  <c r="W101" i="20"/>
  <c r="W106" i="20"/>
  <c r="W103" i="20"/>
  <c r="W109" i="20"/>
  <c r="W98" i="20"/>
  <c r="AB103" i="20"/>
  <c r="AB106" i="20"/>
  <c r="AB109" i="20"/>
  <c r="AB98" i="20"/>
  <c r="AB105" i="20"/>
  <c r="AB102" i="20"/>
  <c r="AB108" i="20"/>
  <c r="AB107" i="20"/>
  <c r="AB97" i="20"/>
  <c r="AB104" i="20"/>
  <c r="AB101" i="20"/>
  <c r="Y49" i="20"/>
  <c r="Y41" i="20"/>
  <c r="Y46" i="20"/>
  <c r="Y52" i="20"/>
  <c r="Y48" i="20"/>
  <c r="Y53" i="20"/>
  <c r="Y50" i="20"/>
  <c r="Y45" i="20"/>
  <c r="Y51" i="20"/>
  <c r="Y47" i="20"/>
  <c r="Y42" i="20"/>
  <c r="Z101" i="20"/>
  <c r="Z104" i="20"/>
  <c r="Z106" i="20"/>
  <c r="Z103" i="20"/>
  <c r="Z109" i="20"/>
  <c r="Z98" i="20"/>
  <c r="Z105" i="20"/>
  <c r="Z102" i="20"/>
  <c r="Z108" i="20"/>
  <c r="Z107" i="20"/>
  <c r="Z97" i="20"/>
  <c r="V51" i="20"/>
  <c r="V42" i="20"/>
  <c r="V47" i="20"/>
  <c r="V53" i="20"/>
  <c r="V49" i="20"/>
  <c r="V46" i="20"/>
  <c r="V52" i="20"/>
  <c r="V41" i="20"/>
  <c r="V48" i="20"/>
  <c r="V45" i="20"/>
  <c r="V50" i="20"/>
  <c r="AA52" i="20"/>
  <c r="AA41" i="20"/>
  <c r="AA50" i="20"/>
  <c r="AA45" i="20"/>
  <c r="AA48" i="20"/>
  <c r="AA51" i="20"/>
  <c r="AA47" i="20"/>
  <c r="AA53" i="20"/>
  <c r="AA42" i="20"/>
  <c r="AA49" i="20"/>
  <c r="AA46" i="20"/>
  <c r="Y24" i="20"/>
  <c r="Y17" i="20"/>
  <c r="Y22" i="20"/>
  <c r="Y14" i="20"/>
  <c r="Y20" i="20"/>
  <c r="Y25" i="20"/>
  <c r="Y21" i="20"/>
  <c r="Y18" i="20"/>
  <c r="Y13" i="20"/>
  <c r="Y19" i="20"/>
  <c r="Z20" i="20"/>
  <c r="Z22" i="20"/>
  <c r="Z25" i="20"/>
  <c r="Z21" i="20"/>
  <c r="Z18" i="20"/>
  <c r="Z13" i="20"/>
  <c r="Z19" i="20"/>
  <c r="Z14" i="20"/>
  <c r="Z24" i="20"/>
  <c r="Z17" i="20"/>
  <c r="W22" i="20"/>
  <c r="W19" i="20"/>
  <c r="W14" i="20"/>
  <c r="W25" i="20"/>
  <c r="W24" i="20"/>
  <c r="W17" i="20"/>
  <c r="W20" i="20"/>
  <c r="W21" i="20"/>
  <c r="W18" i="20"/>
  <c r="W13" i="20"/>
  <c r="AA24" i="20"/>
  <c r="AA25" i="20"/>
  <c r="AA21" i="20"/>
  <c r="AA18" i="20"/>
  <c r="AA13" i="20"/>
  <c r="AA20" i="20"/>
  <c r="AA19" i="20"/>
  <c r="AA14" i="20"/>
  <c r="AA17" i="20"/>
  <c r="AA22" i="20"/>
  <c r="X24" i="20"/>
  <c r="X17" i="20"/>
  <c r="X20" i="20"/>
  <c r="X25" i="20"/>
  <c r="X14" i="20"/>
  <c r="X18" i="20"/>
  <c r="X22" i="20"/>
  <c r="X19" i="20"/>
  <c r="X21" i="20"/>
  <c r="X13" i="20"/>
  <c r="AB25" i="20"/>
  <c r="AB21" i="20"/>
  <c r="AB18" i="20"/>
  <c r="AB13" i="20"/>
  <c r="AB17" i="20"/>
  <c r="AB22" i="20"/>
  <c r="AB19" i="20"/>
  <c r="AB14" i="20"/>
  <c r="AB24" i="20"/>
  <c r="AB20" i="20"/>
  <c r="S20" i="20"/>
  <c r="S25" i="20"/>
  <c r="S21" i="20"/>
  <c r="S18" i="20"/>
  <c r="S13" i="20"/>
  <c r="S14" i="20"/>
  <c r="S24" i="20"/>
  <c r="S17" i="20"/>
  <c r="S22" i="20"/>
  <c r="S19" i="20"/>
  <c r="U24" i="20"/>
  <c r="U25" i="20"/>
  <c r="U18" i="20"/>
  <c r="U22" i="20"/>
  <c r="U19" i="20"/>
  <c r="U14" i="20"/>
  <c r="U20" i="20"/>
  <c r="U13" i="20"/>
  <c r="U17" i="20"/>
  <c r="U21" i="20"/>
  <c r="V22" i="20"/>
  <c r="V19" i="20"/>
  <c r="V14" i="20"/>
  <c r="V21" i="20"/>
  <c r="V13" i="20"/>
  <c r="V24" i="20"/>
  <c r="V17" i="20"/>
  <c r="V25" i="20"/>
  <c r="V20" i="20"/>
  <c r="V18" i="20"/>
  <c r="T25" i="20"/>
  <c r="T21" i="20"/>
  <c r="T18" i="20"/>
  <c r="T13" i="20"/>
  <c r="T20" i="20"/>
  <c r="T24" i="20"/>
  <c r="T17" i="20"/>
  <c r="T22" i="20"/>
  <c r="T19" i="20"/>
  <c r="T14" i="20"/>
  <c r="AB110" i="20"/>
  <c r="V110" i="20"/>
  <c r="AA54" i="20"/>
  <c r="Y110" i="20"/>
  <c r="Z110" i="20"/>
  <c r="AB54" i="20"/>
  <c r="W26" i="20"/>
  <c r="T110" i="20"/>
  <c r="Z26" i="20"/>
  <c r="V54" i="20"/>
  <c r="T54" i="20"/>
  <c r="AA110" i="20"/>
  <c r="S26" i="20"/>
  <c r="X26" i="20"/>
  <c r="V26" i="20"/>
  <c r="U110" i="20"/>
  <c r="W54" i="20"/>
  <c r="Y54" i="20"/>
  <c r="S54" i="20"/>
  <c r="AB26" i="20"/>
  <c r="U26" i="20"/>
  <c r="S110" i="20"/>
  <c r="U54" i="20"/>
  <c r="X54" i="20"/>
  <c r="X110" i="20"/>
  <c r="W110" i="20"/>
  <c r="Z54" i="20"/>
  <c r="Y26" i="20"/>
  <c r="T26" i="20"/>
  <c r="AA26" i="20"/>
  <c r="X25" i="19"/>
  <c r="X22" i="19"/>
  <c r="X20" i="19"/>
  <c r="X18" i="19"/>
  <c r="X14" i="19"/>
  <c r="X13" i="19"/>
  <c r="X24" i="19"/>
  <c r="X23" i="19"/>
  <c r="X21" i="19"/>
  <c r="X19" i="19"/>
  <c r="X17" i="19"/>
  <c r="X26" i="19"/>
  <c r="T25" i="19"/>
  <c r="T22" i="19"/>
  <c r="T20" i="19"/>
  <c r="T18" i="19"/>
  <c r="T14" i="19"/>
  <c r="T24" i="19"/>
  <c r="T23" i="19"/>
  <c r="T21" i="19"/>
  <c r="T19" i="19"/>
  <c r="T17" i="19"/>
  <c r="T13" i="19"/>
  <c r="T26" i="19"/>
  <c r="S26" i="19"/>
  <c r="S25" i="19"/>
  <c r="S22" i="19"/>
  <c r="S20" i="19"/>
  <c r="S18" i="19"/>
  <c r="S14" i="19"/>
  <c r="S21" i="19"/>
  <c r="S23" i="19"/>
  <c r="S13" i="19"/>
  <c r="S19" i="19"/>
  <c r="S17" i="19"/>
  <c r="S24" i="19"/>
  <c r="AA26" i="19"/>
  <c r="AA25" i="19"/>
  <c r="AA22" i="19"/>
  <c r="AA20" i="19"/>
  <c r="AA18" i="19"/>
  <c r="AA14" i="19"/>
  <c r="AA24" i="19"/>
  <c r="AA17" i="19"/>
  <c r="AA19" i="19"/>
  <c r="AA23" i="19"/>
  <c r="AA13" i="19"/>
  <c r="AA21" i="19"/>
  <c r="Z24" i="19"/>
  <c r="Z23" i="19"/>
  <c r="Z21" i="19"/>
  <c r="Z19" i="19"/>
  <c r="Z17" i="19"/>
  <c r="Z13" i="19"/>
  <c r="Z26" i="19"/>
  <c r="Z25" i="19"/>
  <c r="Z22" i="19"/>
  <c r="Z20" i="19"/>
  <c r="Z18" i="19"/>
  <c r="Z14" i="19"/>
  <c r="W26" i="19"/>
  <c r="W25" i="19"/>
  <c r="W22" i="19"/>
  <c r="W20" i="19"/>
  <c r="W18" i="19"/>
  <c r="W14" i="19"/>
  <c r="W19" i="19"/>
  <c r="W21" i="19"/>
  <c r="W24" i="19"/>
  <c r="W17" i="19"/>
  <c r="W23" i="19"/>
  <c r="W13" i="19"/>
  <c r="U24" i="19"/>
  <c r="U23" i="19"/>
  <c r="U21" i="19"/>
  <c r="U19" i="19"/>
  <c r="U17" i="19"/>
  <c r="U13" i="19"/>
  <c r="U26" i="19"/>
  <c r="U20" i="19"/>
  <c r="U25" i="19"/>
  <c r="U18" i="19"/>
  <c r="U22" i="19"/>
  <c r="U14" i="19"/>
  <c r="AB25" i="19"/>
  <c r="AB22" i="19"/>
  <c r="AB20" i="19"/>
  <c r="AB18" i="19"/>
  <c r="AB14" i="19"/>
  <c r="AB13" i="19"/>
  <c r="AB24" i="19"/>
  <c r="AB23" i="19"/>
  <c r="AB21" i="19"/>
  <c r="AB19" i="19"/>
  <c r="AB17" i="19"/>
  <c r="AB26" i="19"/>
  <c r="V24" i="19"/>
  <c r="V23" i="19"/>
  <c r="V21" i="19"/>
  <c r="V19" i="19"/>
  <c r="V17" i="19"/>
  <c r="V13" i="19"/>
  <c r="V26" i="19"/>
  <c r="V25" i="19"/>
  <c r="V22" i="19"/>
  <c r="V20" i="19"/>
  <c r="V18" i="19"/>
  <c r="V14" i="19"/>
  <c r="S111" i="19" l="1"/>
  <c r="Y27" i="19"/>
  <c r="Z55" i="19"/>
  <c r="AA111" i="19"/>
  <c r="Y111" i="19"/>
  <c r="Y111" i="20"/>
  <c r="V111" i="20"/>
  <c r="Z111" i="20"/>
  <c r="AB111" i="20"/>
  <c r="AA55" i="20"/>
  <c r="AB55" i="20"/>
  <c r="W27" i="20"/>
  <c r="Z27" i="20"/>
  <c r="T111" i="20"/>
  <c r="Y83" i="19"/>
  <c r="T55" i="20"/>
  <c r="V55" i="20"/>
  <c r="V83" i="19"/>
  <c r="Z83" i="19"/>
  <c r="U111" i="19"/>
  <c r="AA111" i="20"/>
  <c r="T27" i="20"/>
  <c r="Z55" i="20"/>
  <c r="W111" i="20"/>
  <c r="S27" i="20"/>
  <c r="X55" i="20"/>
  <c r="AA27" i="20"/>
  <c r="Y27" i="20"/>
  <c r="X111" i="20"/>
  <c r="S111" i="20"/>
  <c r="S55" i="20"/>
  <c r="W55" i="20"/>
  <c r="U55" i="20"/>
  <c r="AB27" i="20"/>
  <c r="Y55" i="20"/>
  <c r="U27" i="20"/>
  <c r="U111" i="20"/>
  <c r="V27" i="20"/>
  <c r="X27" i="20"/>
  <c r="W83" i="19"/>
  <c r="AB111" i="19"/>
  <c r="X55" i="19"/>
  <c r="AA27" i="19"/>
  <c r="Y55" i="19"/>
  <c r="X83" i="19"/>
  <c r="X111" i="19"/>
  <c r="V111" i="19"/>
  <c r="S55" i="19"/>
  <c r="S27" i="19"/>
  <c r="AB55" i="19"/>
  <c r="U83" i="19"/>
  <c r="W27" i="19"/>
  <c r="T55" i="19"/>
  <c r="W111" i="19"/>
  <c r="T83" i="19"/>
  <c r="T111" i="19"/>
  <c r="S83" i="19"/>
  <c r="V55" i="19"/>
  <c r="X27" i="19"/>
  <c r="U55" i="19"/>
  <c r="Z111" i="19"/>
  <c r="V27" i="19"/>
  <c r="W55" i="19"/>
  <c r="AA83" i="19"/>
  <c r="AB27" i="19"/>
  <c r="U27" i="19"/>
  <c r="Z27" i="19"/>
  <c r="T27" i="19"/>
  <c r="AA55" i="19"/>
  <c r="AB83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H100" i="19" l="1"/>
  <c r="H16" i="19"/>
  <c r="G100" i="19"/>
  <c r="H44" i="19"/>
  <c r="G72" i="25"/>
  <c r="H16" i="25"/>
  <c r="I16" i="25" s="1"/>
  <c r="C8" i="21" s="1"/>
  <c r="G100" i="25"/>
  <c r="G72" i="19"/>
  <c r="H72" i="25"/>
  <c r="H44" i="25"/>
  <c r="H72" i="19"/>
  <c r="G16" i="19"/>
  <c r="G44" i="25"/>
  <c r="H100" i="25"/>
  <c r="G44" i="19"/>
  <c r="O71" i="25"/>
  <c r="H43" i="25"/>
  <c r="O99" i="19"/>
  <c r="N99" i="19"/>
  <c r="V71" i="25"/>
  <c r="G71" i="25"/>
  <c r="N15" i="19"/>
  <c r="T99" i="25"/>
  <c r="N15" i="25"/>
  <c r="R71" i="25"/>
  <c r="O43" i="19"/>
  <c r="H99" i="25"/>
  <c r="H43" i="19"/>
  <c r="N43" i="19"/>
  <c r="U43" i="25"/>
  <c r="G71" i="19"/>
  <c r="R15" i="25"/>
  <c r="V15" i="25"/>
  <c r="G43" i="19"/>
  <c r="V43" i="25"/>
  <c r="R15" i="19"/>
  <c r="R43" i="19"/>
  <c r="M71" i="25"/>
  <c r="P99" i="19"/>
  <c r="M15" i="19"/>
  <c r="R71" i="19"/>
  <c r="Q99" i="19"/>
  <c r="O15" i="25"/>
  <c r="V99" i="25"/>
  <c r="H112" i="25"/>
  <c r="G43" i="25"/>
  <c r="H15" i="19"/>
  <c r="N71" i="19"/>
  <c r="P43" i="25"/>
  <c r="M99" i="19"/>
  <c r="G99" i="19"/>
  <c r="G15" i="19"/>
  <c r="M43" i="25"/>
  <c r="O15" i="19"/>
  <c r="M43" i="19"/>
  <c r="H71" i="25"/>
  <c r="S99" i="25"/>
  <c r="Q99" i="25"/>
  <c r="U15" i="25"/>
  <c r="H28" i="19"/>
  <c r="P71" i="25"/>
  <c r="U99" i="25"/>
  <c r="S43" i="25"/>
  <c r="Q71" i="19"/>
  <c r="P71" i="19"/>
  <c r="T43" i="25"/>
  <c r="U71" i="25"/>
  <c r="Q43" i="19"/>
  <c r="P15" i="19"/>
  <c r="M99" i="25"/>
  <c r="T15" i="25"/>
  <c r="M15" i="25"/>
  <c r="H112" i="19"/>
  <c r="M71" i="19"/>
  <c r="O99" i="25"/>
  <c r="Q15" i="19"/>
  <c r="N43" i="25"/>
  <c r="G99" i="25"/>
  <c r="O43" i="25"/>
  <c r="H15" i="25"/>
  <c r="I15" i="25" s="1"/>
  <c r="C7" i="21" s="1"/>
  <c r="P15" i="25"/>
  <c r="Q15" i="25"/>
  <c r="N99" i="25"/>
  <c r="S71" i="25"/>
  <c r="H99" i="19"/>
  <c r="Q71" i="25"/>
  <c r="Q43" i="25"/>
  <c r="T71" i="25"/>
  <c r="H71" i="19"/>
  <c r="N71" i="25"/>
  <c r="R99" i="19"/>
  <c r="O71" i="19"/>
  <c r="R99" i="25"/>
  <c r="P99" i="25"/>
  <c r="S15" i="25"/>
  <c r="R43" i="25"/>
  <c r="P43" i="19"/>
  <c r="G51" i="25"/>
  <c r="O51" i="25"/>
  <c r="U51" i="25"/>
  <c r="H51" i="25"/>
  <c r="W51" i="25"/>
  <c r="R51" i="25"/>
  <c r="M51" i="25"/>
  <c r="Z51" i="25"/>
  <c r="N51" i="25"/>
  <c r="V51" i="25"/>
  <c r="Q51" i="25"/>
  <c r="AB51" i="25"/>
  <c r="Y51" i="25"/>
  <c r="T51" i="25"/>
  <c r="AA51" i="25"/>
  <c r="S51" i="25"/>
  <c r="X51" i="25"/>
  <c r="P51" i="25"/>
  <c r="M79" i="25"/>
  <c r="H98" i="19"/>
  <c r="P42" i="19"/>
  <c r="H84" i="25"/>
  <c r="H107" i="25"/>
  <c r="M110" i="25"/>
  <c r="H98" i="25"/>
  <c r="H103" i="25"/>
  <c r="H73" i="25"/>
  <c r="M98" i="25"/>
  <c r="H80" i="25"/>
  <c r="H70" i="25"/>
  <c r="W22" i="25"/>
  <c r="S18" i="25"/>
  <c r="R97" i="25"/>
  <c r="X18" i="25"/>
  <c r="S14" i="25"/>
  <c r="Z70" i="25"/>
  <c r="Z74" i="25"/>
  <c r="Z75" i="25"/>
  <c r="O18" i="25"/>
  <c r="S19" i="25"/>
  <c r="M109" i="25"/>
  <c r="Z97" i="25"/>
  <c r="V14" i="25"/>
  <c r="X24" i="25"/>
  <c r="P17" i="25"/>
  <c r="S25" i="25"/>
  <c r="S22" i="25"/>
  <c r="AB105" i="25"/>
  <c r="X20" i="25"/>
  <c r="Q104" i="25"/>
  <c r="H14" i="25"/>
  <c r="I14" i="25" s="1"/>
  <c r="C6" i="21" s="1"/>
  <c r="T42" i="25"/>
  <c r="T47" i="25"/>
  <c r="S17" i="25"/>
  <c r="R101" i="25"/>
  <c r="M106" i="25"/>
  <c r="H28" i="25"/>
  <c r="AC28" i="25" s="1"/>
  <c r="T45" i="25"/>
  <c r="Z78" i="25"/>
  <c r="AA101" i="25"/>
  <c r="Z101" i="25"/>
  <c r="AB13" i="25"/>
  <c r="Q47" i="19"/>
  <c r="H106" i="19"/>
  <c r="R47" i="19"/>
  <c r="H102" i="19"/>
  <c r="H109" i="25"/>
  <c r="H78" i="25"/>
  <c r="M103" i="25"/>
  <c r="H79" i="25"/>
  <c r="H106" i="25"/>
  <c r="X21" i="25"/>
  <c r="H105" i="25"/>
  <c r="AB103" i="25"/>
  <c r="H111" i="25"/>
  <c r="H27" i="25"/>
  <c r="Q103" i="25"/>
  <c r="H52" i="25"/>
  <c r="AB108" i="25"/>
  <c r="Z104" i="25"/>
  <c r="X13" i="25"/>
  <c r="T19" i="25"/>
  <c r="AA110" i="25"/>
  <c r="S20" i="25"/>
  <c r="S26" i="25"/>
  <c r="S103" i="25"/>
  <c r="X19" i="25"/>
  <c r="AB98" i="25"/>
  <c r="H49" i="25"/>
  <c r="S21" i="25"/>
  <c r="Z108" i="25"/>
  <c r="P25" i="25"/>
  <c r="Z76" i="25"/>
  <c r="Z109" i="25"/>
  <c r="Q110" i="25"/>
  <c r="Q106" i="25"/>
  <c r="R107" i="25"/>
  <c r="AA109" i="25"/>
  <c r="Q105" i="25"/>
  <c r="T41" i="25"/>
  <c r="H20" i="25"/>
  <c r="I20" i="25" s="1"/>
  <c r="C12" i="21" s="1"/>
  <c r="AA25" i="25"/>
  <c r="P26" i="25"/>
  <c r="AB102" i="25"/>
  <c r="N21" i="25"/>
  <c r="M101" i="25"/>
  <c r="T53" i="25"/>
  <c r="M107" i="25"/>
  <c r="M104" i="25"/>
  <c r="H13" i="25"/>
  <c r="I13" i="25" s="1"/>
  <c r="C5" i="21" s="1"/>
  <c r="G98" i="25"/>
  <c r="W19" i="25"/>
  <c r="V18" i="25"/>
  <c r="Y98" i="25"/>
  <c r="G81" i="19"/>
  <c r="U17" i="25"/>
  <c r="H108" i="25"/>
  <c r="H69" i="25"/>
  <c r="H101" i="25"/>
  <c r="H75" i="25"/>
  <c r="H81" i="25"/>
  <c r="M108" i="25"/>
  <c r="H77" i="25"/>
  <c r="AA98" i="25"/>
  <c r="X26" i="25"/>
  <c r="AA102" i="25"/>
  <c r="S23" i="25"/>
  <c r="Z81" i="25"/>
  <c r="AB104" i="25"/>
  <c r="Z69" i="25"/>
  <c r="O22" i="25"/>
  <c r="X14" i="25"/>
  <c r="S24" i="25"/>
  <c r="H45" i="25"/>
  <c r="Q97" i="25"/>
  <c r="T52" i="25"/>
  <c r="X23" i="25"/>
  <c r="P18" i="25"/>
  <c r="P23" i="25"/>
  <c r="T48" i="25"/>
  <c r="AB106" i="25"/>
  <c r="M97" i="25"/>
  <c r="H55" i="25"/>
  <c r="X22" i="25"/>
  <c r="Z106" i="25"/>
  <c r="Z80" i="25"/>
  <c r="H25" i="25"/>
  <c r="I25" i="25" s="1"/>
  <c r="H19" i="25"/>
  <c r="I19" i="25" s="1"/>
  <c r="C11" i="21" s="1"/>
  <c r="Y105" i="25"/>
  <c r="H41" i="25"/>
  <c r="Q101" i="25"/>
  <c r="Q109" i="25"/>
  <c r="T50" i="25"/>
  <c r="Z26" i="25"/>
  <c r="T49" i="25"/>
  <c r="R105" i="25"/>
  <c r="N25" i="25"/>
  <c r="AB20" i="25"/>
  <c r="Z18" i="25"/>
  <c r="P21" i="25"/>
  <c r="H50" i="25"/>
  <c r="AA18" i="25"/>
  <c r="O19" i="25"/>
  <c r="H24" i="25"/>
  <c r="I24" i="25" s="1"/>
  <c r="R104" i="25"/>
  <c r="P13" i="25"/>
  <c r="N20" i="25"/>
  <c r="W14" i="25"/>
  <c r="T20" i="25"/>
  <c r="N49" i="19"/>
  <c r="H103" i="19"/>
  <c r="M42" i="19"/>
  <c r="H109" i="19"/>
  <c r="H97" i="25"/>
  <c r="H104" i="25"/>
  <c r="H76" i="25"/>
  <c r="H74" i="25"/>
  <c r="H102" i="25"/>
  <c r="H83" i="25"/>
  <c r="G106" i="25"/>
  <c r="U23" i="25"/>
  <c r="W18" i="25"/>
  <c r="S13" i="25"/>
  <c r="Z105" i="25"/>
  <c r="AA106" i="25"/>
  <c r="Z98" i="25"/>
  <c r="AB19" i="25"/>
  <c r="AA108" i="25"/>
  <c r="X25" i="25"/>
  <c r="V26" i="25"/>
  <c r="AB101" i="25"/>
  <c r="H42" i="25"/>
  <c r="AB107" i="25"/>
  <c r="N18" i="25"/>
  <c r="AB110" i="25"/>
  <c r="AA97" i="25"/>
  <c r="P14" i="25"/>
  <c r="H53" i="25"/>
  <c r="Q102" i="25"/>
  <c r="Z107" i="25"/>
  <c r="O24" i="25"/>
  <c r="AA104" i="25"/>
  <c r="Z103" i="25"/>
  <c r="U26" i="25"/>
  <c r="H18" i="25"/>
  <c r="I18" i="25" s="1"/>
  <c r="C10" i="21" s="1"/>
  <c r="T54" i="25"/>
  <c r="AA24" i="25"/>
  <c r="AB97" i="25"/>
  <c r="Q107" i="25"/>
  <c r="Z73" i="25"/>
  <c r="G107" i="25"/>
  <c r="T46" i="25"/>
  <c r="H22" i="25"/>
  <c r="I22" i="25" s="1"/>
  <c r="C14" i="21" s="1"/>
  <c r="R109" i="25"/>
  <c r="G112" i="25"/>
  <c r="AD100" i="25" s="1"/>
  <c r="J8" i="21" s="1"/>
  <c r="S106" i="25"/>
  <c r="Z17" i="25"/>
  <c r="S109" i="25"/>
  <c r="S107" i="25"/>
  <c r="Y102" i="25"/>
  <c r="Z13" i="25"/>
  <c r="W17" i="25"/>
  <c r="V20" i="25"/>
  <c r="S108" i="25"/>
  <c r="Z21" i="25"/>
  <c r="Y109" i="25"/>
  <c r="O13" i="25"/>
  <c r="H17" i="25"/>
  <c r="I17" i="25" s="1"/>
  <c r="C9" i="21" s="1"/>
  <c r="AA23" i="25"/>
  <c r="G97" i="25"/>
  <c r="G108" i="25"/>
  <c r="V17" i="25"/>
  <c r="P19" i="25"/>
  <c r="H56" i="25"/>
  <c r="AB17" i="25"/>
  <c r="R106" i="25"/>
  <c r="W26" i="25"/>
  <c r="Z102" i="25"/>
  <c r="Q98" i="25"/>
  <c r="Z19" i="25"/>
  <c r="W21" i="25"/>
  <c r="S98" i="25"/>
  <c r="H21" i="25"/>
  <c r="I21" i="25" s="1"/>
  <c r="C13" i="21" s="1"/>
  <c r="T22" i="25"/>
  <c r="V25" i="25"/>
  <c r="S102" i="25"/>
  <c r="AB18" i="25"/>
  <c r="S110" i="25"/>
  <c r="AA21" i="25"/>
  <c r="AB109" i="25"/>
  <c r="R98" i="25"/>
  <c r="AA19" i="25"/>
  <c r="N14" i="25"/>
  <c r="T23" i="25"/>
  <c r="Y97" i="25"/>
  <c r="U14" i="25"/>
  <c r="O14" i="25"/>
  <c r="W13" i="25"/>
  <c r="T21" i="25"/>
  <c r="AA105" i="25"/>
  <c r="AA20" i="25"/>
  <c r="G103" i="25"/>
  <c r="I103" i="25" s="1"/>
  <c r="F11" i="21" s="1"/>
  <c r="V21" i="25"/>
  <c r="W20" i="25"/>
  <c r="O20" i="25"/>
  <c r="O25" i="25"/>
  <c r="U19" i="25"/>
  <c r="AA17" i="25"/>
  <c r="Y107" i="25"/>
  <c r="N17" i="25"/>
  <c r="U13" i="25"/>
  <c r="G102" i="25"/>
  <c r="Z23" i="25"/>
  <c r="O21" i="25"/>
  <c r="AA107" i="25"/>
  <c r="H23" i="25"/>
  <c r="I23" i="25" s="1"/>
  <c r="N13" i="25"/>
  <c r="T18" i="25"/>
  <c r="Z25" i="25"/>
  <c r="U24" i="25"/>
  <c r="N19" i="25"/>
  <c r="N22" i="25"/>
  <c r="T26" i="25"/>
  <c r="W25" i="25"/>
  <c r="U21" i="25"/>
  <c r="H48" i="25"/>
  <c r="U22" i="25"/>
  <c r="Y106" i="25"/>
  <c r="AB21" i="25"/>
  <c r="X17" i="25"/>
  <c r="AA103" i="25"/>
  <c r="AA13" i="25"/>
  <c r="R103" i="25"/>
  <c r="G101" i="25"/>
  <c r="T13" i="25"/>
  <c r="V22" i="25"/>
  <c r="Y103" i="25"/>
  <c r="U25" i="25"/>
  <c r="S97" i="25"/>
  <c r="T24" i="25"/>
  <c r="Q108" i="25"/>
  <c r="Z24" i="25"/>
  <c r="G105" i="25"/>
  <c r="U20" i="25"/>
  <c r="AA22" i="25"/>
  <c r="G111" i="25"/>
  <c r="AB23" i="25"/>
  <c r="Y101" i="25"/>
  <c r="AB25" i="25"/>
  <c r="T14" i="25"/>
  <c r="H47" i="25"/>
  <c r="AB24" i="25"/>
  <c r="Z82" i="25"/>
  <c r="S101" i="25"/>
  <c r="P24" i="25"/>
  <c r="H46" i="25"/>
  <c r="Y104" i="25"/>
  <c r="Z14" i="25"/>
  <c r="R102" i="25"/>
  <c r="G109" i="25"/>
  <c r="S105" i="25"/>
  <c r="AB22" i="25"/>
  <c r="P20" i="25"/>
  <c r="Y110" i="25"/>
  <c r="Z22" i="25"/>
  <c r="AA26" i="25"/>
  <c r="Y108" i="25"/>
  <c r="V23" i="25"/>
  <c r="M102" i="25"/>
  <c r="Z79" i="25"/>
  <c r="N23" i="25"/>
  <c r="N24" i="25"/>
  <c r="V24" i="25"/>
  <c r="T25" i="25"/>
  <c r="U18" i="25"/>
  <c r="P22" i="25"/>
  <c r="Z110" i="25"/>
  <c r="T17" i="25"/>
  <c r="Z77" i="25"/>
  <c r="V19" i="25"/>
  <c r="AB14" i="25"/>
  <c r="O23" i="25"/>
  <c r="O17" i="25"/>
  <c r="N26" i="25"/>
  <c r="O26" i="25"/>
  <c r="M105" i="25"/>
  <c r="R108" i="25"/>
  <c r="Z20" i="25"/>
  <c r="AB26" i="25"/>
  <c r="S73" i="25"/>
  <c r="O75" i="25"/>
  <c r="Y25" i="25"/>
  <c r="G53" i="25"/>
  <c r="X82" i="25"/>
  <c r="R23" i="25"/>
  <c r="Q23" i="25"/>
  <c r="W53" i="25"/>
  <c r="P42" i="25"/>
  <c r="U102" i="25"/>
  <c r="P108" i="25"/>
  <c r="G80" i="25"/>
  <c r="Y74" i="25"/>
  <c r="M50" i="25"/>
  <c r="AA82" i="25"/>
  <c r="AA47" i="25"/>
  <c r="Z47" i="25"/>
  <c r="O69" i="25"/>
  <c r="Y24" i="25"/>
  <c r="G49" i="25"/>
  <c r="S52" i="25"/>
  <c r="X77" i="25"/>
  <c r="W70" i="25"/>
  <c r="R19" i="25"/>
  <c r="Q19" i="25"/>
  <c r="W50" i="25"/>
  <c r="P41" i="25"/>
  <c r="U103" i="25"/>
  <c r="X107" i="25"/>
  <c r="P77" i="25"/>
  <c r="M46" i="25"/>
  <c r="R52" i="25"/>
  <c r="AA77" i="25"/>
  <c r="M81" i="25"/>
  <c r="AA41" i="25"/>
  <c r="Z46" i="25"/>
  <c r="T97" i="25"/>
  <c r="W23" i="25"/>
  <c r="O105" i="25"/>
  <c r="S75" i="25"/>
  <c r="S53" i="25"/>
  <c r="W76" i="25"/>
  <c r="R17" i="25"/>
  <c r="Q25" i="25"/>
  <c r="U104" i="25"/>
  <c r="P102" i="25"/>
  <c r="G70" i="25"/>
  <c r="Y47" i="25"/>
  <c r="X54" i="25"/>
  <c r="W105" i="25"/>
  <c r="X104" i="25"/>
  <c r="P80" i="25"/>
  <c r="Y70" i="25"/>
  <c r="R53" i="25"/>
  <c r="AA52" i="25"/>
  <c r="Z54" i="25"/>
  <c r="T101" i="25"/>
  <c r="O98" i="25"/>
  <c r="G56" i="25"/>
  <c r="AD44" i="25" s="1"/>
  <c r="H8" i="21" s="1"/>
  <c r="R22" i="25"/>
  <c r="W104" i="25"/>
  <c r="M49" i="25"/>
  <c r="AA50" i="25"/>
  <c r="T74" i="25"/>
  <c r="Q70" i="25"/>
  <c r="O42" i="25"/>
  <c r="N46" i="25"/>
  <c r="N102" i="25"/>
  <c r="M14" i="25"/>
  <c r="AB69" i="25"/>
  <c r="AB52" i="25"/>
  <c r="V110" i="25"/>
  <c r="R74" i="25"/>
  <c r="U53" i="25"/>
  <c r="N109" i="25"/>
  <c r="AB42" i="25"/>
  <c r="V69" i="25"/>
  <c r="S76" i="25"/>
  <c r="G78" i="25"/>
  <c r="X98" i="25"/>
  <c r="R41" i="25"/>
  <c r="T102" i="25"/>
  <c r="Q74" i="25"/>
  <c r="U78" i="25"/>
  <c r="O47" i="25"/>
  <c r="N50" i="25"/>
  <c r="M25" i="25"/>
  <c r="N70" i="25"/>
  <c r="AB46" i="25"/>
  <c r="V48" i="25"/>
  <c r="V101" i="25"/>
  <c r="R69" i="25"/>
  <c r="V78" i="25"/>
  <c r="U47" i="25"/>
  <c r="N53" i="25"/>
  <c r="R77" i="25"/>
  <c r="S104" i="25"/>
  <c r="O108" i="25"/>
  <c r="S49" i="25"/>
  <c r="Q24" i="25"/>
  <c r="P110" i="25"/>
  <c r="W108" i="25"/>
  <c r="T69" i="25"/>
  <c r="U77" i="25"/>
  <c r="O46" i="25"/>
  <c r="N42" i="25"/>
  <c r="N97" i="25"/>
  <c r="AB81" i="25"/>
  <c r="N77" i="25"/>
  <c r="V50" i="25"/>
  <c r="R73" i="25"/>
  <c r="V76" i="25"/>
  <c r="U50" i="25"/>
  <c r="Q75" i="25"/>
  <c r="AB53" i="25"/>
  <c r="V81" i="25"/>
  <c r="AA14" i="25"/>
  <c r="S78" i="25"/>
  <c r="S41" i="25"/>
  <c r="Q14" i="25"/>
  <c r="P98" i="25"/>
  <c r="Z49" i="25"/>
  <c r="U76" i="25"/>
  <c r="N52" i="25"/>
  <c r="N69" i="25"/>
  <c r="U42" i="25"/>
  <c r="G97" i="19"/>
  <c r="H105" i="19"/>
  <c r="H97" i="19"/>
  <c r="M46" i="19"/>
  <c r="R53" i="19"/>
  <c r="M81" i="19"/>
  <c r="M75" i="19"/>
  <c r="M79" i="19"/>
  <c r="G77" i="19"/>
  <c r="O77" i="19"/>
  <c r="O79" i="19"/>
  <c r="O76" i="19"/>
  <c r="M52" i="19"/>
  <c r="R41" i="19"/>
  <c r="N45" i="19"/>
  <c r="O110" i="19"/>
  <c r="O98" i="19"/>
  <c r="O105" i="19"/>
  <c r="N105" i="19"/>
  <c r="N106" i="19"/>
  <c r="N108" i="19"/>
  <c r="Q107" i="19"/>
  <c r="Q103" i="19"/>
  <c r="Q105" i="19"/>
  <c r="R50" i="19"/>
  <c r="O41" i="19"/>
  <c r="G105" i="19"/>
  <c r="R74" i="19"/>
  <c r="R73" i="19"/>
  <c r="M105" i="19"/>
  <c r="M97" i="19"/>
  <c r="M110" i="19"/>
  <c r="O50" i="19"/>
  <c r="M41" i="19"/>
  <c r="H77" i="19"/>
  <c r="R98" i="19"/>
  <c r="R97" i="19"/>
  <c r="R107" i="19"/>
  <c r="N81" i="19"/>
  <c r="N76" i="19"/>
  <c r="N70" i="19"/>
  <c r="N80" i="19"/>
  <c r="P107" i="19"/>
  <c r="P97" i="19"/>
  <c r="P70" i="19"/>
  <c r="P69" i="19"/>
  <c r="P75" i="19"/>
  <c r="M51" i="19"/>
  <c r="Q46" i="19"/>
  <c r="G76" i="19"/>
  <c r="Q50" i="19"/>
  <c r="M53" i="19"/>
  <c r="Q78" i="19"/>
  <c r="Q79" i="19"/>
  <c r="Q82" i="19"/>
  <c r="P54" i="19"/>
  <c r="G106" i="19"/>
  <c r="P53" i="19"/>
  <c r="G73" i="19"/>
  <c r="O107" i="25"/>
  <c r="O76" i="25"/>
  <c r="Y14" i="25"/>
  <c r="G55" i="25"/>
  <c r="X76" i="25"/>
  <c r="W74" i="25"/>
  <c r="R18" i="25"/>
  <c r="Q22" i="25"/>
  <c r="U105" i="25"/>
  <c r="G79" i="25"/>
  <c r="Y48" i="25"/>
  <c r="X53" i="25"/>
  <c r="W98" i="25"/>
  <c r="X109" i="25"/>
  <c r="P74" i="25"/>
  <c r="Y76" i="25"/>
  <c r="M45" i="25"/>
  <c r="R45" i="25"/>
  <c r="AA70" i="25"/>
  <c r="M73" i="25"/>
  <c r="AA46" i="25"/>
  <c r="Z41" i="25"/>
  <c r="R110" i="25"/>
  <c r="O103" i="25"/>
  <c r="S69" i="25"/>
  <c r="O78" i="25"/>
  <c r="Y23" i="25"/>
  <c r="G48" i="25"/>
  <c r="S48" i="25"/>
  <c r="X81" i="25"/>
  <c r="W81" i="25"/>
  <c r="R26" i="25"/>
  <c r="P52" i="25"/>
  <c r="U101" i="25"/>
  <c r="P107" i="25"/>
  <c r="G75" i="25"/>
  <c r="Y42" i="25"/>
  <c r="X50" i="25"/>
  <c r="W107" i="25"/>
  <c r="X106" i="25"/>
  <c r="P81" i="25"/>
  <c r="Y79" i="25"/>
  <c r="R50" i="25"/>
  <c r="AA75" i="25"/>
  <c r="M75" i="25"/>
  <c r="AA42" i="25"/>
  <c r="Z50" i="25"/>
  <c r="T81" i="25"/>
  <c r="O110" i="25"/>
  <c r="S79" i="25"/>
  <c r="G41" i="25"/>
  <c r="S47" i="25"/>
  <c r="X69" i="25"/>
  <c r="W80" i="25"/>
  <c r="R20" i="25"/>
  <c r="Q20" i="25"/>
  <c r="W48" i="25"/>
  <c r="P50" i="25"/>
  <c r="U97" i="25"/>
  <c r="P101" i="25"/>
  <c r="G76" i="25"/>
  <c r="Y49" i="25"/>
  <c r="Y82" i="25"/>
  <c r="M42" i="25"/>
  <c r="R48" i="25"/>
  <c r="AA80" i="25"/>
  <c r="AA54" i="25"/>
  <c r="S80" i="25"/>
  <c r="S46" i="25"/>
  <c r="Q18" i="25"/>
  <c r="G83" i="25"/>
  <c r="X97" i="25"/>
  <c r="R46" i="25"/>
  <c r="Z42" i="25"/>
  <c r="T82" i="25"/>
  <c r="Q73" i="25"/>
  <c r="U69" i="25"/>
  <c r="O50" i="25"/>
  <c r="N108" i="25"/>
  <c r="M23" i="25"/>
  <c r="AB80" i="25"/>
  <c r="V52" i="25"/>
  <c r="V104" i="25"/>
  <c r="R75" i="25"/>
  <c r="V70" i="25"/>
  <c r="Q47" i="25"/>
  <c r="M20" i="25"/>
  <c r="V42" i="25"/>
  <c r="U41" i="25"/>
  <c r="O70" i="25"/>
  <c r="X78" i="25"/>
  <c r="P53" i="25"/>
  <c r="Y54" i="25"/>
  <c r="P82" i="25"/>
  <c r="T73" i="25"/>
  <c r="Q82" i="25"/>
  <c r="U73" i="25"/>
  <c r="O53" i="25"/>
  <c r="N103" i="25"/>
  <c r="M17" i="25"/>
  <c r="AB82" i="25"/>
  <c r="N78" i="25"/>
  <c r="AB41" i="25"/>
  <c r="V45" i="25"/>
  <c r="V77" i="25"/>
  <c r="Q46" i="25"/>
  <c r="Q53" i="25"/>
  <c r="N98" i="25"/>
  <c r="AB49" i="25"/>
  <c r="S70" i="25"/>
  <c r="X79" i="25"/>
  <c r="W52" i="25"/>
  <c r="G84" i="25"/>
  <c r="AD72" i="25" s="1"/>
  <c r="I8" i="21" s="1"/>
  <c r="X101" i="25"/>
  <c r="T110" i="25"/>
  <c r="N110" i="25"/>
  <c r="M13" i="25"/>
  <c r="AB73" i="25"/>
  <c r="N79" i="25"/>
  <c r="AB50" i="25"/>
  <c r="V47" i="25"/>
  <c r="V107" i="25"/>
  <c r="R70" i="25"/>
  <c r="V75" i="25"/>
  <c r="U45" i="25"/>
  <c r="O49" i="25"/>
  <c r="M22" i="25"/>
  <c r="V54" i="25"/>
  <c r="U46" i="25"/>
  <c r="O77" i="25"/>
  <c r="X80" i="25"/>
  <c r="W42" i="25"/>
  <c r="G73" i="25"/>
  <c r="P79" i="25"/>
  <c r="AA76" i="25"/>
  <c r="T104" i="25"/>
  <c r="Q79" i="25"/>
  <c r="U75" i="25"/>
  <c r="N41" i="25"/>
  <c r="H101" i="19"/>
  <c r="H107" i="19"/>
  <c r="H79" i="19"/>
  <c r="R49" i="19"/>
  <c r="R45" i="19"/>
  <c r="M78" i="19"/>
  <c r="M73" i="19"/>
  <c r="O73" i="19"/>
  <c r="O70" i="19"/>
  <c r="O82" i="19"/>
  <c r="O74" i="19"/>
  <c r="Q51" i="19"/>
  <c r="N48" i="19"/>
  <c r="G69" i="19"/>
  <c r="O101" i="19"/>
  <c r="O109" i="19"/>
  <c r="O103" i="19"/>
  <c r="N102" i="19"/>
  <c r="N103" i="19"/>
  <c r="N110" i="19"/>
  <c r="Q104" i="19"/>
  <c r="Q110" i="19"/>
  <c r="Q97" i="19"/>
  <c r="Q109" i="19"/>
  <c r="G79" i="19"/>
  <c r="R48" i="19"/>
  <c r="G101" i="19"/>
  <c r="R69" i="19"/>
  <c r="R77" i="19"/>
  <c r="R78" i="19"/>
  <c r="R81" i="19"/>
  <c r="N51" i="19"/>
  <c r="M102" i="19"/>
  <c r="M101" i="19"/>
  <c r="M104" i="19"/>
  <c r="H81" i="19"/>
  <c r="O53" i="19"/>
  <c r="H74" i="19"/>
  <c r="R109" i="19"/>
  <c r="R105" i="19"/>
  <c r="R101" i="19"/>
  <c r="R103" i="19"/>
  <c r="N73" i="19"/>
  <c r="N77" i="19"/>
  <c r="N78" i="19"/>
  <c r="P110" i="19"/>
  <c r="P108" i="19"/>
  <c r="P106" i="19"/>
  <c r="P82" i="19"/>
  <c r="P76" i="19"/>
  <c r="P81" i="19"/>
  <c r="P73" i="19"/>
  <c r="P50" i="19"/>
  <c r="P48" i="19"/>
  <c r="H70" i="19"/>
  <c r="G107" i="19"/>
  <c r="H80" i="19"/>
  <c r="O45" i="19"/>
  <c r="Q74" i="19"/>
  <c r="Q69" i="19"/>
  <c r="Q77" i="19"/>
  <c r="Q54" i="19"/>
  <c r="R52" i="19"/>
  <c r="O47" i="19"/>
  <c r="M49" i="19"/>
  <c r="G102" i="19"/>
  <c r="O109" i="25"/>
  <c r="S82" i="25"/>
  <c r="O74" i="25"/>
  <c r="Y18" i="25"/>
  <c r="S54" i="25"/>
  <c r="W82" i="25"/>
  <c r="Q21" i="25"/>
  <c r="W47" i="25"/>
  <c r="P54" i="25"/>
  <c r="P109" i="25"/>
  <c r="G74" i="25"/>
  <c r="X42" i="25"/>
  <c r="W101" i="25"/>
  <c r="X105" i="25"/>
  <c r="P73" i="25"/>
  <c r="Y73" i="25"/>
  <c r="M41" i="25"/>
  <c r="R49" i="25"/>
  <c r="M80" i="25"/>
  <c r="AA53" i="25"/>
  <c r="Z52" i="25"/>
  <c r="T108" i="25"/>
  <c r="W24" i="25"/>
  <c r="O102" i="25"/>
  <c r="S77" i="25"/>
  <c r="O80" i="25"/>
  <c r="Y22" i="25"/>
  <c r="G50" i="25"/>
  <c r="R21" i="25"/>
  <c r="Q17" i="25"/>
  <c r="W41" i="25"/>
  <c r="P106" i="25"/>
  <c r="X41" i="25"/>
  <c r="W102" i="25"/>
  <c r="X108" i="25"/>
  <c r="P70" i="25"/>
  <c r="Y78" i="25"/>
  <c r="AA81" i="25"/>
  <c r="M82" i="25"/>
  <c r="Z48" i="25"/>
  <c r="T105" i="25"/>
  <c r="O104" i="25"/>
  <c r="S74" i="25"/>
  <c r="O79" i="25"/>
  <c r="G45" i="25"/>
  <c r="S50" i="25"/>
  <c r="X74" i="25"/>
  <c r="W79" i="25"/>
  <c r="R13" i="25"/>
  <c r="Q13" i="25"/>
  <c r="W46" i="25"/>
  <c r="Y50" i="25"/>
  <c r="X52" i="25"/>
  <c r="X103" i="25"/>
  <c r="P75" i="25"/>
  <c r="R47" i="25"/>
  <c r="AA74" i="25"/>
  <c r="M74" i="25"/>
  <c r="Z45" i="25"/>
  <c r="T107" i="25"/>
  <c r="O81" i="25"/>
  <c r="X70" i="25"/>
  <c r="Y46" i="25"/>
  <c r="P69" i="25"/>
  <c r="AA78" i="25"/>
  <c r="T98" i="25"/>
  <c r="U82" i="25"/>
  <c r="M18" i="25"/>
  <c r="AB70" i="25"/>
  <c r="N76" i="25"/>
  <c r="AB47" i="25"/>
  <c r="V109" i="25"/>
  <c r="V73" i="25"/>
  <c r="V102" i="25"/>
  <c r="Q49" i="25"/>
  <c r="Y13" i="25"/>
  <c r="R25" i="25"/>
  <c r="X45" i="25"/>
  <c r="Y81" i="25"/>
  <c r="Z53" i="25"/>
  <c r="Q80" i="25"/>
  <c r="U79" i="25"/>
  <c r="O52" i="25"/>
  <c r="N45" i="25"/>
  <c r="N101" i="25"/>
  <c r="N80" i="25"/>
  <c r="AB54" i="25"/>
  <c r="V53" i="25"/>
  <c r="R79" i="25"/>
  <c r="V79" i="25"/>
  <c r="Q48" i="25"/>
  <c r="Q45" i="25"/>
  <c r="U52" i="25"/>
  <c r="Y26" i="25"/>
  <c r="P48" i="25"/>
  <c r="Y41" i="25"/>
  <c r="P78" i="25"/>
  <c r="T103" i="25"/>
  <c r="Q81" i="25"/>
  <c r="U81" i="25"/>
  <c r="O41" i="25"/>
  <c r="N49" i="25"/>
  <c r="N104" i="25"/>
  <c r="AB76" i="25"/>
  <c r="N75" i="25"/>
  <c r="AB45" i="25"/>
  <c r="V46" i="25"/>
  <c r="V97" i="25"/>
  <c r="R76" i="25"/>
  <c r="V74" i="25"/>
  <c r="AB78" i="25"/>
  <c r="V105" i="25"/>
  <c r="Q54" i="25"/>
  <c r="W78" i="25"/>
  <c r="P45" i="25"/>
  <c r="Y45" i="25"/>
  <c r="Y77" i="25"/>
  <c r="M77" i="25"/>
  <c r="T80" i="25"/>
  <c r="Q69" i="25"/>
  <c r="M26" i="25"/>
  <c r="V103" i="25"/>
  <c r="H108" i="19"/>
  <c r="G75" i="19"/>
  <c r="P41" i="19"/>
  <c r="Q42" i="19"/>
  <c r="M77" i="19"/>
  <c r="M70" i="19"/>
  <c r="M76" i="19"/>
  <c r="O69" i="19"/>
  <c r="O78" i="19"/>
  <c r="O80" i="19"/>
  <c r="O81" i="19"/>
  <c r="R54" i="19"/>
  <c r="H78" i="19"/>
  <c r="N53" i="19"/>
  <c r="H73" i="19"/>
  <c r="O107" i="19"/>
  <c r="O97" i="19"/>
  <c r="N101" i="19"/>
  <c r="N109" i="19"/>
  <c r="N97" i="19"/>
  <c r="Q102" i="19"/>
  <c r="Q106" i="19"/>
  <c r="G109" i="19"/>
  <c r="N42" i="19"/>
  <c r="R82" i="19"/>
  <c r="R76" i="19"/>
  <c r="R70" i="19"/>
  <c r="N54" i="19"/>
  <c r="N50" i="19"/>
  <c r="M107" i="19"/>
  <c r="M98" i="19"/>
  <c r="M47" i="19"/>
  <c r="R42" i="19"/>
  <c r="G104" i="19"/>
  <c r="R108" i="19"/>
  <c r="R102" i="19"/>
  <c r="R104" i="19"/>
  <c r="N74" i="19"/>
  <c r="N82" i="19"/>
  <c r="N79" i="19"/>
  <c r="P98" i="19"/>
  <c r="P105" i="19"/>
  <c r="P103" i="19"/>
  <c r="P102" i="19"/>
  <c r="P78" i="19"/>
  <c r="P79" i="19"/>
  <c r="P80" i="19"/>
  <c r="G108" i="19"/>
  <c r="G80" i="19"/>
  <c r="Q53" i="19"/>
  <c r="G103" i="19"/>
  <c r="Q52" i="19"/>
  <c r="N46" i="19"/>
  <c r="H76" i="19"/>
  <c r="Q76" i="19"/>
  <c r="Q81" i="19"/>
  <c r="Q73" i="19"/>
  <c r="Q75" i="19"/>
  <c r="O52" i="19"/>
  <c r="O49" i="19"/>
  <c r="M54" i="19"/>
  <c r="P51" i="19"/>
  <c r="Q41" i="19"/>
  <c r="P45" i="19"/>
  <c r="V13" i="25"/>
  <c r="O101" i="25"/>
  <c r="O82" i="25"/>
  <c r="Y21" i="25"/>
  <c r="S45" i="25"/>
  <c r="W75" i="25"/>
  <c r="W49" i="25"/>
  <c r="P47" i="25"/>
  <c r="U106" i="25"/>
  <c r="P104" i="25"/>
  <c r="G81" i="25"/>
  <c r="Y52" i="25"/>
  <c r="X47" i="25"/>
  <c r="W106" i="25"/>
  <c r="X110" i="25"/>
  <c r="Y80" i="25"/>
  <c r="M54" i="25"/>
  <c r="R54" i="25"/>
  <c r="AA73" i="25"/>
  <c r="M76" i="25"/>
  <c r="AA49" i="25"/>
  <c r="S81" i="25"/>
  <c r="Y17" i="25"/>
  <c r="G47" i="25"/>
  <c r="X75" i="25"/>
  <c r="W69" i="25"/>
  <c r="W45" i="25"/>
  <c r="P46" i="25"/>
  <c r="U109" i="25"/>
  <c r="P105" i="25"/>
  <c r="G77" i="25"/>
  <c r="X46" i="25"/>
  <c r="W109" i="25"/>
  <c r="M48" i="25"/>
  <c r="AA79" i="25"/>
  <c r="M70" i="25"/>
  <c r="AA45" i="25"/>
  <c r="O97" i="25"/>
  <c r="O73" i="25"/>
  <c r="Y19" i="25"/>
  <c r="G42" i="25"/>
  <c r="S42" i="25"/>
  <c r="X73" i="25"/>
  <c r="W73" i="25"/>
  <c r="Q26" i="25"/>
  <c r="W54" i="25"/>
  <c r="P49" i="25"/>
  <c r="U110" i="25"/>
  <c r="P103" i="25"/>
  <c r="G69" i="25"/>
  <c r="Y53" i="25"/>
  <c r="X48" i="25"/>
  <c r="W103" i="25"/>
  <c r="X102" i="25"/>
  <c r="P76" i="25"/>
  <c r="Y75" i="25"/>
  <c r="M53" i="25"/>
  <c r="R42" i="25"/>
  <c r="AA69" i="25"/>
  <c r="M69" i="25"/>
  <c r="AA48" i="25"/>
  <c r="T109" i="25"/>
  <c r="T78" i="25"/>
  <c r="Y20" i="25"/>
  <c r="W77" i="25"/>
  <c r="U108" i="25"/>
  <c r="X49" i="25"/>
  <c r="Y69" i="25"/>
  <c r="M78" i="25"/>
  <c r="T77" i="25"/>
  <c r="Q78" i="25"/>
  <c r="U70" i="25"/>
  <c r="O45" i="25"/>
  <c r="N107" i="25"/>
  <c r="M21" i="25"/>
  <c r="AB75" i="25"/>
  <c r="N74" i="25"/>
  <c r="AB48" i="25"/>
  <c r="V41" i="25"/>
  <c r="V106" i="25"/>
  <c r="V80" i="25"/>
  <c r="U54" i="25"/>
  <c r="Q50" i="25"/>
  <c r="U74" i="25"/>
  <c r="N81" i="25"/>
  <c r="R80" i="25"/>
  <c r="G104" i="25"/>
  <c r="O106" i="25"/>
  <c r="G46" i="25"/>
  <c r="P97" i="25"/>
  <c r="W97" i="25"/>
  <c r="M47" i="25"/>
  <c r="T106" i="25"/>
  <c r="T75" i="25"/>
  <c r="Q76" i="25"/>
  <c r="N54" i="25"/>
  <c r="N105" i="25"/>
  <c r="M19" i="25"/>
  <c r="AB77" i="25"/>
  <c r="V49" i="25"/>
  <c r="V98" i="25"/>
  <c r="U49" i="25"/>
  <c r="Q41" i="25"/>
  <c r="T79" i="25"/>
  <c r="Q52" i="25"/>
  <c r="G52" i="25"/>
  <c r="R24" i="25"/>
  <c r="U98" i="25"/>
  <c r="M52" i="25"/>
  <c r="T76" i="25"/>
  <c r="Q77" i="25"/>
  <c r="O54" i="25"/>
  <c r="N48" i="25"/>
  <c r="N106" i="25"/>
  <c r="M24" i="25"/>
  <c r="AB74" i="25"/>
  <c r="N73" i="25"/>
  <c r="V108" i="25"/>
  <c r="R81" i="25"/>
  <c r="V82" i="25"/>
  <c r="U48" i="25"/>
  <c r="Q42" i="25"/>
  <c r="N47" i="25"/>
  <c r="N82" i="25"/>
  <c r="R78" i="25"/>
  <c r="R14" i="25"/>
  <c r="U107" i="25"/>
  <c r="W110" i="25"/>
  <c r="T70" i="25"/>
  <c r="U80" i="25"/>
  <c r="O48" i="25"/>
  <c r="AB79" i="25"/>
  <c r="R82" i="25"/>
  <c r="H75" i="19"/>
  <c r="H104" i="19"/>
  <c r="N41" i="19"/>
  <c r="M50" i="19"/>
  <c r="O54" i="19"/>
  <c r="M80" i="19"/>
  <c r="M74" i="19"/>
  <c r="M69" i="19"/>
  <c r="M82" i="19"/>
  <c r="O42" i="19"/>
  <c r="O75" i="19"/>
  <c r="P47" i="19"/>
  <c r="P49" i="19"/>
  <c r="O104" i="19"/>
  <c r="O108" i="19"/>
  <c r="O106" i="19"/>
  <c r="O102" i="19"/>
  <c r="N107" i="19"/>
  <c r="N98" i="19"/>
  <c r="N104" i="19"/>
  <c r="Q108" i="19"/>
  <c r="Q98" i="19"/>
  <c r="Q101" i="19"/>
  <c r="N52" i="19"/>
  <c r="R46" i="19"/>
  <c r="M45" i="19"/>
  <c r="R79" i="19"/>
  <c r="R75" i="19"/>
  <c r="R80" i="19"/>
  <c r="O46" i="19"/>
  <c r="M103" i="19"/>
  <c r="M106" i="19"/>
  <c r="M109" i="19"/>
  <c r="M108" i="19"/>
  <c r="R51" i="19"/>
  <c r="P46" i="19"/>
  <c r="Q49" i="19"/>
  <c r="R110" i="19"/>
  <c r="R106" i="19"/>
  <c r="N75" i="19"/>
  <c r="N69" i="19"/>
  <c r="P101" i="19"/>
  <c r="P104" i="19"/>
  <c r="P109" i="19"/>
  <c r="P77" i="19"/>
  <c r="P74" i="19"/>
  <c r="P52" i="19"/>
  <c r="N47" i="19"/>
  <c r="Q45" i="19"/>
  <c r="G98" i="19"/>
  <c r="I98" i="19" s="1"/>
  <c r="P6" i="21" s="1"/>
  <c r="O51" i="19"/>
  <c r="M48" i="19"/>
  <c r="G70" i="19"/>
  <c r="Q70" i="19"/>
  <c r="Q80" i="19"/>
  <c r="O48" i="19"/>
  <c r="G74" i="19"/>
  <c r="G78" i="19"/>
  <c r="Q48" i="19"/>
  <c r="H69" i="19"/>
  <c r="G112" i="19"/>
  <c r="AD100" i="19" s="1"/>
  <c r="T8" i="21" s="1"/>
  <c r="Q25" i="19"/>
  <c r="M24" i="19"/>
  <c r="Q22" i="19"/>
  <c r="M21" i="19"/>
  <c r="Q18" i="19"/>
  <c r="M17" i="19"/>
  <c r="R18" i="19"/>
  <c r="H22" i="19"/>
  <c r="R25" i="19"/>
  <c r="R22" i="19"/>
  <c r="M23" i="19"/>
  <c r="Q20" i="19"/>
  <c r="M19" i="19"/>
  <c r="Q14" i="19"/>
  <c r="N17" i="19"/>
  <c r="M13" i="19"/>
  <c r="N13" i="19"/>
  <c r="N21" i="19"/>
  <c r="P25" i="19"/>
  <c r="Q13" i="19"/>
  <c r="H17" i="19"/>
  <c r="G111" i="19"/>
  <c r="G21" i="19"/>
  <c r="G13" i="19"/>
  <c r="G41" i="19"/>
  <c r="G46" i="19"/>
  <c r="G19" i="19"/>
  <c r="G42" i="19"/>
  <c r="G49" i="19"/>
  <c r="G55" i="19"/>
  <c r="G84" i="19"/>
  <c r="AD72" i="19" s="1"/>
  <c r="S8" i="21" s="1"/>
  <c r="H27" i="19"/>
  <c r="H13" i="19"/>
  <c r="G28" i="19"/>
  <c r="AD16" i="19" s="1"/>
  <c r="Q8" i="21" s="1"/>
  <c r="H18" i="19"/>
  <c r="H14" i="19"/>
  <c r="G27" i="19"/>
  <c r="G17" i="19"/>
  <c r="G48" i="19"/>
  <c r="G20" i="19"/>
  <c r="H19" i="19"/>
  <c r="G45" i="19"/>
  <c r="G83" i="19"/>
  <c r="G14" i="19"/>
  <c r="H21" i="19"/>
  <c r="G47" i="19"/>
  <c r="G56" i="19"/>
  <c r="H20" i="19"/>
  <c r="G18" i="19"/>
  <c r="H56" i="19"/>
  <c r="H42" i="19"/>
  <c r="H46" i="19"/>
  <c r="H48" i="19"/>
  <c r="H84" i="19"/>
  <c r="H49" i="19"/>
  <c r="H55" i="19"/>
  <c r="H41" i="19"/>
  <c r="H83" i="19"/>
  <c r="H45" i="19"/>
  <c r="H47" i="19"/>
  <c r="Q26" i="19"/>
  <c r="P26" i="19"/>
  <c r="M26" i="19"/>
  <c r="R26" i="19"/>
  <c r="O26" i="19"/>
  <c r="N26" i="19"/>
  <c r="G51" i="19"/>
  <c r="G22" i="19"/>
  <c r="G50" i="19"/>
  <c r="G25" i="19"/>
  <c r="G24" i="19"/>
  <c r="O14" i="19"/>
  <c r="G23" i="19"/>
  <c r="G53" i="19"/>
  <c r="G52" i="19"/>
  <c r="R13" i="19"/>
  <c r="O18" i="19"/>
  <c r="N18" i="19"/>
  <c r="R19" i="19"/>
  <c r="N22" i="19"/>
  <c r="R23" i="19"/>
  <c r="N25" i="19"/>
  <c r="O17" i="19"/>
  <c r="O21" i="19"/>
  <c r="O24" i="19"/>
  <c r="P13" i="19"/>
  <c r="P14" i="19"/>
  <c r="H50" i="19"/>
  <c r="R14" i="19"/>
  <c r="N19" i="19"/>
  <c r="R20" i="19"/>
  <c r="N23" i="19"/>
  <c r="P22" i="19"/>
  <c r="M14" i="19"/>
  <c r="Q17" i="19"/>
  <c r="M20" i="19"/>
  <c r="Q21" i="19"/>
  <c r="Q24" i="19"/>
  <c r="P20" i="19"/>
  <c r="H51" i="19"/>
  <c r="P19" i="19"/>
  <c r="P23" i="19"/>
  <c r="O20" i="19"/>
  <c r="O13" i="19"/>
  <c r="H23" i="19"/>
  <c r="N14" i="19"/>
  <c r="R17" i="19"/>
  <c r="N20" i="19"/>
  <c r="R21" i="19"/>
  <c r="R24" i="19"/>
  <c r="O19" i="19"/>
  <c r="O23" i="19"/>
  <c r="O22" i="19"/>
  <c r="O25" i="19"/>
  <c r="H52" i="19"/>
  <c r="M18" i="19"/>
  <c r="Q19" i="19"/>
  <c r="M22" i="19"/>
  <c r="Q23" i="19"/>
  <c r="M25" i="19"/>
  <c r="H24" i="19"/>
  <c r="P17" i="19"/>
  <c r="P21" i="19"/>
  <c r="P24" i="19"/>
  <c r="H53" i="19"/>
  <c r="H25" i="19"/>
  <c r="P18" i="19"/>
  <c r="N24" i="19"/>
  <c r="I100" i="19" l="1"/>
  <c r="P8" i="21" s="1"/>
  <c r="I100" i="25"/>
  <c r="F8" i="21" s="1"/>
  <c r="I72" i="25"/>
  <c r="E8" i="21" s="1"/>
  <c r="I44" i="19"/>
  <c r="N8" i="21" s="1"/>
  <c r="I16" i="19"/>
  <c r="M8" i="21" s="1"/>
  <c r="I72" i="19"/>
  <c r="O8" i="21" s="1"/>
  <c r="AC43" i="19"/>
  <c r="AD43" i="19" s="1"/>
  <c r="R7" i="21" s="1"/>
  <c r="I44" i="25"/>
  <c r="AD44" i="19"/>
  <c r="R8" i="21" s="1"/>
  <c r="AC71" i="19"/>
  <c r="AD71" i="19" s="1"/>
  <c r="S7" i="21" s="1"/>
  <c r="AC99" i="19"/>
  <c r="AD99" i="19" s="1"/>
  <c r="T7" i="21" s="1"/>
  <c r="AC15" i="19"/>
  <c r="AD15" i="19" s="1"/>
  <c r="Q7" i="21" s="1"/>
  <c r="I99" i="19"/>
  <c r="P7" i="21" s="1"/>
  <c r="I99" i="25"/>
  <c r="F7" i="21" s="1"/>
  <c r="AC43" i="25"/>
  <c r="AD43" i="25" s="1"/>
  <c r="H7" i="21" s="1"/>
  <c r="AC15" i="25"/>
  <c r="AD15" i="25" s="1"/>
  <c r="G7" i="21" s="1"/>
  <c r="AC99" i="25"/>
  <c r="AD99" i="25" s="1"/>
  <c r="J7" i="21" s="1"/>
  <c r="AC71" i="25"/>
  <c r="AD71" i="25" s="1"/>
  <c r="I7" i="21" s="1"/>
  <c r="I43" i="19"/>
  <c r="N7" i="21" s="1"/>
  <c r="I103" i="19"/>
  <c r="P11" i="21" s="1"/>
  <c r="I15" i="19"/>
  <c r="M7" i="21" s="1"/>
  <c r="I71" i="19"/>
  <c r="O7" i="21" s="1"/>
  <c r="I43" i="25"/>
  <c r="I71" i="25"/>
  <c r="E7" i="21" s="1"/>
  <c r="AC84" i="19"/>
  <c r="I69" i="19"/>
  <c r="I106" i="19"/>
  <c r="P14" i="21" s="1"/>
  <c r="I51" i="25"/>
  <c r="I76" i="19"/>
  <c r="O12" i="21" s="1"/>
  <c r="AC51" i="25"/>
  <c r="AD51" i="25" s="1"/>
  <c r="H15" i="21" s="1"/>
  <c r="I52" i="25"/>
  <c r="I77" i="19"/>
  <c r="O13" i="21" s="1"/>
  <c r="I77" i="25"/>
  <c r="E13" i="21" s="1"/>
  <c r="I55" i="25"/>
  <c r="AD55" i="25" s="1"/>
  <c r="H19" i="21" s="1"/>
  <c r="I74" i="25"/>
  <c r="E10" i="21" s="1"/>
  <c r="I42" i="25"/>
  <c r="D6" i="21" s="1"/>
  <c r="V27" i="25"/>
  <c r="I69" i="25"/>
  <c r="E5" i="21" s="1"/>
  <c r="I73" i="25"/>
  <c r="E9" i="21" s="1"/>
  <c r="I102" i="25"/>
  <c r="F10" i="21" s="1"/>
  <c r="I105" i="25"/>
  <c r="F13" i="21" s="1"/>
  <c r="I81" i="19"/>
  <c r="I78" i="25"/>
  <c r="E14" i="21" s="1"/>
  <c r="I104" i="25"/>
  <c r="F12" i="21" s="1"/>
  <c r="I80" i="25"/>
  <c r="AC74" i="19"/>
  <c r="AD74" i="19" s="1"/>
  <c r="I108" i="19"/>
  <c r="I81" i="25"/>
  <c r="I107" i="19"/>
  <c r="I107" i="25"/>
  <c r="I76" i="25"/>
  <c r="E12" i="21" s="1"/>
  <c r="AC50" i="19"/>
  <c r="AD50" i="19" s="1"/>
  <c r="I74" i="19"/>
  <c r="O10" i="21" s="1"/>
  <c r="I70" i="25"/>
  <c r="E6" i="21" s="1"/>
  <c r="I109" i="25"/>
  <c r="S27" i="25"/>
  <c r="AC108" i="19"/>
  <c r="AD108" i="19" s="1"/>
  <c r="I75" i="25"/>
  <c r="E11" i="21" s="1"/>
  <c r="AA83" i="25"/>
  <c r="I79" i="19"/>
  <c r="AC13" i="25"/>
  <c r="AC103" i="19"/>
  <c r="AD103" i="19" s="1"/>
  <c r="I84" i="25"/>
  <c r="AD84" i="25" s="1"/>
  <c r="I20" i="21" s="1"/>
  <c r="R83" i="25"/>
  <c r="I101" i="25"/>
  <c r="F9" i="21" s="1"/>
  <c r="I97" i="25"/>
  <c r="F5" i="21" s="1"/>
  <c r="AC82" i="19"/>
  <c r="AD82" i="19" s="1"/>
  <c r="S18" i="21" s="1"/>
  <c r="W111" i="25"/>
  <c r="AC53" i="25"/>
  <c r="AD53" i="25" s="1"/>
  <c r="H17" i="21" s="1"/>
  <c r="O111" i="25"/>
  <c r="I102" i="19"/>
  <c r="P10" i="21" s="1"/>
  <c r="I79" i="25"/>
  <c r="AB111" i="25"/>
  <c r="AA111" i="25"/>
  <c r="I112" i="25"/>
  <c r="AD112" i="25" s="1"/>
  <c r="J20" i="21" s="1"/>
  <c r="P111" i="25"/>
  <c r="V55" i="25"/>
  <c r="Y83" i="25"/>
  <c r="I109" i="19"/>
  <c r="I83" i="25"/>
  <c r="AD83" i="25" s="1"/>
  <c r="I19" i="21" s="1"/>
  <c r="I111" i="25"/>
  <c r="AD111" i="25" s="1"/>
  <c r="J19" i="21" s="1"/>
  <c r="Z83" i="25"/>
  <c r="AC18" i="25"/>
  <c r="AD18" i="25" s="1"/>
  <c r="G10" i="21" s="1"/>
  <c r="AC19" i="25"/>
  <c r="AD19" i="25" s="1"/>
  <c r="G11" i="21" s="1"/>
  <c r="AC21" i="25"/>
  <c r="AD21" i="25" s="1"/>
  <c r="G13" i="21" s="1"/>
  <c r="AC109" i="19"/>
  <c r="AD109" i="19" s="1"/>
  <c r="T17" i="21" s="1"/>
  <c r="AC69" i="19"/>
  <c r="AD69" i="19" s="1"/>
  <c r="AC78" i="25"/>
  <c r="AD78" i="25" s="1"/>
  <c r="I14" i="21" s="1"/>
  <c r="AC70" i="25"/>
  <c r="AD70" i="25" s="1"/>
  <c r="I6" i="21" s="1"/>
  <c r="W83" i="25"/>
  <c r="AC54" i="25"/>
  <c r="AD54" i="25" s="1"/>
  <c r="H18" i="21" s="1"/>
  <c r="AC54" i="19"/>
  <c r="AD54" i="19" s="1"/>
  <c r="R18" i="21" s="1"/>
  <c r="AC47" i="19"/>
  <c r="AD47" i="19" s="1"/>
  <c r="AC76" i="19"/>
  <c r="AD76" i="19" s="1"/>
  <c r="V111" i="25"/>
  <c r="O55" i="25"/>
  <c r="AC20" i="25"/>
  <c r="AD20" i="25" s="1"/>
  <c r="G12" i="21" s="1"/>
  <c r="X83" i="25"/>
  <c r="I73" i="19"/>
  <c r="O9" i="21" s="1"/>
  <c r="AC51" i="19"/>
  <c r="AD51" i="19" s="1"/>
  <c r="AC97" i="19"/>
  <c r="AD97" i="19" s="1"/>
  <c r="AC52" i="19"/>
  <c r="AD52" i="19" s="1"/>
  <c r="AC75" i="19"/>
  <c r="AD75" i="19" s="1"/>
  <c r="AC46" i="19"/>
  <c r="AD46" i="19" s="1"/>
  <c r="AC106" i="19"/>
  <c r="AD106" i="19" s="1"/>
  <c r="AC45" i="19"/>
  <c r="AD45" i="19" s="1"/>
  <c r="M83" i="25"/>
  <c r="AC69" i="25"/>
  <c r="AD69" i="25" s="1"/>
  <c r="I5" i="21" s="1"/>
  <c r="AC76" i="25"/>
  <c r="AD76" i="25" s="1"/>
  <c r="I12" i="21" s="1"/>
  <c r="I78" i="19"/>
  <c r="O14" i="21" s="1"/>
  <c r="AC70" i="19"/>
  <c r="AD70" i="19" s="1"/>
  <c r="AC74" i="25"/>
  <c r="AD74" i="25" s="1"/>
  <c r="I10" i="21" s="1"/>
  <c r="W55" i="25"/>
  <c r="AC80" i="19"/>
  <c r="AD80" i="19" s="1"/>
  <c r="AC24" i="25"/>
  <c r="AD24" i="25" s="1"/>
  <c r="G16" i="21" s="1"/>
  <c r="AC52" i="25"/>
  <c r="AD52" i="25" s="1"/>
  <c r="H16" i="21" s="1"/>
  <c r="I104" i="19"/>
  <c r="P12" i="21" s="1"/>
  <c r="AC98" i="19"/>
  <c r="AD98" i="19" s="1"/>
  <c r="M27" i="25"/>
  <c r="AC75" i="25"/>
  <c r="AD75" i="25" s="1"/>
  <c r="I11" i="21" s="1"/>
  <c r="AC48" i="19"/>
  <c r="AD48" i="19" s="1"/>
  <c r="Q55" i="25"/>
  <c r="AC47" i="25"/>
  <c r="AD47" i="25" s="1"/>
  <c r="H11" i="21" s="1"/>
  <c r="AC48" i="25"/>
  <c r="AD48" i="25" s="1"/>
  <c r="H12" i="21" s="1"/>
  <c r="AC107" i="19"/>
  <c r="AD107" i="19" s="1"/>
  <c r="AC77" i="19"/>
  <c r="AD77" i="19" s="1"/>
  <c r="I75" i="19"/>
  <c r="O11" i="21" s="1"/>
  <c r="Q83" i="25"/>
  <c r="P83" i="25"/>
  <c r="Z55" i="25"/>
  <c r="AC79" i="25"/>
  <c r="AD79" i="25" s="1"/>
  <c r="I15" i="21" s="1"/>
  <c r="I48" i="25"/>
  <c r="W27" i="25"/>
  <c r="Z27" i="25"/>
  <c r="AC55" i="25"/>
  <c r="AC104" i="25"/>
  <c r="AD104" i="25" s="1"/>
  <c r="J12" i="21" s="1"/>
  <c r="I27" i="25"/>
  <c r="AD27" i="25" s="1"/>
  <c r="G19" i="21" s="1"/>
  <c r="AC27" i="25"/>
  <c r="Z111" i="25"/>
  <c r="AC80" i="25"/>
  <c r="AD80" i="25" s="1"/>
  <c r="I16" i="21" s="1"/>
  <c r="AC49" i="19"/>
  <c r="AD49" i="19" s="1"/>
  <c r="AC102" i="19"/>
  <c r="AD102" i="19" s="1"/>
  <c r="AC73" i="19"/>
  <c r="AD73" i="19" s="1"/>
  <c r="I101" i="19"/>
  <c r="P9" i="21" s="1"/>
  <c r="AC17" i="25"/>
  <c r="AD17" i="25" s="1"/>
  <c r="G9" i="21" s="1"/>
  <c r="AC45" i="25"/>
  <c r="AD45" i="25" s="1"/>
  <c r="H9" i="21" s="1"/>
  <c r="AC41" i="19"/>
  <c r="AD41" i="19" s="1"/>
  <c r="AC81" i="19"/>
  <c r="AD81" i="19" s="1"/>
  <c r="S17" i="21" s="1"/>
  <c r="N111" i="25"/>
  <c r="R55" i="25"/>
  <c r="AA55" i="25"/>
  <c r="AC46" i="25"/>
  <c r="AD46" i="25" s="1"/>
  <c r="H10" i="21" s="1"/>
  <c r="AC105" i="25"/>
  <c r="AD105" i="25" s="1"/>
  <c r="J13" i="21" s="1"/>
  <c r="I46" i="25"/>
  <c r="AC112" i="25"/>
  <c r="AC42" i="19"/>
  <c r="AD42" i="19" s="1"/>
  <c r="P27" i="25"/>
  <c r="I41" i="25"/>
  <c r="X27" i="25"/>
  <c r="AC107" i="25"/>
  <c r="AD107" i="25" s="1"/>
  <c r="J15" i="21" s="1"/>
  <c r="I106" i="25"/>
  <c r="F14" i="21" s="1"/>
  <c r="AB27" i="25"/>
  <c r="I28" i="25"/>
  <c r="AD28" i="25" s="1"/>
  <c r="Y55" i="25"/>
  <c r="Y27" i="25"/>
  <c r="Q27" i="25"/>
  <c r="X55" i="25"/>
  <c r="I70" i="19"/>
  <c r="O6" i="21" s="1"/>
  <c r="AC104" i="19"/>
  <c r="AD104" i="19" s="1"/>
  <c r="AC78" i="19"/>
  <c r="AD78" i="19" s="1"/>
  <c r="N55" i="25"/>
  <c r="AC22" i="25"/>
  <c r="AD22" i="25" s="1"/>
  <c r="G14" i="21" s="1"/>
  <c r="AB55" i="25"/>
  <c r="U55" i="25"/>
  <c r="U83" i="25"/>
  <c r="AC42" i="25"/>
  <c r="AD42" i="25" s="1"/>
  <c r="H6" i="21" s="1"/>
  <c r="U111" i="25"/>
  <c r="S83" i="25"/>
  <c r="AC73" i="25"/>
  <c r="AD73" i="25" s="1"/>
  <c r="I9" i="21" s="1"/>
  <c r="AC53" i="19"/>
  <c r="AD53" i="19" s="1"/>
  <c r="R17" i="21" s="1"/>
  <c r="AC105" i="19"/>
  <c r="AD105" i="19" s="1"/>
  <c r="I97" i="19"/>
  <c r="N83" i="25"/>
  <c r="T83" i="25"/>
  <c r="AC25" i="25"/>
  <c r="AD25" i="25" s="1"/>
  <c r="G17" i="21" s="1"/>
  <c r="AB83" i="25"/>
  <c r="AC81" i="25"/>
  <c r="AD81" i="25" s="1"/>
  <c r="I17" i="21" s="1"/>
  <c r="P55" i="25"/>
  <c r="S111" i="25"/>
  <c r="AC56" i="25"/>
  <c r="I56" i="25"/>
  <c r="AD56" i="25" s="1"/>
  <c r="O27" i="25"/>
  <c r="I53" i="25"/>
  <c r="AC83" i="25"/>
  <c r="I50" i="25"/>
  <c r="M111" i="25"/>
  <c r="AC97" i="25"/>
  <c r="AD97" i="25" s="1"/>
  <c r="J5" i="21" s="1"/>
  <c r="Q111" i="25"/>
  <c r="AC108" i="25"/>
  <c r="AD108" i="25" s="1"/>
  <c r="J16" i="21" s="1"/>
  <c r="I49" i="25"/>
  <c r="AC111" i="25"/>
  <c r="AC106" i="25"/>
  <c r="AD106" i="25" s="1"/>
  <c r="J14" i="21" s="1"/>
  <c r="AC109" i="25"/>
  <c r="AD109" i="25" s="1"/>
  <c r="J17" i="21" s="1"/>
  <c r="AC110" i="25"/>
  <c r="AD110" i="25" s="1"/>
  <c r="J18" i="21" s="1"/>
  <c r="AC84" i="25"/>
  <c r="AC26" i="25"/>
  <c r="AD26" i="25" s="1"/>
  <c r="G18" i="21" s="1"/>
  <c r="AC77" i="25"/>
  <c r="AD77" i="25" s="1"/>
  <c r="I13" i="21" s="1"/>
  <c r="R27" i="25"/>
  <c r="AC82" i="25"/>
  <c r="AD82" i="25" s="1"/>
  <c r="I18" i="21" s="1"/>
  <c r="AC41" i="25"/>
  <c r="AD41" i="25" s="1"/>
  <c r="H5" i="21" s="1"/>
  <c r="M55" i="25"/>
  <c r="I80" i="19"/>
  <c r="AC101" i="19"/>
  <c r="AD101" i="19" s="1"/>
  <c r="AC23" i="25"/>
  <c r="AD23" i="25" s="1"/>
  <c r="G15" i="21" s="1"/>
  <c r="X111" i="25"/>
  <c r="AC110" i="19"/>
  <c r="AD110" i="19" s="1"/>
  <c r="T18" i="21" s="1"/>
  <c r="I105" i="19"/>
  <c r="P13" i="21" s="1"/>
  <c r="AC79" i="19"/>
  <c r="AD79" i="19" s="1"/>
  <c r="S15" i="21" s="1"/>
  <c r="S55" i="25"/>
  <c r="V83" i="25"/>
  <c r="AC14" i="25"/>
  <c r="AD14" i="25" s="1"/>
  <c r="G6" i="21" s="1"/>
  <c r="AC49" i="25"/>
  <c r="AD49" i="25" s="1"/>
  <c r="H13" i="21" s="1"/>
  <c r="T111" i="25"/>
  <c r="O83" i="25"/>
  <c r="AC50" i="25"/>
  <c r="AD50" i="25" s="1"/>
  <c r="H14" i="21" s="1"/>
  <c r="AC102" i="25"/>
  <c r="AD102" i="25" s="1"/>
  <c r="J10" i="21" s="1"/>
  <c r="I47" i="25"/>
  <c r="T27" i="25"/>
  <c r="AA27" i="25"/>
  <c r="N27" i="25"/>
  <c r="U27" i="25"/>
  <c r="Y111" i="25"/>
  <c r="I108" i="25"/>
  <c r="I45" i="25"/>
  <c r="I98" i="25"/>
  <c r="F6" i="21" s="1"/>
  <c r="AC101" i="25"/>
  <c r="AD101" i="25" s="1"/>
  <c r="J9" i="21" s="1"/>
  <c r="T55" i="25"/>
  <c r="AC103" i="25"/>
  <c r="AD103" i="25" s="1"/>
  <c r="J11" i="21" s="1"/>
  <c r="R111" i="25"/>
  <c r="AC98" i="25"/>
  <c r="AD98" i="25" s="1"/>
  <c r="J6" i="21" s="1"/>
  <c r="AC83" i="19"/>
  <c r="AC28" i="19"/>
  <c r="AC112" i="19"/>
  <c r="AC56" i="19"/>
  <c r="AC55" i="19"/>
  <c r="AC27" i="19"/>
  <c r="I24" i="19"/>
  <c r="P55" i="19"/>
  <c r="I41" i="19"/>
  <c r="N5" i="21" s="1"/>
  <c r="I83" i="19"/>
  <c r="I48" i="19"/>
  <c r="N12" i="21" s="1"/>
  <c r="I46" i="19"/>
  <c r="N10" i="21" s="1"/>
  <c r="I25" i="19"/>
  <c r="I50" i="19"/>
  <c r="N14" i="21" s="1"/>
  <c r="I19" i="19"/>
  <c r="M11" i="21" s="1"/>
  <c r="I55" i="19"/>
  <c r="I13" i="19"/>
  <c r="M5" i="21" s="1"/>
  <c r="I45" i="19"/>
  <c r="N9" i="21" s="1"/>
  <c r="R27" i="19"/>
  <c r="M27" i="19"/>
  <c r="AC13" i="19"/>
  <c r="AD13" i="19" s="1"/>
  <c r="I42" i="19"/>
  <c r="N6" i="21" s="1"/>
  <c r="I23" i="19"/>
  <c r="AC22" i="19"/>
  <c r="AD22" i="19" s="1"/>
  <c r="Q14" i="21" s="1"/>
  <c r="AC24" i="19"/>
  <c r="AD24" i="19" s="1"/>
  <c r="Q16" i="21" s="1"/>
  <c r="AC25" i="19"/>
  <c r="AD25" i="19" s="1"/>
  <c r="Q17" i="21" s="1"/>
  <c r="R55" i="19"/>
  <c r="AC23" i="19"/>
  <c r="AD23" i="19" s="1"/>
  <c r="Q15" i="21" s="1"/>
  <c r="M111" i="19"/>
  <c r="AC21" i="19"/>
  <c r="AD21" i="19" s="1"/>
  <c r="Q13" i="21" s="1"/>
  <c r="N27" i="19"/>
  <c r="O83" i="19"/>
  <c r="I47" i="19"/>
  <c r="N11" i="21" s="1"/>
  <c r="O5" i="21"/>
  <c r="Q27" i="19"/>
  <c r="AC14" i="19"/>
  <c r="AD14" i="19" s="1"/>
  <c r="Q6" i="21" s="1"/>
  <c r="I49" i="19"/>
  <c r="N13" i="21" s="1"/>
  <c r="AC20" i="19"/>
  <c r="AD20" i="19" s="1"/>
  <c r="Q12" i="21" s="1"/>
  <c r="R83" i="19"/>
  <c r="M83" i="19"/>
  <c r="AC17" i="19"/>
  <c r="AD17" i="19" s="1"/>
  <c r="Q9" i="21" s="1"/>
  <c r="M55" i="19"/>
  <c r="Q83" i="19"/>
  <c r="P27" i="19"/>
  <c r="AC26" i="19"/>
  <c r="AD26" i="19" s="1"/>
  <c r="Q18" i="21" s="1"/>
  <c r="O55" i="19"/>
  <c r="N83" i="19"/>
  <c r="AC19" i="19"/>
  <c r="AD19" i="19" s="1"/>
  <c r="Q11" i="21" s="1"/>
  <c r="N55" i="19"/>
  <c r="AC18" i="19"/>
  <c r="AD18" i="19" s="1"/>
  <c r="Q10" i="21" s="1"/>
  <c r="P83" i="19"/>
  <c r="O27" i="19"/>
  <c r="I53" i="19"/>
  <c r="I51" i="19"/>
  <c r="I20" i="19"/>
  <c r="M12" i="21" s="1"/>
  <c r="I52" i="19"/>
  <c r="Q55" i="19"/>
  <c r="I21" i="19"/>
  <c r="M13" i="21" s="1"/>
  <c r="I84" i="19"/>
  <c r="I18" i="19"/>
  <c r="M10" i="21" s="1"/>
  <c r="I56" i="19"/>
  <c r="AD56" i="19" s="1"/>
  <c r="R20" i="21" s="1"/>
  <c r="I17" i="19"/>
  <c r="M9" i="21" s="1"/>
  <c r="I27" i="19"/>
  <c r="I28" i="19"/>
  <c r="AD28" i="19" s="1"/>
  <c r="Q20" i="21" s="1"/>
  <c r="I22" i="19"/>
  <c r="M14" i="21" s="1"/>
  <c r="I14" i="19"/>
  <c r="M6" i="21" s="1"/>
  <c r="D9" i="22" l="1"/>
  <c r="D8" i="21"/>
  <c r="D8" i="22"/>
  <c r="D7" i="21"/>
  <c r="D7" i="22"/>
  <c r="AD85" i="25"/>
  <c r="I21" i="21" s="1"/>
  <c r="AD113" i="25"/>
  <c r="J21" i="21" s="1"/>
  <c r="AD13" i="25"/>
  <c r="G5" i="21" s="1"/>
  <c r="D14" i="22"/>
  <c r="D13" i="21"/>
  <c r="D11" i="22"/>
  <c r="D10" i="21"/>
  <c r="D14" i="21"/>
  <c r="D15" i="22"/>
  <c r="H20" i="21"/>
  <c r="AD57" i="25"/>
  <c r="H21" i="21" s="1"/>
  <c r="D13" i="22"/>
  <c r="D12" i="21"/>
  <c r="D12" i="22"/>
  <c r="D11" i="21"/>
  <c r="AD29" i="25"/>
  <c r="G21" i="21" s="1"/>
  <c r="G20" i="21"/>
  <c r="D10" i="22"/>
  <c r="D9" i="21"/>
  <c r="D6" i="22"/>
  <c r="D5" i="21"/>
  <c r="AD83" i="19"/>
  <c r="AD84" i="19"/>
  <c r="S20" i="21" s="1"/>
  <c r="AD27" i="19"/>
  <c r="Q19" i="21" s="1"/>
  <c r="AD55" i="19"/>
  <c r="T15" i="21"/>
  <c r="T10" i="21"/>
  <c r="T12" i="21"/>
  <c r="T9" i="21"/>
  <c r="T13" i="21"/>
  <c r="T6" i="21"/>
  <c r="T14" i="21"/>
  <c r="T16" i="21"/>
  <c r="T11" i="21"/>
  <c r="S16" i="21"/>
  <c r="S13" i="21"/>
  <c r="S12" i="21"/>
  <c r="S9" i="21"/>
  <c r="S14" i="21"/>
  <c r="S10" i="21"/>
  <c r="S6" i="21"/>
  <c r="S11" i="21"/>
  <c r="R12" i="21"/>
  <c r="R15" i="21"/>
  <c r="R13" i="21"/>
  <c r="R10" i="21"/>
  <c r="R9" i="21"/>
  <c r="R14" i="21"/>
  <c r="R11" i="21"/>
  <c r="R6" i="21"/>
  <c r="R16" i="21"/>
  <c r="S5" i="21"/>
  <c r="R5" i="21"/>
  <c r="Q5" i="21"/>
  <c r="AD85" i="19" l="1"/>
  <c r="S21" i="21" s="1"/>
  <c r="S19" i="21"/>
  <c r="AD57" i="19"/>
  <c r="R21" i="21" s="1"/>
  <c r="R19" i="21"/>
  <c r="AD29" i="19"/>
  <c r="Q21" i="21" s="1"/>
  <c r="A76" i="1"/>
  <c r="R99" i="20" l="1"/>
  <c r="G99" i="20"/>
  <c r="G71" i="20"/>
  <c r="M71" i="20"/>
  <c r="AC71" i="20" s="1"/>
  <c r="S43" i="26"/>
  <c r="P43" i="20"/>
  <c r="G100" i="20"/>
  <c r="P99" i="20"/>
  <c r="O71" i="20"/>
  <c r="R71" i="20"/>
  <c r="P71" i="20"/>
  <c r="H72" i="20"/>
  <c r="G72" i="26"/>
  <c r="R43" i="20"/>
  <c r="O43" i="20"/>
  <c r="G44" i="20"/>
  <c r="G43" i="20"/>
  <c r="O99" i="20"/>
  <c r="H44" i="20"/>
  <c r="V43" i="26"/>
  <c r="H43" i="20"/>
  <c r="Q99" i="20"/>
  <c r="N99" i="20"/>
  <c r="Q43" i="20"/>
  <c r="M43" i="20"/>
  <c r="N43" i="20"/>
  <c r="R43" i="26"/>
  <c r="H43" i="26"/>
  <c r="P43" i="26"/>
  <c r="H72" i="26"/>
  <c r="G16" i="20"/>
  <c r="M99" i="20"/>
  <c r="H71" i="20"/>
  <c r="G43" i="26"/>
  <c r="H99" i="20"/>
  <c r="H16" i="20"/>
  <c r="H100" i="20"/>
  <c r="G16" i="26"/>
  <c r="Q43" i="26"/>
  <c r="G100" i="26"/>
  <c r="T43" i="26"/>
  <c r="G44" i="26"/>
  <c r="M43" i="26"/>
  <c r="N43" i="26"/>
  <c r="O43" i="26"/>
  <c r="H16" i="26"/>
  <c r="I16" i="26" s="1"/>
  <c r="C9" i="22" s="1"/>
  <c r="Q71" i="20"/>
  <c r="N71" i="20"/>
  <c r="G72" i="20"/>
  <c r="U43" i="26"/>
  <c r="H100" i="26"/>
  <c r="H44" i="26"/>
  <c r="H15" i="20"/>
  <c r="R99" i="26"/>
  <c r="V15" i="26"/>
  <c r="S71" i="26"/>
  <c r="O15" i="26"/>
  <c r="H99" i="26"/>
  <c r="Q99" i="26"/>
  <c r="M15" i="20"/>
  <c r="U71" i="26"/>
  <c r="M15" i="26"/>
  <c r="P99" i="26"/>
  <c r="T71" i="26"/>
  <c r="S99" i="26"/>
  <c r="O15" i="20"/>
  <c r="S98" i="26"/>
  <c r="O71" i="26"/>
  <c r="M71" i="26"/>
  <c r="AC71" i="26" s="1"/>
  <c r="H15" i="26"/>
  <c r="Q15" i="20"/>
  <c r="P15" i="26"/>
  <c r="G71" i="26"/>
  <c r="Q71" i="26"/>
  <c r="M99" i="26"/>
  <c r="N15" i="20"/>
  <c r="V71" i="26"/>
  <c r="R71" i="26"/>
  <c r="G99" i="26"/>
  <c r="N15" i="26"/>
  <c r="U15" i="26"/>
  <c r="P71" i="26"/>
  <c r="P15" i="20"/>
  <c r="O99" i="26"/>
  <c r="R15" i="20"/>
  <c r="G15" i="26"/>
  <c r="T99" i="26"/>
  <c r="N99" i="26"/>
  <c r="U99" i="26"/>
  <c r="R15" i="26"/>
  <c r="Q15" i="26"/>
  <c r="H71" i="26"/>
  <c r="G15" i="20"/>
  <c r="S15" i="26"/>
  <c r="V99" i="26"/>
  <c r="T15" i="26"/>
  <c r="N71" i="26"/>
  <c r="Q70" i="26"/>
  <c r="Q80" i="26"/>
  <c r="G81" i="26"/>
  <c r="AA78" i="26"/>
  <c r="R74" i="26"/>
  <c r="T82" i="26"/>
  <c r="V81" i="26"/>
  <c r="G78" i="26"/>
  <c r="AA74" i="26"/>
  <c r="Z74" i="26"/>
  <c r="P23" i="20"/>
  <c r="AB82" i="26"/>
  <c r="AB70" i="26"/>
  <c r="M80" i="26"/>
  <c r="AC80" i="26" s="1"/>
  <c r="P81" i="26"/>
  <c r="V74" i="26"/>
  <c r="R75" i="26"/>
  <c r="M73" i="26"/>
  <c r="AC73" i="26" s="1"/>
  <c r="N81" i="26"/>
  <c r="U75" i="26"/>
  <c r="O82" i="26"/>
  <c r="X79" i="26"/>
  <c r="U81" i="26"/>
  <c r="G23" i="20"/>
  <c r="H75" i="26"/>
  <c r="Q82" i="26"/>
  <c r="AA77" i="26"/>
  <c r="G73" i="26"/>
  <c r="Z70" i="26"/>
  <c r="AB69" i="26"/>
  <c r="O79" i="26"/>
  <c r="W69" i="26"/>
  <c r="R73" i="26"/>
  <c r="H23" i="20"/>
  <c r="P80" i="26"/>
  <c r="W79" i="26"/>
  <c r="P74" i="26"/>
  <c r="U80" i="26"/>
  <c r="U78" i="26"/>
  <c r="X78" i="26"/>
  <c r="Q81" i="26"/>
  <c r="P78" i="26"/>
  <c r="U77" i="26"/>
  <c r="P77" i="26"/>
  <c r="AB75" i="26"/>
  <c r="Q75" i="26"/>
  <c r="Z73" i="26"/>
  <c r="G83" i="26"/>
  <c r="AB80" i="26"/>
  <c r="T81" i="26"/>
  <c r="V75" i="26"/>
  <c r="G80" i="26"/>
  <c r="U82" i="26"/>
  <c r="G77" i="26"/>
  <c r="O69" i="26"/>
  <c r="O83" i="26" s="1"/>
  <c r="H83" i="26"/>
  <c r="R80" i="26"/>
  <c r="V78" i="26"/>
  <c r="G69" i="26"/>
  <c r="Q76" i="26"/>
  <c r="T80" i="26"/>
  <c r="U70" i="26"/>
  <c r="X76" i="26"/>
  <c r="AA82" i="26"/>
  <c r="M77" i="26"/>
  <c r="AC77" i="26" s="1"/>
  <c r="Z75" i="26"/>
  <c r="S74" i="26"/>
  <c r="H74" i="26"/>
  <c r="O77" i="26"/>
  <c r="M78" i="26"/>
  <c r="AC78" i="26" s="1"/>
  <c r="AB81" i="26"/>
  <c r="R79" i="26"/>
  <c r="N74" i="26"/>
  <c r="V80" i="26"/>
  <c r="P82" i="26"/>
  <c r="R77" i="26"/>
  <c r="H81" i="26"/>
  <c r="W75" i="26"/>
  <c r="Q69" i="26"/>
  <c r="Q83" i="26" s="1"/>
  <c r="U79" i="26"/>
  <c r="X70" i="26"/>
  <c r="X73" i="26"/>
  <c r="P76" i="26"/>
  <c r="X74" i="26"/>
  <c r="P75" i="26"/>
  <c r="N75" i="26"/>
  <c r="Y75" i="26"/>
  <c r="W73" i="26"/>
  <c r="AB77" i="26"/>
  <c r="Y81" i="26"/>
  <c r="Z76" i="26"/>
  <c r="O75" i="26"/>
  <c r="X77" i="26"/>
  <c r="Z81" i="26"/>
  <c r="T78" i="26"/>
  <c r="R69" i="26"/>
  <c r="R83" i="26" s="1"/>
  <c r="H77" i="26"/>
  <c r="R70" i="26"/>
  <c r="M74" i="26"/>
  <c r="AC74" i="26" s="1"/>
  <c r="W76" i="26"/>
  <c r="Q23" i="20"/>
  <c r="G74" i="26"/>
  <c r="M70" i="26"/>
  <c r="AC70" i="26" s="1"/>
  <c r="Q77" i="26"/>
  <c r="G84" i="26"/>
  <c r="AD72" i="26" s="1"/>
  <c r="I9" i="22" s="1"/>
  <c r="Z80" i="26"/>
  <c r="Z77" i="26"/>
  <c r="T75" i="26"/>
  <c r="T79" i="26"/>
  <c r="Z79" i="26"/>
  <c r="P69" i="26"/>
  <c r="P83" i="26" s="1"/>
  <c r="M75" i="26"/>
  <c r="AC75" i="26" s="1"/>
  <c r="AD75" i="26" s="1"/>
  <c r="N82" i="26"/>
  <c r="T70" i="26"/>
  <c r="R82" i="26"/>
  <c r="H70" i="26"/>
  <c r="H76" i="26"/>
  <c r="AB79" i="26"/>
  <c r="H73" i="26"/>
  <c r="S69" i="26"/>
  <c r="S83" i="26" s="1"/>
  <c r="S73" i="26"/>
  <c r="O23" i="20"/>
  <c r="W78" i="26"/>
  <c r="X80" i="26"/>
  <c r="N80" i="26"/>
  <c r="Y77" i="26"/>
  <c r="W82" i="26"/>
  <c r="S82" i="26"/>
  <c r="G70" i="26"/>
  <c r="T73" i="26"/>
  <c r="Z82" i="26"/>
  <c r="Y73" i="26"/>
  <c r="S80" i="26"/>
  <c r="M79" i="26"/>
  <c r="AC79" i="26" s="1"/>
  <c r="T74" i="26"/>
  <c r="U76" i="26"/>
  <c r="M23" i="20"/>
  <c r="W81" i="26"/>
  <c r="O76" i="26"/>
  <c r="AB76" i="26"/>
  <c r="X69" i="26"/>
  <c r="R76" i="26"/>
  <c r="U73" i="26"/>
  <c r="W77" i="26"/>
  <c r="X82" i="26"/>
  <c r="N73" i="26"/>
  <c r="AA80" i="26"/>
  <c r="AB73" i="26"/>
  <c r="Z78" i="26"/>
  <c r="H80" i="26"/>
  <c r="AB78" i="26"/>
  <c r="P70" i="26"/>
  <c r="Z69" i="26"/>
  <c r="Q78" i="26"/>
  <c r="N69" i="26"/>
  <c r="N83" i="26" s="1"/>
  <c r="H78" i="26"/>
  <c r="S76" i="26"/>
  <c r="AA69" i="26"/>
  <c r="N78" i="26"/>
  <c r="H69" i="26"/>
  <c r="H79" i="26"/>
  <c r="Q79" i="26"/>
  <c r="Y70" i="26"/>
  <c r="P79" i="26"/>
  <c r="R78" i="26"/>
  <c r="W80" i="26"/>
  <c r="H84" i="26"/>
  <c r="S81" i="26"/>
  <c r="M81" i="26"/>
  <c r="AC81" i="26" s="1"/>
  <c r="V77" i="26"/>
  <c r="S78" i="26"/>
  <c r="S77" i="26"/>
  <c r="N79" i="26"/>
  <c r="V70" i="26"/>
  <c r="N70" i="26"/>
  <c r="Y80" i="26"/>
  <c r="T69" i="26"/>
  <c r="T83" i="26" s="1"/>
  <c r="Y79" i="26"/>
  <c r="M82" i="26"/>
  <c r="AC82" i="26" s="1"/>
  <c r="Q73" i="26"/>
  <c r="O73" i="26"/>
  <c r="G76" i="26"/>
  <c r="W74" i="26"/>
  <c r="V79" i="26"/>
  <c r="Y76" i="26"/>
  <c r="O81" i="26"/>
  <c r="AA79" i="26"/>
  <c r="S70" i="26"/>
  <c r="AA76" i="26"/>
  <c r="T77" i="26"/>
  <c r="AA81" i="26"/>
  <c r="U74" i="26"/>
  <c r="G79" i="26"/>
  <c r="Y78" i="26"/>
  <c r="AB74" i="26"/>
  <c r="M76" i="26"/>
  <c r="AC76" i="26" s="1"/>
  <c r="R81" i="26"/>
  <c r="N23" i="20"/>
  <c r="X81" i="26"/>
  <c r="O80" i="26"/>
  <c r="Y74" i="26"/>
  <c r="S79" i="26"/>
  <c r="R23" i="20"/>
  <c r="U69" i="26"/>
  <c r="U83" i="26" s="1"/>
  <c r="O70" i="26"/>
  <c r="S75" i="26"/>
  <c r="AA75" i="26"/>
  <c r="V82" i="26"/>
  <c r="AA70" i="26"/>
  <c r="G75" i="26"/>
  <c r="Y69" i="26"/>
  <c r="V69" i="26"/>
  <c r="V83" i="26" s="1"/>
  <c r="O74" i="26"/>
  <c r="M69" i="26"/>
  <c r="P73" i="26"/>
  <c r="AA73" i="26"/>
  <c r="N76" i="26"/>
  <c r="V76" i="26"/>
  <c r="O78" i="26"/>
  <c r="W70" i="26"/>
  <c r="Q74" i="26"/>
  <c r="X75" i="26"/>
  <c r="Y82" i="26"/>
  <c r="N77" i="26"/>
  <c r="V73" i="26"/>
  <c r="T76" i="26"/>
  <c r="H109" i="20"/>
  <c r="H47" i="20"/>
  <c r="V48" i="26"/>
  <c r="G78" i="20"/>
  <c r="G81" i="20"/>
  <c r="N48" i="26"/>
  <c r="AA105" i="26"/>
  <c r="AB97" i="26"/>
  <c r="Z107" i="26"/>
  <c r="G97" i="26"/>
  <c r="AA97" i="26"/>
  <c r="Z19" i="26"/>
  <c r="O48" i="26"/>
  <c r="X54" i="26"/>
  <c r="Y54" i="26"/>
  <c r="G105" i="26"/>
  <c r="X50" i="26"/>
  <c r="O53" i="26"/>
  <c r="H21" i="20"/>
  <c r="M51" i="26"/>
  <c r="Y42" i="26"/>
  <c r="R18" i="26"/>
  <c r="V54" i="26"/>
  <c r="Z102" i="26"/>
  <c r="R22" i="26"/>
  <c r="Y51" i="26"/>
  <c r="Z17" i="26"/>
  <c r="H103" i="26"/>
  <c r="O76" i="20"/>
  <c r="O70" i="20"/>
  <c r="O54" i="26"/>
  <c r="U98" i="26"/>
  <c r="N70" i="20"/>
  <c r="Y24" i="26"/>
  <c r="X52" i="26"/>
  <c r="M77" i="20"/>
  <c r="AA52" i="26"/>
  <c r="H51" i="20"/>
  <c r="N45" i="26"/>
  <c r="M49" i="26"/>
  <c r="M48" i="26"/>
  <c r="R19" i="26"/>
  <c r="AA106" i="26"/>
  <c r="O45" i="26"/>
  <c r="AB108" i="26"/>
  <c r="Z97" i="26"/>
  <c r="T97" i="26"/>
  <c r="R76" i="20"/>
  <c r="AB101" i="26"/>
  <c r="U107" i="26"/>
  <c r="AA54" i="26"/>
  <c r="O102" i="26"/>
  <c r="AA51" i="26"/>
  <c r="P75" i="20"/>
  <c r="O107" i="26"/>
  <c r="H73" i="20"/>
  <c r="O46" i="26"/>
  <c r="Q80" i="20"/>
  <c r="W50" i="26"/>
  <c r="R73" i="20"/>
  <c r="M76" i="20"/>
  <c r="M45" i="26"/>
  <c r="H48" i="26"/>
  <c r="H45" i="26"/>
  <c r="H55" i="26"/>
  <c r="W105" i="26"/>
  <c r="H20" i="26"/>
  <c r="M98" i="26"/>
  <c r="H111" i="26"/>
  <c r="P73" i="20"/>
  <c r="Z101" i="26"/>
  <c r="Y46" i="26"/>
  <c r="S97" i="26"/>
  <c r="AB107" i="26"/>
  <c r="H98" i="26"/>
  <c r="Q69" i="20"/>
  <c r="AB110" i="26"/>
  <c r="H105" i="26"/>
  <c r="R70" i="20"/>
  <c r="Q79" i="20"/>
  <c r="AA46" i="26"/>
  <c r="G112" i="26"/>
  <c r="AD100" i="26" s="1"/>
  <c r="J9" i="22" s="1"/>
  <c r="X49" i="26"/>
  <c r="H70" i="20"/>
  <c r="O103" i="26"/>
  <c r="W53" i="26"/>
  <c r="R78" i="20"/>
  <c r="P48" i="26"/>
  <c r="U23" i="26"/>
  <c r="U53" i="26"/>
  <c r="R53" i="26"/>
  <c r="G102" i="26"/>
  <c r="U21" i="26"/>
  <c r="S53" i="26"/>
  <c r="G24" i="26"/>
  <c r="T13" i="26"/>
  <c r="V101" i="26"/>
  <c r="R105" i="26"/>
  <c r="N107" i="26"/>
  <c r="AB54" i="26"/>
  <c r="M81" i="20"/>
  <c r="P53" i="26"/>
  <c r="P41" i="26"/>
  <c r="O74" i="20"/>
  <c r="S106" i="26"/>
  <c r="R107" i="26"/>
  <c r="N105" i="26"/>
  <c r="AB42" i="26"/>
  <c r="X102" i="26"/>
  <c r="N101" i="26"/>
  <c r="AB41" i="26"/>
  <c r="X110" i="26"/>
  <c r="AB25" i="26"/>
  <c r="S48" i="26"/>
  <c r="G17" i="26"/>
  <c r="T51" i="26"/>
  <c r="Y109" i="26"/>
  <c r="O104" i="26"/>
  <c r="AA104" i="26"/>
  <c r="M69" i="20"/>
  <c r="P49" i="26"/>
  <c r="M79" i="20"/>
  <c r="W103" i="26"/>
  <c r="U13" i="26"/>
  <c r="N26" i="26"/>
  <c r="G25" i="26"/>
  <c r="P18" i="26"/>
  <c r="R41" i="26"/>
  <c r="T17" i="26"/>
  <c r="X17" i="26"/>
  <c r="U25" i="26"/>
  <c r="N18" i="26"/>
  <c r="P23" i="26"/>
  <c r="T26" i="26"/>
  <c r="Q105" i="26"/>
  <c r="O20" i="26"/>
  <c r="AB50" i="26"/>
  <c r="X98" i="26"/>
  <c r="Q75" i="20"/>
  <c r="P42" i="26"/>
  <c r="P80" i="20"/>
  <c r="W97" i="26"/>
  <c r="S101" i="26"/>
  <c r="N103" i="26"/>
  <c r="U54" i="26"/>
  <c r="N97" i="26"/>
  <c r="Q42" i="26"/>
  <c r="Z53" i="26"/>
  <c r="V24" i="26"/>
  <c r="T52" i="26"/>
  <c r="O19" i="26"/>
  <c r="G46" i="26"/>
  <c r="W14" i="26"/>
  <c r="Y110" i="26"/>
  <c r="S51" i="26"/>
  <c r="R46" i="26"/>
  <c r="Q110" i="26"/>
  <c r="S19" i="26"/>
  <c r="U26" i="26"/>
  <c r="AB21" i="26"/>
  <c r="Q24" i="26"/>
  <c r="Z46" i="26"/>
  <c r="G52" i="26"/>
  <c r="V105" i="26"/>
  <c r="M17" i="26"/>
  <c r="G28" i="26"/>
  <c r="AD16" i="26" s="1"/>
  <c r="G9" i="22" s="1"/>
  <c r="W17" i="26"/>
  <c r="G18" i="26"/>
  <c r="Q109" i="26"/>
  <c r="Q19" i="26"/>
  <c r="W106" i="26"/>
  <c r="AB19" i="26"/>
  <c r="G97" i="20"/>
  <c r="S13" i="26"/>
  <c r="AB22" i="26"/>
  <c r="Q23" i="26"/>
  <c r="U110" i="26"/>
  <c r="P22" i="26"/>
  <c r="M24" i="26"/>
  <c r="Q107" i="26"/>
  <c r="H108" i="20"/>
  <c r="H14" i="20"/>
  <c r="H27" i="26"/>
  <c r="H17" i="26"/>
  <c r="H23" i="26"/>
  <c r="G69" i="20"/>
  <c r="N52" i="26"/>
  <c r="X42" i="26"/>
  <c r="O49" i="26"/>
  <c r="AA108" i="26"/>
  <c r="W48" i="26"/>
  <c r="AA41" i="26"/>
  <c r="O50" i="26"/>
  <c r="V51" i="26"/>
  <c r="R75" i="20"/>
  <c r="AB105" i="26"/>
  <c r="Y23" i="26"/>
  <c r="X41" i="26"/>
  <c r="Q70" i="20"/>
  <c r="H19" i="20"/>
  <c r="G76" i="20"/>
  <c r="M103" i="26"/>
  <c r="H14" i="26"/>
  <c r="N49" i="26"/>
  <c r="M52" i="26"/>
  <c r="T109" i="26"/>
  <c r="M107" i="26"/>
  <c r="Y48" i="26"/>
  <c r="Z21" i="26"/>
  <c r="R25" i="26"/>
  <c r="R20" i="26"/>
  <c r="AB106" i="26"/>
  <c r="G98" i="26"/>
  <c r="O80" i="20"/>
  <c r="R24" i="26"/>
  <c r="O105" i="26"/>
  <c r="N54" i="26"/>
  <c r="U109" i="26"/>
  <c r="M75" i="20"/>
  <c r="H17" i="20"/>
  <c r="H22" i="20"/>
  <c r="H42" i="26"/>
  <c r="H13" i="26"/>
  <c r="O42" i="26"/>
  <c r="G83" i="20"/>
  <c r="N46" i="26"/>
  <c r="Z108" i="26"/>
  <c r="Z23" i="26"/>
  <c r="M50" i="26"/>
  <c r="T107" i="26"/>
  <c r="R69" i="20"/>
  <c r="O47" i="26"/>
  <c r="V47" i="26"/>
  <c r="AB102" i="26"/>
  <c r="O52" i="26"/>
  <c r="H112" i="26"/>
  <c r="N74" i="20"/>
  <c r="H69" i="20"/>
  <c r="AA49" i="26"/>
  <c r="X18" i="26"/>
  <c r="Q74" i="20"/>
  <c r="O109" i="26"/>
  <c r="O79" i="20"/>
  <c r="S104" i="26"/>
  <c r="H97" i="20"/>
  <c r="H45" i="20"/>
  <c r="G77" i="20"/>
  <c r="G80" i="20"/>
  <c r="U101" i="26"/>
  <c r="Z14" i="26"/>
  <c r="Y45" i="26"/>
  <c r="M105" i="26"/>
  <c r="T98" i="26"/>
  <c r="O41" i="26"/>
  <c r="O78" i="20"/>
  <c r="AA47" i="26"/>
  <c r="Z26" i="26"/>
  <c r="H108" i="26"/>
  <c r="R82" i="20"/>
  <c r="U103" i="26"/>
  <c r="O97" i="26"/>
  <c r="W109" i="26"/>
  <c r="X14" i="26"/>
  <c r="G108" i="26"/>
  <c r="Z25" i="26"/>
  <c r="N73" i="20"/>
  <c r="V50" i="26"/>
  <c r="P101" i="26"/>
  <c r="P20" i="26"/>
  <c r="AA26" i="26"/>
  <c r="T19" i="26"/>
  <c r="Q53" i="26"/>
  <c r="Z42" i="26"/>
  <c r="V13" i="26"/>
  <c r="T45" i="26"/>
  <c r="G48" i="26"/>
  <c r="AA48" i="26"/>
  <c r="W47" i="26"/>
  <c r="U20" i="26"/>
  <c r="N13" i="26"/>
  <c r="P24" i="26"/>
  <c r="R49" i="26"/>
  <c r="T102" i="26"/>
  <c r="AA98" i="26"/>
  <c r="M104" i="26"/>
  <c r="P81" i="20"/>
  <c r="W104" i="26"/>
  <c r="S109" i="26"/>
  <c r="U22" i="26"/>
  <c r="N22" i="26"/>
  <c r="P19" i="26"/>
  <c r="W98" i="26"/>
  <c r="N19" i="26"/>
  <c r="U49" i="26"/>
  <c r="P13" i="26"/>
  <c r="R51" i="26"/>
  <c r="Q106" i="26"/>
  <c r="Z41" i="26"/>
  <c r="O14" i="26"/>
  <c r="G41" i="26"/>
  <c r="X101" i="26"/>
  <c r="O75" i="20"/>
  <c r="R23" i="26"/>
  <c r="O108" i="26"/>
  <c r="Y21" i="26"/>
  <c r="P97" i="26"/>
  <c r="S54" i="26"/>
  <c r="V20" i="26"/>
  <c r="T47" i="26"/>
  <c r="S14" i="26"/>
  <c r="AA18" i="26"/>
  <c r="Y104" i="26"/>
  <c r="P109" i="26"/>
  <c r="S47" i="26"/>
  <c r="G20" i="26"/>
  <c r="T46" i="26"/>
  <c r="S25" i="26"/>
  <c r="W25" i="26"/>
  <c r="Y97" i="26"/>
  <c r="U51" i="26"/>
  <c r="R54" i="26"/>
  <c r="X51" i="26"/>
  <c r="T103" i="26"/>
  <c r="V41" i="26"/>
  <c r="Q41" i="26"/>
  <c r="G109" i="26"/>
  <c r="W49" i="26"/>
  <c r="M74" i="20"/>
  <c r="P50" i="26"/>
  <c r="S49" i="26"/>
  <c r="G27" i="26"/>
  <c r="P21" i="26"/>
  <c r="R45" i="26"/>
  <c r="AA17" i="26"/>
  <c r="T20" i="26"/>
  <c r="P77" i="20"/>
  <c r="U24" i="26"/>
  <c r="N23" i="26"/>
  <c r="P17" i="26"/>
  <c r="AA19" i="26"/>
  <c r="T14" i="26"/>
  <c r="V102" i="26"/>
  <c r="R106" i="26"/>
  <c r="N110" i="26"/>
  <c r="AB48" i="26"/>
  <c r="X97" i="26"/>
  <c r="Q81" i="20"/>
  <c r="G13" i="26"/>
  <c r="AA21" i="26"/>
  <c r="P102" i="26"/>
  <c r="G42" i="26"/>
  <c r="N25" i="26"/>
  <c r="R52" i="26"/>
  <c r="Q108" i="26"/>
  <c r="M20" i="26"/>
  <c r="V21" i="26"/>
  <c r="W20" i="26"/>
  <c r="Q82" i="20"/>
  <c r="T49" i="26"/>
  <c r="Q104" i="26"/>
  <c r="AB45" i="26"/>
  <c r="V109" i="26"/>
  <c r="Q21" i="26"/>
  <c r="AA22" i="26"/>
  <c r="W19" i="26"/>
  <c r="Z50" i="26"/>
  <c r="G47" i="26"/>
  <c r="M21" i="26"/>
  <c r="U52" i="26"/>
  <c r="P82" i="20"/>
  <c r="S46" i="26"/>
  <c r="Q25" i="26"/>
  <c r="Q103" i="26"/>
  <c r="H20" i="20"/>
  <c r="G79" i="20"/>
  <c r="Y50" i="26"/>
  <c r="H53" i="26"/>
  <c r="M53" i="26"/>
  <c r="H18" i="26"/>
  <c r="M109" i="26"/>
  <c r="Z106" i="26"/>
  <c r="AB104" i="26"/>
  <c r="T105" i="26"/>
  <c r="H76" i="20"/>
  <c r="Y53" i="26"/>
  <c r="Z98" i="26"/>
  <c r="H104" i="26"/>
  <c r="P78" i="20"/>
  <c r="R14" i="26"/>
  <c r="H107" i="26"/>
  <c r="R80" i="20"/>
  <c r="H74" i="20"/>
  <c r="V52" i="26"/>
  <c r="H52" i="20"/>
  <c r="N50" i="26"/>
  <c r="H47" i="26"/>
  <c r="H56" i="26"/>
  <c r="S103" i="26"/>
  <c r="AA101" i="26"/>
  <c r="Z22" i="26"/>
  <c r="N75" i="20"/>
  <c r="G101" i="26"/>
  <c r="M108" i="26"/>
  <c r="T108" i="26"/>
  <c r="Y52" i="26"/>
  <c r="AA53" i="26"/>
  <c r="Q73" i="20"/>
  <c r="U108" i="26"/>
  <c r="G103" i="26"/>
  <c r="X24" i="26"/>
  <c r="O81" i="20"/>
  <c r="V53" i="26"/>
  <c r="X20" i="26"/>
  <c r="P70" i="20"/>
  <c r="O77" i="20"/>
  <c r="H106" i="20"/>
  <c r="M41" i="26"/>
  <c r="H52" i="26"/>
  <c r="H49" i="26"/>
  <c r="H51" i="26"/>
  <c r="H50" i="26"/>
  <c r="H19" i="26"/>
  <c r="M102" i="26"/>
  <c r="W101" i="26"/>
  <c r="P45" i="26"/>
  <c r="V45" i="26"/>
  <c r="Z103" i="26"/>
  <c r="X48" i="26"/>
  <c r="Y49" i="26"/>
  <c r="N42" i="26"/>
  <c r="Y14" i="26"/>
  <c r="X13" i="26"/>
  <c r="N80" i="20"/>
  <c r="H97" i="26"/>
  <c r="Z20" i="26"/>
  <c r="U104" i="26"/>
  <c r="H80" i="20"/>
  <c r="O73" i="20"/>
  <c r="AA45" i="26"/>
  <c r="O98" i="26"/>
  <c r="P69" i="20"/>
  <c r="W45" i="26"/>
  <c r="U105" i="26"/>
  <c r="H25" i="26"/>
  <c r="N53" i="26"/>
  <c r="H24" i="26"/>
  <c r="H46" i="26"/>
  <c r="G84" i="20"/>
  <c r="T106" i="26"/>
  <c r="Z24" i="26"/>
  <c r="X22" i="26"/>
  <c r="AA103" i="26"/>
  <c r="Z18" i="26"/>
  <c r="AB109" i="26"/>
  <c r="T101" i="26"/>
  <c r="R79" i="20"/>
  <c r="W41" i="26"/>
  <c r="AA102" i="26"/>
  <c r="Y18" i="26"/>
  <c r="G107" i="26"/>
  <c r="M46" i="26"/>
  <c r="AB103" i="26"/>
  <c r="U106" i="26"/>
  <c r="H78" i="20"/>
  <c r="H77" i="20"/>
  <c r="N78" i="20"/>
  <c r="W52" i="26"/>
  <c r="N77" i="20"/>
  <c r="W46" i="26"/>
  <c r="W110" i="26"/>
  <c r="Q51" i="26"/>
  <c r="V18" i="26"/>
  <c r="T53" i="26"/>
  <c r="O25" i="26"/>
  <c r="G51" i="26"/>
  <c r="W18" i="26"/>
  <c r="Y102" i="26"/>
  <c r="R108" i="26"/>
  <c r="N102" i="26"/>
  <c r="AB46" i="26"/>
  <c r="X103" i="26"/>
  <c r="AB26" i="26"/>
  <c r="S41" i="26"/>
  <c r="G21" i="26"/>
  <c r="Q76" i="20"/>
  <c r="O110" i="26"/>
  <c r="AA50" i="26"/>
  <c r="S110" i="26"/>
  <c r="P47" i="26"/>
  <c r="X26" i="26"/>
  <c r="P98" i="26"/>
  <c r="S52" i="26"/>
  <c r="G14" i="26"/>
  <c r="S26" i="26"/>
  <c r="AA25" i="26"/>
  <c r="T18" i="26"/>
  <c r="P107" i="26"/>
  <c r="G23" i="26"/>
  <c r="S23" i="26"/>
  <c r="AA24" i="26"/>
  <c r="Y98" i="26"/>
  <c r="V98" i="26"/>
  <c r="U47" i="26"/>
  <c r="N109" i="26"/>
  <c r="AB51" i="26"/>
  <c r="W42" i="26"/>
  <c r="AA109" i="26"/>
  <c r="Z51" i="26"/>
  <c r="R98" i="26"/>
  <c r="Z45" i="26"/>
  <c r="V17" i="26"/>
  <c r="O17" i="26"/>
  <c r="X105" i="26"/>
  <c r="P79" i="20"/>
  <c r="U18" i="26"/>
  <c r="N21" i="26"/>
  <c r="G19" i="26"/>
  <c r="P14" i="26"/>
  <c r="AA23" i="26"/>
  <c r="Y19" i="26"/>
  <c r="S102" i="26"/>
  <c r="W108" i="26"/>
  <c r="O101" i="26"/>
  <c r="Q45" i="26"/>
  <c r="P110" i="26"/>
  <c r="Z52" i="26"/>
  <c r="V19" i="26"/>
  <c r="T41" i="26"/>
  <c r="S22" i="26"/>
  <c r="G56" i="26"/>
  <c r="W13" i="26"/>
  <c r="Y103" i="26"/>
  <c r="P108" i="26"/>
  <c r="S45" i="26"/>
  <c r="V14" i="26"/>
  <c r="T50" i="26"/>
  <c r="S24" i="26"/>
  <c r="G53" i="26"/>
  <c r="W21" i="26"/>
  <c r="P52" i="26"/>
  <c r="N14" i="26"/>
  <c r="U42" i="26"/>
  <c r="P25" i="26"/>
  <c r="R42" i="26"/>
  <c r="X108" i="26"/>
  <c r="Q26" i="26"/>
  <c r="V97" i="26"/>
  <c r="Q48" i="26"/>
  <c r="T42" i="26"/>
  <c r="Y105" i="26"/>
  <c r="H84" i="20"/>
  <c r="H102" i="20"/>
  <c r="H103" i="20"/>
  <c r="Q50" i="26"/>
  <c r="O23" i="26"/>
  <c r="V103" i="26"/>
  <c r="P105" i="26"/>
  <c r="AB14" i="26"/>
  <c r="Q20" i="26"/>
  <c r="R101" i="26"/>
  <c r="X106" i="26"/>
  <c r="T21" i="26"/>
  <c r="H83" i="20"/>
  <c r="P103" i="26"/>
  <c r="H42" i="20"/>
  <c r="T25" i="26"/>
  <c r="Q17" i="26"/>
  <c r="H105" i="20"/>
  <c r="N47" i="26"/>
  <c r="H41" i="26"/>
  <c r="G75" i="20"/>
  <c r="Z109" i="26"/>
  <c r="M110" i="26"/>
  <c r="Q77" i="20"/>
  <c r="X19" i="26"/>
  <c r="P76" i="20"/>
  <c r="M42" i="26"/>
  <c r="H101" i="26"/>
  <c r="R13" i="26"/>
  <c r="H107" i="20"/>
  <c r="H101" i="20"/>
  <c r="Z104" i="26"/>
  <c r="N51" i="26"/>
  <c r="M47" i="26"/>
  <c r="N41" i="26"/>
  <c r="R26" i="26"/>
  <c r="V46" i="26"/>
  <c r="Y47" i="26"/>
  <c r="Y25" i="26"/>
  <c r="Z13" i="26"/>
  <c r="Y13" i="26"/>
  <c r="Z110" i="26"/>
  <c r="W51" i="26"/>
  <c r="H109" i="26"/>
  <c r="R81" i="20"/>
  <c r="M70" i="20"/>
  <c r="AA42" i="26"/>
  <c r="M73" i="20"/>
  <c r="G111" i="26"/>
  <c r="N69" i="20"/>
  <c r="H48" i="20"/>
  <c r="H53" i="20"/>
  <c r="H22" i="26"/>
  <c r="G70" i="20"/>
  <c r="G73" i="20"/>
  <c r="H106" i="26"/>
  <c r="T110" i="26"/>
  <c r="AB98" i="26"/>
  <c r="Y41" i="26"/>
  <c r="AA110" i="26"/>
  <c r="S108" i="26"/>
  <c r="Y20" i="26"/>
  <c r="R77" i="20"/>
  <c r="Y26" i="26"/>
  <c r="Q78" i="20"/>
  <c r="X53" i="26"/>
  <c r="O51" i="26"/>
  <c r="U102" i="26"/>
  <c r="O69" i="20"/>
  <c r="N76" i="20"/>
  <c r="X46" i="26"/>
  <c r="H18" i="20"/>
  <c r="G74" i="20"/>
  <c r="H21" i="26"/>
  <c r="M101" i="26"/>
  <c r="M54" i="26"/>
  <c r="H28" i="26"/>
  <c r="M106" i="26"/>
  <c r="O106" i="26"/>
  <c r="R21" i="26"/>
  <c r="T104" i="26"/>
  <c r="R74" i="20"/>
  <c r="Y17" i="26"/>
  <c r="M97" i="26"/>
  <c r="X45" i="26"/>
  <c r="Z105" i="26"/>
  <c r="Y22" i="26"/>
  <c r="X21" i="26"/>
  <c r="H79" i="20"/>
  <c r="R17" i="26"/>
  <c r="X47" i="26"/>
  <c r="N81" i="20"/>
  <c r="H81" i="20"/>
  <c r="M78" i="20"/>
  <c r="W54" i="26"/>
  <c r="S107" i="26"/>
  <c r="Q46" i="26"/>
  <c r="R110" i="26"/>
  <c r="N106" i="26"/>
  <c r="N20" i="26"/>
  <c r="U45" i="26"/>
  <c r="R50" i="26"/>
  <c r="O18" i="26"/>
  <c r="G45" i="26"/>
  <c r="W102" i="26"/>
  <c r="M80" i="20"/>
  <c r="P51" i="26"/>
  <c r="Q49" i="26"/>
  <c r="U97" i="26"/>
  <c r="V49" i="26"/>
  <c r="Q54" i="26"/>
  <c r="Z48" i="26"/>
  <c r="V23" i="26"/>
  <c r="O24" i="26"/>
  <c r="G49" i="26"/>
  <c r="W26" i="26"/>
  <c r="Y101" i="26"/>
  <c r="Q47" i="26"/>
  <c r="V26" i="26"/>
  <c r="O22" i="26"/>
  <c r="G50" i="26"/>
  <c r="W23" i="26"/>
  <c r="P54" i="26"/>
  <c r="N17" i="26"/>
  <c r="P26" i="26"/>
  <c r="R48" i="26"/>
  <c r="T23" i="26"/>
  <c r="G104" i="26"/>
  <c r="V42" i="26"/>
  <c r="H102" i="26"/>
  <c r="P46" i="26"/>
  <c r="N79" i="20"/>
  <c r="U48" i="26"/>
  <c r="N104" i="26"/>
  <c r="AB52" i="26"/>
  <c r="AB23" i="26"/>
  <c r="U41" i="26"/>
  <c r="N98" i="26"/>
  <c r="AB49" i="26"/>
  <c r="AB24" i="26"/>
  <c r="Q52" i="26"/>
  <c r="P106" i="26"/>
  <c r="Z54" i="26"/>
  <c r="V25" i="26"/>
  <c r="T48" i="26"/>
  <c r="S18" i="26"/>
  <c r="W24" i="26"/>
  <c r="X25" i="26"/>
  <c r="S105" i="26"/>
  <c r="X23" i="26"/>
  <c r="H75" i="20"/>
  <c r="AA107" i="26"/>
  <c r="R97" i="26"/>
  <c r="R109" i="26"/>
  <c r="O21" i="26"/>
  <c r="AB53" i="26"/>
  <c r="X104" i="26"/>
  <c r="G106" i="26"/>
  <c r="S50" i="26"/>
  <c r="G22" i="26"/>
  <c r="S21" i="26"/>
  <c r="AA20" i="26"/>
  <c r="T24" i="26"/>
  <c r="U17" i="26"/>
  <c r="AB20" i="26"/>
  <c r="Y108" i="26"/>
  <c r="U46" i="26"/>
  <c r="AB13" i="26"/>
  <c r="W107" i="26"/>
  <c r="U50" i="26"/>
  <c r="O13" i="26"/>
  <c r="AB18" i="26"/>
  <c r="Q13" i="26"/>
  <c r="P74" i="20"/>
  <c r="R104" i="26"/>
  <c r="Q101" i="26"/>
  <c r="H104" i="20"/>
  <c r="T54" i="26"/>
  <c r="N24" i="26"/>
  <c r="Q102" i="26"/>
  <c r="M23" i="26"/>
  <c r="M82" i="20"/>
  <c r="Q52" i="20"/>
  <c r="P97" i="20"/>
  <c r="M41" i="20"/>
  <c r="N46" i="20"/>
  <c r="V104" i="26"/>
  <c r="M18" i="26"/>
  <c r="T22" i="26"/>
  <c r="H41" i="20"/>
  <c r="H98" i="20"/>
  <c r="Q51" i="20"/>
  <c r="P98" i="20"/>
  <c r="M50" i="20"/>
  <c r="N103" i="20"/>
  <c r="O109" i="20"/>
  <c r="G107" i="20"/>
  <c r="Q106" i="20"/>
  <c r="P52" i="20"/>
  <c r="M102" i="20"/>
  <c r="G98" i="20"/>
  <c r="N22" i="20"/>
  <c r="O18" i="20"/>
  <c r="R14" i="20"/>
  <c r="M20" i="20"/>
  <c r="P14" i="20"/>
  <c r="Q13" i="20"/>
  <c r="R109" i="20"/>
  <c r="G49" i="20"/>
  <c r="O19" i="20"/>
  <c r="M14" i="20"/>
  <c r="Q49" i="20"/>
  <c r="M45" i="20"/>
  <c r="N47" i="20"/>
  <c r="O98" i="20"/>
  <c r="R46" i="20"/>
  <c r="Q97" i="20"/>
  <c r="P51" i="20"/>
  <c r="R102" i="20"/>
  <c r="M109" i="20"/>
  <c r="O42" i="20"/>
  <c r="G103" i="20"/>
  <c r="O14" i="20"/>
  <c r="R19" i="20"/>
  <c r="P19" i="20"/>
  <c r="Q14" i="20"/>
  <c r="M42" i="20"/>
  <c r="G105" i="20"/>
  <c r="G45" i="20"/>
  <c r="R51" i="20"/>
  <c r="Q108" i="20"/>
  <c r="R97" i="20"/>
  <c r="M103" i="20"/>
  <c r="O51" i="20"/>
  <c r="G42" i="20"/>
  <c r="G18" i="20"/>
  <c r="O20" i="20"/>
  <c r="R17" i="20"/>
  <c r="P22" i="20"/>
  <c r="Q17" i="20"/>
  <c r="R41" i="20"/>
  <c r="Q107" i="20"/>
  <c r="R108" i="20"/>
  <c r="N21" i="20"/>
  <c r="O24" i="20"/>
  <c r="Q25" i="20"/>
  <c r="G48" i="20"/>
  <c r="M51" i="20"/>
  <c r="O107" i="20"/>
  <c r="G47" i="20"/>
  <c r="Q18" i="20"/>
  <c r="M19" i="26"/>
  <c r="Q97" i="26"/>
  <c r="W22" i="26"/>
  <c r="Q22" i="26"/>
  <c r="O26" i="26"/>
  <c r="H13" i="20"/>
  <c r="P103" i="20"/>
  <c r="M52" i="20"/>
  <c r="Z49" i="26"/>
  <c r="X107" i="26"/>
  <c r="R102" i="26"/>
  <c r="X109" i="26"/>
  <c r="P104" i="26"/>
  <c r="S17" i="26"/>
  <c r="M25" i="26"/>
  <c r="AA13" i="26"/>
  <c r="Z47" i="26"/>
  <c r="N82" i="20"/>
  <c r="G109" i="20"/>
  <c r="I109" i="20" s="1"/>
  <c r="Q50" i="20"/>
  <c r="P104" i="20"/>
  <c r="O97" i="20"/>
  <c r="G50" i="20"/>
  <c r="P41" i="20"/>
  <c r="G41" i="20"/>
  <c r="N17" i="20"/>
  <c r="G22" i="20"/>
  <c r="O13" i="20"/>
  <c r="R25" i="20"/>
  <c r="M13" i="20"/>
  <c r="Q109" i="20"/>
  <c r="M106" i="20"/>
  <c r="P21" i="20"/>
  <c r="P108" i="20"/>
  <c r="N98" i="20"/>
  <c r="G53" i="20"/>
  <c r="Q103" i="20"/>
  <c r="P53" i="20"/>
  <c r="R105" i="20"/>
  <c r="M105" i="20"/>
  <c r="O52" i="20"/>
  <c r="N14" i="20"/>
  <c r="G14" i="20"/>
  <c r="M25" i="20"/>
  <c r="P109" i="20"/>
  <c r="N51" i="20"/>
  <c r="O103" i="20"/>
  <c r="R50" i="20"/>
  <c r="G102" i="20"/>
  <c r="R101" i="20"/>
  <c r="O47" i="20"/>
  <c r="G24" i="20"/>
  <c r="R13" i="20"/>
  <c r="M24" i="20"/>
  <c r="Q24" i="20"/>
  <c r="M104" i="20"/>
  <c r="Q19" i="20"/>
  <c r="P101" i="20"/>
  <c r="N109" i="20"/>
  <c r="O108" i="20"/>
  <c r="G25" i="20"/>
  <c r="S42" i="26"/>
  <c r="S20" i="26"/>
  <c r="M22" i="26"/>
  <c r="Y106" i="26"/>
  <c r="M14" i="26"/>
  <c r="U19" i="26"/>
  <c r="V106" i="26"/>
  <c r="H49" i="20"/>
  <c r="Q41" i="20"/>
  <c r="P107" i="20"/>
  <c r="M49" i="20"/>
  <c r="Y107" i="26"/>
  <c r="R103" i="26"/>
  <c r="Q14" i="26"/>
  <c r="V108" i="26"/>
  <c r="M13" i="26"/>
  <c r="G55" i="26"/>
  <c r="H25" i="20"/>
  <c r="H24" i="20"/>
  <c r="G51" i="20"/>
  <c r="Q48" i="20"/>
  <c r="M53" i="20"/>
  <c r="N50" i="20"/>
  <c r="N102" i="20"/>
  <c r="O101" i="20"/>
  <c r="R47" i="20"/>
  <c r="Q101" i="20"/>
  <c r="P42" i="20"/>
  <c r="R107" i="20"/>
  <c r="O48" i="20"/>
  <c r="N20" i="20"/>
  <c r="G20" i="20"/>
  <c r="Q21" i="20"/>
  <c r="P46" i="20"/>
  <c r="M97" i="20"/>
  <c r="N13" i="20"/>
  <c r="R20" i="20"/>
  <c r="Q20" i="20"/>
  <c r="P105" i="20"/>
  <c r="N41" i="20"/>
  <c r="N106" i="20"/>
  <c r="R48" i="20"/>
  <c r="R106" i="20"/>
  <c r="O46" i="20"/>
  <c r="G17" i="20"/>
  <c r="O22" i="20"/>
  <c r="R21" i="20"/>
  <c r="M17" i="20"/>
  <c r="P20" i="20"/>
  <c r="Q47" i="20"/>
  <c r="N49" i="20"/>
  <c r="N97" i="20"/>
  <c r="O104" i="20"/>
  <c r="R53" i="20"/>
  <c r="P47" i="20"/>
  <c r="M108" i="20"/>
  <c r="N19" i="20"/>
  <c r="O21" i="20"/>
  <c r="R24" i="20"/>
  <c r="M18" i="20"/>
  <c r="P17" i="20"/>
  <c r="R52" i="20"/>
  <c r="G104" i="20"/>
  <c r="P45" i="20"/>
  <c r="M22" i="20"/>
  <c r="Q46" i="20"/>
  <c r="P106" i="20"/>
  <c r="N48" i="20"/>
  <c r="N108" i="20"/>
  <c r="M19" i="20"/>
  <c r="V22" i="26"/>
  <c r="U14" i="26"/>
  <c r="AB17" i="26"/>
  <c r="Q18" i="26"/>
  <c r="H46" i="20"/>
  <c r="Q42" i="20"/>
  <c r="G52" i="20"/>
  <c r="M47" i="20"/>
  <c r="V110" i="26"/>
  <c r="M26" i="26"/>
  <c r="N108" i="26"/>
  <c r="Q98" i="26"/>
  <c r="AA14" i="26"/>
  <c r="R47" i="26"/>
  <c r="O82" i="20"/>
  <c r="V107" i="26"/>
  <c r="AB47" i="26"/>
  <c r="H50" i="20"/>
  <c r="G106" i="20"/>
  <c r="P102" i="20"/>
  <c r="N45" i="20"/>
  <c r="N104" i="20"/>
  <c r="R42" i="20"/>
  <c r="Q98" i="20"/>
  <c r="P50" i="20"/>
  <c r="R103" i="20"/>
  <c r="M107" i="20"/>
  <c r="O45" i="20"/>
  <c r="N25" i="20"/>
  <c r="O17" i="20"/>
  <c r="P24" i="20"/>
  <c r="R98" i="20"/>
  <c r="O41" i="20"/>
  <c r="G21" i="20"/>
  <c r="R18" i="20"/>
  <c r="N42" i="20"/>
  <c r="N107" i="20"/>
  <c r="O102" i="20"/>
  <c r="G101" i="20"/>
  <c r="G46" i="20"/>
  <c r="Q102" i="20"/>
  <c r="P48" i="20"/>
  <c r="M98" i="20"/>
  <c r="O50" i="20"/>
  <c r="G108" i="20"/>
  <c r="N18" i="20"/>
  <c r="G13" i="20"/>
  <c r="Q53" i="20"/>
  <c r="M48" i="20"/>
  <c r="N52" i="20"/>
  <c r="N105" i="20"/>
  <c r="O106" i="20"/>
  <c r="R49" i="20"/>
  <c r="Q105" i="20"/>
  <c r="P49" i="20"/>
  <c r="R104" i="20"/>
  <c r="M101" i="20"/>
  <c r="O53" i="20"/>
  <c r="N24" i="20"/>
  <c r="G19" i="20"/>
  <c r="R22" i="20"/>
  <c r="M21" i="20"/>
  <c r="P13" i="20"/>
  <c r="Q22" i="20"/>
  <c r="R45" i="20"/>
  <c r="Q104" i="20"/>
  <c r="O49" i="20"/>
  <c r="O25" i="20"/>
  <c r="P18" i="20"/>
  <c r="Q45" i="20"/>
  <c r="M46" i="20"/>
  <c r="N53" i="20"/>
  <c r="N101" i="20"/>
  <c r="O105" i="20"/>
  <c r="P25" i="20"/>
  <c r="R54" i="20"/>
  <c r="G55" i="20"/>
  <c r="R26" i="20"/>
  <c r="N110" i="20"/>
  <c r="G111" i="20"/>
  <c r="G27" i="20"/>
  <c r="G28" i="20"/>
  <c r="AD16" i="20" s="1"/>
  <c r="Q9" i="22" s="1"/>
  <c r="G56" i="20"/>
  <c r="N26" i="20"/>
  <c r="M110" i="20"/>
  <c r="Q54" i="20"/>
  <c r="Q110" i="20"/>
  <c r="H27" i="20"/>
  <c r="P26" i="20"/>
  <c r="O54" i="20"/>
  <c r="H56" i="20"/>
  <c r="G112" i="20"/>
  <c r="O110" i="20"/>
  <c r="M54" i="20"/>
  <c r="H55" i="20"/>
  <c r="H112" i="20"/>
  <c r="P5" i="21"/>
  <c r="P54" i="20"/>
  <c r="P110" i="20"/>
  <c r="O26" i="20"/>
  <c r="H28" i="20"/>
  <c r="H111" i="20"/>
  <c r="H111" i="19"/>
  <c r="R110" i="20"/>
  <c r="M26" i="20"/>
  <c r="N54" i="20"/>
  <c r="Q26" i="20"/>
  <c r="AC99" i="20" l="1"/>
  <c r="AD99" i="20" s="1"/>
  <c r="T8" i="22" s="1"/>
  <c r="I72" i="20"/>
  <c r="O9" i="22" s="1"/>
  <c r="I43" i="26"/>
  <c r="I72" i="26"/>
  <c r="E9" i="22" s="1"/>
  <c r="I75" i="26"/>
  <c r="E12" i="22" s="1"/>
  <c r="I100" i="26"/>
  <c r="F9" i="22" s="1"/>
  <c r="I44" i="20"/>
  <c r="N9" i="22" s="1"/>
  <c r="I16" i="20"/>
  <c r="M9" i="22" s="1"/>
  <c r="I100" i="20"/>
  <c r="P9" i="22" s="1"/>
  <c r="AC43" i="26"/>
  <c r="I71" i="20"/>
  <c r="O8" i="22" s="1"/>
  <c r="I44" i="26"/>
  <c r="I99" i="20"/>
  <c r="P8" i="22" s="1"/>
  <c r="AC43" i="20"/>
  <c r="AD43" i="20" s="1"/>
  <c r="R8" i="22" s="1"/>
  <c r="I43" i="20"/>
  <c r="N8" i="22" s="1"/>
  <c r="I45" i="26"/>
  <c r="AD44" i="26"/>
  <c r="H9" i="22" s="1"/>
  <c r="AD43" i="26"/>
  <c r="H8" i="22" s="1"/>
  <c r="AD44" i="20"/>
  <c r="R9" i="22" s="1"/>
  <c r="AD100" i="20"/>
  <c r="T9" i="22" s="1"/>
  <c r="AD71" i="20"/>
  <c r="S8" i="22" s="1"/>
  <c r="AD72" i="20"/>
  <c r="S9" i="22" s="1"/>
  <c r="I15" i="20"/>
  <c r="M8" i="22" s="1"/>
  <c r="AC56" i="20"/>
  <c r="AC15" i="20"/>
  <c r="AD15" i="20" s="1"/>
  <c r="Q8" i="22" s="1"/>
  <c r="AC99" i="26"/>
  <c r="AD99" i="26" s="1"/>
  <c r="J8" i="22" s="1"/>
  <c r="AC15" i="26"/>
  <c r="AD15" i="26" s="1"/>
  <c r="G8" i="22" s="1"/>
  <c r="I81" i="26"/>
  <c r="I80" i="26"/>
  <c r="I71" i="26"/>
  <c r="E8" i="22" s="1"/>
  <c r="I21" i="20"/>
  <c r="M14" i="22" s="1"/>
  <c r="I15" i="26"/>
  <c r="C8" i="22" s="1"/>
  <c r="AD71" i="26"/>
  <c r="I8" i="22" s="1"/>
  <c r="I99" i="26"/>
  <c r="F8" i="22" s="1"/>
  <c r="AD82" i="26"/>
  <c r="I19" i="22" s="1"/>
  <c r="I109" i="26"/>
  <c r="I69" i="26"/>
  <c r="E6" i="22" s="1"/>
  <c r="AB83" i="26"/>
  <c r="AA83" i="26"/>
  <c r="X83" i="26"/>
  <c r="W83" i="26"/>
  <c r="Y83" i="26"/>
  <c r="Z83" i="26"/>
  <c r="I108" i="20"/>
  <c r="I51" i="20"/>
  <c r="I81" i="20"/>
  <c r="I47" i="20"/>
  <c r="N12" i="22" s="1"/>
  <c r="AD70" i="26"/>
  <c r="I7" i="22" s="1"/>
  <c r="AD79" i="26"/>
  <c r="I16" i="22" s="1"/>
  <c r="AD78" i="26"/>
  <c r="I15" i="22" s="1"/>
  <c r="AD80" i="26"/>
  <c r="I17" i="22" s="1"/>
  <c r="AD76" i="26"/>
  <c r="I13" i="22" s="1"/>
  <c r="I104" i="20"/>
  <c r="P13" i="22" s="1"/>
  <c r="AD74" i="26"/>
  <c r="I11" i="22" s="1"/>
  <c r="AD73" i="26"/>
  <c r="I10" i="22" s="1"/>
  <c r="AD81" i="26"/>
  <c r="I18" i="22" s="1"/>
  <c r="AD77" i="26"/>
  <c r="I14" i="22" s="1"/>
  <c r="I83" i="26"/>
  <c r="AD83" i="26" s="1"/>
  <c r="I20" i="22" s="1"/>
  <c r="AC83" i="26"/>
  <c r="I23" i="20"/>
  <c r="I78" i="26"/>
  <c r="E15" i="22" s="1"/>
  <c r="I84" i="26"/>
  <c r="AD84" i="26" s="1"/>
  <c r="AC84" i="26"/>
  <c r="AC69" i="26"/>
  <c r="AD69" i="26" s="1"/>
  <c r="I6" i="22" s="1"/>
  <c r="M83" i="26"/>
  <c r="I77" i="26"/>
  <c r="E14" i="22" s="1"/>
  <c r="I76" i="26"/>
  <c r="E13" i="22" s="1"/>
  <c r="I70" i="26"/>
  <c r="E7" i="22" s="1"/>
  <c r="I74" i="26"/>
  <c r="E11" i="22" s="1"/>
  <c r="I73" i="26"/>
  <c r="E10" i="22" s="1"/>
  <c r="I79" i="26"/>
  <c r="AC23" i="20"/>
  <c r="AD23" i="20" s="1"/>
  <c r="Q16" i="22" s="1"/>
  <c r="I17" i="20"/>
  <c r="M10" i="22" s="1"/>
  <c r="I52" i="20"/>
  <c r="I14" i="20"/>
  <c r="M7" i="22" s="1"/>
  <c r="I106" i="20"/>
  <c r="P15" i="22" s="1"/>
  <c r="I22" i="20"/>
  <c r="M15" i="22" s="1"/>
  <c r="I18" i="20"/>
  <c r="M11" i="22" s="1"/>
  <c r="I19" i="20"/>
  <c r="M12" i="22" s="1"/>
  <c r="I46" i="20"/>
  <c r="N11" i="22" s="1"/>
  <c r="I28" i="26"/>
  <c r="AD28" i="26" s="1"/>
  <c r="G21" i="22" s="1"/>
  <c r="I42" i="26"/>
  <c r="AC55" i="26"/>
  <c r="I48" i="20"/>
  <c r="N13" i="22" s="1"/>
  <c r="I14" i="26"/>
  <c r="C7" i="22" s="1"/>
  <c r="I80" i="20"/>
  <c r="I107" i="20"/>
  <c r="I75" i="20"/>
  <c r="O12" i="22" s="1"/>
  <c r="I76" i="20"/>
  <c r="O13" i="22" s="1"/>
  <c r="I49" i="26"/>
  <c r="I42" i="20"/>
  <c r="N7" i="22" s="1"/>
  <c r="I103" i="20"/>
  <c r="P12" i="22" s="1"/>
  <c r="I23" i="26"/>
  <c r="I45" i="20"/>
  <c r="N10" i="22" s="1"/>
  <c r="AC111" i="26"/>
  <c r="I51" i="26"/>
  <c r="Z27" i="26"/>
  <c r="I53" i="26"/>
  <c r="W27" i="26"/>
  <c r="I97" i="26"/>
  <c r="F6" i="22" s="1"/>
  <c r="I105" i="26"/>
  <c r="F14" i="22" s="1"/>
  <c r="I20" i="20"/>
  <c r="M13" i="22" s="1"/>
  <c r="I102" i="20"/>
  <c r="P11" i="22" s="1"/>
  <c r="I13" i="26"/>
  <c r="C6" i="22" s="1"/>
  <c r="O27" i="26"/>
  <c r="AC21" i="20"/>
  <c r="AD21" i="20" s="1"/>
  <c r="I102" i="26"/>
  <c r="F11" i="22" s="1"/>
  <c r="I13" i="20"/>
  <c r="M6" i="22" s="1"/>
  <c r="AC19" i="20"/>
  <c r="AD19" i="20" s="1"/>
  <c r="AC23" i="26"/>
  <c r="AD23" i="26" s="1"/>
  <c r="G16" i="22" s="1"/>
  <c r="AC78" i="20"/>
  <c r="AD78" i="20" s="1"/>
  <c r="S15" i="22" s="1"/>
  <c r="Y55" i="26"/>
  <c r="I101" i="26"/>
  <c r="F10" i="22" s="1"/>
  <c r="I41" i="20"/>
  <c r="N6" i="22" s="1"/>
  <c r="I97" i="20"/>
  <c r="P6" i="22" s="1"/>
  <c r="I69" i="20"/>
  <c r="O6" i="22" s="1"/>
  <c r="U111" i="26"/>
  <c r="I79" i="20"/>
  <c r="AC56" i="26"/>
  <c r="I19" i="26"/>
  <c r="C12" i="22" s="1"/>
  <c r="I53" i="20"/>
  <c r="AC26" i="26"/>
  <c r="AD26" i="26" s="1"/>
  <c r="G19" i="22" s="1"/>
  <c r="AC80" i="20"/>
  <c r="AD80" i="20" s="1"/>
  <c r="S17" i="22" s="1"/>
  <c r="I98" i="20"/>
  <c r="P7" i="22" s="1"/>
  <c r="AC108" i="20"/>
  <c r="AD108" i="20" s="1"/>
  <c r="I22" i="26"/>
  <c r="C15" i="22" s="1"/>
  <c r="AC107" i="20"/>
  <c r="AD107" i="20" s="1"/>
  <c r="AA27" i="26"/>
  <c r="AC51" i="20"/>
  <c r="AD51" i="20" s="1"/>
  <c r="AC101" i="26"/>
  <c r="AD101" i="26" s="1"/>
  <c r="J10" i="22" s="1"/>
  <c r="AC46" i="26"/>
  <c r="AD46" i="26" s="1"/>
  <c r="H11" i="22" s="1"/>
  <c r="W55" i="26"/>
  <c r="I47" i="26"/>
  <c r="Q55" i="26"/>
  <c r="I108" i="26"/>
  <c r="AC27" i="26"/>
  <c r="I18" i="26"/>
  <c r="C11" i="22" s="1"/>
  <c r="I17" i="26"/>
  <c r="C10" i="22" s="1"/>
  <c r="I25" i="20"/>
  <c r="I78" i="20"/>
  <c r="O15" i="22" s="1"/>
  <c r="I101" i="20"/>
  <c r="P10" i="22" s="1"/>
  <c r="N83" i="20"/>
  <c r="Y27" i="26"/>
  <c r="AC84" i="20"/>
  <c r="I84" i="20"/>
  <c r="AD84" i="20" s="1"/>
  <c r="S55" i="26"/>
  <c r="AC53" i="26"/>
  <c r="AD53" i="26" s="1"/>
  <c r="H18" i="22" s="1"/>
  <c r="Y111" i="26"/>
  <c r="P111" i="26"/>
  <c r="N27" i="26"/>
  <c r="N111" i="26"/>
  <c r="W111" i="26"/>
  <c r="I25" i="26"/>
  <c r="AC79" i="20"/>
  <c r="AD79" i="20" s="1"/>
  <c r="S16" i="22" s="1"/>
  <c r="AC69" i="20"/>
  <c r="AD69" i="20" s="1"/>
  <c r="S6" i="22" s="1"/>
  <c r="M83" i="20"/>
  <c r="T27" i="26"/>
  <c r="I70" i="20"/>
  <c r="O7" i="22" s="1"/>
  <c r="Q83" i="20"/>
  <c r="T111" i="26"/>
  <c r="Q111" i="26"/>
  <c r="AC103" i="20"/>
  <c r="AD103" i="20" s="1"/>
  <c r="Q27" i="26"/>
  <c r="AC106" i="26"/>
  <c r="AD106" i="26" s="1"/>
  <c r="J15" i="22" s="1"/>
  <c r="AC18" i="20"/>
  <c r="AD18" i="20" s="1"/>
  <c r="AC97" i="20"/>
  <c r="AD97" i="20" s="1"/>
  <c r="AC104" i="20"/>
  <c r="AD104" i="20" s="1"/>
  <c r="I24" i="20"/>
  <c r="AC105" i="20"/>
  <c r="AD105" i="20" s="1"/>
  <c r="AC13" i="20"/>
  <c r="AD13" i="20" s="1"/>
  <c r="AC25" i="26"/>
  <c r="AD25" i="26" s="1"/>
  <c r="G18" i="22" s="1"/>
  <c r="AC52" i="20"/>
  <c r="AD52" i="20" s="1"/>
  <c r="AC109" i="20"/>
  <c r="AD109" i="20" s="1"/>
  <c r="T18" i="22" s="1"/>
  <c r="AC45" i="20"/>
  <c r="AD45" i="20" s="1"/>
  <c r="I49" i="20"/>
  <c r="N14" i="22" s="1"/>
  <c r="AC20" i="20"/>
  <c r="AD20" i="20" s="1"/>
  <c r="AB27" i="26"/>
  <c r="U55" i="26"/>
  <c r="I12" i="22"/>
  <c r="M111" i="26"/>
  <c r="AC97" i="26"/>
  <c r="AD97" i="26" s="1"/>
  <c r="J6" i="22" s="1"/>
  <c r="AC47" i="26"/>
  <c r="AD47" i="26" s="1"/>
  <c r="H12" i="22" s="1"/>
  <c r="AC42" i="26"/>
  <c r="AD42" i="26" s="1"/>
  <c r="H7" i="22" s="1"/>
  <c r="AC83" i="20"/>
  <c r="I83" i="20"/>
  <c r="AD83" i="20" s="1"/>
  <c r="S20" i="22" s="1"/>
  <c r="P83" i="20"/>
  <c r="N55" i="26"/>
  <c r="M55" i="26"/>
  <c r="AC41" i="26"/>
  <c r="AD41" i="26" s="1"/>
  <c r="H6" i="22" s="1"/>
  <c r="I74" i="20"/>
  <c r="O11" i="22" s="1"/>
  <c r="X111" i="26"/>
  <c r="I27" i="26"/>
  <c r="AD27" i="26" s="1"/>
  <c r="G20" i="22" s="1"/>
  <c r="AC74" i="20"/>
  <c r="AD74" i="20" s="1"/>
  <c r="S11" i="22" s="1"/>
  <c r="V55" i="26"/>
  <c r="I20" i="26"/>
  <c r="C13" i="22" s="1"/>
  <c r="P27" i="26"/>
  <c r="V27" i="26"/>
  <c r="O55" i="26"/>
  <c r="AC103" i="26"/>
  <c r="AD103" i="26" s="1"/>
  <c r="J12" i="22" s="1"/>
  <c r="X55" i="26"/>
  <c r="I52" i="26"/>
  <c r="R55" i="26"/>
  <c r="P55" i="26"/>
  <c r="I24" i="26"/>
  <c r="S111" i="26"/>
  <c r="AC45" i="26"/>
  <c r="AD45" i="26" s="1"/>
  <c r="H10" i="22" s="1"/>
  <c r="Z111" i="26"/>
  <c r="AC49" i="26"/>
  <c r="AD49" i="26" s="1"/>
  <c r="H14" i="22" s="1"/>
  <c r="AC77" i="20"/>
  <c r="AD77" i="20" s="1"/>
  <c r="S14" i="22" s="1"/>
  <c r="AC51" i="26"/>
  <c r="AD51" i="26" s="1"/>
  <c r="H16" i="22" s="1"/>
  <c r="AC101" i="20"/>
  <c r="AD101" i="20" s="1"/>
  <c r="AC48" i="20"/>
  <c r="AD48" i="20" s="1"/>
  <c r="AC46" i="20"/>
  <c r="AD46" i="20" s="1"/>
  <c r="AC22" i="20"/>
  <c r="AD22" i="20" s="1"/>
  <c r="AC17" i="20"/>
  <c r="AD17" i="20" s="1"/>
  <c r="AC53" i="20"/>
  <c r="AD53" i="20" s="1"/>
  <c r="R18" i="22" s="1"/>
  <c r="AC14" i="26"/>
  <c r="AD14" i="26" s="1"/>
  <c r="G7" i="22" s="1"/>
  <c r="AC22" i="26"/>
  <c r="AD22" i="26" s="1"/>
  <c r="G15" i="22" s="1"/>
  <c r="AC24" i="20"/>
  <c r="AD24" i="20" s="1"/>
  <c r="AC106" i="20"/>
  <c r="AD106" i="20" s="1"/>
  <c r="AC19" i="26"/>
  <c r="AD19" i="26" s="1"/>
  <c r="G12" i="22" s="1"/>
  <c r="I105" i="20"/>
  <c r="P14" i="22" s="1"/>
  <c r="AC102" i="20"/>
  <c r="AD102" i="20" s="1"/>
  <c r="AC50" i="20"/>
  <c r="AD50" i="20" s="1"/>
  <c r="R111" i="26"/>
  <c r="AC54" i="26"/>
  <c r="AD54" i="26" s="1"/>
  <c r="H19" i="22" s="1"/>
  <c r="AC70" i="20"/>
  <c r="AD70" i="20" s="1"/>
  <c r="S7" i="22" s="1"/>
  <c r="R27" i="26"/>
  <c r="AC110" i="26"/>
  <c r="AD110" i="26" s="1"/>
  <c r="J19" i="22" s="1"/>
  <c r="X27" i="26"/>
  <c r="AC102" i="26"/>
  <c r="AD102" i="26" s="1"/>
  <c r="J11" i="22" s="1"/>
  <c r="AC108" i="26"/>
  <c r="AD108" i="26" s="1"/>
  <c r="J17" i="22" s="1"/>
  <c r="AC109" i="26"/>
  <c r="AD109" i="26" s="1"/>
  <c r="J18" i="22" s="1"/>
  <c r="AC21" i="26"/>
  <c r="AD21" i="26" s="1"/>
  <c r="G14" i="22" s="1"/>
  <c r="AC20" i="26"/>
  <c r="AD20" i="26" s="1"/>
  <c r="G13" i="22" s="1"/>
  <c r="I41" i="26"/>
  <c r="Z55" i="26"/>
  <c r="I48" i="26"/>
  <c r="AC112" i="26"/>
  <c r="I112" i="26"/>
  <c r="AD112" i="26" s="1"/>
  <c r="AC50" i="26"/>
  <c r="AD50" i="26" s="1"/>
  <c r="H15" i="22" s="1"/>
  <c r="AC52" i="26"/>
  <c r="AD52" i="26" s="1"/>
  <c r="H17" i="22" s="1"/>
  <c r="AC24" i="26"/>
  <c r="AD24" i="26" s="1"/>
  <c r="G17" i="22" s="1"/>
  <c r="S27" i="26"/>
  <c r="AC28" i="26"/>
  <c r="I46" i="26"/>
  <c r="U27" i="26"/>
  <c r="AB55" i="26"/>
  <c r="I98" i="26"/>
  <c r="F7" i="22" s="1"/>
  <c r="I111" i="26"/>
  <c r="AD111" i="26" s="1"/>
  <c r="J20" i="22" s="1"/>
  <c r="I55" i="26"/>
  <c r="AD55" i="26" s="1"/>
  <c r="H20" i="22" s="1"/>
  <c r="AC76" i="20"/>
  <c r="AD76" i="20" s="1"/>
  <c r="S13" i="22" s="1"/>
  <c r="AC48" i="26"/>
  <c r="AD48" i="26" s="1"/>
  <c r="H13" i="22" s="1"/>
  <c r="I103" i="26"/>
  <c r="F12" i="22" s="1"/>
  <c r="AA111" i="26"/>
  <c r="AC98" i="20"/>
  <c r="AD98" i="20" s="1"/>
  <c r="AC47" i="20"/>
  <c r="AD47" i="20" s="1"/>
  <c r="M27" i="26"/>
  <c r="AC13" i="26"/>
  <c r="AD13" i="26" s="1"/>
  <c r="G6" i="22" s="1"/>
  <c r="AC49" i="20"/>
  <c r="AD49" i="20" s="1"/>
  <c r="AC25" i="20"/>
  <c r="AD25" i="20" s="1"/>
  <c r="Q18" i="22" s="1"/>
  <c r="I50" i="20"/>
  <c r="N15" i="22" s="1"/>
  <c r="AC42" i="20"/>
  <c r="AD42" i="20" s="1"/>
  <c r="AC14" i="20"/>
  <c r="AD14" i="20" s="1"/>
  <c r="AC18" i="26"/>
  <c r="AD18" i="26" s="1"/>
  <c r="G11" i="22" s="1"/>
  <c r="AC41" i="20"/>
  <c r="AD41" i="20" s="1"/>
  <c r="AC82" i="20"/>
  <c r="AD82" i="20" s="1"/>
  <c r="S19" i="22" s="1"/>
  <c r="I106" i="26"/>
  <c r="F15" i="22" s="1"/>
  <c r="I50" i="26"/>
  <c r="O83" i="20"/>
  <c r="AC73" i="20"/>
  <c r="AD73" i="20" s="1"/>
  <c r="S10" i="22" s="1"/>
  <c r="V111" i="26"/>
  <c r="T55" i="26"/>
  <c r="I21" i="26"/>
  <c r="C14" i="22" s="1"/>
  <c r="I77" i="20"/>
  <c r="O14" i="22" s="1"/>
  <c r="I56" i="26"/>
  <c r="AD56" i="26" s="1"/>
  <c r="I107" i="26"/>
  <c r="I104" i="26"/>
  <c r="F13" i="22" s="1"/>
  <c r="AC104" i="26"/>
  <c r="AD104" i="26" s="1"/>
  <c r="J13" i="22" s="1"/>
  <c r="O111" i="26"/>
  <c r="AC105" i="26"/>
  <c r="AD105" i="26" s="1"/>
  <c r="J14" i="22" s="1"/>
  <c r="R83" i="20"/>
  <c r="AC75" i="20"/>
  <c r="AD75" i="20" s="1"/>
  <c r="S12" i="22" s="1"/>
  <c r="AC107" i="26"/>
  <c r="AD107" i="26" s="1"/>
  <c r="J16" i="22" s="1"/>
  <c r="AA55" i="26"/>
  <c r="AC17" i="26"/>
  <c r="AD17" i="26" s="1"/>
  <c r="G10" i="22" s="1"/>
  <c r="AC81" i="20"/>
  <c r="AD81" i="20" s="1"/>
  <c r="S18" i="22" s="1"/>
  <c r="AC98" i="26"/>
  <c r="AD98" i="26" s="1"/>
  <c r="J7" i="22" s="1"/>
  <c r="I73" i="20"/>
  <c r="O10" i="22" s="1"/>
  <c r="AB111" i="26"/>
  <c r="AC55" i="20"/>
  <c r="AC28" i="20"/>
  <c r="AC111" i="20"/>
  <c r="AC112" i="20"/>
  <c r="AC27" i="20"/>
  <c r="I111" i="19"/>
  <c r="AC111" i="19"/>
  <c r="R111" i="19"/>
  <c r="I55" i="20"/>
  <c r="I27" i="20"/>
  <c r="P111" i="20"/>
  <c r="P111" i="19"/>
  <c r="R111" i="20"/>
  <c r="Q111" i="19"/>
  <c r="I111" i="20"/>
  <c r="N111" i="19"/>
  <c r="O111" i="19"/>
  <c r="AC26" i="20"/>
  <c r="I112" i="20"/>
  <c r="AD112" i="20" s="1"/>
  <c r="T21" i="22" s="1"/>
  <c r="P27" i="20"/>
  <c r="N27" i="20"/>
  <c r="AC110" i="20"/>
  <c r="N111" i="20"/>
  <c r="AC54" i="20"/>
  <c r="R55" i="20"/>
  <c r="R27" i="20"/>
  <c r="I28" i="20"/>
  <c r="AD28" i="20" s="1"/>
  <c r="Q21" i="22" s="1"/>
  <c r="O55" i="20"/>
  <c r="Q27" i="20"/>
  <c r="P55" i="20"/>
  <c r="I112" i="19"/>
  <c r="AD112" i="19" s="1"/>
  <c r="T20" i="21" s="1"/>
  <c r="O111" i="20"/>
  <c r="M55" i="20"/>
  <c r="M27" i="20"/>
  <c r="N55" i="20"/>
  <c r="O27" i="20"/>
  <c r="I56" i="20"/>
  <c r="AD56" i="20" s="1"/>
  <c r="R21" i="22" s="1"/>
  <c r="Q55" i="20"/>
  <c r="Q111" i="20"/>
  <c r="M111" i="20"/>
  <c r="AD85" i="26" l="1"/>
  <c r="I22" i="22" s="1"/>
  <c r="I21" i="22"/>
  <c r="J21" i="22"/>
  <c r="AD113" i="26"/>
  <c r="J22" i="22" s="1"/>
  <c r="S21" i="22"/>
  <c r="AD85" i="20"/>
  <c r="S22" i="22" s="1"/>
  <c r="H21" i="22"/>
  <c r="AD57" i="26"/>
  <c r="H22" i="22" s="1"/>
  <c r="AD29" i="26"/>
  <c r="G22" i="22" s="1"/>
  <c r="AD55" i="20"/>
  <c r="AD27" i="20"/>
  <c r="AD111" i="20"/>
  <c r="AD111" i="19"/>
  <c r="T11" i="22"/>
  <c r="T10" i="22"/>
  <c r="T15" i="22"/>
  <c r="T14" i="22"/>
  <c r="T7" i="22"/>
  <c r="T12" i="22"/>
  <c r="T17" i="22"/>
  <c r="T16" i="22"/>
  <c r="T13" i="22"/>
  <c r="R7" i="22"/>
  <c r="R15" i="22"/>
  <c r="R12" i="22"/>
  <c r="R10" i="22"/>
  <c r="R13" i="22"/>
  <c r="R16" i="22"/>
  <c r="R14" i="22"/>
  <c r="R11" i="22"/>
  <c r="R17" i="22"/>
  <c r="Q12" i="22"/>
  <c r="Q14" i="22"/>
  <c r="Q17" i="22"/>
  <c r="Q13" i="22"/>
  <c r="Q15" i="22"/>
  <c r="Q11" i="22"/>
  <c r="Q7" i="22"/>
  <c r="Q10" i="22"/>
  <c r="AD110" i="20"/>
  <c r="T19" i="22" s="1"/>
  <c r="Q6" i="22"/>
  <c r="AD54" i="20"/>
  <c r="R19" i="22" s="1"/>
  <c r="AD26" i="20"/>
  <c r="Q19" i="22" s="1"/>
  <c r="AD113" i="20" l="1"/>
  <c r="T22" i="22" s="1"/>
  <c r="T20" i="22"/>
  <c r="AD57" i="20"/>
  <c r="R22" i="22" s="1"/>
  <c r="R20" i="22"/>
  <c r="AD113" i="19"/>
  <c r="T21" i="21" s="1"/>
  <c r="T19" i="21"/>
  <c r="AD29" i="20"/>
  <c r="Q22" i="22" s="1"/>
  <c r="Q20" i="22"/>
  <c r="T5" i="21"/>
  <c r="R6" i="22"/>
  <c r="T6" i="22"/>
</calcChain>
</file>

<file path=xl/sharedStrings.xml><?xml version="1.0" encoding="utf-8"?>
<sst xmlns="http://schemas.openxmlformats.org/spreadsheetml/2006/main" count="1088" uniqueCount="106">
  <si>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</si>
  <si>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</si>
  <si>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</si>
  <si>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</si>
  <si>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</si>
  <si>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</si>
  <si>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</si>
  <si>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</si>
  <si>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POP_EMP</t>
  </si>
  <si>
    <t>PCT_HH_NO_VEH</t>
  </si>
  <si>
    <t>POP_EMP_log_FAC</t>
  </si>
  <si>
    <t>PCT_HH_NO_VEH_FAC</t>
  </si>
  <si>
    <t>Bus Factors Affecting Change</t>
  </si>
  <si>
    <t>Rail Factors Affecting Change</t>
  </si>
  <si>
    <t>TOTAL_MED_INC_INDIV_2018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</si>
  <si>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</si>
  <si>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</si>
  <si>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</si>
  <si>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</si>
  <si>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</si>
  <si>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</si>
  <si>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</si>
  <si>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</si>
  <si>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</si>
  <si>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</si>
  <si>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</si>
  <si>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</si>
  <si>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</si>
  <si>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</si>
  <si>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</si>
  <si>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</si>
  <si>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</si>
  <si>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</si>
  <si>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</si>
  <si>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</si>
  <si>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</si>
  <si>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</si>
  <si>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</si>
  <si>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</si>
  <si>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</si>
  <si>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</si>
  <si>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</si>
  <si>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</si>
  <si>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</si>
  <si>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</si>
  <si>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</si>
  <si>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</si>
  <si>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</si>
  <si>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</si>
  <si>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</si>
  <si>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</si>
  <si>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</si>
  <si>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</si>
  <si>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</si>
  <si>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</si>
  <si>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</si>
  <si>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</si>
  <si>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</si>
  <si>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</si>
  <si>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</si>
  <si>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</si>
  <si>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</si>
  <si>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</si>
  <si>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</si>
  <si>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</si>
  <si>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</si>
  <si>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</si>
  <si>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</si>
  <si>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</si>
  <si>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YEARS_SINCE_TNC_RAIL_MID</t>
  </si>
  <si>
    <t>YEARS_SINCE_TNC_RAIL_MID_FAC</t>
  </si>
  <si>
    <t>2002-2012 Factors Affecting Change, Bus</t>
  </si>
  <si>
    <t>2002-2012 Factors Affecting Change, Rail</t>
  </si>
  <si>
    <t>TSD_POP_EMP_PCT</t>
  </si>
  <si>
    <t>% of Pop+Emp in Transit Supportive Density</t>
  </si>
  <si>
    <t>TSD_POP_EMP_PCT_FAC</t>
  </si>
  <si>
    <t>BIKE_SHARE_FAC</t>
  </si>
  <si>
    <t>scooter_flag_FAC</t>
  </si>
  <si>
    <t>FARE_per_UPT_cleaned_2018_HINY</t>
  </si>
  <si>
    <t>FARE_per_UPT_cleaned_2018_MIDLOW</t>
  </si>
  <si>
    <t>MAINTENANCE_WMATA</t>
  </si>
  <si>
    <t>RESTRUCTURE</t>
  </si>
  <si>
    <t>MAINTENANCE_WMATA_FAC</t>
  </si>
  <si>
    <t>RESTRUCTURE_FAC</t>
  </si>
  <si>
    <t>Network Restructure</t>
  </si>
  <si>
    <t>FARE_per_UPT_cleaned_2018_HINY_log_FAC</t>
  </si>
  <si>
    <t>FARE_per_UPT_cleaned_2018_MIDLOW_log_FAC</t>
  </si>
  <si>
    <t>Major Maintenance Event</t>
  </si>
  <si>
    <t>VRM_ADJ_HINY</t>
  </si>
  <si>
    <t>VRM_ADJ_MIDLOW</t>
  </si>
  <si>
    <t>VRM_ADJ_HINY_log_FAC</t>
  </si>
  <si>
    <t>VRM_ADJ_MIDLOW_log_FAC</t>
  </si>
  <si>
    <t>GAS_PRICE_2018</t>
  </si>
  <si>
    <t>GAS_PRICE_2018_log_FAC</t>
  </si>
  <si>
    <t>YEARS_SINCE_TNC_BUS_NY</t>
  </si>
  <si>
    <t>YEARS_SINCE_TNC_BUS_HI</t>
  </si>
  <si>
    <t>YEARS_SINCE_TNC_BUS_MID</t>
  </si>
  <si>
    <t>YEARS_SINCE_TNC_BUS_LOW</t>
  </si>
  <si>
    <t>YEARS_SINCE_TNC_RAIL_NY</t>
  </si>
  <si>
    <t>YEARS_SINCE_TNC_RAIL_HI</t>
  </si>
  <si>
    <t>YEARS_SINCE_TNC_BUS_NY_FAC</t>
  </si>
  <si>
    <t>YEARS_SINCE_TNC_BUS_HI_FAC</t>
  </si>
  <si>
    <t>YEARS_SINCE_TNC_BUS_MID_FAC</t>
  </si>
  <si>
    <t>YEARS_SINCE_TNC_BUS_LOW_FAC</t>
  </si>
  <si>
    <t>YEARS_SINCE_TNC_RAIL_NY_FAC</t>
  </si>
  <si>
    <t>YEARS_SINCE_TNC_RAIL_HI_FAC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</si>
</sst>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74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 wrapText="1"/>
    </xf>
    <xf numFmtId="0" fontId="6" fillId="5" borderId="0" xfId="3" applyFont="1" applyFill="1" applyBorder="1" applyAlignment="1">
      <alignment horizontal="right" vertical="center"/>
    </xf>
    <xf numFmtId="0" fontId="5" fillId="5" borderId="3" xfId="0" applyFont="1" applyFill="1" applyBorder="1" applyAlignment="1">
      <alignment vertical="center" wrapText="1"/>
    </xf>
    <xf numFmtId="0" fontId="6" fillId="5" borderId="3" xfId="3" applyFont="1" applyFill="1" applyBorder="1" applyAlignment="1">
      <alignment horizontal="right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164" fontId="4" fillId="5" borderId="0" xfId="1" applyNumberFormat="1" applyFont="1" applyFill="1" applyBorder="1" applyAlignment="1">
      <alignment vertical="center"/>
    </xf>
    <xf numFmtId="170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horizontal="right" vertical="center"/>
    </xf>
    <xf numFmtId="166" fontId="4" fillId="5" borderId="0" xfId="2" applyNumberFormat="1" applyFont="1" applyFill="1" applyBorder="1" applyAlignment="1">
      <alignment vertical="center"/>
    </xf>
    <xf numFmtId="168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vertical="center"/>
    </xf>
    <xf numFmtId="43" fontId="4" fillId="5" borderId="0" xfId="1" applyNumberFormat="1" applyFont="1" applyFill="1" applyBorder="1" applyAlignment="1">
      <alignment vertical="center"/>
    </xf>
    <xf numFmtId="169" fontId="4" fillId="5" borderId="0" xfId="1" applyNumberFormat="1" applyFont="1" applyFill="1" applyBorder="1" applyAlignment="1">
      <alignment vertical="center"/>
    </xf>
    <xf numFmtId="170" fontId="4" fillId="5" borderId="2" xfId="0" applyNumberFormat="1" applyFont="1" applyFill="1" applyBorder="1" applyAlignment="1">
      <alignment vertical="center"/>
    </xf>
    <xf numFmtId="169" fontId="4" fillId="5" borderId="2" xfId="1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horizontal="right" vertical="center"/>
    </xf>
    <xf numFmtId="166" fontId="4" fillId="5" borderId="2" xfId="2" applyNumberFormat="1" applyFont="1" applyFill="1" applyBorder="1" applyAlignment="1">
      <alignment vertical="center"/>
    </xf>
    <xf numFmtId="164" fontId="4" fillId="5" borderId="2" xfId="1" applyNumberFormat="1" applyFont="1" applyFill="1" applyBorder="1" applyAlignment="1">
      <alignment vertical="center"/>
    </xf>
    <xf numFmtId="168" fontId="4" fillId="5" borderId="2" xfId="0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7" fontId="4" fillId="0" borderId="0" xfId="0" applyNumberFormat="1" applyFont="1" applyFill="1"/>
    <xf numFmtId="0" fontId="0" fillId="0" borderId="0" xfId="0" applyFill="1"/>
    <xf numFmtId="166" fontId="0" fillId="0" borderId="0" xfId="0" applyNumberFormat="1" applyFill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1" applyNumberFormat="1" applyFont="1"/>
    <xf numFmtId="2" fontId="0" fillId="0" borderId="0" xfId="0" applyNumberFormat="1" applyFill="1" applyAlignment="1">
      <alignment vertical="center" wrapText="1"/>
    </xf>
    <xf numFmtId="2" fontId="0" fillId="5" borderId="0" xfId="0" applyNumberFormat="1" applyFill="1"/>
    <xf numFmtId="2" fontId="0" fillId="5" borderId="0" xfId="1" applyNumberFormat="1" applyFont="1" applyFill="1"/>
    <xf numFmtId="2" fontId="0" fillId="0" borderId="0" xfId="2" applyNumberFormat="1" applyFont="1"/>
    <xf numFmtId="2" fontId="9" fillId="0" borderId="0" xfId="0" applyNumberFormat="1" applyFont="1" applyFill="1" applyBorder="1"/>
    <xf numFmtId="2" fontId="9" fillId="0" borderId="0" xfId="1" applyNumberFormat="1" applyFont="1" applyFill="1" applyBorder="1"/>
    <xf numFmtId="167" fontId="4" fillId="3" borderId="0" xfId="0" applyNumberFormat="1" applyFont="1" applyFill="1"/>
    <xf numFmtId="0" fontId="4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FAC_TOTALS_APTA!$H$55:$H$71</c:f>
              <c:numCache>
                <c:formatCode>0.00</c:formatCode>
                <c:ptCount val="17"/>
                <c:pt idx="0">
                  <c:v>1201007994</c:v>
                </c:pt>
                <c:pt idx="1">
                  <c:v>1127691152.99999</c:v>
                </c:pt>
                <c:pt idx="2">
                  <c:v>1109237034</c:v>
                </c:pt>
                <c:pt idx="3">
                  <c:v>1185413968.99999</c:v>
                </c:pt>
                <c:pt idx="4">
                  <c:v>1159540668.99999</c:v>
                </c:pt>
                <c:pt idx="5">
                  <c:v>1100711966.99999</c:v>
                </c:pt>
                <c:pt idx="6">
                  <c:v>1112567173.99999</c:v>
                </c:pt>
                <c:pt idx="7">
                  <c:v>1079011273.99999</c:v>
                </c:pt>
                <c:pt idx="8">
                  <c:v>1055804062.99999</c:v>
                </c:pt>
                <c:pt idx="9">
                  <c:v>1024067732.99999</c:v>
                </c:pt>
                <c:pt idx="10">
                  <c:v>1032661299</c:v>
                </c:pt>
                <c:pt idx="11">
                  <c:v>1031511812</c:v>
                </c:pt>
                <c:pt idx="12">
                  <c:v>1020949725.99999</c:v>
                </c:pt>
                <c:pt idx="13">
                  <c:v>997331165.99999905</c:v>
                </c:pt>
                <c:pt idx="14">
                  <c:v>999255570.00000095</c:v>
                </c:pt>
                <c:pt idx="15">
                  <c:v>942661585.99999905</c:v>
                </c:pt>
                <c:pt idx="16">
                  <c:v>935808062.99999905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6-4154-A592-4CE0544BC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498808"/>
        <c:axId val="435496512"/>
      </c:lineChart>
      <c:catAx>
        <c:axId val="435498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96512"/>
        <c:crosses val="autoZero"/>
        <c:auto val="1"/>
        <c:lblAlgn val="ctr"/>
        <c:lblOffset val="100"/>
        <c:noMultiLvlLbl val="0"/>
      </c:catAx>
      <c:valAx>
        <c:axId val="4354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9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185737</xdr:colOff>
      <xdr:row>55</xdr:row>
      <xdr:rowOff>0</xdr:rowOff>
    </xdr:from>
    <xdr:to>
      <xdr:col>12</xdr:col>
      <xdr:colOff>52387</xdr:colOff>
      <xdr:row>68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showGridLines="0" workbookViewId="0">
      <selection activeCell="Q19" sqref="Q19:T20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10" width="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69" t="s">
        <v>71</v>
      </c>
      <c r="L1" s="69" t="s">
        <v>59</v>
      </c>
    </row>
    <row r="2" spans="2:20" ht="16.5" thickBot="1" x14ac:dyDescent="0.3"/>
    <row r="3" spans="2:20" ht="16.5" thickTop="1" x14ac:dyDescent="0.25">
      <c r="B3" s="62"/>
      <c r="C3" s="172" t="s">
        <v>60</v>
      </c>
      <c r="D3" s="172"/>
      <c r="E3" s="172"/>
      <c r="F3" s="172"/>
      <c r="G3" s="172" t="s">
        <v>55</v>
      </c>
      <c r="H3" s="172"/>
      <c r="I3" s="172"/>
      <c r="J3" s="172"/>
      <c r="L3" s="62"/>
      <c r="M3" s="172" t="s">
        <v>60</v>
      </c>
      <c r="N3" s="172"/>
      <c r="O3" s="172"/>
      <c r="P3" s="172"/>
      <c r="Q3" s="172" t="s">
        <v>55</v>
      </c>
      <c r="R3" s="172"/>
      <c r="S3" s="172"/>
      <c r="T3" s="172"/>
    </row>
    <row r="4" spans="2:20" x14ac:dyDescent="0.25">
      <c r="B4" s="9" t="s">
        <v>18</v>
      </c>
      <c r="C4" s="28" t="s">
        <v>56</v>
      </c>
      <c r="D4" s="28" t="s">
        <v>57</v>
      </c>
      <c r="E4" s="28" t="s">
        <v>58</v>
      </c>
      <c r="F4" s="28" t="s">
        <v>27</v>
      </c>
      <c r="G4" s="28" t="s">
        <v>56</v>
      </c>
      <c r="H4" s="28" t="s">
        <v>57</v>
      </c>
      <c r="I4" s="28" t="s">
        <v>58</v>
      </c>
      <c r="J4" s="28" t="s">
        <v>27</v>
      </c>
      <c r="L4" s="9" t="s">
        <v>18</v>
      </c>
      <c r="M4" s="28" t="s">
        <v>56</v>
      </c>
      <c r="N4" s="28" t="s">
        <v>57</v>
      </c>
      <c r="O4" s="28" t="s">
        <v>58</v>
      </c>
      <c r="P4" s="28" t="s">
        <v>27</v>
      </c>
      <c r="Q4" s="28" t="s">
        <v>56</v>
      </c>
      <c r="R4" s="28" t="s">
        <v>57</v>
      </c>
      <c r="S4" s="28" t="s">
        <v>58</v>
      </c>
      <c r="T4" s="28" t="s">
        <v>27</v>
      </c>
    </row>
    <row r="5" spans="2:20" x14ac:dyDescent="0.25">
      <c r="B5" s="26" t="s">
        <v>31</v>
      </c>
      <c r="C5" s="64">
        <f>'FAC 2002-2012 BUS'!I13</f>
        <v>-8.3201366750120909E-2</v>
      </c>
      <c r="D5" s="64">
        <f>'FAC 2002-2012 BUS'!I41</f>
        <v>-0.15797851612432678</v>
      </c>
      <c r="E5" s="64">
        <f>'FAC 2002-2012 BUS'!I69</f>
        <v>-0.20562671932512044</v>
      </c>
      <c r="F5" s="64">
        <f>'FAC 2002-2012 BUS'!I97</f>
        <v>-0.10218846172042284</v>
      </c>
      <c r="G5" s="64">
        <f>'FAC 2002-2012 BUS'!AD13</f>
        <v>-6.0595972984839756E-2</v>
      </c>
      <c r="H5" s="64">
        <f>'FAC 2002-2012 BUS'!AD41</f>
        <v>-1.3005266353870776E-2</v>
      </c>
      <c r="I5" s="64">
        <f>'FAC 2002-2012 BUS'!AD69</f>
        <v>9.1164780907193474E-2</v>
      </c>
      <c r="J5" s="64">
        <f>'FAC 2002-2012 BUS'!AD97</f>
        <v>-7.4195404408079202E-2</v>
      </c>
      <c r="L5" s="26" t="s">
        <v>31</v>
      </c>
      <c r="M5" s="64">
        <f>'FAC 2012-2018 BUS'!I13</f>
        <v>4.2113135218866837E-2</v>
      </c>
      <c r="N5" s="64">
        <f>'FAC 2012-2018 BUS'!I41</f>
        <v>0.11904455749969589</v>
      </c>
      <c r="O5" s="64">
        <f>'FAC 2012-2018 BUS'!I69</f>
        <v>9.0429722385817701E-2</v>
      </c>
      <c r="P5" s="64">
        <f>'FAC 2012-2018 BUS'!I97</f>
        <v>1.1857276845904874E-2</v>
      </c>
      <c r="Q5" s="64">
        <f>'FAC 2012-2018 BUS'!AD13</f>
        <v>3.7794951804889856E-2</v>
      </c>
      <c r="R5" s="64">
        <f>'FAC 2012-2018 BUS'!AD41</f>
        <v>4.8759741367438283E-2</v>
      </c>
      <c r="S5" s="64">
        <f>'FAC 2012-2018 BUS'!AD69</f>
        <v>4.1176547532547819E-2</v>
      </c>
      <c r="T5" s="64">
        <f>'FAC 2012-2018 BUS'!AD97</f>
        <v>8.2995191915126807E-3</v>
      </c>
    </row>
    <row r="6" spans="2:20" s="160" customFormat="1" x14ac:dyDescent="0.25">
      <c r="B6" s="26" t="s">
        <v>52</v>
      </c>
      <c r="C6" s="159">
        <f>'FAC 2002-2012 BUS'!I14</f>
        <v>0.13503017608498125</v>
      </c>
      <c r="D6" s="159">
        <f>'FAC 2002-2012 BUS'!I42</f>
        <v>7.3913495755720593E-2</v>
      </c>
      <c r="E6" s="159">
        <f>'FAC 2002-2012 BUS'!I70</f>
        <v>-8.3097923331791668E-2</v>
      </c>
      <c r="F6" s="159">
        <f>'FAC 2002-2012 BUS'!I98</f>
        <v>0.39766368036003485</v>
      </c>
      <c r="G6" s="159">
        <f>'FAC 2002-2012 BUS'!AD14</f>
        <v>-1.0849208257462379E-2</v>
      </c>
      <c r="H6" s="159">
        <f>'FAC 2002-2012 BUS'!AD42</f>
        <v>-4.5281248642003134E-2</v>
      </c>
      <c r="I6" s="159">
        <f>'FAC 2002-2012 BUS'!AD70</f>
        <v>2.2324330149059896E-2</v>
      </c>
      <c r="J6" s="159">
        <f>'FAC 2002-2012 BUS'!AD98</f>
        <v>-3.0433610279410453E-2</v>
      </c>
      <c r="L6" s="26" t="s">
        <v>52</v>
      </c>
      <c r="M6" s="159">
        <f>'FAC 2012-2018 BUS'!I14</f>
        <v>-3.75439131738875E-4</v>
      </c>
      <c r="N6" s="159">
        <f>'FAC 2012-2018 BUS'!I42</f>
        <v>1.6103107567393415E-2</v>
      </c>
      <c r="O6" s="159">
        <f>'FAC 2012-2018 BUS'!I70</f>
        <v>0.17806302158701182</v>
      </c>
      <c r="P6" s="159">
        <f>'FAC 2012-2018 BUS'!I98</f>
        <v>0.25866623497692309</v>
      </c>
      <c r="Q6" s="159">
        <f>'FAC 2012-2018 BUS'!AD14</f>
        <v>-8.9488001581658255E-4</v>
      </c>
      <c r="R6" s="159">
        <f>'FAC 2012-2018 BUS'!AD42</f>
        <v>-3.4765697925290737E-3</v>
      </c>
      <c r="S6" s="159">
        <f>'FAC 2012-2018 BUS'!AD70</f>
        <v>-4.0626074586100604E-2</v>
      </c>
      <c r="T6" s="159">
        <f>'FAC 2012-2018 BUS'!AD98</f>
        <v>-2.0801672861555386E-2</v>
      </c>
    </row>
    <row r="7" spans="2:20" s="160" customFormat="1" x14ac:dyDescent="0.25">
      <c r="B7" s="116" t="s">
        <v>84</v>
      </c>
      <c r="C7" s="159" t="str">
        <f>'FAC 2002-2012 BUS'!I15</f>
        <v>-</v>
      </c>
      <c r="D7" s="159" t="str">
        <f>'FAC 2002-2012 BUS'!I43</f>
        <v>-</v>
      </c>
      <c r="E7" s="159" t="str">
        <f>'FAC 2002-2012 BUS'!I71</f>
        <v>-</v>
      </c>
      <c r="F7" s="159" t="str">
        <f>'FAC 2002-2012 BUS'!I99</f>
        <v>-</v>
      </c>
      <c r="G7" s="159">
        <f>'FAC 2002-2012 BUS'!AD15</f>
        <v>0</v>
      </c>
      <c r="H7" s="159">
        <f>'FAC 2002-2012 BUS'!AD43</f>
        <v>0</v>
      </c>
      <c r="I7" s="159">
        <f>'FAC 2002-2012 BUS'!AD71</f>
        <v>2.3200511255974119E-3</v>
      </c>
      <c r="J7" s="159">
        <f>'FAC 2002-2012 BUS'!AD99</f>
        <v>0</v>
      </c>
      <c r="L7" s="116" t="s">
        <v>84</v>
      </c>
      <c r="M7" s="159" t="str">
        <f>'FAC 2012-2018 BUS'!I15</f>
        <v>-</v>
      </c>
      <c r="N7" s="159" t="str">
        <f>'FAC 2012-2018 BUS'!I43</f>
        <v>-</v>
      </c>
      <c r="O7" s="159">
        <f>'FAC 2012-2018 BUS'!I71</f>
        <v>0</v>
      </c>
      <c r="P7" s="159" t="str">
        <f>'FAC 2012-2018 BUS'!I99</f>
        <v>-</v>
      </c>
      <c r="Q7" s="159">
        <f>'FAC 2012-2018 BUS'!AD15</f>
        <v>1.3228293498997441E-3</v>
      </c>
      <c r="R7" s="159">
        <f>'FAC 2012-2018 BUS'!AD43</f>
        <v>1.4013481155539988E-3</v>
      </c>
      <c r="S7" s="159">
        <f>'FAC 2012-2018 BUS'!AD71</f>
        <v>0</v>
      </c>
      <c r="T7" s="159">
        <f>'FAC 2012-2018 BUS'!AD99</f>
        <v>0</v>
      </c>
    </row>
    <row r="8" spans="2:20" s="160" customFormat="1" x14ac:dyDescent="0.25">
      <c r="B8" s="116" t="s">
        <v>87</v>
      </c>
      <c r="C8" s="159" t="str">
        <f>'FAC 2002-2012 BUS'!I16</f>
        <v>-</v>
      </c>
      <c r="D8" s="159" t="str">
        <f>'FAC 2002-2012 BUS'!I44</f>
        <v>-</v>
      </c>
      <c r="E8" s="159" t="str">
        <f>'FAC 2002-2012 BUS'!I72</f>
        <v>-</v>
      </c>
      <c r="F8" s="159" t="str">
        <f>'FAC 2002-2012 BUS'!I100</f>
        <v>-</v>
      </c>
      <c r="G8" s="159">
        <f>'FAC 2002-2012 BUS'!AD16</f>
        <v>0</v>
      </c>
      <c r="H8" s="159">
        <f>'FAC 2002-2012 BUS'!AD44</f>
        <v>0</v>
      </c>
      <c r="I8" s="159">
        <f>'FAC 2002-2012 BUS'!AD72</f>
        <v>0</v>
      </c>
      <c r="J8" s="159">
        <f>'FAC 2002-2012 BUS'!AD100</f>
        <v>0</v>
      </c>
      <c r="L8" s="116" t="s">
        <v>87</v>
      </c>
      <c r="M8" s="159" t="str">
        <f>'FAC 2012-2018 BUS'!I16</f>
        <v>-</v>
      </c>
      <c r="N8" s="159" t="str">
        <f>'FAC 2012-2018 BUS'!I44</f>
        <v>-</v>
      </c>
      <c r="O8" s="159" t="str">
        <f>'FAC 2012-2018 BUS'!I72</f>
        <v>-</v>
      </c>
      <c r="P8" s="159" t="str">
        <f>'FAC 2012-2018 BUS'!I100</f>
        <v>-</v>
      </c>
      <c r="Q8" s="159">
        <f>'FAC 2012-2018 BUS'!AD16</f>
        <v>0</v>
      </c>
      <c r="R8" s="159">
        <f>'FAC 2012-2018 BUS'!AD44</f>
        <v>0</v>
      </c>
      <c r="S8" s="159">
        <f>'FAC 2012-2018 BUS'!AD72</f>
        <v>0</v>
      </c>
      <c r="T8" s="159">
        <f>'FAC 2012-2018 BUS'!AD100</f>
        <v>0</v>
      </c>
    </row>
    <row r="9" spans="2:20" s="160" customFormat="1" x14ac:dyDescent="0.25">
      <c r="B9" s="26" t="s">
        <v>48</v>
      </c>
      <c r="C9" s="159">
        <f>'FAC 2002-2012 BUS'!I17</f>
        <v>5.5631822363825911E-2</v>
      </c>
      <c r="D9" s="159">
        <f>'FAC 2002-2012 BUS'!I45</f>
        <v>5.7883484469767321E-2</v>
      </c>
      <c r="E9" s="159">
        <f>'FAC 2002-2012 BUS'!I73</f>
        <v>-2.750761277613889E-2</v>
      </c>
      <c r="F9" s="159">
        <f>'FAC 2002-2012 BUS'!I101</f>
        <v>8.606219574635432E-2</v>
      </c>
      <c r="G9" s="159">
        <f>'FAC 2002-2012 BUS'!AD17</f>
        <v>2.9001177049101812E-2</v>
      </c>
      <c r="H9" s="159">
        <f>'FAC 2002-2012 BUS'!AD45</f>
        <v>4.0006754145247993E-2</v>
      </c>
      <c r="I9" s="159">
        <f>'FAC 2002-2012 BUS'!AD73</f>
        <v>6.0666929582875118E-2</v>
      </c>
      <c r="J9" s="159">
        <f>'FAC 2002-2012 BUS'!AD101</f>
        <v>2.0205557887082361E-2</v>
      </c>
      <c r="L9" s="26" t="s">
        <v>48</v>
      </c>
      <c r="M9" s="159">
        <f>'FAC 2012-2018 BUS'!I17</f>
        <v>6.2897263194922726E-2</v>
      </c>
      <c r="N9" s="159">
        <f>'FAC 2012-2018 BUS'!I45</f>
        <v>7.9321462308145962E-2</v>
      </c>
      <c r="O9" s="159">
        <f>'FAC 2012-2018 BUS'!I73</f>
        <v>5.7606229465552161E-2</v>
      </c>
      <c r="P9" s="159">
        <f>'FAC 2012-2018 BUS'!I101</f>
        <v>6.8027813555046501E-2</v>
      </c>
      <c r="Q9" s="159">
        <f>'FAC 2012-2018 BUS'!AD17</f>
        <v>1.4742442601025882E-2</v>
      </c>
      <c r="R9" s="159">
        <f>'FAC 2012-2018 BUS'!AD45</f>
        <v>1.7307915467062118E-2</v>
      </c>
      <c r="S9" s="159">
        <f>'FAC 2012-2018 BUS'!AD73</f>
        <v>1.14403878334588E-2</v>
      </c>
      <c r="T9" s="159">
        <f>'FAC 2012-2018 BUS'!AD101</f>
        <v>1.4360639694572847E-2</v>
      </c>
    </row>
    <row r="10" spans="2:20" x14ac:dyDescent="0.25">
      <c r="B10" s="26" t="s">
        <v>74</v>
      </c>
      <c r="C10" s="64">
        <f>'FAC 2002-2012 BUS'!I18</f>
        <v>-2.1567179625815891E-2</v>
      </c>
      <c r="D10" s="64">
        <f>'FAC 2002-2012 BUS'!I46</f>
        <v>-7.4883853247743382E-2</v>
      </c>
      <c r="E10" s="64">
        <f>'FAC 2002-2012 BUS'!I74</f>
        <v>-0.15821754182039416</v>
      </c>
      <c r="F10" s="64">
        <f>'FAC 2002-2012 BUS'!I102</f>
        <v>5.4414700389220361E-3</v>
      </c>
      <c r="G10" s="64">
        <f>'FAC 2002-2012 BUS'!AD18</f>
        <v>-5.8239155638283666E-3</v>
      </c>
      <c r="H10" s="64">
        <f>'FAC 2002-2012 BUS'!AD46</f>
        <v>-1.3922094796237907E-2</v>
      </c>
      <c r="I10" s="64">
        <f>'FAC 2002-2012 BUS'!AD74</f>
        <v>-2.1374064836579276E-2</v>
      </c>
      <c r="J10" s="64">
        <f>'FAC 2002-2012 BUS'!AD102</f>
        <v>1.7727052553071325E-3</v>
      </c>
      <c r="L10" s="26" t="s">
        <v>74</v>
      </c>
      <c r="M10" s="64">
        <f>'FAC 2012-2018 BUS'!I18</f>
        <v>-1.5913233680072691E-3</v>
      </c>
      <c r="N10" s="64">
        <f>'FAC 2012-2018 BUS'!I46</f>
        <v>-1.1956612095927355E-2</v>
      </c>
      <c r="O10" s="64">
        <f>'FAC 2012-2018 BUS'!I74</f>
        <v>-1.8881680373021292E-2</v>
      </c>
      <c r="P10" s="64">
        <f>'FAC 2012-2018 BUS'!I102</f>
        <v>1.0437057161151397E-2</v>
      </c>
      <c r="Q10" s="64">
        <f>'FAC 2012-2018 BUS'!AD18</f>
        <v>-3.1040680663541774E-4</v>
      </c>
      <c r="R10" s="64">
        <f>'FAC 2012-2018 BUS'!AD46</f>
        <v>-1.6829080545706569E-3</v>
      </c>
      <c r="S10" s="64">
        <f>'FAC 2012-2018 BUS'!AD74</f>
        <v>-1.2441605232069728E-3</v>
      </c>
      <c r="T10" s="64">
        <f>'FAC 2012-2018 BUS'!AD102</f>
        <v>2.8498228256001431E-3</v>
      </c>
    </row>
    <row r="11" spans="2:20" x14ac:dyDescent="0.25">
      <c r="B11" s="26" t="s">
        <v>49</v>
      </c>
      <c r="C11" s="64">
        <f>'FAC 2002-2012 BUS'!I19</f>
        <v>1.0712225107968747</v>
      </c>
      <c r="D11" s="64">
        <f>'FAC 2002-2012 BUS'!I47</f>
        <v>1.0678012135282486</v>
      </c>
      <c r="E11" s="64">
        <f>'FAC 2002-2012 BUS'!I75</f>
        <v>1.0679576257475252</v>
      </c>
      <c r="F11" s="64">
        <f>'FAC 2002-2012 BUS'!I103</f>
        <v>1.0817122593718338</v>
      </c>
      <c r="G11" s="64">
        <f>'FAC 2002-2012 BUS'!AD19</f>
        <v>8.3714354982411851E-2</v>
      </c>
      <c r="H11" s="64">
        <f>'FAC 2002-2012 BUS'!AD47</f>
        <v>8.6996391949778915E-2</v>
      </c>
      <c r="I11" s="64">
        <f>'FAC 2002-2012 BUS'!AD75</f>
        <v>0.1289080527893606</v>
      </c>
      <c r="J11" s="64">
        <f>'FAC 2002-2012 BUS'!AD103</f>
        <v>8.5284262848619508E-2</v>
      </c>
      <c r="L11" s="26" t="s">
        <v>49</v>
      </c>
      <c r="M11" s="64">
        <f>'FAC 2012-2018 BUS'!I19</f>
        <v>-0.26427344258628593</v>
      </c>
      <c r="N11" s="64">
        <f>'FAC 2012-2018 BUS'!I47</f>
        <v>-0.28803125696077803</v>
      </c>
      <c r="O11" s="64">
        <f>'FAC 2012-2018 BUS'!I75</f>
        <v>-0.29484374808660729</v>
      </c>
      <c r="P11" s="64">
        <f>'FAC 2012-2018 BUS'!I103</f>
        <v>-0.28941668897379358</v>
      </c>
      <c r="Q11" s="64">
        <f>'FAC 2012-2018 BUS'!AD19</f>
        <v>-3.4847247719926609E-2</v>
      </c>
      <c r="R11" s="64">
        <f>'FAC 2012-2018 BUS'!AD47</f>
        <v>-3.8437711011553875E-2</v>
      </c>
      <c r="S11" s="64">
        <f>'FAC 2012-2018 BUS'!AD75</f>
        <v>-3.9631454510225532E-2</v>
      </c>
      <c r="T11" s="64">
        <f>'FAC 2012-2018 BUS'!AD103</f>
        <v>-3.7326986821279301E-2</v>
      </c>
    </row>
    <row r="12" spans="2:20" x14ac:dyDescent="0.25">
      <c r="B12" s="26" t="s">
        <v>46</v>
      </c>
      <c r="C12" s="64">
        <f>'FAC 2002-2012 BUS'!I20</f>
        <v>-0.16494461462244669</v>
      </c>
      <c r="D12" s="64">
        <f>'FAC 2002-2012 BUS'!I48</f>
        <v>-0.19154572575705331</v>
      </c>
      <c r="E12" s="64">
        <f>'FAC 2002-2012 BUS'!I76</f>
        <v>-0.24217564677153114</v>
      </c>
      <c r="F12" s="64">
        <f>'FAC 2002-2012 BUS'!I104</f>
        <v>-0.19971606355699134</v>
      </c>
      <c r="G12" s="64">
        <f>'FAC 2002-2012 BUS'!AD20</f>
        <v>1.5156464681750354E-2</v>
      </c>
      <c r="H12" s="64">
        <f>'FAC 2002-2012 BUS'!AD48</f>
        <v>1.7113064747826336E-2</v>
      </c>
      <c r="I12" s="64">
        <f>'FAC 2002-2012 BUS'!AD76</f>
        <v>2.5367892690410176E-2</v>
      </c>
      <c r="J12" s="64">
        <f>'FAC 2002-2012 BUS'!AD104</f>
        <v>1.5848381799730884E-2</v>
      </c>
      <c r="L12" s="26" t="s">
        <v>46</v>
      </c>
      <c r="M12" s="64">
        <f>'FAC 2012-2018 BUS'!I20</f>
        <v>0.12479563574969244</v>
      </c>
      <c r="N12" s="64">
        <f>'FAC 2012-2018 BUS'!I48</f>
        <v>9.5252733490610808E-2</v>
      </c>
      <c r="O12" s="64">
        <f>'FAC 2012-2018 BUS'!I76</f>
        <v>8.3969333643664212E-2</v>
      </c>
      <c r="P12" s="64">
        <f>'FAC 2012-2018 BUS'!I104</f>
        <v>8.3566354398319831E-2</v>
      </c>
      <c r="Q12" s="64">
        <f>'FAC 2012-2018 BUS'!AD20</f>
        <v>-7.141502792411855E-3</v>
      </c>
      <c r="R12" s="64">
        <f>'FAC 2012-2018 BUS'!AD48</f>
        <v>-5.5910833357626461E-3</v>
      </c>
      <c r="S12" s="64">
        <f>'FAC 2012-2018 BUS'!AD76</f>
        <v>-5.2023726074103636E-3</v>
      </c>
      <c r="T12" s="64">
        <f>'FAC 2012-2018 BUS'!AD104</f>
        <v>-4.9270773591406332E-3</v>
      </c>
    </row>
    <row r="13" spans="2:20" x14ac:dyDescent="0.25">
      <c r="B13" s="26" t="s">
        <v>62</v>
      </c>
      <c r="C13" s="64">
        <f>'FAC 2002-2012 BUS'!I21</f>
        <v>4.1594878753359321E-3</v>
      </c>
      <c r="D13" s="64">
        <f>'FAC 2002-2012 BUS'!I49</f>
        <v>5.6459716000271554E-2</v>
      </c>
      <c r="E13" s="64">
        <f>'FAC 2002-2012 BUS'!I77</f>
        <v>9.6355141719019821E-2</v>
      </c>
      <c r="F13" s="64">
        <f>'FAC 2002-2012 BUS'!I105</f>
        <v>-6.3071586250362799E-3</v>
      </c>
      <c r="G13" s="64">
        <f>'FAC 2002-2012 BUS'!AD21</f>
        <v>2.5926422469568419E-4</v>
      </c>
      <c r="H13" s="64">
        <f>'FAC 2002-2012 BUS'!AD49</f>
        <v>1.6217084967190239E-3</v>
      </c>
      <c r="I13" s="64">
        <f>'FAC 2002-2012 BUS'!AD77</f>
        <v>3.1428172272699611E-3</v>
      </c>
      <c r="J13" s="64">
        <f>'FAC 2002-2012 BUS'!AD105</f>
        <v>-6.3448560691071814E-4</v>
      </c>
      <c r="L13" s="26" t="s">
        <v>62</v>
      </c>
      <c r="M13" s="64">
        <f>'FAC 2012-2018 BUS'!I21</f>
        <v>-8.6621117669988812E-2</v>
      </c>
      <c r="N13" s="64">
        <f>'FAC 2012-2018 BUS'!I49</f>
        <v>-0.12807270872960053</v>
      </c>
      <c r="O13" s="64">
        <f>'FAC 2012-2018 BUS'!I77</f>
        <v>-4.7947899022480867E-2</v>
      </c>
      <c r="P13" s="64">
        <f>'FAC 2012-2018 BUS'!I105</f>
        <v>-4.7603935258648034E-2</v>
      </c>
      <c r="Q13" s="64">
        <f>'FAC 2012-2018 BUS'!AD21</f>
        <v>-1.6029920027852459E-3</v>
      </c>
      <c r="R13" s="64">
        <f>'FAC 2012-2018 BUS'!AD49</f>
        <v>-1.9129494315882926E-3</v>
      </c>
      <c r="S13" s="64">
        <f>'FAC 2012-2018 BUS'!AD77</f>
        <v>-6.089859983224046E-4</v>
      </c>
      <c r="T13" s="64">
        <f>'FAC 2012-2018 BUS'!AD105</f>
        <v>-2.9207989579489494E-3</v>
      </c>
    </row>
    <row r="14" spans="2:20" x14ac:dyDescent="0.25">
      <c r="B14" s="26" t="s">
        <v>47</v>
      </c>
      <c r="C14" s="64">
        <f>'FAC 2002-2012 BUS'!I22</f>
        <v>0.26457677383977884</v>
      </c>
      <c r="D14" s="64">
        <f>'FAC 2002-2012 BUS'!I50</f>
        <v>0.25044805039857976</v>
      </c>
      <c r="E14" s="64">
        <f>'FAC 2002-2012 BUS'!I78</f>
        <v>0.14893276125478505</v>
      </c>
      <c r="F14" s="64">
        <f>'FAC 2002-2012 BUS'!I106</f>
        <v>0.17142857142857126</v>
      </c>
      <c r="G14" s="64">
        <f>'FAC 2002-2012 BUS'!AD22</f>
        <v>-9.2229548842241386E-3</v>
      </c>
      <c r="H14" s="64">
        <f>'FAC 2002-2012 BUS'!AD50</f>
        <v>-7.3856496794537556E-3</v>
      </c>
      <c r="I14" s="64">
        <f>'FAC 2002-2012 BUS'!AD78</f>
        <v>-7.1168560960231655E-3</v>
      </c>
      <c r="J14" s="64">
        <f>'FAC 2002-2012 BUS'!AD106</f>
        <v>-4.902942372355161E-3</v>
      </c>
      <c r="L14" s="26" t="s">
        <v>47</v>
      </c>
      <c r="M14" s="64">
        <f>'FAC 2012-2018 BUS'!I22</f>
        <v>0.22686091383672236</v>
      </c>
      <c r="N14" s="64">
        <f>'FAC 2012-2018 BUS'!I50</f>
        <v>0.32541950976214018</v>
      </c>
      <c r="O14" s="64">
        <f>'FAC 2012-2018 BUS'!I78</f>
        <v>0.35081042185348199</v>
      </c>
      <c r="P14" s="64">
        <f>'FAC 2012-2018 BUS'!I106</f>
        <v>0.12195121951219523</v>
      </c>
      <c r="Q14" s="64">
        <f>'FAC 2012-2018 BUS'!AD22</f>
        <v>-8.1898970411859728E-3</v>
      </c>
      <c r="R14" s="64">
        <f>'FAC 2012-2018 BUS'!AD50</f>
        <v>-9.6793699593085234E-3</v>
      </c>
      <c r="S14" s="64">
        <f>'FAC 2012-2018 BUS'!AD78</f>
        <v>-9.186988114695701E-3</v>
      </c>
      <c r="T14" s="64">
        <f>'FAC 2012-2018 BUS'!AD106</f>
        <v>-3.66413175467626E-3</v>
      </c>
    </row>
    <row r="15" spans="2:20" x14ac:dyDescent="0.25">
      <c r="B15" s="26" t="s">
        <v>63</v>
      </c>
      <c r="C15" s="109"/>
      <c r="D15" s="109"/>
      <c r="E15" s="109"/>
      <c r="F15" s="109"/>
      <c r="G15" s="64">
        <f>'FAC 2002-2012 BUS'!AD23</f>
        <v>-1.254703711956204E-2</v>
      </c>
      <c r="H15" s="64">
        <f>'FAC 2002-2012 BUS'!AD51</f>
        <v>0</v>
      </c>
      <c r="I15" s="64">
        <f>'FAC 2002-2012 BUS'!AD79</f>
        <v>0</v>
      </c>
      <c r="J15" s="64">
        <f>'FAC 2002-2012 BUS'!AD107</f>
        <v>-2.2397580964846975E-3</v>
      </c>
      <c r="L15" s="26" t="s">
        <v>63</v>
      </c>
      <c r="M15" s="64"/>
      <c r="N15" s="109"/>
      <c r="O15" s="109"/>
      <c r="P15" s="64"/>
      <c r="Q15" s="64">
        <f>'FAC 2012-2018 BUS'!AD23</f>
        <v>-0.12150617820145428</v>
      </c>
      <c r="R15" s="64">
        <f>'FAC 2012-2018 BUS'!AD51</f>
        <v>-0.12231074388495798</v>
      </c>
      <c r="S15" s="64">
        <f>'FAC 2012-2018 BUS'!AD79</f>
        <v>-9.6943394916728126E-2</v>
      </c>
      <c r="T15" s="64">
        <f>'FAC 2012-2018 BUS'!AD107</f>
        <v>-1.3124064071144644E-2</v>
      </c>
    </row>
    <row r="16" spans="2:20" x14ac:dyDescent="0.25">
      <c r="B16" s="26" t="s">
        <v>64</v>
      </c>
      <c r="C16" s="109"/>
      <c r="D16" s="64"/>
      <c r="E16" s="64"/>
      <c r="F16" s="109"/>
      <c r="G16" s="64">
        <f>'FAC 2002-2012 BUS'!AD24</f>
        <v>-2.5964626448815777E-3</v>
      </c>
      <c r="H16" s="64">
        <f>'FAC 2002-2012 BUS'!AD52</f>
        <v>-8.318871663263132E-4</v>
      </c>
      <c r="I16" s="64">
        <f>'FAC 2002-2012 BUS'!AD80</f>
        <v>-7.4648494303539517E-4</v>
      </c>
      <c r="J16" s="64">
        <f>'FAC 2002-2012 BUS'!AD108</f>
        <v>0</v>
      </c>
      <c r="L16" s="26" t="s">
        <v>64</v>
      </c>
      <c r="M16" s="64"/>
      <c r="N16" s="64"/>
      <c r="O16" s="64"/>
      <c r="P16" s="109"/>
      <c r="Q16" s="64">
        <f>'FAC 2012-2018 BUS'!AD24</f>
        <v>-8.6073104997904416E-3</v>
      </c>
      <c r="R16" s="64">
        <f>'FAC 2012-2018 BUS'!AD52</f>
        <v>-7.928051959900758E-3</v>
      </c>
      <c r="S16" s="64">
        <f>'FAC 2012-2018 BUS'!AD80</f>
        <v>-5.3533311106232278E-3</v>
      </c>
      <c r="T16" s="64">
        <f>'FAC 2012-2018 BUS'!AD108</f>
        <v>-1.1159667490976037E-2</v>
      </c>
    </row>
    <row r="17" spans="2:20" x14ac:dyDescent="0.25">
      <c r="B17" s="9" t="s">
        <v>65</v>
      </c>
      <c r="C17" s="110"/>
      <c r="D17" s="110"/>
      <c r="E17" s="110"/>
      <c r="F17" s="110"/>
      <c r="G17" s="65">
        <f>'FAC 2002-2012 BUS'!AD25</f>
        <v>0</v>
      </c>
      <c r="H17" s="65">
        <f>'FAC 2002-2012 BUS'!AD53</f>
        <v>0</v>
      </c>
      <c r="I17" s="65">
        <f>'FAC 2002-2012 BUS'!AD81</f>
        <v>0</v>
      </c>
      <c r="J17" s="65">
        <f>'FAC 2002-2012 BUS'!AD109</f>
        <v>0</v>
      </c>
      <c r="L17" s="9" t="s">
        <v>65</v>
      </c>
      <c r="M17" s="110"/>
      <c r="N17" s="110"/>
      <c r="O17" s="110"/>
      <c r="P17" s="110"/>
      <c r="Q17" s="65">
        <f>'FAC 2012-2018 BUS'!AD25</f>
        <v>-1.7879441410964335E-2</v>
      </c>
      <c r="R17" s="65">
        <f>'FAC 2012-2018 BUS'!AD53</f>
        <v>-1.2308244562977005E-2</v>
      </c>
      <c r="S17" s="65">
        <f>'FAC 2012-2018 BUS'!AD81</f>
        <v>-2.3559470659362293E-3</v>
      </c>
      <c r="T17" s="65">
        <f>'FAC 2012-2018 BUS'!AD109</f>
        <v>-3.2931158319026009E-2</v>
      </c>
    </row>
    <row r="18" spans="2:20" x14ac:dyDescent="0.25">
      <c r="B18" s="42" t="s">
        <v>53</v>
      </c>
      <c r="C18" s="66"/>
      <c r="D18" s="66"/>
      <c r="E18" s="66"/>
      <c r="F18" s="66"/>
      <c r="G18" s="66">
        <f>'FAC 2002-2012 BUS'!AD26</f>
        <v>0.13747823851466651</v>
      </c>
      <c r="H18" s="66">
        <f>'FAC 2002-2012 BUS'!AD54</f>
        <v>0.20455094104988761</v>
      </c>
      <c r="I18" s="66">
        <f>'FAC 2002-2012 BUS'!AD82</f>
        <v>1.6204595660936241</v>
      </c>
      <c r="J18" s="66">
        <f>'FAC 2002-2012 BUS'!AD110</f>
        <v>0</v>
      </c>
      <c r="L18" s="42" t="s">
        <v>53</v>
      </c>
      <c r="M18" s="66"/>
      <c r="N18" s="66"/>
      <c r="O18" s="66"/>
      <c r="P18" s="66"/>
      <c r="Q18" s="66">
        <f>'FAC 2012-2018 BUS'!AD26</f>
        <v>0</v>
      </c>
      <c r="R18" s="66">
        <f>'FAC 2012-2018 BUS'!AD54</f>
        <v>0</v>
      </c>
      <c r="S18" s="66">
        <f>'FAC 2012-2018 BUS'!AD82</f>
        <v>0</v>
      </c>
      <c r="T18" s="66">
        <f>'FAC 2012-2018 BUS'!AD110</f>
        <v>0</v>
      </c>
    </row>
    <row r="19" spans="2:20" x14ac:dyDescent="0.25">
      <c r="B19" s="26" t="s">
        <v>66</v>
      </c>
      <c r="C19" s="70"/>
      <c r="D19" s="70"/>
      <c r="E19" s="70"/>
      <c r="F19" s="70"/>
      <c r="G19" s="70">
        <f>'FAC 2002-2012 BUS'!AD27</f>
        <v>0.2975701500103789</v>
      </c>
      <c r="H19" s="70">
        <f>'FAC 2002-2012 BUS'!AD55</f>
        <v>0.33170896223466118</v>
      </c>
      <c r="I19" s="70">
        <f>'FAC 2002-2012 BUS'!AD83</f>
        <v>1.9271765784157155</v>
      </c>
      <c r="J19" s="70">
        <f>'FAC 2002-2012 BUS'!AD111</f>
        <v>3.9586170741483517E-3</v>
      </c>
      <c r="L19" s="26" t="s">
        <v>66</v>
      </c>
      <c r="M19" s="70"/>
      <c r="N19" s="70"/>
      <c r="O19" s="70"/>
      <c r="P19" s="70"/>
      <c r="Q19" s="70">
        <f>'FAC 2012-2018 BUS'!AD27</f>
        <v>-0.14676725408980795</v>
      </c>
      <c r="R19" s="70">
        <f>'FAC 2012-2018 BUS'!AD55</f>
        <v>-0.13506748493680909</v>
      </c>
      <c r="S19" s="70">
        <f>'FAC 2012-2018 BUS'!AD83</f>
        <v>-0.14736685921825754</v>
      </c>
      <c r="T19" s="70">
        <f>'FAC 2012-2018 BUS'!AD111</f>
        <v>-0.1026831362768027</v>
      </c>
    </row>
    <row r="20" spans="2:20" ht="16.5" thickBot="1" x14ac:dyDescent="0.3">
      <c r="B20" s="10" t="s">
        <v>50</v>
      </c>
      <c r="C20" s="67"/>
      <c r="D20" s="67"/>
      <c r="E20" s="67"/>
      <c r="F20" s="67"/>
      <c r="G20" s="67">
        <f>'FAC 2002-2012 BUS'!AD28</f>
        <v>0.14578176527415976</v>
      </c>
      <c r="H20" s="67">
        <f>'FAC 2002-2012 BUS'!AD56</f>
        <v>0.38727309934186782</v>
      </c>
      <c r="I20" s="67">
        <f>'FAC 2002-2012 BUS'!AD84</f>
        <v>2.3049493041550506</v>
      </c>
      <c r="J20" s="67">
        <f>'FAC 2002-2012 BUS'!AD112</f>
        <v>-0.14017116941854424</v>
      </c>
      <c r="L20" s="10" t="s">
        <v>50</v>
      </c>
      <c r="M20" s="67"/>
      <c r="N20" s="67"/>
      <c r="O20" s="67"/>
      <c r="P20" s="67"/>
      <c r="Q20" s="67">
        <f>'FAC 2012-2018 BUS'!AD28</f>
        <v>-0.14351131184823507</v>
      </c>
      <c r="R20" s="67">
        <f>'FAC 2012-2018 BUS'!AD56</f>
        <v>-0.15780496085898432</v>
      </c>
      <c r="S20" s="67">
        <f>'FAC 2012-2018 BUS'!AD84</f>
        <v>-0.14612239671512528</v>
      </c>
      <c r="T20" s="67">
        <f>'FAC 2012-2018 BUS'!AD112</f>
        <v>-9.3789934893261595E-2</v>
      </c>
    </row>
    <row r="21" spans="2:20" ht="17.25" thickTop="1" thickBot="1" x14ac:dyDescent="0.3">
      <c r="B21" s="58" t="s">
        <v>67</v>
      </c>
      <c r="C21" s="68"/>
      <c r="D21" s="68"/>
      <c r="E21" s="68"/>
      <c r="F21" s="68"/>
      <c r="G21" s="68">
        <f>'FAC 2002-2012 BUS'!AD29</f>
        <v>-0.15178838473621914</v>
      </c>
      <c r="H21" s="68">
        <f>'FAC 2002-2012 BUS'!AD57</f>
        <v>5.5564137107206646E-2</v>
      </c>
      <c r="I21" s="68">
        <f>'FAC 2002-2012 BUS'!AD85</f>
        <v>0.37777272573933507</v>
      </c>
      <c r="J21" s="68">
        <f>'FAC 2002-2012 BUS'!AD113</f>
        <v>-0.14412978649269259</v>
      </c>
      <c r="L21" s="58" t="s">
        <v>67</v>
      </c>
      <c r="M21" s="68"/>
      <c r="N21" s="68"/>
      <c r="O21" s="68"/>
      <c r="P21" s="68"/>
      <c r="Q21" s="68">
        <f>'FAC 2012-2018 BUS'!AD29</f>
        <v>3.2559422415728845E-3</v>
      </c>
      <c r="R21" s="68">
        <f>'FAC 2012-2018 BUS'!AD57</f>
        <v>-2.2737475922175232E-2</v>
      </c>
      <c r="S21" s="68">
        <f>'FAC 2012-2018 BUS'!AD85</f>
        <v>1.2444625031322598E-3</v>
      </c>
      <c r="T21" s="68">
        <f>'FAC 2012-2018 BUS'!AD113</f>
        <v>8.893201383541105E-3</v>
      </c>
    </row>
    <row r="22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3"/>
  <sheetViews>
    <sheetView showGridLines="0" tabSelected="1" workbookViewId="0">
      <selection activeCell="Q16" sqref="Q16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625" bestFit="1" customWidth="1"/>
  </cols>
  <sheetData>
    <row r="2" spans="2:21" x14ac:dyDescent="0.25">
      <c r="B2" s="69" t="s">
        <v>72</v>
      </c>
      <c r="L2" s="69" t="s">
        <v>61</v>
      </c>
    </row>
    <row r="3" spans="2:21" ht="16.5" thickBot="1" x14ac:dyDescent="0.3"/>
    <row r="4" spans="2:21" ht="16.5" thickTop="1" x14ac:dyDescent="0.25">
      <c r="B4" s="62"/>
      <c r="C4" s="172" t="s">
        <v>60</v>
      </c>
      <c r="D4" s="172"/>
      <c r="E4" s="172"/>
      <c r="F4" s="172"/>
      <c r="G4" s="172" t="s">
        <v>55</v>
      </c>
      <c r="H4" s="172"/>
      <c r="I4" s="172"/>
      <c r="J4" s="172"/>
      <c r="L4" s="62"/>
      <c r="M4" s="172" t="s">
        <v>60</v>
      </c>
      <c r="N4" s="172"/>
      <c r="O4" s="172"/>
      <c r="P4" s="172"/>
      <c r="Q4" s="172" t="s">
        <v>55</v>
      </c>
      <c r="R4" s="172"/>
      <c r="S4" s="172"/>
      <c r="T4" s="172"/>
    </row>
    <row r="5" spans="2:21" x14ac:dyDescent="0.25">
      <c r="B5" s="9" t="s">
        <v>18</v>
      </c>
      <c r="C5" s="28" t="s">
        <v>56</v>
      </c>
      <c r="D5" s="28" t="s">
        <v>57</v>
      </c>
      <c r="E5" s="28" t="s">
        <v>58</v>
      </c>
      <c r="F5" s="28" t="s">
        <v>27</v>
      </c>
      <c r="G5" s="28" t="s">
        <v>56</v>
      </c>
      <c r="H5" s="28" t="s">
        <v>57</v>
      </c>
      <c r="I5" s="28" t="s">
        <v>58</v>
      </c>
      <c r="J5" s="28" t="s">
        <v>27</v>
      </c>
      <c r="L5" s="9" t="s">
        <v>18</v>
      </c>
      <c r="M5" s="28" t="s">
        <v>56</v>
      </c>
      <c r="N5" s="28" t="s">
        <v>57</v>
      </c>
      <c r="O5" s="28" t="s">
        <v>58</v>
      </c>
      <c r="P5" s="28" t="s">
        <v>27</v>
      </c>
      <c r="Q5" s="28" t="s">
        <v>56</v>
      </c>
      <c r="R5" s="28" t="s">
        <v>57</v>
      </c>
      <c r="S5" s="28" t="s">
        <v>58</v>
      </c>
      <c r="T5" s="28" t="s">
        <v>27</v>
      </c>
    </row>
    <row r="6" spans="2:21" x14ac:dyDescent="0.25">
      <c r="B6" s="26" t="s">
        <v>31</v>
      </c>
      <c r="C6" s="64">
        <f>'FAC 2002-2012 RAIL'!I13</f>
        <v>0.21690825278579862</v>
      </c>
      <c r="D6" s="64">
        <f>'FAC 2002-2012 BUS'!I41</f>
        <v>-0.15797851612432678</v>
      </c>
      <c r="E6" s="64" t="str">
        <f>'FAC 2002-2012 RAIL'!I69</f>
        <v>-</v>
      </c>
      <c r="F6" s="64">
        <f>'FAC 2002-2012 RAIL'!I97</f>
        <v>0.14274156077501154</v>
      </c>
      <c r="G6" s="64">
        <f>'FAC 2002-2012 RAIL'!AD13</f>
        <v>0.27032996390621511</v>
      </c>
      <c r="H6" s="64">
        <f>'FAC 2002-2012 RAIL'!AD41</f>
        <v>0.35994929693023026</v>
      </c>
      <c r="I6" s="64" t="e">
        <f>'FAC 2002-2012 RAIL'!AD69</f>
        <v>#N/A</v>
      </c>
      <c r="J6" s="64">
        <f>'FAC 2002-2012 RAIL'!AD97</f>
        <v>8.3048196901543775E-2</v>
      </c>
      <c r="L6" s="26" t="s">
        <v>31</v>
      </c>
      <c r="M6" s="64">
        <f>'FAC 2012-2018 RAIL'!I13</f>
        <v>0.1172923217182209</v>
      </c>
      <c r="N6" s="64">
        <f>'FAC 2012-2018 RAIL'!I41</f>
        <v>0.22868168171758918</v>
      </c>
      <c r="O6" s="64" t="str">
        <f>'FAC 2012-2018 RAIL'!I69</f>
        <v>-</v>
      </c>
      <c r="P6" s="64">
        <f>'FAC 2012-2018 RAIL'!I97</f>
        <v>3.3807373956687981E-2</v>
      </c>
      <c r="Q6" s="64">
        <f>'FAC 2012-2018 RAIL'!AD13</f>
        <v>0.10419085109778885</v>
      </c>
      <c r="R6" s="64">
        <f>'FAC 2012-2018 RAIL'!AD41</f>
        <v>0.11676969771019063</v>
      </c>
      <c r="S6" s="64" t="e">
        <f>'FAC 2012-2018 RAIL'!AD69</f>
        <v>#N/A</v>
      </c>
      <c r="T6" s="64">
        <f>'FAC 2012-2018 RAIL'!AD97</f>
        <v>2.2904287448668438E-2</v>
      </c>
    </row>
    <row r="7" spans="2:21" s="160" customFormat="1" x14ac:dyDescent="0.25">
      <c r="B7" s="26" t="s">
        <v>52</v>
      </c>
      <c r="C7" s="159">
        <f>'FAC 2002-2012 RAIL'!I14</f>
        <v>0.13670660736342533</v>
      </c>
      <c r="D7" s="159">
        <f>'FAC 2002-2012 BUS'!I42</f>
        <v>7.3913495755720593E-2</v>
      </c>
      <c r="E7" s="159" t="str">
        <f>'FAC 2002-2012 RAIL'!I70</f>
        <v>-</v>
      </c>
      <c r="F7" s="159">
        <f>'FAC 2002-2012 RAIL'!I98</f>
        <v>-3.6642306071110853E-2</v>
      </c>
      <c r="G7" s="159">
        <f>'FAC 2002-2012 RAIL'!AD14</f>
        <v>-2.0455118299538787E-2</v>
      </c>
      <c r="H7" s="159">
        <f>'FAC 2002-2012 RAIL'!AD42</f>
        <v>-2.338183731622466E-2</v>
      </c>
      <c r="I7" s="159" t="e">
        <f>'FAC 2002-2012 RAIL'!AD70</f>
        <v>#N/A</v>
      </c>
      <c r="J7" s="159">
        <f>'FAC 2002-2012 RAIL'!AD98</f>
        <v>1.7855741842498663E-3</v>
      </c>
      <c r="L7" s="26" t="s">
        <v>52</v>
      </c>
      <c r="M7" s="159">
        <f>'FAC 2012-2018 RAIL'!I14</f>
        <v>0.12939193750298661</v>
      </c>
      <c r="N7" s="159">
        <f>'FAC 2012-2018 RAIL'!I42</f>
        <v>7.3656025790028279E-2</v>
      </c>
      <c r="O7" s="159" t="str">
        <f>'FAC 2012-2018 RAIL'!I70</f>
        <v>-</v>
      </c>
      <c r="P7" s="159">
        <f>'FAC 2012-2018 RAIL'!I98</f>
        <v>0.15271428027284539</v>
      </c>
      <c r="Q7" s="159">
        <f>'FAC 2012-2018 RAIL'!AD14</f>
        <v>-1.2121607689926473E-2</v>
      </c>
      <c r="R7" s="159">
        <f>'FAC 2012-2018 RAIL'!AD42</f>
        <v>-1.2659889954242193E-2</v>
      </c>
      <c r="S7" s="159" t="e">
        <f>'FAC 2012-2018 RAIL'!AD70</f>
        <v>#N/A</v>
      </c>
      <c r="T7" s="159">
        <f>'FAC 2012-2018 RAIL'!AD98</f>
        <v>-1.4454268196017871E-2</v>
      </c>
      <c r="U7" s="161"/>
    </row>
    <row r="8" spans="2:21" s="160" customFormat="1" x14ac:dyDescent="0.25">
      <c r="B8" s="116" t="s">
        <v>84</v>
      </c>
      <c r="C8" s="159" t="str">
        <f>'FAC 2002-2012 RAIL'!I15</f>
        <v>-</v>
      </c>
      <c r="D8" s="159" t="str">
        <f>'FAC 2002-2012 BUS'!I43</f>
        <v>-</v>
      </c>
      <c r="E8" s="159" t="str">
        <f>'FAC 2002-2012 RAIL'!I71</f>
        <v>-</v>
      </c>
      <c r="F8" s="159" t="str">
        <f>'FAC 2002-2012 RAIL'!I99</f>
        <v>-</v>
      </c>
      <c r="G8" s="159">
        <f>'FAC 2002-2012 RAIL'!AD15</f>
        <v>0</v>
      </c>
      <c r="H8" s="159">
        <f>'FAC 2002-2012 RAIL'!AD43</f>
        <v>0</v>
      </c>
      <c r="I8" s="159" t="e">
        <f>'FAC 2002-2012 RAIL'!AD71</f>
        <v>#N/A</v>
      </c>
      <c r="J8" s="159">
        <f>'FAC 2002-2012 RAIL'!AD99</f>
        <v>0</v>
      </c>
      <c r="L8" s="116" t="s">
        <v>84</v>
      </c>
      <c r="M8" s="159" t="str">
        <f>'FAC 2012-2018 RAIL'!I15</f>
        <v>-</v>
      </c>
      <c r="N8" s="159" t="str">
        <f>'FAC 2012-2018 RAIL'!I43</f>
        <v>-</v>
      </c>
      <c r="O8" s="159" t="str">
        <f>'FAC 2012-2018 RAIL'!I71</f>
        <v>-</v>
      </c>
      <c r="P8" s="159" t="str">
        <f>'FAC 2012-2018 RAIL'!I99</f>
        <v>-</v>
      </c>
      <c r="Q8" s="159">
        <f>'FAC 2012-2018 RAIL'!AD15</f>
        <v>0</v>
      </c>
      <c r="R8" s="159">
        <f>'FAC 2012-2018 RAIL'!AD43</f>
        <v>0</v>
      </c>
      <c r="S8" s="159" t="e">
        <f>'FAC 2012-2018 RAIL'!AD71</f>
        <v>#N/A</v>
      </c>
      <c r="T8" s="159">
        <f>'FAC 2012-2018 RAIL'!AD99</f>
        <v>0</v>
      </c>
      <c r="U8" s="161"/>
    </row>
    <row r="9" spans="2:21" s="160" customFormat="1" x14ac:dyDescent="0.25">
      <c r="B9" s="116" t="s">
        <v>87</v>
      </c>
      <c r="C9" s="159" t="str">
        <f>'FAC 2002-2012 RAIL'!I16</f>
        <v>-</v>
      </c>
      <c r="D9" s="159" t="str">
        <f>'FAC 2002-2012 BUS'!I44</f>
        <v>-</v>
      </c>
      <c r="E9" s="159" t="str">
        <f>'FAC 2002-2012 RAIL'!I72</f>
        <v>-</v>
      </c>
      <c r="F9" s="159" t="str">
        <f>'FAC 2002-2012 RAIL'!I100</f>
        <v>-</v>
      </c>
      <c r="G9" s="159">
        <f>'FAC 2002-2012 RAIL'!AD16</f>
        <v>0</v>
      </c>
      <c r="H9" s="159">
        <f>'FAC 2002-2012 RAIL'!AD44</f>
        <v>0</v>
      </c>
      <c r="I9" s="159" t="e">
        <f>'FAC 2002-2012 RAIL'!AD72</f>
        <v>#N/A</v>
      </c>
      <c r="J9" s="159">
        <f>'FAC 2002-2012 RAIL'!AD100</f>
        <v>0</v>
      </c>
      <c r="L9" s="116" t="s">
        <v>87</v>
      </c>
      <c r="M9" s="159" t="str">
        <f>'FAC 2012-2018 RAIL'!I16</f>
        <v>-</v>
      </c>
      <c r="N9" s="159" t="str">
        <f>'FAC 2012-2018 RAIL'!I44</f>
        <v>-</v>
      </c>
      <c r="O9" s="159" t="str">
        <f>'FAC 2012-2018 RAIL'!I72</f>
        <v>-</v>
      </c>
      <c r="P9" s="159" t="str">
        <f>'FAC 2012-2018 RAIL'!I100</f>
        <v>-</v>
      </c>
      <c r="Q9" s="159">
        <f>'FAC 2012-2018 RAIL'!AD16</f>
        <v>0</v>
      </c>
      <c r="R9" s="159">
        <f>'FAC 2012-2018 RAIL'!AD44</f>
        <v>0</v>
      </c>
      <c r="S9" s="159" t="e">
        <f>'FAC 2012-2018 RAIL'!AD72</f>
        <v>#N/A</v>
      </c>
      <c r="T9" s="159">
        <f>'FAC 2012-2018 RAIL'!AD100</f>
        <v>0</v>
      </c>
      <c r="U9" s="161"/>
    </row>
    <row r="10" spans="2:21" s="160" customFormat="1" x14ac:dyDescent="0.25">
      <c r="B10" s="26" t="s">
        <v>48</v>
      </c>
      <c r="C10" s="159">
        <f>'FAC 2002-2012 RAIL'!I17</f>
        <v>0.10030359088041929</v>
      </c>
      <c r="D10" s="159">
        <f>'FAC 2002-2012 BUS'!I45</f>
        <v>5.7883484469767321E-2</v>
      </c>
      <c r="E10" s="159" t="str">
        <f>'FAC 2002-2012 RAIL'!I73</f>
        <v>-</v>
      </c>
      <c r="F10" s="159">
        <f>'FAC 2002-2012 RAIL'!I101</f>
        <v>8.606219574635432E-2</v>
      </c>
      <c r="G10" s="159">
        <f>'FAC 2002-2012 RAIL'!AD17</f>
        <v>4.0496504126150655E-2</v>
      </c>
      <c r="H10" s="159">
        <f>'FAC 2002-2012 RAIL'!AD45</f>
        <v>2.9377870198133222E-2</v>
      </c>
      <c r="I10" s="159" t="e">
        <f>'FAC 2002-2012 RAIL'!AD73</f>
        <v>#N/A</v>
      </c>
      <c r="J10" s="159">
        <f>'FAC 2002-2012 RAIL'!AD101</f>
        <v>1.7421922578617632E-2</v>
      </c>
      <c r="L10" s="26" t="s">
        <v>48</v>
      </c>
      <c r="M10" s="159">
        <f>'FAC 2012-2018 RAIL'!I17</f>
        <v>5.9931124959478055E-2</v>
      </c>
      <c r="N10" s="159">
        <f>'FAC 2012-2018 RAIL'!I45</f>
        <v>5.974278279079237E-2</v>
      </c>
      <c r="O10" s="159" t="str">
        <f>'FAC 2012-2018 RAIL'!I73</f>
        <v>-</v>
      </c>
      <c r="P10" s="159">
        <f>'FAC 2012-2018 RAIL'!I101</f>
        <v>6.8027813555046501E-2</v>
      </c>
      <c r="Q10" s="159">
        <f>'FAC 2012-2018 RAIL'!AD17</f>
        <v>1.4871411600521771E-2</v>
      </c>
      <c r="R10" s="159">
        <f>'FAC 2012-2018 RAIL'!AD45</f>
        <v>1.5024435707265362E-2</v>
      </c>
      <c r="S10" s="159" t="e">
        <f>'FAC 2012-2018 RAIL'!AD73</f>
        <v>#N/A</v>
      </c>
      <c r="T10" s="159">
        <f>'FAC 2012-2018 RAIL'!AD101</f>
        <v>1.4884096820739221E-2</v>
      </c>
      <c r="U10" s="161"/>
    </row>
    <row r="11" spans="2:21" x14ac:dyDescent="0.25">
      <c r="B11" s="26" t="s">
        <v>74</v>
      </c>
      <c r="C11" s="64">
        <f>'FAC 2002-2012 RAIL'!I18</f>
        <v>6.0743798236151392E-3</v>
      </c>
      <c r="D11" s="64">
        <f>'FAC 2002-2012 BUS'!I46</f>
        <v>-7.4883853247743382E-2</v>
      </c>
      <c r="E11" s="64" t="str">
        <f>'FAC 2002-2012 RAIL'!I74</f>
        <v>-</v>
      </c>
      <c r="F11" s="64">
        <f>'FAC 2002-2012 RAIL'!I102</f>
        <v>5.4414700389220361E-3</v>
      </c>
      <c r="G11" s="64">
        <f>'FAC 2002-2012 RAIL'!AD18</f>
        <v>-2.4469321487324953E-3</v>
      </c>
      <c r="H11" s="64">
        <f>'FAC 2002-2012 RAIL'!AD46</f>
        <v>-1.0732283811743354E-2</v>
      </c>
      <c r="I11" s="64" t="e">
        <f>'FAC 2002-2012 RAIL'!AD74</f>
        <v>#N/A</v>
      </c>
      <c r="J11" s="64">
        <f>'FAC 2002-2012 RAIL'!AD102</f>
        <v>2.3691326255921128E-3</v>
      </c>
      <c r="L11" s="26" t="s">
        <v>74</v>
      </c>
      <c r="M11" s="64">
        <f>'FAC 2012-2018 RAIL'!I18</f>
        <v>7.6214000249552605E-4</v>
      </c>
      <c r="N11" s="64">
        <f>'FAC 2012-2018 RAIL'!I46</f>
        <v>-1.963785269376761E-2</v>
      </c>
      <c r="O11" s="64" t="str">
        <f>'FAC 2012-2018 RAIL'!I74</f>
        <v>-</v>
      </c>
      <c r="P11" s="64">
        <f>'FAC 2012-2018 RAIL'!I102</f>
        <v>1.0437057161151397E-2</v>
      </c>
      <c r="Q11" s="64">
        <f>'FAC 2012-2018 RAIL'!AD18</f>
        <v>6.7461016544829549E-5</v>
      </c>
      <c r="R11" s="64">
        <f>'FAC 2012-2018 RAIL'!AD46</f>
        <v>-2.9973034296972992E-3</v>
      </c>
      <c r="S11" s="64" t="e">
        <f>'FAC 2012-2018 RAIL'!AD74</f>
        <v>#N/A</v>
      </c>
      <c r="T11" s="64">
        <f>'FAC 2012-2018 RAIL'!AD102</f>
        <v>2.9703430871547221E-3</v>
      </c>
      <c r="U11" s="71"/>
    </row>
    <row r="12" spans="2:21" x14ac:dyDescent="0.25">
      <c r="B12" s="26" t="s">
        <v>49</v>
      </c>
      <c r="C12" s="64">
        <f>'FAC 2002-2012 RAIL'!I19</f>
        <v>1.08686777892229</v>
      </c>
      <c r="D12" s="64">
        <f>'FAC 2002-2012 BUS'!I47</f>
        <v>1.0678012135282486</v>
      </c>
      <c r="E12" s="64" t="str">
        <f>'FAC 2002-2012 RAIL'!I75</f>
        <v>-</v>
      </c>
      <c r="F12" s="64">
        <f>'FAC 2002-2012 RAIL'!I103</f>
        <v>1.0817122593718338</v>
      </c>
      <c r="G12" s="64">
        <f>'FAC 2002-2012 RAIL'!AD19</f>
        <v>0.11009430717353735</v>
      </c>
      <c r="H12" s="64">
        <f>'FAC 2002-2012 RAIL'!AD47</f>
        <v>8.6986301948140887E-2</v>
      </c>
      <c r="I12" s="64" t="e">
        <f>'FAC 2002-2012 RAIL'!AD75</f>
        <v>#N/A</v>
      </c>
      <c r="J12" s="64">
        <f>'FAC 2002-2012 RAIL'!AD103</f>
        <v>7.7108240758724911E-2</v>
      </c>
      <c r="L12" s="26" t="s">
        <v>49</v>
      </c>
      <c r="M12" s="64">
        <f>'FAC 2012-2018 RAIL'!I19</f>
        <v>-0.28568623095333434</v>
      </c>
      <c r="N12" s="64">
        <f>'FAC 2012-2018 RAIL'!I47</f>
        <v>-0.28382078724618098</v>
      </c>
      <c r="O12" s="64" t="str">
        <f>'FAC 2012-2018 RAIL'!I75</f>
        <v>-</v>
      </c>
      <c r="P12" s="64">
        <f>'FAC 2012-2018 RAIL'!I103</f>
        <v>-0.28941668897379358</v>
      </c>
      <c r="Q12" s="64">
        <f>'FAC 2012-2018 RAIL'!AD19</f>
        <v>-3.7821989611902966E-2</v>
      </c>
      <c r="R12" s="64">
        <f>'FAC 2012-2018 RAIL'!AD47</f>
        <v>-3.8280946147552355E-2</v>
      </c>
      <c r="S12" s="64" t="e">
        <f>'FAC 2012-2018 RAIL'!AD75</f>
        <v>#N/A</v>
      </c>
      <c r="T12" s="64">
        <f>'FAC 2012-2018 RAIL'!AD103</f>
        <v>-3.902444464793469E-2</v>
      </c>
      <c r="U12" s="71"/>
    </row>
    <row r="13" spans="2:21" x14ac:dyDescent="0.25">
      <c r="B13" s="26" t="s">
        <v>46</v>
      </c>
      <c r="C13" s="64">
        <f>'FAC 2002-2012 RAIL'!I20</f>
        <v>-0.19107674405499042</v>
      </c>
      <c r="D13" s="64">
        <f>'FAC 2002-2012 BUS'!I48</f>
        <v>-0.19154572575705331</v>
      </c>
      <c r="E13" s="64" t="str">
        <f>'FAC 2002-2012 RAIL'!I76</f>
        <v>-</v>
      </c>
      <c r="F13" s="64">
        <f>'FAC 2002-2012 RAIL'!I104</f>
        <v>-0.19971606355699134</v>
      </c>
      <c r="G13" s="64">
        <f>'FAC 2002-2012 RAIL'!AD20</f>
        <v>2.0041292540938761E-2</v>
      </c>
      <c r="H13" s="64">
        <f>'FAC 2002-2012 RAIL'!AD48</f>
        <v>1.8434126089085952E-2</v>
      </c>
      <c r="I13" s="64" t="e">
        <f>'FAC 2002-2012 RAIL'!AD76</f>
        <v>#N/A</v>
      </c>
      <c r="J13" s="64">
        <f>'FAC 2002-2012 RAIL'!AD104</f>
        <v>1.4561603653362547E-2</v>
      </c>
      <c r="L13" s="26" t="s">
        <v>46</v>
      </c>
      <c r="M13" s="64">
        <f>'FAC 2012-2018 RAIL'!I20</f>
        <v>0.11448740187898854</v>
      </c>
      <c r="N13" s="64">
        <f>'FAC 2012-2018 RAIL'!I48</f>
        <v>9.3653113703249025E-2</v>
      </c>
      <c r="O13" s="64" t="str">
        <f>'FAC 2012-2018 RAIL'!I76</f>
        <v>-</v>
      </c>
      <c r="P13" s="64">
        <f>'FAC 2012-2018 RAIL'!I104</f>
        <v>8.3566354398319831E-2</v>
      </c>
      <c r="Q13" s="64">
        <f>'FAC 2012-2018 RAIL'!AD20</f>
        <v>-7.3336804655332131E-3</v>
      </c>
      <c r="R13" s="64">
        <f>'FAC 2012-2018 RAIL'!AD48</f>
        <v>-6.1694665003959375E-3</v>
      </c>
      <c r="S13" s="64" t="e">
        <f>'FAC 2012-2018 RAIL'!AD76</f>
        <v>#N/A</v>
      </c>
      <c r="T13" s="64">
        <f>'FAC 2012-2018 RAIL'!AD104</f>
        <v>-5.4666111852276645E-3</v>
      </c>
      <c r="U13" s="71"/>
    </row>
    <row r="14" spans="2:21" x14ac:dyDescent="0.25">
      <c r="B14" s="26" t="s">
        <v>62</v>
      </c>
      <c r="C14" s="64">
        <f>'FAC 2002-2012 RAIL'!I21</f>
        <v>1.6985478256415831E-2</v>
      </c>
      <c r="D14" s="64">
        <f>'FAC 2002-2012 BUS'!I49</f>
        <v>5.6459716000271554E-2</v>
      </c>
      <c r="E14" s="64" t="str">
        <f>'FAC 2002-2012 RAIL'!I77</f>
        <v>-</v>
      </c>
      <c r="F14" s="64">
        <f>'FAC 2002-2012 RAIL'!I105</f>
        <v>-6.3071586250393885E-3</v>
      </c>
      <c r="G14" s="64">
        <f>'FAC 2002-2012 RAIL'!AD21</f>
        <v>9.501455050522252E-4</v>
      </c>
      <c r="H14" s="64">
        <f>'FAC 2002-2012 RAIL'!AD49</f>
        <v>3.0160198753606598E-3</v>
      </c>
      <c r="I14" s="64" t="e">
        <f>'FAC 2002-2012 RAIL'!AD77</f>
        <v>#N/A</v>
      </c>
      <c r="J14" s="64">
        <f>'FAC 2002-2012 RAIL'!AD105</f>
        <v>2.6513020030834953E-4</v>
      </c>
      <c r="L14" s="26" t="s">
        <v>62</v>
      </c>
      <c r="M14" s="64">
        <f>'FAC 2012-2018 RAIL'!I21</f>
        <v>-7.0875749023162404E-2</v>
      </c>
      <c r="N14" s="64">
        <f>'FAC 2012-2018 RAIL'!I49</f>
        <v>-0.13489634897121816</v>
      </c>
      <c r="O14" s="64" t="str">
        <f>'FAC 2012-2018 RAIL'!I77</f>
        <v>-</v>
      </c>
      <c r="P14" s="64">
        <f>'FAC 2012-2018 RAIL'!I105</f>
        <v>-4.7603935258648034E-2</v>
      </c>
      <c r="Q14" s="64">
        <f>'FAC 2012-2018 RAIL'!AD21</f>
        <v>-1.5815210511030985E-3</v>
      </c>
      <c r="R14" s="64">
        <f>'FAC 2012-2018 RAIL'!AD49</f>
        <v>-2.3150912690465689E-3</v>
      </c>
      <c r="S14" s="64" t="e">
        <f>'FAC 2012-2018 RAIL'!AD77</f>
        <v>#N/A</v>
      </c>
      <c r="T14" s="64">
        <f>'FAC 2012-2018 RAIL'!AD105</f>
        <v>-2.9197717037237267E-3</v>
      </c>
      <c r="U14" s="71"/>
    </row>
    <row r="15" spans="2:21" x14ac:dyDescent="0.25">
      <c r="B15" s="26" t="s">
        <v>47</v>
      </c>
      <c r="C15" s="64">
        <f>'FAC 2002-2012 RAIL'!I22</f>
        <v>0.25041049465128085</v>
      </c>
      <c r="D15" s="64">
        <f>'FAC 2002-2012 BUS'!I50</f>
        <v>0.25044805039857976</v>
      </c>
      <c r="E15" s="64" t="str">
        <f>'FAC 2002-2012 RAIL'!I78</f>
        <v>-</v>
      </c>
      <c r="F15" s="64">
        <f>'FAC 2002-2012 RAIL'!I106</f>
        <v>0.17142857142857126</v>
      </c>
      <c r="G15" s="64">
        <f>'FAC 2002-2012 RAIL'!AD22</f>
        <v>-1.1469034569311035E-2</v>
      </c>
      <c r="H15" s="64">
        <f>'FAC 2002-2012 RAIL'!AD50</f>
        <v>-9.2403979203048974E-3</v>
      </c>
      <c r="I15" s="64" t="e">
        <f>'FAC 2002-2012 RAIL'!AD78</f>
        <v>#N/A</v>
      </c>
      <c r="J15" s="64">
        <f>'FAC 2002-2012 RAIL'!AD106</f>
        <v>-5.3738490275592327E-3</v>
      </c>
      <c r="L15" s="26" t="s">
        <v>47</v>
      </c>
      <c r="M15" s="64">
        <f>'FAC 2012-2018 RAIL'!I22</f>
        <v>0.24137569460215635</v>
      </c>
      <c r="N15" s="64">
        <f>'FAC 2012-2018 RAIL'!I50</f>
        <v>0.32468411628451199</v>
      </c>
      <c r="O15" s="64" t="str">
        <f>'FAC 2012-2018 RAIL'!I78</f>
        <v>-</v>
      </c>
      <c r="P15" s="64">
        <f>'FAC 2012-2018 RAIL'!I106</f>
        <v>0.12195121951219523</v>
      </c>
      <c r="Q15" s="64">
        <f>'FAC 2012-2018 RAIL'!AD22</f>
        <v>-9.1013039864409132E-3</v>
      </c>
      <c r="R15" s="64">
        <f>'FAC 2012-2018 RAIL'!AD50</f>
        <v>-1.3456705890958591E-2</v>
      </c>
      <c r="S15" s="64" t="e">
        <f>'FAC 2012-2018 RAIL'!AD78</f>
        <v>#N/A</v>
      </c>
      <c r="T15" s="64">
        <f>'FAC 2012-2018 RAIL'!AD106</f>
        <v>-3.9301648545447283E-3</v>
      </c>
      <c r="U15" s="71"/>
    </row>
    <row r="16" spans="2:21" x14ac:dyDescent="0.25">
      <c r="B16" s="26" t="s">
        <v>63</v>
      </c>
      <c r="C16" s="64"/>
      <c r="D16" s="64"/>
      <c r="E16" s="64"/>
      <c r="F16" s="64"/>
      <c r="G16" s="64">
        <f>'FAC 2002-2012 RAIL'!AD23</f>
        <v>-2.7825697763330444E-4</v>
      </c>
      <c r="H16" s="64">
        <f>'FAC 2002-2012 RAIL'!AD51</f>
        <v>0</v>
      </c>
      <c r="I16" s="64" t="e">
        <f>'FAC 2002-2012 RAIL'!AD79</f>
        <v>#N/A</v>
      </c>
      <c r="J16" s="64">
        <f>'FAC 2002-2012 RAIL'!AD107</f>
        <v>2.0044666455699231E-2</v>
      </c>
      <c r="L16" s="26" t="s">
        <v>63</v>
      </c>
      <c r="M16" s="64"/>
      <c r="N16" s="64"/>
      <c r="O16" s="64"/>
      <c r="P16" s="64"/>
      <c r="Q16" s="64">
        <f>'FAC 2012-2018 RAIL'!AD23</f>
        <v>-1.6798704152569681E-3</v>
      </c>
      <c r="R16" s="64">
        <f>'FAC 2012-2018 RAIL'!AD51</f>
        <v>-6.6594437803386614E-2</v>
      </c>
      <c r="S16" s="64" t="e">
        <f>'FAC 2012-2018 RAIL'!AD79</f>
        <v>#N/A</v>
      </c>
      <c r="T16" s="171">
        <f>'FAC 2012-2018 RAIL'!AD107</f>
        <v>0.10247920969834987</v>
      </c>
      <c r="U16" s="71"/>
    </row>
    <row r="17" spans="2:21" x14ac:dyDescent="0.25">
      <c r="B17" s="26" t="s">
        <v>64</v>
      </c>
      <c r="C17" s="64"/>
      <c r="D17" s="64"/>
      <c r="E17" s="64"/>
      <c r="F17" s="64"/>
      <c r="G17" s="64">
        <f>'FAC 2002-2012 RAIL'!AD24</f>
        <v>-6.3143697995051047E-3</v>
      </c>
      <c r="H17" s="64">
        <f>'FAC 2002-2012 RAIL'!AD52</f>
        <v>-1.0650129187424356E-3</v>
      </c>
      <c r="I17" s="64" t="e">
        <f>'FAC 2002-2012 RAIL'!AD80</f>
        <v>#N/A</v>
      </c>
      <c r="J17" s="64">
        <f>'FAC 2002-2012 RAIL'!AD108</f>
        <v>0</v>
      </c>
      <c r="L17" s="26" t="s">
        <v>64</v>
      </c>
      <c r="M17" s="64"/>
      <c r="N17" s="64"/>
      <c r="O17" s="64"/>
      <c r="P17" s="64"/>
      <c r="Q17" s="64">
        <f>'FAC 2012-2018 RAIL'!AD24</f>
        <v>-7.4777102995227454E-3</v>
      </c>
      <c r="R17" s="64">
        <f>'FAC 2012-2018 RAIL'!AD52</f>
        <v>-6.3436551052553627E-3</v>
      </c>
      <c r="S17" s="64" t="e">
        <f>'FAC 2012-2018 RAIL'!AD80</f>
        <v>#N/A</v>
      </c>
      <c r="T17" s="64">
        <f>'FAC 2012-2018 RAIL'!AD108</f>
        <v>-1.1128171439330637E-2</v>
      </c>
      <c r="U17" s="71"/>
    </row>
    <row r="18" spans="2:21" x14ac:dyDescent="0.25">
      <c r="B18" s="9" t="s">
        <v>65</v>
      </c>
      <c r="C18" s="64"/>
      <c r="D18" s="64"/>
      <c r="E18" s="64"/>
      <c r="F18" s="64"/>
      <c r="G18" s="64">
        <f>'FAC 2002-2012 RAIL'!AD25</f>
        <v>0</v>
      </c>
      <c r="H18" s="64">
        <f>'FAC 2002-2012 RAIL'!AD53</f>
        <v>0</v>
      </c>
      <c r="I18" s="64" t="e">
        <f>'FAC 2002-2012 RAIL'!AD81</f>
        <v>#N/A</v>
      </c>
      <c r="J18" s="64">
        <f>'FAC 2002-2012 RAIL'!AD109</f>
        <v>0</v>
      </c>
      <c r="L18" s="9" t="s">
        <v>65</v>
      </c>
      <c r="M18" s="64"/>
      <c r="N18" s="64"/>
      <c r="O18" s="64"/>
      <c r="P18" s="64"/>
      <c r="Q18" s="64">
        <f>'FAC 2012-2018 RAIL'!AD25</f>
        <v>-2.2756131898767264E-2</v>
      </c>
      <c r="R18" s="64">
        <f>'FAC 2012-2018 RAIL'!AD53</f>
        <v>-2.0196205698184557E-2</v>
      </c>
      <c r="S18" s="64" t="e">
        <f>'FAC 2012-2018 RAIL'!AD81</f>
        <v>#N/A</v>
      </c>
      <c r="T18" s="64">
        <f>'FAC 2012-2018 RAIL'!AD109</f>
        <v>-3.7985267213170547E-2</v>
      </c>
      <c r="U18" s="71"/>
    </row>
    <row r="19" spans="2:21" x14ac:dyDescent="0.25">
      <c r="B19" s="42" t="s">
        <v>53</v>
      </c>
      <c r="C19" s="66"/>
      <c r="D19" s="66"/>
      <c r="E19" s="66"/>
      <c r="F19" s="66"/>
      <c r="G19" s="66">
        <f>'FAC 2002-2012 RAIL'!AD26</f>
        <v>4.3687900525753186E-2</v>
      </c>
      <c r="H19" s="66">
        <f>'FAC 2002-2012 RAIL'!AD54</f>
        <v>0.21035402559660377</v>
      </c>
      <c r="I19" s="66" t="e">
        <f>'FAC 2002-2012 RAIL'!AD82</f>
        <v>#N/A</v>
      </c>
      <c r="J19" s="66">
        <f>'FAC 2002-2012 RAIL'!AD110</f>
        <v>0</v>
      </c>
      <c r="L19" s="42" t="s">
        <v>53</v>
      </c>
      <c r="M19" s="66"/>
      <c r="N19" s="66"/>
      <c r="O19" s="66"/>
      <c r="P19" s="66"/>
      <c r="Q19" s="66">
        <f>'FAC 2012-2018 RAIL'!AD26</f>
        <v>0</v>
      </c>
      <c r="R19" s="66">
        <f>'FAC 2012-2018 RAIL'!AD54</f>
        <v>0</v>
      </c>
      <c r="S19" s="66" t="e">
        <f>'FAC 2012-2018 RAIL'!AD82</f>
        <v>#N/A</v>
      </c>
      <c r="T19" s="66">
        <f>'FAC 2012-2018 RAIL'!AD110</f>
        <v>0</v>
      </c>
    </row>
    <row r="20" spans="2:21" x14ac:dyDescent="0.25">
      <c r="B20" s="26" t="s">
        <v>66</v>
      </c>
      <c r="C20" s="70"/>
      <c r="D20" s="70"/>
      <c r="E20" s="70"/>
      <c r="F20" s="70"/>
      <c r="G20" s="70">
        <f>'FAC 2002-2012 RAIL'!AD27</f>
        <v>0.67687147790947066</v>
      </c>
      <c r="H20" s="70">
        <f>'FAC 2002-2012 RAIL'!AD55</f>
        <v>0.76644255319974763</v>
      </c>
      <c r="I20" s="70" t="e">
        <f>'FAC 2002-2012 RAIL'!AD83</f>
        <v>#N/A</v>
      </c>
      <c r="J20" s="70">
        <f>'FAC 2002-2012 RAIL'!AD111</f>
        <v>0.24558046200335593</v>
      </c>
      <c r="L20" s="26" t="s">
        <v>66</v>
      </c>
      <c r="M20" s="70"/>
      <c r="N20" s="70"/>
      <c r="O20" s="70"/>
      <c r="P20" s="70"/>
      <c r="Q20" s="70">
        <f>'FAC 2012-2018 RAIL'!AD27</f>
        <v>7.7647483097678105E-3</v>
      </c>
      <c r="R20" s="70">
        <f>'FAC 2012-2018 RAIL'!AD55</f>
        <v>-3.6827820856908278E-2</v>
      </c>
      <c r="S20" s="70" t="e">
        <f>'FAC 2012-2018 RAIL'!AD83</f>
        <v>#N/A</v>
      </c>
      <c r="T20" s="70">
        <f>'FAC 2012-2018 RAIL'!AD111</f>
        <v>2.6850135413671872E-2</v>
      </c>
    </row>
    <row r="21" spans="2:21" ht="16.5" thickBot="1" x14ac:dyDescent="0.3">
      <c r="B21" s="10" t="s">
        <v>50</v>
      </c>
      <c r="C21" s="67"/>
      <c r="D21" s="67"/>
      <c r="E21" s="67"/>
      <c r="F21" s="67"/>
      <c r="G21" s="67">
        <f>'FAC 2002-2012 RAIL'!AD28</f>
        <v>0.30362955781950784</v>
      </c>
      <c r="H21" s="67">
        <f>'FAC 2002-2012 RAIL'!AD56</f>
        <v>0.73391915656400952</v>
      </c>
      <c r="I21" s="67" t="e">
        <f>'FAC 2002-2012 RAIL'!AD84</f>
        <v>#N/A</v>
      </c>
      <c r="J21" s="67">
        <f>'FAC 2002-2012 RAIL'!AD112</f>
        <v>0.44420061078608275</v>
      </c>
      <c r="L21" s="10" t="s">
        <v>50</v>
      </c>
      <c r="M21" s="67"/>
      <c r="N21" s="67"/>
      <c r="O21" s="67"/>
      <c r="P21" s="67"/>
      <c r="Q21" s="67">
        <f>'FAC 2012-2018 RAIL'!AD28</f>
        <v>-2.85730207278454E-2</v>
      </c>
      <c r="R21" s="67">
        <f>'FAC 2012-2018 RAIL'!AD56</f>
        <v>-5.9045822187505759E-2</v>
      </c>
      <c r="S21" s="67" t="e">
        <f>'FAC 2012-2018 RAIL'!AD84</f>
        <v>#N/A</v>
      </c>
      <c r="T21" s="67">
        <f>'FAC 2012-2018 RAIL'!AD112</f>
        <v>3.3855879324180549E-2</v>
      </c>
    </row>
    <row r="22" spans="2:21" ht="17.25" thickTop="1" thickBot="1" x14ac:dyDescent="0.3">
      <c r="B22" s="58" t="s">
        <v>67</v>
      </c>
      <c r="C22" s="68"/>
      <c r="D22" s="68"/>
      <c r="E22" s="68"/>
      <c r="F22" s="68"/>
      <c r="G22" s="68">
        <f>'FAC 2002-2012 RAIL'!AD29</f>
        <v>-0.37324192008996282</v>
      </c>
      <c r="H22" s="68">
        <f>'FAC 2002-2012 RAIL'!AD57</f>
        <v>-3.2523396635738111E-2</v>
      </c>
      <c r="I22" s="68" t="e">
        <f>'FAC 2002-2012 RAIL'!AD85</f>
        <v>#N/A</v>
      </c>
      <c r="J22" s="68">
        <f>'FAC 2002-2012 RAIL'!AD113</f>
        <v>0.19862014878272682</v>
      </c>
      <c r="L22" s="58" t="s">
        <v>67</v>
      </c>
      <c r="M22" s="68"/>
      <c r="N22" s="68"/>
      <c r="O22" s="68"/>
      <c r="P22" s="68"/>
      <c r="Q22" s="68">
        <f>'FAC 2012-2018 RAIL'!AD29</f>
        <v>-3.633776903761321E-2</v>
      </c>
      <c r="R22" s="68">
        <f>'FAC 2012-2018 RAIL'!AD57</f>
        <v>-2.2218001330597481E-2</v>
      </c>
      <c r="S22" s="68" t="e">
        <f>'FAC 2012-2018 RAIL'!AD85</f>
        <v>#N/A</v>
      </c>
      <c r="T22" s="68">
        <f>'FAC 2012-2018 RAIL'!AD113</f>
        <v>7.0057439105086772E-3</v>
      </c>
    </row>
    <row r="23" spans="2:21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5"/>
  <sheetViews>
    <sheetView showGridLines="0" topLeftCell="A62" workbookViewId="0">
      <selection activeCell="D62" sqref="D1:D1048576"/>
    </sheetView>
  </sheetViews>
  <sheetFormatPr defaultColWidth="11" defaultRowHeight="12.75" x14ac:dyDescent="0.25"/>
  <cols>
    <col min="1" max="1" width="11" style="11"/>
    <col min="2" max="2" width="32.625" style="12" bestFit="1" customWidth="1"/>
    <col min="3" max="3" width="5.375" style="13" customWidth="1"/>
    <col min="4" max="4" width="25.375" style="13" customWidth="1"/>
    <col min="5" max="5" width="5.25" style="14" bestFit="1" customWidth="1"/>
    <col min="6" max="6" width="11" style="13" customWidth="1"/>
    <col min="7" max="8" width="11.75" style="108" bestFit="1" customWidth="1"/>
    <col min="9" max="9" width="6.75" style="15" bestFit="1" customWidth="1"/>
    <col min="10" max="10" width="11" style="13" hidden="1" customWidth="1"/>
    <col min="11" max="11" width="24.625" style="13" hidden="1" customWidth="1"/>
    <col min="12" max="12" width="12.625" style="13" hidden="1" customWidth="1"/>
    <col min="13" max="13" width="11" style="13" hidden="1" customWidth="1"/>
    <col min="14" max="15" width="10.125" style="13" hidden="1" customWidth="1"/>
    <col min="16" max="16" width="11" style="13" hidden="1" customWidth="1"/>
    <col min="17" max="17" width="10.5" style="13" hidden="1" customWidth="1"/>
    <col min="18" max="18" width="10.25" style="13" hidden="1" customWidth="1"/>
    <col min="19" max="20" width="11" style="13" hidden="1" customWidth="1"/>
    <col min="21" max="22" width="10.125" style="13" hidden="1" customWidth="1"/>
    <col min="23" max="23" width="10.5" style="13" hidden="1" customWidth="1"/>
    <col min="24" max="28" width="10.125" style="13" hidden="1" customWidth="1"/>
    <col min="29" max="29" width="10" style="13" bestFit="1" customWidth="1"/>
    <col min="30" max="30" width="12.125" style="13" customWidth="1"/>
    <col min="31" max="31" width="17.5" style="11" bestFit="1" customWidth="1"/>
    <col min="32" max="16384" width="11" style="13"/>
  </cols>
  <sheetData>
    <row r="1" spans="1:31" x14ac:dyDescent="0.25">
      <c r="B1" s="12" t="s">
        <v>36</v>
      </c>
      <c r="C1" s="13">
        <v>2002</v>
      </c>
    </row>
    <row r="2" spans="1:31" s="11" customFormat="1" x14ac:dyDescent="0.25">
      <c r="B2" s="16" t="s">
        <v>37</v>
      </c>
      <c r="C2" s="11">
        <v>2012</v>
      </c>
      <c r="E2" s="7"/>
      <c r="G2" s="107"/>
      <c r="H2" s="107"/>
      <c r="I2" s="18"/>
    </row>
    <row r="3" spans="1:31" x14ac:dyDescent="0.25">
      <c r="B3" s="19" t="s">
        <v>25</v>
      </c>
      <c r="C3" s="11"/>
      <c r="D3" s="11"/>
      <c r="E3" s="7"/>
      <c r="F3" s="11"/>
      <c r="G3" s="107"/>
      <c r="H3" s="107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x14ac:dyDescent="0.25">
      <c r="B4" s="16" t="s">
        <v>16</v>
      </c>
      <c r="C4" s="17" t="s">
        <v>17</v>
      </c>
      <c r="D4" s="11"/>
      <c r="E4" s="7"/>
      <c r="F4" s="11"/>
      <c r="G4" s="107"/>
      <c r="H4" s="107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5">
      <c r="B5" s="16"/>
      <c r="C5" s="17"/>
      <c r="D5" s="11"/>
      <c r="E5" s="7"/>
      <c r="F5" s="11"/>
      <c r="G5" s="107"/>
      <c r="H5" s="107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x14ac:dyDescent="0.25">
      <c r="B6" s="19" t="s">
        <v>26</v>
      </c>
      <c r="C6" s="20">
        <v>0</v>
      </c>
      <c r="D6" s="11"/>
      <c r="E6" s="7"/>
      <c r="F6" s="11"/>
      <c r="G6" s="107"/>
      <c r="H6" s="107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3.5" thickBot="1" x14ac:dyDescent="0.3">
      <c r="B7" s="21" t="s">
        <v>32</v>
      </c>
      <c r="C7" s="22">
        <v>1</v>
      </c>
      <c r="D7" s="23"/>
      <c r="E7" s="24"/>
      <c r="F7" s="23"/>
      <c r="G7" s="158"/>
      <c r="H7" s="158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3.5" thickTop="1" x14ac:dyDescent="0.25">
      <c r="B8" s="62"/>
      <c r="C8" s="63"/>
      <c r="D8" s="63"/>
      <c r="E8" s="63"/>
      <c r="F8" s="63"/>
      <c r="G8" s="172" t="s">
        <v>51</v>
      </c>
      <c r="H8" s="172"/>
      <c r="I8" s="1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172" t="s">
        <v>55</v>
      </c>
      <c r="AD8" s="172"/>
    </row>
    <row r="9" spans="1:31" x14ac:dyDescent="0.25">
      <c r="B9" s="9" t="s">
        <v>18</v>
      </c>
      <c r="C9" s="28" t="s">
        <v>19</v>
      </c>
      <c r="D9" s="8" t="s">
        <v>20</v>
      </c>
      <c r="E9" s="8"/>
      <c r="F9" s="8"/>
      <c r="G9" s="129">
        <f>$C$1</f>
        <v>2002</v>
      </c>
      <c r="H9" s="129">
        <f>$C$2</f>
        <v>2012</v>
      </c>
      <c r="I9" s="28" t="s">
        <v>22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24</v>
      </c>
      <c r="AD9" s="28" t="s">
        <v>22</v>
      </c>
    </row>
    <row r="10" spans="1:31" s="14" customFormat="1" hidden="1" x14ac:dyDescent="0.25">
      <c r="A10" s="7"/>
      <c r="B10" s="26"/>
      <c r="C10" s="29"/>
      <c r="D10" s="7"/>
      <c r="E10" s="7"/>
      <c r="F10" s="7"/>
      <c r="G10" s="105"/>
      <c r="H10" s="105"/>
      <c r="I10" s="29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hidden="1" x14ac:dyDescent="0.25">
      <c r="B11" s="116"/>
      <c r="C11" s="117"/>
      <c r="D11" s="105"/>
      <c r="E11" s="105"/>
      <c r="F11" s="105"/>
      <c r="G11" s="105" t="str">
        <f>CONCATENATE($C6,"_",$C7,"_",G9)</f>
        <v>0_1_2002</v>
      </c>
      <c r="H11" s="105" t="str">
        <f>CONCATENATE($C6,"_",$C7,"_",H9)</f>
        <v>0_1_2012</v>
      </c>
      <c r="I11" s="117"/>
      <c r="J11" s="105"/>
      <c r="K11" s="105"/>
      <c r="L11" s="105"/>
      <c r="M11" s="105" t="str">
        <f>IF($G9+M10&gt;$H9,0,CONCATENATE($C6,"_",$C7,"_",$G9+M10))</f>
        <v>0_1_2003</v>
      </c>
      <c r="N11" s="105" t="str">
        <f t="shared" ref="N11:AB11" si="0">IF($G9+N10&gt;$H9,0,CONCATENATE($C6,"_",$C7,"_",$G9+N10))</f>
        <v>0_1_2004</v>
      </c>
      <c r="O11" s="105" t="str">
        <f t="shared" si="0"/>
        <v>0_1_2005</v>
      </c>
      <c r="P11" s="105" t="str">
        <f t="shared" si="0"/>
        <v>0_1_2006</v>
      </c>
      <c r="Q11" s="105" t="str">
        <f t="shared" si="0"/>
        <v>0_1_2007</v>
      </c>
      <c r="R11" s="105" t="str">
        <f t="shared" si="0"/>
        <v>0_1_2008</v>
      </c>
      <c r="S11" s="105" t="str">
        <f t="shared" si="0"/>
        <v>0_1_2009</v>
      </c>
      <c r="T11" s="105" t="str">
        <f t="shared" si="0"/>
        <v>0_1_2010</v>
      </c>
      <c r="U11" s="105" t="str">
        <f t="shared" si="0"/>
        <v>0_1_2011</v>
      </c>
      <c r="V11" s="105" t="str">
        <f t="shared" si="0"/>
        <v>0_1_2012</v>
      </c>
      <c r="W11" s="105">
        <f t="shared" si="0"/>
        <v>0</v>
      </c>
      <c r="X11" s="105">
        <f t="shared" si="0"/>
        <v>0</v>
      </c>
      <c r="Y11" s="105">
        <f t="shared" si="0"/>
        <v>0</v>
      </c>
      <c r="Z11" s="105">
        <f t="shared" si="0"/>
        <v>0</v>
      </c>
      <c r="AA11" s="105">
        <f t="shared" si="0"/>
        <v>0</v>
      </c>
      <c r="AB11" s="105">
        <f t="shared" si="0"/>
        <v>0</v>
      </c>
      <c r="AC11" s="105"/>
      <c r="AD11" s="105"/>
    </row>
    <row r="12" spans="1:31" hidden="1" x14ac:dyDescent="0.25">
      <c r="B12" s="116"/>
      <c r="C12" s="117"/>
      <c r="D12" s="105"/>
      <c r="E12" s="105"/>
      <c r="F12" s="105" t="s">
        <v>23</v>
      </c>
      <c r="G12" s="118"/>
      <c r="H12" s="118"/>
      <c r="I12" s="117"/>
      <c r="J12" s="105"/>
      <c r="K12" s="105"/>
      <c r="L12" s="105" t="s">
        <v>23</v>
      </c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</row>
    <row r="13" spans="1:31" s="14" customFormat="1" x14ac:dyDescent="0.25">
      <c r="A13" s="7"/>
      <c r="B13" s="116" t="s">
        <v>31</v>
      </c>
      <c r="C13" s="117" t="s">
        <v>21</v>
      </c>
      <c r="D13" s="105" t="s">
        <v>88</v>
      </c>
      <c r="E13" s="119"/>
      <c r="F13" s="105">
        <f>MATCH($D13,FAC_TOTALS_APTA!$A$2:$BP$2,)</f>
        <v>12</v>
      </c>
      <c r="G13" s="118">
        <f>VLOOKUP(G11,FAC_TOTALS_APTA!$A$4:$BP$126,$F13,FALSE)</f>
        <v>69431799.636510193</v>
      </c>
      <c r="H13" s="118">
        <f>VLOOKUP(H11,FAC_TOTALS_APTA!$A$4:$BP$126,$F13,FALSE)</f>
        <v>63654979.010831997</v>
      </c>
      <c r="I13" s="120">
        <f>IFERROR(H13/G13-1,"-")</f>
        <v>-8.3201366750120909E-2</v>
      </c>
      <c r="J13" s="121" t="str">
        <f>IF(C13="Log","_log","")</f>
        <v>_log</v>
      </c>
      <c r="K13" s="121" t="str">
        <f>CONCATENATE(D13,J13,"_FAC")</f>
        <v>VRM_ADJ_HINY_log_FAC</v>
      </c>
      <c r="L13" s="105">
        <f>MATCH($K13,FAC_TOTALS_APTA!$A$2:$BN$2,)</f>
        <v>33</v>
      </c>
      <c r="M13" s="118">
        <f>IF(M11=0,0,VLOOKUP(M11,FAC_TOTALS_APTA!$A$4:$BP$126,$L13,FALSE))</f>
        <v>-2207679.0010417402</v>
      </c>
      <c r="N13" s="118">
        <f>IF(N11=0,0,VLOOKUP(N11,FAC_TOTALS_APTA!$A$4:$BP$126,$L13,FALSE))</f>
        <v>35328699.226478301</v>
      </c>
      <c r="O13" s="118">
        <f>IF(O11=0,0,VLOOKUP(O11,FAC_TOTALS_APTA!$A$4:$BP$126,$L13,FALSE))</f>
        <v>-27689809.193074498</v>
      </c>
      <c r="P13" s="118">
        <f>IF(P11=0,0,VLOOKUP(P11,FAC_TOTALS_APTA!$A$4:$BP$126,$L13,FALSE))</f>
        <v>-6521537.6695588296</v>
      </c>
      <c r="Q13" s="118">
        <f>IF(Q11=0,0,VLOOKUP(Q11,FAC_TOTALS_APTA!$A$4:$BP$126,$L13,FALSE))</f>
        <v>29539649.187772099</v>
      </c>
      <c r="R13" s="118">
        <f>IF(R11=0,0,VLOOKUP(R11,FAC_TOTALS_APTA!$A$4:$BP$126,$L13,FALSE))</f>
        <v>14082011.479966</v>
      </c>
      <c r="S13" s="118">
        <f>IF(S11=0,0,VLOOKUP(S11,FAC_TOTALS_APTA!$A$4:$BP$126,$L13,FALSE))</f>
        <v>-18778893.314769499</v>
      </c>
      <c r="T13" s="118">
        <f>IF(T11=0,0,VLOOKUP(T11,FAC_TOTALS_APTA!$A$4:$BP$126,$L13,FALSE))</f>
        <v>-82041592.538064599</v>
      </c>
      <c r="U13" s="118">
        <f>IF(U11=0,0,VLOOKUP(U11,FAC_TOTALS_APTA!$A$4:$BP$126,$L13,FALSE))</f>
        <v>-54879158.586841501</v>
      </c>
      <c r="V13" s="118">
        <f>IF(V11=0,0,VLOOKUP(V11,FAC_TOTALS_APTA!$A$4:$BP$126,$L13,FALSE))</f>
        <v>-21218383.3488774</v>
      </c>
      <c r="W13" s="118">
        <f>IF(W11=0,0,VLOOKUP(W11,FAC_TOTALS_APTA!$A$4:$BP$126,$L13,FALSE))</f>
        <v>0</v>
      </c>
      <c r="X13" s="118">
        <f>IF(X11=0,0,VLOOKUP(X11,FAC_TOTALS_APTA!$A$4:$BP$126,$L13,FALSE))</f>
        <v>0</v>
      </c>
      <c r="Y13" s="118">
        <f>IF(Y11=0,0,VLOOKUP(Y11,FAC_TOTALS_APTA!$A$4:$BP$126,$L13,FALSE))</f>
        <v>0</v>
      </c>
      <c r="Z13" s="118">
        <f>IF(Z11=0,0,VLOOKUP(Z11,FAC_TOTALS_APTA!$A$4:$BP$126,$L13,FALSE))</f>
        <v>0</v>
      </c>
      <c r="AA13" s="118">
        <f>IF(AA11=0,0,VLOOKUP(AA11,FAC_TOTALS_APTA!$A$4:$BP$126,$L13,FALSE))</f>
        <v>0</v>
      </c>
      <c r="AB13" s="118">
        <f>IF(AB11=0,0,VLOOKUP(AB11,FAC_TOTALS_APTA!$A$4:$BP$126,$L13,FALSE))</f>
        <v>0</v>
      </c>
      <c r="AC13" s="122">
        <f>SUM(M13:AB13)</f>
        <v>-134386693.75801167</v>
      </c>
      <c r="AD13" s="123">
        <f>AC13/G28</f>
        <v>-6.0595972984839756E-2</v>
      </c>
      <c r="AE13" s="7"/>
    </row>
    <row r="14" spans="1:31" s="14" customFormat="1" x14ac:dyDescent="0.25">
      <c r="A14" s="7"/>
      <c r="B14" s="116" t="s">
        <v>52</v>
      </c>
      <c r="C14" s="117" t="s">
        <v>21</v>
      </c>
      <c r="D14" s="105" t="s">
        <v>78</v>
      </c>
      <c r="E14" s="119"/>
      <c r="F14" s="105">
        <f>MATCH($D14,FAC_TOTALS_APTA!$A$2:$BP$2,)</f>
        <v>14</v>
      </c>
      <c r="G14" s="124">
        <f>VLOOKUP(G11,FAC_TOTALS_APTA!$A$4:$BP$126,$F14,FALSE)</f>
        <v>0.91027864284140703</v>
      </c>
      <c r="H14" s="124">
        <f>VLOOKUP(H11,FAC_TOTALS_APTA!$A$4:$BP$126,$F14,FALSE)</f>
        <v>1.03319372827068</v>
      </c>
      <c r="I14" s="120">
        <f t="shared" ref="I14:I25" si="1">IFERROR(H14/G14-1,"-")</f>
        <v>0.13503017608498125</v>
      </c>
      <c r="J14" s="121" t="str">
        <f t="shared" ref="J14:J25" si="2">IF(C14="Log","_log","")</f>
        <v>_log</v>
      </c>
      <c r="K14" s="121" t="str">
        <f t="shared" ref="K14:K26" si="3">CONCATENATE(D14,J14,"_FAC")</f>
        <v>FARE_per_UPT_cleaned_2018_HINY_log_FAC</v>
      </c>
      <c r="L14" s="105">
        <f>MATCH($K14,FAC_TOTALS_APTA!$A$2:$BN$2,)</f>
        <v>35</v>
      </c>
      <c r="M14" s="118">
        <f>IF(M11=0,0,VLOOKUP(M11,FAC_TOTALS_APTA!$A$4:$BP$126,$L14,FALSE))</f>
        <v>-1037402.92224037</v>
      </c>
      <c r="N14" s="118">
        <f>IF(N11=0,0,VLOOKUP(N11,FAC_TOTALS_APTA!$A$4:$BP$126,$L14,FALSE))</f>
        <v>6046704.40999192</v>
      </c>
      <c r="O14" s="118">
        <f>IF(O11=0,0,VLOOKUP(O11,FAC_TOTALS_APTA!$A$4:$BP$126,$L14,FALSE))</f>
        <v>-2976477.0265514199</v>
      </c>
      <c r="P14" s="118">
        <f>IF(P11=0,0,VLOOKUP(P11,FAC_TOTALS_APTA!$A$4:$BP$126,$L14,FALSE))</f>
        <v>2019214.42694287</v>
      </c>
      <c r="Q14" s="118">
        <f>IF(Q11=0,0,VLOOKUP(Q11,FAC_TOTALS_APTA!$A$4:$BP$126,$L14,FALSE))</f>
        <v>-5215474.6060168501</v>
      </c>
      <c r="R14" s="118">
        <f>IF(R11=0,0,VLOOKUP(R11,FAC_TOTALS_APTA!$A$4:$BP$126,$L14,FALSE))</f>
        <v>3787752.8681645798</v>
      </c>
      <c r="S14" s="118">
        <f>IF(S11=0,0,VLOOKUP(S11,FAC_TOTALS_APTA!$A$4:$BP$126,$L14,FALSE))</f>
        <v>-19460711.912220102</v>
      </c>
      <c r="T14" s="118">
        <f>IF(T11=0,0,VLOOKUP(T11,FAC_TOTALS_APTA!$A$4:$BP$126,$L14,FALSE))</f>
        <v>-3508432.3044689102</v>
      </c>
      <c r="U14" s="118">
        <f>IF(U11=0,0,VLOOKUP(U11,FAC_TOTALS_APTA!$A$4:$BP$126,$L14,FALSE))</f>
        <v>-3805625.5773160001</v>
      </c>
      <c r="V14" s="118">
        <f>IF(V11=0,0,VLOOKUP(V11,FAC_TOTALS_APTA!$A$4:$BP$126,$L14,FALSE))</f>
        <v>89625.565696142003</v>
      </c>
      <c r="W14" s="118">
        <f>IF(W11=0,0,VLOOKUP(W11,FAC_TOTALS_APTA!$A$4:$BP$126,$L14,FALSE))</f>
        <v>0</v>
      </c>
      <c r="X14" s="118">
        <f>IF(X11=0,0,VLOOKUP(X11,FAC_TOTALS_APTA!$A$4:$BP$126,$L14,FALSE))</f>
        <v>0</v>
      </c>
      <c r="Y14" s="118">
        <f>IF(Y11=0,0,VLOOKUP(Y11,FAC_TOTALS_APTA!$A$4:$BP$126,$L14,FALSE))</f>
        <v>0</v>
      </c>
      <c r="Z14" s="118">
        <f>IF(Z11=0,0,VLOOKUP(Z11,FAC_TOTALS_APTA!$A$4:$BP$126,$L14,FALSE))</f>
        <v>0</v>
      </c>
      <c r="AA14" s="118">
        <f>IF(AA11=0,0,VLOOKUP(AA11,FAC_TOTALS_APTA!$A$4:$BP$126,$L14,FALSE))</f>
        <v>0</v>
      </c>
      <c r="AB14" s="118">
        <f>IF(AB11=0,0,VLOOKUP(AB11,FAC_TOTALS_APTA!$A$4:$BP$126,$L14,FALSE))</f>
        <v>0</v>
      </c>
      <c r="AC14" s="122">
        <f t="shared" ref="AC14:AC25" si="4">SUM(M14:AB14)</f>
        <v>-24060827.07801814</v>
      </c>
      <c r="AD14" s="123">
        <f>AC14/G28</f>
        <v>-1.0849208257462379E-2</v>
      </c>
      <c r="AE14" s="7"/>
    </row>
    <row r="15" spans="1:31" s="14" customFormat="1" x14ac:dyDescent="0.25">
      <c r="A15" s="7"/>
      <c r="B15" s="116" t="s">
        <v>84</v>
      </c>
      <c r="C15" s="117"/>
      <c r="D15" s="105" t="s">
        <v>81</v>
      </c>
      <c r="E15" s="119"/>
      <c r="F15" s="105">
        <f>MATCH($D15,FAC_TOTALS_APTA!$A$2:$BP$2,)</f>
        <v>23</v>
      </c>
      <c r="G15" s="118">
        <f>VLOOKUP(G11,FAC_TOTALS_APTA!$A$4:$BP$126,$F15,FALSE)</f>
        <v>0</v>
      </c>
      <c r="H15" s="118">
        <f>VLOOKUP(H11,FAC_TOTALS_APTA!$A$4:$BP$126,$F15,FALSE)</f>
        <v>0</v>
      </c>
      <c r="I15" s="120" t="str">
        <f>IFERROR(H15/G15-1,"-")</f>
        <v>-</v>
      </c>
      <c r="J15" s="121" t="str">
        <f t="shared" ref="J15" si="5">IF(C15="Log","_log","")</f>
        <v/>
      </c>
      <c r="K15" s="121" t="str">
        <f t="shared" ref="K15" si="6">CONCATENATE(D15,J15,"_FAC")</f>
        <v>RESTRUCTURE_FAC</v>
      </c>
      <c r="L15" s="105">
        <f>MATCH($K15,FAC_TOTALS_APTA!$A$2:$BN$2,)</f>
        <v>44</v>
      </c>
      <c r="M15" s="118">
        <f>IF(M11=0,0,VLOOKUP(M11,FAC_TOTALS_APTA!$A$4:$BP$126,$L15,FALSE))</f>
        <v>0</v>
      </c>
      <c r="N15" s="118">
        <f>IF(N11=0,0,VLOOKUP(N11,FAC_TOTALS_APTA!$A$4:$BP$126,$L15,FALSE))</f>
        <v>0</v>
      </c>
      <c r="O15" s="118">
        <f>IF(O11=0,0,VLOOKUP(O11,FAC_TOTALS_APTA!$A$4:$BP$126,$L15,FALSE))</f>
        <v>0</v>
      </c>
      <c r="P15" s="118">
        <f>IF(P11=0,0,VLOOKUP(P11,FAC_TOTALS_APTA!$A$4:$BP$126,$L15,FALSE))</f>
        <v>0</v>
      </c>
      <c r="Q15" s="118">
        <f>IF(Q11=0,0,VLOOKUP(Q11,FAC_TOTALS_APTA!$A$4:$BP$126,$L15,FALSE))</f>
        <v>0</v>
      </c>
      <c r="R15" s="118">
        <f>IF(R11=0,0,VLOOKUP(R11,FAC_TOTALS_APTA!$A$4:$BP$126,$L15,FALSE))</f>
        <v>0</v>
      </c>
      <c r="S15" s="118">
        <f>IF(S11=0,0,VLOOKUP(S11,FAC_TOTALS_APTA!$A$4:$BP$126,$L15,FALSE))</f>
        <v>0</v>
      </c>
      <c r="T15" s="118">
        <f>IF(T11=0,0,VLOOKUP(T11,FAC_TOTALS_APTA!$A$4:$BP$126,$L15,FALSE))</f>
        <v>0</v>
      </c>
      <c r="U15" s="118">
        <f>IF(U11=0,0,VLOOKUP(U11,FAC_TOTALS_APTA!$A$4:$BP$126,$L15,FALSE))</f>
        <v>0</v>
      </c>
      <c r="V15" s="118">
        <f>IF(V11=0,0,VLOOKUP(V11,FAC_TOTALS_APTA!$A$4:$BP$126,$L15,FALSE))</f>
        <v>0</v>
      </c>
      <c r="W15" s="118">
        <f>IF(W11=0,0,VLOOKUP(W11,FAC_TOTALS_APTA!$A$4:$BP$126,$L15,FALSE))</f>
        <v>0</v>
      </c>
      <c r="X15" s="118">
        <f>IF(X11=0,0,VLOOKUP(X11,FAC_TOTALS_APTA!$A$4:$BP$126,$L15,FALSE))</f>
        <v>0</v>
      </c>
      <c r="Y15" s="118">
        <f>IF(Y11=0,0,VLOOKUP(Y11,FAC_TOTALS_APTA!$A$4:$BP$126,$L15,FALSE))</f>
        <v>0</v>
      </c>
      <c r="Z15" s="118">
        <f>IF(Z11=0,0,VLOOKUP(Z11,FAC_TOTALS_APTA!$A$4:$BP$126,$L15,FALSE))</f>
        <v>0</v>
      </c>
      <c r="AA15" s="118">
        <f>IF(AA11=0,0,VLOOKUP(AA11,FAC_TOTALS_APTA!$A$4:$BP$126,$L15,FALSE))</f>
        <v>0</v>
      </c>
      <c r="AB15" s="118">
        <f>IF(AB11=0,0,VLOOKUP(AB11,FAC_TOTALS_APTA!$A$4:$BP$126,$L15,FALSE))</f>
        <v>0</v>
      </c>
      <c r="AC15" s="122">
        <f t="shared" ref="AC15" si="7">SUM(M15:AB15)</f>
        <v>0</v>
      </c>
      <c r="AD15" s="123">
        <f>AC15/G28</f>
        <v>0</v>
      </c>
      <c r="AE15" s="7"/>
    </row>
    <row r="16" spans="1:31" s="14" customFormat="1" x14ac:dyDescent="0.25">
      <c r="A16" s="7"/>
      <c r="B16" s="116" t="s">
        <v>87</v>
      </c>
      <c r="C16" s="117"/>
      <c r="D16" s="105" t="s">
        <v>80</v>
      </c>
      <c r="E16" s="119"/>
      <c r="F16" s="105">
        <f>MATCH($D16,FAC_TOTALS_APTA!$A$2:$BP$2,)</f>
        <v>22</v>
      </c>
      <c r="G16" s="118">
        <f>VLOOKUP(G11,FAC_TOTALS_APTA!$A$4:$BP$126,$F16,FALSE)</f>
        <v>0</v>
      </c>
      <c r="H16" s="118">
        <f>VLOOKUP(H11,FAC_TOTALS_APTA!$A$4:$BP$126,$F16,FALSE)</f>
        <v>0</v>
      </c>
      <c r="I16" s="120" t="str">
        <f>IFERROR(H16/G16-1,"-")</f>
        <v>-</v>
      </c>
      <c r="J16" s="121" t="str">
        <f t="shared" ref="J16" si="8">IF(C16="Log","_log","")</f>
        <v/>
      </c>
      <c r="K16" s="121" t="str">
        <f t="shared" ref="K16" si="9">CONCATENATE(D16,J16,"_FAC")</f>
        <v>MAINTENANCE_WMATA_FAC</v>
      </c>
      <c r="L16" s="105">
        <f>MATCH($K16,FAC_TOTALS_APTA!$A$2:$BN$2,)</f>
        <v>43</v>
      </c>
      <c r="M16" s="118">
        <f>IF(M12=0,0,VLOOKUP(M12,FAC_TOTALS_APTA!$A$4:$BP$126,$L16,FALSE))</f>
        <v>0</v>
      </c>
      <c r="N16" s="118">
        <f>IF(N12=0,0,VLOOKUP(N12,FAC_TOTALS_APTA!$A$4:$BP$126,$L16,FALSE))</f>
        <v>0</v>
      </c>
      <c r="O16" s="118">
        <f>IF(O12=0,0,VLOOKUP(O12,FAC_TOTALS_APTA!$A$4:$BP$126,$L16,FALSE))</f>
        <v>0</v>
      </c>
      <c r="P16" s="118">
        <f>IF(P12=0,0,VLOOKUP(P12,FAC_TOTALS_APTA!$A$4:$BP$126,$L16,FALSE))</f>
        <v>0</v>
      </c>
      <c r="Q16" s="118">
        <f>IF(Q12=0,0,VLOOKUP(Q12,FAC_TOTALS_APTA!$A$4:$BP$126,$L16,FALSE))</f>
        <v>0</v>
      </c>
      <c r="R16" s="118">
        <f>IF(R12=0,0,VLOOKUP(R12,FAC_TOTALS_APTA!$A$4:$BP$126,$L16,FALSE))</f>
        <v>0</v>
      </c>
      <c r="S16" s="118">
        <f>IF(S12=0,0,VLOOKUP(S12,FAC_TOTALS_APTA!$A$4:$BP$126,$L16,FALSE))</f>
        <v>0</v>
      </c>
      <c r="T16" s="118">
        <f>IF(T12=0,0,VLOOKUP(T12,FAC_TOTALS_APTA!$A$4:$BP$126,$L16,FALSE))</f>
        <v>0</v>
      </c>
      <c r="U16" s="118">
        <f>IF(U12=0,0,VLOOKUP(U12,FAC_TOTALS_APTA!$A$4:$BP$126,$L16,FALSE))</f>
        <v>0</v>
      </c>
      <c r="V16" s="118">
        <f>IF(V12=0,0,VLOOKUP(V12,FAC_TOTALS_APTA!$A$4:$BP$126,$L16,FALSE))</f>
        <v>0</v>
      </c>
      <c r="W16" s="118">
        <f>IF(W12=0,0,VLOOKUP(W12,FAC_TOTALS_APTA!$A$4:$BP$126,$L16,FALSE))</f>
        <v>0</v>
      </c>
      <c r="X16" s="118">
        <f>IF(X12=0,0,VLOOKUP(X12,FAC_TOTALS_APTA!$A$4:$BP$126,$L16,FALSE))</f>
        <v>0</v>
      </c>
      <c r="Y16" s="118">
        <f>IF(Y12=0,0,VLOOKUP(Y12,FAC_TOTALS_APTA!$A$4:$BP$126,$L16,FALSE))</f>
        <v>0</v>
      </c>
      <c r="Z16" s="118">
        <f>IF(Z12=0,0,VLOOKUP(Z12,FAC_TOTALS_APTA!$A$4:$BP$126,$L16,FALSE))</f>
        <v>0</v>
      </c>
      <c r="AA16" s="118">
        <f>IF(AA12=0,0,VLOOKUP(AA12,FAC_TOTALS_APTA!$A$4:$BP$126,$L16,FALSE))</f>
        <v>0</v>
      </c>
      <c r="AB16" s="118">
        <f>IF(AB12=0,0,VLOOKUP(AB12,FAC_TOTALS_APTA!$A$4:$BP$126,$L16,FALSE))</f>
        <v>0</v>
      </c>
      <c r="AC16" s="122">
        <f t="shared" ref="AC16" si="10">SUM(M16:AB16)</f>
        <v>0</v>
      </c>
      <c r="AD16" s="123">
        <f>AC16/G28</f>
        <v>0</v>
      </c>
      <c r="AE16" s="7"/>
    </row>
    <row r="17" spans="1:31" s="14" customFormat="1" x14ac:dyDescent="0.25">
      <c r="A17" s="7"/>
      <c r="B17" s="116" t="s">
        <v>48</v>
      </c>
      <c r="C17" s="117" t="s">
        <v>21</v>
      </c>
      <c r="D17" s="105" t="s">
        <v>8</v>
      </c>
      <c r="E17" s="119"/>
      <c r="F17" s="105">
        <f>MATCH($D17,FAC_TOTALS_APTA!$A$2:$BP$2,)</f>
        <v>16</v>
      </c>
      <c r="G17" s="118">
        <f>VLOOKUP(G11,FAC_TOTALS_APTA!$A$4:$BP$126,$F17,FALSE)</f>
        <v>9573567.1438265797</v>
      </c>
      <c r="H17" s="118">
        <f>VLOOKUP(H11,FAC_TOTALS_APTA!$A$4:$BP$126,$F17,FALSE)</f>
        <v>10106162.1305601</v>
      </c>
      <c r="I17" s="120">
        <f t="shared" si="1"/>
        <v>5.5631822363825911E-2</v>
      </c>
      <c r="J17" s="121" t="str">
        <f t="shared" si="2"/>
        <v>_log</v>
      </c>
      <c r="K17" s="121" t="str">
        <f t="shared" si="3"/>
        <v>POP_EMP_log_FAC</v>
      </c>
      <c r="L17" s="105">
        <f>MATCH($K17,FAC_TOTALS_APTA!$A$2:$BN$2,)</f>
        <v>37</v>
      </c>
      <c r="M17" s="118">
        <f>IF(M11=0,0,VLOOKUP(M11,FAC_TOTALS_APTA!$A$4:$BP$126,$L17,FALSE))</f>
        <v>8564280.24799053</v>
      </c>
      <c r="N17" s="118">
        <f>IF(N11=0,0,VLOOKUP(N11,FAC_TOTALS_APTA!$A$4:$BP$126,$L17,FALSE))</f>
        <v>10168039.4334534</v>
      </c>
      <c r="O17" s="118">
        <f>IF(O11=0,0,VLOOKUP(O11,FAC_TOTALS_APTA!$A$4:$BP$126,$L17,FALSE))</f>
        <v>11733920.8965741</v>
      </c>
      <c r="P17" s="118">
        <f>IF(P11=0,0,VLOOKUP(P11,FAC_TOTALS_APTA!$A$4:$BP$126,$L17,FALSE))</f>
        <v>15895790.0592988</v>
      </c>
      <c r="Q17" s="118">
        <f>IF(Q11=0,0,VLOOKUP(Q11,FAC_TOTALS_APTA!$A$4:$BP$126,$L17,FALSE))</f>
        <v>4381641.2276491998</v>
      </c>
      <c r="R17" s="118">
        <f>IF(R11=0,0,VLOOKUP(R11,FAC_TOTALS_APTA!$A$4:$BP$126,$L17,FALSE))</f>
        <v>2897413.9614306898</v>
      </c>
      <c r="S17" s="118">
        <f>IF(S11=0,0,VLOOKUP(S11,FAC_TOTALS_APTA!$A$4:$BP$126,$L17,FALSE))</f>
        <v>-2741136.7079264</v>
      </c>
      <c r="T17" s="118">
        <f>IF(T11=0,0,VLOOKUP(T11,FAC_TOTALS_APTA!$A$4:$BP$126,$L17,FALSE))</f>
        <v>313611.30480092298</v>
      </c>
      <c r="U17" s="118">
        <f>IF(U11=0,0,VLOOKUP(U11,FAC_TOTALS_APTA!$A$4:$BP$126,$L17,FALSE))</f>
        <v>5790032.8069059895</v>
      </c>
      <c r="V17" s="118">
        <f>IF(V11=0,0,VLOOKUP(V11,FAC_TOTALS_APTA!$A$4:$BP$126,$L17,FALSE))</f>
        <v>7313755.0479763104</v>
      </c>
      <c r="W17" s="118">
        <f>IF(W11=0,0,VLOOKUP(W11,FAC_TOTALS_APTA!$A$4:$BP$126,$L17,FALSE))</f>
        <v>0</v>
      </c>
      <c r="X17" s="118">
        <f>IF(X11=0,0,VLOOKUP(X11,FAC_TOTALS_APTA!$A$4:$BP$126,$L17,FALSE))</f>
        <v>0</v>
      </c>
      <c r="Y17" s="118">
        <f>IF(Y11=0,0,VLOOKUP(Y11,FAC_TOTALS_APTA!$A$4:$BP$126,$L17,FALSE))</f>
        <v>0</v>
      </c>
      <c r="Z17" s="118">
        <f>IF(Z11=0,0,VLOOKUP(Z11,FAC_TOTALS_APTA!$A$4:$BP$126,$L17,FALSE))</f>
        <v>0</v>
      </c>
      <c r="AA17" s="118">
        <f>IF(AA11=0,0,VLOOKUP(AA11,FAC_TOTALS_APTA!$A$4:$BP$126,$L17,FALSE))</f>
        <v>0</v>
      </c>
      <c r="AB17" s="118">
        <f>IF(AB11=0,0,VLOOKUP(AB11,FAC_TOTALS_APTA!$A$4:$BP$126,$L17,FALSE))</f>
        <v>0</v>
      </c>
      <c r="AC17" s="122">
        <f t="shared" si="4"/>
        <v>64317348.278153539</v>
      </c>
      <c r="AD17" s="123">
        <f>AC17/G28</f>
        <v>2.9001177049101812E-2</v>
      </c>
      <c r="AE17" s="7"/>
    </row>
    <row r="18" spans="1:31" s="14" customFormat="1" x14ac:dyDescent="0.25">
      <c r="A18" s="7"/>
      <c r="B18" s="26" t="s">
        <v>74</v>
      </c>
      <c r="C18" s="117"/>
      <c r="D18" s="105" t="s">
        <v>73</v>
      </c>
      <c r="E18" s="119"/>
      <c r="F18" s="105">
        <f>MATCH($D18,FAC_TOTALS_APTA!$A$2:$BP$2,)</f>
        <v>17</v>
      </c>
      <c r="G18" s="124">
        <f>VLOOKUP(G11,FAC_TOTALS_APTA!$A$4:$BP$126,$F18,FALSE)</f>
        <v>0.56791506562331096</v>
      </c>
      <c r="H18" s="124">
        <f>VLOOKUP(H11,FAC_TOTALS_APTA!$A$4:$BP$126,$F18,FALSE)</f>
        <v>0.55566673939080602</v>
      </c>
      <c r="I18" s="120">
        <f t="shared" si="1"/>
        <v>-2.1567179625815891E-2</v>
      </c>
      <c r="J18" s="121" t="str">
        <f t="shared" si="2"/>
        <v/>
      </c>
      <c r="K18" s="121" t="str">
        <f t="shared" si="3"/>
        <v>TSD_POP_EMP_PCT_FAC</v>
      </c>
      <c r="L18" s="105">
        <f>MATCH($K18,FAC_TOTALS_APTA!$A$2:$BN$2,)</f>
        <v>38</v>
      </c>
      <c r="M18" s="118">
        <f>IF(M11=0,0,VLOOKUP(M11,FAC_TOTALS_APTA!$A$4:$BP$126,$L18,FALSE))</f>
        <v>-3595772.8203351302</v>
      </c>
      <c r="N18" s="118">
        <f>IF(N11=0,0,VLOOKUP(N11,FAC_TOTALS_APTA!$A$4:$BP$126,$L18,FALSE))</f>
        <v>-1978986.6940661999</v>
      </c>
      <c r="O18" s="118">
        <f>IF(O11=0,0,VLOOKUP(O11,FAC_TOTALS_APTA!$A$4:$BP$126,$L18,FALSE))</f>
        <v>-1455375.48266356</v>
      </c>
      <c r="P18" s="118">
        <f>IF(P11=0,0,VLOOKUP(P11,FAC_TOTALS_APTA!$A$4:$BP$126,$L18,FALSE))</f>
        <v>-436267.489624637</v>
      </c>
      <c r="Q18" s="118">
        <f>IF(Q11=0,0,VLOOKUP(Q11,FAC_TOTALS_APTA!$A$4:$BP$126,$L18,FALSE))</f>
        <v>-6676654.3625895996</v>
      </c>
      <c r="R18" s="118">
        <f>IF(R11=0,0,VLOOKUP(R11,FAC_TOTALS_APTA!$A$4:$BP$126,$L18,FALSE))</f>
        <v>3070330.4232053701</v>
      </c>
      <c r="S18" s="118">
        <f>IF(S11=0,0,VLOOKUP(S11,FAC_TOTALS_APTA!$A$4:$BP$126,$L18,FALSE))</f>
        <v>2756497.21530275</v>
      </c>
      <c r="T18" s="118">
        <f>IF(T11=0,0,VLOOKUP(T11,FAC_TOTALS_APTA!$A$4:$BP$126,$L18,FALSE))</f>
        <v>3497831.9285002099</v>
      </c>
      <c r="U18" s="118">
        <f>IF(U11=0,0,VLOOKUP(U11,FAC_TOTALS_APTA!$A$4:$BP$126,$L18,FALSE))</f>
        <v>-4259033.8941038596</v>
      </c>
      <c r="V18" s="118">
        <f>IF(V11=0,0,VLOOKUP(V11,FAC_TOTALS_APTA!$A$4:$BP$126,$L18,FALSE))</f>
        <v>-3838555.1309090001</v>
      </c>
      <c r="W18" s="118">
        <f>IF(W11=0,0,VLOOKUP(W11,FAC_TOTALS_APTA!$A$4:$BP$126,$L18,FALSE))</f>
        <v>0</v>
      </c>
      <c r="X18" s="118">
        <f>IF(X11=0,0,VLOOKUP(X11,FAC_TOTALS_APTA!$A$4:$BP$126,$L18,FALSE))</f>
        <v>0</v>
      </c>
      <c r="Y18" s="118">
        <f>IF(Y11=0,0,VLOOKUP(Y11,FAC_TOTALS_APTA!$A$4:$BP$126,$L18,FALSE))</f>
        <v>0</v>
      </c>
      <c r="Z18" s="118">
        <f>IF(Z11=0,0,VLOOKUP(Z11,FAC_TOTALS_APTA!$A$4:$BP$126,$L18,FALSE))</f>
        <v>0</v>
      </c>
      <c r="AA18" s="118">
        <f>IF(AA11=0,0,VLOOKUP(AA11,FAC_TOTALS_APTA!$A$4:$BP$126,$L18,FALSE))</f>
        <v>0</v>
      </c>
      <c r="AB18" s="118">
        <f>IF(AB11=0,0,VLOOKUP(AB11,FAC_TOTALS_APTA!$A$4:$BP$126,$L18,FALSE))</f>
        <v>0</v>
      </c>
      <c r="AC18" s="122">
        <f t="shared" si="4"/>
        <v>-12915986.307283655</v>
      </c>
      <c r="AD18" s="123">
        <f>AC18/G28</f>
        <v>-5.8239155638283666E-3</v>
      </c>
      <c r="AE18" s="7"/>
    </row>
    <row r="19" spans="1:31" s="14" customFormat="1" x14ac:dyDescent="0.2">
      <c r="A19" s="7"/>
      <c r="B19" s="116" t="s">
        <v>49</v>
      </c>
      <c r="C19" s="117" t="s">
        <v>21</v>
      </c>
      <c r="D19" s="125" t="s">
        <v>92</v>
      </c>
      <c r="E19" s="119"/>
      <c r="F19" s="105">
        <f>MATCH($D19,FAC_TOTALS_APTA!$A$2:$BP$2,)</f>
        <v>18</v>
      </c>
      <c r="G19" s="126">
        <f>VLOOKUP(G11,FAC_TOTALS_APTA!$A$4:$BP$126,$F19,FALSE)</f>
        <v>1.99892297215457</v>
      </c>
      <c r="H19" s="126">
        <f>VLOOKUP(H11,FAC_TOTALS_APTA!$A$4:$BP$126,$F19,FALSE)</f>
        <v>4.1402142572755398</v>
      </c>
      <c r="I19" s="120">
        <f t="shared" si="1"/>
        <v>1.0712225107968747</v>
      </c>
      <c r="J19" s="121" t="str">
        <f t="shared" si="2"/>
        <v>_log</v>
      </c>
      <c r="K19" s="121" t="str">
        <f t="shared" si="3"/>
        <v>GAS_PRICE_2018_log_FAC</v>
      </c>
      <c r="L19" s="105">
        <f>MATCH($K19,FAC_TOTALS_APTA!$A$2:$BN$2,)</f>
        <v>39</v>
      </c>
      <c r="M19" s="118">
        <f>IF(M11=0,0,VLOOKUP(M11,FAC_TOTALS_APTA!$A$4:$BP$126,$L19,FALSE))</f>
        <v>31393671.199789699</v>
      </c>
      <c r="N19" s="118">
        <f>IF(N11=0,0,VLOOKUP(N11,FAC_TOTALS_APTA!$A$4:$BP$126,$L19,FALSE))</f>
        <v>28351271.672240298</v>
      </c>
      <c r="O19" s="118">
        <f>IF(O11=0,0,VLOOKUP(O11,FAC_TOTALS_APTA!$A$4:$BP$126,$L19,FALSE))</f>
        <v>41348435.436913498</v>
      </c>
      <c r="P19" s="118">
        <f>IF(P11=0,0,VLOOKUP(P11,FAC_TOTALS_APTA!$A$4:$BP$126,$L19,FALSE))</f>
        <v>26014067.5947286</v>
      </c>
      <c r="Q19" s="118">
        <f>IF(Q11=0,0,VLOOKUP(Q11,FAC_TOTALS_APTA!$A$4:$BP$126,$L19,FALSE))</f>
        <v>14862599.172473</v>
      </c>
      <c r="R19" s="118">
        <f>IF(R11=0,0,VLOOKUP(R11,FAC_TOTALS_APTA!$A$4:$BP$126,$L19,FALSE))</f>
        <v>34049871.859393299</v>
      </c>
      <c r="S19" s="118">
        <f>IF(S11=0,0,VLOOKUP(S11,FAC_TOTALS_APTA!$A$4:$BP$126,$L19,FALSE))</f>
        <v>-90853964.860823706</v>
      </c>
      <c r="T19" s="118">
        <f>IF(T11=0,0,VLOOKUP(T11,FAC_TOTALS_APTA!$A$4:$BP$126,$L19,FALSE))</f>
        <v>40981935.623953097</v>
      </c>
      <c r="U19" s="118">
        <f>IF(U11=0,0,VLOOKUP(U11,FAC_TOTALS_APTA!$A$4:$BP$126,$L19,FALSE))</f>
        <v>56276666.570901498</v>
      </c>
      <c r="V19" s="118">
        <f>IF(V11=0,0,VLOOKUP(V11,FAC_TOTALS_APTA!$A$4:$BP$126,$L19,FALSE))</f>
        <v>3232921.5000742399</v>
      </c>
      <c r="W19" s="118">
        <f>IF(W11=0,0,VLOOKUP(W11,FAC_TOTALS_APTA!$A$4:$BP$126,$L19,FALSE))</f>
        <v>0</v>
      </c>
      <c r="X19" s="118">
        <f>IF(X11=0,0,VLOOKUP(X11,FAC_TOTALS_APTA!$A$4:$BP$126,$L19,FALSE))</f>
        <v>0</v>
      </c>
      <c r="Y19" s="118">
        <f>IF(Y11=0,0,VLOOKUP(Y11,FAC_TOTALS_APTA!$A$4:$BP$126,$L19,FALSE))</f>
        <v>0</v>
      </c>
      <c r="Z19" s="118">
        <f>IF(Z11=0,0,VLOOKUP(Z11,FAC_TOTALS_APTA!$A$4:$BP$126,$L19,FALSE))</f>
        <v>0</v>
      </c>
      <c r="AA19" s="118">
        <f>IF(AA11=0,0,VLOOKUP(AA11,FAC_TOTALS_APTA!$A$4:$BP$126,$L19,FALSE))</f>
        <v>0</v>
      </c>
      <c r="AB19" s="118">
        <f>IF(AB11=0,0,VLOOKUP(AB11,FAC_TOTALS_APTA!$A$4:$BP$126,$L19,FALSE))</f>
        <v>0</v>
      </c>
      <c r="AC19" s="122">
        <f t="shared" si="4"/>
        <v>185657475.76964352</v>
      </c>
      <c r="AD19" s="123">
        <f>AC19/G28</f>
        <v>8.3714354982411851E-2</v>
      </c>
      <c r="AE19" s="7"/>
    </row>
    <row r="20" spans="1:31" s="14" customFormat="1" x14ac:dyDescent="0.25">
      <c r="A20" s="7"/>
      <c r="B20" s="116" t="s">
        <v>46</v>
      </c>
      <c r="C20" s="117" t="s">
        <v>21</v>
      </c>
      <c r="D20" s="105" t="s">
        <v>14</v>
      </c>
      <c r="E20" s="119"/>
      <c r="F20" s="105">
        <f>MATCH($D20,FAC_TOTALS_APTA!$A$2:$BP$2,)</f>
        <v>19</v>
      </c>
      <c r="G20" s="124">
        <f>VLOOKUP(G11,FAC_TOTALS_APTA!$A$4:$BP$126,$F20,FALSE)</f>
        <v>39381.469965213502</v>
      </c>
      <c r="H20" s="124">
        <f>VLOOKUP(H11,FAC_TOTALS_APTA!$A$4:$BP$126,$F20,FALSE)</f>
        <v>32885.708578535901</v>
      </c>
      <c r="I20" s="120">
        <f t="shared" si="1"/>
        <v>-0.16494461462244669</v>
      </c>
      <c r="J20" s="121" t="str">
        <f t="shared" si="2"/>
        <v>_log</v>
      </c>
      <c r="K20" s="121" t="str">
        <f t="shared" si="3"/>
        <v>TOTAL_MED_INC_INDIV_2018_log_FAC</v>
      </c>
      <c r="L20" s="105">
        <f>MATCH($K20,FAC_TOTALS_APTA!$A$2:$BN$2,)</f>
        <v>40</v>
      </c>
      <c r="M20" s="118">
        <f>IF(M11=0,0,VLOOKUP(M11,FAC_TOTALS_APTA!$A$4:$BP$126,$L20,FALSE))</f>
        <v>3202824.5905896402</v>
      </c>
      <c r="N20" s="118">
        <f>IF(N11=0,0,VLOOKUP(N11,FAC_TOTALS_APTA!$A$4:$BP$126,$L20,FALSE))</f>
        <v>4366906.1652703797</v>
      </c>
      <c r="O20" s="118">
        <f>IF(O11=0,0,VLOOKUP(O11,FAC_TOTALS_APTA!$A$4:$BP$126,$L20,FALSE))</f>
        <v>4218163.1801973302</v>
      </c>
      <c r="P20" s="118">
        <f>IF(P11=0,0,VLOOKUP(P11,FAC_TOTALS_APTA!$A$4:$BP$126,$L20,FALSE))</f>
        <v>6822471.31202209</v>
      </c>
      <c r="Q20" s="118">
        <f>IF(Q11=0,0,VLOOKUP(Q11,FAC_TOTALS_APTA!$A$4:$BP$126,$L20,FALSE))</f>
        <v>-2370456.8144002701</v>
      </c>
      <c r="R20" s="118">
        <f>IF(R11=0,0,VLOOKUP(R11,FAC_TOTALS_APTA!$A$4:$BP$126,$L20,FALSE))</f>
        <v>218469.42751609301</v>
      </c>
      <c r="S20" s="118">
        <f>IF(S11=0,0,VLOOKUP(S11,FAC_TOTALS_APTA!$A$4:$BP$126,$L20,FALSE))</f>
        <v>8753384.6267333403</v>
      </c>
      <c r="T20" s="118">
        <f>IF(T11=0,0,VLOOKUP(T11,FAC_TOTALS_APTA!$A$4:$BP$126,$L20,FALSE))</f>
        <v>4173309.5159133999</v>
      </c>
      <c r="U20" s="118">
        <f>IF(U11=0,0,VLOOKUP(U11,FAC_TOTALS_APTA!$A$4:$BP$126,$L20,FALSE))</f>
        <v>3250550.02359467</v>
      </c>
      <c r="V20" s="118">
        <f>IF(V11=0,0,VLOOKUP(V11,FAC_TOTALS_APTA!$A$4:$BP$126,$L20,FALSE))</f>
        <v>977621.18511293305</v>
      </c>
      <c r="W20" s="118">
        <f>IF(W11=0,0,VLOOKUP(W11,FAC_TOTALS_APTA!$A$4:$BP$126,$L20,FALSE))</f>
        <v>0</v>
      </c>
      <c r="X20" s="118">
        <f>IF(X11=0,0,VLOOKUP(X11,FAC_TOTALS_APTA!$A$4:$BP$126,$L20,FALSE))</f>
        <v>0</v>
      </c>
      <c r="Y20" s="118">
        <f>IF(Y11=0,0,VLOOKUP(Y11,FAC_TOTALS_APTA!$A$4:$BP$126,$L20,FALSE))</f>
        <v>0</v>
      </c>
      <c r="Z20" s="118">
        <f>IF(Z11=0,0,VLOOKUP(Z11,FAC_TOTALS_APTA!$A$4:$BP$126,$L20,FALSE))</f>
        <v>0</v>
      </c>
      <c r="AA20" s="118">
        <f>IF(AA11=0,0,VLOOKUP(AA11,FAC_TOTALS_APTA!$A$4:$BP$126,$L20,FALSE))</f>
        <v>0</v>
      </c>
      <c r="AB20" s="118">
        <f>IF(AB11=0,0,VLOOKUP(AB11,FAC_TOTALS_APTA!$A$4:$BP$126,$L20,FALSE))</f>
        <v>0</v>
      </c>
      <c r="AC20" s="122">
        <f t="shared" si="4"/>
        <v>33613243.212549612</v>
      </c>
      <c r="AD20" s="123">
        <f>AC20/G28</f>
        <v>1.5156464681750354E-2</v>
      </c>
      <c r="AE20" s="7"/>
    </row>
    <row r="21" spans="1:31" s="14" customFormat="1" x14ac:dyDescent="0.25">
      <c r="A21" s="7"/>
      <c r="B21" s="116" t="s">
        <v>62</v>
      </c>
      <c r="C21" s="117"/>
      <c r="D21" s="105" t="s">
        <v>9</v>
      </c>
      <c r="E21" s="119"/>
      <c r="F21" s="105">
        <f>MATCH($D21,FAC_TOTALS_APTA!$A$2:$BP$2,)</f>
        <v>20</v>
      </c>
      <c r="G21" s="118">
        <f>VLOOKUP(G11,FAC_TOTALS_APTA!$A$4:$BP$126,$F21,FALSE)</f>
        <v>9.9176880297119094</v>
      </c>
      <c r="H21" s="118">
        <f>VLOOKUP(H11,FAC_TOTALS_APTA!$A$4:$BP$126,$F21,FALSE)</f>
        <v>9.9589405328228597</v>
      </c>
      <c r="I21" s="120">
        <f t="shared" si="1"/>
        <v>4.1594878753359321E-3</v>
      </c>
      <c r="J21" s="121" t="str">
        <f t="shared" si="2"/>
        <v/>
      </c>
      <c r="K21" s="121" t="str">
        <f t="shared" si="3"/>
        <v>PCT_HH_NO_VEH_FAC</v>
      </c>
      <c r="L21" s="105">
        <f>MATCH($K21,FAC_TOTALS_APTA!$A$2:$BN$2,)</f>
        <v>41</v>
      </c>
      <c r="M21" s="118">
        <f>IF(M11=0,0,VLOOKUP(M11,FAC_TOTALS_APTA!$A$4:$BP$126,$L21,FALSE))</f>
        <v>-400249.82512385002</v>
      </c>
      <c r="N21" s="118">
        <f>IF(N11=0,0,VLOOKUP(N11,FAC_TOTALS_APTA!$A$4:$BP$126,$L21,FALSE))</f>
        <v>-381780.759351724</v>
      </c>
      <c r="O21" s="118">
        <f>IF(O11=0,0,VLOOKUP(O11,FAC_TOTALS_APTA!$A$4:$BP$126,$L21,FALSE))</f>
        <v>-568874.12743573403</v>
      </c>
      <c r="P21" s="118">
        <f>IF(P11=0,0,VLOOKUP(P11,FAC_TOTALS_APTA!$A$4:$BP$126,$L21,FALSE))</f>
        <v>-635671.51734270703</v>
      </c>
      <c r="Q21" s="118">
        <f>IF(Q11=0,0,VLOOKUP(Q11,FAC_TOTALS_APTA!$A$4:$BP$126,$L21,FALSE))</f>
        <v>-844871.49220022699</v>
      </c>
      <c r="R21" s="118">
        <f>IF(R11=0,0,VLOOKUP(R11,FAC_TOTALS_APTA!$A$4:$BP$126,$L21,FALSE))</f>
        <v>830898.161540395</v>
      </c>
      <c r="S21" s="118">
        <f>IF(S11=0,0,VLOOKUP(S11,FAC_TOTALS_APTA!$A$4:$BP$126,$L21,FALSE))</f>
        <v>590017.21941006696</v>
      </c>
      <c r="T21" s="118">
        <f>IF(T11=0,0,VLOOKUP(T11,FAC_TOTALS_APTA!$A$4:$BP$126,$L21,FALSE))</f>
        <v>1100699.5190338099</v>
      </c>
      <c r="U21" s="118">
        <f>IF(U11=0,0,VLOOKUP(U11,FAC_TOTALS_APTA!$A$4:$BP$126,$L21,FALSE))</f>
        <v>1432689.2160988699</v>
      </c>
      <c r="V21" s="118">
        <f>IF(V11=0,0,VLOOKUP(V11,FAC_TOTALS_APTA!$A$4:$BP$126,$L21,FALSE))</f>
        <v>-547873.26868249197</v>
      </c>
      <c r="W21" s="118">
        <f>IF(W11=0,0,VLOOKUP(W11,FAC_TOTALS_APTA!$A$4:$BP$126,$L21,FALSE))</f>
        <v>0</v>
      </c>
      <c r="X21" s="118">
        <f>IF(X11=0,0,VLOOKUP(X11,FAC_TOTALS_APTA!$A$4:$BP$126,$L21,FALSE))</f>
        <v>0</v>
      </c>
      <c r="Y21" s="118">
        <f>IF(Y11=0,0,VLOOKUP(Y11,FAC_TOTALS_APTA!$A$4:$BP$126,$L21,FALSE))</f>
        <v>0</v>
      </c>
      <c r="Z21" s="118">
        <f>IF(Z11=0,0,VLOOKUP(Z11,FAC_TOTALS_APTA!$A$4:$BP$126,$L21,FALSE))</f>
        <v>0</v>
      </c>
      <c r="AA21" s="118">
        <f>IF(AA11=0,0,VLOOKUP(AA11,FAC_TOTALS_APTA!$A$4:$BP$126,$L21,FALSE))</f>
        <v>0</v>
      </c>
      <c r="AB21" s="118">
        <f>IF(AB11=0,0,VLOOKUP(AB11,FAC_TOTALS_APTA!$A$4:$BP$126,$L21,FALSE))</f>
        <v>0</v>
      </c>
      <c r="AC21" s="122">
        <f t="shared" si="4"/>
        <v>574983.12594640767</v>
      </c>
      <c r="AD21" s="123">
        <f>AC21/G28</f>
        <v>2.5926422469568419E-4</v>
      </c>
      <c r="AE21" s="7"/>
    </row>
    <row r="22" spans="1:31" s="14" customFormat="1" x14ac:dyDescent="0.25">
      <c r="A22" s="7"/>
      <c r="B22" s="116" t="s">
        <v>47</v>
      </c>
      <c r="C22" s="117"/>
      <c r="D22" s="105" t="s">
        <v>28</v>
      </c>
      <c r="E22" s="119"/>
      <c r="F22" s="105">
        <f>MATCH($D22,FAC_TOTALS_APTA!$A$2:$BP$2,)</f>
        <v>21</v>
      </c>
      <c r="G22" s="126">
        <f>VLOOKUP(G11,FAC_TOTALS_APTA!$A$4:$BP$126,$F22,FALSE)</f>
        <v>3.9438940773070499</v>
      </c>
      <c r="H22" s="126">
        <f>VLOOKUP(H11,FAC_TOTALS_APTA!$A$4:$BP$126,$F22,FALSE)</f>
        <v>4.9873568486467601</v>
      </c>
      <c r="I22" s="120">
        <f t="shared" si="1"/>
        <v>0.26457677383977884</v>
      </c>
      <c r="J22" s="121" t="str">
        <f t="shared" si="2"/>
        <v/>
      </c>
      <c r="K22" s="121" t="str">
        <f t="shared" si="3"/>
        <v>JTW_HOME_PCT_FAC</v>
      </c>
      <c r="L22" s="105">
        <f>MATCH($K22,FAC_TOTALS_APTA!$A$2:$BN$2,)</f>
        <v>42</v>
      </c>
      <c r="M22" s="118">
        <f>IF(M11=0,0,VLOOKUP(M11,FAC_TOTALS_APTA!$A$4:$BP$126,$L22,FALSE))</f>
        <v>0</v>
      </c>
      <c r="N22" s="118">
        <f>IF(N11=0,0,VLOOKUP(N11,FAC_TOTALS_APTA!$A$4:$BP$126,$L22,FALSE))</f>
        <v>0</v>
      </c>
      <c r="O22" s="118">
        <f>IF(O11=0,0,VLOOKUP(O11,FAC_TOTALS_APTA!$A$4:$BP$126,$L22,FALSE))</f>
        <v>0</v>
      </c>
      <c r="P22" s="118">
        <f>IF(P11=0,0,VLOOKUP(P11,FAC_TOTALS_APTA!$A$4:$BP$126,$L22,FALSE))</f>
        <v>-6251095.9722818201</v>
      </c>
      <c r="Q22" s="118">
        <f>IF(Q11=0,0,VLOOKUP(Q11,FAC_TOTALS_APTA!$A$4:$BP$126,$L22,FALSE))</f>
        <v>-2693961.49045644</v>
      </c>
      <c r="R22" s="118">
        <f>IF(R11=0,0,VLOOKUP(R11,FAC_TOTALS_APTA!$A$4:$BP$126,$L22,FALSE))</f>
        <v>-1634366.9653542601</v>
      </c>
      <c r="S22" s="118">
        <f>IF(S11=0,0,VLOOKUP(S11,FAC_TOTALS_APTA!$A$4:$BP$126,$L22,FALSE))</f>
        <v>-4398055.5070822798</v>
      </c>
      <c r="T22" s="118">
        <f>IF(T11=0,0,VLOOKUP(T11,FAC_TOTALS_APTA!$A$4:$BP$126,$L22,FALSE))</f>
        <v>-4548274.3079848504</v>
      </c>
      <c r="U22" s="118">
        <f>IF(U11=0,0,VLOOKUP(U11,FAC_TOTALS_APTA!$A$4:$BP$126,$L22,FALSE))</f>
        <v>1078121.00471037</v>
      </c>
      <c r="V22" s="118">
        <f>IF(V11=0,0,VLOOKUP(V11,FAC_TOTALS_APTA!$A$4:$BP$126,$L22,FALSE))</f>
        <v>-2006571.1008436601</v>
      </c>
      <c r="W22" s="118">
        <f>IF(W11=0,0,VLOOKUP(W11,FAC_TOTALS_APTA!$A$4:$BP$126,$L22,FALSE))</f>
        <v>0</v>
      </c>
      <c r="X22" s="118">
        <f>IF(X11=0,0,VLOOKUP(X11,FAC_TOTALS_APTA!$A$4:$BP$126,$L22,FALSE))</f>
        <v>0</v>
      </c>
      <c r="Y22" s="118">
        <f>IF(Y11=0,0,VLOOKUP(Y11,FAC_TOTALS_APTA!$A$4:$BP$126,$L22,FALSE))</f>
        <v>0</v>
      </c>
      <c r="Z22" s="118">
        <f>IF(Z11=0,0,VLOOKUP(Z11,FAC_TOTALS_APTA!$A$4:$BP$126,$L22,FALSE))</f>
        <v>0</v>
      </c>
      <c r="AA22" s="118">
        <f>IF(AA11=0,0,VLOOKUP(AA11,FAC_TOTALS_APTA!$A$4:$BP$126,$L22,FALSE))</f>
        <v>0</v>
      </c>
      <c r="AB22" s="118">
        <f>IF(AB11=0,0,VLOOKUP(AB11,FAC_TOTALS_APTA!$A$4:$BP$126,$L22,FALSE))</f>
        <v>0</v>
      </c>
      <c r="AC22" s="122">
        <f t="shared" si="4"/>
        <v>-20454204.339292943</v>
      </c>
      <c r="AD22" s="123">
        <f>AC22/G28</f>
        <v>-9.2229548842241386E-3</v>
      </c>
      <c r="AE22" s="7"/>
    </row>
    <row r="23" spans="1:31" s="14" customFormat="1" x14ac:dyDescent="0.25">
      <c r="A23" s="7"/>
      <c r="B23" s="116" t="s">
        <v>63</v>
      </c>
      <c r="C23" s="117"/>
      <c r="D23" s="127" t="s">
        <v>95</v>
      </c>
      <c r="E23" s="119"/>
      <c r="F23" s="105">
        <f>MATCH($D23,FAC_TOTALS_APTA!$A$2:$BP$2,)</f>
        <v>25</v>
      </c>
      <c r="G23" s="126">
        <f>VLOOKUP(G11,FAC_TOTALS_APTA!$A$4:$BP$126,$F23,FALSE)</f>
        <v>0</v>
      </c>
      <c r="H23" s="126">
        <f>VLOOKUP(H11,FAC_TOTALS_APTA!$A$4:$BP$126,$F23,FALSE)</f>
        <v>0.50499774940706799</v>
      </c>
      <c r="I23" s="120" t="str">
        <f t="shared" si="1"/>
        <v>-</v>
      </c>
      <c r="J23" s="121" t="str">
        <f t="shared" si="2"/>
        <v/>
      </c>
      <c r="K23" s="121" t="str">
        <f t="shared" si="3"/>
        <v>YEARS_SINCE_TNC_BUS_HI_FAC</v>
      </c>
      <c r="L23" s="105">
        <f>MATCH($K23,FAC_TOTALS_APTA!$A$2:$BN$2,)</f>
        <v>46</v>
      </c>
      <c r="M23" s="118">
        <f>IF(M11=0,0,VLOOKUP(M11,FAC_TOTALS_APTA!$A$4:$BP$126,$L23,FALSE))</f>
        <v>0</v>
      </c>
      <c r="N23" s="118">
        <f>IF(N11=0,0,VLOOKUP(N11,FAC_TOTALS_APTA!$A$4:$BP$126,$L23,FALSE))</f>
        <v>0</v>
      </c>
      <c r="O23" s="118">
        <f>IF(O11=0,0,VLOOKUP(O11,FAC_TOTALS_APTA!$A$4:$BP$126,$L23,FALSE))</f>
        <v>0</v>
      </c>
      <c r="P23" s="118">
        <f>IF(P11=0,0,VLOOKUP(P11,FAC_TOTALS_APTA!$A$4:$BP$126,$L23,FALSE))</f>
        <v>0</v>
      </c>
      <c r="Q23" s="118">
        <f>IF(Q11=0,0,VLOOKUP(Q11,FAC_TOTALS_APTA!$A$4:$BP$126,$L23,FALSE))</f>
        <v>0</v>
      </c>
      <c r="R23" s="118">
        <f>IF(R11=0,0,VLOOKUP(R11,FAC_TOTALS_APTA!$A$4:$BP$126,$L23,FALSE))</f>
        <v>0</v>
      </c>
      <c r="S23" s="118">
        <f>IF(S11=0,0,VLOOKUP(S11,FAC_TOTALS_APTA!$A$4:$BP$126,$L23,FALSE))</f>
        <v>0</v>
      </c>
      <c r="T23" s="118">
        <f>IF(T11=0,0,VLOOKUP(T11,FAC_TOTALS_APTA!$A$4:$BP$126,$L23,FALSE))</f>
        <v>0</v>
      </c>
      <c r="U23" s="118">
        <f>IF(U11=0,0,VLOOKUP(U11,FAC_TOTALS_APTA!$A$4:$BP$126,$L23,FALSE))</f>
        <v>-6202914.4016979001</v>
      </c>
      <c r="V23" s="118">
        <f>IF(V11=0,0,VLOOKUP(V11,FAC_TOTALS_APTA!$A$4:$BP$126,$L23,FALSE))</f>
        <v>-21623271.925549299</v>
      </c>
      <c r="W23" s="118">
        <f>IF(W11=0,0,VLOOKUP(W11,FAC_TOTALS_APTA!$A$4:$BP$126,$L23,FALSE))</f>
        <v>0</v>
      </c>
      <c r="X23" s="118">
        <f>IF(X11=0,0,VLOOKUP(X11,FAC_TOTALS_APTA!$A$4:$BP$126,$L23,FALSE))</f>
        <v>0</v>
      </c>
      <c r="Y23" s="118">
        <f>IF(Y11=0,0,VLOOKUP(Y11,FAC_TOTALS_APTA!$A$4:$BP$126,$L23,FALSE))</f>
        <v>0</v>
      </c>
      <c r="Z23" s="118">
        <f>IF(Z11=0,0,VLOOKUP(Z11,FAC_TOTALS_APTA!$A$4:$BP$126,$L23,FALSE))</f>
        <v>0</v>
      </c>
      <c r="AA23" s="118">
        <f>IF(AA11=0,0,VLOOKUP(AA11,FAC_TOTALS_APTA!$A$4:$BP$126,$L23,FALSE))</f>
        <v>0</v>
      </c>
      <c r="AB23" s="118">
        <f>IF(AB11=0,0,VLOOKUP(AB11,FAC_TOTALS_APTA!$A$4:$BP$126,$L23,FALSE))</f>
        <v>0</v>
      </c>
      <c r="AC23" s="122">
        <f t="shared" si="4"/>
        <v>-27826186.327247199</v>
      </c>
      <c r="AD23" s="123">
        <f>AC23/G28</f>
        <v>-1.254703711956204E-2</v>
      </c>
      <c r="AE23" s="7"/>
    </row>
    <row r="24" spans="1:31" s="14" customFormat="1" x14ac:dyDescent="0.25">
      <c r="A24" s="7"/>
      <c r="B24" s="116" t="s">
        <v>64</v>
      </c>
      <c r="C24" s="117"/>
      <c r="D24" s="105" t="s">
        <v>43</v>
      </c>
      <c r="E24" s="119"/>
      <c r="F24" s="105">
        <f>MATCH($D24,FAC_TOTALS_APTA!$A$2:$BP$2,)</f>
        <v>31</v>
      </c>
      <c r="G24" s="126">
        <f>VLOOKUP(G11,FAC_TOTALS_APTA!$A$4:$BP$126,$F24,FALSE)</f>
        <v>0</v>
      </c>
      <c r="H24" s="126">
        <f>VLOOKUP(H11,FAC_TOTALS_APTA!$A$4:$BP$126,$F24,FALSE)</f>
        <v>0.20578687227443601</v>
      </c>
      <c r="I24" s="120" t="str">
        <f t="shared" si="1"/>
        <v>-</v>
      </c>
      <c r="J24" s="121" t="str">
        <f t="shared" si="2"/>
        <v/>
      </c>
      <c r="K24" s="121" t="str">
        <f t="shared" si="3"/>
        <v>BIKE_SHARE_FAC</v>
      </c>
      <c r="L24" s="105">
        <f>MATCH($K24,FAC_TOTALS_APTA!$A$2:$BN$2,)</f>
        <v>52</v>
      </c>
      <c r="M24" s="118">
        <f>IF(M11=0,0,VLOOKUP(M11,FAC_TOTALS_APTA!$A$4:$BP$126,$L24,FALSE))</f>
        <v>0</v>
      </c>
      <c r="N24" s="118">
        <f>IF(N11=0,0,VLOOKUP(N11,FAC_TOTALS_APTA!$A$4:$BP$126,$L24,FALSE))</f>
        <v>0</v>
      </c>
      <c r="O24" s="118">
        <f>IF(O11=0,0,VLOOKUP(O11,FAC_TOTALS_APTA!$A$4:$BP$126,$L24,FALSE))</f>
        <v>0</v>
      </c>
      <c r="P24" s="118">
        <f>IF(P11=0,0,VLOOKUP(P11,FAC_TOTALS_APTA!$A$4:$BP$126,$L24,FALSE))</f>
        <v>0</v>
      </c>
      <c r="Q24" s="118">
        <f>IF(Q11=0,0,VLOOKUP(Q11,FAC_TOTALS_APTA!$A$4:$BP$126,$L24,FALSE))</f>
        <v>0</v>
      </c>
      <c r="R24" s="118">
        <f>IF(R11=0,0,VLOOKUP(R11,FAC_TOTALS_APTA!$A$4:$BP$126,$L24,FALSE))</f>
        <v>-2047416.9711154499</v>
      </c>
      <c r="S24" s="118">
        <f>IF(S11=0,0,VLOOKUP(S11,FAC_TOTALS_APTA!$A$4:$BP$126,$L24,FALSE))</f>
        <v>0</v>
      </c>
      <c r="T24" s="118">
        <f>IF(T11=0,0,VLOOKUP(T11,FAC_TOTALS_APTA!$A$4:$BP$126,$L24,FALSE))</f>
        <v>-1745945.8682661799</v>
      </c>
      <c r="U24" s="118">
        <f>IF(U11=0,0,VLOOKUP(U11,FAC_TOTALS_APTA!$A$4:$BP$126,$L24,FALSE))</f>
        <v>-1208826.38186593</v>
      </c>
      <c r="V24" s="118">
        <f>IF(V11=0,0,VLOOKUP(V11,FAC_TOTALS_APTA!$A$4:$BP$126,$L24,FALSE))</f>
        <v>-756114.72411717405</v>
      </c>
      <c r="W24" s="118">
        <f>IF(W11=0,0,VLOOKUP(W11,FAC_TOTALS_APTA!$A$4:$BP$126,$L24,FALSE))</f>
        <v>0</v>
      </c>
      <c r="X24" s="118">
        <f>IF(X11=0,0,VLOOKUP(X11,FAC_TOTALS_APTA!$A$4:$BP$126,$L24,FALSE))</f>
        <v>0</v>
      </c>
      <c r="Y24" s="118">
        <f>IF(Y11=0,0,VLOOKUP(Y11,FAC_TOTALS_APTA!$A$4:$BP$126,$L24,FALSE))</f>
        <v>0</v>
      </c>
      <c r="Z24" s="118">
        <f>IF(Z11=0,0,VLOOKUP(Z11,FAC_TOTALS_APTA!$A$4:$BP$126,$L24,FALSE))</f>
        <v>0</v>
      </c>
      <c r="AA24" s="118">
        <f>IF(AA11=0,0,VLOOKUP(AA11,FAC_TOTALS_APTA!$A$4:$BP$126,$L24,FALSE))</f>
        <v>0</v>
      </c>
      <c r="AB24" s="118">
        <f>IF(AB11=0,0,VLOOKUP(AB11,FAC_TOTALS_APTA!$A$4:$BP$126,$L24,FALSE))</f>
        <v>0</v>
      </c>
      <c r="AC24" s="122">
        <f t="shared" si="4"/>
        <v>-5758303.9453647332</v>
      </c>
      <c r="AD24" s="123">
        <f>AC24/G28</f>
        <v>-2.5964626448815777E-3</v>
      </c>
      <c r="AE24" s="7"/>
    </row>
    <row r="25" spans="1:31" s="14" customFormat="1" x14ac:dyDescent="0.25">
      <c r="A25" s="7"/>
      <c r="B25" s="128" t="s">
        <v>65</v>
      </c>
      <c r="C25" s="129"/>
      <c r="D25" s="130" t="s">
        <v>44</v>
      </c>
      <c r="E25" s="131"/>
      <c r="F25" s="130">
        <f>MATCH($D25,FAC_TOTALS_APTA!$A$2:$BP$2,)</f>
        <v>32</v>
      </c>
      <c r="G25" s="132">
        <f>VLOOKUP(G11,FAC_TOTALS_APTA!$A$4:$BP$126,$F25,FALSE)</f>
        <v>0</v>
      </c>
      <c r="H25" s="132">
        <f>VLOOKUP(H11,FAC_TOTALS_APTA!$A$4:$BP$126,$F25,FALSE)</f>
        <v>0</v>
      </c>
      <c r="I25" s="133" t="str">
        <f t="shared" si="1"/>
        <v>-</v>
      </c>
      <c r="J25" s="134" t="str">
        <f t="shared" si="2"/>
        <v/>
      </c>
      <c r="K25" s="134" t="str">
        <f t="shared" si="3"/>
        <v>scooter_flag_FAC</v>
      </c>
      <c r="L25" s="130">
        <f>MATCH($K25,FAC_TOTALS_APTA!$A$2:$BN$2,)</f>
        <v>53</v>
      </c>
      <c r="M25" s="135">
        <f>IF(M11=0,0,VLOOKUP(M11,FAC_TOTALS_APTA!$A$4:$BP$126,$L25,FALSE))</f>
        <v>0</v>
      </c>
      <c r="N25" s="135">
        <f>IF(N11=0,0,VLOOKUP(N11,FAC_TOTALS_APTA!$A$4:$BP$126,$L25,FALSE))</f>
        <v>0</v>
      </c>
      <c r="O25" s="135">
        <f>IF(O11=0,0,VLOOKUP(O11,FAC_TOTALS_APTA!$A$4:$BP$126,$L25,FALSE))</f>
        <v>0</v>
      </c>
      <c r="P25" s="135">
        <f>IF(P11=0,0,VLOOKUP(P11,FAC_TOTALS_APTA!$A$4:$BP$126,$L25,FALSE))</f>
        <v>0</v>
      </c>
      <c r="Q25" s="135">
        <f>IF(Q11=0,0,VLOOKUP(Q11,FAC_TOTALS_APTA!$A$4:$BP$126,$L25,FALSE))</f>
        <v>0</v>
      </c>
      <c r="R25" s="135">
        <f>IF(R11=0,0,VLOOKUP(R11,FAC_TOTALS_APTA!$A$4:$BP$126,$L25,FALSE))</f>
        <v>0</v>
      </c>
      <c r="S25" s="135">
        <f>IF(S11=0,0,VLOOKUP(S11,FAC_TOTALS_APTA!$A$4:$BP$126,$L25,FALSE))</f>
        <v>0</v>
      </c>
      <c r="T25" s="135">
        <f>IF(T11=0,0,VLOOKUP(T11,FAC_TOTALS_APTA!$A$4:$BP$126,$L25,FALSE))</f>
        <v>0</v>
      </c>
      <c r="U25" s="135">
        <f>IF(U11=0,0,VLOOKUP(U11,FAC_TOTALS_APTA!$A$4:$BP$126,$L25,FALSE))</f>
        <v>0</v>
      </c>
      <c r="V25" s="135">
        <f>IF(V11=0,0,VLOOKUP(V11,FAC_TOTALS_APTA!$A$4:$BP$126,$L25,FALSE))</f>
        <v>0</v>
      </c>
      <c r="W25" s="135">
        <f>IF(W11=0,0,VLOOKUP(W11,FAC_TOTALS_APTA!$A$4:$BP$126,$L25,FALSE))</f>
        <v>0</v>
      </c>
      <c r="X25" s="135">
        <f>IF(X11=0,0,VLOOKUP(X11,FAC_TOTALS_APTA!$A$4:$BP$126,$L25,FALSE))</f>
        <v>0</v>
      </c>
      <c r="Y25" s="135">
        <f>IF(Y11=0,0,VLOOKUP(Y11,FAC_TOTALS_APTA!$A$4:$BP$126,$L25,FALSE))</f>
        <v>0</v>
      </c>
      <c r="Z25" s="135">
        <f>IF(Z11=0,0,VLOOKUP(Z11,FAC_TOTALS_APTA!$A$4:$BP$126,$L25,FALSE))</f>
        <v>0</v>
      </c>
      <c r="AA25" s="135">
        <f>IF(AA11=0,0,VLOOKUP(AA11,FAC_TOTALS_APTA!$A$4:$BP$126,$L25,FALSE))</f>
        <v>0</v>
      </c>
      <c r="AB25" s="135">
        <f>IF(AB11=0,0,VLOOKUP(AB11,FAC_TOTALS_APTA!$A$4:$BP$126,$L25,FALSE))</f>
        <v>0</v>
      </c>
      <c r="AC25" s="136">
        <f t="shared" si="4"/>
        <v>0</v>
      </c>
      <c r="AD25" s="137">
        <f>AC25/G28</f>
        <v>0</v>
      </c>
      <c r="AE25" s="7"/>
    </row>
    <row r="26" spans="1:31" s="14" customFormat="1" x14ac:dyDescent="0.25">
      <c r="A26" s="7"/>
      <c r="B26" s="138" t="s">
        <v>53</v>
      </c>
      <c r="C26" s="139"/>
      <c r="D26" s="138" t="s">
        <v>45</v>
      </c>
      <c r="E26" s="140"/>
      <c r="F26" s="141"/>
      <c r="G26" s="142"/>
      <c r="H26" s="142"/>
      <c r="I26" s="143"/>
      <c r="J26" s="144"/>
      <c r="K26" s="144" t="str">
        <f t="shared" si="3"/>
        <v>New_Reporter_FAC</v>
      </c>
      <c r="L26" s="141">
        <f>MATCH($K26,FAC_TOTALS_APTA!$A$2:$BN$2,)</f>
        <v>57</v>
      </c>
      <c r="M26" s="142">
        <f>IF(M11=0,0,VLOOKUP(M11,FAC_TOTALS_APTA!$A$4:$BP$126,$L26,FALSE))</f>
        <v>0</v>
      </c>
      <c r="N26" s="142">
        <f>IF(N11=0,0,VLOOKUP(N11,FAC_TOTALS_APTA!$A$4:$BP$126,$L26,FALSE))</f>
        <v>179225222.99999899</v>
      </c>
      <c r="O26" s="142">
        <f>IF(O11=0,0,VLOOKUP(O11,FAC_TOTALS_APTA!$A$4:$BP$126,$L26,FALSE))</f>
        <v>125667082.999999</v>
      </c>
      <c r="P26" s="142">
        <f>IF(P11=0,0,VLOOKUP(P11,FAC_TOTALS_APTA!$A$4:$BP$126,$L26,FALSE))</f>
        <v>0</v>
      </c>
      <c r="Q26" s="142">
        <f>IF(Q11=0,0,VLOOKUP(Q11,FAC_TOTALS_APTA!$A$4:$BP$126,$L26,FALSE))</f>
        <v>0</v>
      </c>
      <c r="R26" s="142">
        <f>IF(R11=0,0,VLOOKUP(R11,FAC_TOTALS_APTA!$A$4:$BP$126,$L26,FALSE))</f>
        <v>0</v>
      </c>
      <c r="S26" s="142">
        <f>IF(S11=0,0,VLOOKUP(S11,FAC_TOTALS_APTA!$A$4:$BP$126,$L26,FALSE))</f>
        <v>0</v>
      </c>
      <c r="T26" s="142">
        <f>IF(T11=0,0,VLOOKUP(T11,FAC_TOTALS_APTA!$A$4:$BP$126,$L26,FALSE))</f>
        <v>0</v>
      </c>
      <c r="U26" s="142">
        <f>IF(U11=0,0,VLOOKUP(U11,FAC_TOTALS_APTA!$A$4:$BP$126,$L26,FALSE))</f>
        <v>0</v>
      </c>
      <c r="V26" s="142">
        <f>IF(V11=0,0,VLOOKUP(V11,FAC_TOTALS_APTA!$A$4:$BP$126,$L26,FALSE))</f>
        <v>0</v>
      </c>
      <c r="W26" s="142">
        <f>IF(W11=0,0,VLOOKUP(W11,FAC_TOTALS_APTA!$A$4:$BP$126,$L26,FALSE))</f>
        <v>0</v>
      </c>
      <c r="X26" s="142">
        <f>IF(X11=0,0,VLOOKUP(X11,FAC_TOTALS_APTA!$A$4:$BP$126,$L26,FALSE))</f>
        <v>0</v>
      </c>
      <c r="Y26" s="142">
        <f>IF(Y11=0,0,VLOOKUP(Y11,FAC_TOTALS_APTA!$A$4:$BP$126,$L26,FALSE))</f>
        <v>0</v>
      </c>
      <c r="Z26" s="142">
        <f>IF(Z11=0,0,VLOOKUP(Z11,FAC_TOTALS_APTA!$A$4:$BP$126,$L26,FALSE))</f>
        <v>0</v>
      </c>
      <c r="AA26" s="142">
        <f>IF(AA11=0,0,VLOOKUP(AA11,FAC_TOTALS_APTA!$A$4:$BP$126,$L26,FALSE))</f>
        <v>0</v>
      </c>
      <c r="AB26" s="142">
        <f>IF(AB11=0,0,VLOOKUP(AB11,FAC_TOTALS_APTA!$A$4:$BP$126,$L26,FALSE))</f>
        <v>0</v>
      </c>
      <c r="AC26" s="145">
        <f>SUM(M26:AB26)</f>
        <v>304892305.99999797</v>
      </c>
      <c r="AD26" s="146">
        <f>AC26/G28</f>
        <v>0.13747823851466651</v>
      </c>
      <c r="AE26" s="7"/>
    </row>
    <row r="27" spans="1:31" s="106" customFormat="1" x14ac:dyDescent="0.25">
      <c r="A27" s="105"/>
      <c r="B27" s="116" t="s">
        <v>66</v>
      </c>
      <c r="C27" s="117"/>
      <c r="D27" s="105" t="s">
        <v>6</v>
      </c>
      <c r="E27" s="119"/>
      <c r="F27" s="105">
        <f>MATCH($D27,FAC_TOTALS_APTA!$A$2:$BN$2,)</f>
        <v>10</v>
      </c>
      <c r="G27" s="118">
        <f>VLOOKUP(G11,FAC_TOTALS_APTA!$A$4:$BP$126,$F27,FALSE)</f>
        <v>1994363360.5709801</v>
      </c>
      <c r="H27" s="118">
        <f>VLOOKUP(H11,FAC_TOTALS_APTA!$A$4:$BN$126,$F27,FALSE)</f>
        <v>2587826364.9512901</v>
      </c>
      <c r="I27" s="147">
        <f t="shared" ref="I27:I28" si="11">H27/G27-1</f>
        <v>0.2975701500103789</v>
      </c>
      <c r="J27" s="121"/>
      <c r="K27" s="121"/>
      <c r="L27" s="105"/>
      <c r="M27" s="118">
        <f t="shared" ref="M27:AB27" si="12">SUM(M13:M20)</f>
        <v>36319921.294752628</v>
      </c>
      <c r="N27" s="118">
        <f t="shared" si="12"/>
        <v>82282634.213368103</v>
      </c>
      <c r="O27" s="118">
        <f t="shared" si="12"/>
        <v>25178857.811395451</v>
      </c>
      <c r="P27" s="118">
        <f t="shared" si="12"/>
        <v>43793738.233808897</v>
      </c>
      <c r="Q27" s="118">
        <f t="shared" si="12"/>
        <v>34521303.804887578</v>
      </c>
      <c r="R27" s="118">
        <f t="shared" si="12"/>
        <v>58105850.019676037</v>
      </c>
      <c r="S27" s="118">
        <f t="shared" si="12"/>
        <v>-120324824.95370361</v>
      </c>
      <c r="T27" s="118">
        <f t="shared" si="12"/>
        <v>-36583336.469365887</v>
      </c>
      <c r="U27" s="118">
        <f t="shared" si="12"/>
        <v>2373431.3431407958</v>
      </c>
      <c r="V27" s="118">
        <f t="shared" si="12"/>
        <v>-13443015.180926774</v>
      </c>
      <c r="W27" s="118">
        <f t="shared" si="12"/>
        <v>0</v>
      </c>
      <c r="X27" s="118">
        <f t="shared" si="12"/>
        <v>0</v>
      </c>
      <c r="Y27" s="118">
        <f t="shared" si="12"/>
        <v>0</v>
      </c>
      <c r="Z27" s="118">
        <f t="shared" si="12"/>
        <v>0</v>
      </c>
      <c r="AA27" s="118">
        <f t="shared" si="12"/>
        <v>0</v>
      </c>
      <c r="AB27" s="118">
        <f t="shared" si="12"/>
        <v>0</v>
      </c>
      <c r="AC27" s="122">
        <f>H27-G27</f>
        <v>593463004.38031006</v>
      </c>
      <c r="AD27" s="123">
        <f>I27</f>
        <v>0.2975701500103789</v>
      </c>
      <c r="AE27" s="105"/>
    </row>
    <row r="28" spans="1:31" ht="13.5" thickBot="1" x14ac:dyDescent="0.3">
      <c r="B28" s="148" t="s">
        <v>50</v>
      </c>
      <c r="C28" s="149"/>
      <c r="D28" s="149" t="s">
        <v>4</v>
      </c>
      <c r="E28" s="149"/>
      <c r="F28" s="149">
        <f>MATCH($D28,FAC_TOTALS_APTA!$A$2:$BN$2,)</f>
        <v>8</v>
      </c>
      <c r="G28" s="115">
        <f>VLOOKUP(G11,FAC_TOTALS_APTA!$A$4:$BN$126,$F28,FALSE)</f>
        <v>2217749582</v>
      </c>
      <c r="H28" s="115">
        <f>VLOOKUP(H11,FAC_TOTALS_APTA!$A$4:$BN$126,$F28,FALSE)</f>
        <v>2541057030.99999</v>
      </c>
      <c r="I28" s="150">
        <f t="shared" si="11"/>
        <v>0.14578176527415976</v>
      </c>
      <c r="J28" s="151"/>
      <c r="K28" s="151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52">
        <f>H28-G28</f>
        <v>323307448.99998999</v>
      </c>
      <c r="AD28" s="153">
        <f>I28</f>
        <v>0.14578176527415976</v>
      </c>
    </row>
    <row r="29" spans="1:31" ht="14.25" thickTop="1" thickBot="1" x14ac:dyDescent="0.3">
      <c r="B29" s="154" t="s">
        <v>67</v>
      </c>
      <c r="C29" s="155"/>
      <c r="D29" s="155"/>
      <c r="E29" s="156"/>
      <c r="F29" s="155"/>
      <c r="G29" s="155"/>
      <c r="H29" s="155"/>
      <c r="I29" s="157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3">
        <f>AD28-AD27</f>
        <v>-0.15178838473621914</v>
      </c>
    </row>
    <row r="30" spans="1:31" ht="13.5" thickTop="1" x14ac:dyDescent="0.25"/>
    <row r="31" spans="1:31" s="11" customFormat="1" x14ac:dyDescent="0.25">
      <c r="B31" s="19" t="s">
        <v>25</v>
      </c>
      <c r="E31" s="7"/>
      <c r="G31" s="107"/>
      <c r="H31" s="107"/>
      <c r="I31" s="18"/>
    </row>
    <row r="32" spans="1:31" x14ac:dyDescent="0.25">
      <c r="B32" s="16" t="s">
        <v>16</v>
      </c>
      <c r="C32" s="17" t="s">
        <v>17</v>
      </c>
      <c r="D32" s="11"/>
      <c r="E32" s="7"/>
      <c r="F32" s="11"/>
      <c r="G32" s="107"/>
      <c r="H32" s="107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1" x14ac:dyDescent="0.25">
      <c r="B33" s="16"/>
      <c r="C33" s="17"/>
      <c r="D33" s="11"/>
      <c r="E33" s="7"/>
      <c r="F33" s="11"/>
      <c r="G33" s="107"/>
      <c r="H33" s="107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1" x14ac:dyDescent="0.25">
      <c r="B34" s="19" t="s">
        <v>26</v>
      </c>
      <c r="C34" s="20">
        <v>0</v>
      </c>
      <c r="D34" s="11"/>
      <c r="E34" s="7"/>
      <c r="F34" s="11"/>
      <c r="G34" s="107"/>
      <c r="H34" s="107"/>
      <c r="I34" s="18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1" ht="13.5" thickBot="1" x14ac:dyDescent="0.3">
      <c r="B35" s="21" t="s">
        <v>33</v>
      </c>
      <c r="C35" s="22">
        <v>2</v>
      </c>
      <c r="D35" s="23"/>
      <c r="E35" s="24"/>
      <c r="F35" s="23"/>
      <c r="G35" s="158"/>
      <c r="H35" s="158"/>
      <c r="I35" s="2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1:31" ht="13.5" thickTop="1" x14ac:dyDescent="0.25">
      <c r="B36" s="62"/>
      <c r="C36" s="63"/>
      <c r="D36" s="63"/>
      <c r="E36" s="63"/>
      <c r="F36" s="63"/>
      <c r="G36" s="172" t="s">
        <v>51</v>
      </c>
      <c r="H36" s="172"/>
      <c r="I36" s="1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172" t="s">
        <v>55</v>
      </c>
      <c r="AD36" s="172"/>
    </row>
    <row r="37" spans="1:31" x14ac:dyDescent="0.25">
      <c r="B37" s="9" t="s">
        <v>18</v>
      </c>
      <c r="C37" s="28" t="s">
        <v>19</v>
      </c>
      <c r="D37" s="8" t="s">
        <v>20</v>
      </c>
      <c r="E37" s="8"/>
      <c r="F37" s="8"/>
      <c r="G37" s="129">
        <f>$C$1</f>
        <v>2002</v>
      </c>
      <c r="H37" s="129">
        <f>$C$2</f>
        <v>2012</v>
      </c>
      <c r="I37" s="28" t="s">
        <v>22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 t="s">
        <v>24</v>
      </c>
      <c r="AD37" s="28" t="s">
        <v>22</v>
      </c>
    </row>
    <row r="38" spans="1:31" ht="12.95" hidden="1" customHeight="1" x14ac:dyDescent="0.25">
      <c r="B38" s="26"/>
      <c r="C38" s="29"/>
      <c r="D38" s="7"/>
      <c r="E38" s="7"/>
      <c r="F38" s="7"/>
      <c r="G38" s="105"/>
      <c r="H38" s="105"/>
      <c r="I38" s="29"/>
      <c r="J38" s="7"/>
      <c r="K38" s="7"/>
      <c r="L38" s="7"/>
      <c r="M38" s="7">
        <v>1</v>
      </c>
      <c r="N38" s="7">
        <v>2</v>
      </c>
      <c r="O38" s="7">
        <v>3</v>
      </c>
      <c r="P38" s="7">
        <v>4</v>
      </c>
      <c r="Q38" s="7">
        <v>5</v>
      </c>
      <c r="R38" s="7">
        <v>6</v>
      </c>
      <c r="S38" s="7">
        <v>7</v>
      </c>
      <c r="T38" s="7">
        <v>8</v>
      </c>
      <c r="U38" s="7">
        <v>9</v>
      </c>
      <c r="V38" s="7">
        <v>10</v>
      </c>
      <c r="W38" s="7">
        <v>11</v>
      </c>
      <c r="X38" s="7">
        <v>12</v>
      </c>
      <c r="Y38" s="7">
        <v>13</v>
      </c>
      <c r="Z38" s="7">
        <v>14</v>
      </c>
      <c r="AA38" s="7">
        <v>15</v>
      </c>
      <c r="AB38" s="7">
        <v>16</v>
      </c>
      <c r="AC38" s="7"/>
      <c r="AD38" s="7"/>
    </row>
    <row r="39" spans="1:31" ht="12.95" hidden="1" customHeight="1" x14ac:dyDescent="0.25">
      <c r="B39" s="26"/>
      <c r="C39" s="29"/>
      <c r="D39" s="7"/>
      <c r="E39" s="7"/>
      <c r="F39" s="7"/>
      <c r="G39" s="105" t="str">
        <f>CONCATENATE($C34,"_",$C35,"_",G37)</f>
        <v>0_2_2002</v>
      </c>
      <c r="H39" s="105" t="str">
        <f>CONCATENATE($C34,"_",$C35,"_",H37)</f>
        <v>0_2_2012</v>
      </c>
      <c r="I39" s="29"/>
      <c r="J39" s="7"/>
      <c r="K39" s="7"/>
      <c r="L39" s="7"/>
      <c r="M39" s="7" t="str">
        <f>IF($G37+M38&gt;$H37,0,CONCATENATE($C34,"_",$C35,"_",$G37+M38))</f>
        <v>0_2_2003</v>
      </c>
      <c r="N39" s="7" t="str">
        <f t="shared" ref="N39:AB39" si="13">IF($G37+N38&gt;$H37,0,CONCATENATE($C34,"_",$C35,"_",$G37+N38))</f>
        <v>0_2_2004</v>
      </c>
      <c r="O39" s="7" t="str">
        <f t="shared" si="13"/>
        <v>0_2_2005</v>
      </c>
      <c r="P39" s="7" t="str">
        <f t="shared" si="13"/>
        <v>0_2_2006</v>
      </c>
      <c r="Q39" s="7" t="str">
        <f t="shared" si="13"/>
        <v>0_2_2007</v>
      </c>
      <c r="R39" s="7" t="str">
        <f t="shared" si="13"/>
        <v>0_2_2008</v>
      </c>
      <c r="S39" s="7" t="str">
        <f t="shared" si="13"/>
        <v>0_2_2009</v>
      </c>
      <c r="T39" s="7" t="str">
        <f t="shared" si="13"/>
        <v>0_2_2010</v>
      </c>
      <c r="U39" s="7" t="str">
        <f t="shared" si="13"/>
        <v>0_2_2011</v>
      </c>
      <c r="V39" s="7" t="str">
        <f t="shared" si="13"/>
        <v>0_2_2012</v>
      </c>
      <c r="W39" s="7">
        <f t="shared" si="13"/>
        <v>0</v>
      </c>
      <c r="X39" s="7">
        <f t="shared" si="13"/>
        <v>0</v>
      </c>
      <c r="Y39" s="7">
        <f t="shared" si="13"/>
        <v>0</v>
      </c>
      <c r="Z39" s="7">
        <f t="shared" si="13"/>
        <v>0</v>
      </c>
      <c r="AA39" s="7">
        <f t="shared" si="13"/>
        <v>0</v>
      </c>
      <c r="AB39" s="7">
        <f t="shared" si="13"/>
        <v>0</v>
      </c>
      <c r="AC39" s="7"/>
      <c r="AD39" s="7"/>
    </row>
    <row r="40" spans="1:31" ht="12.95" hidden="1" customHeight="1" x14ac:dyDescent="0.25">
      <c r="B40" s="26"/>
      <c r="C40" s="29"/>
      <c r="D40" s="7"/>
      <c r="E40" s="7"/>
      <c r="F40" s="7" t="s">
        <v>23</v>
      </c>
      <c r="G40" s="118"/>
      <c r="H40" s="118"/>
      <c r="I40" s="29"/>
      <c r="J40" s="7"/>
      <c r="K40" s="7"/>
      <c r="L40" s="7" t="s">
        <v>23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1" x14ac:dyDescent="0.25">
      <c r="B41" s="26" t="s">
        <v>31</v>
      </c>
      <c r="C41" s="29" t="s">
        <v>21</v>
      </c>
      <c r="D41" s="105" t="s">
        <v>89</v>
      </c>
      <c r="E41" s="56"/>
      <c r="F41" s="7">
        <f>MATCH($D41,FAC_TOTALS_APTA!$A$2:$BP$2,)</f>
        <v>13</v>
      </c>
      <c r="G41" s="118">
        <f>VLOOKUP(G39,FAC_TOTALS_APTA!$A$4:$BP$126,$F41,FALSE)</f>
        <v>13378352.2086371</v>
      </c>
      <c r="H41" s="118">
        <f>VLOOKUP(H39,FAC_TOTALS_APTA!$A$4:$BP$126,$F41,FALSE)</f>
        <v>11264859.978528</v>
      </c>
      <c r="I41" s="31">
        <f>IFERROR(H41/G41-1,"-")</f>
        <v>-0.15797851612432678</v>
      </c>
      <c r="J41" s="32" t="str">
        <f>IF(C41="Log","_log","")</f>
        <v>_log</v>
      </c>
      <c r="K41" s="32" t="str">
        <f>CONCATENATE(D41,J41,"_FAC")</f>
        <v>VRM_ADJ_MIDLOW_log_FAC</v>
      </c>
      <c r="L41" s="7">
        <f>MATCH($K41,FAC_TOTALS_APTA!$A$2:$BN$2,)</f>
        <v>34</v>
      </c>
      <c r="M41" s="30">
        <f>IF(M39=0,0,VLOOKUP(M39,FAC_TOTALS_APTA!$A$4:$BP$126,$L41,FALSE))</f>
        <v>356763.47181237198</v>
      </c>
      <c r="N41" s="30">
        <f>IF(N39=0,0,VLOOKUP(N39,FAC_TOTALS_APTA!$A$4:$BP$126,$L41,FALSE))</f>
        <v>-1047005.4979450901</v>
      </c>
      <c r="O41" s="30">
        <f>IF(O39=0,0,VLOOKUP(O39,FAC_TOTALS_APTA!$A$4:$BP$126,$L41,FALSE))</f>
        <v>1170337.0889649801</v>
      </c>
      <c r="P41" s="30">
        <f>IF(P39=0,0,VLOOKUP(P39,FAC_TOTALS_APTA!$A$4:$BP$126,$L41,FALSE))</f>
        <v>2642130.0794922002</v>
      </c>
      <c r="Q41" s="30">
        <f>IF(Q39=0,0,VLOOKUP(Q39,FAC_TOTALS_APTA!$A$4:$BP$126,$L41,FALSE))</f>
        <v>3303378.2715876801</v>
      </c>
      <c r="R41" s="30">
        <f>IF(R39=0,0,VLOOKUP(R39,FAC_TOTALS_APTA!$A$4:$BP$126,$L41,FALSE))</f>
        <v>7333208.9038899401</v>
      </c>
      <c r="S41" s="30">
        <f>IF(S39=0,0,VLOOKUP(S39,FAC_TOTALS_APTA!$A$4:$BP$126,$L41,FALSE))</f>
        <v>-7106791.9418208804</v>
      </c>
      <c r="T41" s="30">
        <f>IF(T39=0,0,VLOOKUP(T39,FAC_TOTALS_APTA!$A$4:$BP$126,$L41,FALSE))</f>
        <v>-6370858.2602695404</v>
      </c>
      <c r="U41" s="30">
        <f>IF(U39=0,0,VLOOKUP(U39,FAC_TOTALS_APTA!$A$4:$BP$126,$L41,FALSE))</f>
        <v>-6051874.7271200903</v>
      </c>
      <c r="V41" s="30">
        <f>IF(V39=0,0,VLOOKUP(V39,FAC_TOTALS_APTA!$A$4:$BP$126,$L41,FALSE))</f>
        <v>-3527340.8292499101</v>
      </c>
      <c r="W41" s="30">
        <f>IF(W39=0,0,VLOOKUP(W39,FAC_TOTALS_APTA!$A$4:$BP$126,$L41,FALSE))</f>
        <v>0</v>
      </c>
      <c r="X41" s="30">
        <f>IF(X39=0,0,VLOOKUP(X39,FAC_TOTALS_APTA!$A$4:$BP$126,$L41,FALSE))</f>
        <v>0</v>
      </c>
      <c r="Y41" s="30">
        <f>IF(Y39=0,0,VLOOKUP(Y39,FAC_TOTALS_APTA!$A$4:$BP$126,$L41,FALSE))</f>
        <v>0</v>
      </c>
      <c r="Z41" s="30">
        <f>IF(Z39=0,0,VLOOKUP(Z39,FAC_TOTALS_APTA!$A$4:$BP$126,$L41,FALSE))</f>
        <v>0</v>
      </c>
      <c r="AA41" s="30">
        <f>IF(AA39=0,0,VLOOKUP(AA39,FAC_TOTALS_APTA!$A$4:$BP$126,$L41,FALSE))</f>
        <v>0</v>
      </c>
      <c r="AB41" s="30">
        <f>IF(AB39=0,0,VLOOKUP(AB39,FAC_TOTALS_APTA!$A$4:$BP$126,$L41,FALSE))</f>
        <v>0</v>
      </c>
      <c r="AC41" s="33">
        <f>SUM(M41:AB41)</f>
        <v>-9298053.4406583384</v>
      </c>
      <c r="AD41" s="34">
        <f>AC41/G55</f>
        <v>-1.3005266353870776E-2</v>
      </c>
    </row>
    <row r="42" spans="1:31" x14ac:dyDescent="0.25">
      <c r="B42" s="26" t="s">
        <v>52</v>
      </c>
      <c r="C42" s="29" t="s">
        <v>21</v>
      </c>
      <c r="D42" s="105" t="s">
        <v>79</v>
      </c>
      <c r="E42" s="56"/>
      <c r="F42" s="7">
        <f>MATCH($D42,FAC_TOTALS_APTA!$A$2:$BP$2,)</f>
        <v>15</v>
      </c>
      <c r="G42" s="124">
        <f>VLOOKUP(G39,FAC_TOTALS_APTA!$A$4:$BP$126,$F42,FALSE)</f>
        <v>0.92425916812859699</v>
      </c>
      <c r="H42" s="124">
        <f>VLOOKUP(H39,FAC_TOTALS_APTA!$A$4:$BP$126,$F42,FALSE)</f>
        <v>0.99257439422925597</v>
      </c>
      <c r="I42" s="31">
        <f t="shared" ref="I42:I53" si="14">IFERROR(H42/G42-1,"-")</f>
        <v>7.3913495755720593E-2</v>
      </c>
      <c r="J42" s="32" t="str">
        <f t="shared" ref="J42:J53" si="15">IF(C42="Log","_log","")</f>
        <v>_log</v>
      </c>
      <c r="K42" s="32" t="str">
        <f t="shared" ref="K42:K54" si="16">CONCATENATE(D42,J42,"_FAC")</f>
        <v>FARE_per_UPT_cleaned_2018_MIDLOW_log_FAC</v>
      </c>
      <c r="L42" s="7">
        <f>MATCH($K42,FAC_TOTALS_APTA!$A$2:$BN$2,)</f>
        <v>36</v>
      </c>
      <c r="M42" s="30">
        <f>IF(M39=0,0,VLOOKUP(M39,FAC_TOTALS_APTA!$A$4:$BP$126,$L42,FALSE))</f>
        <v>707245.44855870795</v>
      </c>
      <c r="N42" s="30">
        <f>IF(N39=0,0,VLOOKUP(N39,FAC_TOTALS_APTA!$A$4:$BP$126,$L42,FALSE))</f>
        <v>4437247.2466695001</v>
      </c>
      <c r="O42" s="30">
        <f>IF(O39=0,0,VLOOKUP(O39,FAC_TOTALS_APTA!$A$4:$BP$126,$L42,FALSE))</f>
        <v>-1641693.05996896</v>
      </c>
      <c r="P42" s="30">
        <f>IF(P39=0,0,VLOOKUP(P39,FAC_TOTALS_APTA!$A$4:$BP$126,$L42,FALSE))</f>
        <v>-3686229.50350367</v>
      </c>
      <c r="Q42" s="30">
        <f>IF(Q39=0,0,VLOOKUP(Q39,FAC_TOTALS_APTA!$A$4:$BP$126,$L42,FALSE))</f>
        <v>-4805505.0117632998</v>
      </c>
      <c r="R42" s="30">
        <f>IF(R39=0,0,VLOOKUP(R39,FAC_TOTALS_APTA!$A$4:$BP$126,$L42,FALSE))</f>
        <v>1595209.1039187501</v>
      </c>
      <c r="S42" s="30">
        <f>IF(S39=0,0,VLOOKUP(S39,FAC_TOTALS_APTA!$A$4:$BP$126,$L42,FALSE))</f>
        <v>-33880603.393231302</v>
      </c>
      <c r="T42" s="30">
        <f>IF(T39=0,0,VLOOKUP(T39,FAC_TOTALS_APTA!$A$4:$BP$126,$L42,FALSE))</f>
        <v>779631.33394337096</v>
      </c>
      <c r="U42" s="30">
        <f>IF(U39=0,0,VLOOKUP(U39,FAC_TOTALS_APTA!$A$4:$BP$126,$L42,FALSE))</f>
        <v>4086555.8577749599</v>
      </c>
      <c r="V42" s="30">
        <f>IF(V39=0,0,VLOOKUP(V39,FAC_TOTALS_APTA!$A$4:$BP$126,$L42,FALSE))</f>
        <v>34528.221681289702</v>
      </c>
      <c r="W42" s="30">
        <f>IF(W39=0,0,VLOOKUP(W39,FAC_TOTALS_APTA!$A$4:$BP$126,$L42,FALSE))</f>
        <v>0</v>
      </c>
      <c r="X42" s="30">
        <f>IF(X39=0,0,VLOOKUP(X39,FAC_TOTALS_APTA!$A$4:$BP$126,$L42,FALSE))</f>
        <v>0</v>
      </c>
      <c r="Y42" s="30">
        <f>IF(Y39=0,0,VLOOKUP(Y39,FAC_TOTALS_APTA!$A$4:$BP$126,$L42,FALSE))</f>
        <v>0</v>
      </c>
      <c r="Z42" s="30">
        <f>IF(Z39=0,0,VLOOKUP(Z39,FAC_TOTALS_APTA!$A$4:$BP$126,$L42,FALSE))</f>
        <v>0</v>
      </c>
      <c r="AA42" s="30">
        <f>IF(AA39=0,0,VLOOKUP(AA39,FAC_TOTALS_APTA!$A$4:$BP$126,$L42,FALSE))</f>
        <v>0</v>
      </c>
      <c r="AB42" s="30">
        <f>IF(AB39=0,0,VLOOKUP(AB39,FAC_TOTALS_APTA!$A$4:$BP$126,$L42,FALSE))</f>
        <v>0</v>
      </c>
      <c r="AC42" s="33">
        <f t="shared" ref="AC42:AC53" si="17">SUM(M42:AB42)</f>
        <v>-32373613.755920649</v>
      </c>
      <c r="AD42" s="34">
        <f>AC42/G55</f>
        <v>-4.5281248642003134E-2</v>
      </c>
    </row>
    <row r="43" spans="1:31" s="14" customFormat="1" x14ac:dyDescent="0.25">
      <c r="A43" s="7"/>
      <c r="B43" s="116" t="s">
        <v>84</v>
      </c>
      <c r="C43" s="117"/>
      <c r="D43" s="105" t="s">
        <v>81</v>
      </c>
      <c r="E43" s="119"/>
      <c r="F43" s="105">
        <f>MATCH($D43,FAC_TOTALS_APTA!$A$2:$BP$2,)</f>
        <v>23</v>
      </c>
      <c r="G43" s="118">
        <f>VLOOKUP(G39,FAC_TOTALS_APTA!$A$4:$BP$126,$F43,FALSE)</f>
        <v>0</v>
      </c>
      <c r="H43" s="118">
        <f>VLOOKUP(H39,FAC_TOTALS_APTA!$A$4:$BP$126,$F43,FALSE)</f>
        <v>0</v>
      </c>
      <c r="I43" s="120" t="str">
        <f>IFERROR(H43/G43-1,"-")</f>
        <v>-</v>
      </c>
      <c r="J43" s="121" t="str">
        <f t="shared" si="15"/>
        <v/>
      </c>
      <c r="K43" s="121" t="str">
        <f t="shared" si="16"/>
        <v>RESTRUCTURE_FAC</v>
      </c>
      <c r="L43" s="105">
        <f>MATCH($K43,FAC_TOTALS_APTA!$A$2:$BN$2,)</f>
        <v>44</v>
      </c>
      <c r="M43" s="118">
        <f>IF(M39=0,0,VLOOKUP(M39,FAC_TOTALS_APTA!$A$4:$BP$126,$L43,FALSE))</f>
        <v>0</v>
      </c>
      <c r="N43" s="118">
        <f>IF(N39=0,0,VLOOKUP(N39,FAC_TOTALS_APTA!$A$4:$BP$126,$L43,FALSE))</f>
        <v>0</v>
      </c>
      <c r="O43" s="118">
        <f>IF(O39=0,0,VLOOKUP(O39,FAC_TOTALS_APTA!$A$4:$BP$126,$L43,FALSE))</f>
        <v>0</v>
      </c>
      <c r="P43" s="118">
        <f>IF(P39=0,0,VLOOKUP(P39,FAC_TOTALS_APTA!$A$4:$BP$126,$L43,FALSE))</f>
        <v>0</v>
      </c>
      <c r="Q43" s="118">
        <f>IF(Q39=0,0,VLOOKUP(Q39,FAC_TOTALS_APTA!$A$4:$BP$126,$L43,FALSE))</f>
        <v>0</v>
      </c>
      <c r="R43" s="118">
        <f>IF(R39=0,0,VLOOKUP(R39,FAC_TOTALS_APTA!$A$4:$BP$126,$L43,FALSE))</f>
        <v>0</v>
      </c>
      <c r="S43" s="118">
        <f>IF(S39=0,0,VLOOKUP(S39,FAC_TOTALS_APTA!$A$4:$BP$126,$L43,FALSE))</f>
        <v>0</v>
      </c>
      <c r="T43" s="118">
        <f>IF(T39=0,0,VLOOKUP(T39,FAC_TOTALS_APTA!$A$4:$BP$126,$L43,FALSE))</f>
        <v>0</v>
      </c>
      <c r="U43" s="118">
        <f>IF(U39=0,0,VLOOKUP(U39,FAC_TOTALS_APTA!$A$4:$BP$126,$L43,FALSE))</f>
        <v>0</v>
      </c>
      <c r="V43" s="118">
        <f>IF(V39=0,0,VLOOKUP(V39,FAC_TOTALS_APTA!$A$4:$BP$126,$L43,FALSE))</f>
        <v>0</v>
      </c>
      <c r="W43" s="118">
        <f>IF(W39=0,0,VLOOKUP(W39,FAC_TOTALS_APTA!$A$4:$BP$126,$L43,FALSE))</f>
        <v>0</v>
      </c>
      <c r="X43" s="118">
        <f>IF(X39=0,0,VLOOKUP(X39,FAC_TOTALS_APTA!$A$4:$BP$126,$L43,FALSE))</f>
        <v>0</v>
      </c>
      <c r="Y43" s="118">
        <f>IF(Y39=0,0,VLOOKUP(Y39,FAC_TOTALS_APTA!$A$4:$BP$126,$L43,FALSE))</f>
        <v>0</v>
      </c>
      <c r="Z43" s="118">
        <f>IF(Z39=0,0,VLOOKUP(Z39,FAC_TOTALS_APTA!$A$4:$BP$126,$L43,FALSE))</f>
        <v>0</v>
      </c>
      <c r="AA43" s="118">
        <f>IF(AA39=0,0,VLOOKUP(AA39,FAC_TOTALS_APTA!$A$4:$BP$126,$L43,FALSE))</f>
        <v>0</v>
      </c>
      <c r="AB43" s="118">
        <f>IF(AB39=0,0,VLOOKUP(AB39,FAC_TOTALS_APTA!$A$4:$BP$126,$L43,FALSE))</f>
        <v>0</v>
      </c>
      <c r="AC43" s="122">
        <f t="shared" si="17"/>
        <v>0</v>
      </c>
      <c r="AD43" s="123">
        <f>AC43/G56</f>
        <v>0</v>
      </c>
      <c r="AE43" s="7"/>
    </row>
    <row r="44" spans="1:31" s="14" customFormat="1" x14ac:dyDescent="0.25">
      <c r="A44" s="7"/>
      <c r="B44" s="116" t="s">
        <v>87</v>
      </c>
      <c r="C44" s="117"/>
      <c r="D44" s="105" t="s">
        <v>80</v>
      </c>
      <c r="E44" s="119"/>
      <c r="F44" s="105">
        <f>MATCH($D44,FAC_TOTALS_APTA!$A$2:$BP$2,)</f>
        <v>22</v>
      </c>
      <c r="G44" s="118">
        <f>VLOOKUP(G39,FAC_TOTALS_APTA!$A$4:$BP$126,$F44,FALSE)</f>
        <v>0</v>
      </c>
      <c r="H44" s="118">
        <f>VLOOKUP(H39,FAC_TOTALS_APTA!$A$4:$BP$126,$F44,FALSE)</f>
        <v>0</v>
      </c>
      <c r="I44" s="120" t="str">
        <f>IFERROR(H44/G44-1,"-")</f>
        <v>-</v>
      </c>
      <c r="J44" s="121" t="str">
        <f t="shared" si="15"/>
        <v/>
      </c>
      <c r="K44" s="121" t="str">
        <f t="shared" si="16"/>
        <v>MAINTENANCE_WMATA_FAC</v>
      </c>
      <c r="L44" s="105">
        <f>MATCH($K44,FAC_TOTALS_APTA!$A$2:$BN$2,)</f>
        <v>43</v>
      </c>
      <c r="M44" s="118">
        <f>IF(M40=0,0,VLOOKUP(M40,FAC_TOTALS_APTA!$A$4:$BP$126,$L44,FALSE))</f>
        <v>0</v>
      </c>
      <c r="N44" s="118">
        <f>IF(N40=0,0,VLOOKUP(N40,FAC_TOTALS_APTA!$A$4:$BP$126,$L44,FALSE))</f>
        <v>0</v>
      </c>
      <c r="O44" s="118">
        <f>IF(O40=0,0,VLOOKUP(O40,FAC_TOTALS_APTA!$A$4:$BP$126,$L44,FALSE))</f>
        <v>0</v>
      </c>
      <c r="P44" s="118">
        <f>IF(P40=0,0,VLOOKUP(P40,FAC_TOTALS_APTA!$A$4:$BP$126,$L44,FALSE))</f>
        <v>0</v>
      </c>
      <c r="Q44" s="118">
        <f>IF(Q40=0,0,VLOOKUP(Q40,FAC_TOTALS_APTA!$A$4:$BP$126,$L44,FALSE))</f>
        <v>0</v>
      </c>
      <c r="R44" s="118">
        <f>IF(R40=0,0,VLOOKUP(R40,FAC_TOTALS_APTA!$A$4:$BP$126,$L44,FALSE))</f>
        <v>0</v>
      </c>
      <c r="S44" s="118">
        <f>IF(S40=0,0,VLOOKUP(S40,FAC_TOTALS_APTA!$A$4:$BP$126,$L44,FALSE))</f>
        <v>0</v>
      </c>
      <c r="T44" s="118">
        <f>IF(T40=0,0,VLOOKUP(T40,FAC_TOTALS_APTA!$A$4:$BP$126,$L44,FALSE))</f>
        <v>0</v>
      </c>
      <c r="U44" s="118">
        <f>IF(U40=0,0,VLOOKUP(U40,FAC_TOTALS_APTA!$A$4:$BP$126,$L44,FALSE))</f>
        <v>0</v>
      </c>
      <c r="V44" s="118">
        <f>IF(V40=0,0,VLOOKUP(V40,FAC_TOTALS_APTA!$A$4:$BP$126,$L44,FALSE))</f>
        <v>0</v>
      </c>
      <c r="W44" s="118">
        <f>IF(W40=0,0,VLOOKUP(W40,FAC_TOTALS_APTA!$A$4:$BP$126,$L44,FALSE))</f>
        <v>0</v>
      </c>
      <c r="X44" s="118">
        <f>IF(X40=0,0,VLOOKUP(X40,FAC_TOTALS_APTA!$A$4:$BP$126,$L44,FALSE))</f>
        <v>0</v>
      </c>
      <c r="Y44" s="118">
        <f>IF(Y40=0,0,VLOOKUP(Y40,FAC_TOTALS_APTA!$A$4:$BP$126,$L44,FALSE))</f>
        <v>0</v>
      </c>
      <c r="Z44" s="118">
        <f>IF(Z40=0,0,VLOOKUP(Z40,FAC_TOTALS_APTA!$A$4:$BP$126,$L44,FALSE))</f>
        <v>0</v>
      </c>
      <c r="AA44" s="118">
        <f>IF(AA40=0,0,VLOOKUP(AA40,FAC_TOTALS_APTA!$A$4:$BP$126,$L44,FALSE))</f>
        <v>0</v>
      </c>
      <c r="AB44" s="118">
        <f>IF(AB40=0,0,VLOOKUP(AB40,FAC_TOTALS_APTA!$A$4:$BP$126,$L44,FALSE))</f>
        <v>0</v>
      </c>
      <c r="AC44" s="122">
        <f t="shared" si="17"/>
        <v>0</v>
      </c>
      <c r="AD44" s="123">
        <f>AC44/G56</f>
        <v>0</v>
      </c>
      <c r="AE44" s="7"/>
    </row>
    <row r="45" spans="1:31" x14ac:dyDescent="0.25">
      <c r="B45" s="26" t="s">
        <v>48</v>
      </c>
      <c r="C45" s="29" t="s">
        <v>21</v>
      </c>
      <c r="D45" s="105" t="s">
        <v>8</v>
      </c>
      <c r="E45" s="56"/>
      <c r="F45" s="7">
        <f>MATCH($D45,FAC_TOTALS_APTA!$A$2:$BP$2,)</f>
        <v>16</v>
      </c>
      <c r="G45" s="118">
        <f>VLOOKUP(G39,FAC_TOTALS_APTA!$A$4:$BP$126,$F45,FALSE)</f>
        <v>2412902.98573989</v>
      </c>
      <c r="H45" s="118">
        <f>VLOOKUP(H39,FAC_TOTALS_APTA!$A$4:$BP$126,$F45,FALSE)</f>
        <v>2552570.2182420199</v>
      </c>
      <c r="I45" s="31">
        <f t="shared" si="14"/>
        <v>5.7883484469767321E-2</v>
      </c>
      <c r="J45" s="32" t="str">
        <f t="shared" si="15"/>
        <v>_log</v>
      </c>
      <c r="K45" s="32" t="str">
        <f t="shared" si="16"/>
        <v>POP_EMP_log_FAC</v>
      </c>
      <c r="L45" s="7">
        <f>MATCH($K45,FAC_TOTALS_APTA!$A$2:$BN$2,)</f>
        <v>37</v>
      </c>
      <c r="M45" s="30">
        <f>IF(M39=0,0,VLOOKUP(M39,FAC_TOTALS_APTA!$A$4:$BP$126,$L45,FALSE))</f>
        <v>3912196.99612079</v>
      </c>
      <c r="N45" s="30">
        <f>IF(N39=0,0,VLOOKUP(N39,FAC_TOTALS_APTA!$A$4:$BP$126,$L45,FALSE))</f>
        <v>4963893.2566406699</v>
      </c>
      <c r="O45" s="30">
        <f>IF(O39=0,0,VLOOKUP(O39,FAC_TOTALS_APTA!$A$4:$BP$126,$L45,FALSE))</f>
        <v>5145535.8170277197</v>
      </c>
      <c r="P45" s="30">
        <f>IF(P39=0,0,VLOOKUP(P39,FAC_TOTALS_APTA!$A$4:$BP$126,$L45,FALSE))</f>
        <v>6234675.0217333101</v>
      </c>
      <c r="Q45" s="30">
        <f>IF(Q39=0,0,VLOOKUP(Q39,FAC_TOTALS_APTA!$A$4:$BP$126,$L45,FALSE))</f>
        <v>2597990.9887455702</v>
      </c>
      <c r="R45" s="30">
        <f>IF(R39=0,0,VLOOKUP(R39,FAC_TOTALS_APTA!$A$4:$BP$126,$L45,FALSE))</f>
        <v>1169444.73719889</v>
      </c>
      <c r="S45" s="30">
        <f>IF(S39=0,0,VLOOKUP(S39,FAC_TOTALS_APTA!$A$4:$BP$126,$L45,FALSE))</f>
        <v>-1093559.94275839</v>
      </c>
      <c r="T45" s="30">
        <f>IF(T39=0,0,VLOOKUP(T39,FAC_TOTALS_APTA!$A$4:$BP$126,$L45,FALSE))</f>
        <v>1945500.5955181499</v>
      </c>
      <c r="U45" s="30">
        <f>IF(U39=0,0,VLOOKUP(U39,FAC_TOTALS_APTA!$A$4:$BP$126,$L45,FALSE))</f>
        <v>1585460.53400097</v>
      </c>
      <c r="V45" s="30">
        <f>IF(V39=0,0,VLOOKUP(V39,FAC_TOTALS_APTA!$A$4:$BP$126,$L45,FALSE))</f>
        <v>2141500.9504970601</v>
      </c>
      <c r="W45" s="30">
        <f>IF(W39=0,0,VLOOKUP(W39,FAC_TOTALS_APTA!$A$4:$BP$126,$L45,FALSE))</f>
        <v>0</v>
      </c>
      <c r="X45" s="30">
        <f>IF(X39=0,0,VLOOKUP(X39,FAC_TOTALS_APTA!$A$4:$BP$126,$L45,FALSE))</f>
        <v>0</v>
      </c>
      <c r="Y45" s="30">
        <f>IF(Y39=0,0,VLOOKUP(Y39,FAC_TOTALS_APTA!$A$4:$BP$126,$L45,FALSE))</f>
        <v>0</v>
      </c>
      <c r="Z45" s="30">
        <f>IF(Z39=0,0,VLOOKUP(Z39,FAC_TOTALS_APTA!$A$4:$BP$126,$L45,FALSE))</f>
        <v>0</v>
      </c>
      <c r="AA45" s="30">
        <f>IF(AA39=0,0,VLOOKUP(AA39,FAC_TOTALS_APTA!$A$4:$BP$126,$L45,FALSE))</f>
        <v>0</v>
      </c>
      <c r="AB45" s="30">
        <f>IF(AB39=0,0,VLOOKUP(AB39,FAC_TOTALS_APTA!$A$4:$BP$126,$L45,FALSE))</f>
        <v>0</v>
      </c>
      <c r="AC45" s="33">
        <f t="shared" si="17"/>
        <v>28602638.954724744</v>
      </c>
      <c r="AD45" s="34">
        <f>AC45/G55</f>
        <v>4.0006754145247993E-2</v>
      </c>
    </row>
    <row r="46" spans="1:31" x14ac:dyDescent="0.25">
      <c r="B46" s="26" t="s">
        <v>74</v>
      </c>
      <c r="C46" s="29"/>
      <c r="D46" s="105" t="s">
        <v>73</v>
      </c>
      <c r="E46" s="56"/>
      <c r="F46" s="7">
        <f>MATCH($D46,FAC_TOTALS_APTA!$A$2:$BP$2,)</f>
        <v>17</v>
      </c>
      <c r="G46" s="124">
        <f>VLOOKUP(G39,FAC_TOTALS_APTA!$A$4:$BP$126,$F46,FALSE)</f>
        <v>0.357365417272761</v>
      </c>
      <c r="H46" s="124">
        <f>VLOOKUP(H39,FAC_TOTALS_APTA!$A$4:$BP$126,$F46,FALSE)</f>
        <v>0.33060451780988898</v>
      </c>
      <c r="I46" s="31">
        <f t="shared" si="14"/>
        <v>-7.4883853247743382E-2</v>
      </c>
      <c r="J46" s="32" t="str">
        <f t="shared" si="15"/>
        <v/>
      </c>
      <c r="K46" s="32" t="str">
        <f t="shared" si="16"/>
        <v>TSD_POP_EMP_PCT_FAC</v>
      </c>
      <c r="L46" s="7">
        <f>MATCH($K46,FAC_TOTALS_APTA!$A$2:$BN$2,)</f>
        <v>38</v>
      </c>
      <c r="M46" s="30">
        <f>IF(M39=0,0,VLOOKUP(M39,FAC_TOTALS_APTA!$A$4:$BP$126,$L46,FALSE))</f>
        <v>-695463.35173633695</v>
      </c>
      <c r="N46" s="30">
        <f>IF(N39=0,0,VLOOKUP(N39,FAC_TOTALS_APTA!$A$4:$BP$126,$L46,FALSE))</f>
        <v>-1421373.72594752</v>
      </c>
      <c r="O46" s="30">
        <f>IF(O39=0,0,VLOOKUP(O39,FAC_TOTALS_APTA!$A$4:$BP$126,$L46,FALSE))</f>
        <v>-932063.05477527098</v>
      </c>
      <c r="P46" s="30">
        <f>IF(P39=0,0,VLOOKUP(P39,FAC_TOTALS_APTA!$A$4:$BP$126,$L46,FALSE))</f>
        <v>-87766.599552931293</v>
      </c>
      <c r="Q46" s="30">
        <f>IF(Q39=0,0,VLOOKUP(Q39,FAC_TOTALS_APTA!$A$4:$BP$126,$L46,FALSE))</f>
        <v>-1283467.6890974899</v>
      </c>
      <c r="R46" s="30">
        <f>IF(R39=0,0,VLOOKUP(R39,FAC_TOTALS_APTA!$A$4:$BP$126,$L46,FALSE))</f>
        <v>-86404.470353648401</v>
      </c>
      <c r="S46" s="30">
        <f>IF(S39=0,0,VLOOKUP(S39,FAC_TOTALS_APTA!$A$4:$BP$126,$L46,FALSE))</f>
        <v>1514869.90323513</v>
      </c>
      <c r="T46" s="30">
        <f>IF(T39=0,0,VLOOKUP(T39,FAC_TOTALS_APTA!$A$4:$BP$126,$L46,FALSE))</f>
        <v>178428.59085959001</v>
      </c>
      <c r="U46" s="30">
        <f>IF(U39=0,0,VLOOKUP(U39,FAC_TOTALS_APTA!$A$4:$BP$126,$L46,FALSE))</f>
        <v>-2535917.1082962402</v>
      </c>
      <c r="V46" s="30">
        <f>IF(V39=0,0,VLOOKUP(V39,FAC_TOTALS_APTA!$A$4:$BP$126,$L46,FALSE))</f>
        <v>-4604378.0774649195</v>
      </c>
      <c r="W46" s="30">
        <f>IF(W39=0,0,VLOOKUP(W39,FAC_TOTALS_APTA!$A$4:$BP$126,$L46,FALSE))</f>
        <v>0</v>
      </c>
      <c r="X46" s="30">
        <f>IF(X39=0,0,VLOOKUP(X39,FAC_TOTALS_APTA!$A$4:$BP$126,$L46,FALSE))</f>
        <v>0</v>
      </c>
      <c r="Y46" s="30">
        <f>IF(Y39=0,0,VLOOKUP(Y39,FAC_TOTALS_APTA!$A$4:$BP$126,$L46,FALSE))</f>
        <v>0</v>
      </c>
      <c r="Z46" s="30">
        <f>IF(Z39=0,0,VLOOKUP(Z39,FAC_TOTALS_APTA!$A$4:$BP$126,$L46,FALSE))</f>
        <v>0</v>
      </c>
      <c r="AA46" s="30">
        <f>IF(AA39=0,0,VLOOKUP(AA39,FAC_TOTALS_APTA!$A$4:$BP$126,$L46,FALSE))</f>
        <v>0</v>
      </c>
      <c r="AB46" s="30">
        <f>IF(AB39=0,0,VLOOKUP(AB39,FAC_TOTALS_APTA!$A$4:$BP$126,$L46,FALSE))</f>
        <v>0</v>
      </c>
      <c r="AC46" s="33">
        <f t="shared" si="17"/>
        <v>-9953535.5831296369</v>
      </c>
      <c r="AD46" s="34">
        <f>AC46/G55</f>
        <v>-1.3922094796237907E-2</v>
      </c>
    </row>
    <row r="47" spans="1:31" x14ac:dyDescent="0.2">
      <c r="B47" s="26" t="s">
        <v>49</v>
      </c>
      <c r="C47" s="29" t="s">
        <v>21</v>
      </c>
      <c r="D47" s="125" t="s">
        <v>92</v>
      </c>
      <c r="E47" s="56"/>
      <c r="F47" s="7">
        <f>MATCH($D47,FAC_TOTALS_APTA!$A$2:$BP$2,)</f>
        <v>18</v>
      </c>
      <c r="G47" s="126">
        <f>VLOOKUP(G39,FAC_TOTALS_APTA!$A$4:$BP$126,$F47,FALSE)</f>
        <v>1.9468195567767399</v>
      </c>
      <c r="H47" s="126">
        <f>VLOOKUP(H39,FAC_TOTALS_APTA!$A$4:$BP$126,$F47,FALSE)</f>
        <v>4.0256358420234699</v>
      </c>
      <c r="I47" s="31">
        <f t="shared" si="14"/>
        <v>1.0678012135282486</v>
      </c>
      <c r="J47" s="32" t="str">
        <f t="shared" si="15"/>
        <v>_log</v>
      </c>
      <c r="K47" s="32" t="str">
        <f t="shared" si="16"/>
        <v>GAS_PRICE_2018_log_FAC</v>
      </c>
      <c r="L47" s="7">
        <f>MATCH($K47,FAC_TOTALS_APTA!$A$2:$BN$2,)</f>
        <v>39</v>
      </c>
      <c r="M47" s="30">
        <f>IF(M39=0,0,VLOOKUP(M39,FAC_TOTALS_APTA!$A$4:$BP$126,$L47,FALSE))</f>
        <v>8650131.0823907405</v>
      </c>
      <c r="N47" s="30">
        <f>IF(N39=0,0,VLOOKUP(N39,FAC_TOTALS_APTA!$A$4:$BP$126,$L47,FALSE))</f>
        <v>10608230.5649221</v>
      </c>
      <c r="O47" s="30">
        <f>IF(O39=0,0,VLOOKUP(O39,FAC_TOTALS_APTA!$A$4:$BP$126,$L47,FALSE))</f>
        <v>14585455.637377599</v>
      </c>
      <c r="P47" s="30">
        <f>IF(P39=0,0,VLOOKUP(P39,FAC_TOTALS_APTA!$A$4:$BP$126,$L47,FALSE))</f>
        <v>8567324.6049127299</v>
      </c>
      <c r="Q47" s="30">
        <f>IF(Q39=0,0,VLOOKUP(Q39,FAC_TOTALS_APTA!$A$4:$BP$126,$L47,FALSE))</f>
        <v>5691117.77722828</v>
      </c>
      <c r="R47" s="30">
        <f>IF(R39=0,0,VLOOKUP(R39,FAC_TOTALS_APTA!$A$4:$BP$126,$L47,FALSE))</f>
        <v>11950928.557325101</v>
      </c>
      <c r="S47" s="30">
        <f>IF(S39=0,0,VLOOKUP(S39,FAC_TOTALS_APTA!$A$4:$BP$126,$L47,FALSE))</f>
        <v>-34343869.874933198</v>
      </c>
      <c r="T47" s="30">
        <f>IF(T39=0,0,VLOOKUP(T39,FAC_TOTALS_APTA!$A$4:$BP$126,$L47,FALSE))</f>
        <v>15050402.3649658</v>
      </c>
      <c r="U47" s="30">
        <f>IF(U39=0,0,VLOOKUP(U39,FAC_TOTALS_APTA!$A$4:$BP$126,$L47,FALSE))</f>
        <v>21034565.6896873</v>
      </c>
      <c r="V47" s="30">
        <f>IF(V39=0,0,VLOOKUP(V39,FAC_TOTALS_APTA!$A$4:$BP$126,$L47,FALSE))</f>
        <v>403371.02839520801</v>
      </c>
      <c r="W47" s="30">
        <f>IF(W39=0,0,VLOOKUP(W39,FAC_TOTALS_APTA!$A$4:$BP$126,$L47,FALSE))</f>
        <v>0</v>
      </c>
      <c r="X47" s="30">
        <f>IF(X39=0,0,VLOOKUP(X39,FAC_TOTALS_APTA!$A$4:$BP$126,$L47,FALSE))</f>
        <v>0</v>
      </c>
      <c r="Y47" s="30">
        <f>IF(Y39=0,0,VLOOKUP(Y39,FAC_TOTALS_APTA!$A$4:$BP$126,$L47,FALSE))</f>
        <v>0</v>
      </c>
      <c r="Z47" s="30">
        <f>IF(Z39=0,0,VLOOKUP(Z39,FAC_TOTALS_APTA!$A$4:$BP$126,$L47,FALSE))</f>
        <v>0</v>
      </c>
      <c r="AA47" s="30">
        <f>IF(AA39=0,0,VLOOKUP(AA39,FAC_TOTALS_APTA!$A$4:$BP$126,$L47,FALSE))</f>
        <v>0</v>
      </c>
      <c r="AB47" s="30">
        <f>IF(AB39=0,0,VLOOKUP(AB39,FAC_TOTALS_APTA!$A$4:$BP$126,$L47,FALSE))</f>
        <v>0</v>
      </c>
      <c r="AC47" s="33">
        <f t="shared" si="17"/>
        <v>62197657.432271659</v>
      </c>
      <c r="AD47" s="34">
        <f>AC47/G55</f>
        <v>8.6996391949778915E-2</v>
      </c>
    </row>
    <row r="48" spans="1:31" x14ac:dyDescent="0.25">
      <c r="B48" s="26" t="s">
        <v>46</v>
      </c>
      <c r="C48" s="29" t="s">
        <v>21</v>
      </c>
      <c r="D48" s="105" t="s">
        <v>14</v>
      </c>
      <c r="E48" s="56"/>
      <c r="F48" s="7">
        <f>MATCH($D48,FAC_TOTALS_APTA!$A$2:$BP$2,)</f>
        <v>19</v>
      </c>
      <c r="G48" s="124">
        <f>VLOOKUP(G39,FAC_TOTALS_APTA!$A$4:$BP$126,$F48,FALSE)</f>
        <v>35715.451599492502</v>
      </c>
      <c r="H48" s="124">
        <f>VLOOKUP(H39,FAC_TOTALS_APTA!$A$4:$BP$126,$F48,FALSE)</f>
        <v>28874.309502126802</v>
      </c>
      <c r="I48" s="31">
        <f t="shared" si="14"/>
        <v>-0.19154572575705331</v>
      </c>
      <c r="J48" s="32" t="str">
        <f t="shared" si="15"/>
        <v>_log</v>
      </c>
      <c r="K48" s="32" t="str">
        <f t="shared" si="16"/>
        <v>TOTAL_MED_INC_INDIV_2018_log_FAC</v>
      </c>
      <c r="L48" s="7">
        <f>MATCH($K48,FAC_TOTALS_APTA!$A$2:$BN$2,)</f>
        <v>40</v>
      </c>
      <c r="M48" s="30">
        <f>IF(M39=0,0,VLOOKUP(M39,FAC_TOTALS_APTA!$A$4:$BP$126,$L48,FALSE))</f>
        <v>910503.31738731102</v>
      </c>
      <c r="N48" s="30">
        <f>IF(N39=0,0,VLOOKUP(N39,FAC_TOTALS_APTA!$A$4:$BP$126,$L48,FALSE))</f>
        <v>1537433.5632706999</v>
      </c>
      <c r="O48" s="30">
        <f>IF(O39=0,0,VLOOKUP(O39,FAC_TOTALS_APTA!$A$4:$BP$126,$L48,FALSE))</f>
        <v>1494245.3215300399</v>
      </c>
      <c r="P48" s="30">
        <f>IF(P39=0,0,VLOOKUP(P39,FAC_TOTALS_APTA!$A$4:$BP$126,$L48,FALSE))</f>
        <v>2469333.80917058</v>
      </c>
      <c r="Q48" s="30">
        <f>IF(Q39=0,0,VLOOKUP(Q39,FAC_TOTALS_APTA!$A$4:$BP$126,$L48,FALSE))</f>
        <v>-669180.64183865604</v>
      </c>
      <c r="R48" s="30">
        <f>IF(R39=0,0,VLOOKUP(R39,FAC_TOTALS_APTA!$A$4:$BP$126,$L48,FALSE))</f>
        <v>413574.49034251401</v>
      </c>
      <c r="S48" s="30">
        <f>IF(S39=0,0,VLOOKUP(S39,FAC_TOTALS_APTA!$A$4:$BP$126,$L48,FALSE))</f>
        <v>3351060.82165789</v>
      </c>
      <c r="T48" s="30">
        <f>IF(T39=0,0,VLOOKUP(T39,FAC_TOTALS_APTA!$A$4:$BP$126,$L48,FALSE))</f>
        <v>960128.059641183</v>
      </c>
      <c r="U48" s="30">
        <f>IF(U39=0,0,VLOOKUP(U39,FAC_TOTALS_APTA!$A$4:$BP$126,$L48,FALSE))</f>
        <v>1176873.28620821</v>
      </c>
      <c r="V48" s="30">
        <f>IF(V39=0,0,VLOOKUP(V39,FAC_TOTALS_APTA!$A$4:$BP$126,$L48,FALSE))</f>
        <v>590932.37436722196</v>
      </c>
      <c r="W48" s="30">
        <f>IF(W39=0,0,VLOOKUP(W39,FAC_TOTALS_APTA!$A$4:$BP$126,$L48,FALSE))</f>
        <v>0</v>
      </c>
      <c r="X48" s="30">
        <f>IF(X39=0,0,VLOOKUP(X39,FAC_TOTALS_APTA!$A$4:$BP$126,$L48,FALSE))</f>
        <v>0</v>
      </c>
      <c r="Y48" s="30">
        <f>IF(Y39=0,0,VLOOKUP(Y39,FAC_TOTALS_APTA!$A$4:$BP$126,$L48,FALSE))</f>
        <v>0</v>
      </c>
      <c r="Z48" s="30">
        <f>IF(Z39=0,0,VLOOKUP(Z39,FAC_TOTALS_APTA!$A$4:$BP$126,$L48,FALSE))</f>
        <v>0</v>
      </c>
      <c r="AA48" s="30">
        <f>IF(AA39=0,0,VLOOKUP(AA39,FAC_TOTALS_APTA!$A$4:$BP$126,$L48,FALSE))</f>
        <v>0</v>
      </c>
      <c r="AB48" s="30">
        <f>IF(AB39=0,0,VLOOKUP(AB39,FAC_TOTALS_APTA!$A$4:$BP$126,$L48,FALSE))</f>
        <v>0</v>
      </c>
      <c r="AC48" s="33">
        <f t="shared" si="17"/>
        <v>12234904.401736993</v>
      </c>
      <c r="AD48" s="34">
        <f>AC48/G55</f>
        <v>1.7113064747826336E-2</v>
      </c>
    </row>
    <row r="49" spans="1:31" x14ac:dyDescent="0.25">
      <c r="B49" s="26" t="s">
        <v>62</v>
      </c>
      <c r="C49" s="29"/>
      <c r="D49" s="105" t="s">
        <v>9</v>
      </c>
      <c r="E49" s="56"/>
      <c r="F49" s="7">
        <f>MATCH($D49,FAC_TOTALS_APTA!$A$2:$BP$2,)</f>
        <v>20</v>
      </c>
      <c r="G49" s="118">
        <f>VLOOKUP(G39,FAC_TOTALS_APTA!$A$4:$BP$126,$F49,FALSE)</f>
        <v>7.8156462434034699</v>
      </c>
      <c r="H49" s="118">
        <f>VLOOKUP(H39,FAC_TOTALS_APTA!$A$4:$BP$126,$F49,FALSE)</f>
        <v>8.2569154106646199</v>
      </c>
      <c r="I49" s="31">
        <f t="shared" si="14"/>
        <v>5.6459716000271554E-2</v>
      </c>
      <c r="J49" s="32" t="str">
        <f t="shared" si="15"/>
        <v/>
      </c>
      <c r="K49" s="32" t="str">
        <f t="shared" si="16"/>
        <v>PCT_HH_NO_VEH_FAC</v>
      </c>
      <c r="L49" s="7">
        <f>MATCH($K49,FAC_TOTALS_APTA!$A$2:$BN$2,)</f>
        <v>41</v>
      </c>
      <c r="M49" s="30">
        <f>IF(M39=0,0,VLOOKUP(M39,FAC_TOTALS_APTA!$A$4:$BP$126,$L49,FALSE))</f>
        <v>-52017.386350605397</v>
      </c>
      <c r="N49" s="30">
        <f>IF(N39=0,0,VLOOKUP(N39,FAC_TOTALS_APTA!$A$4:$BP$126,$L49,FALSE))</f>
        <v>-56149.580078824903</v>
      </c>
      <c r="O49" s="30">
        <f>IF(O39=0,0,VLOOKUP(O39,FAC_TOTALS_APTA!$A$4:$BP$126,$L49,FALSE))</f>
        <v>-44374.7054123653</v>
      </c>
      <c r="P49" s="30">
        <f>IF(P39=0,0,VLOOKUP(P39,FAC_TOTALS_APTA!$A$4:$BP$126,$L49,FALSE))</f>
        <v>6981.1889073545199</v>
      </c>
      <c r="Q49" s="30">
        <f>IF(Q39=0,0,VLOOKUP(Q39,FAC_TOTALS_APTA!$A$4:$BP$126,$L49,FALSE))</f>
        <v>-158758.10830945501</v>
      </c>
      <c r="R49" s="30">
        <f>IF(R39=0,0,VLOOKUP(R39,FAC_TOTALS_APTA!$A$4:$BP$126,$L49,FALSE))</f>
        <v>313731.94970746001</v>
      </c>
      <c r="S49" s="30">
        <f>IF(S39=0,0,VLOOKUP(S39,FAC_TOTALS_APTA!$A$4:$BP$126,$L49,FALSE))</f>
        <v>175865.23397557199</v>
      </c>
      <c r="T49" s="30">
        <f>IF(T39=0,0,VLOOKUP(T39,FAC_TOTALS_APTA!$A$4:$BP$126,$L49,FALSE))</f>
        <v>454867.05800456699</v>
      </c>
      <c r="U49" s="30">
        <f>IF(U39=0,0,VLOOKUP(U39,FAC_TOTALS_APTA!$A$4:$BP$126,$L49,FALSE))</f>
        <v>468695.36007823201</v>
      </c>
      <c r="V49" s="30">
        <f>IF(V39=0,0,VLOOKUP(V39,FAC_TOTALS_APTA!$A$4:$BP$126,$L49,FALSE))</f>
        <v>50591.780577747297</v>
      </c>
      <c r="W49" s="30">
        <f>IF(W39=0,0,VLOOKUP(W39,FAC_TOTALS_APTA!$A$4:$BP$126,$L49,FALSE))</f>
        <v>0</v>
      </c>
      <c r="X49" s="30">
        <f>IF(X39=0,0,VLOOKUP(X39,FAC_TOTALS_APTA!$A$4:$BP$126,$L49,FALSE))</f>
        <v>0</v>
      </c>
      <c r="Y49" s="30">
        <f>IF(Y39=0,0,VLOOKUP(Y39,FAC_TOTALS_APTA!$A$4:$BP$126,$L49,FALSE))</f>
        <v>0</v>
      </c>
      <c r="Z49" s="30">
        <f>IF(Z39=0,0,VLOOKUP(Z39,FAC_TOTALS_APTA!$A$4:$BP$126,$L49,FALSE))</f>
        <v>0</v>
      </c>
      <c r="AA49" s="30">
        <f>IF(AA39=0,0,VLOOKUP(AA39,FAC_TOTALS_APTA!$A$4:$BP$126,$L49,FALSE))</f>
        <v>0</v>
      </c>
      <c r="AB49" s="30">
        <f>IF(AB39=0,0,VLOOKUP(AB39,FAC_TOTALS_APTA!$A$4:$BP$126,$L49,FALSE))</f>
        <v>0</v>
      </c>
      <c r="AC49" s="33">
        <f t="shared" si="17"/>
        <v>1159432.7910996822</v>
      </c>
      <c r="AD49" s="34">
        <f>AC49/G55</f>
        <v>1.6217084967190239E-3</v>
      </c>
    </row>
    <row r="50" spans="1:31" x14ac:dyDescent="0.25">
      <c r="B50" s="26" t="s">
        <v>47</v>
      </c>
      <c r="C50" s="29"/>
      <c r="D50" s="105" t="s">
        <v>28</v>
      </c>
      <c r="E50" s="56"/>
      <c r="F50" s="7">
        <f>MATCH($D50,FAC_TOTALS_APTA!$A$2:$BP$2,)</f>
        <v>21</v>
      </c>
      <c r="G50" s="126">
        <f>VLOOKUP(G39,FAC_TOTALS_APTA!$A$4:$BP$126,$F50,FALSE)</f>
        <v>3.29893510953965</v>
      </c>
      <c r="H50" s="126">
        <f>VLOOKUP(H39,FAC_TOTALS_APTA!$A$4:$BP$126,$F50,FALSE)</f>
        <v>4.1251469761152801</v>
      </c>
      <c r="I50" s="31">
        <f t="shared" si="14"/>
        <v>0.25044805039857976</v>
      </c>
      <c r="J50" s="32" t="str">
        <f t="shared" si="15"/>
        <v/>
      </c>
      <c r="K50" s="32" t="str">
        <f t="shared" si="16"/>
        <v>JTW_HOME_PCT_FAC</v>
      </c>
      <c r="L50" s="7">
        <f>MATCH($K50,FAC_TOTALS_APTA!$A$2:$BN$2,)</f>
        <v>42</v>
      </c>
      <c r="M50" s="30">
        <f>IF(M39=0,0,VLOOKUP(M39,FAC_TOTALS_APTA!$A$4:$BP$126,$L50,FALSE))</f>
        <v>0</v>
      </c>
      <c r="N50" s="30">
        <f>IF(N39=0,0,VLOOKUP(N39,FAC_TOTALS_APTA!$A$4:$BP$126,$L50,FALSE))</f>
        <v>0</v>
      </c>
      <c r="O50" s="30">
        <f>IF(O39=0,0,VLOOKUP(O39,FAC_TOTALS_APTA!$A$4:$BP$126,$L50,FALSE))</f>
        <v>0</v>
      </c>
      <c r="P50" s="30">
        <f>IF(P39=0,0,VLOOKUP(P39,FAC_TOTALS_APTA!$A$4:$BP$126,$L50,FALSE))</f>
        <v>-1235611.69155763</v>
      </c>
      <c r="Q50" s="30">
        <f>IF(Q39=0,0,VLOOKUP(Q39,FAC_TOTALS_APTA!$A$4:$BP$126,$L50,FALSE))</f>
        <v>-1280288.78094635</v>
      </c>
      <c r="R50" s="30">
        <f>IF(R39=0,0,VLOOKUP(R39,FAC_TOTALS_APTA!$A$4:$BP$126,$L50,FALSE))</f>
        <v>-281956.648119519</v>
      </c>
      <c r="S50" s="30">
        <f>IF(S39=0,0,VLOOKUP(S39,FAC_TOTALS_APTA!$A$4:$BP$126,$L50,FALSE))</f>
        <v>-1655836.0577150299</v>
      </c>
      <c r="T50" s="30">
        <f>IF(T39=0,0,VLOOKUP(T39,FAC_TOTALS_APTA!$A$4:$BP$126,$L50,FALSE))</f>
        <v>-7765.1013653747104</v>
      </c>
      <c r="U50" s="30">
        <f>IF(U39=0,0,VLOOKUP(U39,FAC_TOTALS_APTA!$A$4:$BP$126,$L50,FALSE))</f>
        <v>-837845.89749859797</v>
      </c>
      <c r="V50" s="30">
        <f>IF(V39=0,0,VLOOKUP(V39,FAC_TOTALS_APTA!$A$4:$BP$126,$L50,FALSE))</f>
        <v>18969.0002837178</v>
      </c>
      <c r="W50" s="30">
        <f>IF(W39=0,0,VLOOKUP(W39,FAC_TOTALS_APTA!$A$4:$BP$126,$L50,FALSE))</f>
        <v>0</v>
      </c>
      <c r="X50" s="30">
        <f>IF(X39=0,0,VLOOKUP(X39,FAC_TOTALS_APTA!$A$4:$BP$126,$L50,FALSE))</f>
        <v>0</v>
      </c>
      <c r="Y50" s="30">
        <f>IF(Y39=0,0,VLOOKUP(Y39,FAC_TOTALS_APTA!$A$4:$BP$126,$L50,FALSE))</f>
        <v>0</v>
      </c>
      <c r="Z50" s="30">
        <f>IF(Z39=0,0,VLOOKUP(Z39,FAC_TOTALS_APTA!$A$4:$BP$126,$L50,FALSE))</f>
        <v>0</v>
      </c>
      <c r="AA50" s="30">
        <f>IF(AA39=0,0,VLOOKUP(AA39,FAC_TOTALS_APTA!$A$4:$BP$126,$L50,FALSE))</f>
        <v>0</v>
      </c>
      <c r="AB50" s="30">
        <f>IF(AB39=0,0,VLOOKUP(AB39,FAC_TOTALS_APTA!$A$4:$BP$126,$L50,FALSE))</f>
        <v>0</v>
      </c>
      <c r="AC50" s="33">
        <f t="shared" si="17"/>
        <v>-5280335.1769187832</v>
      </c>
      <c r="AD50" s="34">
        <f>AC50/G55</f>
        <v>-7.3856496794537556E-3</v>
      </c>
    </row>
    <row r="51" spans="1:31" x14ac:dyDescent="0.25">
      <c r="B51" s="26" t="s">
        <v>63</v>
      </c>
      <c r="C51" s="29"/>
      <c r="D51" s="12" t="s">
        <v>96</v>
      </c>
      <c r="E51" s="56"/>
      <c r="F51" s="7">
        <f>MATCH($D51,FAC_TOTALS_APTA!$A$2:$BP$2,)</f>
        <v>26</v>
      </c>
      <c r="G51" s="126">
        <f>VLOOKUP(G39,FAC_TOTALS_APTA!$A$4:$BP$126,$F51,FALSE)</f>
        <v>0</v>
      </c>
      <c r="H51" s="126">
        <f>VLOOKUP(H39,FAC_TOTALS_APTA!$A$4:$BP$126,$F51,FALSE)</f>
        <v>0</v>
      </c>
      <c r="I51" s="31" t="str">
        <f t="shared" si="14"/>
        <v>-</v>
      </c>
      <c r="J51" s="32" t="str">
        <f t="shared" si="15"/>
        <v/>
      </c>
      <c r="K51" s="32" t="str">
        <f t="shared" si="16"/>
        <v>YEARS_SINCE_TNC_BUS_MID_FAC</v>
      </c>
      <c r="L51" s="7">
        <f>MATCH($K51,FAC_TOTALS_APTA!$A$2:$BN$2,)</f>
        <v>47</v>
      </c>
      <c r="M51" s="30">
        <f>IF(M39=0,0,VLOOKUP(M39,FAC_TOTALS_APTA!$A$4:$BP$126,$L51,FALSE))</f>
        <v>0</v>
      </c>
      <c r="N51" s="30">
        <f>IF(N39=0,0,VLOOKUP(N39,FAC_TOTALS_APTA!$A$4:$BP$126,$L51,FALSE))</f>
        <v>0</v>
      </c>
      <c r="O51" s="30">
        <f>IF(O39=0,0,VLOOKUP(O39,FAC_TOTALS_APTA!$A$4:$BP$126,$L51,FALSE))</f>
        <v>0</v>
      </c>
      <c r="P51" s="30">
        <f>IF(P39=0,0,VLOOKUP(P39,FAC_TOTALS_APTA!$A$4:$BP$126,$L51,FALSE))</f>
        <v>0</v>
      </c>
      <c r="Q51" s="30">
        <f>IF(Q39=0,0,VLOOKUP(Q39,FAC_TOTALS_APTA!$A$4:$BP$126,$L51,FALSE))</f>
        <v>0</v>
      </c>
      <c r="R51" s="30">
        <f>IF(R39=0,0,VLOOKUP(R39,FAC_TOTALS_APTA!$A$4:$BP$126,$L51,FALSE))</f>
        <v>0</v>
      </c>
      <c r="S51" s="30">
        <f>IF(S39=0,0,VLOOKUP(S39,FAC_TOTALS_APTA!$A$4:$BP$126,$L51,FALSE))</f>
        <v>0</v>
      </c>
      <c r="T51" s="30">
        <f>IF(T39=0,0,VLOOKUP(T39,FAC_TOTALS_APTA!$A$4:$BP$126,$L51,FALSE))</f>
        <v>0</v>
      </c>
      <c r="U51" s="30">
        <f>IF(U39=0,0,VLOOKUP(U39,FAC_TOTALS_APTA!$A$4:$BP$126,$L51,FALSE))</f>
        <v>0</v>
      </c>
      <c r="V51" s="30">
        <f>IF(V39=0,0,VLOOKUP(V39,FAC_TOTALS_APTA!$A$4:$BP$126,$L51,FALSE))</f>
        <v>0</v>
      </c>
      <c r="W51" s="30">
        <f>IF(W39=0,0,VLOOKUP(W39,FAC_TOTALS_APTA!$A$4:$BP$126,$L51,FALSE))</f>
        <v>0</v>
      </c>
      <c r="X51" s="30">
        <f>IF(X39=0,0,VLOOKUP(X39,FAC_TOTALS_APTA!$A$4:$BP$126,$L51,FALSE))</f>
        <v>0</v>
      </c>
      <c r="Y51" s="30">
        <f>IF(Y39=0,0,VLOOKUP(Y39,FAC_TOTALS_APTA!$A$4:$BP$126,$L51,FALSE))</f>
        <v>0</v>
      </c>
      <c r="Z51" s="30">
        <f>IF(Z39=0,0,VLOOKUP(Z39,FAC_TOTALS_APTA!$A$4:$BP$126,$L51,FALSE))</f>
        <v>0</v>
      </c>
      <c r="AA51" s="30">
        <f>IF(AA39=0,0,VLOOKUP(AA39,FAC_TOTALS_APTA!$A$4:$BP$126,$L51,FALSE))</f>
        <v>0</v>
      </c>
      <c r="AB51" s="30">
        <f>IF(AB39=0,0,VLOOKUP(AB39,FAC_TOTALS_APTA!$A$4:$BP$126,$L51,FALSE))</f>
        <v>0</v>
      </c>
      <c r="AC51" s="33">
        <f t="shared" si="17"/>
        <v>0</v>
      </c>
      <c r="AD51" s="34">
        <f>AC51/G55</f>
        <v>0</v>
      </c>
    </row>
    <row r="52" spans="1:31" x14ac:dyDescent="0.25">
      <c r="B52" s="26" t="s">
        <v>64</v>
      </c>
      <c r="C52" s="29"/>
      <c r="D52" s="105" t="s">
        <v>43</v>
      </c>
      <c r="E52" s="56"/>
      <c r="F52" s="7">
        <f>MATCH($D52,FAC_TOTALS_APTA!$A$2:$BP$2,)</f>
        <v>31</v>
      </c>
      <c r="G52" s="126">
        <f>VLOOKUP(G39,FAC_TOTALS_APTA!$A$4:$BP$126,$F52,FALSE)</f>
        <v>4.7394709953269498E-2</v>
      </c>
      <c r="H52" s="126">
        <f>VLOOKUP(H39,FAC_TOTALS_APTA!$A$4:$BP$126,$F52,FALSE)</f>
        <v>8.9326402136675601E-2</v>
      </c>
      <c r="I52" s="31">
        <f t="shared" si="14"/>
        <v>0.88473359631803095</v>
      </c>
      <c r="J52" s="32" t="str">
        <f t="shared" si="15"/>
        <v/>
      </c>
      <c r="K52" s="32" t="str">
        <f t="shared" si="16"/>
        <v>BIKE_SHARE_FAC</v>
      </c>
      <c r="L52" s="7">
        <f>MATCH($K52,FAC_TOTALS_APTA!$A$2:$BN$2,)</f>
        <v>52</v>
      </c>
      <c r="M52" s="30">
        <f>IF(M39=0,0,VLOOKUP(M39,FAC_TOTALS_APTA!$A$4:$BP$126,$L52,FALSE))</f>
        <v>0</v>
      </c>
      <c r="N52" s="30">
        <f>IF(N39=0,0,VLOOKUP(N39,FAC_TOTALS_APTA!$A$4:$BP$126,$L52,FALSE))</f>
        <v>0</v>
      </c>
      <c r="O52" s="30">
        <f>IF(O39=0,0,VLOOKUP(O39,FAC_TOTALS_APTA!$A$4:$BP$126,$L52,FALSE))</f>
        <v>0</v>
      </c>
      <c r="P52" s="30">
        <f>IF(P39=0,0,VLOOKUP(P39,FAC_TOTALS_APTA!$A$4:$BP$126,$L52,FALSE))</f>
        <v>0</v>
      </c>
      <c r="Q52" s="30">
        <f>IF(Q39=0,0,VLOOKUP(Q39,FAC_TOTALS_APTA!$A$4:$BP$126,$L52,FALSE))</f>
        <v>0</v>
      </c>
      <c r="R52" s="30">
        <f>IF(R39=0,0,VLOOKUP(R39,FAC_TOTALS_APTA!$A$4:$BP$126,$L52,FALSE))</f>
        <v>0</v>
      </c>
      <c r="S52" s="30">
        <f>IF(S39=0,0,VLOOKUP(S39,FAC_TOTALS_APTA!$A$4:$BP$126,$L52,FALSE))</f>
        <v>0</v>
      </c>
      <c r="T52" s="30">
        <f>IF(T39=0,0,VLOOKUP(T39,FAC_TOTALS_APTA!$A$4:$BP$126,$L52,FALSE))</f>
        <v>0</v>
      </c>
      <c r="U52" s="30">
        <f>IF(U39=0,0,VLOOKUP(U39,FAC_TOTALS_APTA!$A$4:$BP$126,$L52,FALSE))</f>
        <v>-153633.27055624101</v>
      </c>
      <c r="V52" s="30">
        <f>IF(V39=0,0,VLOOKUP(V39,FAC_TOTALS_APTA!$A$4:$BP$126,$L52,FALSE))</f>
        <v>-441120.509845783</v>
      </c>
      <c r="W52" s="30">
        <f>IF(W39=0,0,VLOOKUP(W39,FAC_TOTALS_APTA!$A$4:$BP$126,$L52,FALSE))</f>
        <v>0</v>
      </c>
      <c r="X52" s="30">
        <f>IF(X39=0,0,VLOOKUP(X39,FAC_TOTALS_APTA!$A$4:$BP$126,$L52,FALSE))</f>
        <v>0</v>
      </c>
      <c r="Y52" s="30">
        <f>IF(Y39=0,0,VLOOKUP(Y39,FAC_TOTALS_APTA!$A$4:$BP$126,$L52,FALSE))</f>
        <v>0</v>
      </c>
      <c r="Z52" s="30">
        <f>IF(Z39=0,0,VLOOKUP(Z39,FAC_TOTALS_APTA!$A$4:$BP$126,$L52,FALSE))</f>
        <v>0</v>
      </c>
      <c r="AA52" s="30">
        <f>IF(AA39=0,0,VLOOKUP(AA39,FAC_TOTALS_APTA!$A$4:$BP$126,$L52,FALSE))</f>
        <v>0</v>
      </c>
      <c r="AB52" s="30">
        <f>IF(AB39=0,0,VLOOKUP(AB39,FAC_TOTALS_APTA!$A$4:$BP$126,$L52,FALSE))</f>
        <v>0</v>
      </c>
      <c r="AC52" s="33">
        <f t="shared" si="17"/>
        <v>-594753.78040202404</v>
      </c>
      <c r="AD52" s="34">
        <f>AC52/G55</f>
        <v>-8.318871663263132E-4</v>
      </c>
    </row>
    <row r="53" spans="1:31" x14ac:dyDescent="0.25">
      <c r="B53" s="9" t="s">
        <v>65</v>
      </c>
      <c r="C53" s="28"/>
      <c r="D53" s="130" t="s">
        <v>44</v>
      </c>
      <c r="E53" s="57"/>
      <c r="F53" s="8">
        <f>MATCH($D53,FAC_TOTALS_APTA!$A$2:$BP$2,)</f>
        <v>32</v>
      </c>
      <c r="G53" s="132">
        <f>VLOOKUP(G39,FAC_TOTALS_APTA!$A$4:$BP$126,$F53,FALSE)</f>
        <v>0</v>
      </c>
      <c r="H53" s="132">
        <f>VLOOKUP(H39,FAC_TOTALS_APTA!$A$4:$BP$126,$F53,FALSE)</f>
        <v>0</v>
      </c>
      <c r="I53" s="37" t="str">
        <f t="shared" si="14"/>
        <v>-</v>
      </c>
      <c r="J53" s="38" t="str">
        <f t="shared" si="15"/>
        <v/>
      </c>
      <c r="K53" s="38" t="str">
        <f t="shared" si="16"/>
        <v>scooter_flag_FAC</v>
      </c>
      <c r="L53" s="8">
        <f>MATCH($K53,FAC_TOTALS_APTA!$A$2:$BN$2,)</f>
        <v>53</v>
      </c>
      <c r="M53" s="39">
        <f>IF(M39=0,0,VLOOKUP(M39,FAC_TOTALS_APTA!$A$4:$BP$126,$L53,FALSE))</f>
        <v>0</v>
      </c>
      <c r="N53" s="39">
        <f>IF(N39=0,0,VLOOKUP(N39,FAC_TOTALS_APTA!$A$4:$BP$126,$L53,FALSE))</f>
        <v>0</v>
      </c>
      <c r="O53" s="39">
        <f>IF(O39=0,0,VLOOKUP(O39,FAC_TOTALS_APTA!$A$4:$BP$126,$L53,FALSE))</f>
        <v>0</v>
      </c>
      <c r="P53" s="39">
        <f>IF(P39=0,0,VLOOKUP(P39,FAC_TOTALS_APTA!$A$4:$BP$126,$L53,FALSE))</f>
        <v>0</v>
      </c>
      <c r="Q53" s="39">
        <f>IF(Q39=0,0,VLOOKUP(Q39,FAC_TOTALS_APTA!$A$4:$BP$126,$L53,FALSE))</f>
        <v>0</v>
      </c>
      <c r="R53" s="39">
        <f>IF(R39=0,0,VLOOKUP(R39,FAC_TOTALS_APTA!$A$4:$BP$126,$L53,FALSE))</f>
        <v>0</v>
      </c>
      <c r="S53" s="39">
        <f>IF(S39=0,0,VLOOKUP(S39,FAC_TOTALS_APTA!$A$4:$BP$126,$L53,FALSE))</f>
        <v>0</v>
      </c>
      <c r="T53" s="39">
        <f>IF(T39=0,0,VLOOKUP(T39,FAC_TOTALS_APTA!$A$4:$BP$126,$L53,FALSE))</f>
        <v>0</v>
      </c>
      <c r="U53" s="39">
        <f>IF(U39=0,0,VLOOKUP(U39,FAC_TOTALS_APTA!$A$4:$BP$126,$L53,FALSE))</f>
        <v>0</v>
      </c>
      <c r="V53" s="39">
        <f>IF(V39=0,0,VLOOKUP(V39,FAC_TOTALS_APTA!$A$4:$BP$126,$L53,FALSE))</f>
        <v>0</v>
      </c>
      <c r="W53" s="39">
        <f>IF(W39=0,0,VLOOKUP(W39,FAC_TOTALS_APTA!$A$4:$BP$126,$L53,FALSE))</f>
        <v>0</v>
      </c>
      <c r="X53" s="39">
        <f>IF(X39=0,0,VLOOKUP(X39,FAC_TOTALS_APTA!$A$4:$BP$126,$L53,FALSE))</f>
        <v>0</v>
      </c>
      <c r="Y53" s="39">
        <f>IF(Y39=0,0,VLOOKUP(Y39,FAC_TOTALS_APTA!$A$4:$BP$126,$L53,FALSE))</f>
        <v>0</v>
      </c>
      <c r="Z53" s="39">
        <f>IF(Z39=0,0,VLOOKUP(Z39,FAC_TOTALS_APTA!$A$4:$BP$126,$L53,FALSE))</f>
        <v>0</v>
      </c>
      <c r="AA53" s="39">
        <f>IF(AA39=0,0,VLOOKUP(AA39,FAC_TOTALS_APTA!$A$4:$BP$126,$L53,FALSE))</f>
        <v>0</v>
      </c>
      <c r="AB53" s="39">
        <f>IF(AB39=0,0,VLOOKUP(AB39,FAC_TOTALS_APTA!$A$4:$BP$126,$L53,FALSE))</f>
        <v>0</v>
      </c>
      <c r="AC53" s="40">
        <f t="shared" si="17"/>
        <v>0</v>
      </c>
      <c r="AD53" s="41">
        <f>AC53/G55</f>
        <v>0</v>
      </c>
    </row>
    <row r="54" spans="1:31" x14ac:dyDescent="0.25">
      <c r="B54" s="42" t="s">
        <v>53</v>
      </c>
      <c r="C54" s="43"/>
      <c r="D54" s="42" t="s">
        <v>45</v>
      </c>
      <c r="E54" s="44"/>
      <c r="F54" s="45"/>
      <c r="G54" s="142"/>
      <c r="H54" s="142"/>
      <c r="I54" s="47"/>
      <c r="J54" s="48"/>
      <c r="K54" s="48" t="str">
        <f t="shared" si="16"/>
        <v>New_Reporter_FAC</v>
      </c>
      <c r="L54" s="45">
        <f>MATCH($K54,FAC_TOTALS_APTA!$A$2:$BN$2,)</f>
        <v>57</v>
      </c>
      <c r="M54" s="46">
        <f>IF(M39=0,0,VLOOKUP(M39,FAC_TOTALS_APTA!$A$4:$BP$126,$L54,FALSE))</f>
        <v>64490437</v>
      </c>
      <c r="N54" s="46">
        <f>IF(N39=0,0,VLOOKUP(N39,FAC_TOTALS_APTA!$A$4:$BP$126,$L54,FALSE))</f>
        <v>27575194</v>
      </c>
      <c r="O54" s="46">
        <f>IF(O39=0,0,VLOOKUP(O39,FAC_TOTALS_APTA!$A$4:$BP$126,$L54,FALSE))</f>
        <v>22919974</v>
      </c>
      <c r="P54" s="46">
        <f>IF(P39=0,0,VLOOKUP(P39,FAC_TOTALS_APTA!$A$4:$BP$126,$L54,FALSE))</f>
        <v>15747264</v>
      </c>
      <c r="Q54" s="46">
        <f>IF(Q39=0,0,VLOOKUP(Q39,FAC_TOTALS_APTA!$A$4:$BP$126,$L54,FALSE))</f>
        <v>8688267.9999999907</v>
      </c>
      <c r="R54" s="46">
        <f>IF(R39=0,0,VLOOKUP(R39,FAC_TOTALS_APTA!$A$4:$BP$126,$L54,FALSE))</f>
        <v>0</v>
      </c>
      <c r="S54" s="46">
        <f>IF(S39=0,0,VLOOKUP(S39,FAC_TOTALS_APTA!$A$4:$BP$126,$L54,FALSE))</f>
        <v>0</v>
      </c>
      <c r="T54" s="46">
        <f>IF(T39=0,0,VLOOKUP(T39,FAC_TOTALS_APTA!$A$4:$BP$126,$L54,FALSE))</f>
        <v>2308521.9999999902</v>
      </c>
      <c r="U54" s="46">
        <f>IF(U39=0,0,VLOOKUP(U39,FAC_TOTALS_APTA!$A$4:$BP$126,$L54,FALSE))</f>
        <v>0</v>
      </c>
      <c r="V54" s="46">
        <f>IF(V39=0,0,VLOOKUP(V39,FAC_TOTALS_APTA!$A$4:$BP$126,$L54,FALSE))</f>
        <v>0</v>
      </c>
      <c r="W54" s="46">
        <f>IF(W39=0,0,VLOOKUP(W39,FAC_TOTALS_APTA!$A$4:$BP$126,$L54,FALSE))</f>
        <v>0</v>
      </c>
      <c r="X54" s="46">
        <f>IF(X39=0,0,VLOOKUP(X39,FAC_TOTALS_APTA!$A$4:$BP$126,$L54,FALSE))</f>
        <v>0</v>
      </c>
      <c r="Y54" s="46">
        <f>IF(Y39=0,0,VLOOKUP(Y39,FAC_TOTALS_APTA!$A$4:$BP$126,$L54,FALSE))</f>
        <v>0</v>
      </c>
      <c r="Z54" s="46">
        <f>IF(Z39=0,0,VLOOKUP(Z39,FAC_TOTALS_APTA!$A$4:$BP$126,$L54,FALSE))</f>
        <v>0</v>
      </c>
      <c r="AA54" s="46">
        <f>IF(AA39=0,0,VLOOKUP(AA39,FAC_TOTALS_APTA!$A$4:$BP$126,$L54,FALSE))</f>
        <v>0</v>
      </c>
      <c r="AB54" s="46">
        <f>IF(AB39=0,0,VLOOKUP(AB39,FAC_TOTALS_APTA!$A$4:$BP$126,$L54,FALSE))</f>
        <v>0</v>
      </c>
      <c r="AC54" s="49">
        <f>SUM(M54:AB54)</f>
        <v>141729659</v>
      </c>
      <c r="AD54" s="50">
        <f>AC54/G56</f>
        <v>0.20455094104988761</v>
      </c>
    </row>
    <row r="55" spans="1:31" s="108" customFormat="1" ht="15.75" customHeight="1" x14ac:dyDescent="0.25">
      <c r="A55" s="107"/>
      <c r="B55" s="26" t="s">
        <v>66</v>
      </c>
      <c r="C55" s="29"/>
      <c r="D55" s="7" t="s">
        <v>6</v>
      </c>
      <c r="E55" s="56"/>
      <c r="F55" s="7">
        <f>MATCH($D55,FAC_TOTALS_APTA!$A$2:$BN$2,)</f>
        <v>10</v>
      </c>
      <c r="G55" s="118">
        <f>VLOOKUP(G39,FAC_TOTALS_APTA!$A$4:$BP$126,$F55,FALSE)</f>
        <v>714945252.76608002</v>
      </c>
      <c r="H55" s="118">
        <f>VLOOKUP(H39,FAC_TOTALS_APTA!$A$4:$BN$126,$F55,FALSE)</f>
        <v>952099000.61571395</v>
      </c>
      <c r="I55" s="113">
        <f t="shared" ref="I55" si="18">H55/G55-1</f>
        <v>0.33170896223466118</v>
      </c>
      <c r="J55" s="32"/>
      <c r="K55" s="32"/>
      <c r="L55" s="7"/>
      <c r="M55" s="30">
        <f t="shared" ref="M55:AB55" si="19">SUM(M41:M48)</f>
        <v>13841376.964533584</v>
      </c>
      <c r="N55" s="30">
        <f t="shared" si="19"/>
        <v>19078425.407610361</v>
      </c>
      <c r="O55" s="30">
        <f t="shared" si="19"/>
        <v>19821817.750156108</v>
      </c>
      <c r="P55" s="30">
        <f t="shared" si="19"/>
        <v>16139467.412252219</v>
      </c>
      <c r="Q55" s="30">
        <f t="shared" si="19"/>
        <v>4834333.6948620845</v>
      </c>
      <c r="R55" s="30">
        <f t="shared" si="19"/>
        <v>22375961.322321545</v>
      </c>
      <c r="S55" s="30">
        <f t="shared" si="19"/>
        <v>-71558894.427850753</v>
      </c>
      <c r="T55" s="30">
        <f t="shared" si="19"/>
        <v>12543232.684658553</v>
      </c>
      <c r="U55" s="30">
        <f t="shared" si="19"/>
        <v>19295663.532255109</v>
      </c>
      <c r="V55" s="30">
        <f t="shared" si="19"/>
        <v>-4961386.3317740504</v>
      </c>
      <c r="W55" s="30">
        <f t="shared" si="19"/>
        <v>0</v>
      </c>
      <c r="X55" s="30">
        <f t="shared" si="19"/>
        <v>0</v>
      </c>
      <c r="Y55" s="30">
        <f t="shared" si="19"/>
        <v>0</v>
      </c>
      <c r="Z55" s="30">
        <f t="shared" si="19"/>
        <v>0</v>
      </c>
      <c r="AA55" s="30">
        <f t="shared" si="19"/>
        <v>0</v>
      </c>
      <c r="AB55" s="30">
        <f t="shared" si="19"/>
        <v>0</v>
      </c>
      <c r="AC55" s="33">
        <f>H55-G55</f>
        <v>237153747.84963393</v>
      </c>
      <c r="AD55" s="34">
        <f>I55</f>
        <v>0.33170896223466118</v>
      </c>
      <c r="AE55" s="107"/>
    </row>
    <row r="56" spans="1:31" ht="13.5" customHeight="1" thickBot="1" x14ac:dyDescent="0.3">
      <c r="B56" s="10" t="s">
        <v>50</v>
      </c>
      <c r="C56" s="24"/>
      <c r="D56" s="24" t="s">
        <v>4</v>
      </c>
      <c r="E56" s="24"/>
      <c r="F56" s="24">
        <f>MATCH($D56,FAC_TOTALS_APTA!$A$2:$BN$2,)</f>
        <v>8</v>
      </c>
      <c r="G56" s="115">
        <f>VLOOKUP(G39,FAC_TOTALS_APTA!$A$4:$BN$126,$F56,FALSE)</f>
        <v>692881970</v>
      </c>
      <c r="H56" s="115">
        <f>VLOOKUP(H39,FAC_TOTALS_APTA!$A$4:$BN$126,$F56,FALSE)</f>
        <v>961216517.99999905</v>
      </c>
      <c r="I56" s="114">
        <f t="shared" ref="I56" si="20">H56/G56-1</f>
        <v>0.38727309934186782</v>
      </c>
      <c r="J56" s="51"/>
      <c r="K56" s="51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52">
        <f>H56-G56</f>
        <v>268334547.99999905</v>
      </c>
      <c r="AD56" s="53">
        <f>I56</f>
        <v>0.38727309934186782</v>
      </c>
    </row>
    <row r="57" spans="1:31" ht="14.25" thickTop="1" thickBot="1" x14ac:dyDescent="0.3">
      <c r="B57" s="58" t="s">
        <v>67</v>
      </c>
      <c r="C57" s="59"/>
      <c r="D57" s="59"/>
      <c r="E57" s="60"/>
      <c r="F57" s="59"/>
      <c r="G57" s="155"/>
      <c r="H57" s="155"/>
      <c r="I57" s="61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3">
        <f>AD56-AD55</f>
        <v>5.5564137107206646E-2</v>
      </c>
    </row>
    <row r="58" spans="1:31" ht="13.5" thickTop="1" x14ac:dyDescent="0.25"/>
    <row r="59" spans="1:31" s="11" customFormat="1" x14ac:dyDescent="0.25">
      <c r="B59" s="19" t="s">
        <v>25</v>
      </c>
      <c r="E59" s="7"/>
      <c r="G59" s="107"/>
      <c r="H59" s="107"/>
      <c r="I59" s="18"/>
    </row>
    <row r="60" spans="1:31" x14ac:dyDescent="0.25">
      <c r="B60" s="16" t="s">
        <v>16</v>
      </c>
      <c r="C60" s="17" t="s">
        <v>17</v>
      </c>
      <c r="D60" s="11"/>
      <c r="E60" s="7"/>
      <c r="F60" s="11"/>
      <c r="G60" s="107"/>
      <c r="H60" s="107"/>
      <c r="I60" s="18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1" x14ac:dyDescent="0.25">
      <c r="B61" s="16"/>
      <c r="C61" s="17"/>
      <c r="D61" s="11"/>
      <c r="E61" s="7"/>
      <c r="F61" s="11"/>
      <c r="G61" s="107"/>
      <c r="H61" s="107"/>
      <c r="I61" s="18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1" x14ac:dyDescent="0.25">
      <c r="B62" s="19" t="s">
        <v>26</v>
      </c>
      <c r="C62" s="20">
        <v>0</v>
      </c>
      <c r="D62" s="11"/>
      <c r="E62" s="7"/>
      <c r="F62" s="11"/>
      <c r="G62" s="107"/>
      <c r="H62" s="107"/>
      <c r="I62" s="18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1" ht="13.5" thickBot="1" x14ac:dyDescent="0.3">
      <c r="B63" s="21" t="s">
        <v>34</v>
      </c>
      <c r="C63" s="22">
        <v>3</v>
      </c>
      <c r="D63" s="23"/>
      <c r="E63" s="24"/>
      <c r="F63" s="23"/>
      <c r="G63" s="158"/>
      <c r="H63" s="158"/>
      <c r="I63" s="25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</row>
    <row r="64" spans="1:31" ht="13.5" thickTop="1" x14ac:dyDescent="0.25">
      <c r="B64" s="62"/>
      <c r="C64" s="63"/>
      <c r="D64" s="63"/>
      <c r="E64" s="63"/>
      <c r="F64" s="63"/>
      <c r="G64" s="172" t="s">
        <v>51</v>
      </c>
      <c r="H64" s="172"/>
      <c r="I64" s="1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172" t="s">
        <v>55</v>
      </c>
      <c r="AD64" s="172"/>
    </row>
    <row r="65" spans="1:33" x14ac:dyDescent="0.25">
      <c r="B65" s="9" t="s">
        <v>18</v>
      </c>
      <c r="C65" s="28" t="s">
        <v>19</v>
      </c>
      <c r="D65" s="8" t="s">
        <v>20</v>
      </c>
      <c r="E65" s="8"/>
      <c r="F65" s="8"/>
      <c r="G65" s="129">
        <f>$C$1</f>
        <v>2002</v>
      </c>
      <c r="H65" s="129">
        <f>$C$2</f>
        <v>2012</v>
      </c>
      <c r="I65" s="28" t="s">
        <v>22</v>
      </c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 t="s">
        <v>24</v>
      </c>
      <c r="AD65" s="28" t="s">
        <v>22</v>
      </c>
    </row>
    <row r="66" spans="1:33" ht="12.95" hidden="1" customHeight="1" x14ac:dyDescent="0.25">
      <c r="B66" s="26"/>
      <c r="C66" s="29"/>
      <c r="D66" s="7"/>
      <c r="E66" s="7"/>
      <c r="F66" s="7"/>
      <c r="G66" s="105"/>
      <c r="H66" s="105"/>
      <c r="I66" s="29"/>
      <c r="J66" s="7"/>
      <c r="K66" s="7"/>
      <c r="L66" s="7"/>
      <c r="M66" s="7">
        <v>1</v>
      </c>
      <c r="N66" s="7">
        <v>2</v>
      </c>
      <c r="O66" s="7">
        <v>3</v>
      </c>
      <c r="P66" s="7">
        <v>4</v>
      </c>
      <c r="Q66" s="7">
        <v>5</v>
      </c>
      <c r="R66" s="7">
        <v>6</v>
      </c>
      <c r="S66" s="7">
        <v>7</v>
      </c>
      <c r="T66" s="7">
        <v>8</v>
      </c>
      <c r="U66" s="7">
        <v>9</v>
      </c>
      <c r="V66" s="7">
        <v>10</v>
      </c>
      <c r="W66" s="7">
        <v>11</v>
      </c>
      <c r="X66" s="7">
        <v>12</v>
      </c>
      <c r="Y66" s="7">
        <v>13</v>
      </c>
      <c r="Z66" s="7">
        <v>14</v>
      </c>
      <c r="AA66" s="7">
        <v>15</v>
      </c>
      <c r="AB66" s="7">
        <v>16</v>
      </c>
      <c r="AC66" s="7"/>
      <c r="AD66" s="7"/>
    </row>
    <row r="67" spans="1:33" ht="12.95" hidden="1" customHeight="1" x14ac:dyDescent="0.25">
      <c r="B67" s="26"/>
      <c r="C67" s="29"/>
      <c r="D67" s="7"/>
      <c r="E67" s="7"/>
      <c r="F67" s="7"/>
      <c r="G67" s="105" t="str">
        <f>CONCATENATE($C62,"_",$C63,"_",G65)</f>
        <v>0_3_2002</v>
      </c>
      <c r="H67" s="105" t="str">
        <f>CONCATENATE($C62,"_",$C63,"_",H65)</f>
        <v>0_3_2012</v>
      </c>
      <c r="I67" s="29"/>
      <c r="J67" s="7"/>
      <c r="K67" s="7"/>
      <c r="L67" s="7"/>
      <c r="M67" s="7" t="str">
        <f>IF($G65+M66&gt;$H65,0,CONCATENATE($C62,"_",$C63,"_",$G65+M66))</f>
        <v>0_3_2003</v>
      </c>
      <c r="N67" s="7" t="str">
        <f t="shared" ref="N67:AB67" si="21">IF($G65+N66&gt;$H65,0,CONCATENATE($C62,"_",$C63,"_",$G65+N66))</f>
        <v>0_3_2004</v>
      </c>
      <c r="O67" s="7" t="str">
        <f t="shared" si="21"/>
        <v>0_3_2005</v>
      </c>
      <c r="P67" s="7" t="str">
        <f t="shared" si="21"/>
        <v>0_3_2006</v>
      </c>
      <c r="Q67" s="7" t="str">
        <f t="shared" si="21"/>
        <v>0_3_2007</v>
      </c>
      <c r="R67" s="7" t="str">
        <f t="shared" si="21"/>
        <v>0_3_2008</v>
      </c>
      <c r="S67" s="7" t="str">
        <f t="shared" si="21"/>
        <v>0_3_2009</v>
      </c>
      <c r="T67" s="7" t="str">
        <f t="shared" si="21"/>
        <v>0_3_2010</v>
      </c>
      <c r="U67" s="7" t="str">
        <f t="shared" si="21"/>
        <v>0_3_2011</v>
      </c>
      <c r="V67" s="7" t="str">
        <f t="shared" si="21"/>
        <v>0_3_2012</v>
      </c>
      <c r="W67" s="7">
        <f t="shared" si="21"/>
        <v>0</v>
      </c>
      <c r="X67" s="7">
        <f t="shared" si="21"/>
        <v>0</v>
      </c>
      <c r="Y67" s="7">
        <f t="shared" si="21"/>
        <v>0</v>
      </c>
      <c r="Z67" s="7">
        <f t="shared" si="21"/>
        <v>0</v>
      </c>
      <c r="AA67" s="7">
        <f t="shared" si="21"/>
        <v>0</v>
      </c>
      <c r="AB67" s="7">
        <f t="shared" si="21"/>
        <v>0</v>
      </c>
      <c r="AC67" s="7"/>
      <c r="AD67" s="7"/>
    </row>
    <row r="68" spans="1:33" ht="12.95" hidden="1" customHeight="1" x14ac:dyDescent="0.25">
      <c r="B68" s="26"/>
      <c r="C68" s="29"/>
      <c r="D68" s="7"/>
      <c r="E68" s="7"/>
      <c r="F68" s="7" t="s">
        <v>23</v>
      </c>
      <c r="G68" s="118"/>
      <c r="H68" s="118"/>
      <c r="I68" s="29"/>
      <c r="J68" s="7"/>
      <c r="K68" s="7"/>
      <c r="L68" s="7" t="s">
        <v>23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3" x14ac:dyDescent="0.25">
      <c r="B69" s="26" t="s">
        <v>31</v>
      </c>
      <c r="C69" s="29" t="s">
        <v>21</v>
      </c>
      <c r="D69" s="105" t="s">
        <v>89</v>
      </c>
      <c r="E69" s="56"/>
      <c r="F69" s="7">
        <f>MATCH($D69,FAC_TOTALS_APTA!$A$2:$BP$2,)</f>
        <v>13</v>
      </c>
      <c r="G69" s="118">
        <f>VLOOKUP(G67,FAC_TOTALS_APTA!$A$4:$BP$126,$F69,FALSE)</f>
        <v>2436593.4779696302</v>
      </c>
      <c r="H69" s="118">
        <f>VLOOKUP(H67,FAC_TOTALS_APTA!$A$4:$BP$126,$F69,FALSE)</f>
        <v>1935564.7547657499</v>
      </c>
      <c r="I69" s="31">
        <f>IFERROR(H69/G69-1,"-")</f>
        <v>-0.20562671932512044</v>
      </c>
      <c r="J69" s="32" t="str">
        <f>IF(C69="Log","_log","")</f>
        <v>_log</v>
      </c>
      <c r="K69" s="32" t="str">
        <f>CONCATENATE(D69,J69,"_FAC")</f>
        <v>VRM_ADJ_MIDLOW_log_FAC</v>
      </c>
      <c r="L69" s="7">
        <f>MATCH($K69,FAC_TOTALS_APTA!$A$2:$BN$2,)</f>
        <v>34</v>
      </c>
      <c r="M69" s="30">
        <f>IF(M67=0,0,VLOOKUP(M67,FAC_TOTALS_APTA!$A$4:$BP$126,$L69,FALSE))</f>
        <v>153667.47711039099</v>
      </c>
      <c r="N69" s="30">
        <f>IF(N67=0,0,VLOOKUP(N67,FAC_TOTALS_APTA!$A$4:$BP$126,$L69,FALSE))</f>
        <v>1121466.17609422</v>
      </c>
      <c r="O69" s="30">
        <f>IF(O67=0,0,VLOOKUP(O67,FAC_TOTALS_APTA!$A$4:$BP$126,$L69,FALSE))</f>
        <v>-1459595.9131296501</v>
      </c>
      <c r="P69" s="30">
        <f>IF(P67=0,0,VLOOKUP(P67,FAC_TOTALS_APTA!$A$4:$BP$126,$L69,FALSE))</f>
        <v>2892379.09188936</v>
      </c>
      <c r="Q69" s="30">
        <f>IF(Q67=0,0,VLOOKUP(Q67,FAC_TOTALS_APTA!$A$4:$BP$126,$L69,FALSE))</f>
        <v>3076766.7077419301</v>
      </c>
      <c r="R69" s="30">
        <f>IF(R67=0,0,VLOOKUP(R67,FAC_TOTALS_APTA!$A$4:$BP$126,$L69,FALSE))</f>
        <v>1689599.5137551799</v>
      </c>
      <c r="S69" s="30">
        <f>IF(S67=0,0,VLOOKUP(S67,FAC_TOTALS_APTA!$A$4:$BP$126,$L69,FALSE))</f>
        <v>1425399.1649690401</v>
      </c>
      <c r="T69" s="30">
        <f>IF(T67=0,0,VLOOKUP(T67,FAC_TOTALS_APTA!$A$4:$BP$126,$L69,FALSE))</f>
        <v>546694.55061642104</v>
      </c>
      <c r="U69" s="30">
        <f>IF(U67=0,0,VLOOKUP(U67,FAC_TOTALS_APTA!$A$4:$BP$126,$L69,FALSE))</f>
        <v>-287208.09745573899</v>
      </c>
      <c r="V69" s="30">
        <f>IF(V67=0,0,VLOOKUP(V67,FAC_TOTALS_APTA!$A$4:$BP$126,$L69,FALSE))</f>
        <v>433689.44692224899</v>
      </c>
      <c r="W69" s="30">
        <f>IF(W67=0,0,VLOOKUP(W67,FAC_TOTALS_APTA!$A$4:$BP$126,$L69,FALSE))</f>
        <v>0</v>
      </c>
      <c r="X69" s="30">
        <f>IF(X67=0,0,VLOOKUP(X67,FAC_TOTALS_APTA!$A$4:$BP$126,$L69,FALSE))</f>
        <v>0</v>
      </c>
      <c r="Y69" s="30">
        <f>IF(Y67=0,0,VLOOKUP(Y67,FAC_TOTALS_APTA!$A$4:$BP$126,$L69,FALSE))</f>
        <v>0</v>
      </c>
      <c r="Z69" s="30">
        <f>IF(Z67=0,0,VLOOKUP(Z67,FAC_TOTALS_APTA!$A$4:$BP$126,$L69,FALSE))</f>
        <v>0</v>
      </c>
      <c r="AA69" s="30">
        <f>IF(AA67=0,0,VLOOKUP(AA67,FAC_TOTALS_APTA!$A$4:$BP$126,$L69,FALSE))</f>
        <v>0</v>
      </c>
      <c r="AB69" s="30">
        <f>IF(AB67=0,0,VLOOKUP(AB67,FAC_TOTALS_APTA!$A$4:$BP$126,$L69,FALSE))</f>
        <v>0</v>
      </c>
      <c r="AC69" s="33">
        <f>SUM(M69:AB69)</f>
        <v>9592858.1185134016</v>
      </c>
      <c r="AD69" s="34">
        <f>AC69/G83</f>
        <v>9.1164780907193474E-2</v>
      </c>
    </row>
    <row r="70" spans="1:33" x14ac:dyDescent="0.25">
      <c r="B70" s="26" t="s">
        <v>52</v>
      </c>
      <c r="C70" s="29" t="s">
        <v>21</v>
      </c>
      <c r="D70" s="105" t="s">
        <v>79</v>
      </c>
      <c r="E70" s="56"/>
      <c r="F70" s="7">
        <f>MATCH($D70,FAC_TOTALS_APTA!$A$2:$BP$2,)</f>
        <v>15</v>
      </c>
      <c r="G70" s="124">
        <f>VLOOKUP(G67,FAC_TOTALS_APTA!$A$4:$BP$126,$F70,FALSE)</f>
        <v>0.90327811224383903</v>
      </c>
      <c r="H70" s="124">
        <f>VLOOKUP(H67,FAC_TOTALS_APTA!$A$4:$BP$126,$F70,FALSE)</f>
        <v>0.82821757692531495</v>
      </c>
      <c r="I70" s="31">
        <f t="shared" ref="I70:I81" si="22">IFERROR(H70/G70-1,"-")</f>
        <v>-8.3097923331791668E-2</v>
      </c>
      <c r="J70" s="32" t="str">
        <f t="shared" ref="J70:J79" si="23">IF(C70="Log","_log","")</f>
        <v>_log</v>
      </c>
      <c r="K70" s="32" t="str">
        <f t="shared" ref="K70:K82" si="24">CONCATENATE(D70,J70,"_FAC")</f>
        <v>FARE_per_UPT_cleaned_2018_MIDLOW_log_FAC</v>
      </c>
      <c r="L70" s="7">
        <f>MATCH($K70,FAC_TOTALS_APTA!$A$2:$BN$2,)</f>
        <v>36</v>
      </c>
      <c r="M70" s="30">
        <f>IF(M67=0,0,VLOOKUP(M67,FAC_TOTALS_APTA!$A$4:$BP$126,$L70,FALSE))</f>
        <v>770616.69588954397</v>
      </c>
      <c r="N70" s="30">
        <f>IF(N67=0,0,VLOOKUP(N67,FAC_TOTALS_APTA!$A$4:$BP$126,$L70,FALSE))</f>
        <v>266545.3594136</v>
      </c>
      <c r="O70" s="30">
        <f>IF(O67=0,0,VLOOKUP(O67,FAC_TOTALS_APTA!$A$4:$BP$126,$L70,FALSE))</f>
        <v>497425.16579512501</v>
      </c>
      <c r="P70" s="30">
        <f>IF(P67=0,0,VLOOKUP(P67,FAC_TOTALS_APTA!$A$4:$BP$126,$L70,FALSE))</f>
        <v>-272167.65699785901</v>
      </c>
      <c r="Q70" s="30">
        <f>IF(Q67=0,0,VLOOKUP(Q67,FAC_TOTALS_APTA!$A$4:$BP$126,$L70,FALSE))</f>
        <v>316633.01294495899</v>
      </c>
      <c r="R70" s="30">
        <f>IF(R67=0,0,VLOOKUP(R67,FAC_TOTALS_APTA!$A$4:$BP$126,$L70,FALSE))</f>
        <v>1168235.35026358</v>
      </c>
      <c r="S70" s="30">
        <f>IF(S67=0,0,VLOOKUP(S67,FAC_TOTALS_APTA!$A$4:$BP$126,$L70,FALSE))</f>
        <v>-4074950.0922781699</v>
      </c>
      <c r="T70" s="30">
        <f>IF(T67=0,0,VLOOKUP(T67,FAC_TOTALS_APTA!$A$4:$BP$126,$L70,FALSE))</f>
        <v>1453832.8189203499</v>
      </c>
      <c r="U70" s="30">
        <f>IF(U67=0,0,VLOOKUP(U67,FAC_TOTALS_APTA!$A$4:$BP$126,$L70,FALSE))</f>
        <v>2555718.8404314099</v>
      </c>
      <c r="V70" s="30">
        <f>IF(V67=0,0,VLOOKUP(V67,FAC_TOTALS_APTA!$A$4:$BP$126,$L70,FALSE))</f>
        <v>-332801.06813168799</v>
      </c>
      <c r="W70" s="30">
        <f>IF(W67=0,0,VLOOKUP(W67,FAC_TOTALS_APTA!$A$4:$BP$126,$L70,FALSE))</f>
        <v>0</v>
      </c>
      <c r="X70" s="30">
        <f>IF(X67=0,0,VLOOKUP(X67,FAC_TOTALS_APTA!$A$4:$BP$126,$L70,FALSE))</f>
        <v>0</v>
      </c>
      <c r="Y70" s="30">
        <f>IF(Y67=0,0,VLOOKUP(Y67,FAC_TOTALS_APTA!$A$4:$BP$126,$L70,FALSE))</f>
        <v>0</v>
      </c>
      <c r="Z70" s="30">
        <f>IF(Z67=0,0,VLOOKUP(Z67,FAC_TOTALS_APTA!$A$4:$BP$126,$L70,FALSE))</f>
        <v>0</v>
      </c>
      <c r="AA70" s="30">
        <f>IF(AA67=0,0,VLOOKUP(AA67,FAC_TOTALS_APTA!$A$4:$BP$126,$L70,FALSE))</f>
        <v>0</v>
      </c>
      <c r="AB70" s="30">
        <f>IF(AB67=0,0,VLOOKUP(AB67,FAC_TOTALS_APTA!$A$4:$BP$126,$L70,FALSE))</f>
        <v>0</v>
      </c>
      <c r="AC70" s="33">
        <f t="shared" ref="AC70:AC81" si="25">SUM(M70:AB70)</f>
        <v>2349088.4262508508</v>
      </c>
      <c r="AD70" s="34">
        <f>AC70/G83</f>
        <v>2.2324330149059896E-2</v>
      </c>
    </row>
    <row r="71" spans="1:33" s="14" customFormat="1" x14ac:dyDescent="0.25">
      <c r="A71" s="7"/>
      <c r="B71" s="116" t="s">
        <v>84</v>
      </c>
      <c r="C71" s="117"/>
      <c r="D71" s="105" t="s">
        <v>81</v>
      </c>
      <c r="E71" s="119"/>
      <c r="F71" s="105">
        <f>MATCH($D71,FAC_TOTALS_APTA!$A$2:$BP$2,)</f>
        <v>23</v>
      </c>
      <c r="G71" s="118">
        <f>VLOOKUP(G67,FAC_TOTALS_APTA!$A$4:$BP$126,$F71,FALSE)</f>
        <v>0</v>
      </c>
      <c r="H71" s="118">
        <f>VLOOKUP(H67,FAC_TOTALS_APTA!$A$4:$BP$126,$F71,FALSE)</f>
        <v>1.81254270699816E-2</v>
      </c>
      <c r="I71" s="120" t="str">
        <f>IFERROR(H71/G71-1,"-")</f>
        <v>-</v>
      </c>
      <c r="J71" s="121" t="str">
        <f t="shared" si="23"/>
        <v/>
      </c>
      <c r="K71" s="121" t="str">
        <f t="shared" si="24"/>
        <v>RESTRUCTURE_FAC</v>
      </c>
      <c r="L71" s="105">
        <f>MATCH($K71,FAC_TOTALS_APTA!$A$2:$BN$2,)</f>
        <v>44</v>
      </c>
      <c r="M71" s="118">
        <f>IF(M67=0,0,VLOOKUP(M67,FAC_TOTALS_APTA!$A$4:$BP$126,$L71,FALSE))</f>
        <v>0</v>
      </c>
      <c r="N71" s="118">
        <f>IF(N67=0,0,VLOOKUP(N67,FAC_TOTALS_APTA!$A$4:$BP$126,$L71,FALSE))</f>
        <v>0</v>
      </c>
      <c r="O71" s="118">
        <f>IF(O67=0,0,VLOOKUP(O67,FAC_TOTALS_APTA!$A$4:$BP$126,$L71,FALSE))</f>
        <v>0</v>
      </c>
      <c r="P71" s="118">
        <f>IF(P67=0,0,VLOOKUP(P67,FAC_TOTALS_APTA!$A$4:$BP$126,$L71,FALSE))</f>
        <v>0</v>
      </c>
      <c r="Q71" s="118">
        <f>IF(Q67=0,0,VLOOKUP(Q67,FAC_TOTALS_APTA!$A$4:$BP$126,$L71,FALSE))</f>
        <v>0</v>
      </c>
      <c r="R71" s="118">
        <f>IF(R67=0,0,VLOOKUP(R67,FAC_TOTALS_APTA!$A$4:$BP$126,$L71,FALSE))</f>
        <v>0</v>
      </c>
      <c r="S71" s="118">
        <f>IF(S67=0,0,VLOOKUP(S67,FAC_TOTALS_APTA!$A$4:$BP$126,$L71,FALSE))</f>
        <v>0</v>
      </c>
      <c r="T71" s="118">
        <f>IF(T67=0,0,VLOOKUP(T67,FAC_TOTALS_APTA!$A$4:$BP$126,$L71,FALSE))</f>
        <v>0</v>
      </c>
      <c r="U71" s="118">
        <f>IF(U67=0,0,VLOOKUP(U67,FAC_TOTALS_APTA!$A$4:$BP$126,$L71,FALSE))</f>
        <v>110104.785291754</v>
      </c>
      <c r="V71" s="118">
        <f>IF(V67=0,0,VLOOKUP(V67,FAC_TOTALS_APTA!$A$4:$BP$126,$L71,FALSE))</f>
        <v>106499.57733075001</v>
      </c>
      <c r="W71" s="118">
        <f>IF(W67=0,0,VLOOKUP(W67,FAC_TOTALS_APTA!$A$4:$BP$126,$L71,FALSE))</f>
        <v>0</v>
      </c>
      <c r="X71" s="118">
        <f>IF(X67=0,0,VLOOKUP(X67,FAC_TOTALS_APTA!$A$4:$BP$126,$L71,FALSE))</f>
        <v>0</v>
      </c>
      <c r="Y71" s="118">
        <f>IF(Y67=0,0,VLOOKUP(Y67,FAC_TOTALS_APTA!$A$4:$BP$126,$L71,FALSE))</f>
        <v>0</v>
      </c>
      <c r="Z71" s="118">
        <f>IF(Z67=0,0,VLOOKUP(Z67,FAC_TOTALS_APTA!$A$4:$BP$126,$L71,FALSE))</f>
        <v>0</v>
      </c>
      <c r="AA71" s="118">
        <f>IF(AA67=0,0,VLOOKUP(AA67,FAC_TOTALS_APTA!$A$4:$BP$126,$L71,FALSE))</f>
        <v>0</v>
      </c>
      <c r="AB71" s="118">
        <f>IF(AB67=0,0,VLOOKUP(AB67,FAC_TOTALS_APTA!$A$4:$BP$126,$L71,FALSE))</f>
        <v>0</v>
      </c>
      <c r="AC71" s="122">
        <f t="shared" si="25"/>
        <v>216604.36262250401</v>
      </c>
      <c r="AD71" s="123">
        <f>AC71/G84</f>
        <v>2.3200511255974119E-3</v>
      </c>
      <c r="AE71" s="7"/>
    </row>
    <row r="72" spans="1:33" s="14" customFormat="1" x14ac:dyDescent="0.25">
      <c r="A72" s="7"/>
      <c r="B72" s="116" t="s">
        <v>87</v>
      </c>
      <c r="C72" s="117"/>
      <c r="D72" s="105" t="s">
        <v>80</v>
      </c>
      <c r="E72" s="119"/>
      <c r="F72" s="105">
        <f>MATCH($D72,FAC_TOTALS_APTA!$A$2:$BP$2,)</f>
        <v>22</v>
      </c>
      <c r="G72" s="118">
        <f>VLOOKUP(G67,FAC_TOTALS_APTA!$A$4:$BP$126,$F72,FALSE)</f>
        <v>0</v>
      </c>
      <c r="H72" s="118">
        <f>VLOOKUP(H67,FAC_TOTALS_APTA!$A$4:$BP$126,$F72,FALSE)</f>
        <v>0</v>
      </c>
      <c r="I72" s="120" t="str">
        <f>IFERROR(H72/G72-1,"-")</f>
        <v>-</v>
      </c>
      <c r="J72" s="121" t="str">
        <f t="shared" si="23"/>
        <v/>
      </c>
      <c r="K72" s="121" t="str">
        <f t="shared" si="24"/>
        <v>MAINTENANCE_WMATA_FAC</v>
      </c>
      <c r="L72" s="105">
        <f>MATCH($K72,FAC_TOTALS_APTA!$A$2:$BN$2,)</f>
        <v>43</v>
      </c>
      <c r="M72" s="118">
        <f>IF(M68=0,0,VLOOKUP(M68,FAC_TOTALS_APTA!$A$4:$BP$126,$L72,FALSE))</f>
        <v>0</v>
      </c>
      <c r="N72" s="118">
        <f>IF(N68=0,0,VLOOKUP(N68,FAC_TOTALS_APTA!$A$4:$BP$126,$L72,FALSE))</f>
        <v>0</v>
      </c>
      <c r="O72" s="118">
        <f>IF(O68=0,0,VLOOKUP(O68,FAC_TOTALS_APTA!$A$4:$BP$126,$L72,FALSE))</f>
        <v>0</v>
      </c>
      <c r="P72" s="118">
        <f>IF(P68=0,0,VLOOKUP(P68,FAC_TOTALS_APTA!$A$4:$BP$126,$L72,FALSE))</f>
        <v>0</v>
      </c>
      <c r="Q72" s="118">
        <f>IF(Q68=0,0,VLOOKUP(Q68,FAC_TOTALS_APTA!$A$4:$BP$126,$L72,FALSE))</f>
        <v>0</v>
      </c>
      <c r="R72" s="118">
        <f>IF(R68=0,0,VLOOKUP(R68,FAC_TOTALS_APTA!$A$4:$BP$126,$L72,FALSE))</f>
        <v>0</v>
      </c>
      <c r="S72" s="118">
        <f>IF(S68=0,0,VLOOKUP(S68,FAC_TOTALS_APTA!$A$4:$BP$126,$L72,FALSE))</f>
        <v>0</v>
      </c>
      <c r="T72" s="118">
        <f>IF(T68=0,0,VLOOKUP(T68,FAC_TOTALS_APTA!$A$4:$BP$126,$L72,FALSE))</f>
        <v>0</v>
      </c>
      <c r="U72" s="118">
        <f>IF(U68=0,0,VLOOKUP(U68,FAC_TOTALS_APTA!$A$4:$BP$126,$L72,FALSE))</f>
        <v>0</v>
      </c>
      <c r="V72" s="118">
        <f>IF(V68=0,0,VLOOKUP(V68,FAC_TOTALS_APTA!$A$4:$BP$126,$L72,FALSE))</f>
        <v>0</v>
      </c>
      <c r="W72" s="118">
        <f>IF(W68=0,0,VLOOKUP(W68,FAC_TOTALS_APTA!$A$4:$BP$126,$L72,FALSE))</f>
        <v>0</v>
      </c>
      <c r="X72" s="118">
        <f>IF(X68=0,0,VLOOKUP(X68,FAC_TOTALS_APTA!$A$4:$BP$126,$L72,FALSE))</f>
        <v>0</v>
      </c>
      <c r="Y72" s="118">
        <f>IF(Y68=0,0,VLOOKUP(Y68,FAC_TOTALS_APTA!$A$4:$BP$126,$L72,FALSE))</f>
        <v>0</v>
      </c>
      <c r="Z72" s="118">
        <f>IF(Z68=0,0,VLOOKUP(Z68,FAC_TOTALS_APTA!$A$4:$BP$126,$L72,FALSE))</f>
        <v>0</v>
      </c>
      <c r="AA72" s="118">
        <f>IF(AA68=0,0,VLOOKUP(AA68,FAC_TOTALS_APTA!$A$4:$BP$126,$L72,FALSE))</f>
        <v>0</v>
      </c>
      <c r="AB72" s="118">
        <f>IF(AB68=0,0,VLOOKUP(AB68,FAC_TOTALS_APTA!$A$4:$BP$126,$L72,FALSE))</f>
        <v>0</v>
      </c>
      <c r="AC72" s="122">
        <f t="shared" si="25"/>
        <v>0</v>
      </c>
      <c r="AD72" s="123">
        <f>AC72/G84</f>
        <v>0</v>
      </c>
      <c r="AE72" s="7"/>
    </row>
    <row r="73" spans="1:33" x14ac:dyDescent="0.25">
      <c r="B73" s="26" t="s">
        <v>48</v>
      </c>
      <c r="C73" s="29" t="s">
        <v>21</v>
      </c>
      <c r="D73" s="105" t="s">
        <v>8</v>
      </c>
      <c r="E73" s="56"/>
      <c r="F73" s="7">
        <f>MATCH($D73,FAC_TOTALS_APTA!$A$2:$BP$2,)</f>
        <v>16</v>
      </c>
      <c r="G73" s="118">
        <f>VLOOKUP(G67,FAC_TOTALS_APTA!$A$4:$BP$126,$F73,FALSE)</f>
        <v>625427.99872995203</v>
      </c>
      <c r="H73" s="118">
        <f>VLOOKUP(H67,FAC_TOTALS_APTA!$A$4:$BP$126,$F73,FALSE)</f>
        <v>608223.96752153302</v>
      </c>
      <c r="I73" s="31">
        <f t="shared" si="22"/>
        <v>-2.750761277613889E-2</v>
      </c>
      <c r="J73" s="32" t="str">
        <f t="shared" si="23"/>
        <v>_log</v>
      </c>
      <c r="K73" s="32" t="str">
        <f t="shared" si="24"/>
        <v>POP_EMP_log_FAC</v>
      </c>
      <c r="L73" s="7">
        <f>MATCH($K73,FAC_TOTALS_APTA!$A$2:$BN$2,)</f>
        <v>37</v>
      </c>
      <c r="M73" s="30">
        <f>IF(M67=0,0,VLOOKUP(M67,FAC_TOTALS_APTA!$A$4:$BP$126,$L73,FALSE))</f>
        <v>618692.07218554697</v>
      </c>
      <c r="N73" s="30">
        <f>IF(N67=0,0,VLOOKUP(N67,FAC_TOTALS_APTA!$A$4:$BP$126,$L73,FALSE))</f>
        <v>818286.25530236005</v>
      </c>
      <c r="O73" s="30">
        <f>IF(O67=0,0,VLOOKUP(O67,FAC_TOTALS_APTA!$A$4:$BP$126,$L73,FALSE))</f>
        <v>1278984.75123015</v>
      </c>
      <c r="P73" s="30">
        <f>IF(P67=0,0,VLOOKUP(P67,FAC_TOTALS_APTA!$A$4:$BP$126,$L73,FALSE))</f>
        <v>1643162.5099730301</v>
      </c>
      <c r="Q73" s="30">
        <f>IF(Q67=0,0,VLOOKUP(Q67,FAC_TOTALS_APTA!$A$4:$BP$126,$L73,FALSE))</f>
        <v>642882.20189699705</v>
      </c>
      <c r="R73" s="30">
        <f>IF(R67=0,0,VLOOKUP(R67,FAC_TOTALS_APTA!$A$4:$BP$126,$L73,FALSE))</f>
        <v>229948.494163419</v>
      </c>
      <c r="S73" s="30">
        <f>IF(S67=0,0,VLOOKUP(S67,FAC_TOTALS_APTA!$A$4:$BP$126,$L73,FALSE))</f>
        <v>-228701.40508112701</v>
      </c>
      <c r="T73" s="30">
        <f>IF(T67=0,0,VLOOKUP(T67,FAC_TOTALS_APTA!$A$4:$BP$126,$L73,FALSE))</f>
        <v>498095.246081541</v>
      </c>
      <c r="U73" s="30">
        <f>IF(U67=0,0,VLOOKUP(U67,FAC_TOTALS_APTA!$A$4:$BP$126,$L73,FALSE))</f>
        <v>379922.75793794502</v>
      </c>
      <c r="V73" s="30">
        <f>IF(V67=0,0,VLOOKUP(V67,FAC_TOTALS_APTA!$A$4:$BP$126,$L73,FALSE))</f>
        <v>502434.09375369601</v>
      </c>
      <c r="W73" s="30">
        <f>IF(W67=0,0,VLOOKUP(W67,FAC_TOTALS_APTA!$A$4:$BP$126,$L73,FALSE))</f>
        <v>0</v>
      </c>
      <c r="X73" s="30">
        <f>IF(X67=0,0,VLOOKUP(X67,FAC_TOTALS_APTA!$A$4:$BP$126,$L73,FALSE))</f>
        <v>0</v>
      </c>
      <c r="Y73" s="30">
        <f>IF(Y67=0,0,VLOOKUP(Y67,FAC_TOTALS_APTA!$A$4:$BP$126,$L73,FALSE))</f>
        <v>0</v>
      </c>
      <c r="Z73" s="30">
        <f>IF(Z67=0,0,VLOOKUP(Z67,FAC_TOTALS_APTA!$A$4:$BP$126,$L73,FALSE))</f>
        <v>0</v>
      </c>
      <c r="AA73" s="30">
        <f>IF(AA67=0,0,VLOOKUP(AA67,FAC_TOTALS_APTA!$A$4:$BP$126,$L73,FALSE))</f>
        <v>0</v>
      </c>
      <c r="AB73" s="30">
        <f>IF(AB67=0,0,VLOOKUP(AB67,FAC_TOTALS_APTA!$A$4:$BP$126,$L73,FALSE))</f>
        <v>0</v>
      </c>
      <c r="AC73" s="33">
        <f t="shared" si="25"/>
        <v>6383706.97744356</v>
      </c>
      <c r="AD73" s="34">
        <f>AC73/G83</f>
        <v>6.0666929582875118E-2</v>
      </c>
    </row>
    <row r="74" spans="1:33" x14ac:dyDescent="0.25">
      <c r="B74" s="26" t="s">
        <v>74</v>
      </c>
      <c r="C74" s="29"/>
      <c r="D74" s="105" t="s">
        <v>73</v>
      </c>
      <c r="E74" s="56"/>
      <c r="F74" s="7">
        <f>MATCH($D74,FAC_TOTALS_APTA!$A$2:$BP$2,)</f>
        <v>17</v>
      </c>
      <c r="G74" s="124">
        <f>VLOOKUP(G67,FAC_TOTALS_APTA!$A$4:$BP$126,$F74,FALSE)</f>
        <v>0.24101167174693</v>
      </c>
      <c r="H74" s="124">
        <f>VLOOKUP(H67,FAC_TOTALS_APTA!$A$4:$BP$126,$F74,FALSE)</f>
        <v>0.20287939749310699</v>
      </c>
      <c r="I74" s="31">
        <f t="shared" si="22"/>
        <v>-0.15821754182039416</v>
      </c>
      <c r="J74" s="32" t="str">
        <f t="shared" si="23"/>
        <v/>
      </c>
      <c r="K74" s="32" t="str">
        <f t="shared" si="24"/>
        <v>TSD_POP_EMP_PCT_FAC</v>
      </c>
      <c r="L74" s="7">
        <f>MATCH($K74,FAC_TOTALS_APTA!$A$2:$BN$2,)</f>
        <v>38</v>
      </c>
      <c r="M74" s="30">
        <f>IF(M67=0,0,VLOOKUP(M67,FAC_TOTALS_APTA!$A$4:$BP$126,$L74,FALSE))</f>
        <v>-147236.07976343</v>
      </c>
      <c r="N74" s="30">
        <f>IF(N67=0,0,VLOOKUP(N67,FAC_TOTALS_APTA!$A$4:$BP$126,$L74,FALSE))</f>
        <v>-11512.515264915401</v>
      </c>
      <c r="O74" s="30">
        <f>IF(O67=0,0,VLOOKUP(O67,FAC_TOTALS_APTA!$A$4:$BP$126,$L74,FALSE))</f>
        <v>-363779.58367515297</v>
      </c>
      <c r="P74" s="30">
        <f>IF(P67=0,0,VLOOKUP(P67,FAC_TOTALS_APTA!$A$4:$BP$126,$L74,FALSE))</f>
        <v>-34551.389533339301</v>
      </c>
      <c r="Q74" s="30">
        <f>IF(Q67=0,0,VLOOKUP(Q67,FAC_TOTALS_APTA!$A$4:$BP$126,$L74,FALSE))</f>
        <v>-333897.72657929698</v>
      </c>
      <c r="R74" s="30">
        <f>IF(R67=0,0,VLOOKUP(R67,FAC_TOTALS_APTA!$A$4:$BP$126,$L74,FALSE))</f>
        <v>-420099.07450381498</v>
      </c>
      <c r="S74" s="30">
        <f>IF(S67=0,0,VLOOKUP(S67,FAC_TOTALS_APTA!$A$4:$BP$126,$L74,FALSE))</f>
        <v>690811.19073290401</v>
      </c>
      <c r="T74" s="30">
        <f>IF(T67=0,0,VLOOKUP(T67,FAC_TOTALS_APTA!$A$4:$BP$126,$L74,FALSE))</f>
        <v>271974.99436229299</v>
      </c>
      <c r="U74" s="30">
        <f>IF(U67=0,0,VLOOKUP(U67,FAC_TOTALS_APTA!$A$4:$BP$126,$L74,FALSE))</f>
        <v>-719645.47906125197</v>
      </c>
      <c r="V74" s="30">
        <f>IF(V67=0,0,VLOOKUP(V67,FAC_TOTALS_APTA!$A$4:$BP$126,$L74,FALSE))</f>
        <v>-1181160.63632494</v>
      </c>
      <c r="W74" s="30">
        <f>IF(W67=0,0,VLOOKUP(W67,FAC_TOTALS_APTA!$A$4:$BP$126,$L74,FALSE))</f>
        <v>0</v>
      </c>
      <c r="X74" s="30">
        <f>IF(X67=0,0,VLOOKUP(X67,FAC_TOTALS_APTA!$A$4:$BP$126,$L74,FALSE))</f>
        <v>0</v>
      </c>
      <c r="Y74" s="30">
        <f>IF(Y67=0,0,VLOOKUP(Y67,FAC_TOTALS_APTA!$A$4:$BP$126,$L74,FALSE))</f>
        <v>0</v>
      </c>
      <c r="Z74" s="30">
        <f>IF(Z67=0,0,VLOOKUP(Z67,FAC_TOTALS_APTA!$A$4:$BP$126,$L74,FALSE))</f>
        <v>0</v>
      </c>
      <c r="AA74" s="30">
        <f>IF(AA67=0,0,VLOOKUP(AA67,FAC_TOTALS_APTA!$A$4:$BP$126,$L74,FALSE))</f>
        <v>0</v>
      </c>
      <c r="AB74" s="30">
        <f>IF(AB67=0,0,VLOOKUP(AB67,FAC_TOTALS_APTA!$A$4:$BP$126,$L74,FALSE))</f>
        <v>0</v>
      </c>
      <c r="AC74" s="33">
        <f t="shared" si="25"/>
        <v>-2249096.2996109445</v>
      </c>
      <c r="AD74" s="34">
        <f>AC74/G83</f>
        <v>-2.1374064836579276E-2</v>
      </c>
    </row>
    <row r="75" spans="1:33" x14ac:dyDescent="0.2">
      <c r="B75" s="26" t="s">
        <v>49</v>
      </c>
      <c r="C75" s="29" t="s">
        <v>21</v>
      </c>
      <c r="D75" s="125" t="s">
        <v>92</v>
      </c>
      <c r="E75" s="56"/>
      <c r="F75" s="7">
        <f>MATCH($D75,FAC_TOTALS_APTA!$A$2:$BP$2,)</f>
        <v>18</v>
      </c>
      <c r="G75" s="126">
        <f>VLOOKUP(G67,FAC_TOTALS_APTA!$A$4:$BP$126,$F75,FALSE)</f>
        <v>1.9327110653241599</v>
      </c>
      <c r="H75" s="126">
        <f>VLOOKUP(H67,FAC_TOTALS_APTA!$A$4:$BP$126,$F75,FALSE)</f>
        <v>3.99676458590372</v>
      </c>
      <c r="I75" s="31">
        <f t="shared" si="22"/>
        <v>1.0679576257475252</v>
      </c>
      <c r="J75" s="32" t="str">
        <f t="shared" si="23"/>
        <v>_log</v>
      </c>
      <c r="K75" s="32" t="str">
        <f t="shared" si="24"/>
        <v>GAS_PRICE_2018_log_FAC</v>
      </c>
      <c r="L75" s="7">
        <f>MATCH($K75,FAC_TOTALS_APTA!$A$2:$BN$2,)</f>
        <v>39</v>
      </c>
      <c r="M75" s="30">
        <f>IF(M67=0,0,VLOOKUP(M67,FAC_TOTALS_APTA!$A$4:$BP$126,$L75,FALSE))</f>
        <v>1105063.4911471</v>
      </c>
      <c r="N75" s="30">
        <f>IF(N67=0,0,VLOOKUP(N67,FAC_TOTALS_APTA!$A$4:$BP$126,$L75,FALSE))</f>
        <v>1495613.1014028401</v>
      </c>
      <c r="O75" s="30">
        <f>IF(O67=0,0,VLOOKUP(O67,FAC_TOTALS_APTA!$A$4:$BP$126,$L75,FALSE))</f>
        <v>2824415.05603192</v>
      </c>
      <c r="P75" s="30">
        <f>IF(P67=0,0,VLOOKUP(P67,FAC_TOTALS_APTA!$A$4:$BP$126,$L75,FALSE))</f>
        <v>1847359.9473268201</v>
      </c>
      <c r="Q75" s="30">
        <f>IF(Q67=0,0,VLOOKUP(Q67,FAC_TOTALS_APTA!$A$4:$BP$126,$L75,FALSE))</f>
        <v>1337891.4786328301</v>
      </c>
      <c r="R75" s="30">
        <f>IF(R67=0,0,VLOOKUP(R67,FAC_TOTALS_APTA!$A$4:$BP$126,$L75,FALSE))</f>
        <v>3218559.7274053502</v>
      </c>
      <c r="S75" s="30">
        <f>IF(S67=0,0,VLOOKUP(S67,FAC_TOTALS_APTA!$A$4:$BP$126,$L75,FALSE))</f>
        <v>-9381179.1792923491</v>
      </c>
      <c r="T75" s="30">
        <f>IF(T67=0,0,VLOOKUP(T67,FAC_TOTALS_APTA!$A$4:$BP$126,$L75,FALSE))</f>
        <v>4519176.9746776205</v>
      </c>
      <c r="U75" s="30">
        <f>IF(U67=0,0,VLOOKUP(U67,FAC_TOTALS_APTA!$A$4:$BP$126,$L75,FALSE))</f>
        <v>6528602.9291370995</v>
      </c>
      <c r="V75" s="30">
        <f>IF(V67=0,0,VLOOKUP(V67,FAC_TOTALS_APTA!$A$4:$BP$126,$L75,FALSE))</f>
        <v>68908.612041119195</v>
      </c>
      <c r="W75" s="30">
        <f>IF(W67=0,0,VLOOKUP(W67,FAC_TOTALS_APTA!$A$4:$BP$126,$L75,FALSE))</f>
        <v>0</v>
      </c>
      <c r="X75" s="30">
        <f>IF(X67=0,0,VLOOKUP(X67,FAC_TOTALS_APTA!$A$4:$BP$126,$L75,FALSE))</f>
        <v>0</v>
      </c>
      <c r="Y75" s="30">
        <f>IF(Y67=0,0,VLOOKUP(Y67,FAC_TOTALS_APTA!$A$4:$BP$126,$L75,FALSE))</f>
        <v>0</v>
      </c>
      <c r="Z75" s="30">
        <f>IF(Z67=0,0,VLOOKUP(Z67,FAC_TOTALS_APTA!$A$4:$BP$126,$L75,FALSE))</f>
        <v>0</v>
      </c>
      <c r="AA75" s="30">
        <f>IF(AA67=0,0,VLOOKUP(AA67,FAC_TOTALS_APTA!$A$4:$BP$126,$L75,FALSE))</f>
        <v>0</v>
      </c>
      <c r="AB75" s="30">
        <f>IF(AB67=0,0,VLOOKUP(AB67,FAC_TOTALS_APTA!$A$4:$BP$126,$L75,FALSE))</f>
        <v>0</v>
      </c>
      <c r="AC75" s="33">
        <f t="shared" si="25"/>
        <v>13564412.138510352</v>
      </c>
      <c r="AD75" s="34">
        <f>AC75/G83</f>
        <v>0.1289080527893606</v>
      </c>
    </row>
    <row r="76" spans="1:33" x14ac:dyDescent="0.25">
      <c r="B76" s="26" t="s">
        <v>46</v>
      </c>
      <c r="C76" s="29" t="s">
        <v>21</v>
      </c>
      <c r="D76" s="105" t="s">
        <v>14</v>
      </c>
      <c r="E76" s="56"/>
      <c r="F76" s="7">
        <f>MATCH($D76,FAC_TOTALS_APTA!$A$2:$BP$2,)</f>
        <v>19</v>
      </c>
      <c r="G76" s="124">
        <f>VLOOKUP(G67,FAC_TOTALS_APTA!$A$4:$BP$126,$F76,FALSE)</f>
        <v>34213.9259747588</v>
      </c>
      <c r="H76" s="124">
        <f>VLOOKUP(H67,FAC_TOTALS_APTA!$A$4:$BP$126,$F76,FALSE)</f>
        <v>25928.146323228299</v>
      </c>
      <c r="I76" s="31">
        <f t="shared" si="22"/>
        <v>-0.24217564677153114</v>
      </c>
      <c r="J76" s="32" t="str">
        <f t="shared" si="23"/>
        <v>_log</v>
      </c>
      <c r="K76" s="32" t="str">
        <f t="shared" si="24"/>
        <v>TOTAL_MED_INC_INDIV_2018_log_FAC</v>
      </c>
      <c r="L76" s="7">
        <f>MATCH($K76,FAC_TOTALS_APTA!$A$2:$BN$2,)</f>
        <v>40</v>
      </c>
      <c r="M76" s="30">
        <f>IF(M67=0,0,VLOOKUP(M67,FAC_TOTALS_APTA!$A$4:$BP$126,$L76,FALSE))</f>
        <v>220140.006820532</v>
      </c>
      <c r="N76" s="30">
        <f>IF(N67=0,0,VLOOKUP(N67,FAC_TOTALS_APTA!$A$4:$BP$126,$L76,FALSE))</f>
        <v>337143.69091987301</v>
      </c>
      <c r="O76" s="30">
        <f>IF(O67=0,0,VLOOKUP(O67,FAC_TOTALS_APTA!$A$4:$BP$126,$L76,FALSE))</f>
        <v>422619.45537202898</v>
      </c>
      <c r="P76" s="30">
        <f>IF(P67=0,0,VLOOKUP(P67,FAC_TOTALS_APTA!$A$4:$BP$126,$L76,FALSE))</f>
        <v>708209.72834314301</v>
      </c>
      <c r="Q76" s="30">
        <f>IF(Q67=0,0,VLOOKUP(Q67,FAC_TOTALS_APTA!$A$4:$BP$126,$L76,FALSE))</f>
        <v>-172631.30212059899</v>
      </c>
      <c r="R76" s="30">
        <f>IF(R67=0,0,VLOOKUP(R67,FAC_TOTALS_APTA!$A$4:$BP$126,$L76,FALSE))</f>
        <v>-112163.395887191</v>
      </c>
      <c r="S76" s="30">
        <f>IF(S67=0,0,VLOOKUP(S67,FAC_TOTALS_APTA!$A$4:$BP$126,$L76,FALSE))</f>
        <v>901543.30047487898</v>
      </c>
      <c r="T76" s="30">
        <f>IF(T67=0,0,VLOOKUP(T67,FAC_TOTALS_APTA!$A$4:$BP$126,$L76,FALSE))</f>
        <v>-56289.435941374199</v>
      </c>
      <c r="U76" s="30">
        <f>IF(U67=0,0,VLOOKUP(U67,FAC_TOTALS_APTA!$A$4:$BP$126,$L76,FALSE))</f>
        <v>105258.762484662</v>
      </c>
      <c r="V76" s="30">
        <f>IF(V67=0,0,VLOOKUP(V67,FAC_TOTALS_APTA!$A$4:$BP$126,$L76,FALSE))</f>
        <v>315517.95473879197</v>
      </c>
      <c r="W76" s="30">
        <f>IF(W67=0,0,VLOOKUP(W67,FAC_TOTALS_APTA!$A$4:$BP$126,$L76,FALSE))</f>
        <v>0</v>
      </c>
      <c r="X76" s="30">
        <f>IF(X67=0,0,VLOOKUP(X67,FAC_TOTALS_APTA!$A$4:$BP$126,$L76,FALSE))</f>
        <v>0</v>
      </c>
      <c r="Y76" s="30">
        <f>IF(Y67=0,0,VLOOKUP(Y67,FAC_TOTALS_APTA!$A$4:$BP$126,$L76,FALSE))</f>
        <v>0</v>
      </c>
      <c r="Z76" s="30">
        <f>IF(Z67=0,0,VLOOKUP(Z67,FAC_TOTALS_APTA!$A$4:$BP$126,$L76,FALSE))</f>
        <v>0</v>
      </c>
      <c r="AA76" s="30">
        <f>IF(AA67=0,0,VLOOKUP(AA67,FAC_TOTALS_APTA!$A$4:$BP$126,$L76,FALSE))</f>
        <v>0</v>
      </c>
      <c r="AB76" s="30">
        <f>IF(AB67=0,0,VLOOKUP(AB67,FAC_TOTALS_APTA!$A$4:$BP$126,$L76,FALSE))</f>
        <v>0</v>
      </c>
      <c r="AC76" s="33">
        <f t="shared" si="25"/>
        <v>2669348.7652047453</v>
      </c>
      <c r="AD76" s="34">
        <f>AC76/G83</f>
        <v>2.5367892690410176E-2</v>
      </c>
    </row>
    <row r="77" spans="1:33" x14ac:dyDescent="0.25">
      <c r="B77" s="26" t="s">
        <v>62</v>
      </c>
      <c r="C77" s="29"/>
      <c r="D77" s="105" t="s">
        <v>9</v>
      </c>
      <c r="E77" s="56"/>
      <c r="F77" s="7">
        <f>MATCH($D77,FAC_TOTALS_APTA!$A$2:$BP$2,)</f>
        <v>20</v>
      </c>
      <c r="G77" s="118">
        <f>VLOOKUP(G67,FAC_TOTALS_APTA!$A$4:$BP$126,$F77,FALSE)</f>
        <v>6.6866462964353799</v>
      </c>
      <c r="H77" s="118">
        <f>VLOOKUP(H67,FAC_TOTALS_APTA!$A$4:$BP$126,$F77,FALSE)</f>
        <v>7.33093904795337</v>
      </c>
      <c r="I77" s="31">
        <f t="shared" si="22"/>
        <v>9.6355141719019821E-2</v>
      </c>
      <c r="J77" s="32" t="str">
        <f t="shared" si="23"/>
        <v/>
      </c>
      <c r="K77" s="32" t="str">
        <f t="shared" si="24"/>
        <v>PCT_HH_NO_VEH_FAC</v>
      </c>
      <c r="L77" s="7">
        <f>MATCH($K77,FAC_TOTALS_APTA!$A$2:$BN$2,)</f>
        <v>41</v>
      </c>
      <c r="M77" s="30">
        <f>IF(M67=0,0,VLOOKUP(M67,FAC_TOTALS_APTA!$A$4:$BP$126,$L77,FALSE))</f>
        <v>26954.629907587299</v>
      </c>
      <c r="N77" s="30">
        <f>IF(N67=0,0,VLOOKUP(N67,FAC_TOTALS_APTA!$A$4:$BP$126,$L77,FALSE))</f>
        <v>22193.143007180901</v>
      </c>
      <c r="O77" s="30">
        <f>IF(O67=0,0,VLOOKUP(O67,FAC_TOTALS_APTA!$A$4:$BP$126,$L77,FALSE))</f>
        <v>31329.328602411999</v>
      </c>
      <c r="P77" s="30">
        <f>IF(P67=0,0,VLOOKUP(P67,FAC_TOTALS_APTA!$A$4:$BP$126,$L77,FALSE))</f>
        <v>45363.664978478198</v>
      </c>
      <c r="Q77" s="30">
        <f>IF(Q67=0,0,VLOOKUP(Q67,FAC_TOTALS_APTA!$A$4:$BP$126,$L77,FALSE))</f>
        <v>41761.280989423503</v>
      </c>
      <c r="R77" s="30">
        <f>IF(R67=0,0,VLOOKUP(R67,FAC_TOTALS_APTA!$A$4:$BP$126,$L77,FALSE))</f>
        <v>-12938.210708606401</v>
      </c>
      <c r="S77" s="30">
        <f>IF(S67=0,0,VLOOKUP(S67,FAC_TOTALS_APTA!$A$4:$BP$126,$L77,FALSE))</f>
        <v>46514.633426939603</v>
      </c>
      <c r="T77" s="30">
        <f>IF(T67=0,0,VLOOKUP(T67,FAC_TOTALS_APTA!$A$4:$BP$126,$L77,FALSE))</f>
        <v>144613.41875510901</v>
      </c>
      <c r="U77" s="30">
        <f>IF(U67=0,0,VLOOKUP(U67,FAC_TOTALS_APTA!$A$4:$BP$126,$L77,FALSE))</f>
        <v>52103.412870979097</v>
      </c>
      <c r="V77" s="30">
        <f>IF(V67=0,0,VLOOKUP(V67,FAC_TOTALS_APTA!$A$4:$BP$126,$L77,FALSE))</f>
        <v>-67190.840593404195</v>
      </c>
      <c r="W77" s="30">
        <f>IF(W67=0,0,VLOOKUP(W67,FAC_TOTALS_APTA!$A$4:$BP$126,$L77,FALSE))</f>
        <v>0</v>
      </c>
      <c r="X77" s="30">
        <f>IF(X67=0,0,VLOOKUP(X67,FAC_TOTALS_APTA!$A$4:$BP$126,$L77,FALSE))</f>
        <v>0</v>
      </c>
      <c r="Y77" s="30">
        <f>IF(Y67=0,0,VLOOKUP(Y67,FAC_TOTALS_APTA!$A$4:$BP$126,$L77,FALSE))</f>
        <v>0</v>
      </c>
      <c r="Z77" s="30">
        <f>IF(Z67=0,0,VLOOKUP(Z67,FAC_TOTALS_APTA!$A$4:$BP$126,$L77,FALSE))</f>
        <v>0</v>
      </c>
      <c r="AA77" s="30">
        <f>IF(AA67=0,0,VLOOKUP(AA67,FAC_TOTALS_APTA!$A$4:$BP$126,$L77,FALSE))</f>
        <v>0</v>
      </c>
      <c r="AB77" s="30">
        <f>IF(AB67=0,0,VLOOKUP(AB67,FAC_TOTALS_APTA!$A$4:$BP$126,$L77,FALSE))</f>
        <v>0</v>
      </c>
      <c r="AC77" s="33">
        <f t="shared" si="25"/>
        <v>330704.46123609901</v>
      </c>
      <c r="AD77" s="34">
        <f>AC77/G83</f>
        <v>3.1428172272699611E-3</v>
      </c>
    </row>
    <row r="78" spans="1:33" x14ac:dyDescent="0.25">
      <c r="B78" s="26" t="s">
        <v>47</v>
      </c>
      <c r="C78" s="29"/>
      <c r="D78" s="105" t="s">
        <v>28</v>
      </c>
      <c r="E78" s="56"/>
      <c r="F78" s="7">
        <f>MATCH($D78,FAC_TOTALS_APTA!$A$2:$BP$2,)</f>
        <v>21</v>
      </c>
      <c r="G78" s="126">
        <f>VLOOKUP(G67,FAC_TOTALS_APTA!$A$4:$BP$126,$F78,FALSE)</f>
        <v>3.3043487636261699</v>
      </c>
      <c r="H78" s="126">
        <f>VLOOKUP(H67,FAC_TOTALS_APTA!$A$4:$BP$126,$F78,FALSE)</f>
        <v>3.7964745491418501</v>
      </c>
      <c r="I78" s="31">
        <f t="shared" si="22"/>
        <v>0.14893276125478505</v>
      </c>
      <c r="J78" s="32" t="str">
        <f t="shared" si="23"/>
        <v/>
      </c>
      <c r="K78" s="32" t="str">
        <f t="shared" si="24"/>
        <v>JTW_HOME_PCT_FAC</v>
      </c>
      <c r="L78" s="7">
        <f>MATCH($K78,FAC_TOTALS_APTA!$A$2:$BN$2,)</f>
        <v>42</v>
      </c>
      <c r="M78" s="30">
        <f>IF(M67=0,0,VLOOKUP(M67,FAC_TOTALS_APTA!$A$4:$BP$126,$L78,FALSE))</f>
        <v>0</v>
      </c>
      <c r="N78" s="30">
        <f>IF(N67=0,0,VLOOKUP(N67,FAC_TOTALS_APTA!$A$4:$BP$126,$L78,FALSE))</f>
        <v>0</v>
      </c>
      <c r="O78" s="30">
        <f>IF(O67=0,0,VLOOKUP(O67,FAC_TOTALS_APTA!$A$4:$BP$126,$L78,FALSE))</f>
        <v>0</v>
      </c>
      <c r="P78" s="30">
        <f>IF(P67=0,0,VLOOKUP(P67,FAC_TOTALS_APTA!$A$4:$BP$126,$L78,FALSE))</f>
        <v>-473033.90076768497</v>
      </c>
      <c r="Q78" s="30">
        <f>IF(Q67=0,0,VLOOKUP(Q67,FAC_TOTALS_APTA!$A$4:$BP$126,$L78,FALSE))</f>
        <v>-245649.76321921201</v>
      </c>
      <c r="R78" s="30">
        <f>IF(R67=0,0,VLOOKUP(R67,FAC_TOTALS_APTA!$A$4:$BP$126,$L78,FALSE))</f>
        <v>58290.997995535799</v>
      </c>
      <c r="S78" s="30">
        <f>IF(S67=0,0,VLOOKUP(S67,FAC_TOTALS_APTA!$A$4:$BP$126,$L78,FALSE))</f>
        <v>79683.701874147999</v>
      </c>
      <c r="T78" s="30">
        <f>IF(T67=0,0,VLOOKUP(T67,FAC_TOTALS_APTA!$A$4:$BP$126,$L78,FALSE))</f>
        <v>-631214.37919603998</v>
      </c>
      <c r="U78" s="30">
        <f>IF(U67=0,0,VLOOKUP(U67,FAC_TOTALS_APTA!$A$4:$BP$126,$L78,FALSE))</f>
        <v>191787.532662004</v>
      </c>
      <c r="V78" s="30">
        <f>IF(V67=0,0,VLOOKUP(V67,FAC_TOTALS_APTA!$A$4:$BP$126,$L78,FALSE))</f>
        <v>271261.18933747802</v>
      </c>
      <c r="W78" s="30">
        <f>IF(W67=0,0,VLOOKUP(W67,FAC_TOTALS_APTA!$A$4:$BP$126,$L78,FALSE))</f>
        <v>0</v>
      </c>
      <c r="X78" s="30">
        <f>IF(X67=0,0,VLOOKUP(X67,FAC_TOTALS_APTA!$A$4:$BP$126,$L78,FALSE))</f>
        <v>0</v>
      </c>
      <c r="Y78" s="30">
        <f>IF(Y67=0,0,VLOOKUP(Y67,FAC_TOTALS_APTA!$A$4:$BP$126,$L78,FALSE))</f>
        <v>0</v>
      </c>
      <c r="Z78" s="30">
        <f>IF(Z67=0,0,VLOOKUP(Z67,FAC_TOTALS_APTA!$A$4:$BP$126,$L78,FALSE))</f>
        <v>0</v>
      </c>
      <c r="AA78" s="30">
        <f>IF(AA67=0,0,VLOOKUP(AA67,FAC_TOTALS_APTA!$A$4:$BP$126,$L78,FALSE))</f>
        <v>0</v>
      </c>
      <c r="AB78" s="30">
        <f>IF(AB67=0,0,VLOOKUP(AB67,FAC_TOTALS_APTA!$A$4:$BP$126,$L78,FALSE))</f>
        <v>0</v>
      </c>
      <c r="AC78" s="33">
        <f t="shared" si="25"/>
        <v>-748874.621313771</v>
      </c>
      <c r="AD78" s="34">
        <f>AC78/G83</f>
        <v>-7.1168560960231655E-3</v>
      </c>
    </row>
    <row r="79" spans="1:33" x14ac:dyDescent="0.25">
      <c r="B79" s="26" t="s">
        <v>63</v>
      </c>
      <c r="C79" s="29"/>
      <c r="D79" s="12" t="s">
        <v>97</v>
      </c>
      <c r="E79" s="56"/>
      <c r="F79" s="7">
        <f>MATCH($D79,FAC_TOTALS_APTA!$A$2:$BP$2,)</f>
        <v>27</v>
      </c>
      <c r="G79" s="126">
        <f>VLOOKUP(G67,FAC_TOTALS_APTA!$A$4:$BP$126,$F79,FALSE)</f>
        <v>0</v>
      </c>
      <c r="H79" s="126">
        <f>VLOOKUP(H67,FAC_TOTALS_APTA!$A$4:$BP$126,$F79,FALSE)</f>
        <v>0</v>
      </c>
      <c r="I79" s="31" t="str">
        <f t="shared" si="22"/>
        <v>-</v>
      </c>
      <c r="J79" s="32" t="str">
        <f t="shared" si="23"/>
        <v/>
      </c>
      <c r="K79" s="32" t="str">
        <f t="shared" si="24"/>
        <v>YEARS_SINCE_TNC_BUS_LOW_FAC</v>
      </c>
      <c r="L79" s="7">
        <f>MATCH($K79,FAC_TOTALS_APTA!$A$2:$BN$2,)</f>
        <v>48</v>
      </c>
      <c r="M79" s="30">
        <f>IF(M67=0,0,VLOOKUP(M67,FAC_TOTALS_APTA!$A$4:$BP$126,$L79,FALSE))</f>
        <v>0</v>
      </c>
      <c r="N79" s="30">
        <f>IF(N67=0,0,VLOOKUP(N67,FAC_TOTALS_APTA!$A$4:$BP$126,$L79,FALSE))</f>
        <v>0</v>
      </c>
      <c r="O79" s="30">
        <f>IF(O67=0,0,VLOOKUP(O67,FAC_TOTALS_APTA!$A$4:$BP$126,$L79,FALSE))</f>
        <v>0</v>
      </c>
      <c r="P79" s="30">
        <f>IF(P67=0,0,VLOOKUP(P67,FAC_TOTALS_APTA!$A$4:$BP$126,$L79,FALSE))</f>
        <v>0</v>
      </c>
      <c r="Q79" s="30">
        <f>IF(Q67=0,0,VLOOKUP(Q67,FAC_TOTALS_APTA!$A$4:$BP$126,$L79,FALSE))</f>
        <v>0</v>
      </c>
      <c r="R79" s="30">
        <f>IF(R67=0,0,VLOOKUP(R67,FAC_TOTALS_APTA!$A$4:$BP$126,$L79,FALSE))</f>
        <v>0</v>
      </c>
      <c r="S79" s="30">
        <f>IF(S67=0,0,VLOOKUP(S67,FAC_TOTALS_APTA!$A$4:$BP$126,$L79,FALSE))</f>
        <v>0</v>
      </c>
      <c r="T79" s="30">
        <f>IF(T67=0,0,VLOOKUP(T67,FAC_TOTALS_APTA!$A$4:$BP$126,$L79,FALSE))</f>
        <v>0</v>
      </c>
      <c r="U79" s="30">
        <f>IF(U67=0,0,VLOOKUP(U67,FAC_TOTALS_APTA!$A$4:$BP$126,$L79,FALSE))</f>
        <v>0</v>
      </c>
      <c r="V79" s="30">
        <f>IF(V67=0,0,VLOOKUP(V67,FAC_TOTALS_APTA!$A$4:$BP$126,$L79,FALSE))</f>
        <v>0</v>
      </c>
      <c r="W79" s="30">
        <f>IF(W67=0,0,VLOOKUP(W67,FAC_TOTALS_APTA!$A$4:$BP$126,$L79,FALSE))</f>
        <v>0</v>
      </c>
      <c r="X79" s="30">
        <f>IF(X67=0,0,VLOOKUP(X67,FAC_TOTALS_APTA!$A$4:$BP$126,$L79,FALSE))</f>
        <v>0</v>
      </c>
      <c r="Y79" s="30">
        <f>IF(Y67=0,0,VLOOKUP(Y67,FAC_TOTALS_APTA!$A$4:$BP$126,$L79,FALSE))</f>
        <v>0</v>
      </c>
      <c r="Z79" s="30">
        <f>IF(Z67=0,0,VLOOKUP(Z67,FAC_TOTALS_APTA!$A$4:$BP$126,$L79,FALSE))</f>
        <v>0</v>
      </c>
      <c r="AA79" s="30">
        <f>IF(AA67=0,0,VLOOKUP(AA67,FAC_TOTALS_APTA!$A$4:$BP$126,$L79,FALSE))</f>
        <v>0</v>
      </c>
      <c r="AB79" s="30">
        <f>IF(AB67=0,0,VLOOKUP(AB67,FAC_TOTALS_APTA!$A$4:$BP$126,$L79,FALSE))</f>
        <v>0</v>
      </c>
      <c r="AC79" s="33">
        <f t="shared" si="25"/>
        <v>0</v>
      </c>
      <c r="AD79" s="34">
        <f>AC79/G83</f>
        <v>0</v>
      </c>
    </row>
    <row r="80" spans="1:33" x14ac:dyDescent="0.25">
      <c r="B80" s="26" t="s">
        <v>64</v>
      </c>
      <c r="C80" s="29"/>
      <c r="D80" s="105" t="s">
        <v>43</v>
      </c>
      <c r="E80" s="56"/>
      <c r="F80" s="7">
        <f>MATCH($D80,FAC_TOTALS_APTA!$A$2:$BP$2,)</f>
        <v>31</v>
      </c>
      <c r="G80" s="126">
        <f>VLOOKUP(G67,FAC_TOTALS_APTA!$A$4:$BP$126,$F80,FALSE)</f>
        <v>3.0372520728264501E-2</v>
      </c>
      <c r="H80" s="126">
        <f>VLOOKUP(H67,FAC_TOTALS_APTA!$A$4:$BP$126,$F80,FALSE)</f>
        <v>3.8681875663871497E-2</v>
      </c>
      <c r="I80" s="31">
        <f t="shared" si="22"/>
        <v>0.27358134051331318</v>
      </c>
      <c r="J80" s="32" t="str">
        <f t="shared" ref="J80:J81" si="26">IF(C80="Log","_log","")</f>
        <v/>
      </c>
      <c r="K80" s="32" t="str">
        <f t="shared" si="24"/>
        <v>BIKE_SHARE_FAC</v>
      </c>
      <c r="L80" s="7">
        <f>MATCH($K80,FAC_TOTALS_APTA!$A$2:$BN$2,)</f>
        <v>52</v>
      </c>
      <c r="M80" s="30">
        <f>IF(M67=0,0,VLOOKUP(M67,FAC_TOTALS_APTA!$A$4:$BP$126,$L80,FALSE))</f>
        <v>0</v>
      </c>
      <c r="N80" s="30">
        <f>IF(N67=0,0,VLOOKUP(N67,FAC_TOTALS_APTA!$A$4:$BP$126,$L80,FALSE))</f>
        <v>0</v>
      </c>
      <c r="O80" s="30">
        <f>IF(O67=0,0,VLOOKUP(O67,FAC_TOTALS_APTA!$A$4:$BP$126,$L80,FALSE))</f>
        <v>0</v>
      </c>
      <c r="P80" s="30">
        <f>IF(P67=0,0,VLOOKUP(P67,FAC_TOTALS_APTA!$A$4:$BP$126,$L80,FALSE))</f>
        <v>0</v>
      </c>
      <c r="Q80" s="30">
        <f>IF(Q67=0,0,VLOOKUP(Q67,FAC_TOTALS_APTA!$A$4:$BP$126,$L80,FALSE))</f>
        <v>0</v>
      </c>
      <c r="R80" s="30">
        <f>IF(R67=0,0,VLOOKUP(R67,FAC_TOTALS_APTA!$A$4:$BP$126,$L80,FALSE))</f>
        <v>0</v>
      </c>
      <c r="S80" s="30">
        <f>IF(S67=0,0,VLOOKUP(S67,FAC_TOTALS_APTA!$A$4:$BP$126,$L80,FALSE))</f>
        <v>0</v>
      </c>
      <c r="T80" s="30">
        <f>IF(T67=0,0,VLOOKUP(T67,FAC_TOTALS_APTA!$A$4:$BP$126,$L80,FALSE))</f>
        <v>-47627.510190687397</v>
      </c>
      <c r="U80" s="30">
        <f>IF(U67=0,0,VLOOKUP(U67,FAC_TOTALS_APTA!$A$4:$BP$126,$L80,FALSE))</f>
        <v>0</v>
      </c>
      <c r="V80" s="30">
        <f>IF(V67=0,0,VLOOKUP(V67,FAC_TOTALS_APTA!$A$4:$BP$126,$L80,FALSE))</f>
        <v>-30921.7286149758</v>
      </c>
      <c r="W80" s="30">
        <f>IF(W67=0,0,VLOOKUP(W67,FAC_TOTALS_APTA!$A$4:$BP$126,$L80,FALSE))</f>
        <v>0</v>
      </c>
      <c r="X80" s="30">
        <f>IF(X67=0,0,VLOOKUP(X67,FAC_TOTALS_APTA!$A$4:$BP$126,$L80,FALSE))</f>
        <v>0</v>
      </c>
      <c r="Y80" s="30">
        <f>IF(Y67=0,0,VLOOKUP(Y67,FAC_TOTALS_APTA!$A$4:$BP$126,$L80,FALSE))</f>
        <v>0</v>
      </c>
      <c r="Z80" s="30">
        <f>IF(Z67=0,0,VLOOKUP(Z67,FAC_TOTALS_APTA!$A$4:$BP$126,$L80,FALSE))</f>
        <v>0</v>
      </c>
      <c r="AA80" s="30">
        <f>IF(AA67=0,0,VLOOKUP(AA67,FAC_TOTALS_APTA!$A$4:$BP$126,$L80,FALSE))</f>
        <v>0</v>
      </c>
      <c r="AB80" s="30">
        <f>IF(AB67=0,0,VLOOKUP(AB67,FAC_TOTALS_APTA!$A$4:$BP$126,$L80,FALSE))</f>
        <v>0</v>
      </c>
      <c r="AC80" s="33">
        <f t="shared" si="25"/>
        <v>-78549.23880566319</v>
      </c>
      <c r="AD80" s="34">
        <f>AC80/G83</f>
        <v>-7.4648494303539517E-4</v>
      </c>
      <c r="AG80" s="54"/>
    </row>
    <row r="81" spans="1:31" x14ac:dyDescent="0.25">
      <c r="B81" s="9" t="s">
        <v>65</v>
      </c>
      <c r="C81" s="28"/>
      <c r="D81" s="130" t="s">
        <v>44</v>
      </c>
      <c r="E81" s="57"/>
      <c r="F81" s="8">
        <f>MATCH($D81,FAC_TOTALS_APTA!$A$2:$BP$2,)</f>
        <v>32</v>
      </c>
      <c r="G81" s="132">
        <f>VLOOKUP(G67,FAC_TOTALS_APTA!$A$4:$BP$126,$F81,FALSE)</f>
        <v>0</v>
      </c>
      <c r="H81" s="132">
        <f>VLOOKUP(H67,FAC_TOTALS_APTA!$A$4:$BP$126,$F81,FALSE)</f>
        <v>0</v>
      </c>
      <c r="I81" s="37" t="str">
        <f t="shared" si="22"/>
        <v>-</v>
      </c>
      <c r="J81" s="38" t="str">
        <f t="shared" si="26"/>
        <v/>
      </c>
      <c r="K81" s="38" t="str">
        <f t="shared" si="24"/>
        <v>scooter_flag_FAC</v>
      </c>
      <c r="L81" s="8">
        <f>MATCH($K81,FAC_TOTALS_APTA!$A$2:$BN$2,)</f>
        <v>53</v>
      </c>
      <c r="M81" s="39">
        <f>IF(M67=0,0,VLOOKUP(M67,FAC_TOTALS_APTA!$A$4:$BP$126,$L81,FALSE))</f>
        <v>0</v>
      </c>
      <c r="N81" s="39">
        <f>IF(N67=0,0,VLOOKUP(N67,FAC_TOTALS_APTA!$A$4:$BP$126,$L81,FALSE))</f>
        <v>0</v>
      </c>
      <c r="O81" s="39">
        <f>IF(O67=0,0,VLOOKUP(O67,FAC_TOTALS_APTA!$A$4:$BP$126,$L81,FALSE))</f>
        <v>0</v>
      </c>
      <c r="P81" s="39">
        <f>IF(P67=0,0,VLOOKUP(P67,FAC_TOTALS_APTA!$A$4:$BP$126,$L81,FALSE))</f>
        <v>0</v>
      </c>
      <c r="Q81" s="39">
        <f>IF(Q67=0,0,VLOOKUP(Q67,FAC_TOTALS_APTA!$A$4:$BP$126,$L81,FALSE))</f>
        <v>0</v>
      </c>
      <c r="R81" s="39">
        <f>IF(R67=0,0,VLOOKUP(R67,FAC_TOTALS_APTA!$A$4:$BP$126,$L81,FALSE))</f>
        <v>0</v>
      </c>
      <c r="S81" s="39">
        <f>IF(S67=0,0,VLOOKUP(S67,FAC_TOTALS_APTA!$A$4:$BP$126,$L81,FALSE))</f>
        <v>0</v>
      </c>
      <c r="T81" s="39">
        <f>IF(T67=0,0,VLOOKUP(T67,FAC_TOTALS_APTA!$A$4:$BP$126,$L81,FALSE))</f>
        <v>0</v>
      </c>
      <c r="U81" s="39">
        <f>IF(U67=0,0,VLOOKUP(U67,FAC_TOTALS_APTA!$A$4:$BP$126,$L81,FALSE))</f>
        <v>0</v>
      </c>
      <c r="V81" s="39">
        <f>IF(V67=0,0,VLOOKUP(V67,FAC_TOTALS_APTA!$A$4:$BP$126,$L81,FALSE))</f>
        <v>0</v>
      </c>
      <c r="W81" s="39">
        <f>IF(W67=0,0,VLOOKUP(W67,FAC_TOTALS_APTA!$A$4:$BP$126,$L81,FALSE))</f>
        <v>0</v>
      </c>
      <c r="X81" s="39">
        <f>IF(X67=0,0,VLOOKUP(X67,FAC_TOTALS_APTA!$A$4:$BP$126,$L81,FALSE))</f>
        <v>0</v>
      </c>
      <c r="Y81" s="39">
        <f>IF(Y67=0,0,VLOOKUP(Y67,FAC_TOTALS_APTA!$A$4:$BP$126,$L81,FALSE))</f>
        <v>0</v>
      </c>
      <c r="Z81" s="39">
        <f>IF(Z67=0,0,VLOOKUP(Z67,FAC_TOTALS_APTA!$A$4:$BP$126,$L81,FALSE))</f>
        <v>0</v>
      </c>
      <c r="AA81" s="39">
        <f>IF(AA67=0,0,VLOOKUP(AA67,FAC_TOTALS_APTA!$A$4:$BP$126,$L81,FALSE))</f>
        <v>0</v>
      </c>
      <c r="AB81" s="39">
        <f>IF(AB67=0,0,VLOOKUP(AB67,FAC_TOTALS_APTA!$A$4:$BP$126,$L81,FALSE))</f>
        <v>0</v>
      </c>
      <c r="AC81" s="40">
        <f t="shared" si="25"/>
        <v>0</v>
      </c>
      <c r="AD81" s="41">
        <f>AC81/G83</f>
        <v>0</v>
      </c>
    </row>
    <row r="82" spans="1:31" x14ac:dyDescent="0.25">
      <c r="B82" s="42" t="s">
        <v>53</v>
      </c>
      <c r="C82" s="43"/>
      <c r="D82" s="42" t="s">
        <v>45</v>
      </c>
      <c r="E82" s="44"/>
      <c r="F82" s="45"/>
      <c r="G82" s="142"/>
      <c r="H82" s="142"/>
      <c r="I82" s="47"/>
      <c r="J82" s="48"/>
      <c r="K82" s="48" t="str">
        <f t="shared" si="24"/>
        <v>New_Reporter_FAC</v>
      </c>
      <c r="L82" s="45">
        <f>MATCH($K82,FAC_TOTALS_APTA!$A$2:$BN$2,)</f>
        <v>57</v>
      </c>
      <c r="M82" s="46">
        <f>IF(M67=0,0,VLOOKUP(M67,FAC_TOTALS_APTA!$A$4:$BP$126,$L82,FALSE))</f>
        <v>13655748</v>
      </c>
      <c r="N82" s="46">
        <f>IF(N67=0,0,VLOOKUP(N67,FAC_TOTALS_APTA!$A$4:$BP$126,$L82,FALSE))</f>
        <v>44950739</v>
      </c>
      <c r="O82" s="46">
        <f>IF(O67=0,0,VLOOKUP(O67,FAC_TOTALS_APTA!$A$4:$BP$126,$L82,FALSE))</f>
        <v>27514218</v>
      </c>
      <c r="P82" s="46">
        <f>IF(P67=0,0,VLOOKUP(P67,FAC_TOTALS_APTA!$A$4:$BP$126,$L82,FALSE))</f>
        <v>26468097.999999899</v>
      </c>
      <c r="Q82" s="46">
        <f>IF(Q67=0,0,VLOOKUP(Q67,FAC_TOTALS_APTA!$A$4:$BP$126,$L82,FALSE))</f>
        <v>12183549</v>
      </c>
      <c r="R82" s="46">
        <f>IF(R67=0,0,VLOOKUP(R67,FAC_TOTALS_APTA!$A$4:$BP$126,$L82,FALSE))</f>
        <v>4015598.9999999902</v>
      </c>
      <c r="S82" s="46">
        <f>IF(S67=0,0,VLOOKUP(S67,FAC_TOTALS_APTA!$A$4:$BP$126,$L82,FALSE))</f>
        <v>13248340.999999899</v>
      </c>
      <c r="T82" s="46">
        <f>IF(T67=0,0,VLOOKUP(T67,FAC_TOTALS_APTA!$A$4:$BP$126,$L82,FALSE))</f>
        <v>1770537</v>
      </c>
      <c r="U82" s="46">
        <f>IF(U67=0,0,VLOOKUP(U67,FAC_TOTALS_APTA!$A$4:$BP$126,$L82,FALSE))</f>
        <v>1273013.99999999</v>
      </c>
      <c r="V82" s="46">
        <f>IF(V67=0,0,VLOOKUP(V67,FAC_TOTALS_APTA!$A$4:$BP$126,$L82,FALSE))</f>
        <v>6209327.9999999898</v>
      </c>
      <c r="W82" s="46">
        <f>IF(W67=0,0,VLOOKUP(W67,FAC_TOTALS_APTA!$A$4:$BP$126,$L82,FALSE))</f>
        <v>0</v>
      </c>
      <c r="X82" s="46">
        <f>IF(X67=0,0,VLOOKUP(X67,FAC_TOTALS_APTA!$A$4:$BP$126,$L82,FALSE))</f>
        <v>0</v>
      </c>
      <c r="Y82" s="46">
        <f>IF(Y67=0,0,VLOOKUP(Y67,FAC_TOTALS_APTA!$A$4:$BP$126,$L82,FALSE))</f>
        <v>0</v>
      </c>
      <c r="Z82" s="46">
        <f>IF(Z67=0,0,VLOOKUP(Z67,FAC_TOTALS_APTA!$A$4:$BP$126,$L82,FALSE))</f>
        <v>0</v>
      </c>
      <c r="AA82" s="46">
        <f>IF(AA67=0,0,VLOOKUP(AA67,FAC_TOTALS_APTA!$A$4:$BP$126,$L82,FALSE))</f>
        <v>0</v>
      </c>
      <c r="AB82" s="46">
        <f>IF(AB67=0,0,VLOOKUP(AB67,FAC_TOTALS_APTA!$A$4:$BP$126,$L82,FALSE))</f>
        <v>0</v>
      </c>
      <c r="AC82" s="49">
        <f>SUM(M82:AB82)</f>
        <v>151289170.99999979</v>
      </c>
      <c r="AD82" s="50">
        <f>AC82/G84</f>
        <v>1.6204595660936241</v>
      </c>
    </row>
    <row r="83" spans="1:31" s="108" customFormat="1" ht="15.75" customHeight="1" x14ac:dyDescent="0.25">
      <c r="A83" s="107"/>
      <c r="B83" s="26" t="s">
        <v>66</v>
      </c>
      <c r="C83" s="29"/>
      <c r="D83" s="7" t="s">
        <v>6</v>
      </c>
      <c r="E83" s="56"/>
      <c r="F83" s="7">
        <f>MATCH($D83,FAC_TOTALS_APTA!$A$2:$BN$2,)</f>
        <v>10</v>
      </c>
      <c r="G83" s="118">
        <f>VLOOKUP(G67,FAC_TOTALS_APTA!$A$4:$BP$126,$F83,FALSE)</f>
        <v>105225483.164151</v>
      </c>
      <c r="H83" s="118">
        <f>VLOOKUP(H67,FAC_TOTALS_APTA!$A$4:$BN$126,$F83,FALSE)</f>
        <v>308013569.77057999</v>
      </c>
      <c r="I83" s="113">
        <f t="shared" ref="I83" si="27">H83/G83-1</f>
        <v>1.9271765784157155</v>
      </c>
      <c r="J83" s="32"/>
      <c r="K83" s="32"/>
      <c r="L83" s="7"/>
      <c r="M83" s="30">
        <f t="shared" ref="M83:AB83" si="28">SUM(M69:M76)</f>
        <v>2720943.6633896842</v>
      </c>
      <c r="N83" s="30">
        <f t="shared" si="28"/>
        <v>4027542.0678679775</v>
      </c>
      <c r="O83" s="30">
        <f t="shared" si="28"/>
        <v>3200068.9316244209</v>
      </c>
      <c r="P83" s="30">
        <f t="shared" si="28"/>
        <v>6784392.2310011555</v>
      </c>
      <c r="Q83" s="30">
        <f t="shared" si="28"/>
        <v>4867644.3725168211</v>
      </c>
      <c r="R83" s="30">
        <f t="shared" si="28"/>
        <v>5774080.6151965233</v>
      </c>
      <c r="S83" s="30">
        <f t="shared" si="28"/>
        <v>-10667077.020474823</v>
      </c>
      <c r="T83" s="30">
        <f t="shared" si="28"/>
        <v>7233485.1487168511</v>
      </c>
      <c r="U83" s="30">
        <f t="shared" si="28"/>
        <v>8672754.4987658802</v>
      </c>
      <c r="V83" s="30">
        <f t="shared" si="28"/>
        <v>-86912.019670021837</v>
      </c>
      <c r="W83" s="30">
        <f t="shared" si="28"/>
        <v>0</v>
      </c>
      <c r="X83" s="30">
        <f t="shared" si="28"/>
        <v>0</v>
      </c>
      <c r="Y83" s="30">
        <f t="shared" si="28"/>
        <v>0</v>
      </c>
      <c r="Z83" s="30">
        <f t="shared" si="28"/>
        <v>0</v>
      </c>
      <c r="AA83" s="30">
        <f t="shared" si="28"/>
        <v>0</v>
      </c>
      <c r="AB83" s="30">
        <f t="shared" si="28"/>
        <v>0</v>
      </c>
      <c r="AC83" s="33">
        <f>H83-G83</f>
        <v>202788086.60642898</v>
      </c>
      <c r="AD83" s="34">
        <f>I83</f>
        <v>1.9271765784157155</v>
      </c>
      <c r="AE83" s="107"/>
    </row>
    <row r="84" spans="1:31" ht="13.5" customHeight="1" thickBot="1" x14ac:dyDescent="0.3">
      <c r="B84" s="10" t="s">
        <v>50</v>
      </c>
      <c r="C84" s="24"/>
      <c r="D84" s="24" t="s">
        <v>4</v>
      </c>
      <c r="E84" s="24"/>
      <c r="F84" s="24">
        <f>MATCH($D84,FAC_TOTALS_APTA!$A$2:$BN$2,)</f>
        <v>8</v>
      </c>
      <c r="G84" s="115">
        <f>VLOOKUP(G67,FAC_TOTALS_APTA!$A$4:$BN$126,$F84,FALSE)</f>
        <v>93361892</v>
      </c>
      <c r="H84" s="115">
        <f>VLOOKUP(H67,FAC_TOTALS_APTA!$A$4:$BN$126,$F84,FALSE)</f>
        <v>308556319.99999899</v>
      </c>
      <c r="I84" s="114">
        <f t="shared" ref="I84" si="29">H84/G84-1</f>
        <v>2.3049493041550506</v>
      </c>
      <c r="J84" s="51"/>
      <c r="K84" s="51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52">
        <f>H84-G84</f>
        <v>215194427.99999899</v>
      </c>
      <c r="AD84" s="53">
        <f>I84</f>
        <v>2.3049493041550506</v>
      </c>
    </row>
    <row r="85" spans="1:31" ht="14.25" thickTop="1" thickBot="1" x14ac:dyDescent="0.3">
      <c r="B85" s="58" t="s">
        <v>67</v>
      </c>
      <c r="C85" s="59"/>
      <c r="D85" s="59"/>
      <c r="E85" s="60"/>
      <c r="F85" s="59"/>
      <c r="G85" s="155"/>
      <c r="H85" s="155"/>
      <c r="I85" s="61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3">
        <f>AD84-AD83</f>
        <v>0.37777272573933507</v>
      </c>
    </row>
    <row r="86" spans="1:31" ht="13.5" thickTop="1" x14ac:dyDescent="0.25"/>
    <row r="87" spans="1:31" s="11" customFormat="1" x14ac:dyDescent="0.25">
      <c r="B87" s="19" t="s">
        <v>25</v>
      </c>
      <c r="E87" s="7"/>
      <c r="G87" s="107"/>
      <c r="H87" s="107"/>
      <c r="I87" s="18"/>
    </row>
    <row r="88" spans="1:31" x14ac:dyDescent="0.25">
      <c r="B88" s="16" t="s">
        <v>16</v>
      </c>
      <c r="C88" s="17" t="s">
        <v>17</v>
      </c>
      <c r="D88" s="11"/>
      <c r="E88" s="7"/>
      <c r="F88" s="11"/>
      <c r="G88" s="107"/>
      <c r="H88" s="107"/>
      <c r="I88" s="18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1" x14ac:dyDescent="0.25">
      <c r="B89" s="16"/>
      <c r="C89" s="17"/>
      <c r="D89" s="11"/>
      <c r="E89" s="7"/>
      <c r="F89" s="11"/>
      <c r="G89" s="107"/>
      <c r="H89" s="107"/>
      <c r="I89" s="18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1" x14ac:dyDescent="0.25">
      <c r="B90" s="19" t="s">
        <v>26</v>
      </c>
      <c r="C90" s="20">
        <v>0</v>
      </c>
      <c r="D90" s="11"/>
      <c r="E90" s="7"/>
      <c r="F90" s="11"/>
      <c r="G90" s="107"/>
      <c r="H90" s="107"/>
      <c r="I90" s="18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1" ht="13.5" thickBot="1" x14ac:dyDescent="0.3">
      <c r="B91" s="21" t="s">
        <v>35</v>
      </c>
      <c r="C91" s="22">
        <v>10</v>
      </c>
      <c r="D91" s="23"/>
      <c r="E91" s="24"/>
      <c r="F91" s="23"/>
      <c r="G91" s="158"/>
      <c r="H91" s="158"/>
      <c r="I91" s="25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</row>
    <row r="92" spans="1:31" ht="13.5" thickTop="1" x14ac:dyDescent="0.25">
      <c r="B92" s="62"/>
      <c r="C92" s="63"/>
      <c r="D92" s="63"/>
      <c r="E92" s="63"/>
      <c r="F92" s="63"/>
      <c r="G92" s="172" t="s">
        <v>51</v>
      </c>
      <c r="H92" s="172"/>
      <c r="I92" s="1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172" t="s">
        <v>55</v>
      </c>
      <c r="AD92" s="172"/>
    </row>
    <row r="93" spans="1:31" x14ac:dyDescent="0.25">
      <c r="B93" s="9" t="s">
        <v>18</v>
      </c>
      <c r="C93" s="28" t="s">
        <v>19</v>
      </c>
      <c r="D93" s="8" t="s">
        <v>20</v>
      </c>
      <c r="E93" s="8"/>
      <c r="F93" s="8"/>
      <c r="G93" s="129">
        <f>$C$1</f>
        <v>2002</v>
      </c>
      <c r="H93" s="129">
        <f>$C$2</f>
        <v>2012</v>
      </c>
      <c r="I93" s="28" t="s">
        <v>22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 t="s">
        <v>24</v>
      </c>
      <c r="AD93" s="28" t="s">
        <v>22</v>
      </c>
    </row>
    <row r="94" spans="1:31" ht="12.95" hidden="1" customHeight="1" x14ac:dyDescent="0.25">
      <c r="B94" s="26"/>
      <c r="C94" s="29"/>
      <c r="D94" s="7"/>
      <c r="E94" s="7"/>
      <c r="F94" s="7"/>
      <c r="G94" s="105"/>
      <c r="H94" s="105"/>
      <c r="I94" s="29"/>
      <c r="J94" s="7"/>
      <c r="K94" s="7"/>
      <c r="L94" s="7"/>
      <c r="M94" s="7">
        <v>1</v>
      </c>
      <c r="N94" s="7">
        <v>2</v>
      </c>
      <c r="O94" s="7">
        <v>3</v>
      </c>
      <c r="P94" s="7">
        <v>4</v>
      </c>
      <c r="Q94" s="7">
        <v>5</v>
      </c>
      <c r="R94" s="7">
        <v>6</v>
      </c>
      <c r="S94" s="7">
        <v>7</v>
      </c>
      <c r="T94" s="7">
        <v>8</v>
      </c>
      <c r="U94" s="7">
        <v>9</v>
      </c>
      <c r="V94" s="7">
        <v>10</v>
      </c>
      <c r="W94" s="7">
        <v>11</v>
      </c>
      <c r="X94" s="7">
        <v>12</v>
      </c>
      <c r="Y94" s="7">
        <v>13</v>
      </c>
      <c r="Z94" s="7">
        <v>14</v>
      </c>
      <c r="AA94" s="7">
        <v>15</v>
      </c>
      <c r="AB94" s="7">
        <v>16</v>
      </c>
      <c r="AC94" s="7"/>
      <c r="AD94" s="7"/>
    </row>
    <row r="95" spans="1:31" ht="12.95" hidden="1" customHeight="1" x14ac:dyDescent="0.25">
      <c r="B95" s="26"/>
      <c r="C95" s="29"/>
      <c r="D95" s="7"/>
      <c r="E95" s="7"/>
      <c r="F95" s="7"/>
      <c r="G95" s="105" t="str">
        <f>CONCATENATE($C90,"_",$C91,"_",G93)</f>
        <v>0_10_2002</v>
      </c>
      <c r="H95" s="105" t="str">
        <f>CONCATENATE($C90,"_",$C91,"_",H93)</f>
        <v>0_10_2012</v>
      </c>
      <c r="I95" s="29"/>
      <c r="J95" s="7"/>
      <c r="K95" s="7"/>
      <c r="L95" s="7"/>
      <c r="M95" s="7" t="str">
        <f>IF($G93+M94&gt;$H93,0,CONCATENATE($C90,"_",$C91,"_",$G93+M94))</f>
        <v>0_10_2003</v>
      </c>
      <c r="N95" s="7" t="str">
        <f t="shared" ref="N95:AB95" si="30">IF($G93+N94&gt;$H93,0,CONCATENATE($C90,"_",$C91,"_",$G93+N94))</f>
        <v>0_10_2004</v>
      </c>
      <c r="O95" s="7" t="str">
        <f t="shared" si="30"/>
        <v>0_10_2005</v>
      </c>
      <c r="P95" s="7" t="str">
        <f t="shared" si="30"/>
        <v>0_10_2006</v>
      </c>
      <c r="Q95" s="7" t="str">
        <f t="shared" si="30"/>
        <v>0_10_2007</v>
      </c>
      <c r="R95" s="7" t="str">
        <f t="shared" si="30"/>
        <v>0_10_2008</v>
      </c>
      <c r="S95" s="7" t="str">
        <f t="shared" si="30"/>
        <v>0_10_2009</v>
      </c>
      <c r="T95" s="7" t="str">
        <f t="shared" si="30"/>
        <v>0_10_2010</v>
      </c>
      <c r="U95" s="7" t="str">
        <f t="shared" si="30"/>
        <v>0_10_2011</v>
      </c>
      <c r="V95" s="7" t="str">
        <f t="shared" si="30"/>
        <v>0_10_2012</v>
      </c>
      <c r="W95" s="7">
        <f t="shared" si="30"/>
        <v>0</v>
      </c>
      <c r="X95" s="7">
        <f t="shared" si="30"/>
        <v>0</v>
      </c>
      <c r="Y95" s="7">
        <f t="shared" si="30"/>
        <v>0</v>
      </c>
      <c r="Z95" s="7">
        <f t="shared" si="30"/>
        <v>0</v>
      </c>
      <c r="AA95" s="7">
        <f t="shared" si="30"/>
        <v>0</v>
      </c>
      <c r="AB95" s="7">
        <f t="shared" si="30"/>
        <v>0</v>
      </c>
      <c r="AC95" s="7"/>
      <c r="AD95" s="7"/>
    </row>
    <row r="96" spans="1:31" ht="12.95" hidden="1" customHeight="1" x14ac:dyDescent="0.25">
      <c r="B96" s="26"/>
      <c r="C96" s="29"/>
      <c r="D96" s="7"/>
      <c r="E96" s="7"/>
      <c r="F96" s="7" t="s">
        <v>23</v>
      </c>
      <c r="G96" s="118"/>
      <c r="H96" s="118"/>
      <c r="I96" s="29"/>
      <c r="J96" s="7"/>
      <c r="K96" s="7"/>
      <c r="L96" s="7" t="s">
        <v>23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1" x14ac:dyDescent="0.25">
      <c r="B97" s="26" t="s">
        <v>31</v>
      </c>
      <c r="C97" s="29" t="s">
        <v>21</v>
      </c>
      <c r="D97" s="105" t="s">
        <v>88</v>
      </c>
      <c r="E97" s="56"/>
      <c r="F97" s="7">
        <f>MATCH($D97,FAC_TOTALS_APTA!$A$2:$BP$2,)</f>
        <v>12</v>
      </c>
      <c r="G97" s="118">
        <f>VLOOKUP(G95,FAC_TOTALS_APTA!$A$4:$BP$126,$F97,FALSE)</f>
        <v>253905652</v>
      </c>
      <c r="H97" s="118">
        <f>VLOOKUP(H95,FAC_TOTALS_APTA!$A$4:$BP$126,$F97,FALSE)</f>
        <v>227959423.99999899</v>
      </c>
      <c r="I97" s="31">
        <f>IFERROR(H97/G97-1,"-")</f>
        <v>-0.10218846172042284</v>
      </c>
      <c r="J97" s="32" t="str">
        <f>IF(C97="Log","_log","")</f>
        <v>_log</v>
      </c>
      <c r="K97" s="32" t="str">
        <f>CONCATENATE(D97,J97,"_FAC")</f>
        <v>VRM_ADJ_HINY_log_FAC</v>
      </c>
      <c r="L97" s="7">
        <f>MATCH($K97,FAC_TOTALS_APTA!$A$2:$BN$2,)</f>
        <v>33</v>
      </c>
      <c r="M97" s="30">
        <f>IF(M95=0,0,VLOOKUP(M95,FAC_TOTALS_APTA!$A$4:$BP$126,$L97,FALSE))</f>
        <v>-70418612.287178904</v>
      </c>
      <c r="N97" s="30">
        <f>IF(N95=0,0,VLOOKUP(N95,FAC_TOTALS_APTA!$A$4:$BP$126,$L97,FALSE))</f>
        <v>34988873.119009398</v>
      </c>
      <c r="O97" s="30">
        <f>IF(O95=0,0,VLOOKUP(O95,FAC_TOTALS_APTA!$A$4:$BP$126,$L97,FALSE))</f>
        <v>34192266.048248097</v>
      </c>
      <c r="P97" s="30">
        <f>IF(P95=0,0,VLOOKUP(P95,FAC_TOTALS_APTA!$A$4:$BP$126,$L97,FALSE))</f>
        <v>-5839681.6592260096</v>
      </c>
      <c r="Q97" s="30">
        <f>IF(Q95=0,0,VLOOKUP(Q95,FAC_TOTALS_APTA!$A$4:$BP$126,$L97,FALSE))</f>
        <v>12582961.927742301</v>
      </c>
      <c r="R97" s="30">
        <f>IF(R95=0,0,VLOOKUP(R95,FAC_TOTALS_APTA!$A$4:$BP$126,$L97,FALSE))</f>
        <v>13779810.277715901</v>
      </c>
      <c r="S97" s="30">
        <f>IF(S95=0,0,VLOOKUP(S95,FAC_TOTALS_APTA!$A$4:$BP$126,$L97,FALSE))</f>
        <v>778603.04630825296</v>
      </c>
      <c r="T97" s="30">
        <f>IF(T95=0,0,VLOOKUP(T95,FAC_TOTALS_APTA!$A$4:$BP$126,$L97,FALSE))</f>
        <v>-77267575.733853295</v>
      </c>
      <c r="U97" s="30">
        <f>IF(U95=0,0,VLOOKUP(U95,FAC_TOTALS_APTA!$A$4:$BP$126,$L97,FALSE))</f>
        <v>-18424638.9825207</v>
      </c>
      <c r="V97" s="30">
        <f>IF(V95=0,0,VLOOKUP(V95,FAC_TOTALS_APTA!$A$4:$BP$126,$L97,FALSE))</f>
        <v>-1698603.53704192</v>
      </c>
      <c r="W97" s="30">
        <f>IF(W95=0,0,VLOOKUP(W95,FAC_TOTALS_APTA!$A$4:$BP$126,$L97,FALSE))</f>
        <v>0</v>
      </c>
      <c r="X97" s="30">
        <f>IF(X95=0,0,VLOOKUP(X95,FAC_TOTALS_APTA!$A$4:$BP$126,$L97,FALSE))</f>
        <v>0</v>
      </c>
      <c r="Y97" s="30">
        <f>IF(Y95=0,0,VLOOKUP(Y95,FAC_TOTALS_APTA!$A$4:$BP$126,$L97,FALSE))</f>
        <v>0</v>
      </c>
      <c r="Z97" s="30">
        <f>IF(Z95=0,0,VLOOKUP(Z95,FAC_TOTALS_APTA!$A$4:$BP$126,$L97,FALSE))</f>
        <v>0</v>
      </c>
      <c r="AA97" s="30">
        <f>IF(AA95=0,0,VLOOKUP(AA95,FAC_TOTALS_APTA!$A$4:$BP$126,$L97,FALSE))</f>
        <v>0</v>
      </c>
      <c r="AB97" s="30">
        <f>IF(AB95=0,0,VLOOKUP(AB95,FAC_TOTALS_APTA!$A$4:$BP$126,$L97,FALSE))</f>
        <v>0</v>
      </c>
      <c r="AC97" s="33">
        <f>SUM(M97:AB97)</f>
        <v>-77326597.780796871</v>
      </c>
      <c r="AD97" s="34">
        <f>AC97/G111</f>
        <v>-7.4195404408079202E-2</v>
      </c>
      <c r="AE97" s="104"/>
    </row>
    <row r="98" spans="1:31" x14ac:dyDescent="0.25">
      <c r="B98" s="26" t="s">
        <v>52</v>
      </c>
      <c r="C98" s="29" t="s">
        <v>21</v>
      </c>
      <c r="D98" s="105" t="s">
        <v>78</v>
      </c>
      <c r="E98" s="56"/>
      <c r="F98" s="7">
        <f>MATCH($D98,FAC_TOTALS_APTA!$A$2:$BP$2,)</f>
        <v>14</v>
      </c>
      <c r="G98" s="124">
        <f>VLOOKUP(G95,FAC_TOTALS_APTA!$A$4:$BP$126,$F98,FALSE)</f>
        <v>0.97956348559999995</v>
      </c>
      <c r="H98" s="124">
        <f>VLOOKUP(H95,FAC_TOTALS_APTA!$A$4:$BP$126,$F98,FALSE)</f>
        <v>1.36910030643</v>
      </c>
      <c r="I98" s="31">
        <f t="shared" ref="I98:I109" si="31">IFERROR(H98/G98-1,"-")</f>
        <v>0.39766368036003485</v>
      </c>
      <c r="J98" s="32" t="str">
        <f t="shared" ref="J98:J107" si="32">IF(C98="Log","_log","")</f>
        <v>_log</v>
      </c>
      <c r="K98" s="32" t="str">
        <f t="shared" ref="K98:K110" si="33">CONCATENATE(D98,J98,"_FAC")</f>
        <v>FARE_per_UPT_cleaned_2018_HINY_log_FAC</v>
      </c>
      <c r="L98" s="7">
        <f>MATCH($K98,FAC_TOTALS_APTA!$A$2:$BN$2,)</f>
        <v>35</v>
      </c>
      <c r="M98" s="30">
        <f>IF(M95=0,0,VLOOKUP(M95,FAC_TOTALS_APTA!$A$4:$BP$126,$L98,FALSE))</f>
        <v>-15168245.7124006</v>
      </c>
      <c r="N98" s="30">
        <f>IF(N95=0,0,VLOOKUP(N95,FAC_TOTALS_APTA!$A$4:$BP$126,$L98,FALSE))</f>
        <v>-4324552.0273367101</v>
      </c>
      <c r="O98" s="30">
        <f>IF(O95=0,0,VLOOKUP(O95,FAC_TOTALS_APTA!$A$4:$BP$126,$L98,FALSE))</f>
        <v>2770546.89788567</v>
      </c>
      <c r="P98" s="30">
        <f>IF(P95=0,0,VLOOKUP(P95,FAC_TOTALS_APTA!$A$4:$BP$126,$L98,FALSE))</f>
        <v>-2695358.4796561999</v>
      </c>
      <c r="Q98" s="30">
        <f>IF(Q95=0,0,VLOOKUP(Q95,FAC_TOTALS_APTA!$A$4:$BP$126,$L98,FALSE))</f>
        <v>-2248902.8867496499</v>
      </c>
      <c r="R98" s="30">
        <f>IF(R95=0,0,VLOOKUP(R95,FAC_TOTALS_APTA!$A$4:$BP$126,$L98,FALSE))</f>
        <v>-838212.24537797505</v>
      </c>
      <c r="S98" s="30">
        <f>IF(S95=0,0,VLOOKUP(S95,FAC_TOTALS_APTA!$A$4:$BP$126,$L98,FALSE))</f>
        <v>-4213473.7385058803</v>
      </c>
      <c r="T98" s="30">
        <f>IF(T95=0,0,VLOOKUP(T95,FAC_TOTALS_APTA!$A$4:$BP$126,$L98,FALSE))</f>
        <v>-2445326.4570303201</v>
      </c>
      <c r="U98" s="30">
        <f>IF(U95=0,0,VLOOKUP(U95,FAC_TOTALS_APTA!$A$4:$BP$126,$L98,FALSE))</f>
        <v>-5257507.6889069397</v>
      </c>
      <c r="V98" s="30">
        <f>IF(V95=0,0,VLOOKUP(V95,FAC_TOTALS_APTA!$A$4:$BP$126,$L98,FALSE))</f>
        <v>2703063.2823396102</v>
      </c>
      <c r="W98" s="30">
        <f>IF(W95=0,0,VLOOKUP(W95,FAC_TOTALS_APTA!$A$4:$BP$126,$L98,FALSE))</f>
        <v>0</v>
      </c>
      <c r="X98" s="30">
        <f>IF(X95=0,0,VLOOKUP(X95,FAC_TOTALS_APTA!$A$4:$BP$126,$L98,FALSE))</f>
        <v>0</v>
      </c>
      <c r="Y98" s="30">
        <f>IF(Y95=0,0,VLOOKUP(Y95,FAC_TOTALS_APTA!$A$4:$BP$126,$L98,FALSE))</f>
        <v>0</v>
      </c>
      <c r="Z98" s="30">
        <f>IF(Z95=0,0,VLOOKUP(Z95,FAC_TOTALS_APTA!$A$4:$BP$126,$L98,FALSE))</f>
        <v>0</v>
      </c>
      <c r="AA98" s="30">
        <f>IF(AA95=0,0,VLOOKUP(AA95,FAC_TOTALS_APTA!$A$4:$BP$126,$L98,FALSE))</f>
        <v>0</v>
      </c>
      <c r="AB98" s="30">
        <f>IF(AB95=0,0,VLOOKUP(AB95,FAC_TOTALS_APTA!$A$4:$BP$126,$L98,FALSE))</f>
        <v>0</v>
      </c>
      <c r="AC98" s="33">
        <f t="shared" ref="AC98:AC109" si="34">SUM(M98:AB98)</f>
        <v>-31717969.055739</v>
      </c>
      <c r="AD98" s="34">
        <f>AC98/G111</f>
        <v>-3.0433610279410453E-2</v>
      </c>
      <c r="AE98" s="104"/>
    </row>
    <row r="99" spans="1:31" s="14" customFormat="1" x14ac:dyDescent="0.25">
      <c r="A99" s="7"/>
      <c r="B99" s="116" t="s">
        <v>84</v>
      </c>
      <c r="C99" s="117"/>
      <c r="D99" s="105" t="s">
        <v>81</v>
      </c>
      <c r="E99" s="119"/>
      <c r="F99" s="105">
        <f>MATCH($D99,FAC_TOTALS_APTA!$A$2:$BP$2,)</f>
        <v>23</v>
      </c>
      <c r="G99" s="118">
        <f>VLOOKUP(G95,FAC_TOTALS_APTA!$A$4:$BP$126,$F99,FALSE)</f>
        <v>0</v>
      </c>
      <c r="H99" s="118">
        <f>VLOOKUP(H95,FAC_TOTALS_APTA!$A$4:$BP$126,$F99,FALSE)</f>
        <v>0</v>
      </c>
      <c r="I99" s="120" t="str">
        <f>IFERROR(H99/G99-1,"-")</f>
        <v>-</v>
      </c>
      <c r="J99" s="121" t="str">
        <f t="shared" si="32"/>
        <v/>
      </c>
      <c r="K99" s="121" t="str">
        <f t="shared" si="33"/>
        <v>RESTRUCTURE_FAC</v>
      </c>
      <c r="L99" s="105">
        <f>MATCH($K99,FAC_TOTALS_APTA!$A$2:$BN$2,)</f>
        <v>44</v>
      </c>
      <c r="M99" s="118">
        <f>IF(M95=0,0,VLOOKUP(M95,FAC_TOTALS_APTA!$A$4:$BP$126,$L99,FALSE))</f>
        <v>0</v>
      </c>
      <c r="N99" s="118">
        <f>IF(N95=0,0,VLOOKUP(N95,FAC_TOTALS_APTA!$A$4:$BP$126,$L99,FALSE))</f>
        <v>0</v>
      </c>
      <c r="O99" s="118">
        <f>IF(O95=0,0,VLOOKUP(O95,FAC_TOTALS_APTA!$A$4:$BP$126,$L99,FALSE))</f>
        <v>0</v>
      </c>
      <c r="P99" s="118">
        <f>IF(P95=0,0,VLOOKUP(P95,FAC_TOTALS_APTA!$A$4:$BP$126,$L99,FALSE))</f>
        <v>0</v>
      </c>
      <c r="Q99" s="118">
        <f>IF(Q95=0,0,VLOOKUP(Q95,FAC_TOTALS_APTA!$A$4:$BP$126,$L99,FALSE))</f>
        <v>0</v>
      </c>
      <c r="R99" s="118">
        <f>IF(R95=0,0,VLOOKUP(R95,FAC_TOTALS_APTA!$A$4:$BP$126,$L99,FALSE))</f>
        <v>0</v>
      </c>
      <c r="S99" s="118">
        <f>IF(S95=0,0,VLOOKUP(S95,FAC_TOTALS_APTA!$A$4:$BP$126,$L99,FALSE))</f>
        <v>0</v>
      </c>
      <c r="T99" s="118">
        <f>IF(T95=0,0,VLOOKUP(T95,FAC_TOTALS_APTA!$A$4:$BP$126,$L99,FALSE))</f>
        <v>0</v>
      </c>
      <c r="U99" s="118">
        <f>IF(U95=0,0,VLOOKUP(U95,FAC_TOTALS_APTA!$A$4:$BP$126,$L99,FALSE))</f>
        <v>0</v>
      </c>
      <c r="V99" s="118">
        <f>IF(V95=0,0,VLOOKUP(V95,FAC_TOTALS_APTA!$A$4:$BP$126,$L99,FALSE))</f>
        <v>0</v>
      </c>
      <c r="W99" s="118">
        <f>IF(W95=0,0,VLOOKUP(W95,FAC_TOTALS_APTA!$A$4:$BP$126,$L99,FALSE))</f>
        <v>0</v>
      </c>
      <c r="X99" s="118">
        <f>IF(X95=0,0,VLOOKUP(X95,FAC_TOTALS_APTA!$A$4:$BP$126,$L99,FALSE))</f>
        <v>0</v>
      </c>
      <c r="Y99" s="118">
        <f>IF(Y95=0,0,VLOOKUP(Y95,FAC_TOTALS_APTA!$A$4:$BP$126,$L99,FALSE))</f>
        <v>0</v>
      </c>
      <c r="Z99" s="118">
        <f>IF(Z95=0,0,VLOOKUP(Z95,FAC_TOTALS_APTA!$A$4:$BP$126,$L99,FALSE))</f>
        <v>0</v>
      </c>
      <c r="AA99" s="118">
        <f>IF(AA95=0,0,VLOOKUP(AA95,FAC_TOTALS_APTA!$A$4:$BP$126,$L99,FALSE))</f>
        <v>0</v>
      </c>
      <c r="AB99" s="118">
        <f>IF(AB95=0,0,VLOOKUP(AB95,FAC_TOTALS_APTA!$A$4:$BP$126,$L99,FALSE))</f>
        <v>0</v>
      </c>
      <c r="AC99" s="122">
        <f t="shared" si="34"/>
        <v>0</v>
      </c>
      <c r="AD99" s="123">
        <f>AC99/G112</f>
        <v>0</v>
      </c>
      <c r="AE99" s="7"/>
    </row>
    <row r="100" spans="1:31" s="14" customFormat="1" x14ac:dyDescent="0.25">
      <c r="A100" s="7"/>
      <c r="B100" s="116" t="s">
        <v>87</v>
      </c>
      <c r="C100" s="117"/>
      <c r="D100" s="105" t="s">
        <v>80</v>
      </c>
      <c r="E100" s="119"/>
      <c r="F100" s="105">
        <f>MATCH($D100,FAC_TOTALS_APTA!$A$2:$BP$2,)</f>
        <v>22</v>
      </c>
      <c r="G100" s="118">
        <f>VLOOKUP(G95,FAC_TOTALS_APTA!$A$4:$BP$126,$F100,FALSE)</f>
        <v>0</v>
      </c>
      <c r="H100" s="118">
        <f>VLOOKUP(H95,FAC_TOTALS_APTA!$A$4:$BP$126,$F100,FALSE)</f>
        <v>0</v>
      </c>
      <c r="I100" s="120" t="str">
        <f>IFERROR(H100/G100-1,"-")</f>
        <v>-</v>
      </c>
      <c r="J100" s="121" t="str">
        <f t="shared" si="32"/>
        <v/>
      </c>
      <c r="K100" s="121" t="str">
        <f t="shared" si="33"/>
        <v>MAINTENANCE_WMATA_FAC</v>
      </c>
      <c r="L100" s="105">
        <f>MATCH($K100,FAC_TOTALS_APTA!$A$2:$BN$2,)</f>
        <v>43</v>
      </c>
      <c r="M100" s="118">
        <f>IF(M96=0,0,VLOOKUP(M96,FAC_TOTALS_APTA!$A$4:$BP$126,$L100,FALSE))</f>
        <v>0</v>
      </c>
      <c r="N100" s="118">
        <f>IF(N96=0,0,VLOOKUP(N96,FAC_TOTALS_APTA!$A$4:$BP$126,$L100,FALSE))</f>
        <v>0</v>
      </c>
      <c r="O100" s="118">
        <f>IF(O96=0,0,VLOOKUP(O96,FAC_TOTALS_APTA!$A$4:$BP$126,$L100,FALSE))</f>
        <v>0</v>
      </c>
      <c r="P100" s="118">
        <f>IF(P96=0,0,VLOOKUP(P96,FAC_TOTALS_APTA!$A$4:$BP$126,$L100,FALSE))</f>
        <v>0</v>
      </c>
      <c r="Q100" s="118">
        <f>IF(Q96=0,0,VLOOKUP(Q96,FAC_TOTALS_APTA!$A$4:$BP$126,$L100,FALSE))</f>
        <v>0</v>
      </c>
      <c r="R100" s="118">
        <f>IF(R96=0,0,VLOOKUP(R96,FAC_TOTALS_APTA!$A$4:$BP$126,$L100,FALSE))</f>
        <v>0</v>
      </c>
      <c r="S100" s="118">
        <f>IF(S96=0,0,VLOOKUP(S96,FAC_TOTALS_APTA!$A$4:$BP$126,$L100,FALSE))</f>
        <v>0</v>
      </c>
      <c r="T100" s="118">
        <f>IF(T96=0,0,VLOOKUP(T96,FAC_TOTALS_APTA!$A$4:$BP$126,$L100,FALSE))</f>
        <v>0</v>
      </c>
      <c r="U100" s="118">
        <f>IF(U96=0,0,VLOOKUP(U96,FAC_TOTALS_APTA!$A$4:$BP$126,$L100,FALSE))</f>
        <v>0</v>
      </c>
      <c r="V100" s="118">
        <f>IF(V96=0,0,VLOOKUP(V96,FAC_TOTALS_APTA!$A$4:$BP$126,$L100,FALSE))</f>
        <v>0</v>
      </c>
      <c r="W100" s="118">
        <f>IF(W96=0,0,VLOOKUP(W96,FAC_TOTALS_APTA!$A$4:$BP$126,$L100,FALSE))</f>
        <v>0</v>
      </c>
      <c r="X100" s="118">
        <f>IF(X96=0,0,VLOOKUP(X96,FAC_TOTALS_APTA!$A$4:$BP$126,$L100,FALSE))</f>
        <v>0</v>
      </c>
      <c r="Y100" s="118">
        <f>IF(Y96=0,0,VLOOKUP(Y96,FAC_TOTALS_APTA!$A$4:$BP$126,$L100,FALSE))</f>
        <v>0</v>
      </c>
      <c r="Z100" s="118">
        <f>IF(Z96=0,0,VLOOKUP(Z96,FAC_TOTALS_APTA!$A$4:$BP$126,$L100,FALSE))</f>
        <v>0</v>
      </c>
      <c r="AA100" s="118">
        <f>IF(AA96=0,0,VLOOKUP(AA96,FAC_TOTALS_APTA!$A$4:$BP$126,$L100,FALSE))</f>
        <v>0</v>
      </c>
      <c r="AB100" s="118">
        <f>IF(AB96=0,0,VLOOKUP(AB96,FAC_TOTALS_APTA!$A$4:$BP$126,$L100,FALSE))</f>
        <v>0</v>
      </c>
      <c r="AC100" s="122">
        <f t="shared" si="34"/>
        <v>0</v>
      </c>
      <c r="AD100" s="123">
        <f>AC100/G112</f>
        <v>0</v>
      </c>
      <c r="AE100" s="7"/>
    </row>
    <row r="101" spans="1:31" x14ac:dyDescent="0.25">
      <c r="B101" s="26" t="s">
        <v>48</v>
      </c>
      <c r="C101" s="29" t="s">
        <v>21</v>
      </c>
      <c r="D101" s="105" t="s">
        <v>8</v>
      </c>
      <c r="E101" s="56"/>
      <c r="F101" s="7">
        <f>MATCH($D101,FAC_TOTALS_APTA!$A$2:$BP$2,)</f>
        <v>16</v>
      </c>
      <c r="G101" s="118">
        <f>VLOOKUP(G95,FAC_TOTALS_APTA!$A$4:$BP$126,$F101,FALSE)</f>
        <v>25697520.3899999</v>
      </c>
      <c r="H101" s="118">
        <f>VLOOKUP(H95,FAC_TOTALS_APTA!$A$4:$BP$126,$F101,FALSE)</f>
        <v>27909105.420000002</v>
      </c>
      <c r="I101" s="31">
        <f t="shared" si="31"/>
        <v>8.606219574635432E-2</v>
      </c>
      <c r="J101" s="32" t="str">
        <f t="shared" si="32"/>
        <v>_log</v>
      </c>
      <c r="K101" s="32" t="str">
        <f t="shared" si="33"/>
        <v>POP_EMP_log_FAC</v>
      </c>
      <c r="L101" s="7">
        <f>MATCH($K101,FAC_TOTALS_APTA!$A$2:$BN$2,)</f>
        <v>37</v>
      </c>
      <c r="M101" s="30">
        <f>IF(M95=0,0,VLOOKUP(M95,FAC_TOTALS_APTA!$A$4:$BP$126,$L101,FALSE))</f>
        <v>3581687.5772305899</v>
      </c>
      <c r="N101" s="30">
        <f>IF(N95=0,0,VLOOKUP(N95,FAC_TOTALS_APTA!$A$4:$BP$126,$L101,FALSE))</f>
        <v>5007834.2108093305</v>
      </c>
      <c r="O101" s="30">
        <f>IF(O95=0,0,VLOOKUP(O95,FAC_TOTALS_APTA!$A$4:$BP$126,$L101,FALSE))</f>
        <v>4791800.34369379</v>
      </c>
      <c r="P101" s="30">
        <f>IF(P95=0,0,VLOOKUP(P95,FAC_TOTALS_APTA!$A$4:$BP$126,$L101,FALSE))</f>
        <v>5567673.2228841102</v>
      </c>
      <c r="Q101" s="30">
        <f>IF(Q95=0,0,VLOOKUP(Q95,FAC_TOTALS_APTA!$A$4:$BP$126,$L101,FALSE))</f>
        <v>553335.45609888004</v>
      </c>
      <c r="R101" s="30">
        <f>IF(R95=0,0,VLOOKUP(R95,FAC_TOTALS_APTA!$A$4:$BP$126,$L101,FALSE))</f>
        <v>2146552.0604383</v>
      </c>
      <c r="S101" s="30">
        <f>IF(S95=0,0,VLOOKUP(S95,FAC_TOTALS_APTA!$A$4:$BP$126,$L101,FALSE))</f>
        <v>-1982689.6584357701</v>
      </c>
      <c r="T101" s="30">
        <f>IF(T95=0,0,VLOOKUP(T95,FAC_TOTALS_APTA!$A$4:$BP$126,$L101,FALSE))</f>
        <v>-1577053.4147562799</v>
      </c>
      <c r="U101" s="30">
        <f>IF(U95=0,0,VLOOKUP(U95,FAC_TOTALS_APTA!$A$4:$BP$126,$L101,FALSE))</f>
        <v>1102887.1965723301</v>
      </c>
      <c r="V101" s="30">
        <f>IF(V95=0,0,VLOOKUP(V95,FAC_TOTALS_APTA!$A$4:$BP$126,$L101,FALSE))</f>
        <v>1866245.5512626001</v>
      </c>
      <c r="W101" s="30">
        <f>IF(W95=0,0,VLOOKUP(W95,FAC_TOTALS_APTA!$A$4:$BP$126,$L101,FALSE))</f>
        <v>0</v>
      </c>
      <c r="X101" s="30">
        <f>IF(X95=0,0,VLOOKUP(X95,FAC_TOTALS_APTA!$A$4:$BP$126,$L101,FALSE))</f>
        <v>0</v>
      </c>
      <c r="Y101" s="30">
        <f>IF(Y95=0,0,VLOOKUP(Y95,FAC_TOTALS_APTA!$A$4:$BP$126,$L101,FALSE))</f>
        <v>0</v>
      </c>
      <c r="Z101" s="30">
        <f>IF(Z95=0,0,VLOOKUP(Z95,FAC_TOTALS_APTA!$A$4:$BP$126,$L101,FALSE))</f>
        <v>0</v>
      </c>
      <c r="AA101" s="30">
        <f>IF(AA95=0,0,VLOOKUP(AA95,FAC_TOTALS_APTA!$A$4:$BP$126,$L101,FALSE))</f>
        <v>0</v>
      </c>
      <c r="AB101" s="30">
        <f>IF(AB95=0,0,VLOOKUP(AB95,FAC_TOTALS_APTA!$A$4:$BP$126,$L101,FALSE))</f>
        <v>0</v>
      </c>
      <c r="AC101" s="33">
        <f t="shared" si="34"/>
        <v>21058272.545797884</v>
      </c>
      <c r="AD101" s="34">
        <f>AC101/G111</f>
        <v>2.0205557887082361E-2</v>
      </c>
      <c r="AE101" s="104"/>
    </row>
    <row r="102" spans="1:31" x14ac:dyDescent="0.25">
      <c r="B102" s="26" t="s">
        <v>74</v>
      </c>
      <c r="C102" s="29"/>
      <c r="D102" s="105" t="s">
        <v>73</v>
      </c>
      <c r="E102" s="56"/>
      <c r="F102" s="7">
        <f>MATCH($D102,FAC_TOTALS_APTA!$A$2:$BP$2,)</f>
        <v>17</v>
      </c>
      <c r="G102" s="124">
        <f>VLOOKUP(G95,FAC_TOTALS_APTA!$A$4:$BP$126,$F102,FALSE)</f>
        <v>0.70319922136740198</v>
      </c>
      <c r="H102" s="124">
        <f>VLOOKUP(H95,FAC_TOTALS_APTA!$A$4:$BP$126,$F102,FALSE)</f>
        <v>0.70702565886186597</v>
      </c>
      <c r="I102" s="31">
        <f t="shared" si="31"/>
        <v>5.4414700389220361E-3</v>
      </c>
      <c r="J102" s="32" t="str">
        <f t="shared" si="32"/>
        <v/>
      </c>
      <c r="K102" s="32" t="str">
        <f t="shared" si="33"/>
        <v>TSD_POP_EMP_PCT_FAC</v>
      </c>
      <c r="L102" s="7">
        <f>MATCH($K102,FAC_TOTALS_APTA!$A$2:$BN$2,)</f>
        <v>38</v>
      </c>
      <c r="M102" s="30">
        <f>IF(M95=0,0,VLOOKUP(M95,FAC_TOTALS_APTA!$A$4:$BP$126,$L102,FALSE))</f>
        <v>-572463.87863107701</v>
      </c>
      <c r="N102" s="30">
        <f>IF(N95=0,0,VLOOKUP(N95,FAC_TOTALS_APTA!$A$4:$BP$126,$L102,FALSE))</f>
        <v>-1582585.61254128</v>
      </c>
      <c r="O102" s="30">
        <f>IF(O95=0,0,VLOOKUP(O95,FAC_TOTALS_APTA!$A$4:$BP$126,$L102,FALSE))</f>
        <v>-1017065.74401114</v>
      </c>
      <c r="P102" s="30">
        <f>IF(P95=0,0,VLOOKUP(P95,FAC_TOTALS_APTA!$A$4:$BP$126,$L102,FALSE))</f>
        <v>2212739.8702882999</v>
      </c>
      <c r="Q102" s="30">
        <f>IF(Q95=0,0,VLOOKUP(Q95,FAC_TOTALS_APTA!$A$4:$BP$126,$L102,FALSE))</f>
        <v>-468833.47800131701</v>
      </c>
      <c r="R102" s="30">
        <f>IF(R95=0,0,VLOOKUP(R95,FAC_TOTALS_APTA!$A$4:$BP$126,$L102,FALSE))</f>
        <v>-503920.50949518802</v>
      </c>
      <c r="S102" s="30">
        <f>IF(S95=0,0,VLOOKUP(S95,FAC_TOTALS_APTA!$A$4:$BP$126,$L102,FALSE))</f>
        <v>3681876.1679994198</v>
      </c>
      <c r="T102" s="30">
        <f>IF(T95=0,0,VLOOKUP(T95,FAC_TOTALS_APTA!$A$4:$BP$126,$L102,FALSE))</f>
        <v>2084690.3106595001</v>
      </c>
      <c r="U102" s="30">
        <f>IF(U95=0,0,VLOOKUP(U95,FAC_TOTALS_APTA!$A$4:$BP$126,$L102,FALSE))</f>
        <v>-55216.513667838699</v>
      </c>
      <c r="V102" s="30">
        <f>IF(V95=0,0,VLOOKUP(V95,FAC_TOTALS_APTA!$A$4:$BP$126,$L102,FALSE))</f>
        <v>-1931703.6760098001</v>
      </c>
      <c r="W102" s="30">
        <f>IF(W95=0,0,VLOOKUP(W95,FAC_TOTALS_APTA!$A$4:$BP$126,$L102,FALSE))</f>
        <v>0</v>
      </c>
      <c r="X102" s="30">
        <f>IF(X95=0,0,VLOOKUP(X95,FAC_TOTALS_APTA!$A$4:$BP$126,$L102,FALSE))</f>
        <v>0</v>
      </c>
      <c r="Y102" s="30">
        <f>IF(Y95=0,0,VLOOKUP(Y95,FAC_TOTALS_APTA!$A$4:$BP$126,$L102,FALSE))</f>
        <v>0</v>
      </c>
      <c r="Z102" s="30">
        <f>IF(Z95=0,0,VLOOKUP(Z95,FAC_TOTALS_APTA!$A$4:$BP$126,$L102,FALSE))</f>
        <v>0</v>
      </c>
      <c r="AA102" s="30">
        <f>IF(AA95=0,0,VLOOKUP(AA95,FAC_TOTALS_APTA!$A$4:$BP$126,$L102,FALSE))</f>
        <v>0</v>
      </c>
      <c r="AB102" s="30">
        <f>IF(AB95=0,0,VLOOKUP(AB95,FAC_TOTALS_APTA!$A$4:$BP$126,$L102,FALSE))</f>
        <v>0</v>
      </c>
      <c r="AC102" s="33">
        <f t="shared" si="34"/>
        <v>1847516.9365895793</v>
      </c>
      <c r="AD102" s="34">
        <f>AC102/G111</f>
        <v>1.7727052553071325E-3</v>
      </c>
      <c r="AE102" s="104"/>
    </row>
    <row r="103" spans="1:31" x14ac:dyDescent="0.2">
      <c r="B103" s="26" t="s">
        <v>49</v>
      </c>
      <c r="C103" s="29" t="s">
        <v>21</v>
      </c>
      <c r="D103" s="125" t="s">
        <v>92</v>
      </c>
      <c r="E103" s="56"/>
      <c r="F103" s="7">
        <f>MATCH($D103,FAC_TOTALS_APTA!$A$2:$BP$2,)</f>
        <v>18</v>
      </c>
      <c r="G103" s="126">
        <f>VLOOKUP(G95,FAC_TOTALS_APTA!$A$4:$BP$126,$F103,FALSE)</f>
        <v>1.974</v>
      </c>
      <c r="H103" s="126">
        <f>VLOOKUP(H95,FAC_TOTALS_APTA!$A$4:$BP$126,$F103,FALSE)</f>
        <v>4.1093000000000002</v>
      </c>
      <c r="I103" s="31">
        <f t="shared" si="31"/>
        <v>1.0817122593718338</v>
      </c>
      <c r="J103" s="32" t="str">
        <f t="shared" si="32"/>
        <v>_log</v>
      </c>
      <c r="K103" s="32" t="str">
        <f t="shared" si="33"/>
        <v>GAS_PRICE_2018_log_FAC</v>
      </c>
      <c r="L103" s="7">
        <f>MATCH($K103,FAC_TOTALS_APTA!$A$2:$BN$2,)</f>
        <v>39</v>
      </c>
      <c r="M103" s="30">
        <f>IF(M95=0,0,VLOOKUP(M95,FAC_TOTALS_APTA!$A$4:$BP$126,$L103,FALSE))</f>
        <v>15346270.0856327</v>
      </c>
      <c r="N103" s="30">
        <f>IF(N95=0,0,VLOOKUP(N95,FAC_TOTALS_APTA!$A$4:$BP$126,$L103,FALSE))</f>
        <v>15445076.974908801</v>
      </c>
      <c r="O103" s="30">
        <f>IF(O95=0,0,VLOOKUP(O95,FAC_TOTALS_APTA!$A$4:$BP$126,$L103,FALSE))</f>
        <v>19824212.412733901</v>
      </c>
      <c r="P103" s="30">
        <f>IF(P95=0,0,VLOOKUP(P95,FAC_TOTALS_APTA!$A$4:$BP$126,$L103,FALSE))</f>
        <v>13112274.237967899</v>
      </c>
      <c r="Q103" s="30">
        <f>IF(Q95=0,0,VLOOKUP(Q95,FAC_TOTALS_APTA!$A$4:$BP$126,$L103,FALSE))</f>
        <v>4219564.4106594697</v>
      </c>
      <c r="R103" s="30">
        <f>IF(R95=0,0,VLOOKUP(R95,FAC_TOTALS_APTA!$A$4:$BP$126,$L103,FALSE))</f>
        <v>15704758.198898001</v>
      </c>
      <c r="S103" s="30">
        <f>IF(S95=0,0,VLOOKUP(S95,FAC_TOTALS_APTA!$A$4:$BP$126,$L103,FALSE))</f>
        <v>-39043768.709440202</v>
      </c>
      <c r="T103" s="30">
        <f>IF(T95=0,0,VLOOKUP(T95,FAC_TOTALS_APTA!$A$4:$BP$126,$L103,FALSE))</f>
        <v>17273085.196139</v>
      </c>
      <c r="U103" s="30">
        <f>IF(U95=0,0,VLOOKUP(U95,FAC_TOTALS_APTA!$A$4:$BP$126,$L103,FALSE))</f>
        <v>25728532.228944998</v>
      </c>
      <c r="V103" s="30">
        <f>IF(V95=0,0,VLOOKUP(V95,FAC_TOTALS_APTA!$A$4:$BP$126,$L103,FALSE))</f>
        <v>1273423.0267745401</v>
      </c>
      <c r="W103" s="30">
        <f>IF(W95=0,0,VLOOKUP(W95,FAC_TOTALS_APTA!$A$4:$BP$126,$L103,FALSE))</f>
        <v>0</v>
      </c>
      <c r="X103" s="30">
        <f>IF(X95=0,0,VLOOKUP(X95,FAC_TOTALS_APTA!$A$4:$BP$126,$L103,FALSE))</f>
        <v>0</v>
      </c>
      <c r="Y103" s="30">
        <f>IF(Y95=0,0,VLOOKUP(Y95,FAC_TOTALS_APTA!$A$4:$BP$126,$L103,FALSE))</f>
        <v>0</v>
      </c>
      <c r="Z103" s="30">
        <f>IF(Z95=0,0,VLOOKUP(Z95,FAC_TOTALS_APTA!$A$4:$BP$126,$L103,FALSE))</f>
        <v>0</v>
      </c>
      <c r="AA103" s="30">
        <f>IF(AA95=0,0,VLOOKUP(AA95,FAC_TOTALS_APTA!$A$4:$BP$126,$L103,FALSE))</f>
        <v>0</v>
      </c>
      <c r="AB103" s="30">
        <f>IF(AB95=0,0,VLOOKUP(AB95,FAC_TOTALS_APTA!$A$4:$BP$126,$L103,FALSE))</f>
        <v>0</v>
      </c>
      <c r="AC103" s="33">
        <f t="shared" si="34"/>
        <v>88883428.063219115</v>
      </c>
      <c r="AD103" s="34">
        <f>AC103/G111</f>
        <v>8.5284262848619508E-2</v>
      </c>
      <c r="AE103" s="104"/>
    </row>
    <row r="104" spans="1:31" x14ac:dyDescent="0.25">
      <c r="B104" s="26" t="s">
        <v>46</v>
      </c>
      <c r="C104" s="29" t="s">
        <v>21</v>
      </c>
      <c r="D104" s="105" t="s">
        <v>14</v>
      </c>
      <c r="E104" s="56"/>
      <c r="F104" s="7">
        <f>MATCH($D104,FAC_TOTALS_APTA!$A$2:$BP$2,)</f>
        <v>19</v>
      </c>
      <c r="G104" s="124">
        <f>VLOOKUP(G95,FAC_TOTALS_APTA!$A$4:$BP$126,$F104,FALSE)</f>
        <v>42439.074999999903</v>
      </c>
      <c r="H104" s="124">
        <f>VLOOKUP(H95,FAC_TOTALS_APTA!$A$4:$BP$126,$F104,FALSE)</f>
        <v>33963.31</v>
      </c>
      <c r="I104" s="31">
        <f t="shared" si="31"/>
        <v>-0.19971606355699134</v>
      </c>
      <c r="J104" s="32" t="str">
        <f t="shared" si="32"/>
        <v>_log</v>
      </c>
      <c r="K104" s="32" t="str">
        <f t="shared" si="33"/>
        <v>TOTAL_MED_INC_INDIV_2018_log_FAC</v>
      </c>
      <c r="L104" s="7">
        <f>MATCH($K104,FAC_TOTALS_APTA!$A$2:$BN$2,)</f>
        <v>40</v>
      </c>
      <c r="M104" s="30">
        <f>IF(M95=0,0,VLOOKUP(M95,FAC_TOTALS_APTA!$A$4:$BP$126,$L104,FALSE))</f>
        <v>2430745.98459099</v>
      </c>
      <c r="N104" s="30">
        <f>IF(N95=0,0,VLOOKUP(N95,FAC_TOTALS_APTA!$A$4:$BP$126,$L104,FALSE))</f>
        <v>2964133.62134156</v>
      </c>
      <c r="O104" s="30">
        <f>IF(O95=0,0,VLOOKUP(O95,FAC_TOTALS_APTA!$A$4:$BP$126,$L104,FALSE))</f>
        <v>2649943.1075292202</v>
      </c>
      <c r="P104" s="30">
        <f>IF(P95=0,0,VLOOKUP(P95,FAC_TOTALS_APTA!$A$4:$BP$126,$L104,FALSE))</f>
        <v>4381165.0728163701</v>
      </c>
      <c r="Q104" s="30">
        <f>IF(Q95=0,0,VLOOKUP(Q95,FAC_TOTALS_APTA!$A$4:$BP$126,$L104,FALSE))</f>
        <v>-1319175.1110886999</v>
      </c>
      <c r="R104" s="30">
        <f>IF(R95=0,0,VLOOKUP(R95,FAC_TOTALS_APTA!$A$4:$BP$126,$L104,FALSE))</f>
        <v>-110709.045751169</v>
      </c>
      <c r="S104" s="30">
        <f>IF(S95=0,0,VLOOKUP(S95,FAC_TOTALS_APTA!$A$4:$BP$126,$L104,FALSE))</f>
        <v>2469845.5496629402</v>
      </c>
      <c r="T104" s="30">
        <f>IF(T95=0,0,VLOOKUP(T95,FAC_TOTALS_APTA!$A$4:$BP$126,$L104,FALSE))</f>
        <v>562282.12849783897</v>
      </c>
      <c r="U104" s="30">
        <f>IF(U95=0,0,VLOOKUP(U95,FAC_TOTALS_APTA!$A$4:$BP$126,$L104,FALSE))</f>
        <v>2125903.8685789402</v>
      </c>
      <c r="V104" s="30">
        <f>IF(V95=0,0,VLOOKUP(V95,FAC_TOTALS_APTA!$A$4:$BP$126,$L104,FALSE))</f>
        <v>363079.80069523701</v>
      </c>
      <c r="W104" s="30">
        <f>IF(W95=0,0,VLOOKUP(W95,FAC_TOTALS_APTA!$A$4:$BP$126,$L104,FALSE))</f>
        <v>0</v>
      </c>
      <c r="X104" s="30">
        <f>IF(X95=0,0,VLOOKUP(X95,FAC_TOTALS_APTA!$A$4:$BP$126,$L104,FALSE))</f>
        <v>0</v>
      </c>
      <c r="Y104" s="30">
        <f>IF(Y95=0,0,VLOOKUP(Y95,FAC_TOTALS_APTA!$A$4:$BP$126,$L104,FALSE))</f>
        <v>0</v>
      </c>
      <c r="Z104" s="30">
        <f>IF(Z95=0,0,VLOOKUP(Z95,FAC_TOTALS_APTA!$A$4:$BP$126,$L104,FALSE))</f>
        <v>0</v>
      </c>
      <c r="AA104" s="30">
        <f>IF(AA95=0,0,VLOOKUP(AA95,FAC_TOTALS_APTA!$A$4:$BP$126,$L104,FALSE))</f>
        <v>0</v>
      </c>
      <c r="AB104" s="30">
        <f>IF(AB95=0,0,VLOOKUP(AB95,FAC_TOTALS_APTA!$A$4:$BP$126,$L104,FALSE))</f>
        <v>0</v>
      </c>
      <c r="AC104" s="33">
        <f t="shared" si="34"/>
        <v>16517214.976873226</v>
      </c>
      <c r="AD104" s="34">
        <f>AC104/G111</f>
        <v>1.5848381799730884E-2</v>
      </c>
      <c r="AE104" s="104"/>
    </row>
    <row r="105" spans="1:31" x14ac:dyDescent="0.25">
      <c r="B105" s="26" t="s">
        <v>62</v>
      </c>
      <c r="C105" s="29"/>
      <c r="D105" s="105" t="s">
        <v>9</v>
      </c>
      <c r="E105" s="56"/>
      <c r="F105" s="7">
        <f>MATCH($D105,FAC_TOTALS_APTA!$A$2:$BP$2,)</f>
        <v>20</v>
      </c>
      <c r="G105" s="118">
        <f>VLOOKUP(G95,FAC_TOTALS_APTA!$A$4:$BP$126,$F105,FALSE)</f>
        <v>31.709999999999901</v>
      </c>
      <c r="H105" s="118">
        <f>VLOOKUP(H95,FAC_TOTALS_APTA!$A$4:$BP$126,$F105,FALSE)</f>
        <v>31.51</v>
      </c>
      <c r="I105" s="31">
        <f t="shared" si="31"/>
        <v>-6.3071586250362799E-3</v>
      </c>
      <c r="J105" s="32" t="str">
        <f t="shared" si="32"/>
        <v/>
      </c>
      <c r="K105" s="32" t="str">
        <f t="shared" si="33"/>
        <v>PCT_HH_NO_VEH_FAC</v>
      </c>
      <c r="L105" s="7">
        <f>MATCH($K105,FAC_TOTALS_APTA!$A$2:$BN$2,)</f>
        <v>41</v>
      </c>
      <c r="M105" s="30">
        <f>IF(M95=0,0,VLOOKUP(M95,FAC_TOTALS_APTA!$A$4:$BP$126,$L105,FALSE))</f>
        <v>-833415.87950433895</v>
      </c>
      <c r="N105" s="30">
        <f>IF(N95=0,0,VLOOKUP(N95,FAC_TOTALS_APTA!$A$4:$BP$126,$L105,FALSE))</f>
        <v>-804889.378484783</v>
      </c>
      <c r="O105" s="30">
        <f>IF(O95=0,0,VLOOKUP(O95,FAC_TOTALS_APTA!$A$4:$BP$126,$L105,FALSE))</f>
        <v>-703777.02767078998</v>
      </c>
      <c r="P105" s="30">
        <f>IF(P95=0,0,VLOOKUP(P95,FAC_TOTALS_APTA!$A$4:$BP$126,$L105,FALSE))</f>
        <v>-1174960.5386228301</v>
      </c>
      <c r="Q105" s="30">
        <f>IF(Q95=0,0,VLOOKUP(Q95,FAC_TOTALS_APTA!$A$4:$BP$126,$L105,FALSE))</f>
        <v>506059.959154326</v>
      </c>
      <c r="R105" s="30">
        <f>IF(R95=0,0,VLOOKUP(R95,FAC_TOTALS_APTA!$A$4:$BP$126,$L105,FALSE))</f>
        <v>43662.726811895896</v>
      </c>
      <c r="S105" s="30">
        <f>IF(S95=0,0,VLOOKUP(S95,FAC_TOTALS_APTA!$A$4:$BP$126,$L105,FALSE))</f>
        <v>419334.14947588101</v>
      </c>
      <c r="T105" s="30">
        <f>IF(T95=0,0,VLOOKUP(T95,FAC_TOTALS_APTA!$A$4:$BP$126,$L105,FALSE))</f>
        <v>685034.33926103602</v>
      </c>
      <c r="U105" s="30">
        <f>IF(U95=0,0,VLOOKUP(U95,FAC_TOTALS_APTA!$A$4:$BP$126,$L105,FALSE))</f>
        <v>775073.64709889505</v>
      </c>
      <c r="V105" s="30">
        <f>IF(V95=0,0,VLOOKUP(V95,FAC_TOTALS_APTA!$A$4:$BP$126,$L105,FALSE))</f>
        <v>426615.843257981</v>
      </c>
      <c r="W105" s="30">
        <f>IF(W95=0,0,VLOOKUP(W95,FAC_TOTALS_APTA!$A$4:$BP$126,$L105,FALSE))</f>
        <v>0</v>
      </c>
      <c r="X105" s="30">
        <f>IF(X95=0,0,VLOOKUP(X95,FAC_TOTALS_APTA!$A$4:$BP$126,$L105,FALSE))</f>
        <v>0</v>
      </c>
      <c r="Y105" s="30">
        <f>IF(Y95=0,0,VLOOKUP(Y95,FAC_TOTALS_APTA!$A$4:$BP$126,$L105,FALSE))</f>
        <v>0</v>
      </c>
      <c r="Z105" s="30">
        <f>IF(Z95=0,0,VLOOKUP(Z95,FAC_TOTALS_APTA!$A$4:$BP$126,$L105,FALSE))</f>
        <v>0</v>
      </c>
      <c r="AA105" s="30">
        <f>IF(AA95=0,0,VLOOKUP(AA95,FAC_TOTALS_APTA!$A$4:$BP$126,$L105,FALSE))</f>
        <v>0</v>
      </c>
      <c r="AB105" s="30">
        <f>IF(AB95=0,0,VLOOKUP(AB95,FAC_TOTALS_APTA!$A$4:$BP$126,$L105,FALSE))</f>
        <v>0</v>
      </c>
      <c r="AC105" s="33">
        <f t="shared" si="34"/>
        <v>-661262.15922272706</v>
      </c>
      <c r="AD105" s="34">
        <f>AC105/G111</f>
        <v>-6.3448560691071814E-4</v>
      </c>
      <c r="AE105" s="104"/>
    </row>
    <row r="106" spans="1:31" x14ac:dyDescent="0.25">
      <c r="B106" s="26" t="s">
        <v>47</v>
      </c>
      <c r="C106" s="29"/>
      <c r="D106" s="105" t="s">
        <v>28</v>
      </c>
      <c r="E106" s="56"/>
      <c r="F106" s="7">
        <f>MATCH($D106,FAC_TOTALS_APTA!$A$2:$BP$2,)</f>
        <v>21</v>
      </c>
      <c r="G106" s="126">
        <f>VLOOKUP(G95,FAC_TOTALS_APTA!$A$4:$BP$126,$F106,FALSE)</f>
        <v>3.5</v>
      </c>
      <c r="H106" s="126">
        <f>VLOOKUP(H95,FAC_TOTALS_APTA!$A$4:$BP$126,$F106,FALSE)</f>
        <v>4.0999999999999996</v>
      </c>
      <c r="I106" s="31">
        <f t="shared" si="31"/>
        <v>0.17142857142857126</v>
      </c>
      <c r="J106" s="32" t="str">
        <f t="shared" si="32"/>
        <v/>
      </c>
      <c r="K106" s="32" t="str">
        <f t="shared" si="33"/>
        <v>JTW_HOME_PCT_FAC</v>
      </c>
      <c r="L106" s="7">
        <f>MATCH($K106,FAC_TOTALS_APTA!$A$2:$BN$2,)</f>
        <v>42</v>
      </c>
      <c r="M106" s="30">
        <f>IF(M95=0,0,VLOOKUP(M95,FAC_TOTALS_APTA!$A$4:$BP$126,$L106,FALSE))</f>
        <v>0</v>
      </c>
      <c r="N106" s="30">
        <f>IF(N95=0,0,VLOOKUP(N95,FAC_TOTALS_APTA!$A$4:$BP$126,$L106,FALSE))</f>
        <v>0</v>
      </c>
      <c r="O106" s="30">
        <f>IF(O95=0,0,VLOOKUP(O95,FAC_TOTALS_APTA!$A$4:$BP$126,$L106,FALSE))</f>
        <v>0</v>
      </c>
      <c r="P106" s="30">
        <f>IF(P95=0,0,VLOOKUP(P95,FAC_TOTALS_APTA!$A$4:$BP$126,$L106,FALSE))</f>
        <v>-1839908.1672586701</v>
      </c>
      <c r="Q106" s="30">
        <f>IF(Q95=0,0,VLOOKUP(Q95,FAC_TOTALS_APTA!$A$4:$BP$126,$L106,FALSE))</f>
        <v>900923.70690810704</v>
      </c>
      <c r="R106" s="30">
        <f>IF(R95=0,0,VLOOKUP(R95,FAC_TOTALS_APTA!$A$4:$BP$126,$L106,FALSE))</f>
        <v>-854551.84627995605</v>
      </c>
      <c r="S106" s="30">
        <f>IF(S95=0,0,VLOOKUP(S95,FAC_TOTALS_APTA!$A$4:$BP$126,$L106,FALSE))</f>
        <v>-1726840.98854794</v>
      </c>
      <c r="T106" s="30">
        <f>IF(T95=0,0,VLOOKUP(T95,FAC_TOTALS_APTA!$A$4:$BP$126,$L106,FALSE))</f>
        <v>0</v>
      </c>
      <c r="U106" s="30">
        <f>IF(U95=0,0,VLOOKUP(U95,FAC_TOTALS_APTA!$A$4:$BP$126,$L106,FALSE))</f>
        <v>0</v>
      </c>
      <c r="V106" s="30">
        <f>IF(V95=0,0,VLOOKUP(V95,FAC_TOTALS_APTA!$A$4:$BP$126,$L106,FALSE))</f>
        <v>-1589478.9795351001</v>
      </c>
      <c r="W106" s="30">
        <f>IF(W95=0,0,VLOOKUP(W95,FAC_TOTALS_APTA!$A$4:$BP$126,$L106,FALSE))</f>
        <v>0</v>
      </c>
      <c r="X106" s="30">
        <f>IF(X95=0,0,VLOOKUP(X95,FAC_TOTALS_APTA!$A$4:$BP$126,$L106,FALSE))</f>
        <v>0</v>
      </c>
      <c r="Y106" s="30">
        <f>IF(Y95=0,0,VLOOKUP(Y95,FAC_TOTALS_APTA!$A$4:$BP$126,$L106,FALSE))</f>
        <v>0</v>
      </c>
      <c r="Z106" s="30">
        <f>IF(Z95=0,0,VLOOKUP(Z95,FAC_TOTALS_APTA!$A$4:$BP$126,$L106,FALSE))</f>
        <v>0</v>
      </c>
      <c r="AA106" s="30">
        <f>IF(AA95=0,0,VLOOKUP(AA95,FAC_TOTALS_APTA!$A$4:$BP$126,$L106,FALSE))</f>
        <v>0</v>
      </c>
      <c r="AB106" s="30">
        <f>IF(AB95=0,0,VLOOKUP(AB95,FAC_TOTALS_APTA!$A$4:$BP$126,$L106,FALSE))</f>
        <v>0</v>
      </c>
      <c r="AC106" s="33">
        <f t="shared" si="34"/>
        <v>-5109856.2747135591</v>
      </c>
      <c r="AD106" s="34">
        <f>AC106/G111</f>
        <v>-4.902942372355161E-3</v>
      </c>
      <c r="AE106" s="104"/>
    </row>
    <row r="107" spans="1:31" x14ac:dyDescent="0.25">
      <c r="B107" s="26" t="s">
        <v>63</v>
      </c>
      <c r="C107" s="29"/>
      <c r="D107" s="127" t="s">
        <v>94</v>
      </c>
      <c r="E107" s="56"/>
      <c r="F107" s="7">
        <f>MATCH($D107,FAC_TOTALS_APTA!$A$2:$BP$2,)</f>
        <v>24</v>
      </c>
      <c r="G107" s="126">
        <f>VLOOKUP(G95,FAC_TOTALS_APTA!$A$4:$BP$126,$F107,FALSE)</f>
        <v>0</v>
      </c>
      <c r="H107" s="126">
        <f>VLOOKUP(H95,FAC_TOTALS_APTA!$A$4:$BP$126,$F107,FALSE)</f>
        <v>1</v>
      </c>
      <c r="I107" s="31" t="str">
        <f t="shared" si="31"/>
        <v>-</v>
      </c>
      <c r="J107" s="32" t="str">
        <f t="shared" si="32"/>
        <v/>
      </c>
      <c r="K107" s="32" t="str">
        <f t="shared" si="33"/>
        <v>YEARS_SINCE_TNC_BUS_NY_FAC</v>
      </c>
      <c r="L107" s="7">
        <f>MATCH($K107,FAC_TOTALS_APTA!$A$2:$BN$2,)</f>
        <v>45</v>
      </c>
      <c r="M107" s="30">
        <f>IF(M95=0,0,VLOOKUP(M95,FAC_TOTALS_APTA!$A$4:$BP$126,$L107,FALSE))</f>
        <v>0</v>
      </c>
      <c r="N107" s="30">
        <f>IF(N95=0,0,VLOOKUP(N95,FAC_TOTALS_APTA!$A$4:$BP$126,$L107,FALSE))</f>
        <v>0</v>
      </c>
      <c r="O107" s="30">
        <f>IF(O95=0,0,VLOOKUP(O95,FAC_TOTALS_APTA!$A$4:$BP$126,$L107,FALSE))</f>
        <v>0</v>
      </c>
      <c r="P107" s="30">
        <f>IF(P95=0,0,VLOOKUP(P95,FAC_TOTALS_APTA!$A$4:$BP$126,$L107,FALSE))</f>
        <v>0</v>
      </c>
      <c r="Q107" s="30">
        <f>IF(Q95=0,0,VLOOKUP(Q95,FAC_TOTALS_APTA!$A$4:$BP$126,$L107,FALSE))</f>
        <v>0</v>
      </c>
      <c r="R107" s="30">
        <f>IF(R95=0,0,VLOOKUP(R95,FAC_TOTALS_APTA!$A$4:$BP$126,$L107,FALSE))</f>
        <v>0</v>
      </c>
      <c r="S107" s="30">
        <f>IF(S95=0,0,VLOOKUP(S95,FAC_TOTALS_APTA!$A$4:$BP$126,$L107,FALSE))</f>
        <v>0</v>
      </c>
      <c r="T107" s="30">
        <f>IF(T95=0,0,VLOOKUP(T95,FAC_TOTALS_APTA!$A$4:$BP$126,$L107,FALSE))</f>
        <v>0</v>
      </c>
      <c r="U107" s="30">
        <f>IF(U95=0,0,VLOOKUP(U95,FAC_TOTALS_APTA!$A$4:$BP$126,$L107,FALSE))</f>
        <v>0</v>
      </c>
      <c r="V107" s="30">
        <f>IF(V95=0,0,VLOOKUP(V95,FAC_TOTALS_APTA!$A$4:$BP$126,$L107,FALSE))</f>
        <v>-2334280.3349461402</v>
      </c>
      <c r="W107" s="30">
        <f>IF(W95=0,0,VLOOKUP(W95,FAC_TOTALS_APTA!$A$4:$BP$126,$L107,FALSE))</f>
        <v>0</v>
      </c>
      <c r="X107" s="30">
        <f>IF(X95=0,0,VLOOKUP(X95,FAC_TOTALS_APTA!$A$4:$BP$126,$L107,FALSE))</f>
        <v>0</v>
      </c>
      <c r="Y107" s="30">
        <f>IF(Y95=0,0,VLOOKUP(Y95,FAC_TOTALS_APTA!$A$4:$BP$126,$L107,FALSE))</f>
        <v>0</v>
      </c>
      <c r="Z107" s="30">
        <f>IF(Z95=0,0,VLOOKUP(Z95,FAC_TOTALS_APTA!$A$4:$BP$126,$L107,FALSE))</f>
        <v>0</v>
      </c>
      <c r="AA107" s="30">
        <f>IF(AA95=0,0,VLOOKUP(AA95,FAC_TOTALS_APTA!$A$4:$BP$126,$L107,FALSE))</f>
        <v>0</v>
      </c>
      <c r="AB107" s="30">
        <f>IF(AB95=0,0,VLOOKUP(AB95,FAC_TOTALS_APTA!$A$4:$BP$126,$L107,FALSE))</f>
        <v>0</v>
      </c>
      <c r="AC107" s="33">
        <f t="shared" si="34"/>
        <v>-2334280.3349461402</v>
      </c>
      <c r="AD107" s="34">
        <f>AC107/G111</f>
        <v>-2.2397580964846975E-3</v>
      </c>
      <c r="AE107" s="104"/>
    </row>
    <row r="108" spans="1:31" x14ac:dyDescent="0.25">
      <c r="B108" s="26" t="s">
        <v>64</v>
      </c>
      <c r="C108" s="29"/>
      <c r="D108" s="105" t="s">
        <v>43</v>
      </c>
      <c r="E108" s="56"/>
      <c r="F108" s="7">
        <f>MATCH($D108,FAC_TOTALS_APTA!$A$2:$BP$2,)</f>
        <v>31</v>
      </c>
      <c r="G108" s="126">
        <f>VLOOKUP(G95,FAC_TOTALS_APTA!$A$4:$BP$126,$F108,FALSE)</f>
        <v>0</v>
      </c>
      <c r="H108" s="126">
        <f>VLOOKUP(H95,FAC_TOTALS_APTA!$A$4:$BP$126,$F108,FALSE)</f>
        <v>0</v>
      </c>
      <c r="I108" s="31" t="str">
        <f t="shared" si="31"/>
        <v>-</v>
      </c>
      <c r="J108" s="32" t="str">
        <f t="shared" ref="J108:J109" si="35">IF(C108="Log","_log","")</f>
        <v/>
      </c>
      <c r="K108" s="32" t="str">
        <f t="shared" si="33"/>
        <v>BIKE_SHARE_FAC</v>
      </c>
      <c r="L108" s="7">
        <f>MATCH($K108,FAC_TOTALS_APTA!$A$2:$BN$2,)</f>
        <v>52</v>
      </c>
      <c r="M108" s="30">
        <f>IF(M95=0,0,VLOOKUP(M95,FAC_TOTALS_APTA!$A$4:$BP$126,$L108,FALSE))</f>
        <v>0</v>
      </c>
      <c r="N108" s="30">
        <f>IF(N95=0,0,VLOOKUP(N95,FAC_TOTALS_APTA!$A$4:$BP$126,$L108,FALSE))</f>
        <v>0</v>
      </c>
      <c r="O108" s="30">
        <f>IF(O95=0,0,VLOOKUP(O95,FAC_TOTALS_APTA!$A$4:$BP$126,$L108,FALSE))</f>
        <v>0</v>
      </c>
      <c r="P108" s="30">
        <f>IF(P95=0,0,VLOOKUP(P95,FAC_TOTALS_APTA!$A$4:$BP$126,$L108,FALSE))</f>
        <v>0</v>
      </c>
      <c r="Q108" s="30">
        <f>IF(Q95=0,0,VLOOKUP(Q95,FAC_TOTALS_APTA!$A$4:$BP$126,$L108,FALSE))</f>
        <v>0</v>
      </c>
      <c r="R108" s="30">
        <f>IF(R95=0,0,VLOOKUP(R95,FAC_TOTALS_APTA!$A$4:$BP$126,$L108,FALSE))</f>
        <v>0</v>
      </c>
      <c r="S108" s="30">
        <f>IF(S95=0,0,VLOOKUP(S95,FAC_TOTALS_APTA!$A$4:$BP$126,$L108,FALSE))</f>
        <v>0</v>
      </c>
      <c r="T108" s="30">
        <f>IF(T95=0,0,VLOOKUP(T95,FAC_TOTALS_APTA!$A$4:$BP$126,$L108,FALSE))</f>
        <v>0</v>
      </c>
      <c r="U108" s="30">
        <f>IF(U95=0,0,VLOOKUP(U95,FAC_TOTALS_APTA!$A$4:$BP$126,$L108,FALSE))</f>
        <v>0</v>
      </c>
      <c r="V108" s="30">
        <f>IF(V95=0,0,VLOOKUP(V95,FAC_TOTALS_APTA!$A$4:$BP$126,$L108,FALSE))</f>
        <v>0</v>
      </c>
      <c r="W108" s="30">
        <f>IF(W95=0,0,VLOOKUP(W95,FAC_TOTALS_APTA!$A$4:$BP$126,$L108,FALSE))</f>
        <v>0</v>
      </c>
      <c r="X108" s="30">
        <f>IF(X95=0,0,VLOOKUP(X95,FAC_TOTALS_APTA!$A$4:$BP$126,$L108,FALSE))</f>
        <v>0</v>
      </c>
      <c r="Y108" s="30">
        <f>IF(Y95=0,0,VLOOKUP(Y95,FAC_TOTALS_APTA!$A$4:$BP$126,$L108,FALSE))</f>
        <v>0</v>
      </c>
      <c r="Z108" s="30">
        <f>IF(Z95=0,0,VLOOKUP(Z95,FAC_TOTALS_APTA!$A$4:$BP$126,$L108,FALSE))</f>
        <v>0</v>
      </c>
      <c r="AA108" s="30">
        <f>IF(AA95=0,0,VLOOKUP(AA95,FAC_TOTALS_APTA!$A$4:$BP$126,$L108,FALSE))</f>
        <v>0</v>
      </c>
      <c r="AB108" s="30">
        <f>IF(AB95=0,0,VLOOKUP(AB95,FAC_TOTALS_APTA!$A$4:$BP$126,$L108,FALSE))</f>
        <v>0</v>
      </c>
      <c r="AC108" s="33">
        <f t="shared" si="34"/>
        <v>0</v>
      </c>
      <c r="AD108" s="34">
        <f>AC108/G111</f>
        <v>0</v>
      </c>
      <c r="AE108" s="104"/>
    </row>
    <row r="109" spans="1:31" x14ac:dyDescent="0.25">
      <c r="B109" s="9" t="s">
        <v>65</v>
      </c>
      <c r="C109" s="28"/>
      <c r="D109" s="130" t="s">
        <v>44</v>
      </c>
      <c r="E109" s="57"/>
      <c r="F109" s="8">
        <f>MATCH($D109,FAC_TOTALS_APTA!$A$2:$BP$2,)</f>
        <v>32</v>
      </c>
      <c r="G109" s="132">
        <f>VLOOKUP(G95,FAC_TOTALS_APTA!$A$4:$BP$126,$F109,FALSE)</f>
        <v>0</v>
      </c>
      <c r="H109" s="132">
        <f>VLOOKUP(H95,FAC_TOTALS_APTA!$A$4:$BP$126,$F109,FALSE)</f>
        <v>0</v>
      </c>
      <c r="I109" s="37" t="str">
        <f t="shared" si="31"/>
        <v>-</v>
      </c>
      <c r="J109" s="38" t="str">
        <f t="shared" si="35"/>
        <v/>
      </c>
      <c r="K109" s="38" t="str">
        <f t="shared" si="33"/>
        <v>scooter_flag_FAC</v>
      </c>
      <c r="L109" s="8">
        <f>MATCH($K109,FAC_TOTALS_APTA!$A$2:$BN$2,)</f>
        <v>53</v>
      </c>
      <c r="M109" s="39">
        <f>IF(M95=0,0,VLOOKUP(M95,FAC_TOTALS_APTA!$A$4:$BP$126,$L109,FALSE))</f>
        <v>0</v>
      </c>
      <c r="N109" s="39">
        <f>IF(N95=0,0,VLOOKUP(N95,FAC_TOTALS_APTA!$A$4:$BP$126,$L109,FALSE))</f>
        <v>0</v>
      </c>
      <c r="O109" s="39">
        <f>IF(O95=0,0,VLOOKUP(O95,FAC_TOTALS_APTA!$A$4:$BP$126,$L109,FALSE))</f>
        <v>0</v>
      </c>
      <c r="P109" s="39">
        <f>IF(P95=0,0,VLOOKUP(P95,FAC_TOTALS_APTA!$A$4:$BP$126,$L109,FALSE))</f>
        <v>0</v>
      </c>
      <c r="Q109" s="39">
        <f>IF(Q95=0,0,VLOOKUP(Q95,FAC_TOTALS_APTA!$A$4:$BP$126,$L109,FALSE))</f>
        <v>0</v>
      </c>
      <c r="R109" s="39">
        <f>IF(R95=0,0,VLOOKUP(R95,FAC_TOTALS_APTA!$A$4:$BP$126,$L109,FALSE))</f>
        <v>0</v>
      </c>
      <c r="S109" s="39">
        <f>IF(S95=0,0,VLOOKUP(S95,FAC_TOTALS_APTA!$A$4:$BP$126,$L109,FALSE))</f>
        <v>0</v>
      </c>
      <c r="T109" s="39">
        <f>IF(T95=0,0,VLOOKUP(T95,FAC_TOTALS_APTA!$A$4:$BP$126,$L109,FALSE))</f>
        <v>0</v>
      </c>
      <c r="U109" s="39">
        <f>IF(U95=0,0,VLOOKUP(U95,FAC_TOTALS_APTA!$A$4:$BP$126,$L109,FALSE))</f>
        <v>0</v>
      </c>
      <c r="V109" s="39">
        <f>IF(V95=0,0,VLOOKUP(V95,FAC_TOTALS_APTA!$A$4:$BP$126,$L109,FALSE))</f>
        <v>0</v>
      </c>
      <c r="W109" s="39">
        <f>IF(W95=0,0,VLOOKUP(W95,FAC_TOTALS_APTA!$A$4:$BP$126,$L109,FALSE))</f>
        <v>0</v>
      </c>
      <c r="X109" s="39">
        <f>IF(X95=0,0,VLOOKUP(X95,FAC_TOTALS_APTA!$A$4:$BP$126,$L109,FALSE))</f>
        <v>0</v>
      </c>
      <c r="Y109" s="39">
        <f>IF(Y95=0,0,VLOOKUP(Y95,FAC_TOTALS_APTA!$A$4:$BP$126,$L109,FALSE))</f>
        <v>0</v>
      </c>
      <c r="Z109" s="39">
        <f>IF(Z95=0,0,VLOOKUP(Z95,FAC_TOTALS_APTA!$A$4:$BP$126,$L109,FALSE))</f>
        <v>0</v>
      </c>
      <c r="AA109" s="39">
        <f>IF(AA95=0,0,VLOOKUP(AA95,FAC_TOTALS_APTA!$A$4:$BP$126,$L109,FALSE))</f>
        <v>0</v>
      </c>
      <c r="AB109" s="39">
        <f>IF(AB95=0,0,VLOOKUP(AB95,FAC_TOTALS_APTA!$A$4:$BP$126,$L109,FALSE))</f>
        <v>0</v>
      </c>
      <c r="AC109" s="40">
        <f t="shared" si="34"/>
        <v>0</v>
      </c>
      <c r="AD109" s="41">
        <f>AC109/G111</f>
        <v>0</v>
      </c>
      <c r="AE109" s="104"/>
    </row>
    <row r="110" spans="1:31" x14ac:dyDescent="0.25">
      <c r="B110" s="42" t="s">
        <v>53</v>
      </c>
      <c r="C110" s="43"/>
      <c r="D110" s="42" t="s">
        <v>45</v>
      </c>
      <c r="E110" s="44"/>
      <c r="F110" s="45"/>
      <c r="G110" s="142"/>
      <c r="H110" s="142"/>
      <c r="I110" s="47"/>
      <c r="J110" s="48"/>
      <c r="K110" s="48" t="str">
        <f t="shared" si="33"/>
        <v>New_Reporter_FAC</v>
      </c>
      <c r="L110" s="45">
        <f>MATCH($K110,FAC_TOTALS_APTA!$A$2:$BN$2,)</f>
        <v>57</v>
      </c>
      <c r="M110" s="46">
        <f>IF(M95=0,0,VLOOKUP(M95,FAC_TOTALS_APTA!$A$4:$BP$126,$L110,FALSE))</f>
        <v>0</v>
      </c>
      <c r="N110" s="46">
        <f>IF(N95=0,0,VLOOKUP(N95,FAC_TOTALS_APTA!$A$4:$BP$126,$L110,FALSE))</f>
        <v>0</v>
      </c>
      <c r="O110" s="46">
        <f>IF(O95=0,0,VLOOKUP(O95,FAC_TOTALS_APTA!$A$4:$BP$126,$L110,FALSE))</f>
        <v>0</v>
      </c>
      <c r="P110" s="46">
        <f>IF(P95=0,0,VLOOKUP(P95,FAC_TOTALS_APTA!$A$4:$BP$126,$L110,FALSE))</f>
        <v>0</v>
      </c>
      <c r="Q110" s="46">
        <f>IF(Q95=0,0,VLOOKUP(Q95,FAC_TOTALS_APTA!$A$4:$BP$126,$L110,FALSE))</f>
        <v>0</v>
      </c>
      <c r="R110" s="46">
        <f>IF(R95=0,0,VLOOKUP(R95,FAC_TOTALS_APTA!$A$4:$BP$126,$L110,FALSE))</f>
        <v>0</v>
      </c>
      <c r="S110" s="46">
        <f>IF(S95=0,0,VLOOKUP(S95,FAC_TOTALS_APTA!$A$4:$BP$126,$L110,FALSE))</f>
        <v>0</v>
      </c>
      <c r="T110" s="46">
        <f>IF(T95=0,0,VLOOKUP(T95,FAC_TOTALS_APTA!$A$4:$BP$126,$L110,FALSE))</f>
        <v>0</v>
      </c>
      <c r="U110" s="46">
        <f>IF(U95=0,0,VLOOKUP(U95,FAC_TOTALS_APTA!$A$4:$BP$126,$L110,FALSE))</f>
        <v>0</v>
      </c>
      <c r="V110" s="46">
        <f>IF(V95=0,0,VLOOKUP(V95,FAC_TOTALS_APTA!$A$4:$BP$126,$L110,FALSE))</f>
        <v>0</v>
      </c>
      <c r="W110" s="46">
        <f>IF(W95=0,0,VLOOKUP(W95,FAC_TOTALS_APTA!$A$4:$BP$126,$L110,FALSE))</f>
        <v>0</v>
      </c>
      <c r="X110" s="46">
        <f>IF(X95=0,0,VLOOKUP(X95,FAC_TOTALS_APTA!$A$4:$BP$126,$L110,FALSE))</f>
        <v>0</v>
      </c>
      <c r="Y110" s="46">
        <f>IF(Y95=0,0,VLOOKUP(Y95,FAC_TOTALS_APTA!$A$4:$BP$126,$L110,FALSE))</f>
        <v>0</v>
      </c>
      <c r="Z110" s="46">
        <f>IF(Z95=0,0,VLOOKUP(Z95,FAC_TOTALS_APTA!$A$4:$BP$126,$L110,FALSE))</f>
        <v>0</v>
      </c>
      <c r="AA110" s="46">
        <f>IF(AA95=0,0,VLOOKUP(AA95,FAC_TOTALS_APTA!$A$4:$BP$126,$L110,FALSE))</f>
        <v>0</v>
      </c>
      <c r="AB110" s="46">
        <f>IF(AB95=0,0,VLOOKUP(AB95,FAC_TOTALS_APTA!$A$4:$BP$126,$L110,FALSE))</f>
        <v>0</v>
      </c>
      <c r="AC110" s="49">
        <f>SUM(M110:AB110)</f>
        <v>0</v>
      </c>
      <c r="AD110" s="50">
        <f>AC110/G112</f>
        <v>0</v>
      </c>
    </row>
    <row r="111" spans="1:31" s="108" customFormat="1" ht="15.75" customHeight="1" x14ac:dyDescent="0.25">
      <c r="A111" s="107"/>
      <c r="B111" s="26" t="s">
        <v>66</v>
      </c>
      <c r="C111" s="29"/>
      <c r="D111" s="7" t="s">
        <v>6</v>
      </c>
      <c r="E111" s="56"/>
      <c r="F111" s="7">
        <f>MATCH($D111,FAC_TOTALS_APTA!$A$2:$BN$2,)</f>
        <v>10</v>
      </c>
      <c r="G111" s="118">
        <f>VLOOKUP(G95,FAC_TOTALS_APTA!$A$4:$BP$126,$F111,FALSE)</f>
        <v>1042201985.38842</v>
      </c>
      <c r="H111" s="118">
        <f>VLOOKUP(H95,FAC_TOTALS_APTA!$A$4:$BN$126,$F111,FALSE)</f>
        <v>1046327663.96249</v>
      </c>
      <c r="I111" s="113">
        <f t="shared" ref="I111" si="36">H111/G111-1</f>
        <v>3.9586170741483517E-3</v>
      </c>
      <c r="J111" s="32"/>
      <c r="K111" s="32"/>
      <c r="L111" s="7"/>
      <c r="M111" s="30">
        <f t="shared" ref="M111:AB111" si="37">SUM(M97:M104)</f>
        <v>-64800618.230756298</v>
      </c>
      <c r="N111" s="30">
        <f t="shared" si="37"/>
        <v>52498780.286191091</v>
      </c>
      <c r="O111" s="30">
        <f t="shared" si="37"/>
        <v>63211703.066079542</v>
      </c>
      <c r="P111" s="30">
        <f t="shared" si="37"/>
        <v>16738812.265074471</v>
      </c>
      <c r="Q111" s="30">
        <f t="shared" si="37"/>
        <v>13318950.318660984</v>
      </c>
      <c r="R111" s="30">
        <f t="shared" si="37"/>
        <v>30178278.73642787</v>
      </c>
      <c r="S111" s="30">
        <f t="shared" si="37"/>
        <v>-38309607.342411242</v>
      </c>
      <c r="T111" s="30">
        <f t="shared" si="37"/>
        <v>-61369897.970343567</v>
      </c>
      <c r="U111" s="30">
        <f t="shared" si="37"/>
        <v>5219960.1090007909</v>
      </c>
      <c r="V111" s="30">
        <f t="shared" si="37"/>
        <v>2575504.4480202673</v>
      </c>
      <c r="W111" s="30">
        <f t="shared" si="37"/>
        <v>0</v>
      </c>
      <c r="X111" s="30">
        <f t="shared" si="37"/>
        <v>0</v>
      </c>
      <c r="Y111" s="30">
        <f t="shared" si="37"/>
        <v>0</v>
      </c>
      <c r="Z111" s="30">
        <f t="shared" si="37"/>
        <v>0</v>
      </c>
      <c r="AA111" s="30">
        <f t="shared" si="37"/>
        <v>0</v>
      </c>
      <c r="AB111" s="30">
        <f t="shared" si="37"/>
        <v>0</v>
      </c>
      <c r="AC111" s="33">
        <f>H111-G111</f>
        <v>4125678.5740699768</v>
      </c>
      <c r="AD111" s="34">
        <f>I111</f>
        <v>3.9586170741483517E-3</v>
      </c>
      <c r="AE111" s="107"/>
    </row>
    <row r="112" spans="1:31" ht="13.5" customHeight="1" thickBot="1" x14ac:dyDescent="0.3">
      <c r="B112" s="10" t="s">
        <v>50</v>
      </c>
      <c r="C112" s="24"/>
      <c r="D112" s="24" t="s">
        <v>4</v>
      </c>
      <c r="E112" s="24"/>
      <c r="F112" s="24">
        <f>MATCH($D112,FAC_TOTALS_APTA!$A$2:$BN$2,)</f>
        <v>8</v>
      </c>
      <c r="G112" s="115">
        <f>VLOOKUP(G95,FAC_TOTALS_APTA!$A$4:$BN$126,$F112,FALSE)</f>
        <v>1201007994</v>
      </c>
      <c r="H112" s="115">
        <f>VLOOKUP(H95,FAC_TOTALS_APTA!$A$4:$BN$126,$F112,FALSE)</f>
        <v>1032661299</v>
      </c>
      <c r="I112" s="114">
        <f t="shared" ref="I112" si="38">H112/G112-1</f>
        <v>-0.14017116941854424</v>
      </c>
      <c r="J112" s="51"/>
      <c r="K112" s="51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52">
        <f>H112-G112</f>
        <v>-168346695</v>
      </c>
      <c r="AD112" s="53">
        <f>I112</f>
        <v>-0.14017116941854424</v>
      </c>
    </row>
    <row r="113" spans="2:31" ht="14.25" thickTop="1" thickBot="1" x14ac:dyDescent="0.3">
      <c r="B113" s="58" t="s">
        <v>67</v>
      </c>
      <c r="C113" s="59"/>
      <c r="D113" s="59"/>
      <c r="E113" s="60"/>
      <c r="F113" s="59"/>
      <c r="G113" s="155"/>
      <c r="H113" s="155"/>
      <c r="I113" s="61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3">
        <f>AD112-AD111</f>
        <v>-0.14412978649269259</v>
      </c>
    </row>
    <row r="114" spans="2:31" ht="13.5" thickTop="1" x14ac:dyDescent="0.25">
      <c r="AE114" s="104"/>
    </row>
    <row r="115" spans="2:31" x14ac:dyDescent="0.25">
      <c r="AE115" s="104"/>
    </row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69" workbookViewId="0">
      <selection activeCell="D69" sqref="D1:D1048576"/>
    </sheetView>
  </sheetViews>
  <sheetFormatPr defaultColWidth="11" defaultRowHeight="12.75" x14ac:dyDescent="0.25"/>
  <cols>
    <col min="1" max="1" width="11" style="11"/>
    <col min="2" max="2" width="32.625" style="12" bestFit="1" customWidth="1"/>
    <col min="3" max="3" width="5.375" style="13" customWidth="1"/>
    <col min="4" max="4" width="25.375" style="13" customWidth="1"/>
    <col min="5" max="5" width="5.25" style="14" bestFit="1" customWidth="1"/>
    <col min="6" max="6" width="11" style="13" hidden="1" customWidth="1"/>
    <col min="7" max="8" width="11.75" style="108" bestFit="1" customWidth="1"/>
    <col min="9" max="9" width="6.75" style="15" bestFit="1" customWidth="1"/>
    <col min="10" max="10" width="11" style="13" hidden="1" customWidth="1"/>
    <col min="11" max="11" width="24.625" style="13" hidden="1" customWidth="1"/>
    <col min="12" max="12" width="12.625" style="13" hidden="1" customWidth="1"/>
    <col min="13" max="13" width="13.625" style="13" hidden="1" customWidth="1"/>
    <col min="14" max="14" width="13.125" style="13" hidden="1" customWidth="1"/>
    <col min="15" max="15" width="11.125" style="13" hidden="1" customWidth="1"/>
    <col min="16" max="28" width="11.625" style="13" hidden="1" customWidth="1"/>
    <col min="29" max="29" width="16.5" style="13" hidden="1" customWidth="1"/>
    <col min="30" max="30" width="12.125" style="13" customWidth="1"/>
    <col min="31" max="31" width="11" style="11"/>
    <col min="32" max="16384" width="11" style="13"/>
  </cols>
  <sheetData>
    <row r="1" spans="1:31" x14ac:dyDescent="0.25">
      <c r="B1" s="12" t="s">
        <v>36</v>
      </c>
      <c r="C1" s="13">
        <v>2012</v>
      </c>
    </row>
    <row r="2" spans="1:31" x14ac:dyDescent="0.25">
      <c r="B2" s="16" t="s">
        <v>37</v>
      </c>
      <c r="C2" s="11">
        <v>2018</v>
      </c>
      <c r="D2" s="11"/>
    </row>
    <row r="3" spans="1:31" s="11" customFormat="1" x14ac:dyDescent="0.25">
      <c r="B3" s="19" t="s">
        <v>25</v>
      </c>
      <c r="E3" s="7"/>
      <c r="G3" s="107"/>
      <c r="H3" s="107"/>
      <c r="I3" s="18"/>
    </row>
    <row r="4" spans="1:31" x14ac:dyDescent="0.25">
      <c r="B4" s="16" t="s">
        <v>16</v>
      </c>
      <c r="C4" s="17" t="s">
        <v>17</v>
      </c>
      <c r="D4" s="11"/>
      <c r="E4" s="7"/>
      <c r="F4" s="11"/>
      <c r="G4" s="107"/>
      <c r="H4" s="107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5">
      <c r="B5" s="16"/>
      <c r="C5" s="17"/>
      <c r="D5" s="11"/>
      <c r="E5" s="7"/>
      <c r="F5" s="11"/>
      <c r="G5" s="107"/>
      <c r="H5" s="107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x14ac:dyDescent="0.25">
      <c r="B6" s="19" t="s">
        <v>26</v>
      </c>
      <c r="C6" s="20">
        <v>0</v>
      </c>
      <c r="D6" s="11"/>
      <c r="E6" s="7"/>
      <c r="F6" s="11"/>
      <c r="G6" s="107"/>
      <c r="H6" s="107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3.5" thickBot="1" x14ac:dyDescent="0.3">
      <c r="B7" s="21" t="s">
        <v>32</v>
      </c>
      <c r="C7" s="22">
        <v>1</v>
      </c>
      <c r="D7" s="23"/>
      <c r="E7" s="24"/>
      <c r="F7" s="23"/>
      <c r="G7" s="158"/>
      <c r="H7" s="158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3.5" thickTop="1" x14ac:dyDescent="0.25">
      <c r="B8" s="62"/>
      <c r="C8" s="63"/>
      <c r="D8" s="63"/>
      <c r="E8" s="63"/>
      <c r="F8" s="63"/>
      <c r="G8" s="172" t="s">
        <v>51</v>
      </c>
      <c r="H8" s="172"/>
      <c r="I8" s="172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172" t="s">
        <v>55</v>
      </c>
      <c r="AD8" s="172"/>
    </row>
    <row r="9" spans="1:31" x14ac:dyDescent="0.25">
      <c r="B9" s="9" t="s">
        <v>18</v>
      </c>
      <c r="C9" s="28" t="s">
        <v>19</v>
      </c>
      <c r="D9" s="8" t="s">
        <v>20</v>
      </c>
      <c r="E9" s="8"/>
      <c r="F9" s="8"/>
      <c r="G9" s="129">
        <f>$C$1</f>
        <v>2012</v>
      </c>
      <c r="H9" s="129">
        <f>$C$2</f>
        <v>2018</v>
      </c>
      <c r="I9" s="28" t="s">
        <v>22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24</v>
      </c>
      <c r="AD9" s="28" t="s">
        <v>22</v>
      </c>
    </row>
    <row r="10" spans="1:31" s="14" customFormat="1" hidden="1" x14ac:dyDescent="0.25">
      <c r="A10" s="7"/>
      <c r="B10" s="26"/>
      <c r="C10" s="29"/>
      <c r="D10" s="7"/>
      <c r="E10" s="7"/>
      <c r="F10" s="7"/>
      <c r="G10" s="105"/>
      <c r="H10" s="105"/>
      <c r="I10" s="29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hidden="1" x14ac:dyDescent="0.25">
      <c r="B11" s="116"/>
      <c r="C11" s="117"/>
      <c r="D11" s="105"/>
      <c r="E11" s="7"/>
      <c r="F11" s="7"/>
      <c r="G11" s="105" t="str">
        <f>CONCATENATE($C6,"_",$C7,"_",G9)</f>
        <v>0_1_2012</v>
      </c>
      <c r="H11" s="105" t="str">
        <f>CONCATENATE($C6,"_",$C7,"_",H9)</f>
        <v>0_1_2018</v>
      </c>
      <c r="I11" s="29"/>
      <c r="J11" s="7"/>
      <c r="K11" s="7"/>
      <c r="L11" s="7"/>
      <c r="M11" s="7" t="str">
        <f>IF($G9+M10&gt;$H9,0,CONCATENATE($C6,"_",$C7,"_",$G9+M10))</f>
        <v>0_1_2013</v>
      </c>
      <c r="N11" s="7" t="str">
        <f t="shared" ref="N11:AB11" si="0">IF($G9+N10&gt;$H9,0,CONCATENATE($C6,"_",$C7,"_",$G9+N10))</f>
        <v>0_1_2014</v>
      </c>
      <c r="O11" s="7" t="str">
        <f t="shared" si="0"/>
        <v>0_1_2015</v>
      </c>
      <c r="P11" s="7" t="str">
        <f t="shared" si="0"/>
        <v>0_1_2016</v>
      </c>
      <c r="Q11" s="7" t="str">
        <f t="shared" si="0"/>
        <v>0_1_2017</v>
      </c>
      <c r="R11" s="7" t="str">
        <f t="shared" si="0"/>
        <v>0_1_2018</v>
      </c>
      <c r="S11" s="7">
        <f t="shared" si="0"/>
        <v>0</v>
      </c>
      <c r="T11" s="7">
        <f t="shared" si="0"/>
        <v>0</v>
      </c>
      <c r="U11" s="7">
        <f t="shared" si="0"/>
        <v>0</v>
      </c>
      <c r="V11" s="7">
        <f t="shared" si="0"/>
        <v>0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hidden="1" x14ac:dyDescent="0.25">
      <c r="B12" s="116"/>
      <c r="C12" s="117"/>
      <c r="D12" s="105"/>
      <c r="E12" s="7"/>
      <c r="F12" s="7" t="s">
        <v>23</v>
      </c>
      <c r="G12" s="118"/>
      <c r="H12" s="118"/>
      <c r="I12" s="29"/>
      <c r="J12" s="7"/>
      <c r="K12" s="7"/>
      <c r="L12" s="7" t="s">
        <v>23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x14ac:dyDescent="0.25">
      <c r="A13" s="7"/>
      <c r="B13" s="116" t="s">
        <v>31</v>
      </c>
      <c r="C13" s="117" t="s">
        <v>21</v>
      </c>
      <c r="D13" s="105" t="s">
        <v>88</v>
      </c>
      <c r="E13" s="56"/>
      <c r="F13" s="7">
        <f>MATCH($D13,FAC_TOTALS_APTA!$A$2:$BP$2,)</f>
        <v>12</v>
      </c>
      <c r="G13" s="118">
        <f>VLOOKUP(G11,FAC_TOTALS_APTA!$A$4:$BP$126,$F13,FALSE)</f>
        <v>63654979.010831997</v>
      </c>
      <c r="H13" s="118">
        <f>VLOOKUP(H11,FAC_TOTALS_APTA!$A$4:$BP$126,$F13,FALSE)</f>
        <v>66335689.749269299</v>
      </c>
      <c r="I13" s="31">
        <f>IFERROR(H13/G13-1,"-")</f>
        <v>4.2113135218866837E-2</v>
      </c>
      <c r="J13" s="32" t="str">
        <f>IF(C13="Log","_log","")</f>
        <v>_log</v>
      </c>
      <c r="K13" s="32" t="str">
        <f>CONCATENATE(D13,J13,"_FAC")</f>
        <v>VRM_ADJ_HINY_log_FAC</v>
      </c>
      <c r="L13" s="7">
        <f>MATCH($K13,FAC_TOTALS_APTA!$A$2:$BN$2,)</f>
        <v>33</v>
      </c>
      <c r="M13" s="30">
        <f>IF(M11=0,0,VLOOKUP(M11,FAC_TOTALS_APTA!$A$4:$BP$126,$L13,FALSE))</f>
        <v>23492780.758938201</v>
      </c>
      <c r="N13" s="30">
        <f>IF(N11=0,0,VLOOKUP(N11,FAC_TOTALS_APTA!$A$4:$BP$126,$L13,FALSE))</f>
        <v>4324563.0518405996</v>
      </c>
      <c r="O13" s="30">
        <f>IF(O11=0,0,VLOOKUP(O11,FAC_TOTALS_APTA!$A$4:$BP$126,$L13,FALSE))</f>
        <v>24792922.615212701</v>
      </c>
      <c r="P13" s="30">
        <f>IF(P11=0,0,VLOOKUP(P11,FAC_TOTALS_APTA!$A$4:$BP$126,$L13,FALSE))</f>
        <v>23756970.454989299</v>
      </c>
      <c r="Q13" s="30">
        <f>IF(Q11=0,0,VLOOKUP(Q11,FAC_TOTALS_APTA!$A$4:$BP$126,$L13,FALSE))</f>
        <v>12115130.954163</v>
      </c>
      <c r="R13" s="30">
        <f>IF(R11=0,0,VLOOKUP(R11,FAC_TOTALS_APTA!$A$4:$BP$126,$L13,FALSE))</f>
        <v>9324404.9076135196</v>
      </c>
      <c r="S13" s="30">
        <f>IF(S11=0,0,VLOOKUP(S11,FAC_TOTALS_APTA!$A$4:$BP$126,$L13,FALSE))</f>
        <v>0</v>
      </c>
      <c r="T13" s="30">
        <f>IF(T11=0,0,VLOOKUP(T11,FAC_TOTALS_APTA!$A$4:$BP$126,$L13,FALSE))</f>
        <v>0</v>
      </c>
      <c r="U13" s="30">
        <f>IF(U11=0,0,VLOOKUP(U11,FAC_TOTALS_APTA!$A$4:$BP$126,$L13,FALSE))</f>
        <v>0</v>
      </c>
      <c r="V13" s="30">
        <f>IF(V11=0,0,VLOOKUP(V11,FAC_TOTALS_APTA!$A$4:$BP$126,$L13,FALSE))</f>
        <v>0</v>
      </c>
      <c r="W13" s="30">
        <f>IF(W11=0,0,VLOOKUP(W11,FAC_TOTALS_APTA!$A$4:$BP$126,$L13,FALSE))</f>
        <v>0</v>
      </c>
      <c r="X13" s="30">
        <f>IF(X11=0,0,VLOOKUP(X11,FAC_TOTALS_APTA!$A$4:$BP$126,$L13,FALSE))</f>
        <v>0</v>
      </c>
      <c r="Y13" s="30">
        <f>IF(Y11=0,0,VLOOKUP(Y11,FAC_TOTALS_APTA!$A$4:$BP$126,$L13,FALSE))</f>
        <v>0</v>
      </c>
      <c r="Z13" s="30">
        <f>IF(Z11=0,0,VLOOKUP(Z11,FAC_TOTALS_APTA!$A$4:$BP$126,$L13,FALSE))</f>
        <v>0</v>
      </c>
      <c r="AA13" s="30">
        <f>IF(AA11=0,0,VLOOKUP(AA11,FAC_TOTALS_APTA!$A$4:$BP$126,$L13,FALSE))</f>
        <v>0</v>
      </c>
      <c r="AB13" s="30">
        <f>IF(AB11=0,0,VLOOKUP(AB11,FAC_TOTALS_APTA!$A$4:$BP$126,$L13,FALSE))</f>
        <v>0</v>
      </c>
      <c r="AC13" s="33">
        <f>SUM(M13:AB13)</f>
        <v>97806772.74275732</v>
      </c>
      <c r="AD13" s="34">
        <f>AC13/G27</f>
        <v>3.7794951804889856E-2</v>
      </c>
      <c r="AE13" s="7"/>
    </row>
    <row r="14" spans="1:31" s="14" customFormat="1" x14ac:dyDescent="0.25">
      <c r="A14" s="7"/>
      <c r="B14" s="116" t="s">
        <v>52</v>
      </c>
      <c r="C14" s="117" t="s">
        <v>21</v>
      </c>
      <c r="D14" s="105" t="s">
        <v>78</v>
      </c>
      <c r="E14" s="56"/>
      <c r="F14" s="7">
        <f>MATCH($D14,FAC_TOTALS_APTA!$A$2:$BP$2,)</f>
        <v>14</v>
      </c>
      <c r="G14" s="124">
        <f>VLOOKUP(G11,FAC_TOTALS_APTA!$A$4:$BP$126,$F14,FALSE)</f>
        <v>1.03319372827068</v>
      </c>
      <c r="H14" s="124">
        <f>VLOOKUP(H11,FAC_TOTALS_APTA!$A$4:$BP$126,$F14,FALSE)</f>
        <v>1.03280582691442</v>
      </c>
      <c r="I14" s="31">
        <f t="shared" ref="I14:I25" si="1">IFERROR(H14/G14-1,"-")</f>
        <v>-3.75439131738875E-4</v>
      </c>
      <c r="J14" s="32" t="str">
        <f t="shared" ref="J14:J25" si="2">IF(C14="Log","_log","")</f>
        <v>_log</v>
      </c>
      <c r="K14" s="32" t="str">
        <f t="shared" ref="K14:K25" si="3">CONCATENATE(D14,J14,"_FAC")</f>
        <v>FARE_per_UPT_cleaned_2018_HINY_log_FAC</v>
      </c>
      <c r="L14" s="7">
        <f>MATCH($K14,FAC_TOTALS_APTA!$A$2:$BN$2,)</f>
        <v>35</v>
      </c>
      <c r="M14" s="30">
        <f>IF(M11=0,0,VLOOKUP(M11,FAC_TOTALS_APTA!$A$4:$BP$126,$L14,FALSE))</f>
        <v>-3344173.50104099</v>
      </c>
      <c r="N14" s="30">
        <f>IF(N11=0,0,VLOOKUP(N11,FAC_TOTALS_APTA!$A$4:$BP$126,$L14,FALSE))</f>
        <v>-1004486.61845726</v>
      </c>
      <c r="O14" s="30">
        <f>IF(O11=0,0,VLOOKUP(O11,FAC_TOTALS_APTA!$A$4:$BP$126,$L14,FALSE))</f>
        <v>-5348287.1065288</v>
      </c>
      <c r="P14" s="30">
        <f>IF(P11=0,0,VLOOKUP(P11,FAC_TOTALS_APTA!$A$4:$BP$126,$L14,FALSE))</f>
        <v>-4251031.3794727698</v>
      </c>
      <c r="Q14" s="30">
        <f>IF(Q11=0,0,VLOOKUP(Q11,FAC_TOTALS_APTA!$A$4:$BP$126,$L14,FALSE))</f>
        <v>6386313.4315793896</v>
      </c>
      <c r="R14" s="30">
        <f>IF(R11=0,0,VLOOKUP(R11,FAC_TOTALS_APTA!$A$4:$BP$126,$L14,FALSE))</f>
        <v>5245871.0755222496</v>
      </c>
      <c r="S14" s="30">
        <f>IF(S11=0,0,VLOOKUP(S11,FAC_TOTALS_APTA!$A$4:$BP$126,$L14,FALSE))</f>
        <v>0</v>
      </c>
      <c r="T14" s="30">
        <f>IF(T11=0,0,VLOOKUP(T11,FAC_TOTALS_APTA!$A$4:$BP$126,$L14,FALSE))</f>
        <v>0</v>
      </c>
      <c r="U14" s="30">
        <f>IF(U11=0,0,VLOOKUP(U11,FAC_TOTALS_APTA!$A$4:$BP$126,$L14,FALSE))</f>
        <v>0</v>
      </c>
      <c r="V14" s="30">
        <f>IF(V11=0,0,VLOOKUP(V11,FAC_TOTALS_APTA!$A$4:$BP$126,$L14,FALSE))</f>
        <v>0</v>
      </c>
      <c r="W14" s="30">
        <f>IF(W11=0,0,VLOOKUP(W11,FAC_TOTALS_APTA!$A$4:$BP$126,$L14,FALSE))</f>
        <v>0</v>
      </c>
      <c r="X14" s="30">
        <f>IF(X11=0,0,VLOOKUP(X11,FAC_TOTALS_APTA!$A$4:$BP$126,$L14,FALSE))</f>
        <v>0</v>
      </c>
      <c r="Y14" s="30">
        <f>IF(Y11=0,0,VLOOKUP(Y11,FAC_TOTALS_APTA!$A$4:$BP$126,$L14,FALSE))</f>
        <v>0</v>
      </c>
      <c r="Z14" s="30">
        <f>IF(Z11=0,0,VLOOKUP(Z11,FAC_TOTALS_APTA!$A$4:$BP$126,$L14,FALSE))</f>
        <v>0</v>
      </c>
      <c r="AA14" s="30">
        <f>IF(AA11=0,0,VLOOKUP(AA11,FAC_TOTALS_APTA!$A$4:$BP$126,$L14,FALSE))</f>
        <v>0</v>
      </c>
      <c r="AB14" s="30">
        <f>IF(AB11=0,0,VLOOKUP(AB11,FAC_TOTALS_APTA!$A$4:$BP$126,$L14,FALSE))</f>
        <v>0</v>
      </c>
      <c r="AC14" s="33">
        <f t="shared" ref="AC14:AC25" si="4">SUM(M14:AB14)</f>
        <v>-2315794.0983981797</v>
      </c>
      <c r="AD14" s="34">
        <f>AC14/G27</f>
        <v>-8.9488001581658255E-4</v>
      </c>
      <c r="AE14" s="7"/>
    </row>
    <row r="15" spans="1:31" s="14" customFormat="1" x14ac:dyDescent="0.25">
      <c r="A15" s="7"/>
      <c r="B15" s="116" t="s">
        <v>84</v>
      </c>
      <c r="C15" s="117"/>
      <c r="D15" s="105" t="s">
        <v>81</v>
      </c>
      <c r="E15" s="119"/>
      <c r="F15" s="105">
        <f>MATCH($D15,FAC_TOTALS_APTA!$A$2:$BP$2,)</f>
        <v>23</v>
      </c>
      <c r="G15" s="118">
        <f>VLOOKUP(G11,FAC_TOTALS_APTA!$A$4:$BP$126,$F15,FALSE)</f>
        <v>0</v>
      </c>
      <c r="H15" s="118">
        <f>VLOOKUP(H11,FAC_TOTALS_APTA!$A$4:$BP$126,$F15,FALSE)</f>
        <v>3.2146127591773301E-2</v>
      </c>
      <c r="I15" s="120" t="str">
        <f>IFERROR(H15/G15-1,"-")</f>
        <v>-</v>
      </c>
      <c r="J15" s="121" t="str">
        <f t="shared" si="2"/>
        <v/>
      </c>
      <c r="K15" s="121" t="str">
        <f t="shared" si="3"/>
        <v>RESTRUCTURE_FAC</v>
      </c>
      <c r="L15" s="105">
        <f>MATCH($K15,FAC_TOTALS_APTA!$A$2:$BN$2,)</f>
        <v>44</v>
      </c>
      <c r="M15" s="118">
        <f>IF(M11=0,0,VLOOKUP(M11,FAC_TOTALS_APTA!$A$4:$BP$126,$L15,FALSE))</f>
        <v>0</v>
      </c>
      <c r="N15" s="118">
        <f>IF(N11=0,0,VLOOKUP(N11,FAC_TOTALS_APTA!$A$4:$BP$126,$L15,FALSE))</f>
        <v>0</v>
      </c>
      <c r="O15" s="118">
        <f>IF(O11=0,0,VLOOKUP(O11,FAC_TOTALS_APTA!$A$4:$BP$126,$L15,FALSE))</f>
        <v>1550160.0896997901</v>
      </c>
      <c r="P15" s="118">
        <f>IF(P11=0,0,VLOOKUP(P11,FAC_TOTALS_APTA!$A$4:$BP$126,$L15,FALSE))</f>
        <v>1526045.4784313</v>
      </c>
      <c r="Q15" s="118">
        <f>IF(Q11=0,0,VLOOKUP(Q11,FAC_TOTALS_APTA!$A$4:$BP$126,$L15,FALSE))</f>
        <v>1685979.9107590001</v>
      </c>
      <c r="R15" s="118">
        <f>IF(R11=0,0,VLOOKUP(R11,FAC_TOTALS_APTA!$A$4:$BP$126,$L15,FALSE))</f>
        <v>-1400800.6585142</v>
      </c>
      <c r="S15" s="118">
        <f>IF(S11=0,0,VLOOKUP(S11,FAC_TOTALS_APTA!$A$4:$BP$126,$L15,FALSE))</f>
        <v>0</v>
      </c>
      <c r="T15" s="118">
        <f>IF(T11=0,0,VLOOKUP(T11,FAC_TOTALS_APTA!$A$4:$BP$126,$L15,FALSE))</f>
        <v>0</v>
      </c>
      <c r="U15" s="118">
        <f>IF(U11=0,0,VLOOKUP(U11,FAC_TOTALS_APTA!$A$4:$BP$126,$L15,FALSE))</f>
        <v>0</v>
      </c>
      <c r="V15" s="118">
        <f>IF(V11=0,0,VLOOKUP(V11,FAC_TOTALS_APTA!$A$4:$BP$126,$L15,FALSE))</f>
        <v>0</v>
      </c>
      <c r="W15" s="118">
        <f>IF(W11=0,0,VLOOKUP(W11,FAC_TOTALS_APTA!$A$4:$BP$126,$L15,FALSE))</f>
        <v>0</v>
      </c>
      <c r="X15" s="118">
        <f>IF(X11=0,0,VLOOKUP(X11,FAC_TOTALS_APTA!$A$4:$BP$126,$L15,FALSE))</f>
        <v>0</v>
      </c>
      <c r="Y15" s="118">
        <f>IF(Y11=0,0,VLOOKUP(Y11,FAC_TOTALS_APTA!$A$4:$BP$126,$L15,FALSE))</f>
        <v>0</v>
      </c>
      <c r="Z15" s="118">
        <f>IF(Z11=0,0,VLOOKUP(Z11,FAC_TOTALS_APTA!$A$4:$BP$126,$L15,FALSE))</f>
        <v>0</v>
      </c>
      <c r="AA15" s="118">
        <f>IF(AA11=0,0,VLOOKUP(AA11,FAC_TOTALS_APTA!$A$4:$BP$126,$L15,FALSE))</f>
        <v>0</v>
      </c>
      <c r="AB15" s="118">
        <f>IF(AB11=0,0,VLOOKUP(AB11,FAC_TOTALS_APTA!$A$4:$BP$126,$L15,FALSE))</f>
        <v>0</v>
      </c>
      <c r="AC15" s="122">
        <f t="shared" si="4"/>
        <v>3361384.8203758905</v>
      </c>
      <c r="AD15" s="123">
        <f>AC15/G28</f>
        <v>1.3228293498997441E-3</v>
      </c>
      <c r="AE15" s="7"/>
    </row>
    <row r="16" spans="1:31" s="14" customFormat="1" x14ac:dyDescent="0.25">
      <c r="A16" s="7"/>
      <c r="B16" s="116" t="s">
        <v>87</v>
      </c>
      <c r="C16" s="117"/>
      <c r="D16" s="105" t="s">
        <v>80</v>
      </c>
      <c r="E16" s="119"/>
      <c r="F16" s="105">
        <f>MATCH($D16,FAC_TOTALS_APTA!$A$2:$BP$2,)</f>
        <v>22</v>
      </c>
      <c r="G16" s="118">
        <f>VLOOKUP(G11,FAC_TOTALS_APTA!$A$4:$BP$126,$F16,FALSE)</f>
        <v>0</v>
      </c>
      <c r="H16" s="118">
        <f>VLOOKUP(H11,FAC_TOTALS_APTA!$A$4:$BP$126,$F16,FALSE)</f>
        <v>0</v>
      </c>
      <c r="I16" s="120" t="str">
        <f>IFERROR(H16/G16-1,"-")</f>
        <v>-</v>
      </c>
      <c r="J16" s="121" t="str">
        <f t="shared" si="2"/>
        <v/>
      </c>
      <c r="K16" s="121" t="str">
        <f t="shared" si="3"/>
        <v>MAINTENANCE_WMATA_FAC</v>
      </c>
      <c r="L16" s="105">
        <f>MATCH($K16,FAC_TOTALS_APTA!$A$2:$BN$2,)</f>
        <v>43</v>
      </c>
      <c r="M16" s="118">
        <f>IF(M12=0,0,VLOOKUP(M12,FAC_TOTALS_APTA!$A$4:$BP$126,$L16,FALSE))</f>
        <v>0</v>
      </c>
      <c r="N16" s="118">
        <f>IF(N12=0,0,VLOOKUP(N12,FAC_TOTALS_APTA!$A$4:$BP$126,$L16,FALSE))</f>
        <v>0</v>
      </c>
      <c r="O16" s="118">
        <f>IF(O12=0,0,VLOOKUP(O12,FAC_TOTALS_APTA!$A$4:$BP$126,$L16,FALSE))</f>
        <v>0</v>
      </c>
      <c r="P16" s="118">
        <f>IF(P12=0,0,VLOOKUP(P12,FAC_TOTALS_APTA!$A$4:$BP$126,$L16,FALSE))</f>
        <v>0</v>
      </c>
      <c r="Q16" s="118">
        <f>IF(Q12=0,0,VLOOKUP(Q12,FAC_TOTALS_APTA!$A$4:$BP$126,$L16,FALSE))</f>
        <v>0</v>
      </c>
      <c r="R16" s="118">
        <f>IF(R12=0,0,VLOOKUP(R12,FAC_TOTALS_APTA!$A$4:$BP$126,$L16,FALSE))</f>
        <v>0</v>
      </c>
      <c r="S16" s="118">
        <f>IF(S12=0,0,VLOOKUP(S12,FAC_TOTALS_APTA!$A$4:$BP$126,$L16,FALSE))</f>
        <v>0</v>
      </c>
      <c r="T16" s="118">
        <f>IF(T12=0,0,VLOOKUP(T12,FAC_TOTALS_APTA!$A$4:$BP$126,$L16,FALSE))</f>
        <v>0</v>
      </c>
      <c r="U16" s="118">
        <f>IF(U12=0,0,VLOOKUP(U12,FAC_TOTALS_APTA!$A$4:$BP$126,$L16,FALSE))</f>
        <v>0</v>
      </c>
      <c r="V16" s="118">
        <f>IF(V12=0,0,VLOOKUP(V12,FAC_TOTALS_APTA!$A$4:$BP$126,$L16,FALSE))</f>
        <v>0</v>
      </c>
      <c r="W16" s="118">
        <f>IF(W12=0,0,VLOOKUP(W12,FAC_TOTALS_APTA!$A$4:$BP$126,$L16,FALSE))</f>
        <v>0</v>
      </c>
      <c r="X16" s="118">
        <f>IF(X12=0,0,VLOOKUP(X12,FAC_TOTALS_APTA!$A$4:$BP$126,$L16,FALSE))</f>
        <v>0</v>
      </c>
      <c r="Y16" s="118">
        <f>IF(Y12=0,0,VLOOKUP(Y12,FAC_TOTALS_APTA!$A$4:$BP$126,$L16,FALSE))</f>
        <v>0</v>
      </c>
      <c r="Z16" s="118">
        <f>IF(Z12=0,0,VLOOKUP(Z12,FAC_TOTALS_APTA!$A$4:$BP$126,$L16,FALSE))</f>
        <v>0</v>
      </c>
      <c r="AA16" s="118">
        <f>IF(AA12=0,0,VLOOKUP(AA12,FAC_TOTALS_APTA!$A$4:$BP$126,$L16,FALSE))</f>
        <v>0</v>
      </c>
      <c r="AB16" s="118">
        <f>IF(AB12=0,0,VLOOKUP(AB12,FAC_TOTALS_APTA!$A$4:$BP$126,$L16,FALSE))</f>
        <v>0</v>
      </c>
      <c r="AC16" s="122">
        <f t="shared" si="4"/>
        <v>0</v>
      </c>
      <c r="AD16" s="123">
        <f>AC16/G28</f>
        <v>0</v>
      </c>
      <c r="AE16" s="7"/>
    </row>
    <row r="17" spans="1:31" s="14" customFormat="1" x14ac:dyDescent="0.25">
      <c r="A17" s="7"/>
      <c r="B17" s="116" t="s">
        <v>48</v>
      </c>
      <c r="C17" s="117" t="s">
        <v>21</v>
      </c>
      <c r="D17" s="105" t="s">
        <v>8</v>
      </c>
      <c r="E17" s="56"/>
      <c r="F17" s="7">
        <f>MATCH($D17,FAC_TOTALS_APTA!$A$2:$BP$2,)</f>
        <v>16</v>
      </c>
      <c r="G17" s="118">
        <f>VLOOKUP(G11,FAC_TOTALS_APTA!$A$4:$BP$126,$F17,FALSE)</f>
        <v>10106162.1305601</v>
      </c>
      <c r="H17" s="118">
        <f>VLOOKUP(H11,FAC_TOTALS_APTA!$A$4:$BP$126,$F17,FALSE)</f>
        <v>10741812.069976499</v>
      </c>
      <c r="I17" s="31">
        <f t="shared" si="1"/>
        <v>6.2897263194922726E-2</v>
      </c>
      <c r="J17" s="32" t="str">
        <f t="shared" si="2"/>
        <v>_log</v>
      </c>
      <c r="K17" s="32" t="str">
        <f t="shared" si="3"/>
        <v>POP_EMP_log_FAC</v>
      </c>
      <c r="L17" s="7">
        <f>MATCH($K17,FAC_TOTALS_APTA!$A$2:$BN$2,)</f>
        <v>37</v>
      </c>
      <c r="M17" s="30">
        <f>IF(M11=0,0,VLOOKUP(M11,FAC_TOTALS_APTA!$A$4:$BP$126,$L17,FALSE))</f>
        <v>6843658.8388847997</v>
      </c>
      <c r="N17" s="30">
        <f>IF(N11=0,0,VLOOKUP(N11,FAC_TOTALS_APTA!$A$4:$BP$126,$L17,FALSE))</f>
        <v>8122751.2668222403</v>
      </c>
      <c r="O17" s="30">
        <f>IF(O11=0,0,VLOOKUP(O11,FAC_TOTALS_APTA!$A$4:$BP$126,$L17,FALSE))</f>
        <v>7010968.0255819904</v>
      </c>
      <c r="P17" s="30">
        <f>IF(P11=0,0,VLOOKUP(P11,FAC_TOTALS_APTA!$A$4:$BP$126,$L17,FALSE))</f>
        <v>5285661.9406674402</v>
      </c>
      <c r="Q17" s="30">
        <f>IF(Q11=0,0,VLOOKUP(Q11,FAC_TOTALS_APTA!$A$4:$BP$126,$L17,FALSE))</f>
        <v>6136741.63836258</v>
      </c>
      <c r="R17" s="30">
        <f>IF(R11=0,0,VLOOKUP(R11,FAC_TOTALS_APTA!$A$4:$BP$126,$L17,FALSE))</f>
        <v>4751099.9363968</v>
      </c>
      <c r="S17" s="30">
        <f>IF(S11=0,0,VLOOKUP(S11,FAC_TOTALS_APTA!$A$4:$BP$126,$L17,FALSE))</f>
        <v>0</v>
      </c>
      <c r="T17" s="30">
        <f>IF(T11=0,0,VLOOKUP(T11,FAC_TOTALS_APTA!$A$4:$BP$126,$L17,FALSE))</f>
        <v>0</v>
      </c>
      <c r="U17" s="30">
        <f>IF(U11=0,0,VLOOKUP(U11,FAC_TOTALS_APTA!$A$4:$BP$126,$L17,FALSE))</f>
        <v>0</v>
      </c>
      <c r="V17" s="30">
        <f>IF(V11=0,0,VLOOKUP(V11,FAC_TOTALS_APTA!$A$4:$BP$126,$L17,FALSE))</f>
        <v>0</v>
      </c>
      <c r="W17" s="30">
        <f>IF(W11=0,0,VLOOKUP(W11,FAC_TOTALS_APTA!$A$4:$BP$126,$L17,FALSE))</f>
        <v>0</v>
      </c>
      <c r="X17" s="30">
        <f>IF(X11=0,0,VLOOKUP(X11,FAC_TOTALS_APTA!$A$4:$BP$126,$L17,FALSE))</f>
        <v>0</v>
      </c>
      <c r="Y17" s="30">
        <f>IF(Y11=0,0,VLOOKUP(Y11,FAC_TOTALS_APTA!$A$4:$BP$126,$L17,FALSE))</f>
        <v>0</v>
      </c>
      <c r="Z17" s="30">
        <f>IF(Z11=0,0,VLOOKUP(Z11,FAC_TOTALS_APTA!$A$4:$BP$126,$L17,FALSE))</f>
        <v>0</v>
      </c>
      <c r="AA17" s="30">
        <f>IF(AA11=0,0,VLOOKUP(AA11,FAC_TOTALS_APTA!$A$4:$BP$126,$L17,FALSE))</f>
        <v>0</v>
      </c>
      <c r="AB17" s="30">
        <f>IF(AB11=0,0,VLOOKUP(AB11,FAC_TOTALS_APTA!$A$4:$BP$126,$L17,FALSE))</f>
        <v>0</v>
      </c>
      <c r="AC17" s="33">
        <f t="shared" si="4"/>
        <v>38150881.64671585</v>
      </c>
      <c r="AD17" s="34">
        <f>AC17/G27</f>
        <v>1.4742442601025882E-2</v>
      </c>
      <c r="AE17" s="7"/>
    </row>
    <row r="18" spans="1:31" s="14" customFormat="1" x14ac:dyDescent="0.25">
      <c r="A18" s="7"/>
      <c r="B18" s="26" t="s">
        <v>74</v>
      </c>
      <c r="C18" s="117"/>
      <c r="D18" s="105" t="s">
        <v>73</v>
      </c>
      <c r="E18" s="56"/>
      <c r="F18" s="7">
        <f>MATCH($D18,FAC_TOTALS_APTA!$A$2:$BP$2,)</f>
        <v>17</v>
      </c>
      <c r="G18" s="124">
        <f>VLOOKUP(G11,FAC_TOTALS_APTA!$A$4:$BP$126,$F18,FALSE)</f>
        <v>0.55566673939080602</v>
      </c>
      <c r="H18" s="124">
        <f>VLOOKUP(H11,FAC_TOTALS_APTA!$A$4:$BP$126,$F18,FALSE)</f>
        <v>0.55478249392358903</v>
      </c>
      <c r="I18" s="31">
        <f t="shared" si="1"/>
        <v>-1.5913233680072691E-3</v>
      </c>
      <c r="J18" s="32" t="str">
        <f t="shared" si="2"/>
        <v/>
      </c>
      <c r="K18" s="32" t="str">
        <f t="shared" si="3"/>
        <v>TSD_POP_EMP_PCT_FAC</v>
      </c>
      <c r="L18" s="7">
        <f>MATCH($K18,FAC_TOTALS_APTA!$A$2:$BN$2,)</f>
        <v>38</v>
      </c>
      <c r="M18" s="30">
        <f>IF(M11=0,0,VLOOKUP(M11,FAC_TOTALS_APTA!$A$4:$BP$126,$L18,FALSE))</f>
        <v>-138679.46248771599</v>
      </c>
      <c r="N18" s="30">
        <f>IF(N11=0,0,VLOOKUP(N11,FAC_TOTALS_APTA!$A$4:$BP$126,$L18,FALSE))</f>
        <v>-529757.48291076696</v>
      </c>
      <c r="O18" s="30">
        <f>IF(O11=0,0,VLOOKUP(O11,FAC_TOTALS_APTA!$A$4:$BP$126,$L18,FALSE))</f>
        <v>651325.20567463199</v>
      </c>
      <c r="P18" s="30">
        <f>IF(P11=0,0,VLOOKUP(P11,FAC_TOTALS_APTA!$A$4:$BP$126,$L18,FALSE))</f>
        <v>-515639.04919038399</v>
      </c>
      <c r="Q18" s="30">
        <f>IF(Q11=0,0,VLOOKUP(Q11,FAC_TOTALS_APTA!$A$4:$BP$126,$L18,FALSE))</f>
        <v>-1083654.8444249399</v>
      </c>
      <c r="R18" s="30">
        <f>IF(R11=0,0,VLOOKUP(R11,FAC_TOTALS_APTA!$A$4:$BP$126,$L18,FALSE))</f>
        <v>813126.71526770398</v>
      </c>
      <c r="S18" s="30">
        <f>IF(S11=0,0,VLOOKUP(S11,FAC_TOTALS_APTA!$A$4:$BP$126,$L18,FALSE))</f>
        <v>0</v>
      </c>
      <c r="T18" s="30">
        <f>IF(T11=0,0,VLOOKUP(T11,FAC_TOTALS_APTA!$A$4:$BP$126,$L18,FALSE))</f>
        <v>0</v>
      </c>
      <c r="U18" s="30">
        <f>IF(U11=0,0,VLOOKUP(U11,FAC_TOTALS_APTA!$A$4:$BP$126,$L18,FALSE))</f>
        <v>0</v>
      </c>
      <c r="V18" s="30">
        <f>IF(V11=0,0,VLOOKUP(V11,FAC_TOTALS_APTA!$A$4:$BP$126,$L18,FALSE))</f>
        <v>0</v>
      </c>
      <c r="W18" s="30">
        <f>IF(W11=0,0,VLOOKUP(W11,FAC_TOTALS_APTA!$A$4:$BP$126,$L18,FALSE))</f>
        <v>0</v>
      </c>
      <c r="X18" s="30">
        <f>IF(X11=0,0,VLOOKUP(X11,FAC_TOTALS_APTA!$A$4:$BP$126,$L18,FALSE))</f>
        <v>0</v>
      </c>
      <c r="Y18" s="30">
        <f>IF(Y11=0,0,VLOOKUP(Y11,FAC_TOTALS_APTA!$A$4:$BP$126,$L18,FALSE))</f>
        <v>0</v>
      </c>
      <c r="Z18" s="30">
        <f>IF(Z11=0,0,VLOOKUP(Z11,FAC_TOTALS_APTA!$A$4:$BP$126,$L18,FALSE))</f>
        <v>0</v>
      </c>
      <c r="AA18" s="30">
        <f>IF(AA11=0,0,VLOOKUP(AA11,FAC_TOTALS_APTA!$A$4:$BP$126,$L18,FALSE))</f>
        <v>0</v>
      </c>
      <c r="AB18" s="30">
        <f>IF(AB11=0,0,VLOOKUP(AB11,FAC_TOTALS_APTA!$A$4:$BP$126,$L18,FALSE))</f>
        <v>0</v>
      </c>
      <c r="AC18" s="33">
        <f t="shared" si="4"/>
        <v>-803278.91807147104</v>
      </c>
      <c r="AD18" s="34">
        <f>AC18/G27</f>
        <v>-3.1040680663541774E-4</v>
      </c>
      <c r="AE18" s="7"/>
    </row>
    <row r="19" spans="1:31" s="14" customFormat="1" x14ac:dyDescent="0.2">
      <c r="A19" s="7"/>
      <c r="B19" s="116" t="s">
        <v>49</v>
      </c>
      <c r="C19" s="117" t="s">
        <v>21</v>
      </c>
      <c r="D19" s="125" t="s">
        <v>92</v>
      </c>
      <c r="E19" s="56"/>
      <c r="F19" s="7">
        <f>MATCH($D19,FAC_TOTALS_APTA!$A$2:$BP$2,)</f>
        <v>18</v>
      </c>
      <c r="G19" s="126">
        <f>VLOOKUP(G11,FAC_TOTALS_APTA!$A$4:$BP$126,$F19,FALSE)</f>
        <v>4.1402142572755398</v>
      </c>
      <c r="H19" s="126">
        <f>VLOOKUP(H11,FAC_TOTALS_APTA!$A$4:$BP$126,$F19,FALSE)</f>
        <v>3.0460655824605101</v>
      </c>
      <c r="I19" s="31">
        <f t="shared" si="1"/>
        <v>-0.26427344258628593</v>
      </c>
      <c r="J19" s="32" t="str">
        <f t="shared" si="2"/>
        <v>_log</v>
      </c>
      <c r="K19" s="32" t="str">
        <f t="shared" si="3"/>
        <v>GAS_PRICE_2018_log_FAC</v>
      </c>
      <c r="L19" s="7">
        <f>MATCH($K19,FAC_TOTALS_APTA!$A$2:$BN$2,)</f>
        <v>39</v>
      </c>
      <c r="M19" s="30">
        <f>IF(M11=0,0,VLOOKUP(M11,FAC_TOTALS_APTA!$A$4:$BP$126,$L19,FALSE))</f>
        <v>-12551578.3071741</v>
      </c>
      <c r="N19" s="30">
        <f>IF(N11=0,0,VLOOKUP(N11,FAC_TOTALS_APTA!$A$4:$BP$126,$L19,FALSE))</f>
        <v>-15647064.618431499</v>
      </c>
      <c r="O19" s="30">
        <f>IF(O11=0,0,VLOOKUP(O11,FAC_TOTALS_APTA!$A$4:$BP$126,$L19,FALSE))</f>
        <v>-75981925.396991104</v>
      </c>
      <c r="P19" s="30">
        <f>IF(P11=0,0,VLOOKUP(P11,FAC_TOTALS_APTA!$A$4:$BP$126,$L19,FALSE))</f>
        <v>-31900751.997127298</v>
      </c>
      <c r="Q19" s="30">
        <f>IF(Q11=0,0,VLOOKUP(Q11,FAC_TOTALS_APTA!$A$4:$BP$126,$L19,FALSE))</f>
        <v>20608068.3834516</v>
      </c>
      <c r="R19" s="30">
        <f>IF(R11=0,0,VLOOKUP(R11,FAC_TOTALS_APTA!$A$4:$BP$126,$L19,FALSE))</f>
        <v>25294625.540657599</v>
      </c>
      <c r="S19" s="30">
        <f>IF(S11=0,0,VLOOKUP(S11,FAC_TOTALS_APTA!$A$4:$BP$126,$L19,FALSE))</f>
        <v>0</v>
      </c>
      <c r="T19" s="30">
        <f>IF(T11=0,0,VLOOKUP(T11,FAC_TOTALS_APTA!$A$4:$BP$126,$L19,FALSE))</f>
        <v>0</v>
      </c>
      <c r="U19" s="30">
        <f>IF(U11=0,0,VLOOKUP(U11,FAC_TOTALS_APTA!$A$4:$BP$126,$L19,FALSE))</f>
        <v>0</v>
      </c>
      <c r="V19" s="30">
        <f>IF(V11=0,0,VLOOKUP(V11,FAC_TOTALS_APTA!$A$4:$BP$126,$L19,FALSE))</f>
        <v>0</v>
      </c>
      <c r="W19" s="30">
        <f>IF(W11=0,0,VLOOKUP(W11,FAC_TOTALS_APTA!$A$4:$BP$126,$L19,FALSE))</f>
        <v>0</v>
      </c>
      <c r="X19" s="30">
        <f>IF(X11=0,0,VLOOKUP(X11,FAC_TOTALS_APTA!$A$4:$BP$126,$L19,FALSE))</f>
        <v>0</v>
      </c>
      <c r="Y19" s="30">
        <f>IF(Y11=0,0,VLOOKUP(Y11,FAC_TOTALS_APTA!$A$4:$BP$126,$L19,FALSE))</f>
        <v>0</v>
      </c>
      <c r="Z19" s="30">
        <f>IF(Z11=0,0,VLOOKUP(Z11,FAC_TOTALS_APTA!$A$4:$BP$126,$L19,FALSE))</f>
        <v>0</v>
      </c>
      <c r="AA19" s="30">
        <f>IF(AA11=0,0,VLOOKUP(AA11,FAC_TOTALS_APTA!$A$4:$BP$126,$L19,FALSE))</f>
        <v>0</v>
      </c>
      <c r="AB19" s="30">
        <f>IF(AB11=0,0,VLOOKUP(AB11,FAC_TOTALS_APTA!$A$4:$BP$126,$L19,FALSE))</f>
        <v>0</v>
      </c>
      <c r="AC19" s="33">
        <f t="shared" si="4"/>
        <v>-90178626.395614803</v>
      </c>
      <c r="AD19" s="34">
        <f>AC19/G27</f>
        <v>-3.4847247719926609E-2</v>
      </c>
      <c r="AE19" s="7"/>
    </row>
    <row r="20" spans="1:31" s="14" customFormat="1" x14ac:dyDescent="0.25">
      <c r="A20" s="7"/>
      <c r="B20" s="116" t="s">
        <v>46</v>
      </c>
      <c r="C20" s="117" t="s">
        <v>21</v>
      </c>
      <c r="D20" s="105" t="s">
        <v>14</v>
      </c>
      <c r="E20" s="56"/>
      <c r="F20" s="7">
        <f>MATCH($D20,FAC_TOTALS_APTA!$A$2:$BP$2,)</f>
        <v>19</v>
      </c>
      <c r="G20" s="124">
        <f>VLOOKUP(G11,FAC_TOTALS_APTA!$A$4:$BP$126,$F20,FALSE)</f>
        <v>32885.708578535901</v>
      </c>
      <c r="H20" s="124">
        <f>VLOOKUP(H11,FAC_TOTALS_APTA!$A$4:$BP$126,$F20,FALSE)</f>
        <v>36989.701487673403</v>
      </c>
      <c r="I20" s="31">
        <f t="shared" si="1"/>
        <v>0.12479563574969244</v>
      </c>
      <c r="J20" s="32" t="str">
        <f t="shared" si="2"/>
        <v>_log</v>
      </c>
      <c r="K20" s="32" t="str">
        <f t="shared" si="3"/>
        <v>TOTAL_MED_INC_INDIV_2018_log_FAC</v>
      </c>
      <c r="L20" s="7">
        <f>MATCH($K20,FAC_TOTALS_APTA!$A$2:$BN$2,)</f>
        <v>40</v>
      </c>
      <c r="M20" s="30">
        <f>IF(M11=0,0,VLOOKUP(M11,FAC_TOTALS_APTA!$A$4:$BP$126,$L20,FALSE))</f>
        <v>-976638.23417538195</v>
      </c>
      <c r="N20" s="30">
        <f>IF(N11=0,0,VLOOKUP(N11,FAC_TOTALS_APTA!$A$4:$BP$126,$L20,FALSE))</f>
        <v>-1421947.47480364</v>
      </c>
      <c r="O20" s="30">
        <f>IF(O11=0,0,VLOOKUP(O11,FAC_TOTALS_APTA!$A$4:$BP$126,$L20,FALSE))</f>
        <v>-5497162.0764154</v>
      </c>
      <c r="P20" s="30">
        <f>IF(P11=0,0,VLOOKUP(P11,FAC_TOTALS_APTA!$A$4:$BP$126,$L20,FALSE))</f>
        <v>-3534515.7046806901</v>
      </c>
      <c r="Q20" s="30">
        <f>IF(Q11=0,0,VLOOKUP(Q11,FAC_TOTALS_APTA!$A$4:$BP$126,$L20,FALSE))</f>
        <v>-3497780.7518377798</v>
      </c>
      <c r="R20" s="30">
        <f>IF(R11=0,0,VLOOKUP(R11,FAC_TOTALS_APTA!$A$4:$BP$126,$L20,FALSE))</f>
        <v>-3552924.9696637699</v>
      </c>
      <c r="S20" s="30">
        <f>IF(S11=0,0,VLOOKUP(S11,FAC_TOTALS_APTA!$A$4:$BP$126,$L20,FALSE))</f>
        <v>0</v>
      </c>
      <c r="T20" s="30">
        <f>IF(T11=0,0,VLOOKUP(T11,FAC_TOTALS_APTA!$A$4:$BP$126,$L20,FALSE))</f>
        <v>0</v>
      </c>
      <c r="U20" s="30">
        <f>IF(U11=0,0,VLOOKUP(U11,FAC_TOTALS_APTA!$A$4:$BP$126,$L20,FALSE))</f>
        <v>0</v>
      </c>
      <c r="V20" s="30">
        <f>IF(V11=0,0,VLOOKUP(V11,FAC_TOTALS_APTA!$A$4:$BP$126,$L20,FALSE))</f>
        <v>0</v>
      </c>
      <c r="W20" s="30">
        <f>IF(W11=0,0,VLOOKUP(W11,FAC_TOTALS_APTA!$A$4:$BP$126,$L20,FALSE))</f>
        <v>0</v>
      </c>
      <c r="X20" s="30">
        <f>IF(X11=0,0,VLOOKUP(X11,FAC_TOTALS_APTA!$A$4:$BP$126,$L20,FALSE))</f>
        <v>0</v>
      </c>
      <c r="Y20" s="30">
        <f>IF(Y11=0,0,VLOOKUP(Y11,FAC_TOTALS_APTA!$A$4:$BP$126,$L20,FALSE))</f>
        <v>0</v>
      </c>
      <c r="Z20" s="30">
        <f>IF(Z11=0,0,VLOOKUP(Z11,FAC_TOTALS_APTA!$A$4:$BP$126,$L20,FALSE))</f>
        <v>0</v>
      </c>
      <c r="AA20" s="30">
        <f>IF(AA11=0,0,VLOOKUP(AA11,FAC_TOTALS_APTA!$A$4:$BP$126,$L20,FALSE))</f>
        <v>0</v>
      </c>
      <c r="AB20" s="30">
        <f>IF(AB11=0,0,VLOOKUP(AB11,FAC_TOTALS_APTA!$A$4:$BP$126,$L20,FALSE))</f>
        <v>0</v>
      </c>
      <c r="AC20" s="33">
        <f t="shared" si="4"/>
        <v>-18480969.211576659</v>
      </c>
      <c r="AD20" s="34">
        <f>AC20/G27</f>
        <v>-7.141502792411855E-3</v>
      </c>
      <c r="AE20" s="7"/>
    </row>
    <row r="21" spans="1:31" s="14" customFormat="1" x14ac:dyDescent="0.25">
      <c r="A21" s="7"/>
      <c r="B21" s="116" t="s">
        <v>62</v>
      </c>
      <c r="C21" s="117"/>
      <c r="D21" s="105" t="s">
        <v>9</v>
      </c>
      <c r="E21" s="56"/>
      <c r="F21" s="7">
        <f>MATCH($D21,FAC_TOTALS_APTA!$A$2:$BP$2,)</f>
        <v>20</v>
      </c>
      <c r="G21" s="118">
        <f>VLOOKUP(G11,FAC_TOTALS_APTA!$A$4:$BP$126,$F21,FALSE)</f>
        <v>9.9589405328228597</v>
      </c>
      <c r="H21" s="118">
        <f>VLOOKUP(H11,FAC_TOTALS_APTA!$A$4:$BP$126,$F21,FALSE)</f>
        <v>9.0962859730607892</v>
      </c>
      <c r="I21" s="31">
        <f t="shared" si="1"/>
        <v>-8.6621117669988812E-2</v>
      </c>
      <c r="J21" s="32" t="str">
        <f t="shared" si="2"/>
        <v/>
      </c>
      <c r="K21" s="32" t="str">
        <f t="shared" si="3"/>
        <v>PCT_HH_NO_VEH_FAC</v>
      </c>
      <c r="L21" s="7">
        <f>MATCH($K21,FAC_TOTALS_APTA!$A$2:$BN$2,)</f>
        <v>41</v>
      </c>
      <c r="M21" s="30">
        <f>IF(M11=0,0,VLOOKUP(M11,FAC_TOTALS_APTA!$A$4:$BP$126,$L21,FALSE))</f>
        <v>-1282452.1721087799</v>
      </c>
      <c r="N21" s="30">
        <f>IF(N11=0,0,VLOOKUP(N11,FAC_TOTALS_APTA!$A$4:$BP$126,$L21,FALSE))</f>
        <v>-317502.76465193398</v>
      </c>
      <c r="O21" s="30">
        <f>IF(O11=0,0,VLOOKUP(O11,FAC_TOTALS_APTA!$A$4:$BP$126,$L21,FALSE))</f>
        <v>-633401.55044073903</v>
      </c>
      <c r="P21" s="30">
        <f>IF(P11=0,0,VLOOKUP(P11,FAC_TOTALS_APTA!$A$4:$BP$126,$L21,FALSE))</f>
        <v>-638751.39692920097</v>
      </c>
      <c r="Q21" s="30">
        <f>IF(Q11=0,0,VLOOKUP(Q11,FAC_TOTALS_APTA!$A$4:$BP$126,$L21,FALSE))</f>
        <v>-667627.19876834506</v>
      </c>
      <c r="R21" s="30">
        <f>IF(R11=0,0,VLOOKUP(R11,FAC_TOTALS_APTA!$A$4:$BP$126,$L21,FALSE))</f>
        <v>-608529.88471473195</v>
      </c>
      <c r="S21" s="30">
        <f>IF(S11=0,0,VLOOKUP(S11,FAC_TOTALS_APTA!$A$4:$BP$126,$L21,FALSE))</f>
        <v>0</v>
      </c>
      <c r="T21" s="30">
        <f>IF(T11=0,0,VLOOKUP(T11,FAC_TOTALS_APTA!$A$4:$BP$126,$L21,FALSE))</f>
        <v>0</v>
      </c>
      <c r="U21" s="30">
        <f>IF(U11=0,0,VLOOKUP(U11,FAC_TOTALS_APTA!$A$4:$BP$126,$L21,FALSE))</f>
        <v>0</v>
      </c>
      <c r="V21" s="30">
        <f>IF(V11=0,0,VLOOKUP(V11,FAC_TOTALS_APTA!$A$4:$BP$126,$L21,FALSE))</f>
        <v>0</v>
      </c>
      <c r="W21" s="30">
        <f>IF(W11=0,0,VLOOKUP(W11,FAC_TOTALS_APTA!$A$4:$BP$126,$L21,FALSE))</f>
        <v>0</v>
      </c>
      <c r="X21" s="30">
        <f>IF(X11=0,0,VLOOKUP(X11,FAC_TOTALS_APTA!$A$4:$BP$126,$L21,FALSE))</f>
        <v>0</v>
      </c>
      <c r="Y21" s="30">
        <f>IF(Y11=0,0,VLOOKUP(Y11,FAC_TOTALS_APTA!$A$4:$BP$126,$L21,FALSE))</f>
        <v>0</v>
      </c>
      <c r="Z21" s="30">
        <f>IF(Z11=0,0,VLOOKUP(Z11,FAC_TOTALS_APTA!$A$4:$BP$126,$L21,FALSE))</f>
        <v>0</v>
      </c>
      <c r="AA21" s="30">
        <f>IF(AA11=0,0,VLOOKUP(AA11,FAC_TOTALS_APTA!$A$4:$BP$126,$L21,FALSE))</f>
        <v>0</v>
      </c>
      <c r="AB21" s="30">
        <f>IF(AB11=0,0,VLOOKUP(AB11,FAC_TOTALS_APTA!$A$4:$BP$126,$L21,FALSE))</f>
        <v>0</v>
      </c>
      <c r="AC21" s="33">
        <f t="shared" si="4"/>
        <v>-4148264.967613731</v>
      </c>
      <c r="AD21" s="34">
        <f>AC21/G27</f>
        <v>-1.6029920027852459E-3</v>
      </c>
      <c r="AE21" s="7"/>
    </row>
    <row r="22" spans="1:31" s="14" customFormat="1" x14ac:dyDescent="0.25">
      <c r="A22" s="7"/>
      <c r="B22" s="116" t="s">
        <v>47</v>
      </c>
      <c r="C22" s="117"/>
      <c r="D22" s="105" t="s">
        <v>28</v>
      </c>
      <c r="E22" s="56"/>
      <c r="F22" s="7">
        <f>MATCH($D22,FAC_TOTALS_APTA!$A$2:$BP$2,)</f>
        <v>21</v>
      </c>
      <c r="G22" s="126">
        <f>VLOOKUP(G11,FAC_TOTALS_APTA!$A$4:$BP$126,$F22,FALSE)</f>
        <v>4.9873568486467601</v>
      </c>
      <c r="H22" s="126">
        <f>VLOOKUP(H11,FAC_TOTALS_APTA!$A$4:$BP$126,$F22,FALSE)</f>
        <v>6.1187931809606004</v>
      </c>
      <c r="I22" s="31">
        <f t="shared" si="1"/>
        <v>0.22686091383672236</v>
      </c>
      <c r="J22" s="32" t="str">
        <f t="shared" si="2"/>
        <v/>
      </c>
      <c r="K22" s="32" t="str">
        <f t="shared" si="3"/>
        <v>JTW_HOME_PCT_FAC</v>
      </c>
      <c r="L22" s="7">
        <f>MATCH($K22,FAC_TOTALS_APTA!$A$2:$BN$2,)</f>
        <v>42</v>
      </c>
      <c r="M22" s="30">
        <f>IF(M11=0,0,VLOOKUP(M11,FAC_TOTALS_APTA!$A$4:$BP$126,$L22,FALSE))</f>
        <v>-29575.617277844802</v>
      </c>
      <c r="N22" s="30">
        <f>IF(N11=0,0,VLOOKUP(N11,FAC_TOTALS_APTA!$A$4:$BP$126,$L22,FALSE))</f>
        <v>-3189196.37795967</v>
      </c>
      <c r="O22" s="30">
        <f>IF(O11=0,0,VLOOKUP(O11,FAC_TOTALS_APTA!$A$4:$BP$126,$L22,FALSE))</f>
        <v>-2619684.57235592</v>
      </c>
      <c r="P22" s="30">
        <f>IF(P11=0,0,VLOOKUP(P11,FAC_TOTALS_APTA!$A$4:$BP$126,$L22,FALSE))</f>
        <v>-8233410.2647470897</v>
      </c>
      <c r="Q22" s="30">
        <f>IF(Q11=0,0,VLOOKUP(Q11,FAC_TOTALS_APTA!$A$4:$BP$126,$L22,FALSE))</f>
        <v>-3038585.72354108</v>
      </c>
      <c r="R22" s="30">
        <f>IF(R11=0,0,VLOOKUP(R11,FAC_TOTALS_APTA!$A$4:$BP$126,$L22,FALSE))</f>
        <v>-4083578.9335360201</v>
      </c>
      <c r="S22" s="30">
        <f>IF(S11=0,0,VLOOKUP(S11,FAC_TOTALS_APTA!$A$4:$BP$126,$L22,FALSE))</f>
        <v>0</v>
      </c>
      <c r="T22" s="30">
        <f>IF(T11=0,0,VLOOKUP(T11,FAC_TOTALS_APTA!$A$4:$BP$126,$L22,FALSE))</f>
        <v>0</v>
      </c>
      <c r="U22" s="30">
        <f>IF(U11=0,0,VLOOKUP(U11,FAC_TOTALS_APTA!$A$4:$BP$126,$L22,FALSE))</f>
        <v>0</v>
      </c>
      <c r="V22" s="30">
        <f>IF(V11=0,0,VLOOKUP(V11,FAC_TOTALS_APTA!$A$4:$BP$126,$L22,FALSE))</f>
        <v>0</v>
      </c>
      <c r="W22" s="30">
        <f>IF(W11=0,0,VLOOKUP(W11,FAC_TOTALS_APTA!$A$4:$BP$126,$L22,FALSE))</f>
        <v>0</v>
      </c>
      <c r="X22" s="30">
        <f>IF(X11=0,0,VLOOKUP(X11,FAC_TOTALS_APTA!$A$4:$BP$126,$L22,FALSE))</f>
        <v>0</v>
      </c>
      <c r="Y22" s="30">
        <f>IF(Y11=0,0,VLOOKUP(Y11,FAC_TOTALS_APTA!$A$4:$BP$126,$L22,FALSE))</f>
        <v>0</v>
      </c>
      <c r="Z22" s="30">
        <f>IF(Z11=0,0,VLOOKUP(Z11,FAC_TOTALS_APTA!$A$4:$BP$126,$L22,FALSE))</f>
        <v>0</v>
      </c>
      <c r="AA22" s="30">
        <f>IF(AA11=0,0,VLOOKUP(AA11,FAC_TOTALS_APTA!$A$4:$BP$126,$L22,FALSE))</f>
        <v>0</v>
      </c>
      <c r="AB22" s="30">
        <f>IF(AB11=0,0,VLOOKUP(AB11,FAC_TOTALS_APTA!$A$4:$BP$126,$L22,FALSE))</f>
        <v>0</v>
      </c>
      <c r="AC22" s="33">
        <f t="shared" si="4"/>
        <v>-21194031.489417624</v>
      </c>
      <c r="AD22" s="34">
        <f>AC22/G27</f>
        <v>-8.1898970411859728E-3</v>
      </c>
      <c r="AE22" s="7"/>
    </row>
    <row r="23" spans="1:31" s="14" customFormat="1" x14ac:dyDescent="0.25">
      <c r="A23" s="7"/>
      <c r="B23" s="116" t="s">
        <v>63</v>
      </c>
      <c r="C23" s="117"/>
      <c r="D23" s="127" t="s">
        <v>95</v>
      </c>
      <c r="E23" s="56"/>
      <c r="F23" s="7">
        <f>MATCH($D23,FAC_TOTALS_APTA!$A$2:$BP$2,)</f>
        <v>25</v>
      </c>
      <c r="G23" s="126">
        <f>VLOOKUP(G11,FAC_TOTALS_APTA!$A$4:$BP$126,$F23,FALSE)</f>
        <v>0.50499774940706799</v>
      </c>
      <c r="H23" s="126">
        <f>VLOOKUP(H11,FAC_TOTALS_APTA!$A$4:$BP$126,$F23,FALSE)</f>
        <v>6.1833497858733697</v>
      </c>
      <c r="I23" s="31">
        <f t="shared" si="1"/>
        <v>11.2443115699692</v>
      </c>
      <c r="J23" s="32" t="str">
        <f t="shared" si="2"/>
        <v/>
      </c>
      <c r="K23" s="32" t="str">
        <f t="shared" si="3"/>
        <v>YEARS_SINCE_TNC_BUS_HI_FAC</v>
      </c>
      <c r="L23" s="7">
        <f>MATCH($K23,FAC_TOTALS_APTA!$A$2:$BN$2,)</f>
        <v>46</v>
      </c>
      <c r="M23" s="30">
        <f>IF(M11=0,0,VLOOKUP(M11,FAC_TOTALS_APTA!$A$4:$BP$126,$L23,FALSE))</f>
        <v>-47268752.130290598</v>
      </c>
      <c r="N23" s="30">
        <f>IF(N11=0,0,VLOOKUP(N11,FAC_TOTALS_APTA!$A$4:$BP$126,$L23,FALSE))</f>
        <v>-50596115.455302902</v>
      </c>
      <c r="O23" s="30">
        <f>IF(O11=0,0,VLOOKUP(O11,FAC_TOTALS_APTA!$A$4:$BP$126,$L23,FALSE))</f>
        <v>-57175935.430920303</v>
      </c>
      <c r="P23" s="30">
        <f>IF(P11=0,0,VLOOKUP(P11,FAC_TOTALS_APTA!$A$4:$BP$126,$L23,FALSE))</f>
        <v>-55690468.722534902</v>
      </c>
      <c r="Q23" s="30">
        <f>IF(Q11=0,0,VLOOKUP(Q11,FAC_TOTALS_APTA!$A$4:$BP$126,$L23,FALSE))</f>
        <v>-52908294.600143403</v>
      </c>
      <c r="R23" s="30">
        <f>IF(R11=0,0,VLOOKUP(R11,FAC_TOTALS_APTA!$A$4:$BP$126,$L23,FALSE))</f>
        <v>-50797325.115001</v>
      </c>
      <c r="S23" s="30">
        <f>IF(S11=0,0,VLOOKUP(S11,FAC_TOTALS_APTA!$A$4:$BP$126,$L23,FALSE))</f>
        <v>0</v>
      </c>
      <c r="T23" s="30">
        <f>IF(T11=0,0,VLOOKUP(T11,FAC_TOTALS_APTA!$A$4:$BP$126,$L23,FALSE))</f>
        <v>0</v>
      </c>
      <c r="U23" s="30">
        <f>IF(U11=0,0,VLOOKUP(U11,FAC_TOTALS_APTA!$A$4:$BP$126,$L23,FALSE))</f>
        <v>0</v>
      </c>
      <c r="V23" s="30">
        <f>IF(V11=0,0,VLOOKUP(V11,FAC_TOTALS_APTA!$A$4:$BP$126,$L23,FALSE))</f>
        <v>0</v>
      </c>
      <c r="W23" s="30">
        <f>IF(W11=0,0,VLOOKUP(W11,FAC_TOTALS_APTA!$A$4:$BP$126,$L23,FALSE))</f>
        <v>0</v>
      </c>
      <c r="X23" s="30">
        <f>IF(X11=0,0,VLOOKUP(X11,FAC_TOTALS_APTA!$A$4:$BP$126,$L23,FALSE))</f>
        <v>0</v>
      </c>
      <c r="Y23" s="30">
        <f>IF(Y11=0,0,VLOOKUP(Y11,FAC_TOTALS_APTA!$A$4:$BP$126,$L23,FALSE))</f>
        <v>0</v>
      </c>
      <c r="Z23" s="30">
        <f>IF(Z11=0,0,VLOOKUP(Z11,FAC_TOTALS_APTA!$A$4:$BP$126,$L23,FALSE))</f>
        <v>0</v>
      </c>
      <c r="AA23" s="30">
        <f>IF(AA11=0,0,VLOOKUP(AA11,FAC_TOTALS_APTA!$A$4:$BP$126,$L23,FALSE))</f>
        <v>0</v>
      </c>
      <c r="AB23" s="30">
        <f>IF(AB11=0,0,VLOOKUP(AB11,FAC_TOTALS_APTA!$A$4:$BP$126,$L23,FALSE))</f>
        <v>0</v>
      </c>
      <c r="AC23" s="33">
        <f t="shared" si="4"/>
        <v>-314436891.45419312</v>
      </c>
      <c r="AD23" s="34">
        <f>AC23/G27</f>
        <v>-0.12150617820145428</v>
      </c>
      <c r="AE23" s="7"/>
    </row>
    <row r="24" spans="1:31" s="14" customFormat="1" x14ac:dyDescent="0.25">
      <c r="A24" s="7"/>
      <c r="B24" s="116" t="s">
        <v>64</v>
      </c>
      <c r="C24" s="117"/>
      <c r="D24" s="105" t="s">
        <v>43</v>
      </c>
      <c r="E24" s="56"/>
      <c r="F24" s="7">
        <f>MATCH($D24,FAC_TOTALS_APTA!$A$2:$BP$2,)</f>
        <v>31</v>
      </c>
      <c r="G24" s="126">
        <f>VLOOKUP(G11,FAC_TOTALS_APTA!$A$4:$BP$126,$F24,FALSE)</f>
        <v>0.20578687227443601</v>
      </c>
      <c r="H24" s="126">
        <f>VLOOKUP(H11,FAC_TOTALS_APTA!$A$4:$BP$126,$F24,FALSE)</f>
        <v>1</v>
      </c>
      <c r="I24" s="31">
        <f t="shared" si="1"/>
        <v>3.8593964665851308</v>
      </c>
      <c r="J24" s="32" t="str">
        <f t="shared" si="2"/>
        <v/>
      </c>
      <c r="K24" s="32" t="str">
        <f t="shared" si="3"/>
        <v>BIKE_SHARE_FAC</v>
      </c>
      <c r="L24" s="7">
        <f>MATCH($K24,FAC_TOTALS_APTA!$A$2:$BN$2,)</f>
        <v>52</v>
      </c>
      <c r="M24" s="30">
        <f>IF(M11=0,0,VLOOKUP(M11,FAC_TOTALS_APTA!$A$4:$BP$126,$L24,FALSE))</f>
        <v>0</v>
      </c>
      <c r="N24" s="30">
        <f>IF(N11=0,0,VLOOKUP(N11,FAC_TOTALS_APTA!$A$4:$BP$126,$L24,FALSE))</f>
        <v>-8174297.8069147002</v>
      </c>
      <c r="O24" s="30">
        <f>IF(O11=0,0,VLOOKUP(O11,FAC_TOTALS_APTA!$A$4:$BP$126,$L24,FALSE))</f>
        <v>-6991668.9629897196</v>
      </c>
      <c r="P24" s="30">
        <f>IF(P11=0,0,VLOOKUP(P11,FAC_TOTALS_APTA!$A$4:$BP$126,$L24,FALSE))</f>
        <v>-6782388.5757696601</v>
      </c>
      <c r="Q24" s="30">
        <f>IF(Q11=0,0,VLOOKUP(Q11,FAC_TOTALS_APTA!$A$4:$BP$126,$L24,FALSE))</f>
        <v>0</v>
      </c>
      <c r="R24" s="30">
        <f>IF(R11=0,0,VLOOKUP(R11,FAC_TOTALS_APTA!$A$4:$BP$126,$L24,FALSE))</f>
        <v>-325869.697005692</v>
      </c>
      <c r="S24" s="30">
        <f>IF(S11=0,0,VLOOKUP(S11,FAC_TOTALS_APTA!$A$4:$BP$126,$L24,FALSE))</f>
        <v>0</v>
      </c>
      <c r="T24" s="30">
        <f>IF(T11=0,0,VLOOKUP(T11,FAC_TOTALS_APTA!$A$4:$BP$126,$L24,FALSE))</f>
        <v>0</v>
      </c>
      <c r="U24" s="30">
        <f>IF(U11=0,0,VLOOKUP(U11,FAC_TOTALS_APTA!$A$4:$BP$126,$L24,FALSE))</f>
        <v>0</v>
      </c>
      <c r="V24" s="30">
        <f>IF(V11=0,0,VLOOKUP(V11,FAC_TOTALS_APTA!$A$4:$BP$126,$L24,FALSE))</f>
        <v>0</v>
      </c>
      <c r="W24" s="30">
        <f>IF(W11=0,0,VLOOKUP(W11,FAC_TOTALS_APTA!$A$4:$BP$126,$L24,FALSE))</f>
        <v>0</v>
      </c>
      <c r="X24" s="30">
        <f>IF(X11=0,0,VLOOKUP(X11,FAC_TOTALS_APTA!$A$4:$BP$126,$L24,FALSE))</f>
        <v>0</v>
      </c>
      <c r="Y24" s="30">
        <f>IF(Y11=0,0,VLOOKUP(Y11,FAC_TOTALS_APTA!$A$4:$BP$126,$L24,FALSE))</f>
        <v>0</v>
      </c>
      <c r="Z24" s="30">
        <f>IF(Z11=0,0,VLOOKUP(Z11,FAC_TOTALS_APTA!$A$4:$BP$126,$L24,FALSE))</f>
        <v>0</v>
      </c>
      <c r="AA24" s="30">
        <f>IF(AA11=0,0,VLOOKUP(AA11,FAC_TOTALS_APTA!$A$4:$BP$126,$L24,FALSE))</f>
        <v>0</v>
      </c>
      <c r="AB24" s="30">
        <f>IF(AB11=0,0,VLOOKUP(AB11,FAC_TOTALS_APTA!$A$4:$BP$126,$L24,FALSE))</f>
        <v>0</v>
      </c>
      <c r="AC24" s="33">
        <f t="shared" si="4"/>
        <v>-22274225.042679772</v>
      </c>
      <c r="AD24" s="34">
        <f>AC24/G27</f>
        <v>-8.6073104997904416E-3</v>
      </c>
      <c r="AE24" s="7"/>
    </row>
    <row r="25" spans="1:31" s="14" customFormat="1" x14ac:dyDescent="0.25">
      <c r="A25" s="7"/>
      <c r="B25" s="128" t="s">
        <v>65</v>
      </c>
      <c r="C25" s="129"/>
      <c r="D25" s="130" t="s">
        <v>44</v>
      </c>
      <c r="E25" s="57"/>
      <c r="F25" s="8">
        <f>MATCH($D25,FAC_TOTALS_APTA!$A$2:$BP$2,)</f>
        <v>32</v>
      </c>
      <c r="G25" s="132">
        <f>VLOOKUP(G11,FAC_TOTALS_APTA!$A$4:$BP$126,$F25,FALSE)</f>
        <v>0</v>
      </c>
      <c r="H25" s="132">
        <f>VLOOKUP(H11,FAC_TOTALS_APTA!$A$4:$BP$126,$F25,FALSE)</f>
        <v>0.535820345896039</v>
      </c>
      <c r="I25" s="37" t="str">
        <f t="shared" si="1"/>
        <v>-</v>
      </c>
      <c r="J25" s="38" t="str">
        <f t="shared" si="2"/>
        <v/>
      </c>
      <c r="K25" s="38" t="str">
        <f t="shared" si="3"/>
        <v>scooter_flag_FAC</v>
      </c>
      <c r="L25" s="8">
        <f>MATCH($K25,FAC_TOTALS_APTA!$A$2:$BN$2,)</f>
        <v>53</v>
      </c>
      <c r="M25" s="39">
        <f>IF(M11=0,0,VLOOKUP(M11,FAC_TOTALS_APTA!$A$4:$BP$126,$L25,FALSE))</f>
        <v>0</v>
      </c>
      <c r="N25" s="39">
        <f>IF(N11=0,0,VLOOKUP(N11,FAC_TOTALS_APTA!$A$4:$BP$126,$L25,FALSE))</f>
        <v>0</v>
      </c>
      <c r="O25" s="39">
        <f>IF(O11=0,0,VLOOKUP(O11,FAC_TOTALS_APTA!$A$4:$BP$126,$L25,FALSE))</f>
        <v>0</v>
      </c>
      <c r="P25" s="39">
        <f>IF(P11=0,0,VLOOKUP(P11,FAC_TOTALS_APTA!$A$4:$BP$126,$L25,FALSE))</f>
        <v>0</v>
      </c>
      <c r="Q25" s="39">
        <f>IF(Q11=0,0,VLOOKUP(Q11,FAC_TOTALS_APTA!$A$4:$BP$126,$L25,FALSE))</f>
        <v>0</v>
      </c>
      <c r="R25" s="39">
        <f>IF(R11=0,0,VLOOKUP(R11,FAC_TOTALS_APTA!$A$4:$BP$126,$L25,FALSE))</f>
        <v>-46268889.873895399</v>
      </c>
      <c r="S25" s="39">
        <f>IF(S11=0,0,VLOOKUP(S11,FAC_TOTALS_APTA!$A$4:$BP$126,$L25,FALSE))</f>
        <v>0</v>
      </c>
      <c r="T25" s="39">
        <f>IF(T11=0,0,VLOOKUP(T11,FAC_TOTALS_APTA!$A$4:$BP$126,$L25,FALSE))</f>
        <v>0</v>
      </c>
      <c r="U25" s="39">
        <f>IF(U11=0,0,VLOOKUP(U11,FAC_TOTALS_APTA!$A$4:$BP$126,$L25,FALSE))</f>
        <v>0</v>
      </c>
      <c r="V25" s="39">
        <f>IF(V11=0,0,VLOOKUP(V11,FAC_TOTALS_APTA!$A$4:$BP$126,$L25,FALSE))</f>
        <v>0</v>
      </c>
      <c r="W25" s="39">
        <f>IF(W11=0,0,VLOOKUP(W11,FAC_TOTALS_APTA!$A$4:$BP$126,$L25,FALSE))</f>
        <v>0</v>
      </c>
      <c r="X25" s="39">
        <f>IF(X11=0,0,VLOOKUP(X11,FAC_TOTALS_APTA!$A$4:$BP$126,$L25,FALSE))</f>
        <v>0</v>
      </c>
      <c r="Y25" s="39">
        <f>IF(Y11=0,0,VLOOKUP(Y11,FAC_TOTALS_APTA!$A$4:$BP$126,$L25,FALSE))</f>
        <v>0</v>
      </c>
      <c r="Z25" s="39">
        <f>IF(Z11=0,0,VLOOKUP(Z11,FAC_TOTALS_APTA!$A$4:$BP$126,$L25,FALSE))</f>
        <v>0</v>
      </c>
      <c r="AA25" s="39">
        <f>IF(AA11=0,0,VLOOKUP(AA11,FAC_TOTALS_APTA!$A$4:$BP$126,$L25,FALSE))</f>
        <v>0</v>
      </c>
      <c r="AB25" s="39">
        <f>IF(AB11=0,0,VLOOKUP(AB11,FAC_TOTALS_APTA!$A$4:$BP$126,$L25,FALSE))</f>
        <v>0</v>
      </c>
      <c r="AC25" s="40">
        <f t="shared" si="4"/>
        <v>-46268889.873895399</v>
      </c>
      <c r="AD25" s="41">
        <f>AC25/G27</f>
        <v>-1.7879441410964335E-2</v>
      </c>
      <c r="AE25" s="7"/>
    </row>
    <row r="26" spans="1:31" s="14" customFormat="1" x14ac:dyDescent="0.25">
      <c r="A26" s="7"/>
      <c r="B26" s="138" t="s">
        <v>53</v>
      </c>
      <c r="C26" s="139"/>
      <c r="D26" s="138" t="s">
        <v>45</v>
      </c>
      <c r="E26" s="44"/>
      <c r="F26" s="45"/>
      <c r="G26" s="142"/>
      <c r="H26" s="142"/>
      <c r="I26" s="47"/>
      <c r="J26" s="48"/>
      <c r="K26" s="48" t="str">
        <f t="shared" ref="K26" si="5">CONCATENATE(D26,J26,"_FAC")</f>
        <v>New_Reporter_FAC</v>
      </c>
      <c r="L26" s="45">
        <f>MATCH($K26,FAC_TOTALS_APTA!$A$2:$BN$2,)</f>
        <v>57</v>
      </c>
      <c r="M26" s="46">
        <f>IF(M11=0,0,VLOOKUP(M11,FAC_TOTALS_APTA!$A$4:$BP$126,$L26,FALSE))</f>
        <v>0</v>
      </c>
      <c r="N26" s="46">
        <f>IF(N11=0,0,VLOOKUP(N11,FAC_TOTALS_APTA!$A$4:$BP$126,$L26,FALSE))</f>
        <v>0</v>
      </c>
      <c r="O26" s="46">
        <f>IF(O11=0,0,VLOOKUP(O11,FAC_TOTALS_APTA!$A$4:$BP$126,$L26,FALSE))</f>
        <v>0</v>
      </c>
      <c r="P26" s="46">
        <f>IF(P11=0,0,VLOOKUP(P11,FAC_TOTALS_APTA!$A$4:$BP$126,$L26,FALSE))</f>
        <v>0</v>
      </c>
      <c r="Q26" s="46">
        <f>IF(Q11=0,0,VLOOKUP(Q11,FAC_TOTALS_APTA!$A$4:$BP$126,$L26,FALSE))</f>
        <v>0</v>
      </c>
      <c r="R26" s="46">
        <f>IF(R11=0,0,VLOOKUP(R11,FAC_TOTALS_APTA!$A$4:$BP$126,$L26,FALSE))</f>
        <v>0</v>
      </c>
      <c r="S26" s="46">
        <f>IF(S11=0,0,VLOOKUP(S11,FAC_TOTALS_APTA!$A$4:$BP$126,$L26,FALSE))</f>
        <v>0</v>
      </c>
      <c r="T26" s="46">
        <f>IF(T11=0,0,VLOOKUP(T11,FAC_TOTALS_APTA!$A$4:$BP$126,$L26,FALSE))</f>
        <v>0</v>
      </c>
      <c r="U26" s="46">
        <f>IF(U11=0,0,VLOOKUP(U11,FAC_TOTALS_APTA!$A$4:$BP$126,$L26,FALSE))</f>
        <v>0</v>
      </c>
      <c r="V26" s="46">
        <f>IF(V11=0,0,VLOOKUP(V11,FAC_TOTALS_APTA!$A$4:$BP$126,$L26,FALSE))</f>
        <v>0</v>
      </c>
      <c r="W26" s="46">
        <f>IF(W11=0,0,VLOOKUP(W11,FAC_TOTALS_APTA!$A$4:$BP$126,$L26,FALSE))</f>
        <v>0</v>
      </c>
      <c r="X26" s="46">
        <f>IF(X11=0,0,VLOOKUP(X11,FAC_TOTALS_APTA!$A$4:$BP$126,$L26,FALSE))</f>
        <v>0</v>
      </c>
      <c r="Y26" s="46">
        <f>IF(Y11=0,0,VLOOKUP(Y11,FAC_TOTALS_APTA!$A$4:$BP$126,$L26,FALSE))</f>
        <v>0</v>
      </c>
      <c r="Z26" s="46">
        <f>IF(Z11=0,0,VLOOKUP(Z11,FAC_TOTALS_APTA!$A$4:$BP$126,$L26,FALSE))</f>
        <v>0</v>
      </c>
      <c r="AA26" s="46">
        <f>IF(AA11=0,0,VLOOKUP(AA11,FAC_TOTALS_APTA!$A$4:$BP$126,$L26,FALSE))</f>
        <v>0</v>
      </c>
      <c r="AB26" s="46">
        <f>IF(AB11=0,0,VLOOKUP(AB11,FAC_TOTALS_APTA!$A$4:$BP$126,$L26,FALSE))</f>
        <v>0</v>
      </c>
      <c r="AC26" s="49">
        <f>SUM(M26:AB26)</f>
        <v>0</v>
      </c>
      <c r="AD26" s="50">
        <f>AC26/G28</f>
        <v>0</v>
      </c>
      <c r="AE26" s="7"/>
    </row>
    <row r="27" spans="1:31" s="106" customFormat="1" x14ac:dyDescent="0.25">
      <c r="A27" s="105"/>
      <c r="B27" s="116" t="s">
        <v>66</v>
      </c>
      <c r="C27" s="117"/>
      <c r="D27" s="105" t="s">
        <v>6</v>
      </c>
      <c r="E27" s="56"/>
      <c r="F27" s="7">
        <f>MATCH($D27,FAC_TOTALS_APTA!$A$2:$BN$2,)</f>
        <v>10</v>
      </c>
      <c r="G27" s="118">
        <f>VLOOKUP(G11,FAC_TOTALS_APTA!$A$4:$BP$126,$F27,FALSE)</f>
        <v>2587826364.9512901</v>
      </c>
      <c r="H27" s="118">
        <f>VLOOKUP(H11,FAC_TOTALS_APTA!$A$4:$BN$126,$F27,FALSE)</f>
        <v>2208018195.30618</v>
      </c>
      <c r="I27" s="113">
        <f t="shared" ref="I27:I28" si="6">H27/G27-1</f>
        <v>-0.14676725408980795</v>
      </c>
      <c r="J27" s="32"/>
      <c r="K27" s="32"/>
      <c r="L27" s="7"/>
      <c r="M27" s="30">
        <f t="shared" ref="M27:AB27" si="7">SUM(M13:M20)</f>
        <v>13325370.092944812</v>
      </c>
      <c r="N27" s="30">
        <f t="shared" si="7"/>
        <v>-6155941.8759403266</v>
      </c>
      <c r="O27" s="30">
        <f t="shared" si="7"/>
        <v>-52821998.643766187</v>
      </c>
      <c r="P27" s="30">
        <f t="shared" si="7"/>
        <v>-9633260.2563831042</v>
      </c>
      <c r="Q27" s="30">
        <f t="shared" si="7"/>
        <v>42350798.72205285</v>
      </c>
      <c r="R27" s="30">
        <f t="shared" si="7"/>
        <v>40475402.547279902</v>
      </c>
      <c r="S27" s="30">
        <f t="shared" si="7"/>
        <v>0</v>
      </c>
      <c r="T27" s="30">
        <f t="shared" si="7"/>
        <v>0</v>
      </c>
      <c r="U27" s="30">
        <f t="shared" si="7"/>
        <v>0</v>
      </c>
      <c r="V27" s="30">
        <f t="shared" si="7"/>
        <v>0</v>
      </c>
      <c r="W27" s="30">
        <f t="shared" si="7"/>
        <v>0</v>
      </c>
      <c r="X27" s="30">
        <f t="shared" si="7"/>
        <v>0</v>
      </c>
      <c r="Y27" s="30">
        <f t="shared" si="7"/>
        <v>0</v>
      </c>
      <c r="Z27" s="30">
        <f t="shared" si="7"/>
        <v>0</v>
      </c>
      <c r="AA27" s="30">
        <f t="shared" si="7"/>
        <v>0</v>
      </c>
      <c r="AB27" s="30">
        <f t="shared" si="7"/>
        <v>0</v>
      </c>
      <c r="AC27" s="33">
        <f>H27-G27</f>
        <v>-379808169.64511013</v>
      </c>
      <c r="AD27" s="34">
        <f>I27</f>
        <v>-0.14676725408980795</v>
      </c>
      <c r="AE27" s="105"/>
    </row>
    <row r="28" spans="1:31" ht="13.5" thickBot="1" x14ac:dyDescent="0.3">
      <c r="B28" s="148" t="s">
        <v>50</v>
      </c>
      <c r="C28" s="149"/>
      <c r="D28" s="149" t="s">
        <v>4</v>
      </c>
      <c r="E28" s="24"/>
      <c r="F28" s="24">
        <f>MATCH($D28,FAC_TOTALS_APTA!$A$2:$BN$2,)</f>
        <v>8</v>
      </c>
      <c r="G28" s="115">
        <f>VLOOKUP(G11,FAC_TOTALS_APTA!$A$4:$BN$126,$F28,FALSE)</f>
        <v>2541057030.99999</v>
      </c>
      <c r="H28" s="115">
        <f>VLOOKUP(H11,FAC_TOTALS_APTA!$A$4:$BN$126,$F28,FALSE)</f>
        <v>2176386603</v>
      </c>
      <c r="I28" s="114">
        <f t="shared" si="6"/>
        <v>-0.14351131184823507</v>
      </c>
      <c r="J28" s="51"/>
      <c r="K28" s="51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52">
        <f>H28-G28</f>
        <v>-364670427.99998999</v>
      </c>
      <c r="AD28" s="53">
        <f>I28</f>
        <v>-0.14351131184823507</v>
      </c>
    </row>
    <row r="29" spans="1:31" ht="14.25" thickTop="1" thickBot="1" x14ac:dyDescent="0.3">
      <c r="B29" s="154" t="s">
        <v>67</v>
      </c>
      <c r="C29" s="155"/>
      <c r="D29" s="155"/>
      <c r="E29" s="60"/>
      <c r="F29" s="59"/>
      <c r="G29" s="155"/>
      <c r="H29" s="155"/>
      <c r="I29" s="61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3">
        <f>AD28-AD27</f>
        <v>3.2559422415728845E-3</v>
      </c>
    </row>
    <row r="30" spans="1:31" ht="13.5" thickTop="1" x14ac:dyDescent="0.25"/>
    <row r="31" spans="1:31" s="11" customFormat="1" x14ac:dyDescent="0.25">
      <c r="B31" s="19" t="s">
        <v>25</v>
      </c>
      <c r="E31" s="7"/>
      <c r="G31" s="107"/>
      <c r="H31" s="107"/>
      <c r="I31" s="18"/>
    </row>
    <row r="32" spans="1:31" x14ac:dyDescent="0.25">
      <c r="B32" s="16" t="s">
        <v>16</v>
      </c>
      <c r="C32" s="17" t="s">
        <v>17</v>
      </c>
      <c r="D32" s="11"/>
      <c r="E32" s="7"/>
      <c r="F32" s="11"/>
      <c r="G32" s="107"/>
      <c r="H32" s="107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2:30" x14ac:dyDescent="0.25">
      <c r="B33" s="16"/>
      <c r="C33" s="17"/>
      <c r="D33" s="11"/>
      <c r="E33" s="7"/>
      <c r="F33" s="11"/>
      <c r="G33" s="107"/>
      <c r="H33" s="107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2:30" x14ac:dyDescent="0.25">
      <c r="B34" s="19" t="s">
        <v>26</v>
      </c>
      <c r="C34" s="20">
        <v>0</v>
      </c>
      <c r="D34" s="11"/>
      <c r="E34" s="7"/>
      <c r="F34" s="11"/>
      <c r="G34" s="107"/>
      <c r="H34" s="107"/>
      <c r="I34" s="18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2:30" ht="13.5" thickBot="1" x14ac:dyDescent="0.3">
      <c r="B35" s="21" t="s">
        <v>33</v>
      </c>
      <c r="C35" s="22">
        <v>2</v>
      </c>
      <c r="D35" s="23"/>
      <c r="E35" s="24"/>
      <c r="F35" s="23"/>
      <c r="G35" s="158"/>
      <c r="H35" s="158"/>
      <c r="I35" s="2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2:30" ht="13.5" thickTop="1" x14ac:dyDescent="0.25">
      <c r="B36" s="62"/>
      <c r="C36" s="63"/>
      <c r="D36" s="63"/>
      <c r="E36" s="63"/>
      <c r="F36" s="63"/>
      <c r="G36" s="172" t="s">
        <v>51</v>
      </c>
      <c r="H36" s="172"/>
      <c r="I36" s="172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172" t="s">
        <v>55</v>
      </c>
      <c r="AD36" s="172"/>
    </row>
    <row r="37" spans="2:30" x14ac:dyDescent="0.25">
      <c r="B37" s="9" t="s">
        <v>18</v>
      </c>
      <c r="C37" s="28" t="s">
        <v>19</v>
      </c>
      <c r="D37" s="8" t="s">
        <v>20</v>
      </c>
      <c r="E37" s="8"/>
      <c r="F37" s="8"/>
      <c r="G37" s="129">
        <f>$C$1</f>
        <v>2012</v>
      </c>
      <c r="H37" s="129">
        <f>$C$2</f>
        <v>2018</v>
      </c>
      <c r="I37" s="28" t="s">
        <v>22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 t="s">
        <v>24</v>
      </c>
      <c r="AD37" s="28" t="s">
        <v>22</v>
      </c>
    </row>
    <row r="38" spans="2:30" ht="12.95" hidden="1" customHeight="1" x14ac:dyDescent="0.25">
      <c r="B38" s="26"/>
      <c r="C38" s="29"/>
      <c r="D38" s="7"/>
      <c r="E38" s="7"/>
      <c r="F38" s="7"/>
      <c r="G38" s="105"/>
      <c r="H38" s="105"/>
      <c r="I38" s="29"/>
      <c r="J38" s="7"/>
      <c r="K38" s="7"/>
      <c r="L38" s="7"/>
      <c r="M38" s="7">
        <v>1</v>
      </c>
      <c r="N38" s="7">
        <v>2</v>
      </c>
      <c r="O38" s="7">
        <v>3</v>
      </c>
      <c r="P38" s="7">
        <v>4</v>
      </c>
      <c r="Q38" s="7">
        <v>5</v>
      </c>
      <c r="R38" s="7">
        <v>6</v>
      </c>
      <c r="S38" s="7">
        <v>7</v>
      </c>
      <c r="T38" s="7">
        <v>8</v>
      </c>
      <c r="U38" s="7">
        <v>9</v>
      </c>
      <c r="V38" s="7">
        <v>10</v>
      </c>
      <c r="W38" s="7">
        <v>11</v>
      </c>
      <c r="X38" s="7">
        <v>12</v>
      </c>
      <c r="Y38" s="7">
        <v>13</v>
      </c>
      <c r="Z38" s="7">
        <v>14</v>
      </c>
      <c r="AA38" s="7">
        <v>15</v>
      </c>
      <c r="AB38" s="7">
        <v>16</v>
      </c>
      <c r="AC38" s="7"/>
      <c r="AD38" s="7"/>
    </row>
    <row r="39" spans="2:30" ht="12.95" hidden="1" customHeight="1" x14ac:dyDescent="0.25">
      <c r="B39" s="26"/>
      <c r="C39" s="29"/>
      <c r="D39" s="7"/>
      <c r="E39" s="7"/>
      <c r="F39" s="7"/>
      <c r="G39" s="105" t="str">
        <f>CONCATENATE($C34,"_",$C35,"_",G37)</f>
        <v>0_2_2012</v>
      </c>
      <c r="H39" s="105" t="str">
        <f>CONCATENATE($C34,"_",$C35,"_",H37)</f>
        <v>0_2_2018</v>
      </c>
      <c r="I39" s="29"/>
      <c r="J39" s="7"/>
      <c r="K39" s="7"/>
      <c r="L39" s="7"/>
      <c r="M39" s="7" t="str">
        <f>IF($G37+M38&gt;$H37,0,CONCATENATE($C34,"_",$C35,"_",$G37+M38))</f>
        <v>0_2_2013</v>
      </c>
      <c r="N39" s="7" t="str">
        <f t="shared" ref="N39:AB39" si="8">IF($G37+N38&gt;$H37,0,CONCATENATE($C34,"_",$C35,"_",$G37+N38))</f>
        <v>0_2_2014</v>
      </c>
      <c r="O39" s="7" t="str">
        <f t="shared" si="8"/>
        <v>0_2_2015</v>
      </c>
      <c r="P39" s="7" t="str">
        <f t="shared" si="8"/>
        <v>0_2_2016</v>
      </c>
      <c r="Q39" s="7" t="str">
        <f t="shared" si="8"/>
        <v>0_2_2017</v>
      </c>
      <c r="R39" s="7" t="str">
        <f t="shared" si="8"/>
        <v>0_2_2018</v>
      </c>
      <c r="S39" s="7">
        <f t="shared" si="8"/>
        <v>0</v>
      </c>
      <c r="T39" s="7">
        <f t="shared" si="8"/>
        <v>0</v>
      </c>
      <c r="U39" s="7">
        <f t="shared" si="8"/>
        <v>0</v>
      </c>
      <c r="V39" s="7">
        <f t="shared" si="8"/>
        <v>0</v>
      </c>
      <c r="W39" s="7">
        <f t="shared" si="8"/>
        <v>0</v>
      </c>
      <c r="X39" s="7">
        <f t="shared" si="8"/>
        <v>0</v>
      </c>
      <c r="Y39" s="7">
        <f t="shared" si="8"/>
        <v>0</v>
      </c>
      <c r="Z39" s="7">
        <f t="shared" si="8"/>
        <v>0</v>
      </c>
      <c r="AA39" s="7">
        <f t="shared" si="8"/>
        <v>0</v>
      </c>
      <c r="AB39" s="7">
        <f t="shared" si="8"/>
        <v>0</v>
      </c>
      <c r="AC39" s="7"/>
      <c r="AD39" s="7"/>
    </row>
    <row r="40" spans="2:30" ht="12.95" hidden="1" customHeight="1" x14ac:dyDescent="0.25">
      <c r="B40" s="26"/>
      <c r="C40" s="29"/>
      <c r="D40" s="7"/>
      <c r="E40" s="7"/>
      <c r="F40" s="7" t="s">
        <v>23</v>
      </c>
      <c r="G40" s="118"/>
      <c r="H40" s="118"/>
      <c r="I40" s="29"/>
      <c r="J40" s="7"/>
      <c r="K40" s="7"/>
      <c r="L40" s="7" t="s">
        <v>23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2:30" x14ac:dyDescent="0.25">
      <c r="B41" s="26" t="s">
        <v>31</v>
      </c>
      <c r="C41" s="29" t="s">
        <v>21</v>
      </c>
      <c r="D41" s="105" t="s">
        <v>89</v>
      </c>
      <c r="E41" s="56"/>
      <c r="F41" s="7">
        <f>MATCH($D41,FAC_TOTALS_APTA!$A$2:$BP$2,)</f>
        <v>13</v>
      </c>
      <c r="G41" s="118">
        <f>VLOOKUP(G39,FAC_TOTALS_APTA!$A$4:$BP$126,$F41,FALSE)</f>
        <v>11264859.978528</v>
      </c>
      <c r="H41" s="118">
        <f>VLOOKUP(H39,FAC_TOTALS_APTA!$A$4:$BP$126,$F41,FALSE)</f>
        <v>12605880.249967899</v>
      </c>
      <c r="I41" s="31">
        <f>IFERROR(H41/G41-1,"-")</f>
        <v>0.11904455749969589</v>
      </c>
      <c r="J41" s="32" t="str">
        <f>IF(C41="Log","_log","")</f>
        <v>_log</v>
      </c>
      <c r="K41" s="32" t="str">
        <f>CONCATENATE(D41,J41,"_FAC")</f>
        <v>VRM_ADJ_MIDLOW_log_FAC</v>
      </c>
      <c r="L41" s="7">
        <f>MATCH($K41,FAC_TOTALS_APTA!$A$2:$BN$2,)</f>
        <v>34</v>
      </c>
      <c r="M41" s="30">
        <f>IF(M39=0,0,VLOOKUP(M39,FAC_TOTALS_APTA!$A$4:$BP$126,$L41,FALSE))</f>
        <v>2944108.1081420998</v>
      </c>
      <c r="N41" s="30">
        <f>IF(N39=0,0,VLOOKUP(N39,FAC_TOTALS_APTA!$A$4:$BP$126,$L41,FALSE))</f>
        <v>6702411.9726734497</v>
      </c>
      <c r="O41" s="30">
        <f>IF(O39=0,0,VLOOKUP(O39,FAC_TOTALS_APTA!$A$4:$BP$126,$L41,FALSE))</f>
        <v>13077930.489357101</v>
      </c>
      <c r="P41" s="30">
        <f>IF(P39=0,0,VLOOKUP(P39,FAC_TOTALS_APTA!$A$4:$BP$126,$L41,FALSE))</f>
        <v>12663970.701879101</v>
      </c>
      <c r="Q41" s="30">
        <f>IF(Q39=0,0,VLOOKUP(Q39,FAC_TOTALS_APTA!$A$4:$BP$126,$L41,FALSE))</f>
        <v>3872291.9004146298</v>
      </c>
      <c r="R41" s="30">
        <f>IF(R39=0,0,VLOOKUP(R39,FAC_TOTALS_APTA!$A$4:$BP$126,$L41,FALSE))</f>
        <v>7163387.8537522899</v>
      </c>
      <c r="S41" s="30">
        <f>IF(S39=0,0,VLOOKUP(S39,FAC_TOTALS_APTA!$A$4:$BP$126,$L41,FALSE))</f>
        <v>0</v>
      </c>
      <c r="T41" s="30">
        <f>IF(T39=0,0,VLOOKUP(T39,FAC_TOTALS_APTA!$A$4:$BP$126,$L41,FALSE))</f>
        <v>0</v>
      </c>
      <c r="U41" s="30">
        <f>IF(U39=0,0,VLOOKUP(U39,FAC_TOTALS_APTA!$A$4:$BP$126,$L41,FALSE))</f>
        <v>0</v>
      </c>
      <c r="V41" s="30">
        <f>IF(V39=0,0,VLOOKUP(V39,FAC_TOTALS_APTA!$A$4:$BP$126,$L41,FALSE))</f>
        <v>0</v>
      </c>
      <c r="W41" s="30">
        <f>IF(W39=0,0,VLOOKUP(W39,FAC_TOTALS_APTA!$A$4:$BP$126,$L41,FALSE))</f>
        <v>0</v>
      </c>
      <c r="X41" s="30">
        <f>IF(X39=0,0,VLOOKUP(X39,FAC_TOTALS_APTA!$A$4:$BP$126,$L41,FALSE))</f>
        <v>0</v>
      </c>
      <c r="Y41" s="30">
        <f>IF(Y39=0,0,VLOOKUP(Y39,FAC_TOTALS_APTA!$A$4:$BP$126,$L41,FALSE))</f>
        <v>0</v>
      </c>
      <c r="Z41" s="30">
        <f>IF(Z39=0,0,VLOOKUP(Z39,FAC_TOTALS_APTA!$A$4:$BP$126,$L41,FALSE))</f>
        <v>0</v>
      </c>
      <c r="AA41" s="30">
        <f>IF(AA39=0,0,VLOOKUP(AA39,FAC_TOTALS_APTA!$A$4:$BP$126,$L41,FALSE))</f>
        <v>0</v>
      </c>
      <c r="AB41" s="30">
        <f>IF(AB39=0,0,VLOOKUP(AB39,FAC_TOTALS_APTA!$A$4:$BP$126,$L41,FALSE))</f>
        <v>0</v>
      </c>
      <c r="AC41" s="33">
        <f>SUM(M41:AB41)</f>
        <v>46424101.026218675</v>
      </c>
      <c r="AD41" s="34">
        <f>AC41/G55</f>
        <v>4.8759741367438283E-2</v>
      </c>
    </row>
    <row r="42" spans="2:30" x14ac:dyDescent="0.25">
      <c r="B42" s="26" t="s">
        <v>52</v>
      </c>
      <c r="C42" s="29" t="s">
        <v>21</v>
      </c>
      <c r="D42" s="105" t="s">
        <v>79</v>
      </c>
      <c r="E42" s="56"/>
      <c r="F42" s="7">
        <f>MATCH($D42,FAC_TOTALS_APTA!$A$2:$BP$2,)</f>
        <v>15</v>
      </c>
      <c r="G42" s="124">
        <f>VLOOKUP(G39,FAC_TOTALS_APTA!$A$4:$BP$126,$F42,FALSE)</f>
        <v>0.99257439422925597</v>
      </c>
      <c r="H42" s="124">
        <f>VLOOKUP(H39,FAC_TOTALS_APTA!$A$4:$BP$126,$F42,FALSE)</f>
        <v>1.0085579264681701</v>
      </c>
      <c r="I42" s="31">
        <f t="shared" ref="I42:I53" si="9">IFERROR(H42/G42-1,"-")</f>
        <v>1.6103107567393415E-2</v>
      </c>
      <c r="J42" s="32" t="str">
        <f t="shared" ref="J42:J53" si="10">IF(C42="Log","_log","")</f>
        <v>_log</v>
      </c>
      <c r="K42" s="32" t="str">
        <f t="shared" ref="K42:K54" si="11">CONCATENATE(D42,J42,"_FAC")</f>
        <v>FARE_per_UPT_cleaned_2018_MIDLOW_log_FAC</v>
      </c>
      <c r="L42" s="7">
        <f>MATCH($K42,FAC_TOTALS_APTA!$A$2:$BN$2,)</f>
        <v>36</v>
      </c>
      <c r="M42" s="30">
        <f>IF(M39=0,0,VLOOKUP(M39,FAC_TOTALS_APTA!$A$4:$BP$126,$L42,FALSE))</f>
        <v>-7866100.2392880097</v>
      </c>
      <c r="N42" s="30">
        <f>IF(N39=0,0,VLOOKUP(N39,FAC_TOTALS_APTA!$A$4:$BP$126,$L42,FALSE))</f>
        <v>3514779.1417723899</v>
      </c>
      <c r="O42" s="30">
        <f>IF(O39=0,0,VLOOKUP(O39,FAC_TOTALS_APTA!$A$4:$BP$126,$L42,FALSE))</f>
        <v>-1962996.3650571101</v>
      </c>
      <c r="P42" s="30">
        <f>IF(P39=0,0,VLOOKUP(P39,FAC_TOTALS_APTA!$A$4:$BP$126,$L42,FALSE))</f>
        <v>-3611749.6696341299</v>
      </c>
      <c r="Q42" s="30">
        <f>IF(Q39=0,0,VLOOKUP(Q39,FAC_TOTALS_APTA!$A$4:$BP$126,$L42,FALSE))</f>
        <v>2820940.7959874999</v>
      </c>
      <c r="R42" s="30">
        <f>IF(R39=0,0,VLOOKUP(R39,FAC_TOTALS_APTA!$A$4:$BP$126,$L42,FALSE))</f>
        <v>3795087.7111816499</v>
      </c>
      <c r="S42" s="30">
        <f>IF(S39=0,0,VLOOKUP(S39,FAC_TOTALS_APTA!$A$4:$BP$126,$L42,FALSE))</f>
        <v>0</v>
      </c>
      <c r="T42" s="30">
        <f>IF(T39=0,0,VLOOKUP(T39,FAC_TOTALS_APTA!$A$4:$BP$126,$L42,FALSE))</f>
        <v>0</v>
      </c>
      <c r="U42" s="30">
        <f>IF(U39=0,0,VLOOKUP(U39,FAC_TOTALS_APTA!$A$4:$BP$126,$L42,FALSE))</f>
        <v>0</v>
      </c>
      <c r="V42" s="30">
        <f>IF(V39=0,0,VLOOKUP(V39,FAC_TOTALS_APTA!$A$4:$BP$126,$L42,FALSE))</f>
        <v>0</v>
      </c>
      <c r="W42" s="30">
        <f>IF(W39=0,0,VLOOKUP(W39,FAC_TOTALS_APTA!$A$4:$BP$126,$L42,FALSE))</f>
        <v>0</v>
      </c>
      <c r="X42" s="30">
        <f>IF(X39=0,0,VLOOKUP(X39,FAC_TOTALS_APTA!$A$4:$BP$126,$L42,FALSE))</f>
        <v>0</v>
      </c>
      <c r="Y42" s="30">
        <f>IF(Y39=0,0,VLOOKUP(Y39,FAC_TOTALS_APTA!$A$4:$BP$126,$L42,FALSE))</f>
        <v>0</v>
      </c>
      <c r="Z42" s="30">
        <f>IF(Z39=0,0,VLOOKUP(Z39,FAC_TOTALS_APTA!$A$4:$BP$126,$L42,FALSE))</f>
        <v>0</v>
      </c>
      <c r="AA42" s="30">
        <f>IF(AA39=0,0,VLOOKUP(AA39,FAC_TOTALS_APTA!$A$4:$BP$126,$L42,FALSE))</f>
        <v>0</v>
      </c>
      <c r="AB42" s="30">
        <f>IF(AB39=0,0,VLOOKUP(AB39,FAC_TOTALS_APTA!$A$4:$BP$126,$L42,FALSE))</f>
        <v>0</v>
      </c>
      <c r="AC42" s="33">
        <f t="shared" ref="AC42:AC53" si="12">SUM(M42:AB42)</f>
        <v>-3310038.6250377111</v>
      </c>
      <c r="AD42" s="34">
        <f>AC42/G55</f>
        <v>-3.4765697925290737E-3</v>
      </c>
    </row>
    <row r="43" spans="2:30" x14ac:dyDescent="0.25">
      <c r="B43" s="116" t="s">
        <v>84</v>
      </c>
      <c r="C43" s="117"/>
      <c r="D43" s="105" t="s">
        <v>81</v>
      </c>
      <c r="E43" s="119"/>
      <c r="F43" s="105">
        <f>MATCH($D43,FAC_TOTALS_APTA!$A$2:$BP$2,)</f>
        <v>23</v>
      </c>
      <c r="G43" s="118">
        <f>VLOOKUP(G39,FAC_TOTALS_APTA!$A$4:$BP$126,$F43,FALSE)</f>
        <v>0</v>
      </c>
      <c r="H43" s="118">
        <f>VLOOKUP(H39,FAC_TOTALS_APTA!$A$4:$BP$126,$F43,FALSE)</f>
        <v>2.9190098907668102E-2</v>
      </c>
      <c r="I43" s="120" t="str">
        <f>IFERROR(H43/G43-1,"-")</f>
        <v>-</v>
      </c>
      <c r="J43" s="121" t="str">
        <f t="shared" si="10"/>
        <v/>
      </c>
      <c r="K43" s="121" t="str">
        <f t="shared" si="11"/>
        <v>RESTRUCTURE_FAC</v>
      </c>
      <c r="L43" s="105">
        <f>MATCH($K43,FAC_TOTALS_APTA!$A$2:$BN$2,)</f>
        <v>44</v>
      </c>
      <c r="M43" s="118">
        <f>IF(M39=0,0,VLOOKUP(M39,FAC_TOTALS_APTA!$A$4:$BP$126,$L43,FALSE))</f>
        <v>0</v>
      </c>
      <c r="N43" s="118">
        <f>IF(N39=0,0,VLOOKUP(N39,FAC_TOTALS_APTA!$A$4:$BP$126,$L43,FALSE))</f>
        <v>0</v>
      </c>
      <c r="O43" s="118">
        <f>IF(O39=0,0,VLOOKUP(O39,FAC_TOTALS_APTA!$A$4:$BP$126,$L43,FALSE))</f>
        <v>511113.03916936001</v>
      </c>
      <c r="P43" s="118">
        <f>IF(P39=0,0,VLOOKUP(P39,FAC_TOTALS_APTA!$A$4:$BP$126,$L43,FALSE))</f>
        <v>0</v>
      </c>
      <c r="Q43" s="118">
        <f>IF(Q39=0,0,VLOOKUP(Q39,FAC_TOTALS_APTA!$A$4:$BP$126,$L43,FALSE))</f>
        <v>419615.70385662903</v>
      </c>
      <c r="R43" s="118">
        <f>IF(R39=0,0,VLOOKUP(R39,FAC_TOTALS_APTA!$A$4:$BP$126,$L43,FALSE))</f>
        <v>416270.213112686</v>
      </c>
      <c r="S43" s="118">
        <f>IF(S39=0,0,VLOOKUP(S39,FAC_TOTALS_APTA!$A$4:$BP$126,$L43,FALSE))</f>
        <v>0</v>
      </c>
      <c r="T43" s="118">
        <f>IF(T39=0,0,VLOOKUP(T39,FAC_TOTALS_APTA!$A$4:$BP$126,$L43,FALSE))</f>
        <v>0</v>
      </c>
      <c r="U43" s="118">
        <f>IF(U39=0,0,VLOOKUP(U39,FAC_TOTALS_APTA!$A$4:$BP$126,$L43,FALSE))</f>
        <v>0</v>
      </c>
      <c r="V43" s="118">
        <f>IF(V39=0,0,VLOOKUP(V39,FAC_TOTALS_APTA!$A$4:$BP$126,$L43,FALSE))</f>
        <v>0</v>
      </c>
      <c r="W43" s="118">
        <f>IF(W39=0,0,VLOOKUP(W39,FAC_TOTALS_APTA!$A$4:$BP$126,$L43,FALSE))</f>
        <v>0</v>
      </c>
      <c r="X43" s="118">
        <f>IF(X39=0,0,VLOOKUP(X39,FAC_TOTALS_APTA!$A$4:$BP$126,$L43,FALSE))</f>
        <v>0</v>
      </c>
      <c r="Y43" s="118">
        <f>IF(Y39=0,0,VLOOKUP(Y39,FAC_TOTALS_APTA!$A$4:$BP$126,$L43,FALSE))</f>
        <v>0</v>
      </c>
      <c r="Z43" s="118">
        <f>IF(Z39=0,0,VLOOKUP(Z39,FAC_TOTALS_APTA!$A$4:$BP$126,$L43,FALSE))</f>
        <v>0</v>
      </c>
      <c r="AA43" s="118">
        <f>IF(AA39=0,0,VLOOKUP(AA39,FAC_TOTALS_APTA!$A$4:$BP$126,$L43,FALSE))</f>
        <v>0</v>
      </c>
      <c r="AB43" s="118">
        <f>IF(AB39=0,0,VLOOKUP(AB39,FAC_TOTALS_APTA!$A$4:$BP$126,$L43,FALSE))</f>
        <v>0</v>
      </c>
      <c r="AC43" s="122">
        <f t="shared" si="12"/>
        <v>1346998.9561386751</v>
      </c>
      <c r="AD43" s="123">
        <f>AC43/G56</f>
        <v>1.4013481155539988E-3</v>
      </c>
    </row>
    <row r="44" spans="2:30" x14ac:dyDescent="0.25">
      <c r="B44" s="116" t="s">
        <v>87</v>
      </c>
      <c r="C44" s="117"/>
      <c r="D44" s="105" t="s">
        <v>80</v>
      </c>
      <c r="E44" s="119"/>
      <c r="F44" s="105">
        <f>MATCH($D44,FAC_TOTALS_APTA!$A$2:$BP$2,)</f>
        <v>22</v>
      </c>
      <c r="G44" s="118">
        <f>VLOOKUP(G39,FAC_TOTALS_APTA!$A$4:$BP$126,$F44,FALSE)</f>
        <v>0</v>
      </c>
      <c r="H44" s="118">
        <f>VLOOKUP(H39,FAC_TOTALS_APTA!$A$4:$BP$126,$F44,FALSE)</f>
        <v>0</v>
      </c>
      <c r="I44" s="120" t="str">
        <f>IFERROR(H44/G44-1,"-")</f>
        <v>-</v>
      </c>
      <c r="J44" s="121" t="str">
        <f t="shared" si="10"/>
        <v/>
      </c>
      <c r="K44" s="121" t="str">
        <f t="shared" si="11"/>
        <v>MAINTENANCE_WMATA_FAC</v>
      </c>
      <c r="L44" s="105">
        <f>MATCH($K44,FAC_TOTALS_APTA!$A$2:$BN$2,)</f>
        <v>43</v>
      </c>
      <c r="M44" s="118">
        <f>IF(M40=0,0,VLOOKUP(M40,FAC_TOTALS_APTA!$A$4:$BP$126,$L44,FALSE))</f>
        <v>0</v>
      </c>
      <c r="N44" s="118">
        <f>IF(N40=0,0,VLOOKUP(N40,FAC_TOTALS_APTA!$A$4:$BP$126,$L44,FALSE))</f>
        <v>0</v>
      </c>
      <c r="O44" s="118">
        <f>IF(O40=0,0,VLOOKUP(O40,FAC_TOTALS_APTA!$A$4:$BP$126,$L44,FALSE))</f>
        <v>0</v>
      </c>
      <c r="P44" s="118">
        <f>IF(P40=0,0,VLOOKUP(P40,FAC_TOTALS_APTA!$A$4:$BP$126,$L44,FALSE))</f>
        <v>0</v>
      </c>
      <c r="Q44" s="118">
        <f>IF(Q40=0,0,VLOOKUP(Q40,FAC_TOTALS_APTA!$A$4:$BP$126,$L44,FALSE))</f>
        <v>0</v>
      </c>
      <c r="R44" s="118">
        <f>IF(R40=0,0,VLOOKUP(R40,FAC_TOTALS_APTA!$A$4:$BP$126,$L44,FALSE))</f>
        <v>0</v>
      </c>
      <c r="S44" s="118">
        <f>IF(S40=0,0,VLOOKUP(S40,FAC_TOTALS_APTA!$A$4:$BP$126,$L44,FALSE))</f>
        <v>0</v>
      </c>
      <c r="T44" s="118">
        <f>IF(T40=0,0,VLOOKUP(T40,FAC_TOTALS_APTA!$A$4:$BP$126,$L44,FALSE))</f>
        <v>0</v>
      </c>
      <c r="U44" s="118">
        <f>IF(U40=0,0,VLOOKUP(U40,FAC_TOTALS_APTA!$A$4:$BP$126,$L44,FALSE))</f>
        <v>0</v>
      </c>
      <c r="V44" s="118">
        <f>IF(V40=0,0,VLOOKUP(V40,FAC_TOTALS_APTA!$A$4:$BP$126,$L44,FALSE))</f>
        <v>0</v>
      </c>
      <c r="W44" s="118">
        <f>IF(W40=0,0,VLOOKUP(W40,FAC_TOTALS_APTA!$A$4:$BP$126,$L44,FALSE))</f>
        <v>0</v>
      </c>
      <c r="X44" s="118">
        <f>IF(X40=0,0,VLOOKUP(X40,FAC_TOTALS_APTA!$A$4:$BP$126,$L44,FALSE))</f>
        <v>0</v>
      </c>
      <c r="Y44" s="118">
        <f>IF(Y40=0,0,VLOOKUP(Y40,FAC_TOTALS_APTA!$A$4:$BP$126,$L44,FALSE))</f>
        <v>0</v>
      </c>
      <c r="Z44" s="118">
        <f>IF(Z40=0,0,VLOOKUP(Z40,FAC_TOTALS_APTA!$A$4:$BP$126,$L44,FALSE))</f>
        <v>0</v>
      </c>
      <c r="AA44" s="118">
        <f>IF(AA40=0,0,VLOOKUP(AA40,FAC_TOTALS_APTA!$A$4:$BP$126,$L44,FALSE))</f>
        <v>0</v>
      </c>
      <c r="AB44" s="118">
        <f>IF(AB40=0,0,VLOOKUP(AB40,FAC_TOTALS_APTA!$A$4:$BP$126,$L44,FALSE))</f>
        <v>0</v>
      </c>
      <c r="AC44" s="122">
        <f t="shared" si="12"/>
        <v>0</v>
      </c>
      <c r="AD44" s="123">
        <f>AC44/G56</f>
        <v>0</v>
      </c>
    </row>
    <row r="45" spans="2:30" x14ac:dyDescent="0.25">
      <c r="B45" s="26" t="s">
        <v>48</v>
      </c>
      <c r="C45" s="29" t="s">
        <v>21</v>
      </c>
      <c r="D45" s="105" t="s">
        <v>8</v>
      </c>
      <c r="E45" s="56"/>
      <c r="F45" s="7">
        <f>MATCH($D45,FAC_TOTALS_APTA!$A$2:$BP$2,)</f>
        <v>16</v>
      </c>
      <c r="G45" s="118">
        <f>VLOOKUP(G39,FAC_TOTALS_APTA!$A$4:$BP$126,$F45,FALSE)</f>
        <v>2552570.2182420199</v>
      </c>
      <c r="H45" s="118">
        <f>VLOOKUP(H39,FAC_TOTALS_APTA!$A$4:$BP$126,$F45,FALSE)</f>
        <v>2755043.8205972002</v>
      </c>
      <c r="I45" s="31">
        <f t="shared" si="9"/>
        <v>7.9321462308145962E-2</v>
      </c>
      <c r="J45" s="32" t="str">
        <f t="shared" si="10"/>
        <v>_log</v>
      </c>
      <c r="K45" s="32" t="str">
        <f t="shared" si="11"/>
        <v>POP_EMP_log_FAC</v>
      </c>
      <c r="L45" s="7">
        <f>MATCH($K45,FAC_TOTALS_APTA!$A$2:$BN$2,)</f>
        <v>37</v>
      </c>
      <c r="M45" s="30">
        <f>IF(M39=0,0,VLOOKUP(M39,FAC_TOTALS_APTA!$A$4:$BP$126,$L45,FALSE))</f>
        <v>3662332.8055600901</v>
      </c>
      <c r="N45" s="30">
        <f>IF(N39=0,0,VLOOKUP(N39,FAC_TOTALS_APTA!$A$4:$BP$126,$L45,FALSE))</f>
        <v>2773195.6143200402</v>
      </c>
      <c r="O45" s="30">
        <f>IF(O39=0,0,VLOOKUP(O39,FAC_TOTALS_APTA!$A$4:$BP$126,$L45,FALSE))</f>
        <v>2717407.9983910401</v>
      </c>
      <c r="P45" s="30">
        <f>IF(P39=0,0,VLOOKUP(P39,FAC_TOTALS_APTA!$A$4:$BP$126,$L45,FALSE))</f>
        <v>2531173.0489957901</v>
      </c>
      <c r="Q45" s="30">
        <f>IF(Q39=0,0,VLOOKUP(Q39,FAC_TOTALS_APTA!$A$4:$BP$126,$L45,FALSE))</f>
        <v>2566415.4556969898</v>
      </c>
      <c r="R45" s="30">
        <f>IF(R39=0,0,VLOOKUP(R39,FAC_TOTALS_APTA!$A$4:$BP$126,$L45,FALSE))</f>
        <v>2228324.0959671498</v>
      </c>
      <c r="S45" s="30">
        <f>IF(S39=0,0,VLOOKUP(S39,FAC_TOTALS_APTA!$A$4:$BP$126,$L45,FALSE))</f>
        <v>0</v>
      </c>
      <c r="T45" s="30">
        <f>IF(T39=0,0,VLOOKUP(T39,FAC_TOTALS_APTA!$A$4:$BP$126,$L45,FALSE))</f>
        <v>0</v>
      </c>
      <c r="U45" s="30">
        <f>IF(U39=0,0,VLOOKUP(U39,FAC_TOTALS_APTA!$A$4:$BP$126,$L45,FALSE))</f>
        <v>0</v>
      </c>
      <c r="V45" s="30">
        <f>IF(V39=0,0,VLOOKUP(V39,FAC_TOTALS_APTA!$A$4:$BP$126,$L45,FALSE))</f>
        <v>0</v>
      </c>
      <c r="W45" s="30">
        <f>IF(W39=0,0,VLOOKUP(W39,FAC_TOTALS_APTA!$A$4:$BP$126,$L45,FALSE))</f>
        <v>0</v>
      </c>
      <c r="X45" s="30">
        <f>IF(X39=0,0,VLOOKUP(X39,FAC_TOTALS_APTA!$A$4:$BP$126,$L45,FALSE))</f>
        <v>0</v>
      </c>
      <c r="Y45" s="30">
        <f>IF(Y39=0,0,VLOOKUP(Y39,FAC_TOTALS_APTA!$A$4:$BP$126,$L45,FALSE))</f>
        <v>0</v>
      </c>
      <c r="Z45" s="30">
        <f>IF(Z39=0,0,VLOOKUP(Z39,FAC_TOTALS_APTA!$A$4:$BP$126,$L45,FALSE))</f>
        <v>0</v>
      </c>
      <c r="AA45" s="30">
        <f>IF(AA39=0,0,VLOOKUP(AA39,FAC_TOTALS_APTA!$A$4:$BP$126,$L45,FALSE))</f>
        <v>0</v>
      </c>
      <c r="AB45" s="30">
        <f>IF(AB39=0,0,VLOOKUP(AB39,FAC_TOTALS_APTA!$A$4:$BP$126,$L45,FALSE))</f>
        <v>0</v>
      </c>
      <c r="AC45" s="33">
        <f t="shared" si="12"/>
        <v>16478849.0189311</v>
      </c>
      <c r="AD45" s="34">
        <f>AC45/G55</f>
        <v>1.7307915467062118E-2</v>
      </c>
    </row>
    <row r="46" spans="2:30" x14ac:dyDescent="0.25">
      <c r="B46" s="26" t="s">
        <v>74</v>
      </c>
      <c r="C46" s="29"/>
      <c r="D46" s="105" t="s">
        <v>73</v>
      </c>
      <c r="E46" s="56"/>
      <c r="F46" s="7">
        <f>MATCH($D46,FAC_TOTALS_APTA!$A$2:$BP$2,)</f>
        <v>17</v>
      </c>
      <c r="G46" s="124">
        <f>VLOOKUP(G39,FAC_TOTALS_APTA!$A$4:$BP$126,$F46,FALSE)</f>
        <v>0.33060451780988898</v>
      </c>
      <c r="H46" s="124">
        <f>VLOOKUP(H39,FAC_TOTALS_APTA!$A$4:$BP$126,$F46,FALSE)</f>
        <v>0.32665160783327502</v>
      </c>
      <c r="I46" s="31">
        <f t="shared" si="9"/>
        <v>-1.1956612095927355E-2</v>
      </c>
      <c r="J46" s="32" t="str">
        <f t="shared" si="10"/>
        <v/>
      </c>
      <c r="K46" s="32" t="str">
        <f t="shared" si="11"/>
        <v>TSD_POP_EMP_PCT_FAC</v>
      </c>
      <c r="L46" s="7">
        <f>MATCH($K46,FAC_TOTALS_APTA!$A$2:$BN$2,)</f>
        <v>38</v>
      </c>
      <c r="M46" s="30">
        <f>IF(M39=0,0,VLOOKUP(M39,FAC_TOTALS_APTA!$A$4:$BP$126,$L46,FALSE))</f>
        <v>-307869.65272232099</v>
      </c>
      <c r="N46" s="30">
        <f>IF(N39=0,0,VLOOKUP(N39,FAC_TOTALS_APTA!$A$4:$BP$126,$L46,FALSE))</f>
        <v>-553517.184619818</v>
      </c>
      <c r="O46" s="30">
        <f>IF(O39=0,0,VLOOKUP(O39,FAC_TOTALS_APTA!$A$4:$BP$126,$L46,FALSE))</f>
        <v>329661.52550196799</v>
      </c>
      <c r="P46" s="30">
        <f>IF(P39=0,0,VLOOKUP(P39,FAC_TOTALS_APTA!$A$4:$BP$126,$L46,FALSE))</f>
        <v>-1259419.7814474099</v>
      </c>
      <c r="Q46" s="30">
        <f>IF(Q39=0,0,VLOOKUP(Q39,FAC_TOTALS_APTA!$A$4:$BP$126,$L46,FALSE))</f>
        <v>-478596.553860794</v>
      </c>
      <c r="R46" s="30">
        <f>IF(R39=0,0,VLOOKUP(R39,FAC_TOTALS_APTA!$A$4:$BP$126,$L46,FALSE))</f>
        <v>667446.57026351697</v>
      </c>
      <c r="S46" s="30">
        <f>IF(S39=0,0,VLOOKUP(S39,FAC_TOTALS_APTA!$A$4:$BP$126,$L46,FALSE))</f>
        <v>0</v>
      </c>
      <c r="T46" s="30">
        <f>IF(T39=0,0,VLOOKUP(T39,FAC_TOTALS_APTA!$A$4:$BP$126,$L46,FALSE))</f>
        <v>0</v>
      </c>
      <c r="U46" s="30">
        <f>IF(U39=0,0,VLOOKUP(U39,FAC_TOTALS_APTA!$A$4:$BP$126,$L46,FALSE))</f>
        <v>0</v>
      </c>
      <c r="V46" s="30">
        <f>IF(V39=0,0,VLOOKUP(V39,FAC_TOTALS_APTA!$A$4:$BP$126,$L46,FALSE))</f>
        <v>0</v>
      </c>
      <c r="W46" s="30">
        <f>IF(W39=0,0,VLOOKUP(W39,FAC_TOTALS_APTA!$A$4:$BP$126,$L46,FALSE))</f>
        <v>0</v>
      </c>
      <c r="X46" s="30">
        <f>IF(X39=0,0,VLOOKUP(X39,FAC_TOTALS_APTA!$A$4:$BP$126,$L46,FALSE))</f>
        <v>0</v>
      </c>
      <c r="Y46" s="30">
        <f>IF(Y39=0,0,VLOOKUP(Y39,FAC_TOTALS_APTA!$A$4:$BP$126,$L46,FALSE))</f>
        <v>0</v>
      </c>
      <c r="Z46" s="30">
        <f>IF(Z39=0,0,VLOOKUP(Z39,FAC_TOTALS_APTA!$A$4:$BP$126,$L46,FALSE))</f>
        <v>0</v>
      </c>
      <c r="AA46" s="30">
        <f>IF(AA39=0,0,VLOOKUP(AA39,FAC_TOTALS_APTA!$A$4:$BP$126,$L46,FALSE))</f>
        <v>0</v>
      </c>
      <c r="AB46" s="30">
        <f>IF(AB39=0,0,VLOOKUP(AB39,FAC_TOTALS_APTA!$A$4:$BP$126,$L46,FALSE))</f>
        <v>0</v>
      </c>
      <c r="AC46" s="33">
        <f t="shared" si="12"/>
        <v>-1602295.0768848578</v>
      </c>
      <c r="AD46" s="34">
        <f>AC46/G55</f>
        <v>-1.6829080545706569E-3</v>
      </c>
    </row>
    <row r="47" spans="2:30" x14ac:dyDescent="0.2">
      <c r="B47" s="26" t="s">
        <v>49</v>
      </c>
      <c r="C47" s="29" t="s">
        <v>21</v>
      </c>
      <c r="D47" s="125" t="s">
        <v>92</v>
      </c>
      <c r="E47" s="56"/>
      <c r="F47" s="7">
        <f>MATCH($D47,FAC_TOTALS_APTA!$A$2:$BP$2,)</f>
        <v>18</v>
      </c>
      <c r="G47" s="126">
        <f>VLOOKUP(G39,FAC_TOTALS_APTA!$A$4:$BP$126,$F47,FALSE)</f>
        <v>4.0256358420234699</v>
      </c>
      <c r="H47" s="126">
        <f>VLOOKUP(H39,FAC_TOTALS_APTA!$A$4:$BP$126,$F47,FALSE)</f>
        <v>2.86612689037909</v>
      </c>
      <c r="I47" s="31">
        <f t="shared" si="9"/>
        <v>-0.28803125696077803</v>
      </c>
      <c r="J47" s="32" t="str">
        <f t="shared" si="10"/>
        <v>_log</v>
      </c>
      <c r="K47" s="32" t="str">
        <f t="shared" si="11"/>
        <v>GAS_PRICE_2018_log_FAC</v>
      </c>
      <c r="L47" s="7">
        <f>MATCH($K47,FAC_TOTALS_APTA!$A$2:$BN$2,)</f>
        <v>39</v>
      </c>
      <c r="M47" s="30">
        <f>IF(M39=0,0,VLOOKUP(M39,FAC_TOTALS_APTA!$A$4:$BP$126,$L47,FALSE))</f>
        <v>-4405090.48621241</v>
      </c>
      <c r="N47" s="30">
        <f>IF(N39=0,0,VLOOKUP(N39,FAC_TOTALS_APTA!$A$4:$BP$126,$L47,FALSE))</f>
        <v>-6235846.5526618203</v>
      </c>
      <c r="O47" s="30">
        <f>IF(O39=0,0,VLOOKUP(O39,FAC_TOTALS_APTA!$A$4:$BP$126,$L47,FALSE))</f>
        <v>-31345976.123716</v>
      </c>
      <c r="P47" s="30">
        <f>IF(P39=0,0,VLOOKUP(P39,FAC_TOTALS_APTA!$A$4:$BP$126,$L47,FALSE))</f>
        <v>-11237512.229517</v>
      </c>
      <c r="Q47" s="30">
        <f>IF(Q39=0,0,VLOOKUP(Q39,FAC_TOTALS_APTA!$A$4:$BP$126,$L47,FALSE))</f>
        <v>7692929.5708066598</v>
      </c>
      <c r="R47" s="30">
        <f>IF(R39=0,0,VLOOKUP(R39,FAC_TOTALS_APTA!$A$4:$BP$126,$L47,FALSE))</f>
        <v>8934989.5812445097</v>
      </c>
      <c r="S47" s="30">
        <f>IF(S39=0,0,VLOOKUP(S39,FAC_TOTALS_APTA!$A$4:$BP$126,$L47,FALSE))</f>
        <v>0</v>
      </c>
      <c r="T47" s="30">
        <f>IF(T39=0,0,VLOOKUP(T39,FAC_TOTALS_APTA!$A$4:$BP$126,$L47,FALSE))</f>
        <v>0</v>
      </c>
      <c r="U47" s="30">
        <f>IF(U39=0,0,VLOOKUP(U39,FAC_TOTALS_APTA!$A$4:$BP$126,$L47,FALSE))</f>
        <v>0</v>
      </c>
      <c r="V47" s="30">
        <f>IF(V39=0,0,VLOOKUP(V39,FAC_TOTALS_APTA!$A$4:$BP$126,$L47,FALSE))</f>
        <v>0</v>
      </c>
      <c r="W47" s="30">
        <f>IF(W39=0,0,VLOOKUP(W39,FAC_TOTALS_APTA!$A$4:$BP$126,$L47,FALSE))</f>
        <v>0</v>
      </c>
      <c r="X47" s="30">
        <f>IF(X39=0,0,VLOOKUP(X39,FAC_TOTALS_APTA!$A$4:$BP$126,$L47,FALSE))</f>
        <v>0</v>
      </c>
      <c r="Y47" s="30">
        <f>IF(Y39=0,0,VLOOKUP(Y39,FAC_TOTALS_APTA!$A$4:$BP$126,$L47,FALSE))</f>
        <v>0</v>
      </c>
      <c r="Z47" s="30">
        <f>IF(Z39=0,0,VLOOKUP(Z39,FAC_TOTALS_APTA!$A$4:$BP$126,$L47,FALSE))</f>
        <v>0</v>
      </c>
      <c r="AA47" s="30">
        <f>IF(AA39=0,0,VLOOKUP(AA39,FAC_TOTALS_APTA!$A$4:$BP$126,$L47,FALSE))</f>
        <v>0</v>
      </c>
      <c r="AB47" s="30">
        <f>IF(AB39=0,0,VLOOKUP(AB39,FAC_TOTALS_APTA!$A$4:$BP$126,$L47,FALSE))</f>
        <v>0</v>
      </c>
      <c r="AC47" s="33">
        <f t="shared" si="12"/>
        <v>-36596506.240056068</v>
      </c>
      <c r="AD47" s="34">
        <f>AC47/G55</f>
        <v>-3.8437711011553875E-2</v>
      </c>
    </row>
    <row r="48" spans="2:30" x14ac:dyDescent="0.25">
      <c r="B48" s="26" t="s">
        <v>46</v>
      </c>
      <c r="C48" s="29" t="s">
        <v>21</v>
      </c>
      <c r="D48" s="105" t="s">
        <v>14</v>
      </c>
      <c r="E48" s="56"/>
      <c r="F48" s="7">
        <f>MATCH($D48,FAC_TOTALS_APTA!$A$2:$BP$2,)</f>
        <v>19</v>
      </c>
      <c r="G48" s="124">
        <f>VLOOKUP(G39,FAC_TOTALS_APTA!$A$4:$BP$126,$F48,FALSE)</f>
        <v>28874.309502126802</v>
      </c>
      <c r="H48" s="124">
        <f>VLOOKUP(H39,FAC_TOTALS_APTA!$A$4:$BP$126,$F48,FALSE)</f>
        <v>31624.666409858299</v>
      </c>
      <c r="I48" s="31">
        <f t="shared" si="9"/>
        <v>9.5252733490610808E-2</v>
      </c>
      <c r="J48" s="32" t="str">
        <f t="shared" si="10"/>
        <v>_log</v>
      </c>
      <c r="K48" s="32" t="str">
        <f t="shared" si="11"/>
        <v>TOTAL_MED_INC_INDIV_2018_log_FAC</v>
      </c>
      <c r="L48" s="7">
        <f>MATCH($K48,FAC_TOTALS_APTA!$A$2:$BN$2,)</f>
        <v>40</v>
      </c>
      <c r="M48" s="30">
        <f>IF(M39=0,0,VLOOKUP(M39,FAC_TOTALS_APTA!$A$4:$BP$126,$L48,FALSE))</f>
        <v>-282637.14179306099</v>
      </c>
      <c r="N48" s="30">
        <f>IF(N39=0,0,VLOOKUP(N39,FAC_TOTALS_APTA!$A$4:$BP$126,$L48,FALSE))</f>
        <v>-215864.19137402999</v>
      </c>
      <c r="O48" s="30">
        <f>IF(O39=0,0,VLOOKUP(O39,FAC_TOTALS_APTA!$A$4:$BP$126,$L48,FALSE))</f>
        <v>-2391205.1119405502</v>
      </c>
      <c r="P48" s="30">
        <f>IF(P39=0,0,VLOOKUP(P39,FAC_TOTALS_APTA!$A$4:$BP$126,$L48,FALSE))</f>
        <v>-1464525.6502904899</v>
      </c>
      <c r="Q48" s="30">
        <f>IF(Q39=0,0,VLOOKUP(Q39,FAC_TOTALS_APTA!$A$4:$BP$126,$L48,FALSE))</f>
        <v>-288491.54365516099</v>
      </c>
      <c r="R48" s="30">
        <f>IF(R39=0,0,VLOOKUP(R39,FAC_TOTALS_APTA!$A$4:$BP$126,$L48,FALSE))</f>
        <v>-680541.21728549595</v>
      </c>
      <c r="S48" s="30">
        <f>IF(S39=0,0,VLOOKUP(S39,FAC_TOTALS_APTA!$A$4:$BP$126,$L48,FALSE))</f>
        <v>0</v>
      </c>
      <c r="T48" s="30">
        <f>IF(T39=0,0,VLOOKUP(T39,FAC_TOTALS_APTA!$A$4:$BP$126,$L48,FALSE))</f>
        <v>0</v>
      </c>
      <c r="U48" s="30">
        <f>IF(U39=0,0,VLOOKUP(U39,FAC_TOTALS_APTA!$A$4:$BP$126,$L48,FALSE))</f>
        <v>0</v>
      </c>
      <c r="V48" s="30">
        <f>IF(V39=0,0,VLOOKUP(V39,FAC_TOTALS_APTA!$A$4:$BP$126,$L48,FALSE))</f>
        <v>0</v>
      </c>
      <c r="W48" s="30">
        <f>IF(W39=0,0,VLOOKUP(W39,FAC_TOTALS_APTA!$A$4:$BP$126,$L48,FALSE))</f>
        <v>0</v>
      </c>
      <c r="X48" s="30">
        <f>IF(X39=0,0,VLOOKUP(X39,FAC_TOTALS_APTA!$A$4:$BP$126,$L48,FALSE))</f>
        <v>0</v>
      </c>
      <c r="Y48" s="30">
        <f>IF(Y39=0,0,VLOOKUP(Y39,FAC_TOTALS_APTA!$A$4:$BP$126,$L48,FALSE))</f>
        <v>0</v>
      </c>
      <c r="Z48" s="30">
        <f>IF(Z39=0,0,VLOOKUP(Z39,FAC_TOTALS_APTA!$A$4:$BP$126,$L48,FALSE))</f>
        <v>0</v>
      </c>
      <c r="AA48" s="30">
        <f>IF(AA39=0,0,VLOOKUP(AA39,FAC_TOTALS_APTA!$A$4:$BP$126,$L48,FALSE))</f>
        <v>0</v>
      </c>
      <c r="AB48" s="30">
        <f>IF(AB39=0,0,VLOOKUP(AB39,FAC_TOTALS_APTA!$A$4:$BP$126,$L48,FALSE))</f>
        <v>0</v>
      </c>
      <c r="AC48" s="33">
        <f t="shared" si="12"/>
        <v>-5323264.8563387878</v>
      </c>
      <c r="AD48" s="34">
        <f>AC48/G55</f>
        <v>-5.5910833357626461E-3</v>
      </c>
    </row>
    <row r="49" spans="1:31" x14ac:dyDescent="0.25">
      <c r="B49" s="26" t="s">
        <v>62</v>
      </c>
      <c r="C49" s="29"/>
      <c r="D49" s="105" t="s">
        <v>9</v>
      </c>
      <c r="E49" s="56"/>
      <c r="F49" s="7">
        <f>MATCH($D49,FAC_TOTALS_APTA!$A$2:$BP$2,)</f>
        <v>20</v>
      </c>
      <c r="G49" s="118">
        <f>VLOOKUP(G39,FAC_TOTALS_APTA!$A$4:$BP$126,$F49,FALSE)</f>
        <v>8.2569154106646199</v>
      </c>
      <c r="H49" s="118">
        <f>VLOOKUP(H39,FAC_TOTALS_APTA!$A$4:$BP$126,$F49,FALSE)</f>
        <v>7.1994298882696199</v>
      </c>
      <c r="I49" s="31">
        <f t="shared" si="9"/>
        <v>-0.12807270872960053</v>
      </c>
      <c r="J49" s="32" t="str">
        <f t="shared" si="10"/>
        <v/>
      </c>
      <c r="K49" s="32" t="str">
        <f t="shared" si="11"/>
        <v>PCT_HH_NO_VEH_FAC</v>
      </c>
      <c r="L49" s="7">
        <f>MATCH($K49,FAC_TOTALS_APTA!$A$2:$BN$2,)</f>
        <v>41</v>
      </c>
      <c r="M49" s="30">
        <f>IF(M39=0,0,VLOOKUP(M39,FAC_TOTALS_APTA!$A$4:$BP$126,$L49,FALSE))</f>
        <v>-344385.51710886898</v>
      </c>
      <c r="N49" s="30">
        <f>IF(N39=0,0,VLOOKUP(N39,FAC_TOTALS_APTA!$A$4:$BP$126,$L49,FALSE))</f>
        <v>67653.9754912067</v>
      </c>
      <c r="O49" s="30">
        <f>IF(O39=0,0,VLOOKUP(O39,FAC_TOTALS_APTA!$A$4:$BP$126,$L49,FALSE))</f>
        <v>-388456.74090416398</v>
      </c>
      <c r="P49" s="30">
        <f>IF(P39=0,0,VLOOKUP(P39,FAC_TOTALS_APTA!$A$4:$BP$126,$L49,FALSE))</f>
        <v>-244153.45116067</v>
      </c>
      <c r="Q49" s="30">
        <f>IF(Q39=0,0,VLOOKUP(Q39,FAC_TOTALS_APTA!$A$4:$BP$126,$L49,FALSE))</f>
        <v>-503840.43860920297</v>
      </c>
      <c r="R49" s="30">
        <f>IF(R39=0,0,VLOOKUP(R39,FAC_TOTALS_APTA!$A$4:$BP$126,$L49,FALSE))</f>
        <v>-408135.06975191197</v>
      </c>
      <c r="S49" s="30">
        <f>IF(S39=0,0,VLOOKUP(S39,FAC_TOTALS_APTA!$A$4:$BP$126,$L49,FALSE))</f>
        <v>0</v>
      </c>
      <c r="T49" s="30">
        <f>IF(T39=0,0,VLOOKUP(T39,FAC_TOTALS_APTA!$A$4:$BP$126,$L49,FALSE))</f>
        <v>0</v>
      </c>
      <c r="U49" s="30">
        <f>IF(U39=0,0,VLOOKUP(U39,FAC_TOTALS_APTA!$A$4:$BP$126,$L49,FALSE))</f>
        <v>0</v>
      </c>
      <c r="V49" s="30">
        <f>IF(V39=0,0,VLOOKUP(V39,FAC_TOTALS_APTA!$A$4:$BP$126,$L49,FALSE))</f>
        <v>0</v>
      </c>
      <c r="W49" s="30">
        <f>IF(W39=0,0,VLOOKUP(W39,FAC_TOTALS_APTA!$A$4:$BP$126,$L49,FALSE))</f>
        <v>0</v>
      </c>
      <c r="X49" s="30">
        <f>IF(X39=0,0,VLOOKUP(X39,FAC_TOTALS_APTA!$A$4:$BP$126,$L49,FALSE))</f>
        <v>0</v>
      </c>
      <c r="Y49" s="30">
        <f>IF(Y39=0,0,VLOOKUP(Y39,FAC_TOTALS_APTA!$A$4:$BP$126,$L49,FALSE))</f>
        <v>0</v>
      </c>
      <c r="Z49" s="30">
        <f>IF(Z39=0,0,VLOOKUP(Z39,FAC_TOTALS_APTA!$A$4:$BP$126,$L49,FALSE))</f>
        <v>0</v>
      </c>
      <c r="AA49" s="30">
        <f>IF(AA39=0,0,VLOOKUP(AA39,FAC_TOTALS_APTA!$A$4:$BP$126,$L49,FALSE))</f>
        <v>0</v>
      </c>
      <c r="AB49" s="30">
        <f>IF(AB39=0,0,VLOOKUP(AB39,FAC_TOTALS_APTA!$A$4:$BP$126,$L49,FALSE))</f>
        <v>0</v>
      </c>
      <c r="AC49" s="33">
        <f t="shared" si="12"/>
        <v>-1821317.2420436114</v>
      </c>
      <c r="AD49" s="34">
        <f>AC49/G55</f>
        <v>-1.9129494315882926E-3</v>
      </c>
    </row>
    <row r="50" spans="1:31" x14ac:dyDescent="0.25">
      <c r="B50" s="26" t="s">
        <v>47</v>
      </c>
      <c r="C50" s="29"/>
      <c r="D50" s="105" t="s">
        <v>28</v>
      </c>
      <c r="E50" s="56"/>
      <c r="F50" s="7">
        <f>MATCH($D50,FAC_TOTALS_APTA!$A$2:$BP$2,)</f>
        <v>21</v>
      </c>
      <c r="G50" s="126">
        <f>VLOOKUP(G39,FAC_TOTALS_APTA!$A$4:$BP$126,$F50,FALSE)</f>
        <v>4.1251469761152801</v>
      </c>
      <c r="H50" s="126">
        <f>VLOOKUP(H39,FAC_TOTALS_APTA!$A$4:$BP$126,$F50,FALSE)</f>
        <v>5.4675502827794897</v>
      </c>
      <c r="I50" s="31">
        <f t="shared" si="9"/>
        <v>0.32541950976214018</v>
      </c>
      <c r="J50" s="32" t="str">
        <f t="shared" si="10"/>
        <v/>
      </c>
      <c r="K50" s="32" t="str">
        <f t="shared" si="11"/>
        <v>JTW_HOME_PCT_FAC</v>
      </c>
      <c r="L50" s="7">
        <f>MATCH($K50,FAC_TOTALS_APTA!$A$2:$BN$2,)</f>
        <v>42</v>
      </c>
      <c r="M50" s="30">
        <f>IF(M39=0,0,VLOOKUP(M39,FAC_TOTALS_APTA!$A$4:$BP$126,$L50,FALSE))</f>
        <v>-496523.10303396301</v>
      </c>
      <c r="N50" s="30">
        <f>IF(N39=0,0,VLOOKUP(N39,FAC_TOTALS_APTA!$A$4:$BP$126,$L50,FALSE))</f>
        <v>-623101.28231869405</v>
      </c>
      <c r="O50" s="30">
        <f>IF(O39=0,0,VLOOKUP(O39,FAC_TOTALS_APTA!$A$4:$BP$126,$L50,FALSE))</f>
        <v>-1082261.3117923299</v>
      </c>
      <c r="P50" s="30">
        <f>IF(P39=0,0,VLOOKUP(P39,FAC_TOTALS_APTA!$A$4:$BP$126,$L50,FALSE))</f>
        <v>-3592972.2482820302</v>
      </c>
      <c r="Q50" s="30">
        <f>IF(Q39=0,0,VLOOKUP(Q39,FAC_TOTALS_APTA!$A$4:$BP$126,$L50,FALSE))</f>
        <v>-1525335.6120432499</v>
      </c>
      <c r="R50" s="30">
        <f>IF(R39=0,0,VLOOKUP(R39,FAC_TOTALS_APTA!$A$4:$BP$126,$L50,FALSE))</f>
        <v>-1895524.9073771399</v>
      </c>
      <c r="S50" s="30">
        <f>IF(S39=0,0,VLOOKUP(S39,FAC_TOTALS_APTA!$A$4:$BP$126,$L50,FALSE))</f>
        <v>0</v>
      </c>
      <c r="T50" s="30">
        <f>IF(T39=0,0,VLOOKUP(T39,FAC_TOTALS_APTA!$A$4:$BP$126,$L50,FALSE))</f>
        <v>0</v>
      </c>
      <c r="U50" s="30">
        <f>IF(U39=0,0,VLOOKUP(U39,FAC_TOTALS_APTA!$A$4:$BP$126,$L50,FALSE))</f>
        <v>0</v>
      </c>
      <c r="V50" s="30">
        <f>IF(V39=0,0,VLOOKUP(V39,FAC_TOTALS_APTA!$A$4:$BP$126,$L50,FALSE))</f>
        <v>0</v>
      </c>
      <c r="W50" s="30">
        <f>IF(W39=0,0,VLOOKUP(W39,FAC_TOTALS_APTA!$A$4:$BP$126,$L50,FALSE))</f>
        <v>0</v>
      </c>
      <c r="X50" s="30">
        <f>IF(X39=0,0,VLOOKUP(X39,FAC_TOTALS_APTA!$A$4:$BP$126,$L50,FALSE))</f>
        <v>0</v>
      </c>
      <c r="Y50" s="30">
        <f>IF(Y39=0,0,VLOOKUP(Y39,FAC_TOTALS_APTA!$A$4:$BP$126,$L50,FALSE))</f>
        <v>0</v>
      </c>
      <c r="Z50" s="30">
        <f>IF(Z39=0,0,VLOOKUP(Z39,FAC_TOTALS_APTA!$A$4:$BP$126,$L50,FALSE))</f>
        <v>0</v>
      </c>
      <c r="AA50" s="30">
        <f>IF(AA39=0,0,VLOOKUP(AA39,FAC_TOTALS_APTA!$A$4:$BP$126,$L50,FALSE))</f>
        <v>0</v>
      </c>
      <c r="AB50" s="30">
        <f>IF(AB39=0,0,VLOOKUP(AB39,FAC_TOTALS_APTA!$A$4:$BP$126,$L50,FALSE))</f>
        <v>0</v>
      </c>
      <c r="AC50" s="33">
        <f t="shared" si="12"/>
        <v>-9215718.4648474082</v>
      </c>
      <c r="AD50" s="34">
        <f>AC50/G55</f>
        <v>-9.6793699593085234E-3</v>
      </c>
    </row>
    <row r="51" spans="1:31" x14ac:dyDescent="0.25">
      <c r="B51" s="26" t="s">
        <v>63</v>
      </c>
      <c r="C51" s="29"/>
      <c r="D51" s="12" t="s">
        <v>96</v>
      </c>
      <c r="E51" s="56"/>
      <c r="F51" s="7">
        <f>MATCH($D51,FAC_TOTALS_APTA!$A$2:$BP$2,)</f>
        <v>26</v>
      </c>
      <c r="G51" s="126">
        <f>VLOOKUP(G39,FAC_TOTALS_APTA!$A$4:$BP$126,$F51,FALSE)</f>
        <v>0</v>
      </c>
      <c r="H51" s="126">
        <f>VLOOKUP(H39,FAC_TOTALS_APTA!$A$4:$BP$126,$F51,FALSE)</f>
        <v>3.85967537363417</v>
      </c>
      <c r="I51" s="31" t="str">
        <f t="shared" si="9"/>
        <v>-</v>
      </c>
      <c r="J51" s="32" t="str">
        <f t="shared" si="10"/>
        <v/>
      </c>
      <c r="K51" s="32" t="str">
        <f t="shared" si="11"/>
        <v>YEARS_SINCE_TNC_BUS_MID_FAC</v>
      </c>
      <c r="L51" s="7">
        <f>MATCH($K51,FAC_TOTALS_APTA!$A$2:$BN$2,)</f>
        <v>47</v>
      </c>
      <c r="M51" s="30">
        <f>IF(M39=0,0,VLOOKUP(M39,FAC_TOTALS_APTA!$A$4:$BP$126,$L51,FALSE))</f>
        <v>0</v>
      </c>
      <c r="N51" s="30">
        <f>IF(N39=0,0,VLOOKUP(N39,FAC_TOTALS_APTA!$A$4:$BP$126,$L51,FALSE))</f>
        <v>-4864904.4189788504</v>
      </c>
      <c r="O51" s="30">
        <f>IF(O39=0,0,VLOOKUP(O39,FAC_TOTALS_APTA!$A$4:$BP$126,$L51,FALSE))</f>
        <v>-26310864.288542502</v>
      </c>
      <c r="P51" s="30">
        <f>IF(P39=0,0,VLOOKUP(P39,FAC_TOTALS_APTA!$A$4:$BP$126,$L51,FALSE))</f>
        <v>-29056135.563558899</v>
      </c>
      <c r="Q51" s="30">
        <f>IF(Q39=0,0,VLOOKUP(Q39,FAC_TOTALS_APTA!$A$4:$BP$126,$L51,FALSE))</f>
        <v>-27875166.497964598</v>
      </c>
      <c r="R51" s="30">
        <f>IF(R39=0,0,VLOOKUP(R39,FAC_TOTALS_APTA!$A$4:$BP$126,$L51,FALSE))</f>
        <v>-28344866.248388201</v>
      </c>
      <c r="S51" s="30">
        <f>IF(S39=0,0,VLOOKUP(S39,FAC_TOTALS_APTA!$A$4:$BP$126,$L51,FALSE))</f>
        <v>0</v>
      </c>
      <c r="T51" s="30">
        <f>IF(T39=0,0,VLOOKUP(T39,FAC_TOTALS_APTA!$A$4:$BP$126,$L51,FALSE))</f>
        <v>0</v>
      </c>
      <c r="U51" s="30">
        <f>IF(U39=0,0,VLOOKUP(U39,FAC_TOTALS_APTA!$A$4:$BP$126,$L51,FALSE))</f>
        <v>0</v>
      </c>
      <c r="V51" s="30">
        <f>IF(V39=0,0,VLOOKUP(V39,FAC_TOTALS_APTA!$A$4:$BP$126,$L51,FALSE))</f>
        <v>0</v>
      </c>
      <c r="W51" s="30">
        <f>IF(W39=0,0,VLOOKUP(W39,FAC_TOTALS_APTA!$A$4:$BP$126,$L51,FALSE))</f>
        <v>0</v>
      </c>
      <c r="X51" s="30">
        <f>IF(X39=0,0,VLOOKUP(X39,FAC_TOTALS_APTA!$A$4:$BP$126,$L51,FALSE))</f>
        <v>0</v>
      </c>
      <c r="Y51" s="30">
        <f>IF(Y39=0,0,VLOOKUP(Y39,FAC_TOTALS_APTA!$A$4:$BP$126,$L51,FALSE))</f>
        <v>0</v>
      </c>
      <c r="Z51" s="30">
        <f>IF(Z39=0,0,VLOOKUP(Z39,FAC_TOTALS_APTA!$A$4:$BP$126,$L51,FALSE))</f>
        <v>0</v>
      </c>
      <c r="AA51" s="30">
        <f>IF(AA39=0,0,VLOOKUP(AA39,FAC_TOTALS_APTA!$A$4:$BP$126,$L51,FALSE))</f>
        <v>0</v>
      </c>
      <c r="AB51" s="30">
        <f>IF(AB39=0,0,VLOOKUP(AB39,FAC_TOTALS_APTA!$A$4:$BP$126,$L51,FALSE))</f>
        <v>0</v>
      </c>
      <c r="AC51" s="33">
        <f t="shared" si="12"/>
        <v>-116451937.01743305</v>
      </c>
      <c r="AD51" s="34">
        <f>AC51/G55</f>
        <v>-0.12231074388495798</v>
      </c>
    </row>
    <row r="52" spans="1:31" x14ac:dyDescent="0.25">
      <c r="B52" s="26" t="s">
        <v>64</v>
      </c>
      <c r="C52" s="29"/>
      <c r="D52" s="105" t="s">
        <v>43</v>
      </c>
      <c r="E52" s="56"/>
      <c r="F52" s="7">
        <f>MATCH($D52,FAC_TOTALS_APTA!$A$2:$BP$2,)</f>
        <v>31</v>
      </c>
      <c r="G52" s="126">
        <f>VLOOKUP(G39,FAC_TOTALS_APTA!$A$4:$BP$126,$F52,FALSE)</f>
        <v>8.9326402136675601E-2</v>
      </c>
      <c r="H52" s="126">
        <f>VLOOKUP(H39,FAC_TOTALS_APTA!$A$4:$BP$126,$F52,FALSE)</f>
        <v>0.82475758674098198</v>
      </c>
      <c r="I52" s="31">
        <f t="shared" si="9"/>
        <v>8.2330774218247988</v>
      </c>
      <c r="J52" s="32" t="str">
        <f t="shared" si="10"/>
        <v/>
      </c>
      <c r="K52" s="32" t="str">
        <f t="shared" si="11"/>
        <v>BIKE_SHARE_FAC</v>
      </c>
      <c r="L52" s="7">
        <f>MATCH($K52,FAC_TOTALS_APTA!$A$2:$BN$2,)</f>
        <v>52</v>
      </c>
      <c r="M52" s="30">
        <f>IF(M39=0,0,VLOOKUP(M39,FAC_TOTALS_APTA!$A$4:$BP$126,$L52,FALSE))</f>
        <v>-680694.06107454305</v>
      </c>
      <c r="N52" s="30">
        <f>IF(N39=0,0,VLOOKUP(N39,FAC_TOTALS_APTA!$A$4:$BP$126,$L52,FALSE))</f>
        <v>-1044128.7391953201</v>
      </c>
      <c r="O52" s="30">
        <f>IF(O39=0,0,VLOOKUP(O39,FAC_TOTALS_APTA!$A$4:$BP$126,$L52,FALSE))</f>
        <v>-2277144.07683957</v>
      </c>
      <c r="P52" s="30">
        <f>IF(P39=0,0,VLOOKUP(P39,FAC_TOTALS_APTA!$A$4:$BP$126,$L52,FALSE))</f>
        <v>-1470258.2166780001</v>
      </c>
      <c r="Q52" s="30">
        <f>IF(Q39=0,0,VLOOKUP(Q39,FAC_TOTALS_APTA!$A$4:$BP$126,$L52,FALSE))</f>
        <v>-1061076.8487150001</v>
      </c>
      <c r="R52" s="30">
        <f>IF(R39=0,0,VLOOKUP(R39,FAC_TOTALS_APTA!$A$4:$BP$126,$L52,FALSE))</f>
        <v>-1014988.40534853</v>
      </c>
      <c r="S52" s="30">
        <f>IF(S39=0,0,VLOOKUP(S39,FAC_TOTALS_APTA!$A$4:$BP$126,$L52,FALSE))</f>
        <v>0</v>
      </c>
      <c r="T52" s="30">
        <f>IF(T39=0,0,VLOOKUP(T39,FAC_TOTALS_APTA!$A$4:$BP$126,$L52,FALSE))</f>
        <v>0</v>
      </c>
      <c r="U52" s="30">
        <f>IF(U39=0,0,VLOOKUP(U39,FAC_TOTALS_APTA!$A$4:$BP$126,$L52,FALSE))</f>
        <v>0</v>
      </c>
      <c r="V52" s="30">
        <f>IF(V39=0,0,VLOOKUP(V39,FAC_TOTALS_APTA!$A$4:$BP$126,$L52,FALSE))</f>
        <v>0</v>
      </c>
      <c r="W52" s="30">
        <f>IF(W39=0,0,VLOOKUP(W39,FAC_TOTALS_APTA!$A$4:$BP$126,$L52,FALSE))</f>
        <v>0</v>
      </c>
      <c r="X52" s="30">
        <f>IF(X39=0,0,VLOOKUP(X39,FAC_TOTALS_APTA!$A$4:$BP$126,$L52,FALSE))</f>
        <v>0</v>
      </c>
      <c r="Y52" s="30">
        <f>IF(Y39=0,0,VLOOKUP(Y39,FAC_TOTALS_APTA!$A$4:$BP$126,$L52,FALSE))</f>
        <v>0</v>
      </c>
      <c r="Z52" s="30">
        <f>IF(Z39=0,0,VLOOKUP(Z39,FAC_TOTALS_APTA!$A$4:$BP$126,$L52,FALSE))</f>
        <v>0</v>
      </c>
      <c r="AA52" s="30">
        <f>IF(AA39=0,0,VLOOKUP(AA39,FAC_TOTALS_APTA!$A$4:$BP$126,$L52,FALSE))</f>
        <v>0</v>
      </c>
      <c r="AB52" s="30">
        <f>IF(AB39=0,0,VLOOKUP(AB39,FAC_TOTALS_APTA!$A$4:$BP$126,$L52,FALSE))</f>
        <v>0</v>
      </c>
      <c r="AC52" s="33">
        <f t="shared" si="12"/>
        <v>-7548290.3478509635</v>
      </c>
      <c r="AD52" s="34">
        <f>AC52/G55</f>
        <v>-7.928051959900758E-3</v>
      </c>
    </row>
    <row r="53" spans="1:31" x14ac:dyDescent="0.25">
      <c r="B53" s="9" t="s">
        <v>65</v>
      </c>
      <c r="C53" s="28"/>
      <c r="D53" s="130" t="s">
        <v>44</v>
      </c>
      <c r="E53" s="57"/>
      <c r="F53" s="8">
        <f>MATCH($D53,FAC_TOTALS_APTA!$A$2:$BP$2,)</f>
        <v>32</v>
      </c>
      <c r="G53" s="132">
        <f>VLOOKUP(G39,FAC_TOTALS_APTA!$A$4:$BP$126,$F53,FALSE)</f>
        <v>0</v>
      </c>
      <c r="H53" s="132">
        <f>VLOOKUP(H39,FAC_TOTALS_APTA!$A$4:$BP$126,$F53,FALSE)</f>
        <v>0.41079761662414999</v>
      </c>
      <c r="I53" s="37" t="str">
        <f t="shared" si="9"/>
        <v>-</v>
      </c>
      <c r="J53" s="38" t="str">
        <f t="shared" si="10"/>
        <v/>
      </c>
      <c r="K53" s="38" t="str">
        <f t="shared" si="11"/>
        <v>scooter_flag_FAC</v>
      </c>
      <c r="L53" s="8">
        <f>MATCH($K53,FAC_TOTALS_APTA!$A$2:$BN$2,)</f>
        <v>53</v>
      </c>
      <c r="M53" s="39">
        <f>IF(M39=0,0,VLOOKUP(M39,FAC_TOTALS_APTA!$A$4:$BP$126,$L53,FALSE))</f>
        <v>0</v>
      </c>
      <c r="N53" s="39">
        <f>IF(N39=0,0,VLOOKUP(N39,FAC_TOTALS_APTA!$A$4:$BP$126,$L53,FALSE))</f>
        <v>0</v>
      </c>
      <c r="O53" s="39">
        <f>IF(O39=0,0,VLOOKUP(O39,FAC_TOTALS_APTA!$A$4:$BP$126,$L53,FALSE))</f>
        <v>0</v>
      </c>
      <c r="P53" s="39">
        <f>IF(P39=0,0,VLOOKUP(P39,FAC_TOTALS_APTA!$A$4:$BP$126,$L53,FALSE))</f>
        <v>0</v>
      </c>
      <c r="Q53" s="39">
        <f>IF(Q39=0,0,VLOOKUP(Q39,FAC_TOTALS_APTA!$A$4:$BP$126,$L53,FALSE))</f>
        <v>0</v>
      </c>
      <c r="R53" s="39">
        <f>IF(R39=0,0,VLOOKUP(R39,FAC_TOTALS_APTA!$A$4:$BP$126,$L53,FALSE))</f>
        <v>-11718667.3477442</v>
      </c>
      <c r="S53" s="39">
        <f>IF(S39=0,0,VLOOKUP(S39,FAC_TOTALS_APTA!$A$4:$BP$126,$L53,FALSE))</f>
        <v>0</v>
      </c>
      <c r="T53" s="39">
        <f>IF(T39=0,0,VLOOKUP(T39,FAC_TOTALS_APTA!$A$4:$BP$126,$L53,FALSE))</f>
        <v>0</v>
      </c>
      <c r="U53" s="39">
        <f>IF(U39=0,0,VLOOKUP(U39,FAC_TOTALS_APTA!$A$4:$BP$126,$L53,FALSE))</f>
        <v>0</v>
      </c>
      <c r="V53" s="39">
        <f>IF(V39=0,0,VLOOKUP(V39,FAC_TOTALS_APTA!$A$4:$BP$126,$L53,FALSE))</f>
        <v>0</v>
      </c>
      <c r="W53" s="39">
        <f>IF(W39=0,0,VLOOKUP(W39,FAC_TOTALS_APTA!$A$4:$BP$126,$L53,FALSE))</f>
        <v>0</v>
      </c>
      <c r="X53" s="39">
        <f>IF(X39=0,0,VLOOKUP(X39,FAC_TOTALS_APTA!$A$4:$BP$126,$L53,FALSE))</f>
        <v>0</v>
      </c>
      <c r="Y53" s="39">
        <f>IF(Y39=0,0,VLOOKUP(Y39,FAC_TOTALS_APTA!$A$4:$BP$126,$L53,FALSE))</f>
        <v>0</v>
      </c>
      <c r="Z53" s="39">
        <f>IF(Z39=0,0,VLOOKUP(Z39,FAC_TOTALS_APTA!$A$4:$BP$126,$L53,FALSE))</f>
        <v>0</v>
      </c>
      <c r="AA53" s="39">
        <f>IF(AA39=0,0,VLOOKUP(AA39,FAC_TOTALS_APTA!$A$4:$BP$126,$L53,FALSE))</f>
        <v>0</v>
      </c>
      <c r="AB53" s="39">
        <f>IF(AB39=0,0,VLOOKUP(AB39,FAC_TOTALS_APTA!$A$4:$BP$126,$L53,FALSE))</f>
        <v>0</v>
      </c>
      <c r="AC53" s="40">
        <f t="shared" si="12"/>
        <v>-11718667.3477442</v>
      </c>
      <c r="AD53" s="41">
        <f>AC53/G55</f>
        <v>-1.2308244562977005E-2</v>
      </c>
    </row>
    <row r="54" spans="1:31" x14ac:dyDescent="0.25">
      <c r="B54" s="42" t="s">
        <v>53</v>
      </c>
      <c r="C54" s="43"/>
      <c r="D54" s="42" t="s">
        <v>45</v>
      </c>
      <c r="E54" s="44"/>
      <c r="F54" s="45"/>
      <c r="G54" s="142"/>
      <c r="H54" s="142"/>
      <c r="I54" s="47"/>
      <c r="J54" s="48"/>
      <c r="K54" s="48" t="str">
        <f t="shared" si="11"/>
        <v>New_Reporter_FAC</v>
      </c>
      <c r="L54" s="45">
        <f>MATCH($K54,FAC_TOTALS_APTA!$A$2:$BN$2,)</f>
        <v>57</v>
      </c>
      <c r="M54" s="46">
        <f>IF(M39=0,0,VLOOKUP(M39,FAC_TOTALS_APTA!$A$4:$BP$126,$L54,FALSE))</f>
        <v>0</v>
      </c>
      <c r="N54" s="46">
        <f>IF(N39=0,0,VLOOKUP(N39,FAC_TOTALS_APTA!$A$4:$BP$126,$L54,FALSE))</f>
        <v>0</v>
      </c>
      <c r="O54" s="46">
        <f>IF(O39=0,0,VLOOKUP(O39,FAC_TOTALS_APTA!$A$4:$BP$126,$L54,FALSE))</f>
        <v>0</v>
      </c>
      <c r="P54" s="46">
        <f>IF(P39=0,0,VLOOKUP(P39,FAC_TOTALS_APTA!$A$4:$BP$126,$L54,FALSE))</f>
        <v>0</v>
      </c>
      <c r="Q54" s="46">
        <f>IF(Q39=0,0,VLOOKUP(Q39,FAC_TOTALS_APTA!$A$4:$BP$126,$L54,FALSE))</f>
        <v>0</v>
      </c>
      <c r="R54" s="46">
        <f>IF(R39=0,0,VLOOKUP(R39,FAC_TOTALS_APTA!$A$4:$BP$126,$L54,FALSE))</f>
        <v>0</v>
      </c>
      <c r="S54" s="46">
        <f>IF(S39=0,0,VLOOKUP(S39,FAC_TOTALS_APTA!$A$4:$BP$126,$L54,FALSE))</f>
        <v>0</v>
      </c>
      <c r="T54" s="46">
        <f>IF(T39=0,0,VLOOKUP(T39,FAC_TOTALS_APTA!$A$4:$BP$126,$L54,FALSE))</f>
        <v>0</v>
      </c>
      <c r="U54" s="46">
        <f>IF(U39=0,0,VLOOKUP(U39,FAC_TOTALS_APTA!$A$4:$BP$126,$L54,FALSE))</f>
        <v>0</v>
      </c>
      <c r="V54" s="46">
        <f>IF(V39=0,0,VLOOKUP(V39,FAC_TOTALS_APTA!$A$4:$BP$126,$L54,FALSE))</f>
        <v>0</v>
      </c>
      <c r="W54" s="46">
        <f>IF(W39=0,0,VLOOKUP(W39,FAC_TOTALS_APTA!$A$4:$BP$126,$L54,FALSE))</f>
        <v>0</v>
      </c>
      <c r="X54" s="46">
        <f>IF(X39=0,0,VLOOKUP(X39,FAC_TOTALS_APTA!$A$4:$BP$126,$L54,FALSE))</f>
        <v>0</v>
      </c>
      <c r="Y54" s="46">
        <f>IF(Y39=0,0,VLOOKUP(Y39,FAC_TOTALS_APTA!$A$4:$BP$126,$L54,FALSE))</f>
        <v>0</v>
      </c>
      <c r="Z54" s="46">
        <f>IF(Z39=0,0,VLOOKUP(Z39,FAC_TOTALS_APTA!$A$4:$BP$126,$L54,FALSE))</f>
        <v>0</v>
      </c>
      <c r="AA54" s="46">
        <f>IF(AA39=0,0,VLOOKUP(AA39,FAC_TOTALS_APTA!$A$4:$BP$126,$L54,FALSE))</f>
        <v>0</v>
      </c>
      <c r="AB54" s="46">
        <f>IF(AB39=0,0,VLOOKUP(AB39,FAC_TOTALS_APTA!$A$4:$BP$126,$L54,FALSE))</f>
        <v>0</v>
      </c>
      <c r="AC54" s="49">
        <f>SUM(M54:AB54)</f>
        <v>0</v>
      </c>
      <c r="AD54" s="50">
        <f>AC54/G56</f>
        <v>0</v>
      </c>
    </row>
    <row r="55" spans="1:31" s="108" customFormat="1" ht="15.75" customHeight="1" x14ac:dyDescent="0.25">
      <c r="A55" s="107"/>
      <c r="B55" s="26" t="s">
        <v>66</v>
      </c>
      <c r="C55" s="29"/>
      <c r="D55" s="7" t="s">
        <v>6</v>
      </c>
      <c r="E55" s="56"/>
      <c r="F55" s="7">
        <f>MATCH($D55,FAC_TOTALS_APTA!$A$2:$BN$2,)</f>
        <v>10</v>
      </c>
      <c r="G55" s="118">
        <f>VLOOKUP(G39,FAC_TOTALS_APTA!$A$4:$BP$126,$F55,FALSE)</f>
        <v>952099000.61571395</v>
      </c>
      <c r="H55" s="118">
        <f>VLOOKUP(H39,FAC_TOTALS_APTA!$A$4:$BN$126,$F55,FALSE)</f>
        <v>823501383.19169998</v>
      </c>
      <c r="I55" s="113">
        <f t="shared" ref="I55" si="13">H55/G55-1</f>
        <v>-0.13506748493680909</v>
      </c>
      <c r="J55" s="32"/>
      <c r="K55" s="32"/>
      <c r="L55" s="7"/>
      <c r="M55" s="30">
        <f t="shared" ref="M55:AB55" si="14">SUM(M41:M48)</f>
        <v>-6255256.6063136114</v>
      </c>
      <c r="N55" s="30">
        <f t="shared" si="14"/>
        <v>5985158.8001102107</v>
      </c>
      <c r="O55" s="30">
        <f t="shared" si="14"/>
        <v>-19064064.548294194</v>
      </c>
      <c r="P55" s="30">
        <f t="shared" si="14"/>
        <v>-2378063.5800141385</v>
      </c>
      <c r="Q55" s="30">
        <f t="shared" si="14"/>
        <v>16605105.329246454</v>
      </c>
      <c r="R55" s="30">
        <f t="shared" si="14"/>
        <v>22524964.808236305</v>
      </c>
      <c r="S55" s="30">
        <f t="shared" si="14"/>
        <v>0</v>
      </c>
      <c r="T55" s="30">
        <f t="shared" si="14"/>
        <v>0</v>
      </c>
      <c r="U55" s="30">
        <f t="shared" si="14"/>
        <v>0</v>
      </c>
      <c r="V55" s="30">
        <f t="shared" si="14"/>
        <v>0</v>
      </c>
      <c r="W55" s="30">
        <f t="shared" si="14"/>
        <v>0</v>
      </c>
      <c r="X55" s="30">
        <f t="shared" si="14"/>
        <v>0</v>
      </c>
      <c r="Y55" s="30">
        <f t="shared" si="14"/>
        <v>0</v>
      </c>
      <c r="Z55" s="30">
        <f t="shared" si="14"/>
        <v>0</v>
      </c>
      <c r="AA55" s="30">
        <f t="shared" si="14"/>
        <v>0</v>
      </c>
      <c r="AB55" s="30">
        <f t="shared" si="14"/>
        <v>0</v>
      </c>
      <c r="AC55" s="33">
        <f>H55-G55</f>
        <v>-128597617.42401397</v>
      </c>
      <c r="AD55" s="34">
        <f>I55</f>
        <v>-0.13506748493680909</v>
      </c>
      <c r="AE55" s="107"/>
    </row>
    <row r="56" spans="1:31" ht="13.5" customHeight="1" thickBot="1" x14ac:dyDescent="0.3">
      <c r="B56" s="10" t="s">
        <v>50</v>
      </c>
      <c r="C56" s="24"/>
      <c r="D56" s="24" t="s">
        <v>4</v>
      </c>
      <c r="E56" s="24"/>
      <c r="F56" s="24">
        <f>MATCH($D56,FAC_TOTALS_APTA!$A$2:$BN$2,)</f>
        <v>8</v>
      </c>
      <c r="G56" s="115">
        <f>VLOOKUP(G39,FAC_TOTALS_APTA!$A$4:$BN$126,$F56,FALSE)</f>
        <v>961216517.99999905</v>
      </c>
      <c r="H56" s="115">
        <f>VLOOKUP(H39,FAC_TOTALS_APTA!$A$4:$BN$126,$F56,FALSE)</f>
        <v>809531783</v>
      </c>
      <c r="I56" s="114">
        <f t="shared" ref="I56" si="15">H56/G56-1</f>
        <v>-0.15780496085898432</v>
      </c>
      <c r="J56" s="51"/>
      <c r="K56" s="51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52">
        <f>H56-G56</f>
        <v>-151684734.99999905</v>
      </c>
      <c r="AD56" s="53">
        <f>I56</f>
        <v>-0.15780496085898432</v>
      </c>
    </row>
    <row r="57" spans="1:31" ht="14.25" thickTop="1" thickBot="1" x14ac:dyDescent="0.3">
      <c r="B57" s="58" t="s">
        <v>67</v>
      </c>
      <c r="C57" s="59"/>
      <c r="D57" s="59"/>
      <c r="E57" s="60"/>
      <c r="F57" s="59"/>
      <c r="G57" s="155"/>
      <c r="H57" s="155"/>
      <c r="I57" s="61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3">
        <f>AD56-AD55</f>
        <v>-2.2737475922175232E-2</v>
      </c>
    </row>
    <row r="58" spans="1:31" ht="13.5" thickTop="1" x14ac:dyDescent="0.25"/>
    <row r="59" spans="1:31" s="11" customFormat="1" x14ac:dyDescent="0.25">
      <c r="B59" s="19" t="s">
        <v>25</v>
      </c>
      <c r="E59" s="7"/>
      <c r="G59" s="107"/>
      <c r="H59" s="107"/>
      <c r="I59" s="18"/>
    </row>
    <row r="60" spans="1:31" x14ac:dyDescent="0.25">
      <c r="B60" s="16" t="s">
        <v>16</v>
      </c>
      <c r="C60" s="17" t="s">
        <v>17</v>
      </c>
      <c r="D60" s="11"/>
      <c r="E60" s="7"/>
      <c r="F60" s="11"/>
      <c r="G60" s="107"/>
      <c r="H60" s="107"/>
      <c r="I60" s="18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1" x14ac:dyDescent="0.25">
      <c r="B61" s="16"/>
      <c r="C61" s="17"/>
      <c r="D61" s="11"/>
      <c r="E61" s="7"/>
      <c r="F61" s="11"/>
      <c r="G61" s="107"/>
      <c r="H61" s="107"/>
      <c r="I61" s="18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1" x14ac:dyDescent="0.25">
      <c r="B62" s="19" t="s">
        <v>26</v>
      </c>
      <c r="C62" s="20">
        <v>0</v>
      </c>
      <c r="D62" s="11"/>
      <c r="E62" s="7"/>
      <c r="F62" s="11"/>
      <c r="G62" s="107"/>
      <c r="H62" s="107"/>
      <c r="I62" s="18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1" ht="13.5" thickBot="1" x14ac:dyDescent="0.3">
      <c r="B63" s="21" t="s">
        <v>34</v>
      </c>
      <c r="C63" s="22">
        <v>3</v>
      </c>
      <c r="D63" s="23"/>
      <c r="E63" s="24"/>
      <c r="F63" s="23"/>
      <c r="G63" s="158"/>
      <c r="H63" s="158"/>
      <c r="I63" s="25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</row>
    <row r="64" spans="1:31" ht="13.5" thickTop="1" x14ac:dyDescent="0.25">
      <c r="B64" s="62"/>
      <c r="C64" s="63"/>
      <c r="D64" s="63"/>
      <c r="E64" s="63"/>
      <c r="F64" s="63"/>
      <c r="G64" s="172" t="s">
        <v>51</v>
      </c>
      <c r="H64" s="172"/>
      <c r="I64" s="172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172" t="s">
        <v>55</v>
      </c>
      <c r="AD64" s="172"/>
    </row>
    <row r="65" spans="2:33" x14ac:dyDescent="0.25">
      <c r="B65" s="9" t="s">
        <v>18</v>
      </c>
      <c r="C65" s="28" t="s">
        <v>19</v>
      </c>
      <c r="D65" s="8" t="s">
        <v>20</v>
      </c>
      <c r="E65" s="8"/>
      <c r="F65" s="8"/>
      <c r="G65" s="129">
        <f>$C$1</f>
        <v>2012</v>
      </c>
      <c r="H65" s="129">
        <f>$C$2</f>
        <v>2018</v>
      </c>
      <c r="I65" s="28" t="s">
        <v>22</v>
      </c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 t="s">
        <v>24</v>
      </c>
      <c r="AD65" s="28" t="s">
        <v>22</v>
      </c>
    </row>
    <row r="66" spans="2:33" ht="12.95" hidden="1" customHeight="1" x14ac:dyDescent="0.25">
      <c r="B66" s="26"/>
      <c r="C66" s="29"/>
      <c r="D66" s="7"/>
      <c r="E66" s="7"/>
      <c r="F66" s="7"/>
      <c r="G66" s="105"/>
      <c r="H66" s="105"/>
      <c r="I66" s="29"/>
      <c r="J66" s="7"/>
      <c r="K66" s="7"/>
      <c r="L66" s="7"/>
      <c r="M66" s="7">
        <v>1</v>
      </c>
      <c r="N66" s="7">
        <v>2</v>
      </c>
      <c r="O66" s="7">
        <v>3</v>
      </c>
      <c r="P66" s="7">
        <v>4</v>
      </c>
      <c r="Q66" s="7">
        <v>5</v>
      </c>
      <c r="R66" s="7">
        <v>6</v>
      </c>
      <c r="S66" s="7">
        <v>7</v>
      </c>
      <c r="T66" s="7">
        <v>8</v>
      </c>
      <c r="U66" s="7">
        <v>9</v>
      </c>
      <c r="V66" s="7">
        <v>10</v>
      </c>
      <c r="W66" s="7">
        <v>11</v>
      </c>
      <c r="X66" s="7">
        <v>12</v>
      </c>
      <c r="Y66" s="7">
        <v>13</v>
      </c>
      <c r="Z66" s="7">
        <v>14</v>
      </c>
      <c r="AA66" s="7">
        <v>15</v>
      </c>
      <c r="AB66" s="7">
        <v>16</v>
      </c>
      <c r="AC66" s="7"/>
      <c r="AD66" s="7"/>
    </row>
    <row r="67" spans="2:33" ht="12.95" hidden="1" customHeight="1" x14ac:dyDescent="0.25">
      <c r="B67" s="26"/>
      <c r="C67" s="29"/>
      <c r="D67" s="7"/>
      <c r="E67" s="7"/>
      <c r="F67" s="7"/>
      <c r="G67" s="105" t="str">
        <f>CONCATENATE($C62,"_",$C63,"_",G65)</f>
        <v>0_3_2012</v>
      </c>
      <c r="H67" s="105" t="str">
        <f>CONCATENATE($C62,"_",$C63,"_",H65)</f>
        <v>0_3_2018</v>
      </c>
      <c r="I67" s="29"/>
      <c r="J67" s="7"/>
      <c r="K67" s="7"/>
      <c r="L67" s="7"/>
      <c r="M67" s="7" t="str">
        <f>IF($G65+M66&gt;$H65,0,CONCATENATE($C62,"_",$C63,"_",$G65+M66))</f>
        <v>0_3_2013</v>
      </c>
      <c r="N67" s="7" t="str">
        <f t="shared" ref="N67:AB67" si="16">IF($G65+N66&gt;$H65,0,CONCATENATE($C62,"_",$C63,"_",$G65+N66))</f>
        <v>0_3_2014</v>
      </c>
      <c r="O67" s="7" t="str">
        <f t="shared" si="16"/>
        <v>0_3_2015</v>
      </c>
      <c r="P67" s="7" t="str">
        <f t="shared" si="16"/>
        <v>0_3_2016</v>
      </c>
      <c r="Q67" s="7" t="str">
        <f t="shared" si="16"/>
        <v>0_3_2017</v>
      </c>
      <c r="R67" s="7" t="str">
        <f t="shared" si="16"/>
        <v>0_3_2018</v>
      </c>
      <c r="S67" s="7">
        <f t="shared" si="16"/>
        <v>0</v>
      </c>
      <c r="T67" s="7">
        <f t="shared" si="16"/>
        <v>0</v>
      </c>
      <c r="U67" s="7">
        <f t="shared" si="16"/>
        <v>0</v>
      </c>
      <c r="V67" s="7">
        <f t="shared" si="16"/>
        <v>0</v>
      </c>
      <c r="W67" s="7">
        <f t="shared" si="16"/>
        <v>0</v>
      </c>
      <c r="X67" s="7">
        <f t="shared" si="16"/>
        <v>0</v>
      </c>
      <c r="Y67" s="7">
        <f t="shared" si="16"/>
        <v>0</v>
      </c>
      <c r="Z67" s="7">
        <f t="shared" si="16"/>
        <v>0</v>
      </c>
      <c r="AA67" s="7">
        <f t="shared" si="16"/>
        <v>0</v>
      </c>
      <c r="AB67" s="7">
        <f t="shared" si="16"/>
        <v>0</v>
      </c>
      <c r="AC67" s="7"/>
      <c r="AD67" s="7"/>
    </row>
    <row r="68" spans="2:33" ht="12.95" hidden="1" customHeight="1" x14ac:dyDescent="0.25">
      <c r="B68" s="26"/>
      <c r="C68" s="29"/>
      <c r="D68" s="7"/>
      <c r="E68" s="7"/>
      <c r="F68" s="7" t="s">
        <v>23</v>
      </c>
      <c r="G68" s="118"/>
      <c r="H68" s="118"/>
      <c r="I68" s="29"/>
      <c r="J68" s="7"/>
      <c r="K68" s="7"/>
      <c r="L68" s="7" t="s">
        <v>23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2:33" x14ac:dyDescent="0.25">
      <c r="B69" s="26" t="s">
        <v>31</v>
      </c>
      <c r="C69" s="29" t="s">
        <v>21</v>
      </c>
      <c r="D69" s="105" t="s">
        <v>89</v>
      </c>
      <c r="E69" s="56"/>
      <c r="F69" s="7">
        <f>MATCH($D69,FAC_TOTALS_APTA!$A$2:$BP$2,)</f>
        <v>13</v>
      </c>
      <c r="G69" s="118">
        <f>VLOOKUP(G67,FAC_TOTALS_APTA!$A$4:$BP$126,$F69,FALSE)</f>
        <v>1935564.7547657499</v>
      </c>
      <c r="H69" s="118">
        <f>VLOOKUP(H67,FAC_TOTALS_APTA!$A$4:$BP$126,$F69,FALSE)</f>
        <v>2110597.3381989901</v>
      </c>
      <c r="I69" s="31">
        <f>IFERROR(H69/G69-1,"-")</f>
        <v>9.0429722385817701E-2</v>
      </c>
      <c r="J69" s="32" t="str">
        <f>IF(C69="Log","_log","")</f>
        <v>_log</v>
      </c>
      <c r="K69" s="32" t="str">
        <f>CONCATENATE(D69,J69,"_FAC")</f>
        <v>VRM_ADJ_MIDLOW_log_FAC</v>
      </c>
      <c r="L69" s="7">
        <f>MATCH($K69,FAC_TOTALS_APTA!$A$2:$BN$2,)</f>
        <v>34</v>
      </c>
      <c r="M69" s="30">
        <f>IF(M67=0,0,VLOOKUP(M67,FAC_TOTALS_APTA!$A$4:$BP$126,$L69,FALSE))</f>
        <v>1061775.6020295599</v>
      </c>
      <c r="N69" s="30">
        <f>IF(N67=0,0,VLOOKUP(N67,FAC_TOTALS_APTA!$A$4:$BP$126,$L69,FALSE))</f>
        <v>3155269.5631514401</v>
      </c>
      <c r="O69" s="30">
        <f>IF(O67=0,0,VLOOKUP(O67,FAC_TOTALS_APTA!$A$4:$BP$126,$L69,FALSE))</f>
        <v>3076583.9464216302</v>
      </c>
      <c r="P69" s="30">
        <f>IF(P67=0,0,VLOOKUP(P67,FAC_TOTALS_APTA!$A$4:$BP$126,$L69,FALSE))</f>
        <v>2059121.36541188</v>
      </c>
      <c r="Q69" s="30">
        <f>IF(Q67=0,0,VLOOKUP(Q67,FAC_TOTALS_APTA!$A$4:$BP$126,$L69,FALSE))</f>
        <v>1620659.9275104899</v>
      </c>
      <c r="R69" s="30">
        <f>IF(R67=0,0,VLOOKUP(R67,FAC_TOTALS_APTA!$A$4:$BP$126,$L69,FALSE))</f>
        <v>1709524.99180302</v>
      </c>
      <c r="S69" s="30">
        <f>IF(S67=0,0,VLOOKUP(S67,FAC_TOTALS_APTA!$A$4:$BP$126,$L69,FALSE))</f>
        <v>0</v>
      </c>
      <c r="T69" s="30">
        <f>IF(T67=0,0,VLOOKUP(T67,FAC_TOTALS_APTA!$A$4:$BP$126,$L69,FALSE))</f>
        <v>0</v>
      </c>
      <c r="U69" s="30">
        <f>IF(U67=0,0,VLOOKUP(U67,FAC_TOTALS_APTA!$A$4:$BP$126,$L69,FALSE))</f>
        <v>0</v>
      </c>
      <c r="V69" s="30">
        <f>IF(V67=0,0,VLOOKUP(V67,FAC_TOTALS_APTA!$A$4:$BP$126,$L69,FALSE))</f>
        <v>0</v>
      </c>
      <c r="W69" s="30">
        <f>IF(W67=0,0,VLOOKUP(W67,FAC_TOTALS_APTA!$A$4:$BP$126,$L69,FALSE))</f>
        <v>0</v>
      </c>
      <c r="X69" s="30">
        <f>IF(X67=0,0,VLOOKUP(X67,FAC_TOTALS_APTA!$A$4:$BP$126,$L69,FALSE))</f>
        <v>0</v>
      </c>
      <c r="Y69" s="30">
        <f>IF(Y67=0,0,VLOOKUP(Y67,FAC_TOTALS_APTA!$A$4:$BP$126,$L69,FALSE))</f>
        <v>0</v>
      </c>
      <c r="Z69" s="30">
        <f>IF(Z67=0,0,VLOOKUP(Z67,FAC_TOTALS_APTA!$A$4:$BP$126,$L69,FALSE))</f>
        <v>0</v>
      </c>
      <c r="AA69" s="30">
        <f>IF(AA67=0,0,VLOOKUP(AA67,FAC_TOTALS_APTA!$A$4:$BP$126,$L69,FALSE))</f>
        <v>0</v>
      </c>
      <c r="AB69" s="30">
        <f>IF(AB67=0,0,VLOOKUP(AB67,FAC_TOTALS_APTA!$A$4:$BP$126,$L69,FALSE))</f>
        <v>0</v>
      </c>
      <c r="AC69" s="33">
        <f>SUM(M69:AB69)</f>
        <v>12682935.396328021</v>
      </c>
      <c r="AD69" s="34">
        <f>AC69/G83</f>
        <v>4.1176547532547819E-2</v>
      </c>
    </row>
    <row r="70" spans="2:33" x14ac:dyDescent="0.25">
      <c r="B70" s="26" t="s">
        <v>52</v>
      </c>
      <c r="C70" s="29" t="s">
        <v>21</v>
      </c>
      <c r="D70" s="105" t="s">
        <v>79</v>
      </c>
      <c r="E70" s="56"/>
      <c r="F70" s="7">
        <f>MATCH($D70,FAC_TOTALS_APTA!$A$2:$BP$2,)</f>
        <v>15</v>
      </c>
      <c r="G70" s="124">
        <f>VLOOKUP(G67,FAC_TOTALS_APTA!$A$4:$BP$126,$F70,FALSE)</f>
        <v>0.82821757692531495</v>
      </c>
      <c r="H70" s="124">
        <f>VLOOKUP(H67,FAC_TOTALS_APTA!$A$4:$BP$126,$F70,FALSE)</f>
        <v>0.97569250120411</v>
      </c>
      <c r="I70" s="31">
        <f t="shared" ref="I70:I81" si="17">IFERROR(H70/G70-1,"-")</f>
        <v>0.17806302158701182</v>
      </c>
      <c r="J70" s="32" t="str">
        <f t="shared" ref="J70:J79" si="18">IF(C70="Log","_log","")</f>
        <v>_log</v>
      </c>
      <c r="K70" s="32" t="str">
        <f t="shared" ref="K70:K81" si="19">CONCATENATE(D70,J70,"_FAC")</f>
        <v>FARE_per_UPT_cleaned_2018_MIDLOW_log_FAC</v>
      </c>
      <c r="L70" s="7">
        <f>MATCH($K70,FAC_TOTALS_APTA!$A$2:$BN$2,)</f>
        <v>36</v>
      </c>
      <c r="M70" s="30">
        <f>IF(M67=0,0,VLOOKUP(M67,FAC_TOTALS_APTA!$A$4:$BP$126,$L70,FALSE))</f>
        <v>-6197177.7448167996</v>
      </c>
      <c r="N70" s="30">
        <f>IF(N67=0,0,VLOOKUP(N67,FAC_TOTALS_APTA!$A$4:$BP$126,$L70,FALSE))</f>
        <v>453130.11239577399</v>
      </c>
      <c r="O70" s="30">
        <f>IF(O67=0,0,VLOOKUP(O67,FAC_TOTALS_APTA!$A$4:$BP$126,$L70,FALSE))</f>
        <v>-3886777.1883303202</v>
      </c>
      <c r="P70" s="30">
        <f>IF(P67=0,0,VLOOKUP(P67,FAC_TOTALS_APTA!$A$4:$BP$126,$L70,FALSE))</f>
        <v>-4261322.1803650996</v>
      </c>
      <c r="Q70" s="30">
        <f>IF(Q67=0,0,VLOOKUP(Q67,FAC_TOTALS_APTA!$A$4:$BP$126,$L70,FALSE))</f>
        <v>497126.93620048498</v>
      </c>
      <c r="R70" s="30">
        <f>IF(R67=0,0,VLOOKUP(R67,FAC_TOTALS_APTA!$A$4:$BP$126,$L70,FALSE))</f>
        <v>881637.80588527804</v>
      </c>
      <c r="S70" s="30">
        <f>IF(S67=0,0,VLOOKUP(S67,FAC_TOTALS_APTA!$A$4:$BP$126,$L70,FALSE))</f>
        <v>0</v>
      </c>
      <c r="T70" s="30">
        <f>IF(T67=0,0,VLOOKUP(T67,FAC_TOTALS_APTA!$A$4:$BP$126,$L70,FALSE))</f>
        <v>0</v>
      </c>
      <c r="U70" s="30">
        <f>IF(U67=0,0,VLOOKUP(U67,FAC_TOTALS_APTA!$A$4:$BP$126,$L70,FALSE))</f>
        <v>0</v>
      </c>
      <c r="V70" s="30">
        <f>IF(V67=0,0,VLOOKUP(V67,FAC_TOTALS_APTA!$A$4:$BP$126,$L70,FALSE))</f>
        <v>0</v>
      </c>
      <c r="W70" s="30">
        <f>IF(W67=0,0,VLOOKUP(W67,FAC_TOTALS_APTA!$A$4:$BP$126,$L70,FALSE))</f>
        <v>0</v>
      </c>
      <c r="X70" s="30">
        <f>IF(X67=0,0,VLOOKUP(X67,FAC_TOTALS_APTA!$A$4:$BP$126,$L70,FALSE))</f>
        <v>0</v>
      </c>
      <c r="Y70" s="30">
        <f>IF(Y67=0,0,VLOOKUP(Y67,FAC_TOTALS_APTA!$A$4:$BP$126,$L70,FALSE))</f>
        <v>0</v>
      </c>
      <c r="Z70" s="30">
        <f>IF(Z67=0,0,VLOOKUP(Z67,FAC_TOTALS_APTA!$A$4:$BP$126,$L70,FALSE))</f>
        <v>0</v>
      </c>
      <c r="AA70" s="30">
        <f>IF(AA67=0,0,VLOOKUP(AA67,FAC_TOTALS_APTA!$A$4:$BP$126,$L70,FALSE))</f>
        <v>0</v>
      </c>
      <c r="AB70" s="30">
        <f>IF(AB67=0,0,VLOOKUP(AB67,FAC_TOTALS_APTA!$A$4:$BP$126,$L70,FALSE))</f>
        <v>0</v>
      </c>
      <c r="AC70" s="33">
        <f t="shared" ref="AC70:AC81" si="20">SUM(M70:AB70)</f>
        <v>-12513382.259030685</v>
      </c>
      <c r="AD70" s="34">
        <f>AC70/G83</f>
        <v>-4.0626074586100604E-2</v>
      </c>
    </row>
    <row r="71" spans="2:33" x14ac:dyDescent="0.25">
      <c r="B71" s="116" t="s">
        <v>84</v>
      </c>
      <c r="C71" s="117"/>
      <c r="D71" s="105" t="s">
        <v>81</v>
      </c>
      <c r="E71" s="119"/>
      <c r="F71" s="105">
        <f>MATCH($D71,FAC_TOTALS_APTA!$A$2:$BP$2,)</f>
        <v>23</v>
      </c>
      <c r="G71" s="118">
        <f>VLOOKUP(G67,FAC_TOTALS_APTA!$A$4:$BP$126,$F71,FALSE)</f>
        <v>1.81254270699816E-2</v>
      </c>
      <c r="H71" s="118">
        <f>VLOOKUP(H67,FAC_TOTALS_APTA!$A$4:$BP$126,$F71,FALSE)</f>
        <v>1.81254270699816E-2</v>
      </c>
      <c r="I71" s="120">
        <f>IFERROR(H71/G71-1,"-")</f>
        <v>0</v>
      </c>
      <c r="J71" s="121" t="str">
        <f t="shared" si="18"/>
        <v/>
      </c>
      <c r="K71" s="121" t="str">
        <f t="shared" si="19"/>
        <v>RESTRUCTURE_FAC</v>
      </c>
      <c r="L71" s="105">
        <f>MATCH($K71,FAC_TOTALS_APTA!$A$2:$BN$2,)</f>
        <v>44</v>
      </c>
      <c r="M71" s="118">
        <f>IF(M67=0,0,VLOOKUP(M67,FAC_TOTALS_APTA!$A$4:$BP$126,$L71,FALSE))</f>
        <v>0</v>
      </c>
      <c r="N71" s="118">
        <f>IF(N67=0,0,VLOOKUP(N67,FAC_TOTALS_APTA!$A$4:$BP$126,$L71,FALSE))</f>
        <v>0</v>
      </c>
      <c r="O71" s="118">
        <f>IF(O67=0,0,VLOOKUP(O67,FAC_TOTALS_APTA!$A$4:$BP$126,$L71,FALSE))</f>
        <v>0</v>
      </c>
      <c r="P71" s="118">
        <f>IF(P67=0,0,VLOOKUP(P67,FAC_TOTALS_APTA!$A$4:$BP$126,$L71,FALSE))</f>
        <v>0</v>
      </c>
      <c r="Q71" s="118">
        <f>IF(Q67=0,0,VLOOKUP(Q67,FAC_TOTALS_APTA!$A$4:$BP$126,$L71,FALSE))</f>
        <v>0</v>
      </c>
      <c r="R71" s="118">
        <f>IF(R67=0,0,VLOOKUP(R67,FAC_TOTALS_APTA!$A$4:$BP$126,$L71,FALSE))</f>
        <v>0</v>
      </c>
      <c r="S71" s="118">
        <f>IF(S67=0,0,VLOOKUP(S67,FAC_TOTALS_APTA!$A$4:$BP$126,$L71,FALSE))</f>
        <v>0</v>
      </c>
      <c r="T71" s="118">
        <f>IF(T67=0,0,VLOOKUP(T67,FAC_TOTALS_APTA!$A$4:$BP$126,$L71,FALSE))</f>
        <v>0</v>
      </c>
      <c r="U71" s="118">
        <f>IF(U67=0,0,VLOOKUP(U67,FAC_TOTALS_APTA!$A$4:$BP$126,$L71,FALSE))</f>
        <v>0</v>
      </c>
      <c r="V71" s="118">
        <f>IF(V67=0,0,VLOOKUP(V67,FAC_TOTALS_APTA!$A$4:$BP$126,$L71,FALSE))</f>
        <v>0</v>
      </c>
      <c r="W71" s="118">
        <f>IF(W67=0,0,VLOOKUP(W67,FAC_TOTALS_APTA!$A$4:$BP$126,$L71,FALSE))</f>
        <v>0</v>
      </c>
      <c r="X71" s="118">
        <f>IF(X67=0,0,VLOOKUP(X67,FAC_TOTALS_APTA!$A$4:$BP$126,$L71,FALSE))</f>
        <v>0</v>
      </c>
      <c r="Y71" s="118">
        <f>IF(Y67=0,0,VLOOKUP(Y67,FAC_TOTALS_APTA!$A$4:$BP$126,$L71,FALSE))</f>
        <v>0</v>
      </c>
      <c r="Z71" s="118">
        <f>IF(Z67=0,0,VLOOKUP(Z67,FAC_TOTALS_APTA!$A$4:$BP$126,$L71,FALSE))</f>
        <v>0</v>
      </c>
      <c r="AA71" s="118">
        <f>IF(AA67=0,0,VLOOKUP(AA67,FAC_TOTALS_APTA!$A$4:$BP$126,$L71,FALSE))</f>
        <v>0</v>
      </c>
      <c r="AB71" s="118">
        <f>IF(AB67=0,0,VLOOKUP(AB67,FAC_TOTALS_APTA!$A$4:$BP$126,$L71,FALSE))</f>
        <v>0</v>
      </c>
      <c r="AC71" s="122">
        <f t="shared" si="20"/>
        <v>0</v>
      </c>
      <c r="AD71" s="123">
        <f>AC71/G84</f>
        <v>0</v>
      </c>
    </row>
    <row r="72" spans="2:33" x14ac:dyDescent="0.25">
      <c r="B72" s="116" t="s">
        <v>87</v>
      </c>
      <c r="C72" s="117"/>
      <c r="D72" s="105" t="s">
        <v>80</v>
      </c>
      <c r="E72" s="119"/>
      <c r="F72" s="105">
        <f>MATCH($D72,FAC_TOTALS_APTA!$A$2:$BP$2,)</f>
        <v>22</v>
      </c>
      <c r="G72" s="118">
        <f>VLOOKUP(G67,FAC_TOTALS_APTA!$A$4:$BP$126,$F72,FALSE)</f>
        <v>0</v>
      </c>
      <c r="H72" s="118">
        <f>VLOOKUP(H67,FAC_TOTALS_APTA!$A$4:$BP$126,$F72,FALSE)</f>
        <v>0</v>
      </c>
      <c r="I72" s="120" t="str">
        <f>IFERROR(H72/G72-1,"-")</f>
        <v>-</v>
      </c>
      <c r="J72" s="121" t="str">
        <f t="shared" si="18"/>
        <v/>
      </c>
      <c r="K72" s="121" t="str">
        <f t="shared" si="19"/>
        <v>MAINTENANCE_WMATA_FAC</v>
      </c>
      <c r="L72" s="105">
        <f>MATCH($K72,FAC_TOTALS_APTA!$A$2:$BN$2,)</f>
        <v>43</v>
      </c>
      <c r="M72" s="118">
        <f>IF(M68=0,0,VLOOKUP(M68,FAC_TOTALS_APTA!$A$4:$BP$126,$L72,FALSE))</f>
        <v>0</v>
      </c>
      <c r="N72" s="118">
        <f>IF(N68=0,0,VLOOKUP(N68,FAC_TOTALS_APTA!$A$4:$BP$126,$L72,FALSE))</f>
        <v>0</v>
      </c>
      <c r="O72" s="118">
        <f>IF(O68=0,0,VLOOKUP(O68,FAC_TOTALS_APTA!$A$4:$BP$126,$L72,FALSE))</f>
        <v>0</v>
      </c>
      <c r="P72" s="118">
        <f>IF(P68=0,0,VLOOKUP(P68,FAC_TOTALS_APTA!$A$4:$BP$126,$L72,FALSE))</f>
        <v>0</v>
      </c>
      <c r="Q72" s="118">
        <f>IF(Q68=0,0,VLOOKUP(Q68,FAC_TOTALS_APTA!$A$4:$BP$126,$L72,FALSE))</f>
        <v>0</v>
      </c>
      <c r="R72" s="118">
        <f>IF(R68=0,0,VLOOKUP(R68,FAC_TOTALS_APTA!$A$4:$BP$126,$L72,FALSE))</f>
        <v>0</v>
      </c>
      <c r="S72" s="118">
        <f>IF(S68=0,0,VLOOKUP(S68,FAC_TOTALS_APTA!$A$4:$BP$126,$L72,FALSE))</f>
        <v>0</v>
      </c>
      <c r="T72" s="118">
        <f>IF(T68=0,0,VLOOKUP(T68,FAC_TOTALS_APTA!$A$4:$BP$126,$L72,FALSE))</f>
        <v>0</v>
      </c>
      <c r="U72" s="118">
        <f>IF(U68=0,0,VLOOKUP(U68,FAC_TOTALS_APTA!$A$4:$BP$126,$L72,FALSE))</f>
        <v>0</v>
      </c>
      <c r="V72" s="118">
        <f>IF(V68=0,0,VLOOKUP(V68,FAC_TOTALS_APTA!$A$4:$BP$126,$L72,FALSE))</f>
        <v>0</v>
      </c>
      <c r="W72" s="118">
        <f>IF(W68=0,0,VLOOKUP(W68,FAC_TOTALS_APTA!$A$4:$BP$126,$L72,FALSE))</f>
        <v>0</v>
      </c>
      <c r="X72" s="118">
        <f>IF(X68=0,0,VLOOKUP(X68,FAC_TOTALS_APTA!$A$4:$BP$126,$L72,FALSE))</f>
        <v>0</v>
      </c>
      <c r="Y72" s="118">
        <f>IF(Y68=0,0,VLOOKUP(Y68,FAC_TOTALS_APTA!$A$4:$BP$126,$L72,FALSE))</f>
        <v>0</v>
      </c>
      <c r="Z72" s="118">
        <f>IF(Z68=0,0,VLOOKUP(Z68,FAC_TOTALS_APTA!$A$4:$BP$126,$L72,FALSE))</f>
        <v>0</v>
      </c>
      <c r="AA72" s="118">
        <f>IF(AA68=0,0,VLOOKUP(AA68,FAC_TOTALS_APTA!$A$4:$BP$126,$L72,FALSE))</f>
        <v>0</v>
      </c>
      <c r="AB72" s="118">
        <f>IF(AB68=0,0,VLOOKUP(AB68,FAC_TOTALS_APTA!$A$4:$BP$126,$L72,FALSE))</f>
        <v>0</v>
      </c>
      <c r="AC72" s="122">
        <f t="shared" si="20"/>
        <v>0</v>
      </c>
      <c r="AD72" s="123">
        <f>AC72/G84</f>
        <v>0</v>
      </c>
    </row>
    <row r="73" spans="2:33" x14ac:dyDescent="0.25">
      <c r="B73" s="26" t="s">
        <v>48</v>
      </c>
      <c r="C73" s="29" t="s">
        <v>21</v>
      </c>
      <c r="D73" s="105" t="s">
        <v>8</v>
      </c>
      <c r="E73" s="56"/>
      <c r="F73" s="7">
        <f>MATCH($D73,FAC_TOTALS_APTA!$A$2:$BP$2,)</f>
        <v>16</v>
      </c>
      <c r="G73" s="118">
        <f>VLOOKUP(G67,FAC_TOTALS_APTA!$A$4:$BP$126,$F73,FALSE)</f>
        <v>608223.96752153302</v>
      </c>
      <c r="H73" s="118">
        <f>VLOOKUP(H67,FAC_TOTALS_APTA!$A$4:$BP$126,$F73,FALSE)</f>
        <v>643261.456961027</v>
      </c>
      <c r="I73" s="31">
        <f t="shared" si="17"/>
        <v>5.7606229465552161E-2</v>
      </c>
      <c r="J73" s="32" t="str">
        <f t="shared" si="18"/>
        <v>_log</v>
      </c>
      <c r="K73" s="32" t="str">
        <f t="shared" si="19"/>
        <v>POP_EMP_log_FAC</v>
      </c>
      <c r="L73" s="7">
        <f>MATCH($K73,FAC_TOTALS_APTA!$A$2:$BN$2,)</f>
        <v>37</v>
      </c>
      <c r="M73" s="30">
        <f>IF(M67=0,0,VLOOKUP(M67,FAC_TOTALS_APTA!$A$4:$BP$126,$L73,FALSE))</f>
        <v>871406.61862081301</v>
      </c>
      <c r="N73" s="30">
        <f>IF(N67=0,0,VLOOKUP(N67,FAC_TOTALS_APTA!$A$4:$BP$126,$L73,FALSE))</f>
        <v>526387.97685532598</v>
      </c>
      <c r="O73" s="30">
        <f>IF(O67=0,0,VLOOKUP(O67,FAC_TOTALS_APTA!$A$4:$BP$126,$L73,FALSE))</f>
        <v>603592.85234604601</v>
      </c>
      <c r="P73" s="30">
        <f>IF(P67=0,0,VLOOKUP(P67,FAC_TOTALS_APTA!$A$4:$BP$126,$L73,FALSE))</f>
        <v>555098.94338713796</v>
      </c>
      <c r="Q73" s="30">
        <f>IF(Q67=0,0,VLOOKUP(Q67,FAC_TOTALS_APTA!$A$4:$BP$126,$L73,FALSE))</f>
        <v>471264.41912271699</v>
      </c>
      <c r="R73" s="30">
        <f>IF(R67=0,0,VLOOKUP(R67,FAC_TOTALS_APTA!$A$4:$BP$126,$L73,FALSE))</f>
        <v>496043.88581151702</v>
      </c>
      <c r="S73" s="30">
        <f>IF(S67=0,0,VLOOKUP(S67,FAC_TOTALS_APTA!$A$4:$BP$126,$L73,FALSE))</f>
        <v>0</v>
      </c>
      <c r="T73" s="30">
        <f>IF(T67=0,0,VLOOKUP(T67,FAC_TOTALS_APTA!$A$4:$BP$126,$L73,FALSE))</f>
        <v>0</v>
      </c>
      <c r="U73" s="30">
        <f>IF(U67=0,0,VLOOKUP(U67,FAC_TOTALS_APTA!$A$4:$BP$126,$L73,FALSE))</f>
        <v>0</v>
      </c>
      <c r="V73" s="30">
        <f>IF(V67=0,0,VLOOKUP(V67,FAC_TOTALS_APTA!$A$4:$BP$126,$L73,FALSE))</f>
        <v>0</v>
      </c>
      <c r="W73" s="30">
        <f>IF(W67=0,0,VLOOKUP(W67,FAC_TOTALS_APTA!$A$4:$BP$126,$L73,FALSE))</f>
        <v>0</v>
      </c>
      <c r="X73" s="30">
        <f>IF(X67=0,0,VLOOKUP(X67,FAC_TOTALS_APTA!$A$4:$BP$126,$L73,FALSE))</f>
        <v>0</v>
      </c>
      <c r="Y73" s="30">
        <f>IF(Y67=0,0,VLOOKUP(Y67,FAC_TOTALS_APTA!$A$4:$BP$126,$L73,FALSE))</f>
        <v>0</v>
      </c>
      <c r="Z73" s="30">
        <f>IF(Z67=0,0,VLOOKUP(Z67,FAC_TOTALS_APTA!$A$4:$BP$126,$L73,FALSE))</f>
        <v>0</v>
      </c>
      <c r="AA73" s="30">
        <f>IF(AA67=0,0,VLOOKUP(AA67,FAC_TOTALS_APTA!$A$4:$BP$126,$L73,FALSE))</f>
        <v>0</v>
      </c>
      <c r="AB73" s="30">
        <f>IF(AB67=0,0,VLOOKUP(AB67,FAC_TOTALS_APTA!$A$4:$BP$126,$L73,FALSE))</f>
        <v>0</v>
      </c>
      <c r="AC73" s="33">
        <f t="shared" si="20"/>
        <v>3523794.6961435569</v>
      </c>
      <c r="AD73" s="34">
        <f>AC73/G83</f>
        <v>1.14403878334588E-2</v>
      </c>
    </row>
    <row r="74" spans="2:33" x14ac:dyDescent="0.25">
      <c r="B74" s="26" t="s">
        <v>74</v>
      </c>
      <c r="C74" s="29"/>
      <c r="D74" s="105" t="s">
        <v>73</v>
      </c>
      <c r="E74" s="56"/>
      <c r="F74" s="7">
        <f>MATCH($D74,FAC_TOTALS_APTA!$A$2:$BP$2,)</f>
        <v>17</v>
      </c>
      <c r="G74" s="124">
        <f>VLOOKUP(G67,FAC_TOTALS_APTA!$A$4:$BP$126,$F74,FALSE)</f>
        <v>0.20287939749310699</v>
      </c>
      <c r="H74" s="124">
        <f>VLOOKUP(H67,FAC_TOTALS_APTA!$A$4:$BP$126,$F74,FALSE)</f>
        <v>0.199048693555371</v>
      </c>
      <c r="I74" s="31">
        <f t="shared" si="17"/>
        <v>-1.8881680373021292E-2</v>
      </c>
      <c r="J74" s="32" t="str">
        <f t="shared" si="18"/>
        <v/>
      </c>
      <c r="K74" s="32" t="str">
        <f t="shared" si="19"/>
        <v>TSD_POP_EMP_PCT_FAC</v>
      </c>
      <c r="L74" s="7">
        <f>MATCH($K74,FAC_TOTALS_APTA!$A$2:$BN$2,)</f>
        <v>38</v>
      </c>
      <c r="M74" s="30">
        <f>IF(M67=0,0,VLOOKUP(M67,FAC_TOTALS_APTA!$A$4:$BP$126,$L74,FALSE))</f>
        <v>-49334.943851001597</v>
      </c>
      <c r="N74" s="30">
        <f>IF(N67=0,0,VLOOKUP(N67,FAC_TOTALS_APTA!$A$4:$BP$126,$L74,FALSE))</f>
        <v>-274731.771653709</v>
      </c>
      <c r="O74" s="30">
        <f>IF(O67=0,0,VLOOKUP(O67,FAC_TOTALS_APTA!$A$4:$BP$126,$L74,FALSE))</f>
        <v>-359291.66430953098</v>
      </c>
      <c r="P74" s="30">
        <f>IF(P67=0,0,VLOOKUP(P67,FAC_TOTALS_APTA!$A$4:$BP$126,$L74,FALSE))</f>
        <v>481588.02933976299</v>
      </c>
      <c r="Q74" s="30">
        <f>IF(Q67=0,0,VLOOKUP(Q67,FAC_TOTALS_APTA!$A$4:$BP$126,$L74,FALSE))</f>
        <v>-72176.091654206699</v>
      </c>
      <c r="R74" s="30">
        <f>IF(R67=0,0,VLOOKUP(R67,FAC_TOTALS_APTA!$A$4:$BP$126,$L74,FALSE))</f>
        <v>-109271.881991927</v>
      </c>
      <c r="S74" s="30">
        <f>IF(S67=0,0,VLOOKUP(S67,FAC_TOTALS_APTA!$A$4:$BP$126,$L74,FALSE))</f>
        <v>0</v>
      </c>
      <c r="T74" s="30">
        <f>IF(T67=0,0,VLOOKUP(T67,FAC_TOTALS_APTA!$A$4:$BP$126,$L74,FALSE))</f>
        <v>0</v>
      </c>
      <c r="U74" s="30">
        <f>IF(U67=0,0,VLOOKUP(U67,FAC_TOTALS_APTA!$A$4:$BP$126,$L74,FALSE))</f>
        <v>0</v>
      </c>
      <c r="V74" s="30">
        <f>IF(V67=0,0,VLOOKUP(V67,FAC_TOTALS_APTA!$A$4:$BP$126,$L74,FALSE))</f>
        <v>0</v>
      </c>
      <c r="W74" s="30">
        <f>IF(W67=0,0,VLOOKUP(W67,FAC_TOTALS_APTA!$A$4:$BP$126,$L74,FALSE))</f>
        <v>0</v>
      </c>
      <c r="X74" s="30">
        <f>IF(X67=0,0,VLOOKUP(X67,FAC_TOTALS_APTA!$A$4:$BP$126,$L74,FALSE))</f>
        <v>0</v>
      </c>
      <c r="Y74" s="30">
        <f>IF(Y67=0,0,VLOOKUP(Y67,FAC_TOTALS_APTA!$A$4:$BP$126,$L74,FALSE))</f>
        <v>0</v>
      </c>
      <c r="Z74" s="30">
        <f>IF(Z67=0,0,VLOOKUP(Z67,FAC_TOTALS_APTA!$A$4:$BP$126,$L74,FALSE))</f>
        <v>0</v>
      </c>
      <c r="AA74" s="30">
        <f>IF(AA67=0,0,VLOOKUP(AA67,FAC_TOTALS_APTA!$A$4:$BP$126,$L74,FALSE))</f>
        <v>0</v>
      </c>
      <c r="AB74" s="30">
        <f>IF(AB67=0,0,VLOOKUP(AB67,FAC_TOTALS_APTA!$A$4:$BP$126,$L74,FALSE))</f>
        <v>0</v>
      </c>
      <c r="AC74" s="33">
        <f t="shared" si="20"/>
        <v>-383218.32412061223</v>
      </c>
      <c r="AD74" s="34">
        <f>AC74/G83</f>
        <v>-1.2441605232069728E-3</v>
      </c>
    </row>
    <row r="75" spans="2:33" x14ac:dyDescent="0.2">
      <c r="B75" s="26" t="s">
        <v>49</v>
      </c>
      <c r="C75" s="29" t="s">
        <v>21</v>
      </c>
      <c r="D75" s="125" t="s">
        <v>92</v>
      </c>
      <c r="E75" s="56"/>
      <c r="F75" s="7">
        <f>MATCH($D75,FAC_TOTALS_APTA!$A$2:$BP$2,)</f>
        <v>18</v>
      </c>
      <c r="G75" s="126">
        <f>VLOOKUP(G67,FAC_TOTALS_APTA!$A$4:$BP$126,$F75,FALSE)</f>
        <v>3.99676458590372</v>
      </c>
      <c r="H75" s="126">
        <f>VLOOKUP(H67,FAC_TOTALS_APTA!$A$4:$BP$126,$F75,FALSE)</f>
        <v>2.8183435351760502</v>
      </c>
      <c r="I75" s="31">
        <f t="shared" si="17"/>
        <v>-0.29484374808660729</v>
      </c>
      <c r="J75" s="32" t="str">
        <f t="shared" si="18"/>
        <v>_log</v>
      </c>
      <c r="K75" s="32" t="str">
        <f t="shared" si="19"/>
        <v>GAS_PRICE_2018_log_FAC</v>
      </c>
      <c r="L75" s="7">
        <f>MATCH($K75,FAC_TOTALS_APTA!$A$2:$BN$2,)</f>
        <v>39</v>
      </c>
      <c r="M75" s="30">
        <f>IF(M67=0,0,VLOOKUP(M67,FAC_TOTALS_APTA!$A$4:$BP$126,$L75,FALSE))</f>
        <v>-1353715.56319289</v>
      </c>
      <c r="N75" s="30">
        <f>IF(N67=0,0,VLOOKUP(N67,FAC_TOTALS_APTA!$A$4:$BP$126,$L75,FALSE))</f>
        <v>-1987947.3055300501</v>
      </c>
      <c r="O75" s="30">
        <f>IF(O67=0,0,VLOOKUP(O67,FAC_TOTALS_APTA!$A$4:$BP$126,$L75,FALSE))</f>
        <v>-10600228.345487099</v>
      </c>
      <c r="P75" s="30">
        <f>IF(P67=0,0,VLOOKUP(P67,FAC_TOTALS_APTA!$A$4:$BP$126,$L75,FALSE))</f>
        <v>-3440154.4177489998</v>
      </c>
      <c r="Q75" s="30">
        <f>IF(Q67=0,0,VLOOKUP(Q67,FAC_TOTALS_APTA!$A$4:$BP$126,$L75,FALSE))</f>
        <v>2468544.8295673798</v>
      </c>
      <c r="R75" s="30">
        <f>IF(R67=0,0,VLOOKUP(R67,FAC_TOTALS_APTA!$A$4:$BP$126,$L75,FALSE))</f>
        <v>2706475.02349674</v>
      </c>
      <c r="S75" s="30">
        <f>IF(S67=0,0,VLOOKUP(S67,FAC_TOTALS_APTA!$A$4:$BP$126,$L75,FALSE))</f>
        <v>0</v>
      </c>
      <c r="T75" s="30">
        <f>IF(T67=0,0,VLOOKUP(T67,FAC_TOTALS_APTA!$A$4:$BP$126,$L75,FALSE))</f>
        <v>0</v>
      </c>
      <c r="U75" s="30">
        <f>IF(U67=0,0,VLOOKUP(U67,FAC_TOTALS_APTA!$A$4:$BP$126,$L75,FALSE))</f>
        <v>0</v>
      </c>
      <c r="V75" s="30">
        <f>IF(V67=0,0,VLOOKUP(V67,FAC_TOTALS_APTA!$A$4:$BP$126,$L75,FALSE))</f>
        <v>0</v>
      </c>
      <c r="W75" s="30">
        <f>IF(W67=0,0,VLOOKUP(W67,FAC_TOTALS_APTA!$A$4:$BP$126,$L75,FALSE))</f>
        <v>0</v>
      </c>
      <c r="X75" s="30">
        <f>IF(X67=0,0,VLOOKUP(X67,FAC_TOTALS_APTA!$A$4:$BP$126,$L75,FALSE))</f>
        <v>0</v>
      </c>
      <c r="Y75" s="30">
        <f>IF(Y67=0,0,VLOOKUP(Y67,FAC_TOTALS_APTA!$A$4:$BP$126,$L75,FALSE))</f>
        <v>0</v>
      </c>
      <c r="Z75" s="30">
        <f>IF(Z67=0,0,VLOOKUP(Z67,FAC_TOTALS_APTA!$A$4:$BP$126,$L75,FALSE))</f>
        <v>0</v>
      </c>
      <c r="AA75" s="30">
        <f>IF(AA67=0,0,VLOOKUP(AA67,FAC_TOTALS_APTA!$A$4:$BP$126,$L75,FALSE))</f>
        <v>0</v>
      </c>
      <c r="AB75" s="30">
        <f>IF(AB67=0,0,VLOOKUP(AB67,FAC_TOTALS_APTA!$A$4:$BP$126,$L75,FALSE))</f>
        <v>0</v>
      </c>
      <c r="AC75" s="33">
        <f t="shared" si="20"/>
        <v>-12207025.77889492</v>
      </c>
      <c r="AD75" s="34">
        <f>AC75/G83</f>
        <v>-3.9631454510225532E-2</v>
      </c>
    </row>
    <row r="76" spans="2:33" x14ac:dyDescent="0.25">
      <c r="B76" s="26" t="s">
        <v>46</v>
      </c>
      <c r="C76" s="29" t="s">
        <v>21</v>
      </c>
      <c r="D76" s="105" t="s">
        <v>14</v>
      </c>
      <c r="E76" s="56"/>
      <c r="F76" s="7">
        <f>MATCH($D76,FAC_TOTALS_APTA!$A$2:$BP$2,)</f>
        <v>19</v>
      </c>
      <c r="G76" s="124">
        <f>VLOOKUP(G67,FAC_TOTALS_APTA!$A$4:$BP$126,$F76,FALSE)</f>
        <v>25928.146323228299</v>
      </c>
      <c r="H76" s="124">
        <f>VLOOKUP(H67,FAC_TOTALS_APTA!$A$4:$BP$126,$F76,FALSE)</f>
        <v>28105.315492605201</v>
      </c>
      <c r="I76" s="31">
        <f t="shared" si="17"/>
        <v>8.3969333643664212E-2</v>
      </c>
      <c r="J76" s="32" t="str">
        <f t="shared" si="18"/>
        <v>_log</v>
      </c>
      <c r="K76" s="32" t="str">
        <f t="shared" si="19"/>
        <v>TOTAL_MED_INC_INDIV_2018_log_FAC</v>
      </c>
      <c r="L76" s="7">
        <f>MATCH($K76,FAC_TOTALS_APTA!$A$2:$BN$2,)</f>
        <v>40</v>
      </c>
      <c r="M76" s="30">
        <f>IF(M67=0,0,VLOOKUP(M67,FAC_TOTALS_APTA!$A$4:$BP$126,$L76,FALSE))</f>
        <v>-9521.1278165681597</v>
      </c>
      <c r="N76" s="30">
        <f>IF(N67=0,0,VLOOKUP(N67,FAC_TOTALS_APTA!$A$4:$BP$126,$L76,FALSE))</f>
        <v>-279254.36505088798</v>
      </c>
      <c r="O76" s="30">
        <f>IF(O67=0,0,VLOOKUP(O67,FAC_TOTALS_APTA!$A$4:$BP$126,$L76,FALSE))</f>
        <v>-628894.94120463706</v>
      </c>
      <c r="P76" s="30">
        <f>IF(P67=0,0,VLOOKUP(P67,FAC_TOTALS_APTA!$A$4:$BP$126,$L76,FALSE))</f>
        <v>-244796.25496041999</v>
      </c>
      <c r="Q76" s="30">
        <f>IF(Q67=0,0,VLOOKUP(Q67,FAC_TOTALS_APTA!$A$4:$BP$126,$L76,FALSE))</f>
        <v>-204166.798600226</v>
      </c>
      <c r="R76" s="30">
        <f>IF(R67=0,0,VLOOKUP(R67,FAC_TOTALS_APTA!$A$4:$BP$126,$L76,FALSE))</f>
        <v>-235767.87045240699</v>
      </c>
      <c r="S76" s="30">
        <f>IF(S67=0,0,VLOOKUP(S67,FAC_TOTALS_APTA!$A$4:$BP$126,$L76,FALSE))</f>
        <v>0</v>
      </c>
      <c r="T76" s="30">
        <f>IF(T67=0,0,VLOOKUP(T67,FAC_TOTALS_APTA!$A$4:$BP$126,$L76,FALSE))</f>
        <v>0</v>
      </c>
      <c r="U76" s="30">
        <f>IF(U67=0,0,VLOOKUP(U67,FAC_TOTALS_APTA!$A$4:$BP$126,$L76,FALSE))</f>
        <v>0</v>
      </c>
      <c r="V76" s="30">
        <f>IF(V67=0,0,VLOOKUP(V67,FAC_TOTALS_APTA!$A$4:$BP$126,$L76,FALSE))</f>
        <v>0</v>
      </c>
      <c r="W76" s="30">
        <f>IF(W67=0,0,VLOOKUP(W67,FAC_TOTALS_APTA!$A$4:$BP$126,$L76,FALSE))</f>
        <v>0</v>
      </c>
      <c r="X76" s="30">
        <f>IF(X67=0,0,VLOOKUP(X67,FAC_TOTALS_APTA!$A$4:$BP$126,$L76,FALSE))</f>
        <v>0</v>
      </c>
      <c r="Y76" s="30">
        <f>IF(Y67=0,0,VLOOKUP(Y67,FAC_TOTALS_APTA!$A$4:$BP$126,$L76,FALSE))</f>
        <v>0</v>
      </c>
      <c r="Z76" s="30">
        <f>IF(Z67=0,0,VLOOKUP(Z67,FAC_TOTALS_APTA!$A$4:$BP$126,$L76,FALSE))</f>
        <v>0</v>
      </c>
      <c r="AA76" s="30">
        <f>IF(AA67=0,0,VLOOKUP(AA67,FAC_TOTALS_APTA!$A$4:$BP$126,$L76,FALSE))</f>
        <v>0</v>
      </c>
      <c r="AB76" s="30">
        <f>IF(AB67=0,0,VLOOKUP(AB67,FAC_TOTALS_APTA!$A$4:$BP$126,$L76,FALSE))</f>
        <v>0</v>
      </c>
      <c r="AC76" s="33">
        <f t="shared" si="20"/>
        <v>-1602401.3580851462</v>
      </c>
      <c r="AD76" s="34">
        <f>AC76/G83</f>
        <v>-5.2023726074103636E-3</v>
      </c>
    </row>
    <row r="77" spans="2:33" x14ac:dyDescent="0.25">
      <c r="B77" s="26" t="s">
        <v>62</v>
      </c>
      <c r="C77" s="29"/>
      <c r="D77" s="105" t="s">
        <v>9</v>
      </c>
      <c r="E77" s="56"/>
      <c r="F77" s="7">
        <f>MATCH($D77,FAC_TOTALS_APTA!$A$2:$BP$2,)</f>
        <v>20</v>
      </c>
      <c r="G77" s="118">
        <f>VLOOKUP(G67,FAC_TOTALS_APTA!$A$4:$BP$126,$F77,FALSE)</f>
        <v>7.33093904795337</v>
      </c>
      <c r="H77" s="118">
        <f>VLOOKUP(H67,FAC_TOTALS_APTA!$A$4:$BP$126,$F77,FALSE)</f>
        <v>6.9794359227421401</v>
      </c>
      <c r="I77" s="31">
        <f t="shared" si="17"/>
        <v>-4.7947899022480867E-2</v>
      </c>
      <c r="J77" s="32" t="str">
        <f t="shared" si="18"/>
        <v/>
      </c>
      <c r="K77" s="32" t="str">
        <f t="shared" si="19"/>
        <v>PCT_HH_NO_VEH_FAC</v>
      </c>
      <c r="L77" s="7">
        <f>MATCH($K77,FAC_TOTALS_APTA!$A$2:$BN$2,)</f>
        <v>41</v>
      </c>
      <c r="M77" s="30">
        <f>IF(M67=0,0,VLOOKUP(M67,FAC_TOTALS_APTA!$A$4:$BP$126,$L77,FALSE))</f>
        <v>16560.611907451701</v>
      </c>
      <c r="N77" s="30">
        <f>IF(N67=0,0,VLOOKUP(N67,FAC_TOTALS_APTA!$A$4:$BP$126,$L77,FALSE))</f>
        <v>19949.963512452799</v>
      </c>
      <c r="O77" s="30">
        <f>IF(O67=0,0,VLOOKUP(O67,FAC_TOTALS_APTA!$A$4:$BP$126,$L77,FALSE))</f>
        <v>-95497.583679877498</v>
      </c>
      <c r="P77" s="30">
        <f>IF(P67=0,0,VLOOKUP(P67,FAC_TOTALS_APTA!$A$4:$BP$126,$L77,FALSE))</f>
        <v>-74782.520702905007</v>
      </c>
      <c r="Q77" s="30">
        <f>IF(Q67=0,0,VLOOKUP(Q67,FAC_TOTALS_APTA!$A$4:$BP$126,$L77,FALSE))</f>
        <v>-23657.731798573699</v>
      </c>
      <c r="R77" s="30">
        <f>IF(R67=0,0,VLOOKUP(R67,FAC_TOTALS_APTA!$A$4:$BP$126,$L77,FALSE))</f>
        <v>-30148.690522132601</v>
      </c>
      <c r="S77" s="30">
        <f>IF(S67=0,0,VLOOKUP(S67,FAC_TOTALS_APTA!$A$4:$BP$126,$L77,FALSE))</f>
        <v>0</v>
      </c>
      <c r="T77" s="30">
        <f>IF(T67=0,0,VLOOKUP(T67,FAC_TOTALS_APTA!$A$4:$BP$126,$L77,FALSE))</f>
        <v>0</v>
      </c>
      <c r="U77" s="30">
        <f>IF(U67=0,0,VLOOKUP(U67,FAC_TOTALS_APTA!$A$4:$BP$126,$L77,FALSE))</f>
        <v>0</v>
      </c>
      <c r="V77" s="30">
        <f>IF(V67=0,0,VLOOKUP(V67,FAC_TOTALS_APTA!$A$4:$BP$126,$L77,FALSE))</f>
        <v>0</v>
      </c>
      <c r="W77" s="30">
        <f>IF(W67=0,0,VLOOKUP(W67,FAC_TOTALS_APTA!$A$4:$BP$126,$L77,FALSE))</f>
        <v>0</v>
      </c>
      <c r="X77" s="30">
        <f>IF(X67=0,0,VLOOKUP(X67,FAC_TOTALS_APTA!$A$4:$BP$126,$L77,FALSE))</f>
        <v>0</v>
      </c>
      <c r="Y77" s="30">
        <f>IF(Y67=0,0,VLOOKUP(Y67,FAC_TOTALS_APTA!$A$4:$BP$126,$L77,FALSE))</f>
        <v>0</v>
      </c>
      <c r="Z77" s="30">
        <f>IF(Z67=0,0,VLOOKUP(Z67,FAC_TOTALS_APTA!$A$4:$BP$126,$L77,FALSE))</f>
        <v>0</v>
      </c>
      <c r="AA77" s="30">
        <f>IF(AA67=0,0,VLOOKUP(AA67,FAC_TOTALS_APTA!$A$4:$BP$126,$L77,FALSE))</f>
        <v>0</v>
      </c>
      <c r="AB77" s="30">
        <f>IF(AB67=0,0,VLOOKUP(AB67,FAC_TOTALS_APTA!$A$4:$BP$126,$L77,FALSE))</f>
        <v>0</v>
      </c>
      <c r="AC77" s="33">
        <f t="shared" si="20"/>
        <v>-187575.95128358429</v>
      </c>
      <c r="AD77" s="34">
        <f>AC77/G83</f>
        <v>-6.089859983224046E-4</v>
      </c>
    </row>
    <row r="78" spans="2:33" x14ac:dyDescent="0.25">
      <c r="B78" s="26" t="s">
        <v>47</v>
      </c>
      <c r="C78" s="29"/>
      <c r="D78" s="105" t="s">
        <v>28</v>
      </c>
      <c r="E78" s="56"/>
      <c r="F78" s="7">
        <f>MATCH($D78,FAC_TOTALS_APTA!$A$2:$BP$2,)</f>
        <v>21</v>
      </c>
      <c r="G78" s="126">
        <f>VLOOKUP(G67,FAC_TOTALS_APTA!$A$4:$BP$126,$F78,FALSE)</f>
        <v>3.7964745491418501</v>
      </c>
      <c r="H78" s="126">
        <f>VLOOKUP(H67,FAC_TOTALS_APTA!$A$4:$BP$126,$F78,FALSE)</f>
        <v>5.1283173872823102</v>
      </c>
      <c r="I78" s="31">
        <f t="shared" si="17"/>
        <v>0.35081042185348199</v>
      </c>
      <c r="J78" s="32" t="str">
        <f t="shared" si="18"/>
        <v/>
      </c>
      <c r="K78" s="32" t="str">
        <f t="shared" si="19"/>
        <v>JTW_HOME_PCT_FAC</v>
      </c>
      <c r="L78" s="7">
        <f>MATCH($K78,FAC_TOTALS_APTA!$A$2:$BN$2,)</f>
        <v>42</v>
      </c>
      <c r="M78" s="30">
        <f>IF(M67=0,0,VLOOKUP(M67,FAC_TOTALS_APTA!$A$4:$BP$126,$L78,FALSE))</f>
        <v>229019.41767869701</v>
      </c>
      <c r="N78" s="30">
        <f>IF(N67=0,0,VLOOKUP(N67,FAC_TOTALS_APTA!$A$4:$BP$126,$L78,FALSE))</f>
        <v>-398130.89831208199</v>
      </c>
      <c r="O78" s="30">
        <f>IF(O67=0,0,VLOOKUP(O67,FAC_TOTALS_APTA!$A$4:$BP$126,$L78,FALSE))</f>
        <v>29856.130358834002</v>
      </c>
      <c r="P78" s="30">
        <f>IF(P67=0,0,VLOOKUP(P67,FAC_TOTALS_APTA!$A$4:$BP$126,$L78,FALSE))</f>
        <v>-1290837.6880995899</v>
      </c>
      <c r="Q78" s="30">
        <f>IF(Q67=0,0,VLOOKUP(Q67,FAC_TOTALS_APTA!$A$4:$BP$126,$L78,FALSE))</f>
        <v>-626699.22831944795</v>
      </c>
      <c r="R78" s="30">
        <f>IF(R67=0,0,VLOOKUP(R67,FAC_TOTALS_APTA!$A$4:$BP$126,$L78,FALSE))</f>
        <v>-772924.73795372504</v>
      </c>
      <c r="S78" s="30">
        <f>IF(S67=0,0,VLOOKUP(S67,FAC_TOTALS_APTA!$A$4:$BP$126,$L78,FALSE))</f>
        <v>0</v>
      </c>
      <c r="T78" s="30">
        <f>IF(T67=0,0,VLOOKUP(T67,FAC_TOTALS_APTA!$A$4:$BP$126,$L78,FALSE))</f>
        <v>0</v>
      </c>
      <c r="U78" s="30">
        <f>IF(U67=0,0,VLOOKUP(U67,FAC_TOTALS_APTA!$A$4:$BP$126,$L78,FALSE))</f>
        <v>0</v>
      </c>
      <c r="V78" s="30">
        <f>IF(V67=0,0,VLOOKUP(V67,FAC_TOTALS_APTA!$A$4:$BP$126,$L78,FALSE))</f>
        <v>0</v>
      </c>
      <c r="W78" s="30">
        <f>IF(W67=0,0,VLOOKUP(W67,FAC_TOTALS_APTA!$A$4:$BP$126,$L78,FALSE))</f>
        <v>0</v>
      </c>
      <c r="X78" s="30">
        <f>IF(X67=0,0,VLOOKUP(X67,FAC_TOTALS_APTA!$A$4:$BP$126,$L78,FALSE))</f>
        <v>0</v>
      </c>
      <c r="Y78" s="30">
        <f>IF(Y67=0,0,VLOOKUP(Y67,FAC_TOTALS_APTA!$A$4:$BP$126,$L78,FALSE))</f>
        <v>0</v>
      </c>
      <c r="Z78" s="30">
        <f>IF(Z67=0,0,VLOOKUP(Z67,FAC_TOTALS_APTA!$A$4:$BP$126,$L78,FALSE))</f>
        <v>0</v>
      </c>
      <c r="AA78" s="30">
        <f>IF(AA67=0,0,VLOOKUP(AA67,FAC_TOTALS_APTA!$A$4:$BP$126,$L78,FALSE))</f>
        <v>0</v>
      </c>
      <c r="AB78" s="30">
        <f>IF(AB67=0,0,VLOOKUP(AB67,FAC_TOTALS_APTA!$A$4:$BP$126,$L78,FALSE))</f>
        <v>0</v>
      </c>
      <c r="AC78" s="33">
        <f t="shared" si="20"/>
        <v>-2829717.0046473136</v>
      </c>
      <c r="AD78" s="34">
        <f>AC78/G83</f>
        <v>-9.186988114695701E-3</v>
      </c>
    </row>
    <row r="79" spans="2:33" x14ac:dyDescent="0.25">
      <c r="B79" s="26" t="s">
        <v>63</v>
      </c>
      <c r="C79" s="29"/>
      <c r="D79" s="12" t="s">
        <v>97</v>
      </c>
      <c r="E79" s="56"/>
      <c r="F79" s="7">
        <f>MATCH($D79,FAC_TOTALS_APTA!$A$2:$BP$2,)</f>
        <v>27</v>
      </c>
      <c r="G79" s="126">
        <f>VLOOKUP(G67,FAC_TOTALS_APTA!$A$4:$BP$126,$F79,FALSE)</f>
        <v>0</v>
      </c>
      <c r="H79" s="126">
        <f>VLOOKUP(H67,FAC_TOTALS_APTA!$A$4:$BP$126,$F79,FALSE)</f>
        <v>3.2621241012143001</v>
      </c>
      <c r="I79" s="31" t="str">
        <f t="shared" si="17"/>
        <v>-</v>
      </c>
      <c r="J79" s="32" t="str">
        <f t="shared" si="18"/>
        <v/>
      </c>
      <c r="K79" s="32" t="str">
        <f t="shared" si="19"/>
        <v>YEARS_SINCE_TNC_BUS_LOW_FAC</v>
      </c>
      <c r="L79" s="7">
        <f>MATCH($K79,FAC_TOTALS_APTA!$A$2:$BN$2,)</f>
        <v>48</v>
      </c>
      <c r="M79" s="30">
        <f>IF(M67=0,0,VLOOKUP(M67,FAC_TOTALS_APTA!$A$4:$BP$126,$L79,FALSE))</f>
        <v>0</v>
      </c>
      <c r="N79" s="30">
        <f>IF(N67=0,0,VLOOKUP(N67,FAC_TOTALS_APTA!$A$4:$BP$126,$L79,FALSE))</f>
        <v>0</v>
      </c>
      <c r="O79" s="30">
        <f>IF(O67=0,0,VLOOKUP(O67,FAC_TOTALS_APTA!$A$4:$BP$126,$L79,FALSE))</f>
        <v>-5596534.2494453099</v>
      </c>
      <c r="P79" s="30">
        <f>IF(P67=0,0,VLOOKUP(P67,FAC_TOTALS_APTA!$A$4:$BP$126,$L79,FALSE))</f>
        <v>-7550889.8815442901</v>
      </c>
      <c r="Q79" s="30">
        <f>IF(Q67=0,0,VLOOKUP(Q67,FAC_TOTALS_APTA!$A$4:$BP$126,$L79,FALSE))</f>
        <v>-8031780.2694699401</v>
      </c>
      <c r="R79" s="30">
        <f>IF(R67=0,0,VLOOKUP(R67,FAC_TOTALS_APTA!$A$4:$BP$126,$L79,FALSE))</f>
        <v>-8680676.7335209902</v>
      </c>
      <c r="S79" s="30">
        <f>IF(S67=0,0,VLOOKUP(S67,FAC_TOTALS_APTA!$A$4:$BP$126,$L79,FALSE))</f>
        <v>0</v>
      </c>
      <c r="T79" s="30">
        <f>IF(T67=0,0,VLOOKUP(T67,FAC_TOTALS_APTA!$A$4:$BP$126,$L79,FALSE))</f>
        <v>0</v>
      </c>
      <c r="U79" s="30">
        <f>IF(U67=0,0,VLOOKUP(U67,FAC_TOTALS_APTA!$A$4:$BP$126,$L79,FALSE))</f>
        <v>0</v>
      </c>
      <c r="V79" s="30">
        <f>IF(V67=0,0,VLOOKUP(V67,FAC_TOTALS_APTA!$A$4:$BP$126,$L79,FALSE))</f>
        <v>0</v>
      </c>
      <c r="W79" s="30">
        <f>IF(W67=0,0,VLOOKUP(W67,FAC_TOTALS_APTA!$A$4:$BP$126,$L79,FALSE))</f>
        <v>0</v>
      </c>
      <c r="X79" s="30">
        <f>IF(X67=0,0,VLOOKUP(X67,FAC_TOTALS_APTA!$A$4:$BP$126,$L79,FALSE))</f>
        <v>0</v>
      </c>
      <c r="Y79" s="30">
        <f>IF(Y67=0,0,VLOOKUP(Y67,FAC_TOTALS_APTA!$A$4:$BP$126,$L79,FALSE))</f>
        <v>0</v>
      </c>
      <c r="Z79" s="30">
        <f>IF(Z67=0,0,VLOOKUP(Z67,FAC_TOTALS_APTA!$A$4:$BP$126,$L79,FALSE))</f>
        <v>0</v>
      </c>
      <c r="AA79" s="30">
        <f>IF(AA67=0,0,VLOOKUP(AA67,FAC_TOTALS_APTA!$A$4:$BP$126,$L79,FALSE))</f>
        <v>0</v>
      </c>
      <c r="AB79" s="30">
        <f>IF(AB67=0,0,VLOOKUP(AB67,FAC_TOTALS_APTA!$A$4:$BP$126,$L79,FALSE))</f>
        <v>0</v>
      </c>
      <c r="AC79" s="33">
        <f t="shared" si="20"/>
        <v>-29859881.133980528</v>
      </c>
      <c r="AD79" s="34">
        <f>AC79/G83</f>
        <v>-9.6943394916728126E-2</v>
      </c>
    </row>
    <row r="80" spans="2:33" x14ac:dyDescent="0.25">
      <c r="B80" s="26" t="s">
        <v>64</v>
      </c>
      <c r="C80" s="29"/>
      <c r="D80" s="105" t="s">
        <v>43</v>
      </c>
      <c r="E80" s="56"/>
      <c r="F80" s="7">
        <f>MATCH($D80,FAC_TOTALS_APTA!$A$2:$BP$2,)</f>
        <v>31</v>
      </c>
      <c r="G80" s="126">
        <f>VLOOKUP(G67,FAC_TOTALS_APTA!$A$4:$BP$126,$F80,FALSE)</f>
        <v>3.8681875663871497E-2</v>
      </c>
      <c r="H80" s="126">
        <f>VLOOKUP(H67,FAC_TOTALS_APTA!$A$4:$BP$126,$F80,FALSE)</f>
        <v>0.57605336462404799</v>
      </c>
      <c r="I80" s="31">
        <f t="shared" si="17"/>
        <v>13.892074252802491</v>
      </c>
      <c r="J80" s="32" t="str">
        <f t="shared" ref="J80:J81" si="21">IF(C80="Log","_log","")</f>
        <v/>
      </c>
      <c r="K80" s="32" t="str">
        <f t="shared" si="19"/>
        <v>BIKE_SHARE_FAC</v>
      </c>
      <c r="L80" s="7">
        <f>MATCH($K80,FAC_TOTALS_APTA!$A$2:$BN$2,)</f>
        <v>52</v>
      </c>
      <c r="M80" s="30">
        <f>IF(M67=0,0,VLOOKUP(M67,FAC_TOTALS_APTA!$A$4:$BP$126,$L80,FALSE))</f>
        <v>0</v>
      </c>
      <c r="N80" s="30">
        <f>IF(N67=0,0,VLOOKUP(N67,FAC_TOTALS_APTA!$A$4:$BP$126,$L80,FALSE))</f>
        <v>-71380.917927672999</v>
      </c>
      <c r="O80" s="30">
        <f>IF(O67=0,0,VLOOKUP(O67,FAC_TOTALS_APTA!$A$4:$BP$126,$L80,FALSE))</f>
        <v>-178158.06611169901</v>
      </c>
      <c r="P80" s="30">
        <f>IF(P67=0,0,VLOOKUP(P67,FAC_TOTALS_APTA!$A$4:$BP$126,$L80,FALSE))</f>
        <v>-282216.04396722</v>
      </c>
      <c r="Q80" s="30">
        <f>IF(Q67=0,0,VLOOKUP(Q67,FAC_TOTALS_APTA!$A$4:$BP$126,$L80,FALSE))</f>
        <v>-662543.28987558</v>
      </c>
      <c r="R80" s="30">
        <f>IF(R67=0,0,VLOOKUP(R67,FAC_TOTALS_APTA!$A$4:$BP$126,$L80,FALSE))</f>
        <v>-454600.307664792</v>
      </c>
      <c r="S80" s="30">
        <f>IF(S67=0,0,VLOOKUP(S67,FAC_TOTALS_APTA!$A$4:$BP$126,$L80,FALSE))</f>
        <v>0</v>
      </c>
      <c r="T80" s="30">
        <f>IF(T67=0,0,VLOOKUP(T67,FAC_TOTALS_APTA!$A$4:$BP$126,$L80,FALSE))</f>
        <v>0</v>
      </c>
      <c r="U80" s="30">
        <f>IF(U67=0,0,VLOOKUP(U67,FAC_TOTALS_APTA!$A$4:$BP$126,$L80,FALSE))</f>
        <v>0</v>
      </c>
      <c r="V80" s="30">
        <f>IF(V67=0,0,VLOOKUP(V67,FAC_TOTALS_APTA!$A$4:$BP$126,$L80,FALSE))</f>
        <v>0</v>
      </c>
      <c r="W80" s="30">
        <f>IF(W67=0,0,VLOOKUP(W67,FAC_TOTALS_APTA!$A$4:$BP$126,$L80,FALSE))</f>
        <v>0</v>
      </c>
      <c r="X80" s="30">
        <f>IF(X67=0,0,VLOOKUP(X67,FAC_TOTALS_APTA!$A$4:$BP$126,$L80,FALSE))</f>
        <v>0</v>
      </c>
      <c r="Y80" s="30">
        <f>IF(Y67=0,0,VLOOKUP(Y67,FAC_TOTALS_APTA!$A$4:$BP$126,$L80,FALSE))</f>
        <v>0</v>
      </c>
      <c r="Z80" s="30">
        <f>IF(Z67=0,0,VLOOKUP(Z67,FAC_TOTALS_APTA!$A$4:$BP$126,$L80,FALSE))</f>
        <v>0</v>
      </c>
      <c r="AA80" s="30">
        <f>IF(AA67=0,0,VLOOKUP(AA67,FAC_TOTALS_APTA!$A$4:$BP$126,$L80,FALSE))</f>
        <v>0</v>
      </c>
      <c r="AB80" s="30">
        <f>IF(AB67=0,0,VLOOKUP(AB67,FAC_TOTALS_APTA!$A$4:$BP$126,$L80,FALSE))</f>
        <v>0</v>
      </c>
      <c r="AC80" s="33">
        <f t="shared" si="20"/>
        <v>-1648898.6255469641</v>
      </c>
      <c r="AD80" s="34">
        <f>AC80/G83</f>
        <v>-5.3533311106232278E-3</v>
      </c>
      <c r="AG80" s="54"/>
    </row>
    <row r="81" spans="1:31" x14ac:dyDescent="0.25">
      <c r="B81" s="9" t="s">
        <v>65</v>
      </c>
      <c r="C81" s="28"/>
      <c r="D81" s="130" t="s">
        <v>44</v>
      </c>
      <c r="E81" s="57"/>
      <c r="F81" s="8">
        <f>MATCH($D81,FAC_TOTALS_APTA!$A$2:$BP$2,)</f>
        <v>32</v>
      </c>
      <c r="G81" s="132">
        <f>VLOOKUP(G67,FAC_TOTALS_APTA!$A$4:$BP$126,$F81,FALSE)</f>
        <v>0</v>
      </c>
      <c r="H81" s="132">
        <f>VLOOKUP(H67,FAC_TOTALS_APTA!$A$4:$BP$126,$F81,FALSE)</f>
        <v>6.7187175884046699E-2</v>
      </c>
      <c r="I81" s="37" t="str">
        <f t="shared" si="17"/>
        <v>-</v>
      </c>
      <c r="J81" s="38" t="str">
        <f t="shared" si="21"/>
        <v/>
      </c>
      <c r="K81" s="38" t="str">
        <f t="shared" si="19"/>
        <v>scooter_flag_FAC</v>
      </c>
      <c r="L81" s="8">
        <f>MATCH($K81,FAC_TOTALS_APTA!$A$2:$BN$2,)</f>
        <v>53</v>
      </c>
      <c r="M81" s="39">
        <f>IF(M67=0,0,VLOOKUP(M67,FAC_TOTALS_APTA!$A$4:$BP$126,$L81,FALSE))</f>
        <v>0</v>
      </c>
      <c r="N81" s="39">
        <f>IF(N67=0,0,VLOOKUP(N67,FAC_TOTALS_APTA!$A$4:$BP$126,$L81,FALSE))</f>
        <v>0</v>
      </c>
      <c r="O81" s="39">
        <f>IF(O67=0,0,VLOOKUP(O67,FAC_TOTALS_APTA!$A$4:$BP$126,$L81,FALSE))</f>
        <v>0</v>
      </c>
      <c r="P81" s="39">
        <f>IF(P67=0,0,VLOOKUP(P67,FAC_TOTALS_APTA!$A$4:$BP$126,$L81,FALSE))</f>
        <v>0</v>
      </c>
      <c r="Q81" s="39">
        <f>IF(Q67=0,0,VLOOKUP(Q67,FAC_TOTALS_APTA!$A$4:$BP$126,$L81,FALSE))</f>
        <v>0</v>
      </c>
      <c r="R81" s="39">
        <f>IF(R67=0,0,VLOOKUP(R67,FAC_TOTALS_APTA!$A$4:$BP$126,$L81,FALSE))</f>
        <v>-725663.66596954199</v>
      </c>
      <c r="S81" s="39">
        <f>IF(S67=0,0,VLOOKUP(S67,FAC_TOTALS_APTA!$A$4:$BP$126,$L81,FALSE))</f>
        <v>0</v>
      </c>
      <c r="T81" s="39">
        <f>IF(T67=0,0,VLOOKUP(T67,FAC_TOTALS_APTA!$A$4:$BP$126,$L81,FALSE))</f>
        <v>0</v>
      </c>
      <c r="U81" s="39">
        <f>IF(U67=0,0,VLOOKUP(U67,FAC_TOTALS_APTA!$A$4:$BP$126,$L81,FALSE))</f>
        <v>0</v>
      </c>
      <c r="V81" s="39">
        <f>IF(V67=0,0,VLOOKUP(V67,FAC_TOTALS_APTA!$A$4:$BP$126,$L81,FALSE))</f>
        <v>0</v>
      </c>
      <c r="W81" s="39">
        <f>IF(W67=0,0,VLOOKUP(W67,FAC_TOTALS_APTA!$A$4:$BP$126,$L81,FALSE))</f>
        <v>0</v>
      </c>
      <c r="X81" s="39">
        <f>IF(X67=0,0,VLOOKUP(X67,FAC_TOTALS_APTA!$A$4:$BP$126,$L81,FALSE))</f>
        <v>0</v>
      </c>
      <c r="Y81" s="39">
        <f>IF(Y67=0,0,VLOOKUP(Y67,FAC_TOTALS_APTA!$A$4:$BP$126,$L81,FALSE))</f>
        <v>0</v>
      </c>
      <c r="Z81" s="39">
        <f>IF(Z67=0,0,VLOOKUP(Z67,FAC_TOTALS_APTA!$A$4:$BP$126,$L81,FALSE))</f>
        <v>0</v>
      </c>
      <c r="AA81" s="39">
        <f>IF(AA67=0,0,VLOOKUP(AA67,FAC_TOTALS_APTA!$A$4:$BP$126,$L81,FALSE))</f>
        <v>0</v>
      </c>
      <c r="AB81" s="39">
        <f>IF(AB67=0,0,VLOOKUP(AB67,FAC_TOTALS_APTA!$A$4:$BP$126,$L81,FALSE))</f>
        <v>0</v>
      </c>
      <c r="AC81" s="40">
        <f t="shared" si="20"/>
        <v>-725663.66596954199</v>
      </c>
      <c r="AD81" s="41">
        <f>AC81/G83</f>
        <v>-2.3559470659362293E-3</v>
      </c>
    </row>
    <row r="82" spans="1:31" x14ac:dyDescent="0.25">
      <c r="B82" s="42" t="s">
        <v>53</v>
      </c>
      <c r="C82" s="43"/>
      <c r="D82" s="42" t="s">
        <v>45</v>
      </c>
      <c r="E82" s="44"/>
      <c r="F82" s="45"/>
      <c r="G82" s="142"/>
      <c r="H82" s="142"/>
      <c r="I82" s="47"/>
      <c r="J82" s="48"/>
      <c r="K82" s="48" t="str">
        <f t="shared" ref="K82" si="22">CONCATENATE(D82,J82,"_FAC")</f>
        <v>New_Reporter_FAC</v>
      </c>
      <c r="L82" s="45">
        <f>MATCH($K82,FAC_TOTALS_APTA!$A$2:$BN$2,)</f>
        <v>57</v>
      </c>
      <c r="M82" s="46">
        <f>IF(M67=0,0,VLOOKUP(M67,FAC_TOTALS_APTA!$A$4:$BP$126,$L82,FALSE))</f>
        <v>0</v>
      </c>
      <c r="N82" s="46">
        <f>IF(N67=0,0,VLOOKUP(N67,FAC_TOTALS_APTA!$A$4:$BP$126,$L82,FALSE))</f>
        <v>0</v>
      </c>
      <c r="O82" s="46">
        <f>IF(O67=0,0,VLOOKUP(O67,FAC_TOTALS_APTA!$A$4:$BP$126,$L82,FALSE))</f>
        <v>0</v>
      </c>
      <c r="P82" s="46">
        <f>IF(P67=0,0,VLOOKUP(P67,FAC_TOTALS_APTA!$A$4:$BP$126,$L82,FALSE))</f>
        <v>0</v>
      </c>
      <c r="Q82" s="46">
        <f>IF(Q67=0,0,VLOOKUP(Q67,FAC_TOTALS_APTA!$A$4:$BP$126,$L82,FALSE))</f>
        <v>0</v>
      </c>
      <c r="R82" s="46">
        <f>IF(R67=0,0,VLOOKUP(R67,FAC_TOTALS_APTA!$A$4:$BP$126,$L82,FALSE))</f>
        <v>0</v>
      </c>
      <c r="S82" s="46">
        <f>IF(S67=0,0,VLOOKUP(S67,FAC_TOTALS_APTA!$A$4:$BP$126,$L82,FALSE))</f>
        <v>0</v>
      </c>
      <c r="T82" s="46">
        <f>IF(T67=0,0,VLOOKUP(T67,FAC_TOTALS_APTA!$A$4:$BP$126,$L82,FALSE))</f>
        <v>0</v>
      </c>
      <c r="U82" s="46">
        <f>IF(U67=0,0,VLOOKUP(U67,FAC_TOTALS_APTA!$A$4:$BP$126,$L82,FALSE))</f>
        <v>0</v>
      </c>
      <c r="V82" s="46">
        <f>IF(V67=0,0,VLOOKUP(V67,FAC_TOTALS_APTA!$A$4:$BP$126,$L82,FALSE))</f>
        <v>0</v>
      </c>
      <c r="W82" s="46">
        <f>IF(W67=0,0,VLOOKUP(W67,FAC_TOTALS_APTA!$A$4:$BP$126,$L82,FALSE))</f>
        <v>0</v>
      </c>
      <c r="X82" s="46">
        <f>IF(X67=0,0,VLOOKUP(X67,FAC_TOTALS_APTA!$A$4:$BP$126,$L82,FALSE))</f>
        <v>0</v>
      </c>
      <c r="Y82" s="46">
        <f>IF(Y67=0,0,VLOOKUP(Y67,FAC_TOTALS_APTA!$A$4:$BP$126,$L82,FALSE))</f>
        <v>0</v>
      </c>
      <c r="Z82" s="46">
        <f>IF(Z67=0,0,VLOOKUP(Z67,FAC_TOTALS_APTA!$A$4:$BP$126,$L82,FALSE))</f>
        <v>0</v>
      </c>
      <c r="AA82" s="46">
        <f>IF(AA67=0,0,VLOOKUP(AA67,FAC_TOTALS_APTA!$A$4:$BP$126,$L82,FALSE))</f>
        <v>0</v>
      </c>
      <c r="AB82" s="46">
        <f>IF(AB67=0,0,VLOOKUP(AB67,FAC_TOTALS_APTA!$A$4:$BP$126,$L82,FALSE))</f>
        <v>0</v>
      </c>
      <c r="AC82" s="49">
        <f>SUM(M82:AB82)</f>
        <v>0</v>
      </c>
      <c r="AD82" s="50">
        <f>AC82/G84</f>
        <v>0</v>
      </c>
    </row>
    <row r="83" spans="1:31" s="108" customFormat="1" ht="15.75" customHeight="1" x14ac:dyDescent="0.25">
      <c r="A83" s="107"/>
      <c r="B83" s="26" t="s">
        <v>66</v>
      </c>
      <c r="C83" s="29"/>
      <c r="D83" s="7" t="s">
        <v>6</v>
      </c>
      <c r="E83" s="56"/>
      <c r="F83" s="7">
        <f>MATCH($D83,FAC_TOTALS_APTA!$A$2:$BN$2,)</f>
        <v>10</v>
      </c>
      <c r="G83" s="118">
        <f>VLOOKUP(G67,FAC_TOTALS_APTA!$A$4:$BP$126,$F83,FALSE)</f>
        <v>308013569.77057999</v>
      </c>
      <c r="H83" s="118">
        <f>VLOOKUP(H67,FAC_TOTALS_APTA!$A$4:$BN$126,$F83,FALSE)</f>
        <v>262622577.39688599</v>
      </c>
      <c r="I83" s="113">
        <f t="shared" ref="I83" si="23">H83/G83-1</f>
        <v>-0.14736685921825754</v>
      </c>
      <c r="J83" s="32"/>
      <c r="K83" s="32"/>
      <c r="L83" s="7"/>
      <c r="M83" s="30">
        <f t="shared" ref="M83:AB83" si="24">SUM(M69:M76)</f>
        <v>-5676567.1590268863</v>
      </c>
      <c r="N83" s="30">
        <f t="shared" si="24"/>
        <v>1592854.2101678932</v>
      </c>
      <c r="O83" s="30">
        <f t="shared" si="24"/>
        <v>-11795015.340563912</v>
      </c>
      <c r="P83" s="30">
        <f t="shared" si="24"/>
        <v>-4850464.5149357375</v>
      </c>
      <c r="Q83" s="30">
        <f t="shared" si="24"/>
        <v>4781253.2221466387</v>
      </c>
      <c r="R83" s="30">
        <f t="shared" si="24"/>
        <v>5448641.9545522211</v>
      </c>
      <c r="S83" s="30">
        <f t="shared" si="24"/>
        <v>0</v>
      </c>
      <c r="T83" s="30">
        <f t="shared" si="24"/>
        <v>0</v>
      </c>
      <c r="U83" s="30">
        <f t="shared" si="24"/>
        <v>0</v>
      </c>
      <c r="V83" s="30">
        <f t="shared" si="24"/>
        <v>0</v>
      </c>
      <c r="W83" s="30">
        <f t="shared" si="24"/>
        <v>0</v>
      </c>
      <c r="X83" s="30">
        <f t="shared" si="24"/>
        <v>0</v>
      </c>
      <c r="Y83" s="30">
        <f t="shared" si="24"/>
        <v>0</v>
      </c>
      <c r="Z83" s="30">
        <f t="shared" si="24"/>
        <v>0</v>
      </c>
      <c r="AA83" s="30">
        <f t="shared" si="24"/>
        <v>0</v>
      </c>
      <c r="AB83" s="30">
        <f t="shared" si="24"/>
        <v>0</v>
      </c>
      <c r="AC83" s="33">
        <f>H83-G83</f>
        <v>-45390992.373694003</v>
      </c>
      <c r="AD83" s="34">
        <f>I83</f>
        <v>-0.14736685921825754</v>
      </c>
      <c r="AE83" s="107"/>
    </row>
    <row r="84" spans="1:31" ht="13.5" customHeight="1" thickBot="1" x14ac:dyDescent="0.3">
      <c r="B84" s="10" t="s">
        <v>50</v>
      </c>
      <c r="C84" s="24"/>
      <c r="D84" s="24" t="s">
        <v>4</v>
      </c>
      <c r="E84" s="24"/>
      <c r="F84" s="24">
        <f>MATCH($D84,FAC_TOTALS_APTA!$A$2:$BN$2,)</f>
        <v>8</v>
      </c>
      <c r="G84" s="115">
        <f>VLOOKUP(G67,FAC_TOTALS_APTA!$A$4:$BN$126,$F84,FALSE)</f>
        <v>308556319.99999899</v>
      </c>
      <c r="H84" s="115">
        <f>VLOOKUP(H67,FAC_TOTALS_APTA!$A$4:$BN$126,$F84,FALSE)</f>
        <v>263469331</v>
      </c>
      <c r="I84" s="114">
        <f t="shared" ref="I84" si="25">H84/G84-1</f>
        <v>-0.14612239671512528</v>
      </c>
      <c r="J84" s="51"/>
      <c r="K84" s="51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52">
        <f>H84-G84</f>
        <v>-45086988.999998987</v>
      </c>
      <c r="AD84" s="53">
        <f>I84</f>
        <v>-0.14612239671512528</v>
      </c>
    </row>
    <row r="85" spans="1:31" ht="14.25" thickTop="1" thickBot="1" x14ac:dyDescent="0.3">
      <c r="B85" s="58" t="s">
        <v>67</v>
      </c>
      <c r="C85" s="59"/>
      <c r="D85" s="59"/>
      <c r="E85" s="60"/>
      <c r="F85" s="59"/>
      <c r="G85" s="155"/>
      <c r="H85" s="155"/>
      <c r="I85" s="61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3">
        <f>AD84-AD83</f>
        <v>1.2444625031322598E-3</v>
      </c>
    </row>
    <row r="86" spans="1:31" ht="13.5" thickTop="1" x14ac:dyDescent="0.25"/>
    <row r="87" spans="1:31" s="11" customFormat="1" x14ac:dyDescent="0.25">
      <c r="B87" s="19" t="s">
        <v>25</v>
      </c>
      <c r="E87" s="7"/>
      <c r="G87" s="107"/>
      <c r="H87" s="107"/>
      <c r="I87" s="18"/>
    </row>
    <row r="88" spans="1:31" x14ac:dyDescent="0.25">
      <c r="B88" s="16" t="s">
        <v>16</v>
      </c>
      <c r="C88" s="17" t="s">
        <v>17</v>
      </c>
      <c r="D88" s="11"/>
      <c r="E88" s="7"/>
      <c r="F88" s="11"/>
      <c r="G88" s="107"/>
      <c r="H88" s="107"/>
      <c r="I88" s="18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1" x14ac:dyDescent="0.25">
      <c r="B89" s="16"/>
      <c r="C89" s="17"/>
      <c r="D89" s="11"/>
      <c r="E89" s="7"/>
      <c r="F89" s="11"/>
      <c r="G89" s="107"/>
      <c r="H89" s="107"/>
      <c r="I89" s="18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1" x14ac:dyDescent="0.25">
      <c r="B90" s="19" t="s">
        <v>26</v>
      </c>
      <c r="C90" s="20">
        <v>0</v>
      </c>
      <c r="D90" s="11"/>
      <c r="E90" s="7"/>
      <c r="F90" s="11"/>
      <c r="G90" s="107"/>
      <c r="H90" s="107"/>
      <c r="I90" s="18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1" ht="13.5" thickBot="1" x14ac:dyDescent="0.3">
      <c r="B91" s="21" t="s">
        <v>35</v>
      </c>
      <c r="C91" s="22">
        <v>10</v>
      </c>
      <c r="D91" s="23"/>
      <c r="E91" s="24"/>
      <c r="F91" s="23"/>
      <c r="G91" s="158"/>
      <c r="H91" s="158"/>
      <c r="I91" s="25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</row>
    <row r="92" spans="1:31" ht="13.5" thickTop="1" x14ac:dyDescent="0.25">
      <c r="B92" s="62"/>
      <c r="C92" s="63"/>
      <c r="D92" s="63"/>
      <c r="E92" s="63"/>
      <c r="F92" s="63"/>
      <c r="G92" s="172" t="s">
        <v>51</v>
      </c>
      <c r="H92" s="172"/>
      <c r="I92" s="172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172" t="s">
        <v>55</v>
      </c>
      <c r="AD92" s="172"/>
    </row>
    <row r="93" spans="1:31" x14ac:dyDescent="0.25">
      <c r="B93" s="9" t="s">
        <v>18</v>
      </c>
      <c r="C93" s="28" t="s">
        <v>19</v>
      </c>
      <c r="D93" s="8" t="s">
        <v>20</v>
      </c>
      <c r="E93" s="8"/>
      <c r="F93" s="8"/>
      <c r="G93" s="129">
        <f>$C$1</f>
        <v>2012</v>
      </c>
      <c r="H93" s="129">
        <f>$C$2</f>
        <v>2018</v>
      </c>
      <c r="I93" s="28" t="s">
        <v>22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 t="s">
        <v>24</v>
      </c>
      <c r="AD93" s="28" t="s">
        <v>22</v>
      </c>
    </row>
    <row r="94" spans="1:31" ht="12.95" hidden="1" customHeight="1" x14ac:dyDescent="0.25">
      <c r="B94" s="26"/>
      <c r="C94" s="29"/>
      <c r="D94" s="7"/>
      <c r="E94" s="7"/>
      <c r="F94" s="7"/>
      <c r="G94" s="105"/>
      <c r="H94" s="105"/>
      <c r="I94" s="29"/>
      <c r="J94" s="7"/>
      <c r="K94" s="7"/>
      <c r="L94" s="7"/>
      <c r="M94" s="7">
        <v>1</v>
      </c>
      <c r="N94" s="7">
        <v>2</v>
      </c>
      <c r="O94" s="7">
        <v>3</v>
      </c>
      <c r="P94" s="7">
        <v>4</v>
      </c>
      <c r="Q94" s="7">
        <v>5</v>
      </c>
      <c r="R94" s="7">
        <v>6</v>
      </c>
      <c r="S94" s="7">
        <v>7</v>
      </c>
      <c r="T94" s="7">
        <v>8</v>
      </c>
      <c r="U94" s="7">
        <v>9</v>
      </c>
      <c r="V94" s="7">
        <v>10</v>
      </c>
      <c r="W94" s="7">
        <v>11</v>
      </c>
      <c r="X94" s="7">
        <v>12</v>
      </c>
      <c r="Y94" s="7">
        <v>13</v>
      </c>
      <c r="Z94" s="7">
        <v>14</v>
      </c>
      <c r="AA94" s="7">
        <v>15</v>
      </c>
      <c r="AB94" s="7">
        <v>16</v>
      </c>
      <c r="AC94" s="7"/>
      <c r="AD94" s="7"/>
    </row>
    <row r="95" spans="1:31" ht="12.95" hidden="1" customHeight="1" x14ac:dyDescent="0.25">
      <c r="B95" s="26"/>
      <c r="C95" s="29"/>
      <c r="D95" s="7"/>
      <c r="E95" s="7"/>
      <c r="F95" s="7"/>
      <c r="G95" s="105" t="str">
        <f>CONCATENATE($C90,"_",$C91,"_",G93)</f>
        <v>0_10_2012</v>
      </c>
      <c r="H95" s="105" t="str">
        <f>CONCATENATE($C90,"_",$C91,"_",H93)</f>
        <v>0_10_2018</v>
      </c>
      <c r="I95" s="29"/>
      <c r="J95" s="7"/>
      <c r="K95" s="7"/>
      <c r="L95" s="7"/>
      <c r="M95" s="7" t="str">
        <f>IF($G93+M94&gt;$H93,0,CONCATENATE($C90,"_",$C91,"_",$G93+M94))</f>
        <v>0_10_2013</v>
      </c>
      <c r="N95" s="7" t="str">
        <f t="shared" ref="N95:AB95" si="26">IF($G93+N94&gt;$H93,0,CONCATENATE($C90,"_",$C91,"_",$G93+N94))</f>
        <v>0_10_2014</v>
      </c>
      <c r="O95" s="7" t="str">
        <f t="shared" si="26"/>
        <v>0_10_2015</v>
      </c>
      <c r="P95" s="7" t="str">
        <f t="shared" si="26"/>
        <v>0_10_2016</v>
      </c>
      <c r="Q95" s="7" t="str">
        <f t="shared" si="26"/>
        <v>0_10_2017</v>
      </c>
      <c r="R95" s="7" t="str">
        <f t="shared" si="26"/>
        <v>0_10_2018</v>
      </c>
      <c r="S95" s="7">
        <f t="shared" si="26"/>
        <v>0</v>
      </c>
      <c r="T95" s="7">
        <f t="shared" si="26"/>
        <v>0</v>
      </c>
      <c r="U95" s="7">
        <f t="shared" si="26"/>
        <v>0</v>
      </c>
      <c r="V95" s="7">
        <f t="shared" si="26"/>
        <v>0</v>
      </c>
      <c r="W95" s="7">
        <f t="shared" si="26"/>
        <v>0</v>
      </c>
      <c r="X95" s="7">
        <f t="shared" si="26"/>
        <v>0</v>
      </c>
      <c r="Y95" s="7">
        <f t="shared" si="26"/>
        <v>0</v>
      </c>
      <c r="Z95" s="7">
        <f t="shared" si="26"/>
        <v>0</v>
      </c>
      <c r="AA95" s="7">
        <f t="shared" si="26"/>
        <v>0</v>
      </c>
      <c r="AB95" s="7">
        <f t="shared" si="26"/>
        <v>0</v>
      </c>
      <c r="AC95" s="7"/>
      <c r="AD95" s="7"/>
    </row>
    <row r="96" spans="1:31" ht="12.95" hidden="1" customHeight="1" x14ac:dyDescent="0.25">
      <c r="B96" s="26"/>
      <c r="C96" s="29"/>
      <c r="D96" s="7"/>
      <c r="E96" s="7"/>
      <c r="F96" s="7" t="s">
        <v>23</v>
      </c>
      <c r="G96" s="118"/>
      <c r="H96" s="118"/>
      <c r="I96" s="29"/>
      <c r="J96" s="7"/>
      <c r="K96" s="7"/>
      <c r="L96" s="7" t="s">
        <v>23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1" x14ac:dyDescent="0.25">
      <c r="B97" s="26" t="s">
        <v>31</v>
      </c>
      <c r="C97" s="29" t="s">
        <v>21</v>
      </c>
      <c r="D97" s="105" t="s">
        <v>88</v>
      </c>
      <c r="E97" s="56"/>
      <c r="F97" s="7">
        <f>MATCH($D97,FAC_TOTALS_APTA!$A$2:$BP$2,)</f>
        <v>12</v>
      </c>
      <c r="G97" s="118">
        <f>VLOOKUP(G95,FAC_TOTALS_APTA!$A$4:$BP$126,$F97,FALSE)</f>
        <v>227959423.99999899</v>
      </c>
      <c r="H97" s="118">
        <f>VLOOKUP(H95,FAC_TOTALS_APTA!$A$4:$BP$126,$F97,FALSE)</f>
        <v>230662402</v>
      </c>
      <c r="I97" s="31">
        <f>IFERROR(H97/G97-1,"-")</f>
        <v>1.1857276845904874E-2</v>
      </c>
      <c r="J97" s="32" t="str">
        <f>IF(C97="Log","_log","")</f>
        <v>_log</v>
      </c>
      <c r="K97" s="32" t="str">
        <f>CONCATENATE(D97,J97,"_FAC")</f>
        <v>VRM_ADJ_HINY_log_FAC</v>
      </c>
      <c r="L97" s="7">
        <f>MATCH($K97,FAC_TOTALS_APTA!$A$2:$BN$2,)</f>
        <v>33</v>
      </c>
      <c r="M97" s="30">
        <f>IF(M95=0,0,VLOOKUP(M95,FAC_TOTALS_APTA!$A$4:$BP$126,$L97,FALSE))</f>
        <v>12620899.3796403</v>
      </c>
      <c r="N97" s="30">
        <f>IF(N95=0,0,VLOOKUP(N95,FAC_TOTALS_APTA!$A$4:$BP$126,$L97,FALSE))</f>
        <v>-65003.267341455299</v>
      </c>
      <c r="O97" s="30">
        <f>IF(O95=0,0,VLOOKUP(O95,FAC_TOTALS_APTA!$A$4:$BP$126,$L97,FALSE))</f>
        <v>2289051.0234172102</v>
      </c>
      <c r="P97" s="30">
        <f>IF(P95=0,0,VLOOKUP(P95,FAC_TOTALS_APTA!$A$4:$BP$126,$L97,FALSE))</f>
        <v>-1924197.68120736</v>
      </c>
      <c r="Q97" s="30">
        <f>IF(Q95=0,0,VLOOKUP(Q95,FAC_TOTALS_APTA!$A$4:$BP$126,$L97,FALSE))</f>
        <v>-3470644.6027565501</v>
      </c>
      <c r="R97" s="30">
        <f>IF(R95=0,0,VLOOKUP(R95,FAC_TOTALS_APTA!$A$4:$BP$126,$L97,FALSE))</f>
        <v>-766088.32408482698</v>
      </c>
      <c r="S97" s="30">
        <f>IF(S95=0,0,VLOOKUP(S95,FAC_TOTALS_APTA!$A$4:$BP$126,$L97,FALSE))</f>
        <v>0</v>
      </c>
      <c r="T97" s="30">
        <f>IF(T95=0,0,VLOOKUP(T95,FAC_TOTALS_APTA!$A$4:$BP$126,$L97,FALSE))</f>
        <v>0</v>
      </c>
      <c r="U97" s="30">
        <f>IF(U95=0,0,VLOOKUP(U95,FAC_TOTALS_APTA!$A$4:$BP$126,$L97,FALSE))</f>
        <v>0</v>
      </c>
      <c r="V97" s="30">
        <f>IF(V95=0,0,VLOOKUP(V95,FAC_TOTALS_APTA!$A$4:$BP$126,$L97,FALSE))</f>
        <v>0</v>
      </c>
      <c r="W97" s="30">
        <f>IF(W95=0,0,VLOOKUP(W95,FAC_TOTALS_APTA!$A$4:$BP$126,$L97,FALSE))</f>
        <v>0</v>
      </c>
      <c r="X97" s="30">
        <f>IF(X95=0,0,VLOOKUP(X95,FAC_TOTALS_APTA!$A$4:$BP$126,$L97,FALSE))</f>
        <v>0</v>
      </c>
      <c r="Y97" s="30">
        <f>IF(Y95=0,0,VLOOKUP(Y95,FAC_TOTALS_APTA!$A$4:$BP$126,$L97,FALSE))</f>
        <v>0</v>
      </c>
      <c r="Z97" s="30">
        <f>IF(Z95=0,0,VLOOKUP(Z95,FAC_TOTALS_APTA!$A$4:$BP$126,$L97,FALSE))</f>
        <v>0</v>
      </c>
      <c r="AA97" s="30">
        <f>IF(AA95=0,0,VLOOKUP(AA95,FAC_TOTALS_APTA!$A$4:$BP$126,$L97,FALSE))</f>
        <v>0</v>
      </c>
      <c r="AB97" s="30">
        <f>IF(AB95=0,0,VLOOKUP(AB95,FAC_TOTALS_APTA!$A$4:$BP$126,$L97,FALSE))</f>
        <v>0</v>
      </c>
      <c r="AC97" s="33">
        <f>SUM(M97:AB97)</f>
        <v>8684016.5276673157</v>
      </c>
      <c r="AD97" s="34">
        <f>AC97/G111</f>
        <v>8.2995191915126807E-3</v>
      </c>
    </row>
    <row r="98" spans="1:31" x14ac:dyDescent="0.25">
      <c r="B98" s="26" t="s">
        <v>52</v>
      </c>
      <c r="C98" s="29" t="s">
        <v>21</v>
      </c>
      <c r="D98" s="105" t="s">
        <v>78</v>
      </c>
      <c r="E98" s="56"/>
      <c r="F98" s="7">
        <f>MATCH($D98,FAC_TOTALS_APTA!$A$2:$BP$2,)</f>
        <v>14</v>
      </c>
      <c r="G98" s="124">
        <f>VLOOKUP(G95,FAC_TOTALS_APTA!$A$4:$BP$126,$F98,FALSE)</f>
        <v>1.36910030643</v>
      </c>
      <c r="H98" s="124">
        <f>VLOOKUP(H95,FAC_TOTALS_APTA!$A$4:$BP$126,$F98,FALSE)</f>
        <v>1.7232403279999999</v>
      </c>
      <c r="I98" s="31">
        <f t="shared" ref="I98:I109" si="27">IFERROR(H98/G98-1,"-")</f>
        <v>0.25866623497692309</v>
      </c>
      <c r="J98" s="32" t="str">
        <f t="shared" ref="J98:J107" si="28">IF(C98="Log","_log","")</f>
        <v>_log</v>
      </c>
      <c r="K98" s="32" t="str">
        <f t="shared" ref="K98:K109" si="29">CONCATENATE(D98,J98,"_FAC")</f>
        <v>FARE_per_UPT_cleaned_2018_HINY_log_FAC</v>
      </c>
      <c r="L98" s="7">
        <f>MATCH($K98,FAC_TOTALS_APTA!$A$2:$BN$2,)</f>
        <v>35</v>
      </c>
      <c r="M98" s="30">
        <f>IF(M95=0,0,VLOOKUP(M95,FAC_TOTALS_APTA!$A$4:$BP$126,$L98,FALSE))</f>
        <v>-16446476.680381</v>
      </c>
      <c r="N98" s="30">
        <f>IF(N95=0,0,VLOOKUP(N95,FAC_TOTALS_APTA!$A$4:$BP$126,$L98,FALSE))</f>
        <v>231067.57502245999</v>
      </c>
      <c r="O98" s="30">
        <f>IF(O95=0,0,VLOOKUP(O95,FAC_TOTALS_APTA!$A$4:$BP$126,$L98,FALSE))</f>
        <v>-3141865.3754621898</v>
      </c>
      <c r="P98" s="30">
        <f>IF(P95=0,0,VLOOKUP(P95,FAC_TOTALS_APTA!$A$4:$BP$126,$L98,FALSE))</f>
        <v>-364134.92079595901</v>
      </c>
      <c r="Q98" s="30">
        <f>IF(Q95=0,0,VLOOKUP(Q95,FAC_TOTALS_APTA!$A$4:$BP$126,$L98,FALSE))</f>
        <v>-2601440.15672294</v>
      </c>
      <c r="R98" s="30">
        <f>IF(R95=0,0,VLOOKUP(R95,FAC_TOTALS_APTA!$A$4:$BP$126,$L98,FALSE))</f>
        <v>557483.78659645701</v>
      </c>
      <c r="S98" s="30">
        <f>IF(S95=0,0,VLOOKUP(S95,FAC_TOTALS_APTA!$A$4:$BP$126,$L98,FALSE))</f>
        <v>0</v>
      </c>
      <c r="T98" s="30">
        <f>IF(T95=0,0,VLOOKUP(T95,FAC_TOTALS_APTA!$A$4:$BP$126,$L98,FALSE))</f>
        <v>0</v>
      </c>
      <c r="U98" s="30">
        <f>IF(U95=0,0,VLOOKUP(U95,FAC_TOTALS_APTA!$A$4:$BP$126,$L98,FALSE))</f>
        <v>0</v>
      </c>
      <c r="V98" s="30">
        <f>IF(V95=0,0,VLOOKUP(V95,FAC_TOTALS_APTA!$A$4:$BP$126,$L98,FALSE))</f>
        <v>0</v>
      </c>
      <c r="W98" s="30">
        <f>IF(W95=0,0,VLOOKUP(W95,FAC_TOTALS_APTA!$A$4:$BP$126,$L98,FALSE))</f>
        <v>0</v>
      </c>
      <c r="X98" s="30">
        <f>IF(X95=0,0,VLOOKUP(X95,FAC_TOTALS_APTA!$A$4:$BP$126,$L98,FALSE))</f>
        <v>0</v>
      </c>
      <c r="Y98" s="30">
        <f>IF(Y95=0,0,VLOOKUP(Y95,FAC_TOTALS_APTA!$A$4:$BP$126,$L98,FALSE))</f>
        <v>0</v>
      </c>
      <c r="Z98" s="30">
        <f>IF(Z95=0,0,VLOOKUP(Z95,FAC_TOTALS_APTA!$A$4:$BP$126,$L98,FALSE))</f>
        <v>0</v>
      </c>
      <c r="AA98" s="30">
        <f>IF(AA95=0,0,VLOOKUP(AA95,FAC_TOTALS_APTA!$A$4:$BP$126,$L98,FALSE))</f>
        <v>0</v>
      </c>
      <c r="AB98" s="30">
        <f>IF(AB95=0,0,VLOOKUP(AB95,FAC_TOTALS_APTA!$A$4:$BP$126,$L98,FALSE))</f>
        <v>0</v>
      </c>
      <c r="AC98" s="33">
        <f t="shared" ref="AC98:AC109" si="30">SUM(M98:AB98)</f>
        <v>-21765365.771743171</v>
      </c>
      <c r="AD98" s="34">
        <f>AC98/G111</f>
        <v>-2.0801672861555386E-2</v>
      </c>
    </row>
    <row r="99" spans="1:31" x14ac:dyDescent="0.25">
      <c r="B99" s="116" t="s">
        <v>84</v>
      </c>
      <c r="C99" s="117"/>
      <c r="D99" s="105" t="s">
        <v>81</v>
      </c>
      <c r="E99" s="119"/>
      <c r="F99" s="105">
        <f>MATCH($D99,FAC_TOTALS_APTA!$A$2:$BP$2,)</f>
        <v>23</v>
      </c>
      <c r="G99" s="118">
        <f>VLOOKUP(G95,FAC_TOTALS_APTA!$A$4:$BP$126,$F99,FALSE)</f>
        <v>0</v>
      </c>
      <c r="H99" s="118">
        <f>VLOOKUP(H95,FAC_TOTALS_APTA!$A$4:$BP$126,$F99,FALSE)</f>
        <v>0</v>
      </c>
      <c r="I99" s="120" t="str">
        <f>IFERROR(H99/G99-1,"-")</f>
        <v>-</v>
      </c>
      <c r="J99" s="121" t="str">
        <f t="shared" si="28"/>
        <v/>
      </c>
      <c r="K99" s="121" t="str">
        <f t="shared" si="29"/>
        <v>RESTRUCTURE_FAC</v>
      </c>
      <c r="L99" s="105">
        <f>MATCH($K99,FAC_TOTALS_APTA!$A$2:$BN$2,)</f>
        <v>44</v>
      </c>
      <c r="M99" s="118">
        <f>IF(M95=0,0,VLOOKUP(M95,FAC_TOTALS_APTA!$A$4:$BP$126,$L99,FALSE))</f>
        <v>0</v>
      </c>
      <c r="N99" s="118">
        <f>IF(N95=0,0,VLOOKUP(N95,FAC_TOTALS_APTA!$A$4:$BP$126,$L99,FALSE))</f>
        <v>0</v>
      </c>
      <c r="O99" s="118">
        <f>IF(O95=0,0,VLOOKUP(O95,FAC_TOTALS_APTA!$A$4:$BP$126,$L99,FALSE))</f>
        <v>0</v>
      </c>
      <c r="P99" s="118">
        <f>IF(P95=0,0,VLOOKUP(P95,FAC_TOTALS_APTA!$A$4:$BP$126,$L99,FALSE))</f>
        <v>0</v>
      </c>
      <c r="Q99" s="118">
        <f>IF(Q95=0,0,VLOOKUP(Q95,FAC_TOTALS_APTA!$A$4:$BP$126,$L99,FALSE))</f>
        <v>0</v>
      </c>
      <c r="R99" s="118">
        <f>IF(R95=0,0,VLOOKUP(R95,FAC_TOTALS_APTA!$A$4:$BP$126,$L99,FALSE))</f>
        <v>0</v>
      </c>
      <c r="S99" s="118">
        <f>IF(S95=0,0,VLOOKUP(S95,FAC_TOTALS_APTA!$A$4:$BP$126,$L99,FALSE))</f>
        <v>0</v>
      </c>
      <c r="T99" s="118">
        <f>IF(T95=0,0,VLOOKUP(T95,FAC_TOTALS_APTA!$A$4:$BP$126,$L99,FALSE))</f>
        <v>0</v>
      </c>
      <c r="U99" s="118">
        <f>IF(U95=0,0,VLOOKUP(U95,FAC_TOTALS_APTA!$A$4:$BP$126,$L99,FALSE))</f>
        <v>0</v>
      </c>
      <c r="V99" s="118">
        <f>IF(V95=0,0,VLOOKUP(V95,FAC_TOTALS_APTA!$A$4:$BP$126,$L99,FALSE))</f>
        <v>0</v>
      </c>
      <c r="W99" s="118">
        <f>IF(W95=0,0,VLOOKUP(W95,FAC_TOTALS_APTA!$A$4:$BP$126,$L99,FALSE))</f>
        <v>0</v>
      </c>
      <c r="X99" s="118">
        <f>IF(X95=0,0,VLOOKUP(X95,FAC_TOTALS_APTA!$A$4:$BP$126,$L99,FALSE))</f>
        <v>0</v>
      </c>
      <c r="Y99" s="118">
        <f>IF(Y95=0,0,VLOOKUP(Y95,FAC_TOTALS_APTA!$A$4:$BP$126,$L99,FALSE))</f>
        <v>0</v>
      </c>
      <c r="Z99" s="118">
        <f>IF(Z95=0,0,VLOOKUP(Z95,FAC_TOTALS_APTA!$A$4:$BP$126,$L99,FALSE))</f>
        <v>0</v>
      </c>
      <c r="AA99" s="118">
        <f>IF(AA95=0,0,VLOOKUP(AA95,FAC_TOTALS_APTA!$A$4:$BP$126,$L99,FALSE))</f>
        <v>0</v>
      </c>
      <c r="AB99" s="118">
        <f>IF(AB95=0,0,VLOOKUP(AB95,FAC_TOTALS_APTA!$A$4:$BP$126,$L99,FALSE))</f>
        <v>0</v>
      </c>
      <c r="AC99" s="122">
        <f t="shared" si="30"/>
        <v>0</v>
      </c>
      <c r="AD99" s="123">
        <f>AC99/G112</f>
        <v>0</v>
      </c>
    </row>
    <row r="100" spans="1:31" x14ac:dyDescent="0.25">
      <c r="B100" s="116" t="s">
        <v>87</v>
      </c>
      <c r="C100" s="117"/>
      <c r="D100" s="105" t="s">
        <v>80</v>
      </c>
      <c r="E100" s="119"/>
      <c r="F100" s="105">
        <f>MATCH($D100,FAC_TOTALS_APTA!$A$2:$BP$2,)</f>
        <v>22</v>
      </c>
      <c r="G100" s="118">
        <f>VLOOKUP(G95,FAC_TOTALS_APTA!$A$4:$BP$126,$F100,FALSE)</f>
        <v>0</v>
      </c>
      <c r="H100" s="118">
        <f>VLOOKUP(H95,FAC_TOTALS_APTA!$A$4:$BP$126,$F100,FALSE)</f>
        <v>0</v>
      </c>
      <c r="I100" s="120" t="str">
        <f>IFERROR(H100/G100-1,"-")</f>
        <v>-</v>
      </c>
      <c r="J100" s="121" t="str">
        <f t="shared" si="28"/>
        <v/>
      </c>
      <c r="K100" s="121" t="str">
        <f t="shared" si="29"/>
        <v>MAINTENANCE_WMATA_FAC</v>
      </c>
      <c r="L100" s="105">
        <f>MATCH($K100,FAC_TOTALS_APTA!$A$2:$BN$2,)</f>
        <v>43</v>
      </c>
      <c r="M100" s="118">
        <f>IF(M96=0,0,VLOOKUP(M96,FAC_TOTALS_APTA!$A$4:$BP$126,$L100,FALSE))</f>
        <v>0</v>
      </c>
      <c r="N100" s="118">
        <f>IF(N96=0,0,VLOOKUP(N96,FAC_TOTALS_APTA!$A$4:$BP$126,$L100,FALSE))</f>
        <v>0</v>
      </c>
      <c r="O100" s="118">
        <f>IF(O96=0,0,VLOOKUP(O96,FAC_TOTALS_APTA!$A$4:$BP$126,$L100,FALSE))</f>
        <v>0</v>
      </c>
      <c r="P100" s="118">
        <f>IF(P96=0,0,VLOOKUP(P96,FAC_TOTALS_APTA!$A$4:$BP$126,$L100,FALSE))</f>
        <v>0</v>
      </c>
      <c r="Q100" s="118">
        <f>IF(Q96=0,0,VLOOKUP(Q96,FAC_TOTALS_APTA!$A$4:$BP$126,$L100,FALSE))</f>
        <v>0</v>
      </c>
      <c r="R100" s="118">
        <f>IF(R96=0,0,VLOOKUP(R96,FAC_TOTALS_APTA!$A$4:$BP$126,$L100,FALSE))</f>
        <v>0</v>
      </c>
      <c r="S100" s="118">
        <f>IF(S96=0,0,VLOOKUP(S96,FAC_TOTALS_APTA!$A$4:$BP$126,$L100,FALSE))</f>
        <v>0</v>
      </c>
      <c r="T100" s="118">
        <f>IF(T96=0,0,VLOOKUP(T96,FAC_TOTALS_APTA!$A$4:$BP$126,$L100,FALSE))</f>
        <v>0</v>
      </c>
      <c r="U100" s="118">
        <f>IF(U96=0,0,VLOOKUP(U96,FAC_TOTALS_APTA!$A$4:$BP$126,$L100,FALSE))</f>
        <v>0</v>
      </c>
      <c r="V100" s="118">
        <f>IF(V96=0,0,VLOOKUP(V96,FAC_TOTALS_APTA!$A$4:$BP$126,$L100,FALSE))</f>
        <v>0</v>
      </c>
      <c r="W100" s="118">
        <f>IF(W96=0,0,VLOOKUP(W96,FAC_TOTALS_APTA!$A$4:$BP$126,$L100,FALSE))</f>
        <v>0</v>
      </c>
      <c r="X100" s="118">
        <f>IF(X96=0,0,VLOOKUP(X96,FAC_TOTALS_APTA!$A$4:$BP$126,$L100,FALSE))</f>
        <v>0</v>
      </c>
      <c r="Y100" s="118">
        <f>IF(Y96=0,0,VLOOKUP(Y96,FAC_TOTALS_APTA!$A$4:$BP$126,$L100,FALSE))</f>
        <v>0</v>
      </c>
      <c r="Z100" s="118">
        <f>IF(Z96=0,0,VLOOKUP(Z96,FAC_TOTALS_APTA!$A$4:$BP$126,$L100,FALSE))</f>
        <v>0</v>
      </c>
      <c r="AA100" s="118">
        <f>IF(AA96=0,0,VLOOKUP(AA96,FAC_TOTALS_APTA!$A$4:$BP$126,$L100,FALSE))</f>
        <v>0</v>
      </c>
      <c r="AB100" s="118">
        <f>IF(AB96=0,0,VLOOKUP(AB96,FAC_TOTALS_APTA!$A$4:$BP$126,$L100,FALSE))</f>
        <v>0</v>
      </c>
      <c r="AC100" s="122">
        <f t="shared" si="30"/>
        <v>0</v>
      </c>
      <c r="AD100" s="123">
        <f>AC100/G112</f>
        <v>0</v>
      </c>
    </row>
    <row r="101" spans="1:31" x14ac:dyDescent="0.25">
      <c r="B101" s="26" t="s">
        <v>48</v>
      </c>
      <c r="C101" s="29" t="s">
        <v>21</v>
      </c>
      <c r="D101" s="105" t="s">
        <v>8</v>
      </c>
      <c r="E101" s="56"/>
      <c r="F101" s="7">
        <f>MATCH($D101,FAC_TOTALS_APTA!$A$2:$BP$2,)</f>
        <v>16</v>
      </c>
      <c r="G101" s="118">
        <f>VLOOKUP(G95,FAC_TOTALS_APTA!$A$4:$BP$126,$F101,FALSE)</f>
        <v>27909105.420000002</v>
      </c>
      <c r="H101" s="118">
        <f>VLOOKUP(H95,FAC_TOTALS_APTA!$A$4:$BP$126,$F101,FALSE)</f>
        <v>29807700.839999899</v>
      </c>
      <c r="I101" s="31">
        <f t="shared" si="27"/>
        <v>6.8027813555046501E-2</v>
      </c>
      <c r="J101" s="32" t="str">
        <f t="shared" si="28"/>
        <v>_log</v>
      </c>
      <c r="K101" s="32" t="str">
        <f t="shared" si="29"/>
        <v>POP_EMP_log_FAC</v>
      </c>
      <c r="L101" s="7">
        <f>MATCH($K101,FAC_TOTALS_APTA!$A$2:$BN$2,)</f>
        <v>37</v>
      </c>
      <c r="M101" s="30">
        <f>IF(M95=0,0,VLOOKUP(M95,FAC_TOTALS_APTA!$A$4:$BP$126,$L101,FALSE))</f>
        <v>7422283.8805941297</v>
      </c>
      <c r="N101" s="30">
        <f>IF(N95=0,0,VLOOKUP(N95,FAC_TOTALS_APTA!$A$4:$BP$126,$L101,FALSE))</f>
        <v>2330958.1152225402</v>
      </c>
      <c r="O101" s="30">
        <f>IF(O95=0,0,VLOOKUP(O95,FAC_TOTALS_APTA!$A$4:$BP$126,$L101,FALSE))</f>
        <v>2090624.8963270199</v>
      </c>
      <c r="P101" s="30">
        <f>IF(P95=0,0,VLOOKUP(P95,FAC_TOTALS_APTA!$A$4:$BP$126,$L101,FALSE))</f>
        <v>450111.52036596002</v>
      </c>
      <c r="Q101" s="30">
        <f>IF(Q95=0,0,VLOOKUP(Q95,FAC_TOTALS_APTA!$A$4:$BP$126,$L101,FALSE))</f>
        <v>1744649.06331308</v>
      </c>
      <c r="R101" s="30">
        <f>IF(R95=0,0,VLOOKUP(R95,FAC_TOTALS_APTA!$A$4:$BP$126,$L101,FALSE))</f>
        <v>987307.10880667996</v>
      </c>
      <c r="S101" s="30">
        <f>IF(S95=0,0,VLOOKUP(S95,FAC_TOTALS_APTA!$A$4:$BP$126,$L101,FALSE))</f>
        <v>0</v>
      </c>
      <c r="T101" s="30">
        <f>IF(T95=0,0,VLOOKUP(T95,FAC_TOTALS_APTA!$A$4:$BP$126,$L101,FALSE))</f>
        <v>0</v>
      </c>
      <c r="U101" s="30">
        <f>IF(U95=0,0,VLOOKUP(U95,FAC_TOTALS_APTA!$A$4:$BP$126,$L101,FALSE))</f>
        <v>0</v>
      </c>
      <c r="V101" s="30">
        <f>IF(V95=0,0,VLOOKUP(V95,FAC_TOTALS_APTA!$A$4:$BP$126,$L101,FALSE))</f>
        <v>0</v>
      </c>
      <c r="W101" s="30">
        <f>IF(W95=0,0,VLOOKUP(W95,FAC_TOTALS_APTA!$A$4:$BP$126,$L101,FALSE))</f>
        <v>0</v>
      </c>
      <c r="X101" s="30">
        <f>IF(X95=0,0,VLOOKUP(X95,FAC_TOTALS_APTA!$A$4:$BP$126,$L101,FALSE))</f>
        <v>0</v>
      </c>
      <c r="Y101" s="30">
        <f>IF(Y95=0,0,VLOOKUP(Y95,FAC_TOTALS_APTA!$A$4:$BP$126,$L101,FALSE))</f>
        <v>0</v>
      </c>
      <c r="Z101" s="30">
        <f>IF(Z95=0,0,VLOOKUP(Z95,FAC_TOTALS_APTA!$A$4:$BP$126,$L101,FALSE))</f>
        <v>0</v>
      </c>
      <c r="AA101" s="30">
        <f>IF(AA95=0,0,VLOOKUP(AA95,FAC_TOTALS_APTA!$A$4:$BP$126,$L101,FALSE))</f>
        <v>0</v>
      </c>
      <c r="AB101" s="30">
        <f>IF(AB95=0,0,VLOOKUP(AB95,FAC_TOTALS_APTA!$A$4:$BP$126,$L101,FALSE))</f>
        <v>0</v>
      </c>
      <c r="AC101" s="33">
        <f t="shared" si="30"/>
        <v>15025934.584629413</v>
      </c>
      <c r="AD101" s="34">
        <f>AC101/G111</f>
        <v>1.4360639694572847E-2</v>
      </c>
    </row>
    <row r="102" spans="1:31" x14ac:dyDescent="0.25">
      <c r="B102" s="26" t="s">
        <v>74</v>
      </c>
      <c r="C102" s="29"/>
      <c r="D102" s="105" t="s">
        <v>73</v>
      </c>
      <c r="E102" s="56"/>
      <c r="F102" s="7">
        <f>MATCH($D102,FAC_TOTALS_APTA!$A$2:$BP$2,)</f>
        <v>17</v>
      </c>
      <c r="G102" s="124">
        <f>VLOOKUP(G95,FAC_TOTALS_APTA!$A$4:$BP$126,$F102,FALSE)</f>
        <v>0.70702565886186597</v>
      </c>
      <c r="H102" s="124">
        <f>VLOOKUP(H95,FAC_TOTALS_APTA!$A$4:$BP$126,$F102,FALSE)</f>
        <v>0.71440492607780803</v>
      </c>
      <c r="I102" s="31">
        <f t="shared" si="27"/>
        <v>1.0437057161151397E-2</v>
      </c>
      <c r="J102" s="32" t="str">
        <f t="shared" si="28"/>
        <v/>
      </c>
      <c r="K102" s="32" t="str">
        <f t="shared" si="29"/>
        <v>TSD_POP_EMP_PCT_FAC</v>
      </c>
      <c r="L102" s="7">
        <f>MATCH($K102,FAC_TOTALS_APTA!$A$2:$BN$2,)</f>
        <v>38</v>
      </c>
      <c r="M102" s="30">
        <f>IF(M95=0,0,VLOOKUP(M95,FAC_TOTALS_APTA!$A$4:$BP$126,$L102,FALSE))</f>
        <v>470705.50869314902</v>
      </c>
      <c r="N102" s="30">
        <f>IF(N95=0,0,VLOOKUP(N95,FAC_TOTALS_APTA!$A$4:$BP$126,$L102,FALSE))</f>
        <v>866984.11154304096</v>
      </c>
      <c r="O102" s="30">
        <f>IF(O95=0,0,VLOOKUP(O95,FAC_TOTALS_APTA!$A$4:$BP$126,$L102,FALSE))</f>
        <v>1265616.2464872799</v>
      </c>
      <c r="P102" s="30">
        <f>IF(P95=0,0,VLOOKUP(P95,FAC_TOTALS_APTA!$A$4:$BP$126,$L102,FALSE))</f>
        <v>298210.57393243402</v>
      </c>
      <c r="Q102" s="30">
        <f>IF(Q95=0,0,VLOOKUP(Q95,FAC_TOTALS_APTA!$A$4:$BP$126,$L102,FALSE))</f>
        <v>503031.29541972501</v>
      </c>
      <c r="R102" s="30">
        <f>IF(R95=0,0,VLOOKUP(R95,FAC_TOTALS_APTA!$A$4:$BP$126,$L102,FALSE))</f>
        <v>-422699.27625844901</v>
      </c>
      <c r="S102" s="30">
        <f>IF(S95=0,0,VLOOKUP(S95,FAC_TOTALS_APTA!$A$4:$BP$126,$L102,FALSE))</f>
        <v>0</v>
      </c>
      <c r="T102" s="30">
        <f>IF(T95=0,0,VLOOKUP(T95,FAC_TOTALS_APTA!$A$4:$BP$126,$L102,FALSE))</f>
        <v>0</v>
      </c>
      <c r="U102" s="30">
        <f>IF(U95=0,0,VLOOKUP(U95,FAC_TOTALS_APTA!$A$4:$BP$126,$L102,FALSE))</f>
        <v>0</v>
      </c>
      <c r="V102" s="30">
        <f>IF(V95=0,0,VLOOKUP(V95,FAC_TOTALS_APTA!$A$4:$BP$126,$L102,FALSE))</f>
        <v>0</v>
      </c>
      <c r="W102" s="30">
        <f>IF(W95=0,0,VLOOKUP(W95,FAC_TOTALS_APTA!$A$4:$BP$126,$L102,FALSE))</f>
        <v>0</v>
      </c>
      <c r="X102" s="30">
        <f>IF(X95=0,0,VLOOKUP(X95,FAC_TOTALS_APTA!$A$4:$BP$126,$L102,FALSE))</f>
        <v>0</v>
      </c>
      <c r="Y102" s="30">
        <f>IF(Y95=0,0,VLOOKUP(Y95,FAC_TOTALS_APTA!$A$4:$BP$126,$L102,FALSE))</f>
        <v>0</v>
      </c>
      <c r="Z102" s="30">
        <f>IF(Z95=0,0,VLOOKUP(Z95,FAC_TOTALS_APTA!$A$4:$BP$126,$L102,FALSE))</f>
        <v>0</v>
      </c>
      <c r="AA102" s="30">
        <f>IF(AA95=0,0,VLOOKUP(AA95,FAC_TOTALS_APTA!$A$4:$BP$126,$L102,FALSE))</f>
        <v>0</v>
      </c>
      <c r="AB102" s="30">
        <f>IF(AB95=0,0,VLOOKUP(AB95,FAC_TOTALS_APTA!$A$4:$BP$126,$L102,FALSE))</f>
        <v>0</v>
      </c>
      <c r="AC102" s="33">
        <f t="shared" si="30"/>
        <v>2981848.4598171799</v>
      </c>
      <c r="AD102" s="34">
        <f>AC102/G111</f>
        <v>2.8498228256001431E-3</v>
      </c>
    </row>
    <row r="103" spans="1:31" x14ac:dyDescent="0.2">
      <c r="B103" s="26" t="s">
        <v>49</v>
      </c>
      <c r="C103" s="29" t="s">
        <v>21</v>
      </c>
      <c r="D103" s="125" t="s">
        <v>92</v>
      </c>
      <c r="E103" s="56"/>
      <c r="F103" s="7">
        <f>MATCH($D103,FAC_TOTALS_APTA!$A$2:$BP$2,)</f>
        <v>18</v>
      </c>
      <c r="G103" s="126">
        <f>VLOOKUP(G95,FAC_TOTALS_APTA!$A$4:$BP$126,$F103,FALSE)</f>
        <v>4.1093000000000002</v>
      </c>
      <c r="H103" s="126">
        <f>VLOOKUP(H95,FAC_TOTALS_APTA!$A$4:$BP$126,$F103,FALSE)</f>
        <v>2.9199999999999902</v>
      </c>
      <c r="I103" s="31">
        <f t="shared" si="27"/>
        <v>-0.28941668897379358</v>
      </c>
      <c r="J103" s="32" t="str">
        <f t="shared" si="28"/>
        <v>_log</v>
      </c>
      <c r="K103" s="32" t="str">
        <f t="shared" si="29"/>
        <v>GAS_PRICE_2018_log_FAC</v>
      </c>
      <c r="L103" s="7">
        <f>MATCH($K103,FAC_TOTALS_APTA!$A$2:$BN$2,)</f>
        <v>39</v>
      </c>
      <c r="M103" s="30">
        <f>IF(M95=0,0,VLOOKUP(M95,FAC_TOTALS_APTA!$A$4:$BP$126,$L103,FALSE))</f>
        <v>-4961881.8514528703</v>
      </c>
      <c r="N103" s="30">
        <f>IF(N95=0,0,VLOOKUP(N95,FAC_TOTALS_APTA!$A$4:$BP$126,$L103,FALSE))</f>
        <v>-5821551.6539167399</v>
      </c>
      <c r="O103" s="30">
        <f>IF(O95=0,0,VLOOKUP(O95,FAC_TOTALS_APTA!$A$4:$BP$126,$L103,FALSE))</f>
        <v>-36196078.151717</v>
      </c>
      <c r="P103" s="30">
        <f>IF(P95=0,0,VLOOKUP(P95,FAC_TOTALS_APTA!$A$4:$BP$126,$L103,FALSE))</f>
        <v>-11176326.518055901</v>
      </c>
      <c r="Q103" s="30">
        <f>IF(Q95=0,0,VLOOKUP(Q95,FAC_TOTALS_APTA!$A$4:$BP$126,$L103,FALSE))</f>
        <v>10921600.9918059</v>
      </c>
      <c r="R103" s="30">
        <f>IF(R95=0,0,VLOOKUP(R95,FAC_TOTALS_APTA!$A$4:$BP$126,$L103,FALSE))</f>
        <v>8177978.2598687904</v>
      </c>
      <c r="S103" s="30">
        <f>IF(S95=0,0,VLOOKUP(S95,FAC_TOTALS_APTA!$A$4:$BP$126,$L103,FALSE))</f>
        <v>0</v>
      </c>
      <c r="T103" s="30">
        <f>IF(T95=0,0,VLOOKUP(T95,FAC_TOTALS_APTA!$A$4:$BP$126,$L103,FALSE))</f>
        <v>0</v>
      </c>
      <c r="U103" s="30">
        <f>IF(U95=0,0,VLOOKUP(U95,FAC_TOTALS_APTA!$A$4:$BP$126,$L103,FALSE))</f>
        <v>0</v>
      </c>
      <c r="V103" s="30">
        <f>IF(V95=0,0,VLOOKUP(V95,FAC_TOTALS_APTA!$A$4:$BP$126,$L103,FALSE))</f>
        <v>0</v>
      </c>
      <c r="W103" s="30">
        <f>IF(W95=0,0,VLOOKUP(W95,FAC_TOTALS_APTA!$A$4:$BP$126,$L103,FALSE))</f>
        <v>0</v>
      </c>
      <c r="X103" s="30">
        <f>IF(X95=0,0,VLOOKUP(X95,FAC_TOTALS_APTA!$A$4:$BP$126,$L103,FALSE))</f>
        <v>0</v>
      </c>
      <c r="Y103" s="30">
        <f>IF(Y95=0,0,VLOOKUP(Y95,FAC_TOTALS_APTA!$A$4:$BP$126,$L103,FALSE))</f>
        <v>0</v>
      </c>
      <c r="Z103" s="30">
        <f>IF(Z95=0,0,VLOOKUP(Z95,FAC_TOTALS_APTA!$A$4:$BP$126,$L103,FALSE))</f>
        <v>0</v>
      </c>
      <c r="AA103" s="30">
        <f>IF(AA95=0,0,VLOOKUP(AA95,FAC_TOTALS_APTA!$A$4:$BP$126,$L103,FALSE))</f>
        <v>0</v>
      </c>
      <c r="AB103" s="30">
        <f>IF(AB95=0,0,VLOOKUP(AB95,FAC_TOTALS_APTA!$A$4:$BP$126,$L103,FALSE))</f>
        <v>0</v>
      </c>
      <c r="AC103" s="33">
        <f t="shared" si="30"/>
        <v>-39056258.923467822</v>
      </c>
      <c r="AD103" s="34">
        <f>AC103/G111</f>
        <v>-3.7326986821279301E-2</v>
      </c>
    </row>
    <row r="104" spans="1:31" x14ac:dyDescent="0.25">
      <c r="B104" s="26" t="s">
        <v>46</v>
      </c>
      <c r="C104" s="29" t="s">
        <v>21</v>
      </c>
      <c r="D104" s="105" t="s">
        <v>14</v>
      </c>
      <c r="E104" s="56"/>
      <c r="F104" s="7">
        <f>MATCH($D104,FAC_TOTALS_APTA!$A$2:$BP$2,)</f>
        <v>19</v>
      </c>
      <c r="G104" s="124">
        <f>VLOOKUP(G95,FAC_TOTALS_APTA!$A$4:$BP$126,$F104,FALSE)</f>
        <v>33963.31</v>
      </c>
      <c r="H104" s="124">
        <f>VLOOKUP(H95,FAC_TOTALS_APTA!$A$4:$BP$126,$F104,FALSE)</f>
        <v>36801.5</v>
      </c>
      <c r="I104" s="31">
        <f t="shared" si="27"/>
        <v>8.3566354398319831E-2</v>
      </c>
      <c r="J104" s="32" t="str">
        <f t="shared" si="28"/>
        <v>_log</v>
      </c>
      <c r="K104" s="32" t="str">
        <f t="shared" si="29"/>
        <v>TOTAL_MED_INC_INDIV_2018_log_FAC</v>
      </c>
      <c r="L104" s="7">
        <f>MATCH($K104,FAC_TOTALS_APTA!$A$2:$BN$2,)</f>
        <v>40</v>
      </c>
      <c r="M104" s="30">
        <f>IF(M95=0,0,VLOOKUP(M95,FAC_TOTALS_APTA!$A$4:$BP$126,$L104,FALSE))</f>
        <v>525746.97332156601</v>
      </c>
      <c r="N104" s="30">
        <f>IF(N95=0,0,VLOOKUP(N95,FAC_TOTALS_APTA!$A$4:$BP$126,$L104,FALSE))</f>
        <v>239990.85813767099</v>
      </c>
      <c r="O104" s="30">
        <f>IF(O95=0,0,VLOOKUP(O95,FAC_TOTALS_APTA!$A$4:$BP$126,$L104,FALSE))</f>
        <v>-1168613.3139384</v>
      </c>
      <c r="P104" s="30">
        <f>IF(P95=0,0,VLOOKUP(P95,FAC_TOTALS_APTA!$A$4:$BP$126,$L104,FALSE))</f>
        <v>-2119774.1543797501</v>
      </c>
      <c r="Q104" s="30">
        <f>IF(Q95=0,0,VLOOKUP(Q95,FAC_TOTALS_APTA!$A$4:$BP$126,$L104,FALSE))</f>
        <v>-1181716.19644053</v>
      </c>
      <c r="R104" s="30">
        <f>IF(R95=0,0,VLOOKUP(R95,FAC_TOTALS_APTA!$A$4:$BP$126,$L104,FALSE))</f>
        <v>-1450971.51005265</v>
      </c>
      <c r="S104" s="30">
        <f>IF(S95=0,0,VLOOKUP(S95,FAC_TOTALS_APTA!$A$4:$BP$126,$L104,FALSE))</f>
        <v>0</v>
      </c>
      <c r="T104" s="30">
        <f>IF(T95=0,0,VLOOKUP(T95,FAC_TOTALS_APTA!$A$4:$BP$126,$L104,FALSE))</f>
        <v>0</v>
      </c>
      <c r="U104" s="30">
        <f>IF(U95=0,0,VLOOKUP(U95,FAC_TOTALS_APTA!$A$4:$BP$126,$L104,FALSE))</f>
        <v>0</v>
      </c>
      <c r="V104" s="30">
        <f>IF(V95=0,0,VLOOKUP(V95,FAC_TOTALS_APTA!$A$4:$BP$126,$L104,FALSE))</f>
        <v>0</v>
      </c>
      <c r="W104" s="30">
        <f>IF(W95=0,0,VLOOKUP(W95,FAC_TOTALS_APTA!$A$4:$BP$126,$L104,FALSE))</f>
        <v>0</v>
      </c>
      <c r="X104" s="30">
        <f>IF(X95=0,0,VLOOKUP(X95,FAC_TOTALS_APTA!$A$4:$BP$126,$L104,FALSE))</f>
        <v>0</v>
      </c>
      <c r="Y104" s="30">
        <f>IF(Y95=0,0,VLOOKUP(Y95,FAC_TOTALS_APTA!$A$4:$BP$126,$L104,FALSE))</f>
        <v>0</v>
      </c>
      <c r="Z104" s="30">
        <f>IF(Z95=0,0,VLOOKUP(Z95,FAC_TOTALS_APTA!$A$4:$BP$126,$L104,FALSE))</f>
        <v>0</v>
      </c>
      <c r="AA104" s="30">
        <f>IF(AA95=0,0,VLOOKUP(AA95,FAC_TOTALS_APTA!$A$4:$BP$126,$L104,FALSE))</f>
        <v>0</v>
      </c>
      <c r="AB104" s="30">
        <f>IF(AB95=0,0,VLOOKUP(AB95,FAC_TOTALS_APTA!$A$4:$BP$126,$L104,FALSE))</f>
        <v>0</v>
      </c>
      <c r="AC104" s="33">
        <f t="shared" si="30"/>
        <v>-5155337.3433520934</v>
      </c>
      <c r="AD104" s="34">
        <f>AC104/G111</f>
        <v>-4.9270773591406332E-3</v>
      </c>
    </row>
    <row r="105" spans="1:31" x14ac:dyDescent="0.25">
      <c r="B105" s="26" t="s">
        <v>62</v>
      </c>
      <c r="C105" s="29"/>
      <c r="D105" s="105" t="s">
        <v>9</v>
      </c>
      <c r="E105" s="56"/>
      <c r="F105" s="7">
        <f>MATCH($D105,FAC_TOTALS_APTA!$A$2:$BP$2,)</f>
        <v>20</v>
      </c>
      <c r="G105" s="118">
        <f>VLOOKUP(G95,FAC_TOTALS_APTA!$A$4:$BP$126,$F105,FALSE)</f>
        <v>31.51</v>
      </c>
      <c r="H105" s="118">
        <f>VLOOKUP(H95,FAC_TOTALS_APTA!$A$4:$BP$126,$F105,FALSE)</f>
        <v>30.01</v>
      </c>
      <c r="I105" s="31">
        <f t="shared" si="27"/>
        <v>-4.7603935258648034E-2</v>
      </c>
      <c r="J105" s="32" t="str">
        <f t="shared" si="28"/>
        <v/>
      </c>
      <c r="K105" s="32" t="str">
        <f t="shared" si="29"/>
        <v>PCT_HH_NO_VEH_FAC</v>
      </c>
      <c r="L105" s="7">
        <f>MATCH($K105,FAC_TOTALS_APTA!$A$2:$BN$2,)</f>
        <v>41</v>
      </c>
      <c r="M105" s="30">
        <f>IF(M95=0,0,VLOOKUP(M95,FAC_TOTALS_APTA!$A$4:$BP$126,$L105,FALSE))</f>
        <v>-3230972.4259336898</v>
      </c>
      <c r="N105" s="30">
        <f>IF(N95=0,0,VLOOKUP(N95,FAC_TOTALS_APTA!$A$4:$BP$126,$L105,FALSE))</f>
        <v>552526.122042084</v>
      </c>
      <c r="O105" s="30">
        <f>IF(O95=0,0,VLOOKUP(O95,FAC_TOTALS_APTA!$A$4:$BP$126,$L105,FALSE))</f>
        <v>-60745.099613168597</v>
      </c>
      <c r="P105" s="30">
        <f>IF(P95=0,0,VLOOKUP(P95,FAC_TOTALS_APTA!$A$4:$BP$126,$L105,FALSE))</f>
        <v>-573470.46426565398</v>
      </c>
      <c r="Q105" s="30">
        <f>IF(Q95=0,0,VLOOKUP(Q95,FAC_TOTALS_APTA!$A$4:$BP$126,$L105,FALSE))</f>
        <v>237852.68780497299</v>
      </c>
      <c r="R105" s="30">
        <f>IF(R95=0,0,VLOOKUP(R95,FAC_TOTALS_APTA!$A$4:$BP$126,$L105,FALSE))</f>
        <v>18696.429390655801</v>
      </c>
      <c r="S105" s="30">
        <f>IF(S95=0,0,VLOOKUP(S95,FAC_TOTALS_APTA!$A$4:$BP$126,$L105,FALSE))</f>
        <v>0</v>
      </c>
      <c r="T105" s="30">
        <f>IF(T95=0,0,VLOOKUP(T95,FAC_TOTALS_APTA!$A$4:$BP$126,$L105,FALSE))</f>
        <v>0</v>
      </c>
      <c r="U105" s="30">
        <f>IF(U95=0,0,VLOOKUP(U95,FAC_TOTALS_APTA!$A$4:$BP$126,$L105,FALSE))</f>
        <v>0</v>
      </c>
      <c r="V105" s="30">
        <f>IF(V95=0,0,VLOOKUP(V95,FAC_TOTALS_APTA!$A$4:$BP$126,$L105,FALSE))</f>
        <v>0</v>
      </c>
      <c r="W105" s="30">
        <f>IF(W95=0,0,VLOOKUP(W95,FAC_TOTALS_APTA!$A$4:$BP$126,$L105,FALSE))</f>
        <v>0</v>
      </c>
      <c r="X105" s="30">
        <f>IF(X95=0,0,VLOOKUP(X95,FAC_TOTALS_APTA!$A$4:$BP$126,$L105,FALSE))</f>
        <v>0</v>
      </c>
      <c r="Y105" s="30">
        <f>IF(Y95=0,0,VLOOKUP(Y95,FAC_TOTALS_APTA!$A$4:$BP$126,$L105,FALSE))</f>
        <v>0</v>
      </c>
      <c r="Z105" s="30">
        <f>IF(Z95=0,0,VLOOKUP(Z95,FAC_TOTALS_APTA!$A$4:$BP$126,$L105,FALSE))</f>
        <v>0</v>
      </c>
      <c r="AA105" s="30">
        <f>IF(AA95=0,0,VLOOKUP(AA95,FAC_TOTALS_APTA!$A$4:$BP$126,$L105,FALSE))</f>
        <v>0</v>
      </c>
      <c r="AB105" s="30">
        <f>IF(AB95=0,0,VLOOKUP(AB95,FAC_TOTALS_APTA!$A$4:$BP$126,$L105,FALSE))</f>
        <v>0</v>
      </c>
      <c r="AC105" s="33">
        <f t="shared" si="30"/>
        <v>-3056112.7505747993</v>
      </c>
      <c r="AD105" s="34">
        <f>AC105/G111</f>
        <v>-2.9207989579489494E-3</v>
      </c>
    </row>
    <row r="106" spans="1:31" x14ac:dyDescent="0.25">
      <c r="B106" s="26" t="s">
        <v>47</v>
      </c>
      <c r="C106" s="29"/>
      <c r="D106" s="105" t="s">
        <v>28</v>
      </c>
      <c r="E106" s="56"/>
      <c r="F106" s="7">
        <f>MATCH($D106,FAC_TOTALS_APTA!$A$2:$BP$2,)</f>
        <v>21</v>
      </c>
      <c r="G106" s="126">
        <f>VLOOKUP(G95,FAC_TOTALS_APTA!$A$4:$BP$126,$F106,FALSE)</f>
        <v>4.0999999999999996</v>
      </c>
      <c r="H106" s="126">
        <f>VLOOKUP(H95,FAC_TOTALS_APTA!$A$4:$BP$126,$F106,FALSE)</f>
        <v>4.5999999999999996</v>
      </c>
      <c r="I106" s="31">
        <f t="shared" si="27"/>
        <v>0.12195121951219523</v>
      </c>
      <c r="J106" s="32" t="str">
        <f t="shared" si="28"/>
        <v/>
      </c>
      <c r="K106" s="32" t="str">
        <f t="shared" si="29"/>
        <v>JTW_HOME_PCT_FAC</v>
      </c>
      <c r="L106" s="7">
        <f>MATCH($K106,FAC_TOTALS_APTA!$A$2:$BN$2,)</f>
        <v>42</v>
      </c>
      <c r="M106" s="30">
        <f>IF(M95=0,0,VLOOKUP(M95,FAC_TOTALS_APTA!$A$4:$BP$126,$L106,FALSE))</f>
        <v>-801719.83779504895</v>
      </c>
      <c r="N106" s="30">
        <f>IF(N95=0,0,VLOOKUP(N95,FAC_TOTALS_APTA!$A$4:$BP$126,$L106,FALSE))</f>
        <v>0</v>
      </c>
      <c r="O106" s="30">
        <f>IF(O95=0,0,VLOOKUP(O95,FAC_TOTALS_APTA!$A$4:$BP$126,$L106,FALSE))</f>
        <v>793243.25252686301</v>
      </c>
      <c r="P106" s="30">
        <f>IF(P95=0,0,VLOOKUP(P95,FAC_TOTALS_APTA!$A$4:$BP$126,$L106,FALSE))</f>
        <v>-3093558.4272068399</v>
      </c>
      <c r="Q106" s="30">
        <f>IF(Q95=0,0,VLOOKUP(Q95,FAC_TOTALS_APTA!$A$4:$BP$126,$L106,FALSE))</f>
        <v>0</v>
      </c>
      <c r="R106" s="30">
        <f>IF(R95=0,0,VLOOKUP(R95,FAC_TOTALS_APTA!$A$4:$BP$126,$L106,FALSE))</f>
        <v>-731847.40684616496</v>
      </c>
      <c r="S106" s="30">
        <f>IF(S95=0,0,VLOOKUP(S95,FAC_TOTALS_APTA!$A$4:$BP$126,$L106,FALSE))</f>
        <v>0</v>
      </c>
      <c r="T106" s="30">
        <f>IF(T95=0,0,VLOOKUP(T95,FAC_TOTALS_APTA!$A$4:$BP$126,$L106,FALSE))</f>
        <v>0</v>
      </c>
      <c r="U106" s="30">
        <f>IF(U95=0,0,VLOOKUP(U95,FAC_TOTALS_APTA!$A$4:$BP$126,$L106,FALSE))</f>
        <v>0</v>
      </c>
      <c r="V106" s="30">
        <f>IF(V95=0,0,VLOOKUP(V95,FAC_TOTALS_APTA!$A$4:$BP$126,$L106,FALSE))</f>
        <v>0</v>
      </c>
      <c r="W106" s="30">
        <f>IF(W95=0,0,VLOOKUP(W95,FAC_TOTALS_APTA!$A$4:$BP$126,$L106,FALSE))</f>
        <v>0</v>
      </c>
      <c r="X106" s="30">
        <f>IF(X95=0,0,VLOOKUP(X95,FAC_TOTALS_APTA!$A$4:$BP$126,$L106,FALSE))</f>
        <v>0</v>
      </c>
      <c r="Y106" s="30">
        <f>IF(Y95=0,0,VLOOKUP(Y95,FAC_TOTALS_APTA!$A$4:$BP$126,$L106,FALSE))</f>
        <v>0</v>
      </c>
      <c r="Z106" s="30">
        <f>IF(Z95=0,0,VLOOKUP(Z95,FAC_TOTALS_APTA!$A$4:$BP$126,$L106,FALSE))</f>
        <v>0</v>
      </c>
      <c r="AA106" s="30">
        <f>IF(AA95=0,0,VLOOKUP(AA95,FAC_TOTALS_APTA!$A$4:$BP$126,$L106,FALSE))</f>
        <v>0</v>
      </c>
      <c r="AB106" s="30">
        <f>IF(AB95=0,0,VLOOKUP(AB95,FAC_TOTALS_APTA!$A$4:$BP$126,$L106,FALSE))</f>
        <v>0</v>
      </c>
      <c r="AC106" s="33">
        <f t="shared" si="30"/>
        <v>-3833882.4193211906</v>
      </c>
      <c r="AD106" s="34">
        <f>AC106/G111</f>
        <v>-3.66413175467626E-3</v>
      </c>
    </row>
    <row r="107" spans="1:31" x14ac:dyDescent="0.25">
      <c r="B107" s="26" t="s">
        <v>63</v>
      </c>
      <c r="C107" s="29"/>
      <c r="D107" s="127" t="s">
        <v>94</v>
      </c>
      <c r="E107" s="56"/>
      <c r="F107" s="7">
        <f>MATCH($D107,FAC_TOTALS_APTA!$A$2:$BP$2,)</f>
        <v>24</v>
      </c>
      <c r="G107" s="126">
        <f>VLOOKUP(G95,FAC_TOTALS_APTA!$A$4:$BP$126,$F107,FALSE)</f>
        <v>1</v>
      </c>
      <c r="H107" s="126">
        <f>VLOOKUP(H95,FAC_TOTALS_APTA!$A$4:$BP$126,$F107,FALSE)</f>
        <v>7</v>
      </c>
      <c r="I107" s="31">
        <f t="shared" si="27"/>
        <v>6</v>
      </c>
      <c r="J107" s="32" t="str">
        <f t="shared" si="28"/>
        <v/>
      </c>
      <c r="K107" s="32" t="str">
        <f t="shared" si="29"/>
        <v>YEARS_SINCE_TNC_BUS_NY_FAC</v>
      </c>
      <c r="L107" s="7">
        <f>MATCH($K107,FAC_TOTALS_APTA!$A$2:$BN$2,)</f>
        <v>45</v>
      </c>
      <c r="M107" s="30">
        <f>IF(M95=0,0,VLOOKUP(M95,FAC_TOTALS_APTA!$A$4:$BP$126,$L107,FALSE))</f>
        <v>-2353868.6800081399</v>
      </c>
      <c r="N107" s="30">
        <f>IF(N95=0,0,VLOOKUP(N95,FAC_TOTALS_APTA!$A$4:$BP$126,$L107,FALSE))</f>
        <v>-2351248.5165043902</v>
      </c>
      <c r="O107" s="30">
        <f>IF(O95=0,0,VLOOKUP(O95,FAC_TOTALS_APTA!$A$4:$BP$126,$L107,FALSE))</f>
        <v>-2327173.0878473502</v>
      </c>
      <c r="P107" s="30">
        <f>IF(P95=0,0,VLOOKUP(P95,FAC_TOTALS_APTA!$A$4:$BP$126,$L107,FALSE))</f>
        <v>-2273336.4729720498</v>
      </c>
      <c r="Q107" s="30">
        <f>IF(Q95=0,0,VLOOKUP(Q95,FAC_TOTALS_APTA!$A$4:$BP$126,$L107,FALSE))</f>
        <v>-2277722.9976802701</v>
      </c>
      <c r="R107" s="30">
        <f>IF(R95=0,0,VLOOKUP(R95,FAC_TOTALS_APTA!$A$4:$BP$126,$L107,FALSE))</f>
        <v>-2148721.5462426199</v>
      </c>
      <c r="S107" s="30">
        <f>IF(S95=0,0,VLOOKUP(S95,FAC_TOTALS_APTA!$A$4:$BP$126,$L107,FALSE))</f>
        <v>0</v>
      </c>
      <c r="T107" s="30">
        <f>IF(T95=0,0,VLOOKUP(T95,FAC_TOTALS_APTA!$A$4:$BP$126,$L107,FALSE))</f>
        <v>0</v>
      </c>
      <c r="U107" s="30">
        <f>IF(U95=0,0,VLOOKUP(U95,FAC_TOTALS_APTA!$A$4:$BP$126,$L107,FALSE))</f>
        <v>0</v>
      </c>
      <c r="V107" s="30">
        <f>IF(V95=0,0,VLOOKUP(V95,FAC_TOTALS_APTA!$A$4:$BP$126,$L107,FALSE))</f>
        <v>0</v>
      </c>
      <c r="W107" s="30">
        <f>IF(W95=0,0,VLOOKUP(W95,FAC_TOTALS_APTA!$A$4:$BP$126,$L107,FALSE))</f>
        <v>0</v>
      </c>
      <c r="X107" s="30">
        <f>IF(X95=0,0,VLOOKUP(X95,FAC_TOTALS_APTA!$A$4:$BP$126,$L107,FALSE))</f>
        <v>0</v>
      </c>
      <c r="Y107" s="30">
        <f>IF(Y95=0,0,VLOOKUP(Y95,FAC_TOTALS_APTA!$A$4:$BP$126,$L107,FALSE))</f>
        <v>0</v>
      </c>
      <c r="Z107" s="30">
        <f>IF(Z95=0,0,VLOOKUP(Z95,FAC_TOTALS_APTA!$A$4:$BP$126,$L107,FALSE))</f>
        <v>0</v>
      </c>
      <c r="AA107" s="30">
        <f>IF(AA95=0,0,VLOOKUP(AA95,FAC_TOTALS_APTA!$A$4:$BP$126,$L107,FALSE))</f>
        <v>0</v>
      </c>
      <c r="AB107" s="30">
        <f>IF(AB95=0,0,VLOOKUP(AB95,FAC_TOTALS_APTA!$A$4:$BP$126,$L107,FALSE))</f>
        <v>0</v>
      </c>
      <c r="AC107" s="33">
        <f t="shared" si="30"/>
        <v>-13732071.30125482</v>
      </c>
      <c r="AD107" s="34">
        <f>AC107/G111</f>
        <v>-1.3124064071144644E-2</v>
      </c>
    </row>
    <row r="108" spans="1:31" x14ac:dyDescent="0.25">
      <c r="B108" s="26" t="s">
        <v>64</v>
      </c>
      <c r="C108" s="29"/>
      <c r="D108" s="105" t="s">
        <v>43</v>
      </c>
      <c r="E108" s="56"/>
      <c r="F108" s="7">
        <f>MATCH($D108,FAC_TOTALS_APTA!$A$2:$BP$2,)</f>
        <v>31</v>
      </c>
      <c r="G108" s="126">
        <f>VLOOKUP(G95,FAC_TOTALS_APTA!$A$4:$BP$126,$F108,FALSE)</f>
        <v>0</v>
      </c>
      <c r="H108" s="126">
        <f>VLOOKUP(H95,FAC_TOTALS_APTA!$A$4:$BP$126,$F108,FALSE)</f>
        <v>1</v>
      </c>
      <c r="I108" s="31" t="str">
        <f t="shared" si="27"/>
        <v>-</v>
      </c>
      <c r="J108" s="32" t="str">
        <f t="shared" ref="J108:J109" si="31">IF(C108="Log","_log","")</f>
        <v/>
      </c>
      <c r="K108" s="32" t="str">
        <f t="shared" si="29"/>
        <v>BIKE_SHARE_FAC</v>
      </c>
      <c r="L108" s="7">
        <f>MATCH($K108,FAC_TOTALS_APTA!$A$2:$BN$2,)</f>
        <v>52</v>
      </c>
      <c r="M108" s="30">
        <f>IF(M95=0,0,VLOOKUP(M95,FAC_TOTALS_APTA!$A$4:$BP$126,$L108,FALSE))</f>
        <v>-11676668.8164311</v>
      </c>
      <c r="N108" s="30">
        <f>IF(N95=0,0,VLOOKUP(N95,FAC_TOTALS_APTA!$A$4:$BP$126,$L108,FALSE))</f>
        <v>0</v>
      </c>
      <c r="O108" s="30">
        <f>IF(O95=0,0,VLOOKUP(O95,FAC_TOTALS_APTA!$A$4:$BP$126,$L108,FALSE))</f>
        <v>0</v>
      </c>
      <c r="P108" s="30">
        <f>IF(P95=0,0,VLOOKUP(P95,FAC_TOTALS_APTA!$A$4:$BP$126,$L108,FALSE))</f>
        <v>0</v>
      </c>
      <c r="Q108" s="30">
        <f>IF(Q95=0,0,VLOOKUP(Q95,FAC_TOTALS_APTA!$A$4:$BP$126,$L108,FALSE))</f>
        <v>0</v>
      </c>
      <c r="R108" s="30">
        <f>IF(R95=0,0,VLOOKUP(R95,FAC_TOTALS_APTA!$A$4:$BP$126,$L108,FALSE))</f>
        <v>0</v>
      </c>
      <c r="S108" s="30">
        <f>IF(S95=0,0,VLOOKUP(S95,FAC_TOTALS_APTA!$A$4:$BP$126,$L108,FALSE))</f>
        <v>0</v>
      </c>
      <c r="T108" s="30">
        <f>IF(T95=0,0,VLOOKUP(T95,FAC_TOTALS_APTA!$A$4:$BP$126,$L108,FALSE))</f>
        <v>0</v>
      </c>
      <c r="U108" s="30">
        <f>IF(U95=0,0,VLOOKUP(U95,FAC_TOTALS_APTA!$A$4:$BP$126,$L108,FALSE))</f>
        <v>0</v>
      </c>
      <c r="V108" s="30">
        <f>IF(V95=0,0,VLOOKUP(V95,FAC_TOTALS_APTA!$A$4:$BP$126,$L108,FALSE))</f>
        <v>0</v>
      </c>
      <c r="W108" s="30">
        <f>IF(W95=0,0,VLOOKUP(W95,FAC_TOTALS_APTA!$A$4:$BP$126,$L108,FALSE))</f>
        <v>0</v>
      </c>
      <c r="X108" s="30">
        <f>IF(X95=0,0,VLOOKUP(X95,FAC_TOTALS_APTA!$A$4:$BP$126,$L108,FALSE))</f>
        <v>0</v>
      </c>
      <c r="Y108" s="30">
        <f>IF(Y95=0,0,VLOOKUP(Y95,FAC_TOTALS_APTA!$A$4:$BP$126,$L108,FALSE))</f>
        <v>0</v>
      </c>
      <c r="Z108" s="30">
        <f>IF(Z95=0,0,VLOOKUP(Z95,FAC_TOTALS_APTA!$A$4:$BP$126,$L108,FALSE))</f>
        <v>0</v>
      </c>
      <c r="AA108" s="30">
        <f>IF(AA95=0,0,VLOOKUP(AA95,FAC_TOTALS_APTA!$A$4:$BP$126,$L108,FALSE))</f>
        <v>0</v>
      </c>
      <c r="AB108" s="30">
        <f>IF(AB95=0,0,VLOOKUP(AB95,FAC_TOTALS_APTA!$A$4:$BP$126,$L108,FALSE))</f>
        <v>0</v>
      </c>
      <c r="AC108" s="33">
        <f t="shared" si="30"/>
        <v>-11676668.8164311</v>
      </c>
      <c r="AD108" s="34">
        <f>AC108/G111</f>
        <v>-1.1159667490976037E-2</v>
      </c>
    </row>
    <row r="109" spans="1:31" x14ac:dyDescent="0.25">
      <c r="B109" s="9" t="s">
        <v>65</v>
      </c>
      <c r="C109" s="28"/>
      <c r="D109" s="130" t="s">
        <v>44</v>
      </c>
      <c r="E109" s="57"/>
      <c r="F109" s="8">
        <f>MATCH($D109,FAC_TOTALS_APTA!$A$2:$BP$2,)</f>
        <v>32</v>
      </c>
      <c r="G109" s="132">
        <f>VLOOKUP(G95,FAC_TOTALS_APTA!$A$4:$BP$126,$F109,FALSE)</f>
        <v>0</v>
      </c>
      <c r="H109" s="132">
        <f>VLOOKUP(H95,FAC_TOTALS_APTA!$A$4:$BP$126,$F109,FALSE)</f>
        <v>1</v>
      </c>
      <c r="I109" s="37" t="str">
        <f t="shared" si="27"/>
        <v>-</v>
      </c>
      <c r="J109" s="38" t="str">
        <f t="shared" si="31"/>
        <v/>
      </c>
      <c r="K109" s="38" t="str">
        <f t="shared" si="29"/>
        <v>scooter_flag_FAC</v>
      </c>
      <c r="L109" s="8">
        <f>MATCH($K109,FAC_TOTALS_APTA!$A$2:$BN$2,)</f>
        <v>53</v>
      </c>
      <c r="M109" s="39">
        <f>IF(M95=0,0,VLOOKUP(M95,FAC_TOTALS_APTA!$A$4:$BP$126,$L109,FALSE))</f>
        <v>0</v>
      </c>
      <c r="N109" s="39">
        <f>IF(N95=0,0,VLOOKUP(N95,FAC_TOTALS_APTA!$A$4:$BP$126,$L109,FALSE))</f>
        <v>0</v>
      </c>
      <c r="O109" s="39">
        <f>IF(O95=0,0,VLOOKUP(O95,FAC_TOTALS_APTA!$A$4:$BP$126,$L109,FALSE))</f>
        <v>0</v>
      </c>
      <c r="P109" s="39">
        <f>IF(P95=0,0,VLOOKUP(P95,FAC_TOTALS_APTA!$A$4:$BP$126,$L109,FALSE))</f>
        <v>0</v>
      </c>
      <c r="Q109" s="39">
        <f>IF(Q95=0,0,VLOOKUP(Q95,FAC_TOTALS_APTA!$A$4:$BP$126,$L109,FALSE))</f>
        <v>0</v>
      </c>
      <c r="R109" s="39">
        <f>IF(R95=0,0,VLOOKUP(R95,FAC_TOTALS_APTA!$A$4:$BP$126,$L109,FALSE))</f>
        <v>-34456781.955525398</v>
      </c>
      <c r="S109" s="39">
        <f>IF(S95=0,0,VLOOKUP(S95,FAC_TOTALS_APTA!$A$4:$BP$126,$L109,FALSE))</f>
        <v>0</v>
      </c>
      <c r="T109" s="39">
        <f>IF(T95=0,0,VLOOKUP(T95,FAC_TOTALS_APTA!$A$4:$BP$126,$L109,FALSE))</f>
        <v>0</v>
      </c>
      <c r="U109" s="39">
        <f>IF(U95=0,0,VLOOKUP(U95,FAC_TOTALS_APTA!$A$4:$BP$126,$L109,FALSE))</f>
        <v>0</v>
      </c>
      <c r="V109" s="39">
        <f>IF(V95=0,0,VLOOKUP(V95,FAC_TOTALS_APTA!$A$4:$BP$126,$L109,FALSE))</f>
        <v>0</v>
      </c>
      <c r="W109" s="39">
        <f>IF(W95=0,0,VLOOKUP(W95,FAC_TOTALS_APTA!$A$4:$BP$126,$L109,FALSE))</f>
        <v>0</v>
      </c>
      <c r="X109" s="39">
        <f>IF(X95=0,0,VLOOKUP(X95,FAC_TOTALS_APTA!$A$4:$BP$126,$L109,FALSE))</f>
        <v>0</v>
      </c>
      <c r="Y109" s="39">
        <f>IF(Y95=0,0,VLOOKUP(Y95,FAC_TOTALS_APTA!$A$4:$BP$126,$L109,FALSE))</f>
        <v>0</v>
      </c>
      <c r="Z109" s="39">
        <f>IF(Z95=0,0,VLOOKUP(Z95,FAC_TOTALS_APTA!$A$4:$BP$126,$L109,FALSE))</f>
        <v>0</v>
      </c>
      <c r="AA109" s="39">
        <f>IF(AA95=0,0,VLOOKUP(AA95,FAC_TOTALS_APTA!$A$4:$BP$126,$L109,FALSE))</f>
        <v>0</v>
      </c>
      <c r="AB109" s="39">
        <f>IF(AB95=0,0,VLOOKUP(AB95,FAC_TOTALS_APTA!$A$4:$BP$126,$L109,FALSE))</f>
        <v>0</v>
      </c>
      <c r="AC109" s="40">
        <f t="shared" si="30"/>
        <v>-34456781.955525398</v>
      </c>
      <c r="AD109" s="41">
        <f>AC109/G111</f>
        <v>-3.2931158319026009E-2</v>
      </c>
    </row>
    <row r="110" spans="1:31" x14ac:dyDescent="0.25">
      <c r="B110" s="42" t="s">
        <v>53</v>
      </c>
      <c r="C110" s="43"/>
      <c r="D110" s="42" t="s">
        <v>45</v>
      </c>
      <c r="E110" s="44"/>
      <c r="F110" s="45"/>
      <c r="G110" s="142"/>
      <c r="H110" s="142"/>
      <c r="I110" s="47"/>
      <c r="J110" s="48"/>
      <c r="K110" s="48" t="str">
        <f t="shared" ref="K110" si="32">CONCATENATE(D110,J110,"_FAC")</f>
        <v>New_Reporter_FAC</v>
      </c>
      <c r="L110" s="45">
        <f>MATCH($K110,FAC_TOTALS_APTA!$A$2:$BN$2,)</f>
        <v>57</v>
      </c>
      <c r="M110" s="46">
        <f>IF(M95=0,0,VLOOKUP(M95,FAC_TOTALS_APTA!$A$4:$BP$126,$L110,FALSE))</f>
        <v>0</v>
      </c>
      <c r="N110" s="46">
        <f>IF(N95=0,0,VLOOKUP(N95,FAC_TOTALS_APTA!$A$4:$BP$126,$L110,FALSE))</f>
        <v>0</v>
      </c>
      <c r="O110" s="46">
        <f>IF(O95=0,0,VLOOKUP(O95,FAC_TOTALS_APTA!$A$4:$BP$126,$L110,FALSE))</f>
        <v>0</v>
      </c>
      <c r="P110" s="46">
        <f>IF(P95=0,0,VLOOKUP(P95,FAC_TOTALS_APTA!$A$4:$BP$126,$L110,FALSE))</f>
        <v>0</v>
      </c>
      <c r="Q110" s="46">
        <f>IF(Q95=0,0,VLOOKUP(Q95,FAC_TOTALS_APTA!$A$4:$BP$126,$L110,FALSE))</f>
        <v>0</v>
      </c>
      <c r="R110" s="46">
        <f>IF(R95=0,0,VLOOKUP(R95,FAC_TOTALS_APTA!$A$4:$BP$126,$L110,FALSE))</f>
        <v>0</v>
      </c>
      <c r="S110" s="46">
        <f>IF(S95=0,0,VLOOKUP(S95,FAC_TOTALS_APTA!$A$4:$BP$126,$L110,FALSE))</f>
        <v>0</v>
      </c>
      <c r="T110" s="46">
        <f>IF(T95=0,0,VLOOKUP(T95,FAC_TOTALS_APTA!$A$4:$BP$126,$L110,FALSE))</f>
        <v>0</v>
      </c>
      <c r="U110" s="46">
        <f>IF(U95=0,0,VLOOKUP(U95,FAC_TOTALS_APTA!$A$4:$BP$126,$L110,FALSE))</f>
        <v>0</v>
      </c>
      <c r="V110" s="46">
        <f>IF(V95=0,0,VLOOKUP(V95,FAC_TOTALS_APTA!$A$4:$BP$126,$L110,FALSE))</f>
        <v>0</v>
      </c>
      <c r="W110" s="46">
        <f>IF(W95=0,0,VLOOKUP(W95,FAC_TOTALS_APTA!$A$4:$BP$126,$L110,FALSE))</f>
        <v>0</v>
      </c>
      <c r="X110" s="46">
        <f>IF(X95=0,0,VLOOKUP(X95,FAC_TOTALS_APTA!$A$4:$BP$126,$L110,FALSE))</f>
        <v>0</v>
      </c>
      <c r="Y110" s="46">
        <f>IF(Y95=0,0,VLOOKUP(Y95,FAC_TOTALS_APTA!$A$4:$BP$126,$L110,FALSE))</f>
        <v>0</v>
      </c>
      <c r="Z110" s="46">
        <f>IF(Z95=0,0,VLOOKUP(Z95,FAC_TOTALS_APTA!$A$4:$BP$126,$L110,FALSE))</f>
        <v>0</v>
      </c>
      <c r="AA110" s="46">
        <f>IF(AA95=0,0,VLOOKUP(AA95,FAC_TOTALS_APTA!$A$4:$BP$126,$L110,FALSE))</f>
        <v>0</v>
      </c>
      <c r="AB110" s="46">
        <f>IF(AB95=0,0,VLOOKUP(AB95,FAC_TOTALS_APTA!$A$4:$BP$126,$L110,FALSE))</f>
        <v>0</v>
      </c>
      <c r="AC110" s="49">
        <f>SUM(M110:AB110)</f>
        <v>0</v>
      </c>
      <c r="AD110" s="50">
        <f>AC110/G112</f>
        <v>0</v>
      </c>
    </row>
    <row r="111" spans="1:31" s="108" customFormat="1" ht="15.75" customHeight="1" x14ac:dyDescent="0.25">
      <c r="A111" s="107"/>
      <c r="B111" s="26" t="s">
        <v>66</v>
      </c>
      <c r="C111" s="29"/>
      <c r="D111" s="7" t="s">
        <v>6</v>
      </c>
      <c r="E111" s="56"/>
      <c r="F111" s="7">
        <f>MATCH($D111,FAC_TOTALS_APTA!$A$2:$BN$2,)</f>
        <v>10</v>
      </c>
      <c r="G111" s="118">
        <f>VLOOKUP(G95,FAC_TOTALS_APTA!$A$4:$BP$126,$F111,FALSE)</f>
        <v>1046327663.96249</v>
      </c>
      <c r="H111" s="118">
        <f>VLOOKUP(H95,FAC_TOTALS_APTA!$A$4:$BN$126,$F111,FALSE)</f>
        <v>938887457.85364103</v>
      </c>
      <c r="I111" s="113">
        <f t="shared" ref="I111" si="33">H111/G111-1</f>
        <v>-0.1026831362768027</v>
      </c>
      <c r="J111" s="32"/>
      <c r="K111" s="32"/>
      <c r="L111" s="7"/>
      <c r="M111" s="30">
        <f t="shared" ref="M111:AB111" si="34">SUM(M97:M104)</f>
        <v>-368722.78958472598</v>
      </c>
      <c r="N111" s="30">
        <f t="shared" si="34"/>
        <v>-2217554.261332483</v>
      </c>
      <c r="O111" s="30">
        <f t="shared" si="34"/>
        <v>-34861264.674886085</v>
      </c>
      <c r="P111" s="30">
        <f t="shared" si="34"/>
        <v>-14836111.180140575</v>
      </c>
      <c r="Q111" s="30">
        <f t="shared" si="34"/>
        <v>5915480.3946186854</v>
      </c>
      <c r="R111" s="30">
        <f t="shared" si="34"/>
        <v>7083010.0448760008</v>
      </c>
      <c r="S111" s="30">
        <f t="shared" si="34"/>
        <v>0</v>
      </c>
      <c r="T111" s="30">
        <f t="shared" si="34"/>
        <v>0</v>
      </c>
      <c r="U111" s="30">
        <f t="shared" si="34"/>
        <v>0</v>
      </c>
      <c r="V111" s="30">
        <f t="shared" si="34"/>
        <v>0</v>
      </c>
      <c r="W111" s="30">
        <f t="shared" si="34"/>
        <v>0</v>
      </c>
      <c r="X111" s="30">
        <f t="shared" si="34"/>
        <v>0</v>
      </c>
      <c r="Y111" s="30">
        <f t="shared" si="34"/>
        <v>0</v>
      </c>
      <c r="Z111" s="30">
        <f t="shared" si="34"/>
        <v>0</v>
      </c>
      <c r="AA111" s="30">
        <f t="shared" si="34"/>
        <v>0</v>
      </c>
      <c r="AB111" s="30">
        <f t="shared" si="34"/>
        <v>0</v>
      </c>
      <c r="AC111" s="33">
        <f>H111-G111</f>
        <v>-107440206.10884893</v>
      </c>
      <c r="AD111" s="34">
        <f>I111</f>
        <v>-0.1026831362768027</v>
      </c>
      <c r="AE111" s="107"/>
    </row>
    <row r="112" spans="1:31" ht="13.5" customHeight="1" thickBot="1" x14ac:dyDescent="0.3">
      <c r="B112" s="10" t="s">
        <v>50</v>
      </c>
      <c r="C112" s="24"/>
      <c r="D112" s="24" t="s">
        <v>4</v>
      </c>
      <c r="E112" s="24"/>
      <c r="F112" s="24">
        <f>MATCH($D112,FAC_TOTALS_APTA!$A$2:$BN$2,)</f>
        <v>8</v>
      </c>
      <c r="G112" s="115">
        <f>VLOOKUP(G95,FAC_TOTALS_APTA!$A$4:$BN$126,$F112,FALSE)</f>
        <v>1032661299</v>
      </c>
      <c r="H112" s="115">
        <f>VLOOKUP(H95,FAC_TOTALS_APTA!$A$4:$BN$126,$F112,FALSE)</f>
        <v>935808062.99999905</v>
      </c>
      <c r="I112" s="114">
        <f t="shared" ref="I112" si="35">H112/G112-1</f>
        <v>-9.3789934893261595E-2</v>
      </c>
      <c r="J112" s="51"/>
      <c r="K112" s="51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52">
        <f>H112-G112</f>
        <v>-96853236.000000954</v>
      </c>
      <c r="AD112" s="53">
        <f>I112</f>
        <v>-9.3789934893261595E-2</v>
      </c>
    </row>
    <row r="113" spans="2:30" ht="14.25" thickTop="1" thickBot="1" x14ac:dyDescent="0.3">
      <c r="B113" s="58" t="s">
        <v>67</v>
      </c>
      <c r="C113" s="59"/>
      <c r="D113" s="59"/>
      <c r="E113" s="60"/>
      <c r="F113" s="59"/>
      <c r="G113" s="155"/>
      <c r="H113" s="155"/>
      <c r="I113" s="61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3">
        <f>AD112-AD111</f>
        <v>8.893201383541105E-3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72" workbookViewId="0">
      <selection activeCell="D72" sqref="D1:D1048576"/>
    </sheetView>
  </sheetViews>
  <sheetFormatPr defaultColWidth="11" defaultRowHeight="12.75" x14ac:dyDescent="0.25"/>
  <cols>
    <col min="1" max="1" width="11" style="11"/>
    <col min="2" max="2" width="32.625" style="12" bestFit="1" customWidth="1"/>
    <col min="3" max="3" width="5.375" style="13" customWidth="1"/>
    <col min="4" max="4" width="25.375" style="13" customWidth="1"/>
    <col min="5" max="5" width="5.25" style="14" bestFit="1" customWidth="1"/>
    <col min="6" max="6" width="11" style="13" hidden="1" customWidth="1"/>
    <col min="7" max="8" width="11.75" style="13" bestFit="1" customWidth="1"/>
    <col min="9" max="9" width="6.75" style="15" bestFit="1" customWidth="1"/>
    <col min="10" max="10" width="11" style="13" hidden="1" customWidth="1"/>
    <col min="11" max="11" width="24.625" style="13" hidden="1" customWidth="1"/>
    <col min="12" max="12" width="12.625" style="13" hidden="1" customWidth="1"/>
    <col min="13" max="13" width="13.625" style="13" hidden="1" customWidth="1"/>
    <col min="14" max="14" width="13.125" style="13" hidden="1" customWidth="1"/>
    <col min="15" max="15" width="11.125" style="13" hidden="1" customWidth="1"/>
    <col min="16" max="28" width="11.625" style="13" hidden="1" customWidth="1"/>
    <col min="29" max="29" width="16.5" style="13" customWidth="1"/>
    <col min="30" max="30" width="12.125" style="13" customWidth="1"/>
    <col min="31" max="31" width="15.375" style="11" customWidth="1"/>
    <col min="32" max="16384" width="11" style="13"/>
  </cols>
  <sheetData>
    <row r="1" spans="1:31" x14ac:dyDescent="0.25">
      <c r="B1" s="12" t="s">
        <v>36</v>
      </c>
      <c r="C1" s="13">
        <v>2002</v>
      </c>
    </row>
    <row r="2" spans="1:31" x14ac:dyDescent="0.25">
      <c r="B2" s="12" t="s">
        <v>37</v>
      </c>
      <c r="C2" s="13">
        <v>2012</v>
      </c>
      <c r="D2" s="11"/>
    </row>
    <row r="3" spans="1:31" s="11" customFormat="1" x14ac:dyDescent="0.25">
      <c r="B3" s="19" t="s">
        <v>25</v>
      </c>
      <c r="E3" s="7"/>
      <c r="I3" s="18"/>
    </row>
    <row r="4" spans="1:31" x14ac:dyDescent="0.25">
      <c r="B4" s="16" t="s">
        <v>16</v>
      </c>
      <c r="C4" s="17" t="s">
        <v>17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5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x14ac:dyDescent="0.25">
      <c r="B6" s="19" t="s">
        <v>15</v>
      </c>
      <c r="C6" s="20">
        <v>1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3.5" thickBot="1" x14ac:dyDescent="0.3">
      <c r="B7" s="21" t="s">
        <v>32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3.5" thickTop="1" x14ac:dyDescent="0.25">
      <c r="B8" s="26"/>
      <c r="C8" s="7"/>
      <c r="D8" s="63"/>
      <c r="E8" s="7"/>
      <c r="F8" s="7"/>
      <c r="G8" s="172" t="s">
        <v>51</v>
      </c>
      <c r="H8" s="172"/>
      <c r="I8" s="172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172" t="s">
        <v>55</v>
      </c>
      <c r="AD8" s="172"/>
    </row>
    <row r="9" spans="1:31" x14ac:dyDescent="0.25">
      <c r="B9" s="9" t="s">
        <v>18</v>
      </c>
      <c r="C9" s="28" t="s">
        <v>19</v>
      </c>
      <c r="D9" s="8" t="s">
        <v>20</v>
      </c>
      <c r="E9" s="8"/>
      <c r="F9" s="8"/>
      <c r="G9" s="28">
        <f>$C$1</f>
        <v>2002</v>
      </c>
      <c r="H9" s="28">
        <f>$C$2</f>
        <v>2012</v>
      </c>
      <c r="I9" s="28" t="s">
        <v>22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24</v>
      </c>
      <c r="AD9" s="28" t="s">
        <v>22</v>
      </c>
    </row>
    <row r="10" spans="1:31" s="14" customFormat="1" hidden="1" x14ac:dyDescent="0.25">
      <c r="A10" s="7"/>
      <c r="B10" s="26"/>
      <c r="C10" s="29"/>
      <c r="D10" s="7"/>
      <c r="E10" s="7"/>
      <c r="F10" s="7"/>
      <c r="G10" s="7"/>
      <c r="H10" s="7"/>
      <c r="I10" s="29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hidden="1" x14ac:dyDescent="0.25">
      <c r="B11" s="26"/>
      <c r="C11" s="29"/>
      <c r="D11" s="105"/>
      <c r="E11" s="7"/>
      <c r="F11" s="7"/>
      <c r="G11" s="7" t="str">
        <f>CONCATENATE($C6,"_",$C7,"_",G9)</f>
        <v>1_1_2002</v>
      </c>
      <c r="H11" s="7" t="str">
        <f>CONCATENATE($C6,"_",$C7,"_",H9)</f>
        <v>1_1_2012</v>
      </c>
      <c r="I11" s="29"/>
      <c r="J11" s="7"/>
      <c r="K11" s="7"/>
      <c r="L11" s="7"/>
      <c r="M11" s="7" t="str">
        <f>IF($G9+M10&gt;$H9,0,CONCATENATE($C6,"_",$C7,"_",$G9+M10))</f>
        <v>1_1_2003</v>
      </c>
      <c r="N11" s="7" t="str">
        <f t="shared" ref="N11:AB11" si="0">IF($G9+N10&gt;$H9,0,CONCATENATE($C6,"_",$C7,"_",$G9+N10))</f>
        <v>1_1_2004</v>
      </c>
      <c r="O11" s="7" t="str">
        <f t="shared" si="0"/>
        <v>1_1_2005</v>
      </c>
      <c r="P11" s="7" t="str">
        <f t="shared" si="0"/>
        <v>1_1_2006</v>
      </c>
      <c r="Q11" s="7" t="str">
        <f t="shared" si="0"/>
        <v>1_1_2007</v>
      </c>
      <c r="R11" s="7" t="str">
        <f t="shared" si="0"/>
        <v>1_1_2008</v>
      </c>
      <c r="S11" s="7" t="str">
        <f t="shared" si="0"/>
        <v>1_1_2009</v>
      </c>
      <c r="T11" s="7" t="str">
        <f t="shared" si="0"/>
        <v>1_1_2010</v>
      </c>
      <c r="U11" s="7" t="str">
        <f t="shared" si="0"/>
        <v>1_1_2011</v>
      </c>
      <c r="V11" s="7" t="str">
        <f t="shared" si="0"/>
        <v>1_1_2012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hidden="1" x14ac:dyDescent="0.25">
      <c r="B12" s="26"/>
      <c r="C12" s="29"/>
      <c r="D12" s="105"/>
      <c r="E12" s="7"/>
      <c r="F12" s="7" t="s">
        <v>23</v>
      </c>
      <c r="G12" s="30"/>
      <c r="H12" s="30"/>
      <c r="I12" s="29"/>
      <c r="J12" s="7"/>
      <c r="K12" s="7"/>
      <c r="L12" s="7" t="s">
        <v>23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x14ac:dyDescent="0.25">
      <c r="A13" s="7"/>
      <c r="B13" s="116" t="s">
        <v>31</v>
      </c>
      <c r="C13" s="117" t="s">
        <v>21</v>
      </c>
      <c r="D13" s="105" t="s">
        <v>88</v>
      </c>
      <c r="E13" s="56"/>
      <c r="F13" s="7">
        <f>MATCH($D13,FAC_TOTALS_APTA!$A$2:$BP$2,)</f>
        <v>12</v>
      </c>
      <c r="G13" s="30">
        <f>VLOOKUP(G11,FAC_TOTALS_APTA!$A$4:$BP$126,$F13,FALSE)</f>
        <v>49814785.827601902</v>
      </c>
      <c r="H13" s="30">
        <f>VLOOKUP(H11,FAC_TOTALS_APTA!$A$4:$BP$126,$F13,FALSE)</f>
        <v>60620023.984365799</v>
      </c>
      <c r="I13" s="31">
        <f>IFERROR(H13/G13-1,"-")</f>
        <v>0.21690825278579862</v>
      </c>
      <c r="J13" s="32" t="str">
        <f>IF(C13="Log","_log","")</f>
        <v>_log</v>
      </c>
      <c r="K13" s="32" t="str">
        <f>CONCATENATE(D13,J13,"_FAC")</f>
        <v>VRM_ADJ_HINY_log_FAC</v>
      </c>
      <c r="L13" s="7">
        <f>MATCH($K13,FAC_TOTALS_APTA!$A$2:$BN$2,)</f>
        <v>33</v>
      </c>
      <c r="M13" s="30">
        <f>IF(M11=0,0,VLOOKUP(M11,FAC_TOTALS_APTA!$A$4:$BP$126,$L13,FALSE))</f>
        <v>55603174.261414997</v>
      </c>
      <c r="N13" s="30">
        <f>IF(N11=0,0,VLOOKUP(N11,FAC_TOTALS_APTA!$A$4:$BP$126,$L13,FALSE))</f>
        <v>20837919.782439802</v>
      </c>
      <c r="O13" s="30">
        <f>IF(O11=0,0,VLOOKUP(O11,FAC_TOTALS_APTA!$A$4:$BP$126,$L13,FALSE))</f>
        <v>8610085.3485717401</v>
      </c>
      <c r="P13" s="30">
        <f>IF(P11=0,0,VLOOKUP(P11,FAC_TOTALS_APTA!$A$4:$BP$126,$L13,FALSE))</f>
        <v>39760026.827249199</v>
      </c>
      <c r="Q13" s="30">
        <f>IF(Q11=0,0,VLOOKUP(Q11,FAC_TOTALS_APTA!$A$4:$BP$126,$L13,FALSE))</f>
        <v>69662158.279193401</v>
      </c>
      <c r="R13" s="30">
        <f>IF(R11=0,0,VLOOKUP(R11,FAC_TOTALS_APTA!$A$4:$BP$126,$L13,FALSE))</f>
        <v>30958803.3785</v>
      </c>
      <c r="S13" s="30">
        <f>IF(S11=0,0,VLOOKUP(S11,FAC_TOTALS_APTA!$A$4:$BP$126,$L13,FALSE))</f>
        <v>7670957.3024954302</v>
      </c>
      <c r="T13" s="30">
        <f>IF(T11=0,0,VLOOKUP(T11,FAC_TOTALS_APTA!$A$4:$BP$126,$L13,FALSE))</f>
        <v>-811907.67439134396</v>
      </c>
      <c r="U13" s="30">
        <f>IF(U11=0,0,VLOOKUP(U11,FAC_TOTALS_APTA!$A$4:$BP$126,$L13,FALSE))</f>
        <v>5362729.5584740099</v>
      </c>
      <c r="V13" s="30">
        <f>IF(V11=0,0,VLOOKUP(V11,FAC_TOTALS_APTA!$A$4:$BP$126,$L13,FALSE))</f>
        <v>34433064.922513902</v>
      </c>
      <c r="W13" s="30">
        <f>IF(W11=0,0,VLOOKUP(W11,FAC_TOTALS_APTA!$A$4:$BP$126,$L13,FALSE))</f>
        <v>0</v>
      </c>
      <c r="X13" s="30">
        <f>IF(X11=0,0,VLOOKUP(X11,FAC_TOTALS_APTA!$A$4:$BP$126,$L13,FALSE))</f>
        <v>0</v>
      </c>
      <c r="Y13" s="30">
        <f>IF(Y11=0,0,VLOOKUP(Y11,FAC_TOTALS_APTA!$A$4:$BP$126,$L13,FALSE))</f>
        <v>0</v>
      </c>
      <c r="Z13" s="30">
        <f>IF(Z11=0,0,VLOOKUP(Z11,FAC_TOTALS_APTA!$A$4:$BP$126,$L13,FALSE))</f>
        <v>0</v>
      </c>
      <c r="AA13" s="30">
        <f>IF(AA11=0,0,VLOOKUP(AA11,FAC_TOTALS_APTA!$A$4:$BP$126,$L13,FALSE))</f>
        <v>0</v>
      </c>
      <c r="AB13" s="30">
        <f>IF(AB11=0,0,VLOOKUP(AB11,FAC_TOTALS_APTA!$A$4:$BP$126,$L13,FALSE))</f>
        <v>0</v>
      </c>
      <c r="AC13" s="33">
        <f>SUM(M13:AB13)</f>
        <v>272087011.98646116</v>
      </c>
      <c r="AD13" s="34">
        <f>AC13/G27</f>
        <v>0.27032996390621511</v>
      </c>
      <c r="AE13" s="7"/>
    </row>
    <row r="14" spans="1:31" s="14" customFormat="1" x14ac:dyDescent="0.25">
      <c r="A14" s="7"/>
      <c r="B14" s="116" t="s">
        <v>52</v>
      </c>
      <c r="C14" s="117" t="s">
        <v>21</v>
      </c>
      <c r="D14" s="105" t="s">
        <v>78</v>
      </c>
      <c r="E14" s="56"/>
      <c r="F14" s="7">
        <f>MATCH($D14,FAC_TOTALS_APTA!$A$2:$BP$2,)</f>
        <v>14</v>
      </c>
      <c r="G14" s="55">
        <f>VLOOKUP(G11,FAC_TOTALS_APTA!$A$4:$BP$126,$F14,FALSE)</f>
        <v>1.6449755572275599</v>
      </c>
      <c r="H14" s="55">
        <f>VLOOKUP(H11,FAC_TOTALS_APTA!$A$4:$BP$126,$F14,FALSE)</f>
        <v>1.8698545848518999</v>
      </c>
      <c r="I14" s="31">
        <f t="shared" ref="I14:I25" si="1">IFERROR(H14/G14-1,"-")</f>
        <v>0.13670660736342533</v>
      </c>
      <c r="J14" s="32" t="str">
        <f t="shared" ref="J14:J25" si="2">IF(C14="Log","_log","")</f>
        <v>_log</v>
      </c>
      <c r="K14" s="32" t="str">
        <f t="shared" ref="K14:K26" si="3">CONCATENATE(D14,J14,"_FAC")</f>
        <v>FARE_per_UPT_cleaned_2018_HINY_log_FAC</v>
      </c>
      <c r="L14" s="7">
        <f>MATCH($K14,FAC_TOTALS_APTA!$A$2:$BN$2,)</f>
        <v>35</v>
      </c>
      <c r="M14" s="30">
        <f>IF(M11=0,0,VLOOKUP(M11,FAC_TOTALS_APTA!$A$4:$BP$126,$L14,FALSE))</f>
        <v>359283.47836443398</v>
      </c>
      <c r="N14" s="30">
        <f>IF(N11=0,0,VLOOKUP(N11,FAC_TOTALS_APTA!$A$4:$BP$126,$L14,FALSE))</f>
        <v>2711639.4474233598</v>
      </c>
      <c r="O14" s="30">
        <f>IF(O11=0,0,VLOOKUP(O11,FAC_TOTALS_APTA!$A$4:$BP$126,$L14,FALSE))</f>
        <v>-1377727.08297611</v>
      </c>
      <c r="P14" s="30">
        <f>IF(P11=0,0,VLOOKUP(P11,FAC_TOTALS_APTA!$A$4:$BP$126,$L14,FALSE))</f>
        <v>-3091111.8732177201</v>
      </c>
      <c r="Q14" s="30">
        <f>IF(Q11=0,0,VLOOKUP(Q11,FAC_TOTALS_APTA!$A$4:$BP$126,$L14,FALSE))</f>
        <v>-1211149.67250803</v>
      </c>
      <c r="R14" s="30">
        <f>IF(R11=0,0,VLOOKUP(R11,FAC_TOTALS_APTA!$A$4:$BP$126,$L14,FALSE))</f>
        <v>-4918973.0804177998</v>
      </c>
      <c r="S14" s="30">
        <f>IF(S11=0,0,VLOOKUP(S11,FAC_TOTALS_APTA!$A$4:$BP$126,$L14,FALSE))</f>
        <v>-10393516.5242266</v>
      </c>
      <c r="T14" s="30">
        <f>IF(T11=0,0,VLOOKUP(T11,FAC_TOTALS_APTA!$A$4:$BP$126,$L14,FALSE))</f>
        <v>-269738.05154781399</v>
      </c>
      <c r="U14" s="30">
        <f>IF(U11=0,0,VLOOKUP(U11,FAC_TOTALS_APTA!$A$4:$BP$126,$L14,FALSE))</f>
        <v>-1486576.3063920899</v>
      </c>
      <c r="V14" s="30">
        <f>IF(V11=0,0,VLOOKUP(V11,FAC_TOTALS_APTA!$A$4:$BP$126,$L14,FALSE))</f>
        <v>-910199.58709081204</v>
      </c>
      <c r="W14" s="30">
        <f>IF(W11=0,0,VLOOKUP(W11,FAC_TOTALS_APTA!$A$4:$BP$126,$L14,FALSE))</f>
        <v>0</v>
      </c>
      <c r="X14" s="30">
        <f>IF(X11=0,0,VLOOKUP(X11,FAC_TOTALS_APTA!$A$4:$BP$126,$L14,FALSE))</f>
        <v>0</v>
      </c>
      <c r="Y14" s="30">
        <f>IF(Y11=0,0,VLOOKUP(Y11,FAC_TOTALS_APTA!$A$4:$BP$126,$L14,FALSE))</f>
        <v>0</v>
      </c>
      <c r="Z14" s="30">
        <f>IF(Z11=0,0,VLOOKUP(Z11,FAC_TOTALS_APTA!$A$4:$BP$126,$L14,FALSE))</f>
        <v>0</v>
      </c>
      <c r="AA14" s="30">
        <f>IF(AA11=0,0,VLOOKUP(AA11,FAC_TOTALS_APTA!$A$4:$BP$126,$L14,FALSE))</f>
        <v>0</v>
      </c>
      <c r="AB14" s="30">
        <f>IF(AB11=0,0,VLOOKUP(AB11,FAC_TOTALS_APTA!$A$4:$BP$126,$L14,FALSE))</f>
        <v>0</v>
      </c>
      <c r="AC14" s="33">
        <f t="shared" ref="AC14:AC25" si="4">SUM(M14:AB14)</f>
        <v>-20588069.252589181</v>
      </c>
      <c r="AD14" s="34">
        <f>AC14/G27</f>
        <v>-2.0455118299538787E-2</v>
      </c>
      <c r="AE14" s="7"/>
    </row>
    <row r="15" spans="1:31" s="14" customFormat="1" x14ac:dyDescent="0.25">
      <c r="A15" s="7"/>
      <c r="B15" s="116" t="s">
        <v>84</v>
      </c>
      <c r="C15" s="117"/>
      <c r="D15" s="105" t="s">
        <v>81</v>
      </c>
      <c r="E15" s="119"/>
      <c r="F15" s="105">
        <f>MATCH($D15,FAC_TOTALS_APTA!$A$2:$BP$2,)</f>
        <v>23</v>
      </c>
      <c r="G15" s="118">
        <f>VLOOKUP(G11,FAC_TOTALS_APTA!$A$4:$BP$126,$F15,FALSE)</f>
        <v>0</v>
      </c>
      <c r="H15" s="118">
        <f>VLOOKUP(H11,FAC_TOTALS_APTA!$A$4:$BP$126,$F15,FALSE)</f>
        <v>0</v>
      </c>
      <c r="I15" s="120" t="str">
        <f>IFERROR(H15/G15-1,"-")</f>
        <v>-</v>
      </c>
      <c r="J15" s="121" t="str">
        <f t="shared" si="2"/>
        <v/>
      </c>
      <c r="K15" s="121" t="str">
        <f t="shared" si="3"/>
        <v>RESTRUCTURE_FAC</v>
      </c>
      <c r="L15" s="105">
        <f>MATCH($K15,FAC_TOTALS_APTA!$A$2:$BN$2,)</f>
        <v>44</v>
      </c>
      <c r="M15" s="118">
        <f>IF(M11=0,0,VLOOKUP(M11,FAC_TOTALS_APTA!$A$4:$BP$126,$L15,FALSE))</f>
        <v>0</v>
      </c>
      <c r="N15" s="118">
        <f>IF(N11=0,0,VLOOKUP(N11,FAC_TOTALS_APTA!$A$4:$BP$126,$L15,FALSE))</f>
        <v>0</v>
      </c>
      <c r="O15" s="118">
        <f>IF(O11=0,0,VLOOKUP(O11,FAC_TOTALS_APTA!$A$4:$BP$126,$L15,FALSE))</f>
        <v>0</v>
      </c>
      <c r="P15" s="118">
        <f>IF(P11=0,0,VLOOKUP(P11,FAC_TOTALS_APTA!$A$4:$BP$126,$L15,FALSE))</f>
        <v>0</v>
      </c>
      <c r="Q15" s="118">
        <f>IF(Q11=0,0,VLOOKUP(Q11,FAC_TOTALS_APTA!$A$4:$BP$126,$L15,FALSE))</f>
        <v>0</v>
      </c>
      <c r="R15" s="118">
        <f>IF(R11=0,0,VLOOKUP(R11,FAC_TOTALS_APTA!$A$4:$BP$126,$L15,FALSE))</f>
        <v>0</v>
      </c>
      <c r="S15" s="118">
        <f>IF(S11=0,0,VLOOKUP(S11,FAC_TOTALS_APTA!$A$4:$BP$126,$L15,FALSE))</f>
        <v>0</v>
      </c>
      <c r="T15" s="118">
        <f>IF(T11=0,0,VLOOKUP(T11,FAC_TOTALS_APTA!$A$4:$BP$126,$L15,FALSE))</f>
        <v>0</v>
      </c>
      <c r="U15" s="118">
        <f>IF(U11=0,0,VLOOKUP(U11,FAC_TOTALS_APTA!$A$4:$BP$126,$L15,FALSE))</f>
        <v>0</v>
      </c>
      <c r="V15" s="118">
        <f>IF(V11=0,0,VLOOKUP(V11,FAC_TOTALS_APTA!$A$4:$BP$126,$L15,FALSE))</f>
        <v>0</v>
      </c>
      <c r="W15" s="118">
        <f>IF(W11=0,0,VLOOKUP(W11,FAC_TOTALS_APTA!$A$4:$BP$126,$L15,FALSE))</f>
        <v>0</v>
      </c>
      <c r="X15" s="118">
        <f>IF(X11=0,0,VLOOKUP(X11,FAC_TOTALS_APTA!$A$4:$BP$126,$L15,FALSE))</f>
        <v>0</v>
      </c>
      <c r="Y15" s="118">
        <f>IF(Y11=0,0,VLOOKUP(Y11,FAC_TOTALS_APTA!$A$4:$BP$126,$L15,FALSE))</f>
        <v>0</v>
      </c>
      <c r="Z15" s="118">
        <f>IF(Z11=0,0,VLOOKUP(Z11,FAC_TOTALS_APTA!$A$4:$BP$126,$L15,FALSE))</f>
        <v>0</v>
      </c>
      <c r="AA15" s="118">
        <f>IF(AA11=0,0,VLOOKUP(AA11,FAC_TOTALS_APTA!$A$4:$BP$126,$L15,FALSE))</f>
        <v>0</v>
      </c>
      <c r="AB15" s="118">
        <f>IF(AB11=0,0,VLOOKUP(AB11,FAC_TOTALS_APTA!$A$4:$BP$126,$L15,FALSE))</f>
        <v>0</v>
      </c>
      <c r="AC15" s="122">
        <f t="shared" si="4"/>
        <v>0</v>
      </c>
      <c r="AD15" s="123">
        <f>AC15/G28</f>
        <v>0</v>
      </c>
      <c r="AE15" s="7"/>
    </row>
    <row r="16" spans="1:31" s="14" customFormat="1" x14ac:dyDescent="0.25">
      <c r="A16" s="7"/>
      <c r="B16" s="116" t="s">
        <v>87</v>
      </c>
      <c r="C16" s="117"/>
      <c r="D16" s="105" t="s">
        <v>80</v>
      </c>
      <c r="E16" s="119"/>
      <c r="F16" s="105">
        <f>MATCH($D16,FAC_TOTALS_APTA!$A$2:$BP$2,)</f>
        <v>22</v>
      </c>
      <c r="G16" s="118">
        <f>VLOOKUP(G11,FAC_TOTALS_APTA!$A$4:$BP$126,$F16,FALSE)</f>
        <v>0</v>
      </c>
      <c r="H16" s="118">
        <f>VLOOKUP(H11,FAC_TOTALS_APTA!$A$4:$BP$126,$F16,FALSE)</f>
        <v>0</v>
      </c>
      <c r="I16" s="120" t="str">
        <f>IFERROR(H16/G16-1,"-")</f>
        <v>-</v>
      </c>
      <c r="J16" s="121" t="str">
        <f t="shared" ref="J16" si="5">IF(C16="Log","_log","")</f>
        <v/>
      </c>
      <c r="K16" s="121" t="str">
        <f t="shared" ref="K16" si="6">CONCATENATE(D16,J16,"_FAC")</f>
        <v>MAINTENANCE_WMATA_FAC</v>
      </c>
      <c r="L16" s="105">
        <f>MATCH($K16,FAC_TOTALS_APTA!$A$2:$BN$2,)</f>
        <v>43</v>
      </c>
      <c r="M16" s="118">
        <f>IF(M12=0,0,VLOOKUP(M12,FAC_TOTALS_APTA!$A$4:$BP$126,$L16,FALSE))</f>
        <v>0</v>
      </c>
      <c r="N16" s="118">
        <f>IF(N12=0,0,VLOOKUP(N12,FAC_TOTALS_APTA!$A$4:$BP$126,$L16,FALSE))</f>
        <v>0</v>
      </c>
      <c r="O16" s="118">
        <f>IF(O12=0,0,VLOOKUP(O12,FAC_TOTALS_APTA!$A$4:$BP$126,$L16,FALSE))</f>
        <v>0</v>
      </c>
      <c r="P16" s="118">
        <f>IF(P12=0,0,VLOOKUP(P12,FAC_TOTALS_APTA!$A$4:$BP$126,$L16,FALSE))</f>
        <v>0</v>
      </c>
      <c r="Q16" s="118">
        <f>IF(Q12=0,0,VLOOKUP(Q12,FAC_TOTALS_APTA!$A$4:$BP$126,$L16,FALSE))</f>
        <v>0</v>
      </c>
      <c r="R16" s="118">
        <f>IF(R12=0,0,VLOOKUP(R12,FAC_TOTALS_APTA!$A$4:$BP$126,$L16,FALSE))</f>
        <v>0</v>
      </c>
      <c r="S16" s="118">
        <f>IF(S12=0,0,VLOOKUP(S12,FAC_TOTALS_APTA!$A$4:$BP$126,$L16,FALSE))</f>
        <v>0</v>
      </c>
      <c r="T16" s="118">
        <f>IF(T12=0,0,VLOOKUP(T12,FAC_TOTALS_APTA!$A$4:$BP$126,$L16,FALSE))</f>
        <v>0</v>
      </c>
      <c r="U16" s="118">
        <f>IF(U12=0,0,VLOOKUP(U12,FAC_TOTALS_APTA!$A$4:$BP$126,$L16,FALSE))</f>
        <v>0</v>
      </c>
      <c r="V16" s="118">
        <f>IF(V12=0,0,VLOOKUP(V12,FAC_TOTALS_APTA!$A$4:$BP$126,$L16,FALSE))</f>
        <v>0</v>
      </c>
      <c r="W16" s="118">
        <f>IF(W12=0,0,VLOOKUP(W12,FAC_TOTALS_APTA!$A$4:$BP$126,$L16,FALSE))</f>
        <v>0</v>
      </c>
      <c r="X16" s="118">
        <f>IF(X12=0,0,VLOOKUP(X12,FAC_TOTALS_APTA!$A$4:$BP$126,$L16,FALSE))</f>
        <v>0</v>
      </c>
      <c r="Y16" s="118">
        <f>IF(Y12=0,0,VLOOKUP(Y12,FAC_TOTALS_APTA!$A$4:$BP$126,$L16,FALSE))</f>
        <v>0</v>
      </c>
      <c r="Z16" s="118">
        <f>IF(Z12=0,0,VLOOKUP(Z12,FAC_TOTALS_APTA!$A$4:$BP$126,$L16,FALSE))</f>
        <v>0</v>
      </c>
      <c r="AA16" s="118">
        <f>IF(AA12=0,0,VLOOKUP(AA12,FAC_TOTALS_APTA!$A$4:$BP$126,$L16,FALSE))</f>
        <v>0</v>
      </c>
      <c r="AB16" s="118">
        <f>IF(AB12=0,0,VLOOKUP(AB12,FAC_TOTALS_APTA!$A$4:$BP$126,$L16,FALSE))</f>
        <v>0</v>
      </c>
      <c r="AC16" s="122">
        <f t="shared" ref="AC16" si="7">SUM(M16:AB16)</f>
        <v>0</v>
      </c>
      <c r="AD16" s="123">
        <f>AC16/G28</f>
        <v>0</v>
      </c>
      <c r="AE16" s="7"/>
    </row>
    <row r="17" spans="1:31" s="14" customFormat="1" x14ac:dyDescent="0.25">
      <c r="A17" s="7"/>
      <c r="B17" s="116" t="s">
        <v>48</v>
      </c>
      <c r="C17" s="117" t="s">
        <v>21</v>
      </c>
      <c r="D17" s="105" t="s">
        <v>8</v>
      </c>
      <c r="E17" s="56"/>
      <c r="F17" s="7">
        <f>MATCH($D17,FAC_TOTALS_APTA!$A$2:$BP$2,)</f>
        <v>16</v>
      </c>
      <c r="G17" s="30">
        <f>VLOOKUP(G11,FAC_TOTALS_APTA!$A$4:$BP$126,$F17,FALSE)</f>
        <v>8445944.2099834904</v>
      </c>
      <c r="H17" s="30">
        <f>VLOOKUP(H11,FAC_TOTALS_APTA!$A$4:$BP$126,$F17,FALSE)</f>
        <v>9293102.7426205203</v>
      </c>
      <c r="I17" s="31">
        <f t="shared" si="1"/>
        <v>0.10030359088041929</v>
      </c>
      <c r="J17" s="32" t="str">
        <f t="shared" si="2"/>
        <v>_log</v>
      </c>
      <c r="K17" s="32" t="str">
        <f t="shared" si="3"/>
        <v>POP_EMP_log_FAC</v>
      </c>
      <c r="L17" s="7">
        <f>MATCH($K17,FAC_TOTALS_APTA!$A$2:$BN$2,)</f>
        <v>37</v>
      </c>
      <c r="M17" s="30">
        <f>IF(M11=0,0,VLOOKUP(M11,FAC_TOTALS_APTA!$A$4:$BP$126,$L17,FALSE))</f>
        <v>5260569.3229675796</v>
      </c>
      <c r="N17" s="30">
        <f>IF(N11=0,0,VLOOKUP(N11,FAC_TOTALS_APTA!$A$4:$BP$126,$L17,FALSE))</f>
        <v>6307855.2886130996</v>
      </c>
      <c r="O17" s="30">
        <f>IF(O11=0,0,VLOOKUP(O11,FAC_TOTALS_APTA!$A$4:$BP$126,$L17,FALSE))</f>
        <v>6845671.4559150999</v>
      </c>
      <c r="P17" s="30">
        <f>IF(P11=0,0,VLOOKUP(P11,FAC_TOTALS_APTA!$A$4:$BP$126,$L17,FALSE))</f>
        <v>9034913.2437308095</v>
      </c>
      <c r="Q17" s="30">
        <f>IF(Q11=0,0,VLOOKUP(Q11,FAC_TOTALS_APTA!$A$4:$BP$126,$L17,FALSE))</f>
        <v>2593223.5490556802</v>
      </c>
      <c r="R17" s="30">
        <f>IF(R11=0,0,VLOOKUP(R11,FAC_TOTALS_APTA!$A$4:$BP$126,$L17,FALSE))</f>
        <v>2195865.5905394</v>
      </c>
      <c r="S17" s="30">
        <f>IF(S11=0,0,VLOOKUP(S11,FAC_TOTALS_APTA!$A$4:$BP$126,$L17,FALSE))</f>
        <v>-711303.04608185706</v>
      </c>
      <c r="T17" s="30">
        <f>IF(T11=0,0,VLOOKUP(T11,FAC_TOTALS_APTA!$A$4:$BP$126,$L17,FALSE))</f>
        <v>951716.71285621403</v>
      </c>
      <c r="U17" s="30">
        <f>IF(U11=0,0,VLOOKUP(U11,FAC_TOTALS_APTA!$A$4:$BP$126,$L17,FALSE))</f>
        <v>3650486.5699288598</v>
      </c>
      <c r="V17" s="30">
        <f>IF(V11=0,0,VLOOKUP(V11,FAC_TOTALS_APTA!$A$4:$BP$126,$L17,FALSE))</f>
        <v>4630718.2316264501</v>
      </c>
      <c r="W17" s="30">
        <f>IF(W11=0,0,VLOOKUP(W11,FAC_TOTALS_APTA!$A$4:$BP$126,$L17,FALSE))</f>
        <v>0</v>
      </c>
      <c r="X17" s="30">
        <f>IF(X11=0,0,VLOOKUP(X11,FAC_TOTALS_APTA!$A$4:$BP$126,$L17,FALSE))</f>
        <v>0</v>
      </c>
      <c r="Y17" s="30">
        <f>IF(Y11=0,0,VLOOKUP(Y11,FAC_TOTALS_APTA!$A$4:$BP$126,$L17,FALSE))</f>
        <v>0</v>
      </c>
      <c r="Z17" s="30">
        <f>IF(Z11=0,0,VLOOKUP(Z11,FAC_TOTALS_APTA!$A$4:$BP$126,$L17,FALSE))</f>
        <v>0</v>
      </c>
      <c r="AA17" s="30">
        <f>IF(AA11=0,0,VLOOKUP(AA11,FAC_TOTALS_APTA!$A$4:$BP$126,$L17,FALSE))</f>
        <v>0</v>
      </c>
      <c r="AB17" s="30">
        <f>IF(AB11=0,0,VLOOKUP(AB11,FAC_TOTALS_APTA!$A$4:$BP$126,$L17,FALSE))</f>
        <v>0</v>
      </c>
      <c r="AC17" s="33">
        <f t="shared" si="4"/>
        <v>40759716.919151336</v>
      </c>
      <c r="AD17" s="34">
        <f>AC17/G27</f>
        <v>4.0496504126150655E-2</v>
      </c>
      <c r="AE17" s="7"/>
    </row>
    <row r="18" spans="1:31" s="14" customFormat="1" x14ac:dyDescent="0.25">
      <c r="A18" s="7"/>
      <c r="B18" s="26" t="s">
        <v>74</v>
      </c>
      <c r="C18" s="117"/>
      <c r="D18" s="105" t="s">
        <v>73</v>
      </c>
      <c r="E18" s="56"/>
      <c r="F18" s="7">
        <f>MATCH($D18,FAC_TOTALS_APTA!$A$2:$BP$2,)</f>
        <v>17</v>
      </c>
      <c r="G18" s="55">
        <f>VLOOKUP(G11,FAC_TOTALS_APTA!$A$4:$BP$126,$F18,FALSE)</f>
        <v>0.44361978439460098</v>
      </c>
      <c r="H18" s="55">
        <f>VLOOKUP(H11,FAC_TOTALS_APTA!$A$4:$BP$126,$F18,FALSE)</f>
        <v>0.44631449946228402</v>
      </c>
      <c r="I18" s="31">
        <f t="shared" si="1"/>
        <v>6.0743798236151392E-3</v>
      </c>
      <c r="J18" s="32" t="str">
        <f t="shared" si="2"/>
        <v/>
      </c>
      <c r="K18" s="32" t="str">
        <f t="shared" si="3"/>
        <v>TSD_POP_EMP_PCT_FAC</v>
      </c>
      <c r="L18" s="7">
        <f>MATCH($K18,FAC_TOTALS_APTA!$A$2:$BN$2,)</f>
        <v>38</v>
      </c>
      <c r="M18" s="30">
        <f>IF(M11=0,0,VLOOKUP(M11,FAC_TOTALS_APTA!$A$4:$BP$126,$L18,FALSE))</f>
        <v>-2747677.5658415798</v>
      </c>
      <c r="N18" s="30">
        <f>IF(N11=0,0,VLOOKUP(N11,FAC_TOTALS_APTA!$A$4:$BP$126,$L18,FALSE))</f>
        <v>-752999.17425883794</v>
      </c>
      <c r="O18" s="30">
        <f>IF(O11=0,0,VLOOKUP(O11,FAC_TOTALS_APTA!$A$4:$BP$126,$L18,FALSE))</f>
        <v>-541146.04737971805</v>
      </c>
      <c r="P18" s="30">
        <f>IF(P11=0,0,VLOOKUP(P11,FAC_TOTALS_APTA!$A$4:$BP$126,$L18,FALSE))</f>
        <v>-6509.30714126775</v>
      </c>
      <c r="Q18" s="30">
        <f>IF(Q11=0,0,VLOOKUP(Q11,FAC_TOTALS_APTA!$A$4:$BP$126,$L18,FALSE))</f>
        <v>-4468500.2225917401</v>
      </c>
      <c r="R18" s="30">
        <f>IF(R11=0,0,VLOOKUP(R11,FAC_TOTALS_APTA!$A$4:$BP$126,$L18,FALSE))</f>
        <v>1971093.9348402901</v>
      </c>
      <c r="S18" s="30">
        <f>IF(S11=0,0,VLOOKUP(S11,FAC_TOTALS_APTA!$A$4:$BP$126,$L18,FALSE))</f>
        <v>741212.20063308999</v>
      </c>
      <c r="T18" s="30">
        <f>IF(T11=0,0,VLOOKUP(T11,FAC_TOTALS_APTA!$A$4:$BP$126,$L18,FALSE))</f>
        <v>8828578.7354346402</v>
      </c>
      <c r="U18" s="30">
        <f>IF(U11=0,0,VLOOKUP(U11,FAC_TOTALS_APTA!$A$4:$BP$126,$L18,FALSE))</f>
        <v>-2880719.5864827302</v>
      </c>
      <c r="V18" s="30">
        <f>IF(V11=0,0,VLOOKUP(V11,FAC_TOTALS_APTA!$A$4:$BP$126,$L18,FALSE))</f>
        <v>-2606169.2997513399</v>
      </c>
      <c r="W18" s="30">
        <f>IF(W11=0,0,VLOOKUP(W11,FAC_TOTALS_APTA!$A$4:$BP$126,$L18,FALSE))</f>
        <v>0</v>
      </c>
      <c r="X18" s="30">
        <f>IF(X11=0,0,VLOOKUP(X11,FAC_TOTALS_APTA!$A$4:$BP$126,$L18,FALSE))</f>
        <v>0</v>
      </c>
      <c r="Y18" s="30">
        <f>IF(Y11=0,0,VLOOKUP(Y11,FAC_TOTALS_APTA!$A$4:$BP$126,$L18,FALSE))</f>
        <v>0</v>
      </c>
      <c r="Z18" s="30">
        <f>IF(Z11=0,0,VLOOKUP(Z11,FAC_TOTALS_APTA!$A$4:$BP$126,$L18,FALSE))</f>
        <v>0</v>
      </c>
      <c r="AA18" s="30">
        <f>IF(AA11=0,0,VLOOKUP(AA11,FAC_TOTALS_APTA!$A$4:$BP$126,$L18,FALSE))</f>
        <v>0</v>
      </c>
      <c r="AB18" s="30">
        <f>IF(AB11=0,0,VLOOKUP(AB11,FAC_TOTALS_APTA!$A$4:$BP$126,$L18,FALSE))</f>
        <v>0</v>
      </c>
      <c r="AC18" s="33">
        <f t="shared" si="4"/>
        <v>-2462836.3325391943</v>
      </c>
      <c r="AD18" s="34">
        <f>AC18/G27</f>
        <v>-2.4469321487324953E-3</v>
      </c>
      <c r="AE18" s="7"/>
    </row>
    <row r="19" spans="1:31" s="14" customFormat="1" x14ac:dyDescent="0.2">
      <c r="A19" s="7"/>
      <c r="B19" s="116" t="s">
        <v>49</v>
      </c>
      <c r="C19" s="117" t="s">
        <v>21</v>
      </c>
      <c r="D19" s="125" t="s">
        <v>92</v>
      </c>
      <c r="E19" s="56"/>
      <c r="F19" s="7">
        <f>MATCH($D19,FAC_TOTALS_APTA!$A$2:$BP$2,)</f>
        <v>18</v>
      </c>
      <c r="G19" s="35">
        <f>VLOOKUP(G11,FAC_TOTALS_APTA!$A$4:$BP$126,$F19,FALSE)</f>
        <v>1.9566243795576801</v>
      </c>
      <c r="H19" s="35">
        <f>VLOOKUP(H11,FAC_TOTALS_APTA!$A$4:$BP$126,$F19,FALSE)</f>
        <v>4.08321637315274</v>
      </c>
      <c r="I19" s="31">
        <f t="shared" si="1"/>
        <v>1.08686777892229</v>
      </c>
      <c r="J19" s="32" t="str">
        <f t="shared" si="2"/>
        <v>_log</v>
      </c>
      <c r="K19" s="32" t="str">
        <f t="shared" si="3"/>
        <v>GAS_PRICE_2018_log_FAC</v>
      </c>
      <c r="L19" s="7">
        <f>MATCH($K19,FAC_TOTALS_APTA!$A$2:$BN$2,)</f>
        <v>39</v>
      </c>
      <c r="M19" s="30">
        <f>IF(M11=0,0,VLOOKUP(M11,FAC_TOTALS_APTA!$A$4:$BP$126,$L19,FALSE))</f>
        <v>16797124.042052399</v>
      </c>
      <c r="N19" s="30">
        <f>IF(N11=0,0,VLOOKUP(N11,FAC_TOTALS_APTA!$A$4:$BP$126,$L19,FALSE))</f>
        <v>17801386.266179599</v>
      </c>
      <c r="O19" s="30">
        <f>IF(O11=0,0,VLOOKUP(O11,FAC_TOTALS_APTA!$A$4:$BP$126,$L19,FALSE))</f>
        <v>24112408.004338</v>
      </c>
      <c r="P19" s="30">
        <f>IF(P11=0,0,VLOOKUP(P11,FAC_TOTALS_APTA!$A$4:$BP$126,$L19,FALSE))</f>
        <v>14369317.5526517</v>
      </c>
      <c r="Q19" s="30">
        <f>IF(Q11=0,0,VLOOKUP(Q11,FAC_TOTALS_APTA!$A$4:$BP$126,$L19,FALSE))</f>
        <v>7966367.1652364004</v>
      </c>
      <c r="R19" s="30">
        <f>IF(R11=0,0,VLOOKUP(R11,FAC_TOTALS_APTA!$A$4:$BP$126,$L19,FALSE))</f>
        <v>20151158.9953654</v>
      </c>
      <c r="S19" s="30">
        <f>IF(S11=0,0,VLOOKUP(S11,FAC_TOTALS_APTA!$A$4:$BP$126,$L19,FALSE))</f>
        <v>-54350412.226952702</v>
      </c>
      <c r="T19" s="30">
        <f>IF(T11=0,0,VLOOKUP(T11,FAC_TOTALS_APTA!$A$4:$BP$126,$L19,FALSE))</f>
        <v>25364173.5727081</v>
      </c>
      <c r="U19" s="30">
        <f>IF(U11=0,0,VLOOKUP(U11,FAC_TOTALS_APTA!$A$4:$BP$126,$L19,FALSE))</f>
        <v>37216947.610871904</v>
      </c>
      <c r="V19" s="30">
        <f>IF(V11=0,0,VLOOKUP(V11,FAC_TOTALS_APTA!$A$4:$BP$126,$L19,FALSE))</f>
        <v>1381409.81182064</v>
      </c>
      <c r="W19" s="30">
        <f>IF(W11=0,0,VLOOKUP(W11,FAC_TOTALS_APTA!$A$4:$BP$126,$L19,FALSE))</f>
        <v>0</v>
      </c>
      <c r="X19" s="30">
        <f>IF(X11=0,0,VLOOKUP(X11,FAC_TOTALS_APTA!$A$4:$BP$126,$L19,FALSE))</f>
        <v>0</v>
      </c>
      <c r="Y19" s="30">
        <f>IF(Y11=0,0,VLOOKUP(Y11,FAC_TOTALS_APTA!$A$4:$BP$126,$L19,FALSE))</f>
        <v>0</v>
      </c>
      <c r="Z19" s="30">
        <f>IF(Z11=0,0,VLOOKUP(Z11,FAC_TOTALS_APTA!$A$4:$BP$126,$L19,FALSE))</f>
        <v>0</v>
      </c>
      <c r="AA19" s="30">
        <f>IF(AA11=0,0,VLOOKUP(AA11,FAC_TOTALS_APTA!$A$4:$BP$126,$L19,FALSE))</f>
        <v>0</v>
      </c>
      <c r="AB19" s="30">
        <f>IF(AB11=0,0,VLOOKUP(AB11,FAC_TOTALS_APTA!$A$4:$BP$126,$L19,FALSE))</f>
        <v>0</v>
      </c>
      <c r="AC19" s="33">
        <f t="shared" si="4"/>
        <v>110809880.79427142</v>
      </c>
      <c r="AD19" s="34">
        <f>AC19/G27</f>
        <v>0.11009430717353735</v>
      </c>
      <c r="AE19" s="7"/>
    </row>
    <row r="20" spans="1:31" s="14" customFormat="1" x14ac:dyDescent="0.25">
      <c r="A20" s="7"/>
      <c r="B20" s="116" t="s">
        <v>46</v>
      </c>
      <c r="C20" s="117" t="s">
        <v>21</v>
      </c>
      <c r="D20" s="105" t="s">
        <v>14</v>
      </c>
      <c r="E20" s="56"/>
      <c r="F20" s="7">
        <f>MATCH($D20,FAC_TOTALS_APTA!$A$2:$BP$2,)</f>
        <v>19</v>
      </c>
      <c r="G20" s="55">
        <f>VLOOKUP(G11,FAC_TOTALS_APTA!$A$4:$BP$126,$F20,FALSE)</f>
        <v>43672.133831359701</v>
      </c>
      <c r="H20" s="55">
        <f>VLOOKUP(H11,FAC_TOTALS_APTA!$A$4:$BP$126,$F20,FALSE)</f>
        <v>35327.404692929696</v>
      </c>
      <c r="I20" s="31">
        <f t="shared" si="1"/>
        <v>-0.19107674405499042</v>
      </c>
      <c r="J20" s="32" t="str">
        <f t="shared" si="2"/>
        <v>_log</v>
      </c>
      <c r="K20" s="32" t="str">
        <f t="shared" si="3"/>
        <v>TOTAL_MED_INC_INDIV_2018_log_FAC</v>
      </c>
      <c r="L20" s="7">
        <f>MATCH($K20,FAC_TOTALS_APTA!$A$2:$BN$2,)</f>
        <v>40</v>
      </c>
      <c r="M20" s="30">
        <f>IF(M11=0,0,VLOOKUP(M11,FAC_TOTALS_APTA!$A$4:$BP$126,$L20,FALSE))</f>
        <v>2009909.49887672</v>
      </c>
      <c r="N20" s="30">
        <f>IF(N11=0,0,VLOOKUP(N11,FAC_TOTALS_APTA!$A$4:$BP$126,$L20,FALSE))</f>
        <v>2729538.2991794199</v>
      </c>
      <c r="O20" s="30">
        <f>IF(O11=0,0,VLOOKUP(O11,FAC_TOTALS_APTA!$A$4:$BP$126,$L20,FALSE))</f>
        <v>2660725.2623316799</v>
      </c>
      <c r="P20" s="30">
        <f>IF(P11=0,0,VLOOKUP(P11,FAC_TOTALS_APTA!$A$4:$BP$126,$L20,FALSE))</f>
        <v>4251538.5653855903</v>
      </c>
      <c r="Q20" s="30">
        <f>IF(Q11=0,0,VLOOKUP(Q11,FAC_TOTALS_APTA!$A$4:$BP$126,$L20,FALSE))</f>
        <v>-1286090.26861821</v>
      </c>
      <c r="R20" s="30">
        <f>IF(R11=0,0,VLOOKUP(R11,FAC_TOTALS_APTA!$A$4:$BP$126,$L20,FALSE))</f>
        <v>67721.532969141001</v>
      </c>
      <c r="S20" s="30">
        <f>IF(S11=0,0,VLOOKUP(S11,FAC_TOTALS_APTA!$A$4:$BP$126,$L20,FALSE))</f>
        <v>4539558.0496125296</v>
      </c>
      <c r="T20" s="30">
        <f>IF(T11=0,0,VLOOKUP(T11,FAC_TOTALS_APTA!$A$4:$BP$126,$L20,FALSE))</f>
        <v>2474662.11250791</v>
      </c>
      <c r="U20" s="30">
        <f>IF(U11=0,0,VLOOKUP(U11,FAC_TOTALS_APTA!$A$4:$BP$126,$L20,FALSE))</f>
        <v>1739115.49318794</v>
      </c>
      <c r="V20" s="30">
        <f>IF(V11=0,0,VLOOKUP(V11,FAC_TOTALS_APTA!$A$4:$BP$126,$L20,FALSE))</f>
        <v>984875.229132812</v>
      </c>
      <c r="W20" s="30">
        <f>IF(W11=0,0,VLOOKUP(W11,FAC_TOTALS_APTA!$A$4:$BP$126,$L20,FALSE))</f>
        <v>0</v>
      </c>
      <c r="X20" s="30">
        <f>IF(X11=0,0,VLOOKUP(X11,FAC_TOTALS_APTA!$A$4:$BP$126,$L20,FALSE))</f>
        <v>0</v>
      </c>
      <c r="Y20" s="30">
        <f>IF(Y11=0,0,VLOOKUP(Y11,FAC_TOTALS_APTA!$A$4:$BP$126,$L20,FALSE))</f>
        <v>0</v>
      </c>
      <c r="Z20" s="30">
        <f>IF(Z11=0,0,VLOOKUP(Z11,FAC_TOTALS_APTA!$A$4:$BP$126,$L20,FALSE))</f>
        <v>0</v>
      </c>
      <c r="AA20" s="30">
        <f>IF(AA11=0,0,VLOOKUP(AA11,FAC_TOTALS_APTA!$A$4:$BP$126,$L20,FALSE))</f>
        <v>0</v>
      </c>
      <c r="AB20" s="30">
        <f>IF(AB11=0,0,VLOOKUP(AB11,FAC_TOTALS_APTA!$A$4:$BP$126,$L20,FALSE))</f>
        <v>0</v>
      </c>
      <c r="AC20" s="33">
        <f t="shared" si="4"/>
        <v>20171553.774565537</v>
      </c>
      <c r="AD20" s="34">
        <f>AC20/G27</f>
        <v>2.0041292540938761E-2</v>
      </c>
      <c r="AE20" s="7"/>
    </row>
    <row r="21" spans="1:31" s="14" customFormat="1" x14ac:dyDescent="0.25">
      <c r="A21" s="7"/>
      <c r="B21" s="116" t="s">
        <v>62</v>
      </c>
      <c r="C21" s="117"/>
      <c r="D21" s="105" t="s">
        <v>9</v>
      </c>
      <c r="E21" s="56"/>
      <c r="F21" s="7">
        <f>MATCH($D21,FAC_TOTALS_APTA!$A$2:$BP$2,)</f>
        <v>20</v>
      </c>
      <c r="G21" s="30">
        <f>VLOOKUP(G11,FAC_TOTALS_APTA!$A$4:$BP$126,$F21,FALSE)</f>
        <v>11.080959921196699</v>
      </c>
      <c r="H21" s="30">
        <f>VLOOKUP(H11,FAC_TOTALS_APTA!$A$4:$BP$126,$F21,FALSE)</f>
        <v>11.2691753249984</v>
      </c>
      <c r="I21" s="31">
        <f t="shared" si="1"/>
        <v>1.6985478256415831E-2</v>
      </c>
      <c r="J21" s="32" t="str">
        <f t="shared" si="2"/>
        <v/>
      </c>
      <c r="K21" s="32" t="str">
        <f t="shared" si="3"/>
        <v>PCT_HH_NO_VEH_FAC</v>
      </c>
      <c r="L21" s="7">
        <f>MATCH($K21,FAC_TOTALS_APTA!$A$2:$BN$2,)</f>
        <v>41</v>
      </c>
      <c r="M21" s="30">
        <f>IF(M11=0,0,VLOOKUP(M11,FAC_TOTALS_APTA!$A$4:$BP$126,$L21,FALSE))</f>
        <v>-225526.99369203599</v>
      </c>
      <c r="N21" s="30">
        <f>IF(N11=0,0,VLOOKUP(N11,FAC_TOTALS_APTA!$A$4:$BP$126,$L21,FALSE))</f>
        <v>-222925.70016523101</v>
      </c>
      <c r="O21" s="30">
        <f>IF(O11=0,0,VLOOKUP(O11,FAC_TOTALS_APTA!$A$4:$BP$126,$L21,FALSE))</f>
        <v>-248366.30402192101</v>
      </c>
      <c r="P21" s="30">
        <f>IF(P11=0,0,VLOOKUP(P11,FAC_TOTALS_APTA!$A$4:$BP$126,$L21,FALSE))</f>
        <v>-201101.19427127199</v>
      </c>
      <c r="Q21" s="30">
        <f>IF(Q11=0,0,VLOOKUP(Q11,FAC_TOTALS_APTA!$A$4:$BP$126,$L21,FALSE))</f>
        <v>-397827.18477612501</v>
      </c>
      <c r="R21" s="30">
        <f>IF(R11=0,0,VLOOKUP(R11,FAC_TOTALS_APTA!$A$4:$BP$126,$L21,FALSE))</f>
        <v>427785.32072822098</v>
      </c>
      <c r="S21" s="30">
        <f>IF(S11=0,0,VLOOKUP(S11,FAC_TOTALS_APTA!$A$4:$BP$126,$L21,FALSE))</f>
        <v>378607.13591600402</v>
      </c>
      <c r="T21" s="30">
        <f>IF(T11=0,0,VLOOKUP(T11,FAC_TOTALS_APTA!$A$4:$BP$126,$L21,FALSE))</f>
        <v>877663.23610433296</v>
      </c>
      <c r="U21" s="30">
        <f>IF(U11=0,0,VLOOKUP(U11,FAC_TOTALS_APTA!$A$4:$BP$126,$L21,FALSE))</f>
        <v>938079.19632618304</v>
      </c>
      <c r="V21" s="30">
        <f>IF(V11=0,0,VLOOKUP(V11,FAC_TOTALS_APTA!$A$4:$BP$126,$L21,FALSE))</f>
        <v>-370066.40113836998</v>
      </c>
      <c r="W21" s="30">
        <f>IF(W11=0,0,VLOOKUP(W11,FAC_TOTALS_APTA!$A$4:$BP$126,$L21,FALSE))</f>
        <v>0</v>
      </c>
      <c r="X21" s="30">
        <f>IF(X11=0,0,VLOOKUP(X11,FAC_TOTALS_APTA!$A$4:$BP$126,$L21,FALSE))</f>
        <v>0</v>
      </c>
      <c r="Y21" s="30">
        <f>IF(Y11=0,0,VLOOKUP(Y11,FAC_TOTALS_APTA!$A$4:$BP$126,$L21,FALSE))</f>
        <v>0</v>
      </c>
      <c r="Z21" s="30">
        <f>IF(Z11=0,0,VLOOKUP(Z11,FAC_TOTALS_APTA!$A$4:$BP$126,$L21,FALSE))</f>
        <v>0</v>
      </c>
      <c r="AA21" s="30">
        <f>IF(AA11=0,0,VLOOKUP(AA11,FAC_TOTALS_APTA!$A$4:$BP$126,$L21,FALSE))</f>
        <v>0</v>
      </c>
      <c r="AB21" s="30">
        <f>IF(AB11=0,0,VLOOKUP(AB11,FAC_TOTALS_APTA!$A$4:$BP$126,$L21,FALSE))</f>
        <v>0</v>
      </c>
      <c r="AC21" s="33">
        <f t="shared" si="4"/>
        <v>956321.11100978591</v>
      </c>
      <c r="AD21" s="34">
        <f>AC21/G27</f>
        <v>9.501455050522252E-4</v>
      </c>
      <c r="AE21" s="7"/>
    </row>
    <row r="22" spans="1:31" s="14" customFormat="1" x14ac:dyDescent="0.25">
      <c r="A22" s="7"/>
      <c r="B22" s="116" t="s">
        <v>47</v>
      </c>
      <c r="C22" s="117"/>
      <c r="D22" s="105" t="s">
        <v>28</v>
      </c>
      <c r="E22" s="56"/>
      <c r="F22" s="7">
        <f>MATCH($D22,FAC_TOTALS_APTA!$A$2:$BP$2,)</f>
        <v>21</v>
      </c>
      <c r="G22" s="35">
        <f>VLOOKUP(G11,FAC_TOTALS_APTA!$A$4:$BP$126,$F22,FALSE)</f>
        <v>3.9039838032305898</v>
      </c>
      <c r="H22" s="35">
        <f>VLOOKUP(H11,FAC_TOTALS_APTA!$A$4:$BP$126,$F22,FALSE)</f>
        <v>4.8815823185081504</v>
      </c>
      <c r="I22" s="31">
        <f t="shared" si="1"/>
        <v>0.25041049465128085</v>
      </c>
      <c r="J22" s="32" t="str">
        <f t="shared" si="2"/>
        <v/>
      </c>
      <c r="K22" s="32" t="str">
        <f t="shared" si="3"/>
        <v>JTW_HOME_PCT_FAC</v>
      </c>
      <c r="L22" s="7">
        <f>MATCH($K22,FAC_TOTALS_APTA!$A$2:$BN$2,)</f>
        <v>42</v>
      </c>
      <c r="M22" s="30">
        <f>IF(M11=0,0,VLOOKUP(M11,FAC_TOTALS_APTA!$A$4:$BP$126,$L22,FALSE))</f>
        <v>0</v>
      </c>
      <c r="N22" s="30">
        <f>IF(N11=0,0,VLOOKUP(N11,FAC_TOTALS_APTA!$A$4:$BP$126,$L22,FALSE))</f>
        <v>0</v>
      </c>
      <c r="O22" s="30">
        <f>IF(O11=0,0,VLOOKUP(O11,FAC_TOTALS_APTA!$A$4:$BP$126,$L22,FALSE))</f>
        <v>0</v>
      </c>
      <c r="P22" s="30">
        <f>IF(P11=0,0,VLOOKUP(P11,FAC_TOTALS_APTA!$A$4:$BP$126,$L22,FALSE))</f>
        <v>-2942948.0658926899</v>
      </c>
      <c r="Q22" s="30">
        <f>IF(Q11=0,0,VLOOKUP(Q11,FAC_TOTALS_APTA!$A$4:$BP$126,$L22,FALSE))</f>
        <v>-2458634.67888794</v>
      </c>
      <c r="R22" s="30">
        <f>IF(R11=0,0,VLOOKUP(R11,FAC_TOTALS_APTA!$A$4:$BP$126,$L22,FALSE))</f>
        <v>-1043952.02831003</v>
      </c>
      <c r="S22" s="30">
        <f>IF(S11=0,0,VLOOKUP(S11,FAC_TOTALS_APTA!$A$4:$BP$126,$L22,FALSE))</f>
        <v>-2023021.99998293</v>
      </c>
      <c r="T22" s="30">
        <f>IF(T11=0,0,VLOOKUP(T11,FAC_TOTALS_APTA!$A$4:$BP$126,$L22,FALSE))</f>
        <v>-2786618.6979258498</v>
      </c>
      <c r="U22" s="30">
        <f>IF(U11=0,0,VLOOKUP(U11,FAC_TOTALS_APTA!$A$4:$BP$126,$L22,FALSE))</f>
        <v>480274.63495809602</v>
      </c>
      <c r="V22" s="30">
        <f>IF(V11=0,0,VLOOKUP(V11,FAC_TOTALS_APTA!$A$4:$BP$126,$L22,FALSE))</f>
        <v>-768678.35600072797</v>
      </c>
      <c r="W22" s="30">
        <f>IF(W11=0,0,VLOOKUP(W11,FAC_TOTALS_APTA!$A$4:$BP$126,$L22,FALSE))</f>
        <v>0</v>
      </c>
      <c r="X22" s="30">
        <f>IF(X11=0,0,VLOOKUP(X11,FAC_TOTALS_APTA!$A$4:$BP$126,$L22,FALSE))</f>
        <v>0</v>
      </c>
      <c r="Y22" s="30">
        <f>IF(Y11=0,0,VLOOKUP(Y11,FAC_TOTALS_APTA!$A$4:$BP$126,$L22,FALSE))</f>
        <v>0</v>
      </c>
      <c r="Z22" s="30">
        <f>IF(Z11=0,0,VLOOKUP(Z11,FAC_TOTALS_APTA!$A$4:$BP$126,$L22,FALSE))</f>
        <v>0</v>
      </c>
      <c r="AA22" s="30">
        <f>IF(AA11=0,0,VLOOKUP(AA11,FAC_TOTALS_APTA!$A$4:$BP$126,$L22,FALSE))</f>
        <v>0</v>
      </c>
      <c r="AB22" s="30">
        <f>IF(AB11=0,0,VLOOKUP(AB11,FAC_TOTALS_APTA!$A$4:$BP$126,$L22,FALSE))</f>
        <v>0</v>
      </c>
      <c r="AC22" s="33">
        <f t="shared" si="4"/>
        <v>-11543579.192042071</v>
      </c>
      <c r="AD22" s="34">
        <f>AC22/G27</f>
        <v>-1.1469034569311035E-2</v>
      </c>
      <c r="AE22" s="7"/>
    </row>
    <row r="23" spans="1:31" s="14" customFormat="1" x14ac:dyDescent="0.25">
      <c r="A23" s="7"/>
      <c r="B23" s="116" t="s">
        <v>63</v>
      </c>
      <c r="C23" s="117"/>
      <c r="D23" s="127" t="s">
        <v>99</v>
      </c>
      <c r="E23" s="56"/>
      <c r="F23" s="7">
        <f>MATCH($D23,FAC_TOTALS_APTA!$A$2:$BP$2,)</f>
        <v>29</v>
      </c>
      <c r="G23" s="35">
        <f>VLOOKUP(G11,FAC_TOTALS_APTA!$A$4:$BP$126,$F23,FALSE)</f>
        <v>0</v>
      </c>
      <c r="H23" s="35">
        <f>VLOOKUP(H11,FAC_TOTALS_APTA!$A$4:$BP$126,$F23,FALSE)</f>
        <v>0.617326143067772</v>
      </c>
      <c r="I23" s="31" t="str">
        <f t="shared" si="1"/>
        <v>-</v>
      </c>
      <c r="J23" s="32"/>
      <c r="K23" s="32" t="str">
        <f t="shared" si="3"/>
        <v>YEARS_SINCE_TNC_RAIL_HI_FAC</v>
      </c>
      <c r="L23" s="7">
        <f>MATCH($K23,FAC_TOTALS_APTA!$A$2:$BN$2,)</f>
        <v>50</v>
      </c>
      <c r="M23" s="30">
        <f>IF(M11=0,0,VLOOKUP(M11,FAC_TOTALS_APTA!$A$4:$BP$126,$L23,FALSE))</f>
        <v>0</v>
      </c>
      <c r="N23" s="30">
        <f>IF(N11=0,0,VLOOKUP(N11,FAC_TOTALS_APTA!$A$4:$BP$126,$L23,FALSE))</f>
        <v>0</v>
      </c>
      <c r="O23" s="30">
        <f>IF(O11=0,0,VLOOKUP(O11,FAC_TOTALS_APTA!$A$4:$BP$126,$L23,FALSE))</f>
        <v>0</v>
      </c>
      <c r="P23" s="30">
        <f>IF(P11=0,0,VLOOKUP(P11,FAC_TOTALS_APTA!$A$4:$BP$126,$L23,FALSE))</f>
        <v>0</v>
      </c>
      <c r="Q23" s="30">
        <f>IF(Q11=0,0,VLOOKUP(Q11,FAC_TOTALS_APTA!$A$4:$BP$126,$L23,FALSE))</f>
        <v>0</v>
      </c>
      <c r="R23" s="30">
        <f>IF(R11=0,0,VLOOKUP(R11,FAC_TOTALS_APTA!$A$4:$BP$126,$L23,FALSE))</f>
        <v>0</v>
      </c>
      <c r="S23" s="30">
        <f>IF(S11=0,0,VLOOKUP(S11,FAC_TOTALS_APTA!$A$4:$BP$126,$L23,FALSE))</f>
        <v>0</v>
      </c>
      <c r="T23" s="30">
        <f>IF(T11=0,0,VLOOKUP(T11,FAC_TOTALS_APTA!$A$4:$BP$126,$L23,FALSE))</f>
        <v>0</v>
      </c>
      <c r="U23" s="30">
        <f>IF(U11=0,0,VLOOKUP(U11,FAC_TOTALS_APTA!$A$4:$BP$126,$L23,FALSE))</f>
        <v>-52631.052703197201</v>
      </c>
      <c r="V23" s="30">
        <f>IF(V11=0,0,VLOOKUP(V11,FAC_TOTALS_APTA!$A$4:$BP$126,$L23,FALSE))</f>
        <v>-227434.49576443501</v>
      </c>
      <c r="W23" s="30">
        <f>IF(W11=0,0,VLOOKUP(W11,FAC_TOTALS_APTA!$A$4:$BP$126,$L23,FALSE))</f>
        <v>0</v>
      </c>
      <c r="X23" s="30">
        <f>IF(X11=0,0,VLOOKUP(X11,FAC_TOTALS_APTA!$A$4:$BP$126,$L23,FALSE))</f>
        <v>0</v>
      </c>
      <c r="Y23" s="30">
        <f>IF(Y11=0,0,VLOOKUP(Y11,FAC_TOTALS_APTA!$A$4:$BP$126,$L23,FALSE))</f>
        <v>0</v>
      </c>
      <c r="Z23" s="30">
        <f>IF(Z11=0,0,VLOOKUP(Z11,FAC_TOTALS_APTA!$A$4:$BP$126,$L23,FALSE))</f>
        <v>0</v>
      </c>
      <c r="AA23" s="30">
        <f>IF(AA11=0,0,VLOOKUP(AA11,FAC_TOTALS_APTA!$A$4:$BP$126,$L23,FALSE))</f>
        <v>0</v>
      </c>
      <c r="AB23" s="30">
        <f>IF(AB11=0,0,VLOOKUP(AB11,FAC_TOTALS_APTA!$A$4:$BP$126,$L23,FALSE))</f>
        <v>0</v>
      </c>
      <c r="AC23" s="33">
        <f t="shared" si="4"/>
        <v>-280065.54846763221</v>
      </c>
      <c r="AD23" s="34">
        <f>AC23/G27</f>
        <v>-2.7825697763330444E-4</v>
      </c>
      <c r="AE23" s="7"/>
    </row>
    <row r="24" spans="1:31" s="14" customFormat="1" x14ac:dyDescent="0.25">
      <c r="A24" s="7"/>
      <c r="B24" s="116" t="s">
        <v>64</v>
      </c>
      <c r="C24" s="117"/>
      <c r="D24" s="105" t="s">
        <v>43</v>
      </c>
      <c r="E24" s="56"/>
      <c r="F24" s="7">
        <f>MATCH($D24,FAC_TOTALS_APTA!$A$2:$BP$2,)</f>
        <v>31</v>
      </c>
      <c r="G24" s="35">
        <f>VLOOKUP(G11,FAC_TOTALS_APTA!$A$4:$BP$126,$F24,FALSE)</f>
        <v>0</v>
      </c>
      <c r="H24" s="35">
        <f>VLOOKUP(H11,FAC_TOTALS_APTA!$A$4:$BP$126,$F24,FALSE)</f>
        <v>0.367197034835056</v>
      </c>
      <c r="I24" s="31" t="str">
        <f t="shared" si="1"/>
        <v>-</v>
      </c>
      <c r="J24" s="32" t="str">
        <f t="shared" si="2"/>
        <v/>
      </c>
      <c r="K24" s="32" t="str">
        <f t="shared" si="3"/>
        <v>BIKE_SHARE_FAC</v>
      </c>
      <c r="L24" s="7">
        <f>MATCH($K24,FAC_TOTALS_APTA!$A$2:$BN$2,)</f>
        <v>52</v>
      </c>
      <c r="M24" s="30">
        <f>IF(M11=0,0,VLOOKUP(M11,FAC_TOTALS_APTA!$A$4:$BP$126,$L24,FALSE))</f>
        <v>0</v>
      </c>
      <c r="N24" s="30">
        <f>IF(N11=0,0,VLOOKUP(N11,FAC_TOTALS_APTA!$A$4:$BP$126,$L24,FALSE))</f>
        <v>0</v>
      </c>
      <c r="O24" s="30">
        <f>IF(O11=0,0,VLOOKUP(O11,FAC_TOTALS_APTA!$A$4:$BP$126,$L24,FALSE))</f>
        <v>0</v>
      </c>
      <c r="P24" s="30">
        <f>IF(P11=0,0,VLOOKUP(P11,FAC_TOTALS_APTA!$A$4:$BP$126,$L24,FALSE))</f>
        <v>0</v>
      </c>
      <c r="Q24" s="30">
        <f>IF(Q11=0,0,VLOOKUP(Q11,FAC_TOTALS_APTA!$A$4:$BP$126,$L24,FALSE))</f>
        <v>0</v>
      </c>
      <c r="R24" s="30">
        <f>IF(R11=0,0,VLOOKUP(R11,FAC_TOTALS_APTA!$A$4:$BP$126,$L24,FALSE))</f>
        <v>-3214060.0632727598</v>
      </c>
      <c r="S24" s="30">
        <f>IF(S11=0,0,VLOOKUP(S11,FAC_TOTALS_APTA!$A$4:$BP$126,$L24,FALSE))</f>
        <v>0</v>
      </c>
      <c r="T24" s="30">
        <f>IF(T11=0,0,VLOOKUP(T11,FAC_TOTALS_APTA!$A$4:$BP$126,$L24,FALSE))</f>
        <v>-335747.71264795703</v>
      </c>
      <c r="U24" s="30">
        <f>IF(U11=0,0,VLOOKUP(U11,FAC_TOTALS_APTA!$A$4:$BP$126,$L24,FALSE))</f>
        <v>-2683620.5895866002</v>
      </c>
      <c r="V24" s="30">
        <f>IF(V11=0,0,VLOOKUP(V11,FAC_TOTALS_APTA!$A$4:$BP$126,$L24,FALSE))</f>
        <v>-121982.579322073</v>
      </c>
      <c r="W24" s="30">
        <f>IF(W11=0,0,VLOOKUP(W11,FAC_TOTALS_APTA!$A$4:$BP$126,$L24,FALSE))</f>
        <v>0</v>
      </c>
      <c r="X24" s="30">
        <f>IF(X11=0,0,VLOOKUP(X11,FAC_TOTALS_APTA!$A$4:$BP$126,$L24,FALSE))</f>
        <v>0</v>
      </c>
      <c r="Y24" s="30">
        <f>IF(Y11=0,0,VLOOKUP(Y11,FAC_TOTALS_APTA!$A$4:$BP$126,$L24,FALSE))</f>
        <v>0</v>
      </c>
      <c r="Z24" s="30">
        <f>IF(Z11=0,0,VLOOKUP(Z11,FAC_TOTALS_APTA!$A$4:$BP$126,$L24,FALSE))</f>
        <v>0</v>
      </c>
      <c r="AA24" s="30">
        <f>IF(AA11=0,0,VLOOKUP(AA11,FAC_TOTALS_APTA!$A$4:$BP$126,$L24,FALSE))</f>
        <v>0</v>
      </c>
      <c r="AB24" s="30">
        <f>IF(AB11=0,0,VLOOKUP(AB11,FAC_TOTALS_APTA!$A$4:$BP$126,$L24,FALSE))</f>
        <v>0</v>
      </c>
      <c r="AC24" s="33">
        <f t="shared" si="4"/>
        <v>-6355410.9448293904</v>
      </c>
      <c r="AD24" s="34">
        <f>AC24/G27</f>
        <v>-6.3143697995051047E-3</v>
      </c>
      <c r="AE24" s="7"/>
    </row>
    <row r="25" spans="1:31" s="14" customFormat="1" x14ac:dyDescent="0.25">
      <c r="A25" s="7"/>
      <c r="B25" s="128" t="s">
        <v>65</v>
      </c>
      <c r="C25" s="129"/>
      <c r="D25" s="130" t="s">
        <v>44</v>
      </c>
      <c r="E25" s="57"/>
      <c r="F25" s="8">
        <f>MATCH($D25,FAC_TOTALS_APTA!$A$2:$BP$2,)</f>
        <v>32</v>
      </c>
      <c r="G25" s="36">
        <f>VLOOKUP(G11,FAC_TOTALS_APTA!$A$4:$BP$126,$F25,FALSE)</f>
        <v>0</v>
      </c>
      <c r="H25" s="36">
        <f>VLOOKUP(H11,FAC_TOTALS_APTA!$A$4:$BP$126,$F25,FALSE)</f>
        <v>0</v>
      </c>
      <c r="I25" s="37" t="str">
        <f t="shared" si="1"/>
        <v>-</v>
      </c>
      <c r="J25" s="38" t="str">
        <f t="shared" si="2"/>
        <v/>
      </c>
      <c r="K25" s="38" t="str">
        <f t="shared" si="3"/>
        <v>scooter_flag_FAC</v>
      </c>
      <c r="L25" s="8">
        <f>MATCH($K25,FAC_TOTALS_APTA!$A$2:$BN$2,)</f>
        <v>53</v>
      </c>
      <c r="M25" s="39">
        <f>IF(M11=0,0,VLOOKUP(M11,FAC_TOTALS_APTA!$A$4:$BP$126,$L25,FALSE))</f>
        <v>0</v>
      </c>
      <c r="N25" s="39">
        <f>IF(N11=0,0,VLOOKUP(N11,FAC_TOTALS_APTA!$A$4:$BP$126,$L25,FALSE))</f>
        <v>0</v>
      </c>
      <c r="O25" s="39">
        <f>IF(O11=0,0,VLOOKUP(O11,FAC_TOTALS_APTA!$A$4:$BP$126,$L25,FALSE))</f>
        <v>0</v>
      </c>
      <c r="P25" s="39">
        <f>IF(P11=0,0,VLOOKUP(P11,FAC_TOTALS_APTA!$A$4:$BP$126,$L25,FALSE))</f>
        <v>0</v>
      </c>
      <c r="Q25" s="39">
        <f>IF(Q11=0,0,VLOOKUP(Q11,FAC_TOTALS_APTA!$A$4:$BP$126,$L25,FALSE))</f>
        <v>0</v>
      </c>
      <c r="R25" s="39">
        <f>IF(R11=0,0,VLOOKUP(R11,FAC_TOTALS_APTA!$A$4:$BP$126,$L25,FALSE))</f>
        <v>0</v>
      </c>
      <c r="S25" s="39">
        <f>IF(S11=0,0,VLOOKUP(S11,FAC_TOTALS_APTA!$A$4:$BP$126,$L25,FALSE))</f>
        <v>0</v>
      </c>
      <c r="T25" s="39">
        <f>IF(T11=0,0,VLOOKUP(T11,FAC_TOTALS_APTA!$A$4:$BP$126,$L25,FALSE))</f>
        <v>0</v>
      </c>
      <c r="U25" s="39">
        <f>IF(U11=0,0,VLOOKUP(U11,FAC_TOTALS_APTA!$A$4:$BP$126,$L25,FALSE))</f>
        <v>0</v>
      </c>
      <c r="V25" s="39">
        <f>IF(V11=0,0,VLOOKUP(V11,FAC_TOTALS_APTA!$A$4:$BP$126,$L25,FALSE))</f>
        <v>0</v>
      </c>
      <c r="W25" s="39">
        <f>IF(W11=0,0,VLOOKUP(W11,FAC_TOTALS_APTA!$A$4:$BP$126,$L25,FALSE))</f>
        <v>0</v>
      </c>
      <c r="X25" s="39">
        <f>IF(X11=0,0,VLOOKUP(X11,FAC_TOTALS_APTA!$A$4:$BP$126,$L25,FALSE))</f>
        <v>0</v>
      </c>
      <c r="Y25" s="39">
        <f>IF(Y11=0,0,VLOOKUP(Y11,FAC_TOTALS_APTA!$A$4:$BP$126,$L25,FALSE))</f>
        <v>0</v>
      </c>
      <c r="Z25" s="39">
        <f>IF(Z11=0,0,VLOOKUP(Z11,FAC_TOTALS_APTA!$A$4:$BP$126,$L25,FALSE))</f>
        <v>0</v>
      </c>
      <c r="AA25" s="39">
        <f>IF(AA11=0,0,VLOOKUP(AA11,FAC_TOTALS_APTA!$A$4:$BP$126,$L25,FALSE))</f>
        <v>0</v>
      </c>
      <c r="AB25" s="39">
        <f>IF(AB11=0,0,VLOOKUP(AB11,FAC_TOTALS_APTA!$A$4:$BP$126,$L25,FALSE))</f>
        <v>0</v>
      </c>
      <c r="AC25" s="40">
        <f t="shared" si="4"/>
        <v>0</v>
      </c>
      <c r="AD25" s="41">
        <f>AC25/G27</f>
        <v>0</v>
      </c>
      <c r="AE25" s="7"/>
    </row>
    <row r="26" spans="1:31" s="14" customFormat="1" x14ac:dyDescent="0.25">
      <c r="A26" s="7"/>
      <c r="B26" s="42" t="s">
        <v>53</v>
      </c>
      <c r="C26" s="43"/>
      <c r="D26" s="138" t="s">
        <v>45</v>
      </c>
      <c r="E26" s="44"/>
      <c r="F26" s="45"/>
      <c r="G26" s="46"/>
      <c r="H26" s="46"/>
      <c r="I26" s="47"/>
      <c r="J26" s="48"/>
      <c r="K26" s="48" t="str">
        <f t="shared" si="3"/>
        <v>New_Reporter_FAC</v>
      </c>
      <c r="L26" s="45">
        <f>MATCH($K26,FAC_TOTALS_APTA!$A$2:$BN$2,)</f>
        <v>57</v>
      </c>
      <c r="M26" s="46">
        <f>IF(M11=0,0,VLOOKUP(M11,FAC_TOTALS_APTA!$A$4:$BP$126,$L26,FALSE))</f>
        <v>0</v>
      </c>
      <c r="N26" s="46">
        <f>IF(N11=0,0,VLOOKUP(N11,FAC_TOTALS_APTA!$A$4:$BP$126,$L26,FALSE))</f>
        <v>7695887</v>
      </c>
      <c r="O26" s="46">
        <f>IF(O11=0,0,VLOOKUP(O11,FAC_TOTALS_APTA!$A$4:$BP$126,$L26,FALSE))</f>
        <v>7901667.9999999898</v>
      </c>
      <c r="P26" s="46">
        <f>IF(P11=0,0,VLOOKUP(P11,FAC_TOTALS_APTA!$A$4:$BP$126,$L26,FALSE))</f>
        <v>0</v>
      </c>
      <c r="Q26" s="46">
        <f>IF(Q11=0,0,VLOOKUP(Q11,FAC_TOTALS_APTA!$A$4:$BP$126,$L26,FALSE))</f>
        <v>0</v>
      </c>
      <c r="R26" s="46">
        <f>IF(R11=0,0,VLOOKUP(R11,FAC_TOTALS_APTA!$A$4:$BP$126,$L26,FALSE))</f>
        <v>0</v>
      </c>
      <c r="S26" s="46">
        <f>IF(S11=0,0,VLOOKUP(S11,FAC_TOTALS_APTA!$A$4:$BP$126,$L26,FALSE))</f>
        <v>11348341</v>
      </c>
      <c r="T26" s="46">
        <f>IF(T11=0,0,VLOOKUP(T11,FAC_TOTALS_APTA!$A$4:$BP$126,$L26,FALSE))</f>
        <v>29499578</v>
      </c>
      <c r="U26" s="46">
        <f>IF(U11=0,0,VLOOKUP(U11,FAC_TOTALS_APTA!$A$4:$BP$126,$L26,FALSE))</f>
        <v>0</v>
      </c>
      <c r="V26" s="46">
        <f>IF(V11=0,0,VLOOKUP(V11,FAC_TOTALS_APTA!$A$4:$BP$126,$L26,FALSE))</f>
        <v>0</v>
      </c>
      <c r="W26" s="46">
        <f>IF(W11=0,0,VLOOKUP(W11,FAC_TOTALS_APTA!$A$4:$BP$126,$L26,FALSE))</f>
        <v>0</v>
      </c>
      <c r="X26" s="46">
        <f>IF(X11=0,0,VLOOKUP(X11,FAC_TOTALS_APTA!$A$4:$BP$126,$L26,FALSE))</f>
        <v>0</v>
      </c>
      <c r="Y26" s="46">
        <f>IF(Y11=0,0,VLOOKUP(Y11,FAC_TOTALS_APTA!$A$4:$BP$126,$L26,FALSE))</f>
        <v>0</v>
      </c>
      <c r="Z26" s="46">
        <f>IF(Z11=0,0,VLOOKUP(Z11,FAC_TOTALS_APTA!$A$4:$BP$126,$L26,FALSE))</f>
        <v>0</v>
      </c>
      <c r="AA26" s="46">
        <f>IF(AA11=0,0,VLOOKUP(AA11,FAC_TOTALS_APTA!$A$4:$BP$126,$L26,FALSE))</f>
        <v>0</v>
      </c>
      <c r="AB26" s="46">
        <f>IF(AB11=0,0,VLOOKUP(AB11,FAC_TOTALS_APTA!$A$4:$BP$126,$L26,FALSE))</f>
        <v>0</v>
      </c>
      <c r="AC26" s="49">
        <f>SUM(M26:AB26)</f>
        <v>56445473.999999985</v>
      </c>
      <c r="AD26" s="50">
        <f>AC26/G28</f>
        <v>4.3687900525753186E-2</v>
      </c>
      <c r="AE26" s="7"/>
    </row>
    <row r="27" spans="1:31" s="106" customFormat="1" x14ac:dyDescent="0.25">
      <c r="A27" s="105"/>
      <c r="B27" s="26" t="s">
        <v>66</v>
      </c>
      <c r="C27" s="29"/>
      <c r="D27" s="105" t="s">
        <v>6</v>
      </c>
      <c r="E27" s="56"/>
      <c r="F27" s="7">
        <f>MATCH($D27,FAC_TOTALS_APTA!$A$2:$BN$2,)</f>
        <v>10</v>
      </c>
      <c r="G27" s="111">
        <f>VLOOKUP(G11,FAC_TOTALS_APTA!$A$4:$BP$126,$F27,FALSE)</f>
        <v>1006499642.34396</v>
      </c>
      <c r="H27" s="111">
        <f>VLOOKUP(H11,FAC_TOTALS_APTA!$A$4:$BN$126,$F27,FALSE)</f>
        <v>1687770542.77267</v>
      </c>
      <c r="I27" s="113">
        <f t="shared" ref="I27:I28" si="8">H27/G27-1</f>
        <v>0.67687147790947066</v>
      </c>
      <c r="J27" s="32"/>
      <c r="K27" s="32"/>
      <c r="L27" s="7"/>
      <c r="M27" s="30">
        <f t="shared" ref="M27:AB27" si="9">SUM(M13:M20)</f>
        <v>77282383.037834555</v>
      </c>
      <c r="N27" s="30">
        <f t="shared" si="9"/>
        <v>49635339.909576446</v>
      </c>
      <c r="O27" s="30">
        <f t="shared" si="9"/>
        <v>40310016.940800697</v>
      </c>
      <c r="P27" s="30">
        <f t="shared" si="9"/>
        <v>64318175.008658312</v>
      </c>
      <c r="Q27" s="30">
        <f t="shared" si="9"/>
        <v>73256008.829767495</v>
      </c>
      <c r="R27" s="30">
        <f t="shared" si="9"/>
        <v>50425670.351796426</v>
      </c>
      <c r="S27" s="30">
        <f t="shared" si="9"/>
        <v>-52503504.244520105</v>
      </c>
      <c r="T27" s="30">
        <f t="shared" si="9"/>
        <v>36537485.40756771</v>
      </c>
      <c r="U27" s="30">
        <f t="shared" si="9"/>
        <v>43601983.339587897</v>
      </c>
      <c r="V27" s="30">
        <f t="shared" si="9"/>
        <v>37913699.308251649</v>
      </c>
      <c r="W27" s="30">
        <f t="shared" si="9"/>
        <v>0</v>
      </c>
      <c r="X27" s="30">
        <f t="shared" si="9"/>
        <v>0</v>
      </c>
      <c r="Y27" s="30">
        <f t="shared" si="9"/>
        <v>0</v>
      </c>
      <c r="Z27" s="30">
        <f t="shared" si="9"/>
        <v>0</v>
      </c>
      <c r="AA27" s="30">
        <f t="shared" si="9"/>
        <v>0</v>
      </c>
      <c r="AB27" s="30">
        <f t="shared" si="9"/>
        <v>0</v>
      </c>
      <c r="AC27" s="33">
        <f>H27-G27</f>
        <v>681270900.42870998</v>
      </c>
      <c r="AD27" s="34">
        <f>I27</f>
        <v>0.67687147790947066</v>
      </c>
      <c r="AE27" s="105"/>
    </row>
    <row r="28" spans="1:31" ht="13.5" thickBot="1" x14ac:dyDescent="0.3">
      <c r="B28" s="10" t="s">
        <v>50</v>
      </c>
      <c r="C28" s="24"/>
      <c r="D28" s="149" t="s">
        <v>4</v>
      </c>
      <c r="E28" s="24"/>
      <c r="F28" s="24">
        <f>MATCH($D28,FAC_TOTALS_APTA!$A$2:$BN$2,)</f>
        <v>8</v>
      </c>
      <c r="G28" s="112">
        <f>VLOOKUP(G11,FAC_TOTALS_APTA!$A$4:$BN$126,$F28,FALSE)</f>
        <v>1292016171.99999</v>
      </c>
      <c r="H28" s="112">
        <f>VLOOKUP(H11,FAC_TOTALS_APTA!$A$4:$BN$126,$F28,FALSE)</f>
        <v>1684310471</v>
      </c>
      <c r="I28" s="114">
        <f t="shared" si="8"/>
        <v>0.30362955781950784</v>
      </c>
      <c r="J28" s="51"/>
      <c r="K28" s="51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52">
        <f>H28-G28</f>
        <v>392294299.00001001</v>
      </c>
      <c r="AD28" s="53">
        <f>I28</f>
        <v>0.30362955781950784</v>
      </c>
    </row>
    <row r="29" spans="1:31" ht="14.25" thickTop="1" thickBot="1" x14ac:dyDescent="0.3">
      <c r="B29" s="58" t="s">
        <v>67</v>
      </c>
      <c r="C29" s="59"/>
      <c r="D29" s="155"/>
      <c r="E29" s="60"/>
      <c r="F29" s="59"/>
      <c r="G29" s="59"/>
      <c r="H29" s="59"/>
      <c r="I29" s="61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3">
        <f>AD28-AD27</f>
        <v>-0.37324192008996282</v>
      </c>
    </row>
    <row r="30" spans="1:31" ht="13.5" thickTop="1" x14ac:dyDescent="0.25"/>
    <row r="31" spans="1:31" s="11" customFormat="1" x14ac:dyDescent="0.25">
      <c r="B31" s="19" t="s">
        <v>25</v>
      </c>
      <c r="E31" s="7"/>
      <c r="I31" s="18"/>
    </row>
    <row r="32" spans="1:31" x14ac:dyDescent="0.25">
      <c r="B32" s="16" t="s">
        <v>16</v>
      </c>
      <c r="C32" s="17" t="s">
        <v>17</v>
      </c>
      <c r="D32" s="11"/>
      <c r="E32" s="7"/>
      <c r="F32" s="11"/>
      <c r="G32" s="11"/>
      <c r="H32" s="11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2:31" x14ac:dyDescent="0.25">
      <c r="B33" s="16"/>
      <c r="C33" s="17"/>
      <c r="D33" s="11"/>
      <c r="E33" s="7"/>
      <c r="F33" s="11"/>
      <c r="G33" s="11"/>
      <c r="H33" s="11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2:31" x14ac:dyDescent="0.25">
      <c r="B34" s="19" t="s">
        <v>15</v>
      </c>
      <c r="C34" s="20">
        <v>1</v>
      </c>
      <c r="D34" s="11"/>
      <c r="E34" s="7"/>
      <c r="F34" s="11"/>
      <c r="G34" s="11"/>
      <c r="H34" s="11"/>
      <c r="I34" s="18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2:31" ht="13.5" thickBot="1" x14ac:dyDescent="0.3">
      <c r="B35" s="21" t="s">
        <v>33</v>
      </c>
      <c r="C35" s="22">
        <v>2</v>
      </c>
      <c r="D35" s="23"/>
      <c r="E35" s="24"/>
      <c r="F35" s="23"/>
      <c r="G35" s="23"/>
      <c r="H35" s="23"/>
      <c r="I35" s="2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2:31" ht="13.5" thickTop="1" x14ac:dyDescent="0.25">
      <c r="B36" s="26"/>
      <c r="C36" s="7"/>
      <c r="D36" s="63"/>
      <c r="E36" s="7"/>
      <c r="F36" s="7"/>
      <c r="G36" s="172" t="s">
        <v>51</v>
      </c>
      <c r="H36" s="172"/>
      <c r="I36" s="172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172" t="s">
        <v>55</v>
      </c>
      <c r="AD36" s="172"/>
    </row>
    <row r="37" spans="2:31" x14ac:dyDescent="0.25">
      <c r="B37" s="9" t="s">
        <v>18</v>
      </c>
      <c r="C37" s="28" t="s">
        <v>19</v>
      </c>
      <c r="D37" s="8" t="s">
        <v>20</v>
      </c>
      <c r="E37" s="8"/>
      <c r="F37" s="8"/>
      <c r="G37" s="28">
        <f>$C$1</f>
        <v>2002</v>
      </c>
      <c r="H37" s="28">
        <f>$C$2</f>
        <v>2012</v>
      </c>
      <c r="I37" s="28" t="s">
        <v>22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 t="s">
        <v>24</v>
      </c>
      <c r="AD37" s="28" t="s">
        <v>22</v>
      </c>
    </row>
    <row r="38" spans="2:31" hidden="1" x14ac:dyDescent="0.25">
      <c r="B38" s="26"/>
      <c r="C38" s="29"/>
      <c r="D38" s="7"/>
      <c r="E38" s="7"/>
      <c r="F38" s="7"/>
      <c r="G38" s="7"/>
      <c r="H38" s="7"/>
      <c r="I38" s="29"/>
      <c r="J38" s="7"/>
      <c r="K38" s="7"/>
      <c r="L38" s="7"/>
      <c r="M38" s="7">
        <v>1</v>
      </c>
      <c r="N38" s="7">
        <v>2</v>
      </c>
      <c r="O38" s="7">
        <v>3</v>
      </c>
      <c r="P38" s="7">
        <v>4</v>
      </c>
      <c r="Q38" s="7">
        <v>5</v>
      </c>
      <c r="R38" s="7">
        <v>6</v>
      </c>
      <c r="S38" s="7">
        <v>7</v>
      </c>
      <c r="T38" s="7">
        <v>8</v>
      </c>
      <c r="U38" s="7">
        <v>9</v>
      </c>
      <c r="V38" s="7">
        <v>10</v>
      </c>
      <c r="W38" s="7">
        <v>11</v>
      </c>
      <c r="X38" s="7">
        <v>12</v>
      </c>
      <c r="Y38" s="7">
        <v>13</v>
      </c>
      <c r="Z38" s="7">
        <v>14</v>
      </c>
      <c r="AA38" s="7">
        <v>15</v>
      </c>
      <c r="AB38" s="7">
        <v>16</v>
      </c>
      <c r="AC38" s="7"/>
      <c r="AD38" s="7"/>
    </row>
    <row r="39" spans="2:31" hidden="1" x14ac:dyDescent="0.25">
      <c r="B39" s="26"/>
      <c r="C39" s="29"/>
      <c r="D39" s="7"/>
      <c r="E39" s="7"/>
      <c r="F39" s="7"/>
      <c r="G39" s="7" t="str">
        <f>CONCATENATE($C34,"_",$C35,"_",G37)</f>
        <v>1_2_2002</v>
      </c>
      <c r="H39" s="7" t="str">
        <f>CONCATENATE($C34,"_",$C35,"_",H37)</f>
        <v>1_2_2012</v>
      </c>
      <c r="I39" s="29"/>
      <c r="J39" s="7"/>
      <c r="K39" s="7"/>
      <c r="L39" s="7"/>
      <c r="M39" s="7" t="str">
        <f>IF($G37+M38&gt;$H37,0,CONCATENATE($C34,"_",$C35,"_",$G37+M38))</f>
        <v>1_2_2003</v>
      </c>
      <c r="N39" s="7" t="str">
        <f t="shared" ref="N39:AB39" si="10">IF($G37+N38&gt;$H37,0,CONCATENATE($C34,"_",$C35,"_",$G37+N38))</f>
        <v>1_2_2004</v>
      </c>
      <c r="O39" s="7" t="str">
        <f t="shared" si="10"/>
        <v>1_2_2005</v>
      </c>
      <c r="P39" s="7" t="str">
        <f t="shared" si="10"/>
        <v>1_2_2006</v>
      </c>
      <c r="Q39" s="7" t="str">
        <f t="shared" si="10"/>
        <v>1_2_2007</v>
      </c>
      <c r="R39" s="7" t="str">
        <f t="shared" si="10"/>
        <v>1_2_2008</v>
      </c>
      <c r="S39" s="7" t="str">
        <f t="shared" si="10"/>
        <v>1_2_2009</v>
      </c>
      <c r="T39" s="7" t="str">
        <f t="shared" si="10"/>
        <v>1_2_2010</v>
      </c>
      <c r="U39" s="7" t="str">
        <f t="shared" si="10"/>
        <v>1_2_2011</v>
      </c>
      <c r="V39" s="7" t="str">
        <f t="shared" si="10"/>
        <v>1_2_2012</v>
      </c>
      <c r="W39" s="7">
        <f t="shared" si="10"/>
        <v>0</v>
      </c>
      <c r="X39" s="7">
        <f t="shared" si="10"/>
        <v>0</v>
      </c>
      <c r="Y39" s="7">
        <f t="shared" si="10"/>
        <v>0</v>
      </c>
      <c r="Z39" s="7">
        <f t="shared" si="10"/>
        <v>0</v>
      </c>
      <c r="AA39" s="7">
        <f t="shared" si="10"/>
        <v>0</v>
      </c>
      <c r="AB39" s="7">
        <f t="shared" si="10"/>
        <v>0</v>
      </c>
      <c r="AC39" s="7"/>
      <c r="AD39" s="7"/>
    </row>
    <row r="40" spans="2:31" hidden="1" x14ac:dyDescent="0.25">
      <c r="B40" s="26"/>
      <c r="C40" s="29"/>
      <c r="D40" s="7"/>
      <c r="E40" s="7"/>
      <c r="F40" s="7" t="s">
        <v>23</v>
      </c>
      <c r="G40" s="30"/>
      <c r="H40" s="30"/>
      <c r="I40" s="29"/>
      <c r="J40" s="7"/>
      <c r="K40" s="7"/>
      <c r="L40" s="7" t="s">
        <v>23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2:31" x14ac:dyDescent="0.25">
      <c r="B41" s="116" t="s">
        <v>31</v>
      </c>
      <c r="C41" s="117" t="s">
        <v>21</v>
      </c>
      <c r="D41" s="105" t="s">
        <v>89</v>
      </c>
      <c r="E41" s="56"/>
      <c r="F41" s="7">
        <f>MATCH($D41,FAC_TOTALS_APTA!$A$2:$BP$2,)</f>
        <v>13</v>
      </c>
      <c r="G41" s="30">
        <f>VLOOKUP(G39,FAC_TOTALS_APTA!$A$4:$BP$126,$F41,FALSE)</f>
        <v>2988066.6864974699</v>
      </c>
      <c r="H41" s="30">
        <f>VLOOKUP(H39,FAC_TOTALS_APTA!$A$4:$BP$126,$F41,FALSE)</f>
        <v>4140949.1879227501</v>
      </c>
      <c r="I41" s="31">
        <f>IFERROR(H41/G41-1,"-")</f>
        <v>0.38582890624059596</v>
      </c>
      <c r="J41" s="32" t="str">
        <f>IF(C41="Log","_log","")</f>
        <v>_log</v>
      </c>
      <c r="K41" s="32" t="str">
        <f>CONCATENATE(D41,J41,"_FAC")</f>
        <v>VRM_ADJ_MIDLOW_log_FAC</v>
      </c>
      <c r="L41" s="7">
        <f>MATCH($K41,FAC_TOTALS_APTA!$A$2:$BN$2,)</f>
        <v>34</v>
      </c>
      <c r="M41" s="30">
        <f>IF(M39=0,0,VLOOKUP(M39,FAC_TOTALS_APTA!$A$4:$BP$126,$L41,FALSE))</f>
        <v>477282.66520256503</v>
      </c>
      <c r="N41" s="30">
        <f>IF(N39=0,0,VLOOKUP(N39,FAC_TOTALS_APTA!$A$4:$BP$126,$L41,FALSE))</f>
        <v>591499.036413647</v>
      </c>
      <c r="O41" s="30">
        <f>IF(O39=0,0,VLOOKUP(O39,FAC_TOTALS_APTA!$A$4:$BP$126,$L41,FALSE))</f>
        <v>1432413.3547640899</v>
      </c>
      <c r="P41" s="30">
        <f>IF(P39=0,0,VLOOKUP(P39,FAC_TOTALS_APTA!$A$4:$BP$126,$L41,FALSE))</f>
        <v>1816964.26196677</v>
      </c>
      <c r="Q41" s="30">
        <f>IF(Q39=0,0,VLOOKUP(Q39,FAC_TOTALS_APTA!$A$4:$BP$126,$L41,FALSE))</f>
        <v>2488647.01613006</v>
      </c>
      <c r="R41" s="30">
        <f>IF(R39=0,0,VLOOKUP(R39,FAC_TOTALS_APTA!$A$4:$BP$126,$L41,FALSE))</f>
        <v>4980443.60936167</v>
      </c>
      <c r="S41" s="30">
        <f>IF(S39=0,0,VLOOKUP(S39,FAC_TOTALS_APTA!$A$4:$BP$126,$L41,FALSE))</f>
        <v>272293.73850794602</v>
      </c>
      <c r="T41" s="30">
        <f>IF(T39=0,0,VLOOKUP(T39,FAC_TOTALS_APTA!$A$4:$BP$126,$L41,FALSE))</f>
        <v>-641532.61062282603</v>
      </c>
      <c r="U41" s="30">
        <f>IF(U39=0,0,VLOOKUP(U39,FAC_TOTALS_APTA!$A$4:$BP$126,$L41,FALSE))</f>
        <v>2321543.7320737299</v>
      </c>
      <c r="V41" s="30">
        <f>IF(V39=0,0,VLOOKUP(V39,FAC_TOTALS_APTA!$A$4:$BP$126,$L41,FALSE))</f>
        <v>2765946.07266352</v>
      </c>
      <c r="W41" s="30">
        <f>IF(W39=0,0,VLOOKUP(W39,FAC_TOTALS_APTA!$A$4:$BP$126,$L41,FALSE))</f>
        <v>0</v>
      </c>
      <c r="X41" s="30">
        <f>IF(X39=0,0,VLOOKUP(X39,FAC_TOTALS_APTA!$A$4:$BP$126,$L41,FALSE))</f>
        <v>0</v>
      </c>
      <c r="Y41" s="30">
        <f>IF(Y39=0,0,VLOOKUP(Y39,FAC_TOTALS_APTA!$A$4:$BP$126,$L41,FALSE))</f>
        <v>0</v>
      </c>
      <c r="Z41" s="30">
        <f>IF(Z39=0,0,VLOOKUP(Z39,FAC_TOTALS_APTA!$A$4:$BP$126,$L41,FALSE))</f>
        <v>0</v>
      </c>
      <c r="AA41" s="30">
        <f>IF(AA39=0,0,VLOOKUP(AA39,FAC_TOTALS_APTA!$A$4:$BP$126,$L41,FALSE))</f>
        <v>0</v>
      </c>
      <c r="AB41" s="30">
        <f>IF(AB39=0,0,VLOOKUP(AB39,FAC_TOTALS_APTA!$A$4:$BP$126,$L41,FALSE))</f>
        <v>0</v>
      </c>
      <c r="AC41" s="33">
        <f>SUM(M41:AB41)</f>
        <v>16505500.876461169</v>
      </c>
      <c r="AD41" s="34">
        <f>AC41/G55</f>
        <v>0.35994929693023026</v>
      </c>
      <c r="AE41" s="103"/>
    </row>
    <row r="42" spans="2:31" x14ac:dyDescent="0.25">
      <c r="B42" s="116" t="s">
        <v>52</v>
      </c>
      <c r="C42" s="117" t="s">
        <v>21</v>
      </c>
      <c r="D42" s="105" t="s">
        <v>79</v>
      </c>
      <c r="E42" s="56"/>
      <c r="F42" s="7">
        <f>MATCH($D42,FAC_TOTALS_APTA!$A$2:$BP$2,)</f>
        <v>15</v>
      </c>
      <c r="G42" s="55">
        <f>VLOOKUP(G39,FAC_TOTALS_APTA!$A$4:$BP$126,$F42,FALSE)</f>
        <v>1.22446132506114</v>
      </c>
      <c r="H42" s="55">
        <f>VLOOKUP(H39,FAC_TOTALS_APTA!$A$4:$BP$126,$F42,FALSE)</f>
        <v>1.16958096107573</v>
      </c>
      <c r="I42" s="31">
        <f t="shared" ref="I42:I53" si="11">IFERROR(H42/G42-1,"-")</f>
        <v>-4.482000604034575E-2</v>
      </c>
      <c r="J42" s="32" t="str">
        <f t="shared" ref="J42:J50" si="12">IF(C42="Log","_log","")</f>
        <v>_log</v>
      </c>
      <c r="K42" s="32" t="str">
        <f t="shared" ref="K42:K54" si="13">CONCATENATE(D42,J42,"_FAC")</f>
        <v>FARE_per_UPT_cleaned_2018_MIDLOW_log_FAC</v>
      </c>
      <c r="L42" s="7">
        <f>MATCH($K42,FAC_TOTALS_APTA!$A$2:$BN$2,)</f>
        <v>36</v>
      </c>
      <c r="M42" s="30">
        <f>IF(M39=0,0,VLOOKUP(M39,FAC_TOTALS_APTA!$A$4:$BP$126,$L42,FALSE))</f>
        <v>3478086.4329009401</v>
      </c>
      <c r="N42" s="30">
        <f>IF(N39=0,0,VLOOKUP(N39,FAC_TOTALS_APTA!$A$4:$BP$126,$L42,FALSE))</f>
        <v>999384.12651544705</v>
      </c>
      <c r="O42" s="30">
        <f>IF(O39=0,0,VLOOKUP(O39,FAC_TOTALS_APTA!$A$4:$BP$126,$L42,FALSE))</f>
        <v>619416.10704270797</v>
      </c>
      <c r="P42" s="30">
        <f>IF(P39=0,0,VLOOKUP(P39,FAC_TOTALS_APTA!$A$4:$BP$126,$L42,FALSE))</f>
        <v>472814.47526495199</v>
      </c>
      <c r="Q42" s="30">
        <f>IF(Q39=0,0,VLOOKUP(Q39,FAC_TOTALS_APTA!$A$4:$BP$126,$L42,FALSE))</f>
        <v>-1422772.6730059299</v>
      </c>
      <c r="R42" s="30">
        <f>IF(R39=0,0,VLOOKUP(R39,FAC_TOTALS_APTA!$A$4:$BP$126,$L42,FALSE))</f>
        <v>-573886.00141996297</v>
      </c>
      <c r="S42" s="30">
        <f>IF(S39=0,0,VLOOKUP(S39,FAC_TOTALS_APTA!$A$4:$BP$126,$L42,FALSE))</f>
        <v>-4285494.7333985902</v>
      </c>
      <c r="T42" s="30">
        <f>IF(T39=0,0,VLOOKUP(T39,FAC_TOTALS_APTA!$A$4:$BP$126,$L42,FALSE))</f>
        <v>-452631.01648106199</v>
      </c>
      <c r="U42" s="30">
        <f>IF(U39=0,0,VLOOKUP(U39,FAC_TOTALS_APTA!$A$4:$BP$126,$L42,FALSE))</f>
        <v>-309785.91751798801</v>
      </c>
      <c r="V42" s="30">
        <f>IF(V39=0,0,VLOOKUP(V39,FAC_TOTALS_APTA!$A$4:$BP$126,$L42,FALSE))</f>
        <v>402693.36976018199</v>
      </c>
      <c r="W42" s="30">
        <f>IF(W39=0,0,VLOOKUP(W39,FAC_TOTALS_APTA!$A$4:$BP$126,$L42,FALSE))</f>
        <v>0</v>
      </c>
      <c r="X42" s="30">
        <f>IF(X39=0,0,VLOOKUP(X39,FAC_TOTALS_APTA!$A$4:$BP$126,$L42,FALSE))</f>
        <v>0</v>
      </c>
      <c r="Y42" s="30">
        <f>IF(Y39=0,0,VLOOKUP(Y39,FAC_TOTALS_APTA!$A$4:$BP$126,$L42,FALSE))</f>
        <v>0</v>
      </c>
      <c r="Z42" s="30">
        <f>IF(Z39=0,0,VLOOKUP(Z39,FAC_TOTALS_APTA!$A$4:$BP$126,$L42,FALSE))</f>
        <v>0</v>
      </c>
      <c r="AA42" s="30">
        <f>IF(AA39=0,0,VLOOKUP(AA39,FAC_TOTALS_APTA!$A$4:$BP$126,$L42,FALSE))</f>
        <v>0</v>
      </c>
      <c r="AB42" s="30">
        <f>IF(AB39=0,0,VLOOKUP(AB39,FAC_TOTALS_APTA!$A$4:$BP$126,$L42,FALSE))</f>
        <v>0</v>
      </c>
      <c r="AC42" s="33">
        <f t="shared" ref="AC42:AC53" si="14">SUM(M42:AB42)</f>
        <v>-1072175.8303393049</v>
      </c>
      <c r="AD42" s="34">
        <f>AC42/G55</f>
        <v>-2.338183731622466E-2</v>
      </c>
      <c r="AE42" s="103"/>
    </row>
    <row r="43" spans="2:31" x14ac:dyDescent="0.25">
      <c r="B43" s="116" t="s">
        <v>84</v>
      </c>
      <c r="C43" s="117"/>
      <c r="D43" s="105" t="s">
        <v>81</v>
      </c>
      <c r="E43" s="119"/>
      <c r="F43" s="105">
        <f>MATCH($D43,FAC_TOTALS_APTA!$A$2:$BP$2,)</f>
        <v>23</v>
      </c>
      <c r="G43" s="118">
        <f>VLOOKUP(G39,FAC_TOTALS_APTA!$A$4:$BP$126,$F43,FALSE)</f>
        <v>0</v>
      </c>
      <c r="H43" s="118">
        <f>VLOOKUP(H39,FAC_TOTALS_APTA!$A$4:$BP$126,$F43,FALSE)</f>
        <v>0</v>
      </c>
      <c r="I43" s="120" t="str">
        <f>IFERROR(H43/G43-1,"-")</f>
        <v>-</v>
      </c>
      <c r="J43" s="121" t="str">
        <f t="shared" si="12"/>
        <v/>
      </c>
      <c r="K43" s="121" t="str">
        <f t="shared" si="13"/>
        <v>RESTRUCTURE_FAC</v>
      </c>
      <c r="L43" s="105">
        <f>MATCH($K43,FAC_TOTALS_APTA!$A$2:$BN$2,)</f>
        <v>44</v>
      </c>
      <c r="M43" s="118">
        <f>IF(M39=0,0,VLOOKUP(M39,FAC_TOTALS_APTA!$A$4:$BP$126,$L43,FALSE))</f>
        <v>0</v>
      </c>
      <c r="N43" s="118">
        <f>IF(N39=0,0,VLOOKUP(N39,FAC_TOTALS_APTA!$A$4:$BP$126,$L43,FALSE))</f>
        <v>0</v>
      </c>
      <c r="O43" s="118">
        <f>IF(O39=0,0,VLOOKUP(O39,FAC_TOTALS_APTA!$A$4:$BP$126,$L43,FALSE))</f>
        <v>0</v>
      </c>
      <c r="P43" s="118">
        <f>IF(P39=0,0,VLOOKUP(P39,FAC_TOTALS_APTA!$A$4:$BP$126,$L43,FALSE))</f>
        <v>0</v>
      </c>
      <c r="Q43" s="118">
        <f>IF(Q39=0,0,VLOOKUP(Q39,FAC_TOTALS_APTA!$A$4:$BP$126,$L43,FALSE))</f>
        <v>0</v>
      </c>
      <c r="R43" s="118">
        <f>IF(R39=0,0,VLOOKUP(R39,FAC_TOTALS_APTA!$A$4:$BP$126,$L43,FALSE))</f>
        <v>0</v>
      </c>
      <c r="S43" s="118">
        <f>IF(S39=0,0,VLOOKUP(S39,FAC_TOTALS_APTA!$A$4:$BP$126,$L43,FALSE))</f>
        <v>0</v>
      </c>
      <c r="T43" s="118">
        <f>IF(T39=0,0,VLOOKUP(T39,FAC_TOTALS_APTA!$A$4:$BP$126,$L43,FALSE))</f>
        <v>0</v>
      </c>
      <c r="U43" s="118">
        <f>IF(U39=0,0,VLOOKUP(U39,FAC_TOTALS_APTA!$A$4:$BP$126,$L43,FALSE))</f>
        <v>0</v>
      </c>
      <c r="V43" s="118">
        <f>IF(V39=0,0,VLOOKUP(V39,FAC_TOTALS_APTA!$A$4:$BP$126,$L43,FALSE))</f>
        <v>0</v>
      </c>
      <c r="W43" s="118">
        <f>IF(W39=0,0,VLOOKUP(W39,FAC_TOTALS_APTA!$A$4:$BP$126,$L43,FALSE))</f>
        <v>0</v>
      </c>
      <c r="X43" s="118">
        <f>IF(X39=0,0,VLOOKUP(X39,FAC_TOTALS_APTA!$A$4:$BP$126,$L43,FALSE))</f>
        <v>0</v>
      </c>
      <c r="Y43" s="118">
        <f>IF(Y39=0,0,VLOOKUP(Y39,FAC_TOTALS_APTA!$A$4:$BP$126,$L43,FALSE))</f>
        <v>0</v>
      </c>
      <c r="Z43" s="118">
        <f>IF(Z39=0,0,VLOOKUP(Z39,FAC_TOTALS_APTA!$A$4:$BP$126,$L43,FALSE))</f>
        <v>0</v>
      </c>
      <c r="AA43" s="118">
        <f>IF(AA39=0,0,VLOOKUP(AA39,FAC_TOTALS_APTA!$A$4:$BP$126,$L43,FALSE))</f>
        <v>0</v>
      </c>
      <c r="AB43" s="118">
        <f>IF(AB39=0,0,VLOOKUP(AB39,FAC_TOTALS_APTA!$A$4:$BP$126,$L43,FALSE))</f>
        <v>0</v>
      </c>
      <c r="AC43" s="122">
        <f t="shared" si="14"/>
        <v>0</v>
      </c>
      <c r="AD43" s="123">
        <f>AC43/G56</f>
        <v>0</v>
      </c>
      <c r="AE43" s="103"/>
    </row>
    <row r="44" spans="2:31" x14ac:dyDescent="0.25">
      <c r="B44" s="116" t="s">
        <v>87</v>
      </c>
      <c r="C44" s="117"/>
      <c r="D44" s="105" t="s">
        <v>80</v>
      </c>
      <c r="E44" s="119"/>
      <c r="F44" s="105">
        <f>MATCH($D44,FAC_TOTALS_APTA!$A$2:$BP$2,)</f>
        <v>22</v>
      </c>
      <c r="G44" s="118">
        <f>VLOOKUP(G39,FAC_TOTALS_APTA!$A$4:$BP$126,$F44,FALSE)</f>
        <v>0</v>
      </c>
      <c r="H44" s="118">
        <f>VLOOKUP(H39,FAC_TOTALS_APTA!$A$4:$BP$126,$F44,FALSE)</f>
        <v>0</v>
      </c>
      <c r="I44" s="120" t="str">
        <f>IFERROR(H44/G44-1,"-")</f>
        <v>-</v>
      </c>
      <c r="J44" s="121" t="str">
        <f t="shared" si="12"/>
        <v/>
      </c>
      <c r="K44" s="121" t="str">
        <f t="shared" si="13"/>
        <v>MAINTENANCE_WMATA_FAC</v>
      </c>
      <c r="L44" s="105">
        <f>MATCH($K44,FAC_TOTALS_APTA!$A$2:$BN$2,)</f>
        <v>43</v>
      </c>
      <c r="M44" s="118">
        <f>IF(M40=0,0,VLOOKUP(M40,FAC_TOTALS_APTA!$A$4:$BP$126,$L44,FALSE))</f>
        <v>0</v>
      </c>
      <c r="N44" s="118">
        <f>IF(N40=0,0,VLOOKUP(N40,FAC_TOTALS_APTA!$A$4:$BP$126,$L44,FALSE))</f>
        <v>0</v>
      </c>
      <c r="O44" s="118">
        <f>IF(O40=0,0,VLOOKUP(O40,FAC_TOTALS_APTA!$A$4:$BP$126,$L44,FALSE))</f>
        <v>0</v>
      </c>
      <c r="P44" s="118">
        <f>IF(P40=0,0,VLOOKUP(P40,FAC_TOTALS_APTA!$A$4:$BP$126,$L44,FALSE))</f>
        <v>0</v>
      </c>
      <c r="Q44" s="118">
        <f>IF(Q40=0,0,VLOOKUP(Q40,FAC_TOTALS_APTA!$A$4:$BP$126,$L44,FALSE))</f>
        <v>0</v>
      </c>
      <c r="R44" s="118">
        <f>IF(R40=0,0,VLOOKUP(R40,FAC_TOTALS_APTA!$A$4:$BP$126,$L44,FALSE))</f>
        <v>0</v>
      </c>
      <c r="S44" s="118">
        <f>IF(S40=0,0,VLOOKUP(S40,FAC_TOTALS_APTA!$A$4:$BP$126,$L44,FALSE))</f>
        <v>0</v>
      </c>
      <c r="T44" s="118">
        <f>IF(T40=0,0,VLOOKUP(T40,FAC_TOTALS_APTA!$A$4:$BP$126,$L44,FALSE))</f>
        <v>0</v>
      </c>
      <c r="U44" s="118">
        <f>IF(U40=0,0,VLOOKUP(U40,FAC_TOTALS_APTA!$A$4:$BP$126,$L44,FALSE))</f>
        <v>0</v>
      </c>
      <c r="V44" s="118">
        <f>IF(V40=0,0,VLOOKUP(V40,FAC_TOTALS_APTA!$A$4:$BP$126,$L44,FALSE))</f>
        <v>0</v>
      </c>
      <c r="W44" s="118">
        <f>IF(W40=0,0,VLOOKUP(W40,FAC_TOTALS_APTA!$A$4:$BP$126,$L44,FALSE))</f>
        <v>0</v>
      </c>
      <c r="X44" s="118">
        <f>IF(X40=0,0,VLOOKUP(X40,FAC_TOTALS_APTA!$A$4:$BP$126,$L44,FALSE))</f>
        <v>0</v>
      </c>
      <c r="Y44" s="118">
        <f>IF(Y40=0,0,VLOOKUP(Y40,FAC_TOTALS_APTA!$A$4:$BP$126,$L44,FALSE))</f>
        <v>0</v>
      </c>
      <c r="Z44" s="118">
        <f>IF(Z40=0,0,VLOOKUP(Z40,FAC_TOTALS_APTA!$A$4:$BP$126,$L44,FALSE))</f>
        <v>0</v>
      </c>
      <c r="AA44" s="118">
        <f>IF(AA40=0,0,VLOOKUP(AA40,FAC_TOTALS_APTA!$A$4:$BP$126,$L44,FALSE))</f>
        <v>0</v>
      </c>
      <c r="AB44" s="118">
        <f>IF(AB40=0,0,VLOOKUP(AB40,FAC_TOTALS_APTA!$A$4:$BP$126,$L44,FALSE))</f>
        <v>0</v>
      </c>
      <c r="AC44" s="122">
        <f t="shared" si="14"/>
        <v>0</v>
      </c>
      <c r="AD44" s="123">
        <f>AC44/G56</f>
        <v>0</v>
      </c>
      <c r="AE44" s="103"/>
    </row>
    <row r="45" spans="2:31" x14ac:dyDescent="0.25">
      <c r="B45" s="116" t="s">
        <v>48</v>
      </c>
      <c r="C45" s="117" t="s">
        <v>21</v>
      </c>
      <c r="D45" s="105" t="s">
        <v>8</v>
      </c>
      <c r="E45" s="56"/>
      <c r="F45" s="7">
        <f>MATCH($D45,FAC_TOTALS_APTA!$A$2:$BP$2,)</f>
        <v>16</v>
      </c>
      <c r="G45" s="30">
        <f>VLOOKUP(G39,FAC_TOTALS_APTA!$A$4:$BP$126,$F45,FALSE)</f>
        <v>2748238.4134659702</v>
      </c>
      <c r="H45" s="30">
        <f>VLOOKUP(H39,FAC_TOTALS_APTA!$A$4:$BP$126,$F45,FALSE)</f>
        <v>2873847.8133243402</v>
      </c>
      <c r="I45" s="31">
        <f t="shared" si="11"/>
        <v>4.5705423242358378E-2</v>
      </c>
      <c r="J45" s="32" t="str">
        <f t="shared" si="12"/>
        <v>_log</v>
      </c>
      <c r="K45" s="32" t="str">
        <f t="shared" si="13"/>
        <v>POP_EMP_log_FAC</v>
      </c>
      <c r="L45" s="7">
        <f>MATCH($K45,FAC_TOTALS_APTA!$A$2:$BN$2,)</f>
        <v>37</v>
      </c>
      <c r="M45" s="30">
        <f>IF(M39=0,0,VLOOKUP(M39,FAC_TOTALS_APTA!$A$4:$BP$126,$L45,FALSE))</f>
        <v>192451.56323103499</v>
      </c>
      <c r="N45" s="30">
        <f>IF(N39=0,0,VLOOKUP(N39,FAC_TOTALS_APTA!$A$4:$BP$126,$L45,FALSE))</f>
        <v>209106.16009576499</v>
      </c>
      <c r="O45" s="30">
        <f>IF(O39=0,0,VLOOKUP(O39,FAC_TOTALS_APTA!$A$4:$BP$126,$L45,FALSE))</f>
        <v>263390.57978422602</v>
      </c>
      <c r="P45" s="30">
        <f>IF(P39=0,0,VLOOKUP(P39,FAC_TOTALS_APTA!$A$4:$BP$126,$L45,FALSE))</f>
        <v>342843.82205706899</v>
      </c>
      <c r="Q45" s="30">
        <f>IF(Q39=0,0,VLOOKUP(Q39,FAC_TOTALS_APTA!$A$4:$BP$126,$L45,FALSE))</f>
        <v>109328.202225783</v>
      </c>
      <c r="R45" s="30">
        <f>IF(R39=0,0,VLOOKUP(R39,FAC_TOTALS_APTA!$A$4:$BP$126,$L45,FALSE))</f>
        <v>31322.599889135301</v>
      </c>
      <c r="S45" s="30">
        <f>IF(S39=0,0,VLOOKUP(S39,FAC_TOTALS_APTA!$A$4:$BP$126,$L45,FALSE))</f>
        <v>-107513.50516635001</v>
      </c>
      <c r="T45" s="30">
        <f>IF(T39=0,0,VLOOKUP(T39,FAC_TOTALS_APTA!$A$4:$BP$126,$L45,FALSE))</f>
        <v>39944.422943559497</v>
      </c>
      <c r="U45" s="30">
        <f>IF(U39=0,0,VLOOKUP(U39,FAC_TOTALS_APTA!$A$4:$BP$126,$L45,FALSE))</f>
        <v>103538.87523606099</v>
      </c>
      <c r="V45" s="30">
        <f>IF(V39=0,0,VLOOKUP(V39,FAC_TOTALS_APTA!$A$4:$BP$126,$L45,FALSE))</f>
        <v>162711.628714013</v>
      </c>
      <c r="W45" s="30">
        <f>IF(W39=0,0,VLOOKUP(W39,FAC_TOTALS_APTA!$A$4:$BP$126,$L45,FALSE))</f>
        <v>0</v>
      </c>
      <c r="X45" s="30">
        <f>IF(X39=0,0,VLOOKUP(X39,FAC_TOTALS_APTA!$A$4:$BP$126,$L45,FALSE))</f>
        <v>0</v>
      </c>
      <c r="Y45" s="30">
        <f>IF(Y39=0,0,VLOOKUP(Y39,FAC_TOTALS_APTA!$A$4:$BP$126,$L45,FALSE))</f>
        <v>0</v>
      </c>
      <c r="Z45" s="30">
        <f>IF(Z39=0,0,VLOOKUP(Z39,FAC_TOTALS_APTA!$A$4:$BP$126,$L45,FALSE))</f>
        <v>0</v>
      </c>
      <c r="AA45" s="30">
        <f>IF(AA39=0,0,VLOOKUP(AA39,FAC_TOTALS_APTA!$A$4:$BP$126,$L45,FALSE))</f>
        <v>0</v>
      </c>
      <c r="AB45" s="30">
        <f>IF(AB39=0,0,VLOOKUP(AB39,FAC_TOTALS_APTA!$A$4:$BP$126,$L45,FALSE))</f>
        <v>0</v>
      </c>
      <c r="AC45" s="33">
        <f t="shared" si="14"/>
        <v>1347124.3490102966</v>
      </c>
      <c r="AD45" s="34">
        <f>AC45/G55</f>
        <v>2.9377870198133222E-2</v>
      </c>
      <c r="AE45" s="103"/>
    </row>
    <row r="46" spans="2:31" x14ac:dyDescent="0.25">
      <c r="B46" s="26" t="s">
        <v>74</v>
      </c>
      <c r="C46" s="117"/>
      <c r="D46" s="105" t="s">
        <v>73</v>
      </c>
      <c r="E46" s="56"/>
      <c r="F46" s="7">
        <f>MATCH($D46,FAC_TOTALS_APTA!$A$2:$BP$2,)</f>
        <v>17</v>
      </c>
      <c r="G46" s="55">
        <f>VLOOKUP(G39,FAC_TOTALS_APTA!$A$4:$BP$126,$F46,FALSE)</f>
        <v>0.38666408222786403</v>
      </c>
      <c r="H46" s="55">
        <f>VLOOKUP(H39,FAC_TOTALS_APTA!$A$4:$BP$126,$F46,FALSE)</f>
        <v>0.34747122969710198</v>
      </c>
      <c r="I46" s="31">
        <f t="shared" si="11"/>
        <v>-0.10136150300007796</v>
      </c>
      <c r="J46" s="32" t="str">
        <f t="shared" si="12"/>
        <v/>
      </c>
      <c r="K46" s="32" t="str">
        <f t="shared" si="13"/>
        <v>TSD_POP_EMP_PCT_FAC</v>
      </c>
      <c r="L46" s="7">
        <f>MATCH($K46,FAC_TOTALS_APTA!$A$2:$BN$2,)</f>
        <v>38</v>
      </c>
      <c r="M46" s="30">
        <f>IF(M39=0,0,VLOOKUP(M39,FAC_TOTALS_APTA!$A$4:$BP$126,$L46,FALSE))</f>
        <v>-52980.665039293803</v>
      </c>
      <c r="N46" s="30">
        <f>IF(N39=0,0,VLOOKUP(N39,FAC_TOTALS_APTA!$A$4:$BP$126,$L46,FALSE))</f>
        <v>-59665.784761228802</v>
      </c>
      <c r="O46" s="30">
        <f>IF(O39=0,0,VLOOKUP(O39,FAC_TOTALS_APTA!$A$4:$BP$126,$L46,FALSE))</f>
        <v>-85153.769112323906</v>
      </c>
      <c r="P46" s="30">
        <f>IF(P39=0,0,VLOOKUP(P39,FAC_TOTALS_APTA!$A$4:$BP$126,$L46,FALSE))</f>
        <v>-7903.4764547721397</v>
      </c>
      <c r="Q46" s="30">
        <f>IF(Q39=0,0,VLOOKUP(Q39,FAC_TOTALS_APTA!$A$4:$BP$126,$L46,FALSE))</f>
        <v>-159302.33241250599</v>
      </c>
      <c r="R46" s="30">
        <f>IF(R39=0,0,VLOOKUP(R39,FAC_TOTALS_APTA!$A$4:$BP$126,$L46,FALSE))</f>
        <v>19064.293058457199</v>
      </c>
      <c r="S46" s="30">
        <f>IF(S39=0,0,VLOOKUP(S39,FAC_TOTALS_APTA!$A$4:$BP$126,$L46,FALSE))</f>
        <v>81720.242181654496</v>
      </c>
      <c r="T46" s="30">
        <f>IF(T39=0,0,VLOOKUP(T39,FAC_TOTALS_APTA!$A$4:$BP$126,$L46,FALSE))</f>
        <v>53397.703234437497</v>
      </c>
      <c r="U46" s="30">
        <f>IF(U39=0,0,VLOOKUP(U39,FAC_TOTALS_APTA!$A$4:$BP$126,$L46,FALSE))</f>
        <v>-72365.633667116694</v>
      </c>
      <c r="V46" s="30">
        <f>IF(V39=0,0,VLOOKUP(V39,FAC_TOTALS_APTA!$A$4:$BP$126,$L46,FALSE))</f>
        <v>-208940.22242982601</v>
      </c>
      <c r="W46" s="30">
        <f>IF(W39=0,0,VLOOKUP(W39,FAC_TOTALS_APTA!$A$4:$BP$126,$L46,FALSE))</f>
        <v>0</v>
      </c>
      <c r="X46" s="30">
        <f>IF(X39=0,0,VLOOKUP(X39,FAC_TOTALS_APTA!$A$4:$BP$126,$L46,FALSE))</f>
        <v>0</v>
      </c>
      <c r="Y46" s="30">
        <f>IF(Y39=0,0,VLOOKUP(Y39,FAC_TOTALS_APTA!$A$4:$BP$126,$L46,FALSE))</f>
        <v>0</v>
      </c>
      <c r="Z46" s="30">
        <f>IF(Z39=0,0,VLOOKUP(Z39,FAC_TOTALS_APTA!$A$4:$BP$126,$L46,FALSE))</f>
        <v>0</v>
      </c>
      <c r="AA46" s="30">
        <f>IF(AA39=0,0,VLOOKUP(AA39,FAC_TOTALS_APTA!$A$4:$BP$126,$L46,FALSE))</f>
        <v>0</v>
      </c>
      <c r="AB46" s="30">
        <f>IF(AB39=0,0,VLOOKUP(AB39,FAC_TOTALS_APTA!$A$4:$BP$126,$L46,FALSE))</f>
        <v>0</v>
      </c>
      <c r="AC46" s="33">
        <f t="shared" si="14"/>
        <v>-492129.64540251822</v>
      </c>
      <c r="AD46" s="34">
        <f>AC46/G55</f>
        <v>-1.0732283811743354E-2</v>
      </c>
      <c r="AE46" s="103"/>
    </row>
    <row r="47" spans="2:31" x14ac:dyDescent="0.2">
      <c r="B47" s="116" t="s">
        <v>49</v>
      </c>
      <c r="C47" s="117" t="s">
        <v>21</v>
      </c>
      <c r="D47" s="125" t="s">
        <v>92</v>
      </c>
      <c r="E47" s="56"/>
      <c r="F47" s="7">
        <f>MATCH($D47,FAC_TOTALS_APTA!$A$2:$BP$2,)</f>
        <v>18</v>
      </c>
      <c r="G47" s="35">
        <f>VLOOKUP(G39,FAC_TOTALS_APTA!$A$4:$BP$126,$F47,FALSE)</f>
        <v>1.95863721745606</v>
      </c>
      <c r="H47" s="35">
        <f>VLOOKUP(H39,FAC_TOTALS_APTA!$A$4:$BP$126,$F47,FALSE)</f>
        <v>4.0037531914838302</v>
      </c>
      <c r="I47" s="31">
        <f t="shared" si="11"/>
        <v>1.0441525136972691</v>
      </c>
      <c r="J47" s="32" t="str">
        <f t="shared" si="12"/>
        <v>_log</v>
      </c>
      <c r="K47" s="32" t="str">
        <f t="shared" si="13"/>
        <v>GAS_PRICE_2018_log_FAC</v>
      </c>
      <c r="L47" s="7">
        <f>MATCH($K47,FAC_TOTALS_APTA!$A$2:$BN$2,)</f>
        <v>39</v>
      </c>
      <c r="M47" s="30">
        <f>IF(M39=0,0,VLOOKUP(M39,FAC_TOTALS_APTA!$A$4:$BP$126,$L47,FALSE))</f>
        <v>589643.05711905996</v>
      </c>
      <c r="N47" s="30">
        <f>IF(N39=0,0,VLOOKUP(N39,FAC_TOTALS_APTA!$A$4:$BP$126,$L47,FALSE))</f>
        <v>629494.20900458202</v>
      </c>
      <c r="O47" s="30">
        <f>IF(O39=0,0,VLOOKUP(O39,FAC_TOTALS_APTA!$A$4:$BP$126,$L47,FALSE))</f>
        <v>920024.59281155898</v>
      </c>
      <c r="P47" s="30">
        <f>IF(P39=0,0,VLOOKUP(P39,FAC_TOTALS_APTA!$A$4:$BP$126,$L47,FALSE))</f>
        <v>589135.25205510203</v>
      </c>
      <c r="Q47" s="30">
        <f>IF(Q39=0,0,VLOOKUP(Q39,FAC_TOTALS_APTA!$A$4:$BP$126,$L47,FALSE))</f>
        <v>439350.83813935198</v>
      </c>
      <c r="R47" s="30">
        <f>IF(R39=0,0,VLOOKUP(R39,FAC_TOTALS_APTA!$A$4:$BP$126,$L47,FALSE))</f>
        <v>849809.38288136001</v>
      </c>
      <c r="S47" s="30">
        <f>IF(S39=0,0,VLOOKUP(S39,FAC_TOTALS_APTA!$A$4:$BP$126,$L47,FALSE))</f>
        <v>-2922258.56787764</v>
      </c>
      <c r="T47" s="30">
        <f>IF(T39=0,0,VLOOKUP(T39,FAC_TOTALS_APTA!$A$4:$BP$126,$L47,FALSE))</f>
        <v>1247009.7889409601</v>
      </c>
      <c r="U47" s="30">
        <f>IF(U39=0,0,VLOOKUP(U39,FAC_TOTALS_APTA!$A$4:$BP$126,$L47,FALSE))</f>
        <v>1618696.15133851</v>
      </c>
      <c r="V47" s="30">
        <f>IF(V39=0,0,VLOOKUP(V39,FAC_TOTALS_APTA!$A$4:$BP$126,$L47,FALSE))</f>
        <v>27858.4221989859</v>
      </c>
      <c r="W47" s="30">
        <f>IF(W39=0,0,VLOOKUP(W39,FAC_TOTALS_APTA!$A$4:$BP$126,$L47,FALSE))</f>
        <v>0</v>
      </c>
      <c r="X47" s="30">
        <f>IF(X39=0,0,VLOOKUP(X39,FAC_TOTALS_APTA!$A$4:$BP$126,$L47,FALSE))</f>
        <v>0</v>
      </c>
      <c r="Y47" s="30">
        <f>IF(Y39=0,0,VLOOKUP(Y39,FAC_TOTALS_APTA!$A$4:$BP$126,$L47,FALSE))</f>
        <v>0</v>
      </c>
      <c r="Z47" s="30">
        <f>IF(Z39=0,0,VLOOKUP(Z39,FAC_TOTALS_APTA!$A$4:$BP$126,$L47,FALSE))</f>
        <v>0</v>
      </c>
      <c r="AA47" s="30">
        <f>IF(AA39=0,0,VLOOKUP(AA39,FAC_TOTALS_APTA!$A$4:$BP$126,$L47,FALSE))</f>
        <v>0</v>
      </c>
      <c r="AB47" s="30">
        <f>IF(AB39=0,0,VLOOKUP(AB39,FAC_TOTALS_APTA!$A$4:$BP$126,$L47,FALSE))</f>
        <v>0</v>
      </c>
      <c r="AC47" s="33">
        <f t="shared" si="14"/>
        <v>3988763.1266118307</v>
      </c>
      <c r="AD47" s="34">
        <f>AC47/G55</f>
        <v>8.6986301948140887E-2</v>
      </c>
      <c r="AE47" s="103"/>
    </row>
    <row r="48" spans="2:31" x14ac:dyDescent="0.25">
      <c r="B48" s="116" t="s">
        <v>46</v>
      </c>
      <c r="C48" s="117" t="s">
        <v>21</v>
      </c>
      <c r="D48" s="105" t="s">
        <v>14</v>
      </c>
      <c r="E48" s="56"/>
      <c r="F48" s="7">
        <f>MATCH($D48,FAC_TOTALS_APTA!$A$2:$BP$2,)</f>
        <v>19</v>
      </c>
      <c r="G48" s="55">
        <f>VLOOKUP(G39,FAC_TOTALS_APTA!$A$4:$BP$126,$F48,FALSE)</f>
        <v>35513.769785103097</v>
      </c>
      <c r="H48" s="55">
        <f>VLOOKUP(H39,FAC_TOTALS_APTA!$A$4:$BP$126,$F48,FALSE)</f>
        <v>29075.687025196399</v>
      </c>
      <c r="I48" s="31">
        <f t="shared" si="11"/>
        <v>-0.181284127223443</v>
      </c>
      <c r="J48" s="32" t="str">
        <f t="shared" si="12"/>
        <v>_log</v>
      </c>
      <c r="K48" s="32" t="str">
        <f t="shared" si="13"/>
        <v>TOTAL_MED_INC_INDIV_2018_log_FAC</v>
      </c>
      <c r="L48" s="7">
        <f>MATCH($K48,FAC_TOTALS_APTA!$A$2:$BN$2,)</f>
        <v>40</v>
      </c>
      <c r="M48" s="30">
        <f>IF(M39=0,0,VLOOKUP(M39,FAC_TOTALS_APTA!$A$4:$BP$126,$L48,FALSE))</f>
        <v>59111.209850853098</v>
      </c>
      <c r="N48" s="30">
        <f>IF(N39=0,0,VLOOKUP(N39,FAC_TOTALS_APTA!$A$4:$BP$126,$L48,FALSE))</f>
        <v>85587.458745065407</v>
      </c>
      <c r="O48" s="30">
        <f>IF(O39=0,0,VLOOKUP(O39,FAC_TOTALS_APTA!$A$4:$BP$126,$L48,FALSE))</f>
        <v>81349.680680477497</v>
      </c>
      <c r="P48" s="30">
        <f>IF(P39=0,0,VLOOKUP(P39,FAC_TOTALS_APTA!$A$4:$BP$126,$L48,FALSE))</f>
        <v>153641.505515139</v>
      </c>
      <c r="Q48" s="30">
        <f>IF(Q39=0,0,VLOOKUP(Q39,FAC_TOTALS_APTA!$A$4:$BP$126,$L48,FALSE))</f>
        <v>-72294.685252768002</v>
      </c>
      <c r="R48" s="30">
        <f>IF(R39=0,0,VLOOKUP(R39,FAC_TOTALS_APTA!$A$4:$BP$126,$L48,FALSE))</f>
        <v>39168.981376737298</v>
      </c>
      <c r="S48" s="30">
        <f>IF(S39=0,0,VLOOKUP(S39,FAC_TOTALS_APTA!$A$4:$BP$126,$L48,FALSE))</f>
        <v>206965.086443643</v>
      </c>
      <c r="T48" s="30">
        <f>IF(T39=0,0,VLOOKUP(T39,FAC_TOTALS_APTA!$A$4:$BP$126,$L48,FALSE))</f>
        <v>125495.055990332</v>
      </c>
      <c r="U48" s="30">
        <f>IF(U39=0,0,VLOOKUP(U39,FAC_TOTALS_APTA!$A$4:$BP$126,$L48,FALSE))</f>
        <v>97283.908012429398</v>
      </c>
      <c r="V48" s="30">
        <f>IF(V39=0,0,VLOOKUP(V39,FAC_TOTALS_APTA!$A$4:$BP$126,$L48,FALSE))</f>
        <v>68989.975117597394</v>
      </c>
      <c r="W48" s="30">
        <f>IF(W39=0,0,VLOOKUP(W39,FAC_TOTALS_APTA!$A$4:$BP$126,$L48,FALSE))</f>
        <v>0</v>
      </c>
      <c r="X48" s="30">
        <f>IF(X39=0,0,VLOOKUP(X39,FAC_TOTALS_APTA!$A$4:$BP$126,$L48,FALSE))</f>
        <v>0</v>
      </c>
      <c r="Y48" s="30">
        <f>IF(Y39=0,0,VLOOKUP(Y39,FAC_TOTALS_APTA!$A$4:$BP$126,$L48,FALSE))</f>
        <v>0</v>
      </c>
      <c r="Z48" s="30">
        <f>IF(Z39=0,0,VLOOKUP(Z39,FAC_TOTALS_APTA!$A$4:$BP$126,$L48,FALSE))</f>
        <v>0</v>
      </c>
      <c r="AA48" s="30">
        <f>IF(AA39=0,0,VLOOKUP(AA39,FAC_TOTALS_APTA!$A$4:$BP$126,$L48,FALSE))</f>
        <v>0</v>
      </c>
      <c r="AB48" s="30">
        <f>IF(AB39=0,0,VLOOKUP(AB39,FAC_TOTALS_APTA!$A$4:$BP$126,$L48,FALSE))</f>
        <v>0</v>
      </c>
      <c r="AC48" s="33">
        <f t="shared" si="14"/>
        <v>845298.17647950607</v>
      </c>
      <c r="AD48" s="34">
        <f>AC48/G55</f>
        <v>1.8434126089085952E-2</v>
      </c>
      <c r="AE48" s="103"/>
    </row>
    <row r="49" spans="1:31" x14ac:dyDescent="0.25">
      <c r="B49" s="116" t="s">
        <v>62</v>
      </c>
      <c r="C49" s="117"/>
      <c r="D49" s="105" t="s">
        <v>9</v>
      </c>
      <c r="E49" s="56"/>
      <c r="F49" s="7">
        <f>MATCH($D49,FAC_TOTALS_APTA!$A$2:$BP$2,)</f>
        <v>20</v>
      </c>
      <c r="G49" s="30">
        <f>VLOOKUP(G39,FAC_TOTALS_APTA!$A$4:$BP$126,$F49,FALSE)</f>
        <v>7.6754355225931601</v>
      </c>
      <c r="H49" s="30">
        <f>VLOOKUP(H39,FAC_TOTALS_APTA!$A$4:$BP$126,$F49,FALSE)</f>
        <v>8.3624406793883406</v>
      </c>
      <c r="I49" s="31">
        <f t="shared" si="11"/>
        <v>8.950699341723789E-2</v>
      </c>
      <c r="J49" s="32" t="str">
        <f t="shared" si="12"/>
        <v/>
      </c>
      <c r="K49" s="32" t="str">
        <f t="shared" si="13"/>
        <v>PCT_HH_NO_VEH_FAC</v>
      </c>
      <c r="L49" s="7">
        <f>MATCH($K49,FAC_TOTALS_APTA!$A$2:$BN$2,)</f>
        <v>41</v>
      </c>
      <c r="M49" s="30">
        <f>IF(M39=0,0,VLOOKUP(M39,FAC_TOTALS_APTA!$A$4:$BP$126,$L49,FALSE))</f>
        <v>4145.2296443395498</v>
      </c>
      <c r="N49" s="30">
        <f>IF(N39=0,0,VLOOKUP(N39,FAC_TOTALS_APTA!$A$4:$BP$126,$L49,FALSE))</f>
        <v>4334.9573966459502</v>
      </c>
      <c r="O49" s="30">
        <f>IF(O39=0,0,VLOOKUP(O39,FAC_TOTALS_APTA!$A$4:$BP$126,$L49,FALSE))</f>
        <v>2198.39579848122</v>
      </c>
      <c r="P49" s="30">
        <f>IF(P39=0,0,VLOOKUP(P39,FAC_TOTALS_APTA!$A$4:$BP$126,$L49,FALSE))</f>
        <v>12831.5161966134</v>
      </c>
      <c r="Q49" s="30">
        <f>IF(Q39=0,0,VLOOKUP(Q39,FAC_TOTALS_APTA!$A$4:$BP$126,$L49,FALSE))</f>
        <v>-33116.042267807003</v>
      </c>
      <c r="R49" s="30">
        <f>IF(R39=0,0,VLOOKUP(R39,FAC_TOTALS_APTA!$A$4:$BP$126,$L49,FALSE))</f>
        <v>17983.054627441299</v>
      </c>
      <c r="S49" s="30">
        <f>IF(S39=0,0,VLOOKUP(S39,FAC_TOTALS_APTA!$A$4:$BP$126,$L49,FALSE))</f>
        <v>57996.114342342298</v>
      </c>
      <c r="T49" s="30">
        <f>IF(T39=0,0,VLOOKUP(T39,FAC_TOTALS_APTA!$A$4:$BP$126,$L49,FALSE))</f>
        <v>6289.8208703725704</v>
      </c>
      <c r="U49" s="30">
        <f>IF(U39=0,0,VLOOKUP(U39,FAC_TOTALS_APTA!$A$4:$BP$126,$L49,FALSE))</f>
        <v>67232.109304827798</v>
      </c>
      <c r="V49" s="30">
        <f>IF(V39=0,0,VLOOKUP(V39,FAC_TOTALS_APTA!$A$4:$BP$126,$L49,FALSE))</f>
        <v>-1595.3477993414799</v>
      </c>
      <c r="W49" s="30">
        <f>IF(W39=0,0,VLOOKUP(W39,FAC_TOTALS_APTA!$A$4:$BP$126,$L49,FALSE))</f>
        <v>0</v>
      </c>
      <c r="X49" s="30">
        <f>IF(X39=0,0,VLOOKUP(X39,FAC_TOTALS_APTA!$A$4:$BP$126,$L49,FALSE))</f>
        <v>0</v>
      </c>
      <c r="Y49" s="30">
        <f>IF(Y39=0,0,VLOOKUP(Y39,FAC_TOTALS_APTA!$A$4:$BP$126,$L49,FALSE))</f>
        <v>0</v>
      </c>
      <c r="Z49" s="30">
        <f>IF(Z39=0,0,VLOOKUP(Z39,FAC_TOTALS_APTA!$A$4:$BP$126,$L49,FALSE))</f>
        <v>0</v>
      </c>
      <c r="AA49" s="30">
        <f>IF(AA39=0,0,VLOOKUP(AA39,FAC_TOTALS_APTA!$A$4:$BP$126,$L49,FALSE))</f>
        <v>0</v>
      </c>
      <c r="AB49" s="30">
        <f>IF(AB39=0,0,VLOOKUP(AB39,FAC_TOTALS_APTA!$A$4:$BP$126,$L49,FALSE))</f>
        <v>0</v>
      </c>
      <c r="AC49" s="33">
        <f t="shared" si="14"/>
        <v>138299.80811391561</v>
      </c>
      <c r="AD49" s="34">
        <f>AC49/G55</f>
        <v>3.0160198753606598E-3</v>
      </c>
      <c r="AE49" s="103"/>
    </row>
    <row r="50" spans="1:31" x14ac:dyDescent="0.25">
      <c r="B50" s="116" t="s">
        <v>47</v>
      </c>
      <c r="C50" s="117"/>
      <c r="D50" s="105" t="s">
        <v>28</v>
      </c>
      <c r="E50" s="56"/>
      <c r="F50" s="7">
        <f>MATCH($D50,FAC_TOTALS_APTA!$A$2:$BP$2,)</f>
        <v>21</v>
      </c>
      <c r="G50" s="35">
        <f>VLOOKUP(G39,FAC_TOTALS_APTA!$A$4:$BP$126,$F50,FALSE)</f>
        <v>3.5501668442365699</v>
      </c>
      <c r="H50" s="35">
        <f>VLOOKUP(H39,FAC_TOTALS_APTA!$A$4:$BP$126,$F50,FALSE)</f>
        <v>4.4248857901299896</v>
      </c>
      <c r="I50" s="31">
        <f t="shared" si="11"/>
        <v>0.24638812322678882</v>
      </c>
      <c r="J50" s="32" t="str">
        <f t="shared" si="12"/>
        <v/>
      </c>
      <c r="K50" s="32" t="str">
        <f t="shared" si="13"/>
        <v>JTW_HOME_PCT_FAC</v>
      </c>
      <c r="L50" s="7">
        <f>MATCH($K50,FAC_TOTALS_APTA!$A$2:$BN$2,)</f>
        <v>42</v>
      </c>
      <c r="M50" s="30">
        <f>IF(M39=0,0,VLOOKUP(M39,FAC_TOTALS_APTA!$A$4:$BP$126,$L50,FALSE))</f>
        <v>0</v>
      </c>
      <c r="N50" s="30">
        <f>IF(N39=0,0,VLOOKUP(N39,FAC_TOTALS_APTA!$A$4:$BP$126,$L50,FALSE))</f>
        <v>0</v>
      </c>
      <c r="O50" s="30">
        <f>IF(O39=0,0,VLOOKUP(O39,FAC_TOTALS_APTA!$A$4:$BP$126,$L50,FALSE))</f>
        <v>0</v>
      </c>
      <c r="P50" s="30">
        <f>IF(P39=0,0,VLOOKUP(P39,FAC_TOTALS_APTA!$A$4:$BP$126,$L50,FALSE))</f>
        <v>-30509.479570715099</v>
      </c>
      <c r="Q50" s="30">
        <f>IF(Q39=0,0,VLOOKUP(Q39,FAC_TOTALS_APTA!$A$4:$BP$126,$L50,FALSE))</f>
        <v>-180953.01269590101</v>
      </c>
      <c r="R50" s="30">
        <f>IF(R39=0,0,VLOOKUP(R39,FAC_TOTALS_APTA!$A$4:$BP$126,$L50,FALSE))</f>
        <v>17732.768093257801</v>
      </c>
      <c r="S50" s="30">
        <f>IF(S39=0,0,VLOOKUP(S39,FAC_TOTALS_APTA!$A$4:$BP$126,$L50,FALSE))</f>
        <v>-49718.155916194402</v>
      </c>
      <c r="T50" s="30">
        <f>IF(T39=0,0,VLOOKUP(T39,FAC_TOTALS_APTA!$A$4:$BP$126,$L50,FALSE))</f>
        <v>50125.171920940302</v>
      </c>
      <c r="U50" s="30">
        <f>IF(U39=0,0,VLOOKUP(U39,FAC_TOTALS_APTA!$A$4:$BP$126,$L50,FALSE))</f>
        <v>-57330.921349688702</v>
      </c>
      <c r="V50" s="30">
        <f>IF(V39=0,0,VLOOKUP(V39,FAC_TOTALS_APTA!$A$4:$BP$126,$L50,FALSE))</f>
        <v>-173065.48112634401</v>
      </c>
      <c r="W50" s="30">
        <f>IF(W39=0,0,VLOOKUP(W39,FAC_TOTALS_APTA!$A$4:$BP$126,$L50,FALSE))</f>
        <v>0</v>
      </c>
      <c r="X50" s="30">
        <f>IF(X39=0,0,VLOOKUP(X39,FAC_TOTALS_APTA!$A$4:$BP$126,$L50,FALSE))</f>
        <v>0</v>
      </c>
      <c r="Y50" s="30">
        <f>IF(Y39=0,0,VLOOKUP(Y39,FAC_TOTALS_APTA!$A$4:$BP$126,$L50,FALSE))</f>
        <v>0</v>
      </c>
      <c r="Z50" s="30">
        <f>IF(Z39=0,0,VLOOKUP(Z39,FAC_TOTALS_APTA!$A$4:$BP$126,$L50,FALSE))</f>
        <v>0</v>
      </c>
      <c r="AA50" s="30">
        <f>IF(AA39=0,0,VLOOKUP(AA39,FAC_TOTALS_APTA!$A$4:$BP$126,$L50,FALSE))</f>
        <v>0</v>
      </c>
      <c r="AB50" s="30">
        <f>IF(AB39=0,0,VLOOKUP(AB39,FAC_TOTALS_APTA!$A$4:$BP$126,$L50,FALSE))</f>
        <v>0</v>
      </c>
      <c r="AC50" s="33">
        <f t="shared" si="14"/>
        <v>-423719.11064464512</v>
      </c>
      <c r="AD50" s="34">
        <f>AC50/G55</f>
        <v>-9.2403979203048974E-3</v>
      </c>
      <c r="AE50" s="103"/>
    </row>
    <row r="51" spans="1:31" x14ac:dyDescent="0.25">
      <c r="B51" s="116" t="s">
        <v>63</v>
      </c>
      <c r="C51" s="117"/>
      <c r="D51" s="127" t="s">
        <v>69</v>
      </c>
      <c r="E51" s="56"/>
      <c r="F51" s="7">
        <f>MATCH($D51,FAC_TOTALS_APTA!$A$2:$BP$2,)</f>
        <v>30</v>
      </c>
      <c r="G51" s="35">
        <f>VLOOKUP(G39,FAC_TOTALS_APTA!$A$4:$BP$126,$F51,FALSE)</f>
        <v>0</v>
      </c>
      <c r="H51" s="35">
        <f>VLOOKUP(H39,FAC_TOTALS_APTA!$A$4:$BP$126,$F51,FALSE)</f>
        <v>0</v>
      </c>
      <c r="I51" s="31" t="str">
        <f t="shared" si="11"/>
        <v>-</v>
      </c>
      <c r="J51" s="32"/>
      <c r="K51" s="32" t="str">
        <f t="shared" si="13"/>
        <v>YEARS_SINCE_TNC_RAIL_MID_FAC</v>
      </c>
      <c r="L51" s="7">
        <f>MATCH($K51,FAC_TOTALS_APTA!$A$2:$BN$2,)</f>
        <v>51</v>
      </c>
      <c r="M51" s="30">
        <f>IF(M39=0,0,VLOOKUP(M39,FAC_TOTALS_APTA!$A$4:$BP$126,$L51,FALSE))</f>
        <v>0</v>
      </c>
      <c r="N51" s="30">
        <f>IF(N39=0,0,VLOOKUP(N39,FAC_TOTALS_APTA!$A$4:$BP$126,$L51,FALSE))</f>
        <v>0</v>
      </c>
      <c r="O51" s="30">
        <f>IF(O39=0,0,VLOOKUP(O39,FAC_TOTALS_APTA!$A$4:$BP$126,$L51,FALSE))</f>
        <v>0</v>
      </c>
      <c r="P51" s="30">
        <f>IF(P39=0,0,VLOOKUP(P39,FAC_TOTALS_APTA!$A$4:$BP$126,$L51,FALSE))</f>
        <v>0</v>
      </c>
      <c r="Q51" s="30">
        <f>IF(Q39=0,0,VLOOKUP(Q39,FAC_TOTALS_APTA!$A$4:$BP$126,$L51,FALSE))</f>
        <v>0</v>
      </c>
      <c r="R51" s="30">
        <f>IF(R39=0,0,VLOOKUP(R39,FAC_TOTALS_APTA!$A$4:$BP$126,$L51,FALSE))</f>
        <v>0</v>
      </c>
      <c r="S51" s="30">
        <f>IF(S39=0,0,VLOOKUP(S39,FAC_TOTALS_APTA!$A$4:$BP$126,$L51,FALSE))</f>
        <v>0</v>
      </c>
      <c r="T51" s="30">
        <f>IF(T39=0,0,VLOOKUP(T39,FAC_TOTALS_APTA!$A$4:$BP$126,$L51,FALSE))</f>
        <v>0</v>
      </c>
      <c r="U51" s="30">
        <f>IF(U39=0,0,VLOOKUP(U39,FAC_TOTALS_APTA!$A$4:$BP$126,$L51,FALSE))</f>
        <v>0</v>
      </c>
      <c r="V51" s="30">
        <f>IF(V39=0,0,VLOOKUP(V39,FAC_TOTALS_APTA!$A$4:$BP$126,$L51,FALSE))</f>
        <v>0</v>
      </c>
      <c r="W51" s="30">
        <f>IF(W39=0,0,VLOOKUP(W39,FAC_TOTALS_APTA!$A$4:$BP$126,$L51,FALSE))</f>
        <v>0</v>
      </c>
      <c r="X51" s="30">
        <f>IF(X39=0,0,VLOOKUP(X39,FAC_TOTALS_APTA!$A$4:$BP$126,$L51,FALSE))</f>
        <v>0</v>
      </c>
      <c r="Y51" s="30">
        <f>IF(Y39=0,0,VLOOKUP(Y39,FAC_TOTALS_APTA!$A$4:$BP$126,$L51,FALSE))</f>
        <v>0</v>
      </c>
      <c r="Z51" s="30">
        <f>IF(Z39=0,0,VLOOKUP(Z39,FAC_TOTALS_APTA!$A$4:$BP$126,$L51,FALSE))</f>
        <v>0</v>
      </c>
      <c r="AA51" s="30">
        <f>IF(AA39=0,0,VLOOKUP(AA39,FAC_TOTALS_APTA!$A$4:$BP$126,$L51,FALSE))</f>
        <v>0</v>
      </c>
      <c r="AB51" s="30">
        <f>IF(AB39=0,0,VLOOKUP(AB39,FAC_TOTALS_APTA!$A$4:$BP$126,$L51,FALSE))</f>
        <v>0</v>
      </c>
      <c r="AC51" s="33">
        <f t="shared" si="14"/>
        <v>0</v>
      </c>
      <c r="AD51" s="34">
        <f>AC51/G55</f>
        <v>0</v>
      </c>
      <c r="AE51" s="103"/>
    </row>
    <row r="52" spans="1:31" x14ac:dyDescent="0.25">
      <c r="B52" s="116" t="s">
        <v>64</v>
      </c>
      <c r="C52" s="117"/>
      <c r="D52" s="105" t="s">
        <v>43</v>
      </c>
      <c r="E52" s="56"/>
      <c r="F52" s="7">
        <f>MATCH($D52,FAC_TOTALS_APTA!$A$2:$BP$2,)</f>
        <v>31</v>
      </c>
      <c r="G52" s="35">
        <f>VLOOKUP(G39,FAC_TOTALS_APTA!$A$4:$BP$126,$F52,FALSE)</f>
        <v>0.31724360697922399</v>
      </c>
      <c r="H52" s="35">
        <f>VLOOKUP(H39,FAC_TOTALS_APTA!$A$4:$BP$126,$F52,FALSE)</f>
        <v>0.34080460599745599</v>
      </c>
      <c r="I52" s="31">
        <f t="shared" si="11"/>
        <v>7.4267844961726892E-2</v>
      </c>
      <c r="J52" s="32" t="str">
        <f t="shared" ref="J52:J53" si="15">IF(C52="Log","_log","")</f>
        <v/>
      </c>
      <c r="K52" s="32" t="str">
        <f t="shared" si="13"/>
        <v>BIKE_SHARE_FAC</v>
      </c>
      <c r="L52" s="7">
        <f>MATCH($K52,FAC_TOTALS_APTA!$A$2:$BN$2,)</f>
        <v>52</v>
      </c>
      <c r="M52" s="30">
        <f>IF(M39=0,0,VLOOKUP(M39,FAC_TOTALS_APTA!$A$4:$BP$126,$L52,FALSE))</f>
        <v>0</v>
      </c>
      <c r="N52" s="30">
        <f>IF(N39=0,0,VLOOKUP(N39,FAC_TOTALS_APTA!$A$4:$BP$126,$L52,FALSE))</f>
        <v>0</v>
      </c>
      <c r="O52" s="30">
        <f>IF(O39=0,0,VLOOKUP(O39,FAC_TOTALS_APTA!$A$4:$BP$126,$L52,FALSE))</f>
        <v>0</v>
      </c>
      <c r="P52" s="30">
        <f>IF(P39=0,0,VLOOKUP(P39,FAC_TOTALS_APTA!$A$4:$BP$126,$L52,FALSE))</f>
        <v>0</v>
      </c>
      <c r="Q52" s="30">
        <f>IF(Q39=0,0,VLOOKUP(Q39,FAC_TOTALS_APTA!$A$4:$BP$126,$L52,FALSE))</f>
        <v>0</v>
      </c>
      <c r="R52" s="30">
        <f>IF(R39=0,0,VLOOKUP(R39,FAC_TOTALS_APTA!$A$4:$BP$126,$L52,FALSE))</f>
        <v>0</v>
      </c>
      <c r="S52" s="30">
        <f>IF(S39=0,0,VLOOKUP(S39,FAC_TOTALS_APTA!$A$4:$BP$126,$L52,FALSE))</f>
        <v>0</v>
      </c>
      <c r="T52" s="30">
        <f>IF(T39=0,0,VLOOKUP(T39,FAC_TOTALS_APTA!$A$4:$BP$126,$L52,FALSE))</f>
        <v>0</v>
      </c>
      <c r="U52" s="30">
        <f>IF(U39=0,0,VLOOKUP(U39,FAC_TOTALS_APTA!$A$4:$BP$126,$L52,FALSE))</f>
        <v>0</v>
      </c>
      <c r="V52" s="30">
        <f>IF(V39=0,0,VLOOKUP(V39,FAC_TOTALS_APTA!$A$4:$BP$126,$L52,FALSE))</f>
        <v>-48836.2439200792</v>
      </c>
      <c r="W52" s="30">
        <f>IF(W39=0,0,VLOOKUP(W39,FAC_TOTALS_APTA!$A$4:$BP$126,$L52,FALSE))</f>
        <v>0</v>
      </c>
      <c r="X52" s="30">
        <f>IF(X39=0,0,VLOOKUP(X39,FAC_TOTALS_APTA!$A$4:$BP$126,$L52,FALSE))</f>
        <v>0</v>
      </c>
      <c r="Y52" s="30">
        <f>IF(Y39=0,0,VLOOKUP(Y39,FAC_TOTALS_APTA!$A$4:$BP$126,$L52,FALSE))</f>
        <v>0</v>
      </c>
      <c r="Z52" s="30">
        <f>IF(Z39=0,0,VLOOKUP(Z39,FAC_TOTALS_APTA!$A$4:$BP$126,$L52,FALSE))</f>
        <v>0</v>
      </c>
      <c r="AA52" s="30">
        <f>IF(AA39=0,0,VLOOKUP(AA39,FAC_TOTALS_APTA!$A$4:$BP$126,$L52,FALSE))</f>
        <v>0</v>
      </c>
      <c r="AB52" s="30">
        <f>IF(AB39=0,0,VLOOKUP(AB39,FAC_TOTALS_APTA!$A$4:$BP$126,$L52,FALSE))</f>
        <v>0</v>
      </c>
      <c r="AC52" s="33">
        <f t="shared" si="14"/>
        <v>-48836.2439200792</v>
      </c>
      <c r="AD52" s="34">
        <f>AC52/G55</f>
        <v>-1.0650129187424356E-3</v>
      </c>
      <c r="AE52" s="103"/>
    </row>
    <row r="53" spans="1:31" x14ac:dyDescent="0.25">
      <c r="B53" s="128" t="s">
        <v>65</v>
      </c>
      <c r="C53" s="129"/>
      <c r="D53" s="130" t="s">
        <v>44</v>
      </c>
      <c r="E53" s="57"/>
      <c r="F53" s="8">
        <f>MATCH($D53,FAC_TOTALS_APTA!$A$2:$BP$2,)</f>
        <v>32</v>
      </c>
      <c r="G53" s="36">
        <f>VLOOKUP(G39,FAC_TOTALS_APTA!$A$4:$BP$126,$F53,FALSE)</f>
        <v>0</v>
      </c>
      <c r="H53" s="36">
        <f>VLOOKUP(H39,FAC_TOTALS_APTA!$A$4:$BP$126,$F53,FALSE)</f>
        <v>0</v>
      </c>
      <c r="I53" s="37" t="str">
        <f t="shared" si="11"/>
        <v>-</v>
      </c>
      <c r="J53" s="38" t="str">
        <f t="shared" si="15"/>
        <v/>
      </c>
      <c r="K53" s="38" t="str">
        <f t="shared" si="13"/>
        <v>scooter_flag_FAC</v>
      </c>
      <c r="L53" s="8">
        <f>MATCH($K53,FAC_TOTALS_APTA!$A$2:$BN$2,)</f>
        <v>53</v>
      </c>
      <c r="M53" s="39">
        <f>IF(M39=0,0,VLOOKUP(M39,FAC_TOTALS_APTA!$A$4:$BP$126,$L53,FALSE))</f>
        <v>0</v>
      </c>
      <c r="N53" s="39">
        <f>IF(N39=0,0,VLOOKUP(N39,FAC_TOTALS_APTA!$A$4:$BP$126,$L53,FALSE))</f>
        <v>0</v>
      </c>
      <c r="O53" s="39">
        <f>IF(O39=0,0,VLOOKUP(O39,FAC_TOTALS_APTA!$A$4:$BP$126,$L53,FALSE))</f>
        <v>0</v>
      </c>
      <c r="P53" s="39">
        <f>IF(P39=0,0,VLOOKUP(P39,FAC_TOTALS_APTA!$A$4:$BP$126,$L53,FALSE))</f>
        <v>0</v>
      </c>
      <c r="Q53" s="39">
        <f>IF(Q39=0,0,VLOOKUP(Q39,FAC_TOTALS_APTA!$A$4:$BP$126,$L53,FALSE))</f>
        <v>0</v>
      </c>
      <c r="R53" s="39">
        <f>IF(R39=0,0,VLOOKUP(R39,FAC_TOTALS_APTA!$A$4:$BP$126,$L53,FALSE))</f>
        <v>0</v>
      </c>
      <c r="S53" s="39">
        <f>IF(S39=0,0,VLOOKUP(S39,FAC_TOTALS_APTA!$A$4:$BP$126,$L53,FALSE))</f>
        <v>0</v>
      </c>
      <c r="T53" s="39">
        <f>IF(T39=0,0,VLOOKUP(T39,FAC_TOTALS_APTA!$A$4:$BP$126,$L53,FALSE))</f>
        <v>0</v>
      </c>
      <c r="U53" s="39">
        <f>IF(U39=0,0,VLOOKUP(U39,FAC_TOTALS_APTA!$A$4:$BP$126,$L53,FALSE))</f>
        <v>0</v>
      </c>
      <c r="V53" s="39">
        <f>IF(V39=0,0,VLOOKUP(V39,FAC_TOTALS_APTA!$A$4:$BP$126,$L53,FALSE))</f>
        <v>0</v>
      </c>
      <c r="W53" s="39">
        <f>IF(W39=0,0,VLOOKUP(W39,FAC_TOTALS_APTA!$A$4:$BP$126,$L53,FALSE))</f>
        <v>0</v>
      </c>
      <c r="X53" s="39">
        <f>IF(X39=0,0,VLOOKUP(X39,FAC_TOTALS_APTA!$A$4:$BP$126,$L53,FALSE))</f>
        <v>0</v>
      </c>
      <c r="Y53" s="39">
        <f>IF(Y39=0,0,VLOOKUP(Y39,FAC_TOTALS_APTA!$A$4:$BP$126,$L53,FALSE))</f>
        <v>0</v>
      </c>
      <c r="Z53" s="39">
        <f>IF(Z39=0,0,VLOOKUP(Z39,FAC_TOTALS_APTA!$A$4:$BP$126,$L53,FALSE))</f>
        <v>0</v>
      </c>
      <c r="AA53" s="39">
        <f>IF(AA39=0,0,VLOOKUP(AA39,FAC_TOTALS_APTA!$A$4:$BP$126,$L53,FALSE))</f>
        <v>0</v>
      </c>
      <c r="AB53" s="39">
        <f>IF(AB39=0,0,VLOOKUP(AB39,FAC_TOTALS_APTA!$A$4:$BP$126,$L53,FALSE))</f>
        <v>0</v>
      </c>
      <c r="AC53" s="40">
        <f t="shared" si="14"/>
        <v>0</v>
      </c>
      <c r="AD53" s="41">
        <f>AC53/G55</f>
        <v>0</v>
      </c>
      <c r="AE53" s="103"/>
    </row>
    <row r="54" spans="1:31" x14ac:dyDescent="0.25">
      <c r="B54" s="42" t="s">
        <v>53</v>
      </c>
      <c r="C54" s="43"/>
      <c r="D54" s="42" t="s">
        <v>45</v>
      </c>
      <c r="E54" s="44"/>
      <c r="F54" s="45"/>
      <c r="G54" s="46"/>
      <c r="H54" s="46"/>
      <c r="I54" s="47"/>
      <c r="J54" s="48"/>
      <c r="K54" s="48" t="str">
        <f t="shared" si="13"/>
        <v>New_Reporter_FAC</v>
      </c>
      <c r="L54" s="45">
        <f>MATCH($K54,FAC_TOTALS_APTA!$A$2:$BN$2,)</f>
        <v>57</v>
      </c>
      <c r="M54" s="46">
        <f>IF(M39=0,0,VLOOKUP(M39,FAC_TOTALS_APTA!$A$4:$BP$126,$L54,FALSE))</f>
        <v>459964</v>
      </c>
      <c r="N54" s="46">
        <f>IF(N39=0,0,VLOOKUP(N39,FAC_TOTALS_APTA!$A$4:$BP$126,$L54,FALSE))</f>
        <v>0</v>
      </c>
      <c r="O54" s="46">
        <f>IF(O39=0,0,VLOOKUP(O39,FAC_TOTALS_APTA!$A$4:$BP$126,$L54,FALSE))</f>
        <v>0</v>
      </c>
      <c r="P54" s="46">
        <f>IF(P39=0,0,VLOOKUP(P39,FAC_TOTALS_APTA!$A$4:$BP$126,$L54,FALSE))</f>
        <v>0</v>
      </c>
      <c r="Q54" s="46">
        <f>IF(Q39=0,0,VLOOKUP(Q39,FAC_TOTALS_APTA!$A$4:$BP$126,$L54,FALSE))</f>
        <v>1675486</v>
      </c>
      <c r="R54" s="46">
        <f>IF(R39=0,0,VLOOKUP(R39,FAC_TOTALS_APTA!$A$4:$BP$126,$L54,FALSE))</f>
        <v>4486638.9999999898</v>
      </c>
      <c r="S54" s="46">
        <f>IF(S39=0,0,VLOOKUP(S39,FAC_TOTALS_APTA!$A$4:$BP$126,$L54,FALSE))</f>
        <v>0</v>
      </c>
      <c r="T54" s="46">
        <f>IF(T39=0,0,VLOOKUP(T39,FAC_TOTALS_APTA!$A$4:$BP$126,$L54,FALSE))</f>
        <v>1165687</v>
      </c>
      <c r="U54" s="46">
        <f>IF(U39=0,0,VLOOKUP(U39,FAC_TOTALS_APTA!$A$4:$BP$126,$L54,FALSE))</f>
        <v>469328</v>
      </c>
      <c r="V54" s="46">
        <f>IF(V39=0,0,VLOOKUP(V39,FAC_TOTALS_APTA!$A$4:$BP$126,$L54,FALSE))</f>
        <v>1651310</v>
      </c>
      <c r="W54" s="46">
        <f>IF(W39=0,0,VLOOKUP(W39,FAC_TOTALS_APTA!$A$4:$BP$126,$L54,FALSE))</f>
        <v>0</v>
      </c>
      <c r="X54" s="46">
        <f>IF(X39=0,0,VLOOKUP(X39,FAC_TOTALS_APTA!$A$4:$BP$126,$L54,FALSE))</f>
        <v>0</v>
      </c>
      <c r="Y54" s="46">
        <f>IF(Y39=0,0,VLOOKUP(Y39,FAC_TOTALS_APTA!$A$4:$BP$126,$L54,FALSE))</f>
        <v>0</v>
      </c>
      <c r="Z54" s="46">
        <f>IF(Z39=0,0,VLOOKUP(Z39,FAC_TOTALS_APTA!$A$4:$BP$126,$L54,FALSE))</f>
        <v>0</v>
      </c>
      <c r="AA54" s="46">
        <f>IF(AA39=0,0,VLOOKUP(AA39,FAC_TOTALS_APTA!$A$4:$BP$126,$L54,FALSE))</f>
        <v>0</v>
      </c>
      <c r="AB54" s="46">
        <f>IF(AB39=0,0,VLOOKUP(AB39,FAC_TOTALS_APTA!$A$4:$BP$126,$L54,FALSE))</f>
        <v>0</v>
      </c>
      <c r="AC54" s="49">
        <f>SUM(M54:AB54)</f>
        <v>9908413.9999999888</v>
      </c>
      <c r="AD54" s="50">
        <f>AC54/G56</f>
        <v>0.21035402559660377</v>
      </c>
      <c r="AE54" s="103"/>
    </row>
    <row r="55" spans="1:31" s="108" customFormat="1" ht="15.75" customHeight="1" x14ac:dyDescent="0.25">
      <c r="A55" s="107"/>
      <c r="B55" s="26" t="s">
        <v>66</v>
      </c>
      <c r="C55" s="29"/>
      <c r="D55" s="7" t="s">
        <v>6</v>
      </c>
      <c r="E55" s="56"/>
      <c r="F55" s="7">
        <f>MATCH($D55,FAC_TOTALS_APTA!$A$2:$BN$2,)</f>
        <v>10</v>
      </c>
      <c r="G55" s="111">
        <f>VLOOKUP(G39,FAC_TOTALS_APTA!$A$4:$BP$126,$F55,FALSE)</f>
        <v>45855071.859358199</v>
      </c>
      <c r="H55" s="111">
        <f>VLOOKUP(H39,FAC_TOTALS_APTA!$A$4:$BN$126,$F55,FALSE)</f>
        <v>81000350.212402597</v>
      </c>
      <c r="I55" s="113">
        <f t="shared" ref="I55" si="16">H55/G55-1</f>
        <v>0.76644255319974763</v>
      </c>
      <c r="J55" s="32"/>
      <c r="K55" s="32"/>
      <c r="L55" s="7"/>
      <c r="M55" s="30">
        <f t="shared" ref="M55:AB55" si="17">SUM(M41:M48)</f>
        <v>4743594.2632651599</v>
      </c>
      <c r="N55" s="30">
        <f t="shared" si="17"/>
        <v>2455405.2060132776</v>
      </c>
      <c r="O55" s="30">
        <f t="shared" si="17"/>
        <v>3231440.5459707365</v>
      </c>
      <c r="P55" s="30">
        <f t="shared" si="17"/>
        <v>3367495.84040426</v>
      </c>
      <c r="Q55" s="30">
        <f t="shared" si="17"/>
        <v>1382956.3658239909</v>
      </c>
      <c r="R55" s="30">
        <f t="shared" si="17"/>
        <v>5345922.865147396</v>
      </c>
      <c r="S55" s="30">
        <f t="shared" si="17"/>
        <v>-6754287.7393093361</v>
      </c>
      <c r="T55" s="30">
        <f t="shared" si="17"/>
        <v>371683.34400540107</v>
      </c>
      <c r="U55" s="30">
        <f t="shared" si="17"/>
        <v>3758911.1154756253</v>
      </c>
      <c r="V55" s="30">
        <f t="shared" si="17"/>
        <v>3219259.2460244722</v>
      </c>
      <c r="W55" s="30">
        <f t="shared" si="17"/>
        <v>0</v>
      </c>
      <c r="X55" s="30">
        <f t="shared" si="17"/>
        <v>0</v>
      </c>
      <c r="Y55" s="30">
        <f t="shared" si="17"/>
        <v>0</v>
      </c>
      <c r="Z55" s="30">
        <f t="shared" si="17"/>
        <v>0</v>
      </c>
      <c r="AA55" s="30">
        <f t="shared" si="17"/>
        <v>0</v>
      </c>
      <c r="AB55" s="30">
        <f t="shared" si="17"/>
        <v>0</v>
      </c>
      <c r="AC55" s="33">
        <f>H55-G55</f>
        <v>35145278.353044398</v>
      </c>
      <c r="AD55" s="34">
        <f>I55</f>
        <v>0.76644255319974763</v>
      </c>
      <c r="AE55" s="107"/>
    </row>
    <row r="56" spans="1:31" ht="13.5" thickBot="1" x14ac:dyDescent="0.3">
      <c r="B56" s="10" t="s">
        <v>50</v>
      </c>
      <c r="C56" s="24"/>
      <c r="D56" s="24" t="s">
        <v>4</v>
      </c>
      <c r="E56" s="24"/>
      <c r="F56" s="24">
        <f>MATCH($D56,FAC_TOTALS_APTA!$A$2:$BN$2,)</f>
        <v>8</v>
      </c>
      <c r="G56" s="112">
        <f>VLOOKUP(G39,FAC_TOTALS_APTA!$A$4:$BN$126,$F56,FALSE)</f>
        <v>47103514.999999903</v>
      </c>
      <c r="H56" s="112">
        <f>VLOOKUP(H39,FAC_TOTALS_APTA!$A$4:$BN$126,$F56,FALSE)</f>
        <v>81673687</v>
      </c>
      <c r="I56" s="114">
        <f t="shared" ref="I56" si="18">H56/G56-1</f>
        <v>0.73391915656400952</v>
      </c>
      <c r="J56" s="51"/>
      <c r="K56" s="51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52">
        <f>H56-G56</f>
        <v>34570172.000000097</v>
      </c>
      <c r="AD56" s="53">
        <f>I56</f>
        <v>0.73391915656400952</v>
      </c>
    </row>
    <row r="57" spans="1:31" ht="14.25" thickTop="1" thickBot="1" x14ac:dyDescent="0.3">
      <c r="B57" s="58" t="s">
        <v>67</v>
      </c>
      <c r="C57" s="59"/>
      <c r="D57" s="59"/>
      <c r="E57" s="60"/>
      <c r="F57" s="59"/>
      <c r="G57" s="59"/>
      <c r="H57" s="59"/>
      <c r="I57" s="61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3">
        <f>AD56-AD55</f>
        <v>-3.2523396635738111E-2</v>
      </c>
    </row>
    <row r="58" spans="1:31" ht="13.5" thickTop="1" x14ac:dyDescent="0.25"/>
    <row r="59" spans="1:31" s="11" customFormat="1" x14ac:dyDescent="0.25">
      <c r="B59" s="79" t="s">
        <v>25</v>
      </c>
      <c r="C59" s="77"/>
      <c r="E59" s="77"/>
      <c r="F59" s="77"/>
      <c r="G59" s="77"/>
      <c r="H59" s="77"/>
      <c r="I59" s="78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</row>
    <row r="60" spans="1:31" x14ac:dyDescent="0.25">
      <c r="B60" s="75" t="s">
        <v>16</v>
      </c>
      <c r="C60" s="76" t="s">
        <v>17</v>
      </c>
      <c r="D60" s="11"/>
      <c r="E60" s="77"/>
      <c r="F60" s="77"/>
      <c r="G60" s="77"/>
      <c r="H60" s="77"/>
      <c r="I60" s="78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</row>
    <row r="61" spans="1:31" x14ac:dyDescent="0.25">
      <c r="B61" s="75"/>
      <c r="C61" s="76"/>
      <c r="D61" s="11"/>
      <c r="E61" s="77"/>
      <c r="F61" s="77"/>
      <c r="G61" s="77"/>
      <c r="H61" s="77"/>
      <c r="I61" s="78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</row>
    <row r="62" spans="1:31" x14ac:dyDescent="0.25">
      <c r="B62" s="79" t="s">
        <v>15</v>
      </c>
      <c r="C62" s="80">
        <v>1</v>
      </c>
      <c r="D62" s="11"/>
      <c r="E62" s="77"/>
      <c r="F62" s="77"/>
      <c r="G62" s="77"/>
      <c r="H62" s="77"/>
      <c r="I62" s="78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</row>
    <row r="63" spans="1:31" ht="13.5" thickBot="1" x14ac:dyDescent="0.3">
      <c r="B63" s="81" t="s">
        <v>34</v>
      </c>
      <c r="C63" s="82">
        <v>3</v>
      </c>
      <c r="D63" s="2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</row>
    <row r="64" spans="1:31" ht="13.5" thickTop="1" x14ac:dyDescent="0.25">
      <c r="B64" s="75"/>
      <c r="C64" s="77"/>
      <c r="D64" s="63"/>
      <c r="E64" s="77"/>
      <c r="F64" s="77"/>
      <c r="G64" s="173" t="s">
        <v>51</v>
      </c>
      <c r="H64" s="173"/>
      <c r="I64" s="173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173" t="s">
        <v>55</v>
      </c>
      <c r="AD64" s="173"/>
    </row>
    <row r="65" spans="2:33" x14ac:dyDescent="0.25">
      <c r="B65" s="85" t="s">
        <v>18</v>
      </c>
      <c r="C65" s="86" t="s">
        <v>19</v>
      </c>
      <c r="D65" s="8" t="s">
        <v>20</v>
      </c>
      <c r="E65" s="87"/>
      <c r="F65" s="87"/>
      <c r="G65" s="86">
        <f>$C$1</f>
        <v>2002</v>
      </c>
      <c r="H65" s="86">
        <f>$C$2</f>
        <v>2012</v>
      </c>
      <c r="I65" s="86" t="s">
        <v>22</v>
      </c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 t="s">
        <v>24</v>
      </c>
      <c r="AD65" s="86" t="s">
        <v>22</v>
      </c>
    </row>
    <row r="66" spans="2:33" ht="14.1" hidden="1" customHeight="1" x14ac:dyDescent="0.25">
      <c r="B66" s="75"/>
      <c r="C66" s="78"/>
      <c r="D66" s="7"/>
      <c r="E66" s="77"/>
      <c r="F66" s="77"/>
      <c r="G66" s="77"/>
      <c r="H66" s="77"/>
      <c r="I66" s="78"/>
      <c r="J66" s="77"/>
      <c r="K66" s="77"/>
      <c r="L66" s="77"/>
      <c r="M66" s="77">
        <v>1</v>
      </c>
      <c r="N66" s="77">
        <v>2</v>
      </c>
      <c r="O66" s="77">
        <v>3</v>
      </c>
      <c r="P66" s="77">
        <v>4</v>
      </c>
      <c r="Q66" s="77">
        <v>5</v>
      </c>
      <c r="R66" s="77">
        <v>6</v>
      </c>
      <c r="S66" s="77">
        <v>7</v>
      </c>
      <c r="T66" s="77">
        <v>8</v>
      </c>
      <c r="U66" s="77">
        <v>9</v>
      </c>
      <c r="V66" s="77">
        <v>10</v>
      </c>
      <c r="W66" s="77">
        <v>11</v>
      </c>
      <c r="X66" s="77">
        <v>12</v>
      </c>
      <c r="Y66" s="77">
        <v>13</v>
      </c>
      <c r="Z66" s="77">
        <v>14</v>
      </c>
      <c r="AA66" s="77">
        <v>15</v>
      </c>
      <c r="AB66" s="77">
        <v>16</v>
      </c>
      <c r="AC66" s="77"/>
      <c r="AD66" s="77"/>
    </row>
    <row r="67" spans="2:33" ht="14.1" hidden="1" customHeight="1" x14ac:dyDescent="0.25">
      <c r="B67" s="75"/>
      <c r="C67" s="78"/>
      <c r="D67" s="7"/>
      <c r="E67" s="77"/>
      <c r="F67" s="77"/>
      <c r="G67" s="77" t="str">
        <f>CONCATENATE($C62,"_",$C63,"_",G65)</f>
        <v>1_3_2002</v>
      </c>
      <c r="H67" s="77" t="str">
        <f>CONCATENATE($C62,"_",$C63,"_",H65)</f>
        <v>1_3_2012</v>
      </c>
      <c r="I67" s="78"/>
      <c r="J67" s="77"/>
      <c r="K67" s="77"/>
      <c r="L67" s="77"/>
      <c r="M67" s="77" t="str">
        <f>IF($G65+M66&gt;$H65,0,CONCATENATE($C62,"_",$C63,"_",$G65+M66))</f>
        <v>1_3_2003</v>
      </c>
      <c r="N67" s="77" t="str">
        <f t="shared" ref="N67:AB67" si="19">IF($G65+N66&gt;$H65,0,CONCATENATE($C62,"_",$C63,"_",$G65+N66))</f>
        <v>1_3_2004</v>
      </c>
      <c r="O67" s="77" t="str">
        <f t="shared" si="19"/>
        <v>1_3_2005</v>
      </c>
      <c r="P67" s="77" t="str">
        <f t="shared" si="19"/>
        <v>1_3_2006</v>
      </c>
      <c r="Q67" s="77" t="str">
        <f t="shared" si="19"/>
        <v>1_3_2007</v>
      </c>
      <c r="R67" s="77" t="str">
        <f t="shared" si="19"/>
        <v>1_3_2008</v>
      </c>
      <c r="S67" s="77" t="str">
        <f t="shared" si="19"/>
        <v>1_3_2009</v>
      </c>
      <c r="T67" s="77" t="str">
        <f t="shared" si="19"/>
        <v>1_3_2010</v>
      </c>
      <c r="U67" s="77" t="str">
        <f t="shared" si="19"/>
        <v>1_3_2011</v>
      </c>
      <c r="V67" s="77" t="str">
        <f t="shared" si="19"/>
        <v>1_3_2012</v>
      </c>
      <c r="W67" s="77">
        <f t="shared" si="19"/>
        <v>0</v>
      </c>
      <c r="X67" s="77">
        <f t="shared" si="19"/>
        <v>0</v>
      </c>
      <c r="Y67" s="77">
        <f t="shared" si="19"/>
        <v>0</v>
      </c>
      <c r="Z67" s="77">
        <f t="shared" si="19"/>
        <v>0</v>
      </c>
      <c r="AA67" s="77">
        <f t="shared" si="19"/>
        <v>0</v>
      </c>
      <c r="AB67" s="77">
        <f t="shared" si="19"/>
        <v>0</v>
      </c>
      <c r="AC67" s="77"/>
      <c r="AD67" s="77"/>
    </row>
    <row r="68" spans="2:33" ht="14.1" hidden="1" customHeight="1" x14ac:dyDescent="0.25">
      <c r="B68" s="75"/>
      <c r="C68" s="78"/>
      <c r="D68" s="7"/>
      <c r="E68" s="77"/>
      <c r="F68" s="77" t="s">
        <v>23</v>
      </c>
      <c r="G68" s="88"/>
      <c r="H68" s="88"/>
      <c r="I68" s="78"/>
      <c r="J68" s="77"/>
      <c r="K68" s="77"/>
      <c r="L68" s="77" t="s">
        <v>23</v>
      </c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</row>
    <row r="69" spans="2:33" x14ac:dyDescent="0.25">
      <c r="B69" s="116" t="s">
        <v>31</v>
      </c>
      <c r="C69" s="117" t="s">
        <v>21</v>
      </c>
      <c r="D69" s="105" t="s">
        <v>89</v>
      </c>
      <c r="E69" s="89"/>
      <c r="F69" s="77">
        <f>MATCH($D69,FAC_TOTALS_APTA!$A$2:$BP$2,)</f>
        <v>13</v>
      </c>
      <c r="G69" s="88" t="e">
        <f>VLOOKUP(G67,FAC_TOTALS_APTA!$A$4:$BP$126,$F69,FALSE)</f>
        <v>#N/A</v>
      </c>
      <c r="H69" s="88" t="e">
        <f>VLOOKUP(H67,FAC_TOTALS_APTA!$A$4:$BP$126,$F69,FALSE)</f>
        <v>#N/A</v>
      </c>
      <c r="I69" s="90" t="str">
        <f>IFERROR(H69/G69-1,"-")</f>
        <v>-</v>
      </c>
      <c r="J69" s="91" t="str">
        <f>IF(C69="Log","_log","")</f>
        <v>_log</v>
      </c>
      <c r="K69" s="91" t="str">
        <f>CONCATENATE(D69,J69,"_FAC")</f>
        <v>VRM_ADJ_MIDLOW_log_FAC</v>
      </c>
      <c r="L69" s="77">
        <f>MATCH($K69,FAC_TOTALS_APTA!$A$2:$BN$2,)</f>
        <v>34</v>
      </c>
      <c r="M69" s="88" t="e">
        <f>IF(M67=0,0,VLOOKUP(M67,FAC_TOTALS_APTA!$A$4:$BP$126,$L69,FALSE))</f>
        <v>#N/A</v>
      </c>
      <c r="N69" s="88" t="e">
        <f>IF(N67=0,0,VLOOKUP(N67,FAC_TOTALS_APTA!$A$4:$BP$126,$L69,FALSE))</f>
        <v>#N/A</v>
      </c>
      <c r="O69" s="88" t="e">
        <f>IF(O67=0,0,VLOOKUP(O67,FAC_TOTALS_APTA!$A$4:$BP$126,$L69,FALSE))</f>
        <v>#N/A</v>
      </c>
      <c r="P69" s="88" t="e">
        <f>IF(P67=0,0,VLOOKUP(P67,FAC_TOTALS_APTA!$A$4:$BP$126,$L69,FALSE))</f>
        <v>#N/A</v>
      </c>
      <c r="Q69" s="88" t="e">
        <f>IF(Q67=0,0,VLOOKUP(Q67,FAC_TOTALS_APTA!$A$4:$BP$126,$L69,FALSE))</f>
        <v>#N/A</v>
      </c>
      <c r="R69" s="88" t="e">
        <f>IF(R67=0,0,VLOOKUP(R67,FAC_TOTALS_APTA!$A$4:$BP$126,$L69,FALSE))</f>
        <v>#N/A</v>
      </c>
      <c r="S69" s="88" t="e">
        <f>IF(S67=0,0,VLOOKUP(S67,FAC_TOTALS_APTA!$A$4:$BP$126,$L69,FALSE))</f>
        <v>#N/A</v>
      </c>
      <c r="T69" s="88" t="e">
        <f>IF(T67=0,0,VLOOKUP(T67,FAC_TOTALS_APTA!$A$4:$BP$126,$L69,FALSE))</f>
        <v>#N/A</v>
      </c>
      <c r="U69" s="88" t="e">
        <f>IF(U67=0,0,VLOOKUP(U67,FAC_TOTALS_APTA!$A$4:$BP$126,$L69,FALSE))</f>
        <v>#N/A</v>
      </c>
      <c r="V69" s="88" t="e">
        <f>IF(V67=0,0,VLOOKUP(V67,FAC_TOTALS_APTA!$A$4:$BP$126,$L69,FALSE))</f>
        <v>#N/A</v>
      </c>
      <c r="W69" s="88">
        <f>IF(W67=0,0,VLOOKUP(W67,FAC_TOTALS_APTA!$A$4:$BP$126,$L69,FALSE))</f>
        <v>0</v>
      </c>
      <c r="X69" s="88">
        <f>IF(X67=0,0,VLOOKUP(X67,FAC_TOTALS_APTA!$A$4:$BP$126,$L69,FALSE))</f>
        <v>0</v>
      </c>
      <c r="Y69" s="88">
        <f>IF(Y67=0,0,VLOOKUP(Y67,FAC_TOTALS_APTA!$A$4:$BP$126,$L69,FALSE))</f>
        <v>0</v>
      </c>
      <c r="Z69" s="88">
        <f>IF(Z67=0,0,VLOOKUP(Z67,FAC_TOTALS_APTA!$A$4:$BP$126,$L69,FALSE))</f>
        <v>0</v>
      </c>
      <c r="AA69" s="88">
        <f>IF(AA67=0,0,VLOOKUP(AA67,FAC_TOTALS_APTA!$A$4:$BP$126,$L69,FALSE))</f>
        <v>0</v>
      </c>
      <c r="AB69" s="88">
        <f>IF(AB67=0,0,VLOOKUP(AB67,FAC_TOTALS_APTA!$A$4:$BP$126,$L69,FALSE))</f>
        <v>0</v>
      </c>
      <c r="AC69" s="92" t="e">
        <f>SUM(M69:AB69)</f>
        <v>#N/A</v>
      </c>
      <c r="AD69" s="93" t="e">
        <f>AC69/G83</f>
        <v>#N/A</v>
      </c>
    </row>
    <row r="70" spans="2:33" x14ac:dyDescent="0.25">
      <c r="B70" s="116" t="s">
        <v>52</v>
      </c>
      <c r="C70" s="117" t="s">
        <v>21</v>
      </c>
      <c r="D70" s="105" t="s">
        <v>79</v>
      </c>
      <c r="E70" s="89"/>
      <c r="F70" s="77">
        <f>MATCH($D70,FAC_TOTALS_APTA!$A$2:$BP$2,)</f>
        <v>15</v>
      </c>
      <c r="G70" s="94" t="e">
        <f>VLOOKUP(G67,FAC_TOTALS_APTA!$A$4:$BP$126,$F70,FALSE)</f>
        <v>#N/A</v>
      </c>
      <c r="H70" s="94" t="e">
        <f>VLOOKUP(H67,FAC_TOTALS_APTA!$A$4:$BP$126,$F70,FALSE)</f>
        <v>#N/A</v>
      </c>
      <c r="I70" s="90" t="str">
        <f t="shared" ref="I70:I81" si="20">IFERROR(H70/G70-1,"-")</f>
        <v>-</v>
      </c>
      <c r="J70" s="91" t="str">
        <f t="shared" ref="J70:J78" si="21">IF(C70="Log","_log","")</f>
        <v>_log</v>
      </c>
      <c r="K70" s="91" t="str">
        <f t="shared" ref="K70:K82" si="22">CONCATENATE(D70,J70,"_FAC")</f>
        <v>FARE_per_UPT_cleaned_2018_MIDLOW_log_FAC</v>
      </c>
      <c r="L70" s="77">
        <f>MATCH($K70,FAC_TOTALS_APTA!$A$2:$BN$2,)</f>
        <v>36</v>
      </c>
      <c r="M70" s="88" t="e">
        <f>IF(M67=0,0,VLOOKUP(M67,FAC_TOTALS_APTA!$A$4:$BP$126,$L70,FALSE))</f>
        <v>#N/A</v>
      </c>
      <c r="N70" s="88" t="e">
        <f>IF(N67=0,0,VLOOKUP(N67,FAC_TOTALS_APTA!$A$4:$BP$126,$L70,FALSE))</f>
        <v>#N/A</v>
      </c>
      <c r="O70" s="88" t="e">
        <f>IF(O67=0,0,VLOOKUP(O67,FAC_TOTALS_APTA!$A$4:$BP$126,$L70,FALSE))</f>
        <v>#N/A</v>
      </c>
      <c r="P70" s="88" t="e">
        <f>IF(P67=0,0,VLOOKUP(P67,FAC_TOTALS_APTA!$A$4:$BP$126,$L70,FALSE))</f>
        <v>#N/A</v>
      </c>
      <c r="Q70" s="88" t="e">
        <f>IF(Q67=0,0,VLOOKUP(Q67,FAC_TOTALS_APTA!$A$4:$BP$126,$L70,FALSE))</f>
        <v>#N/A</v>
      </c>
      <c r="R70" s="88" t="e">
        <f>IF(R67=0,0,VLOOKUP(R67,FAC_TOTALS_APTA!$A$4:$BP$126,$L70,FALSE))</f>
        <v>#N/A</v>
      </c>
      <c r="S70" s="88" t="e">
        <f>IF(S67=0,0,VLOOKUP(S67,FAC_TOTALS_APTA!$A$4:$BP$126,$L70,FALSE))</f>
        <v>#N/A</v>
      </c>
      <c r="T70" s="88" t="e">
        <f>IF(T67=0,0,VLOOKUP(T67,FAC_TOTALS_APTA!$A$4:$BP$126,$L70,FALSE))</f>
        <v>#N/A</v>
      </c>
      <c r="U70" s="88" t="e">
        <f>IF(U67=0,0,VLOOKUP(U67,FAC_TOTALS_APTA!$A$4:$BP$126,$L70,FALSE))</f>
        <v>#N/A</v>
      </c>
      <c r="V70" s="88" t="e">
        <f>IF(V67=0,0,VLOOKUP(V67,FAC_TOTALS_APTA!$A$4:$BP$126,$L70,FALSE))</f>
        <v>#N/A</v>
      </c>
      <c r="W70" s="88">
        <f>IF(W67=0,0,VLOOKUP(W67,FAC_TOTALS_APTA!$A$4:$BP$126,$L70,FALSE))</f>
        <v>0</v>
      </c>
      <c r="X70" s="88">
        <f>IF(X67=0,0,VLOOKUP(X67,FAC_TOTALS_APTA!$A$4:$BP$126,$L70,FALSE))</f>
        <v>0</v>
      </c>
      <c r="Y70" s="88">
        <f>IF(Y67=0,0,VLOOKUP(Y67,FAC_TOTALS_APTA!$A$4:$BP$126,$L70,FALSE))</f>
        <v>0</v>
      </c>
      <c r="Z70" s="88">
        <f>IF(Z67=0,0,VLOOKUP(Z67,FAC_TOTALS_APTA!$A$4:$BP$126,$L70,FALSE))</f>
        <v>0</v>
      </c>
      <c r="AA70" s="88">
        <f>IF(AA67=0,0,VLOOKUP(AA67,FAC_TOTALS_APTA!$A$4:$BP$126,$L70,FALSE))</f>
        <v>0</v>
      </c>
      <c r="AB70" s="88">
        <f>IF(AB67=0,0,VLOOKUP(AB67,FAC_TOTALS_APTA!$A$4:$BP$126,$L70,FALSE))</f>
        <v>0</v>
      </c>
      <c r="AC70" s="92" t="e">
        <f t="shared" ref="AC70:AC81" si="23">SUM(M70:AB70)</f>
        <v>#N/A</v>
      </c>
      <c r="AD70" s="93" t="e">
        <f>AC70/G83</f>
        <v>#N/A</v>
      </c>
    </row>
    <row r="71" spans="2:33" x14ac:dyDescent="0.25">
      <c r="B71" s="116" t="s">
        <v>84</v>
      </c>
      <c r="C71" s="117"/>
      <c r="D71" s="105" t="s">
        <v>81</v>
      </c>
      <c r="E71" s="119"/>
      <c r="F71" s="105">
        <f>MATCH($D71,FAC_TOTALS_APTA!$A$2:$BP$2,)</f>
        <v>23</v>
      </c>
      <c r="G71" s="118" t="e">
        <f>VLOOKUP(G67,FAC_TOTALS_APTA!$A$4:$BP$126,$F71,FALSE)</f>
        <v>#N/A</v>
      </c>
      <c r="H71" s="118" t="e">
        <f>VLOOKUP(H67,FAC_TOTALS_APTA!$A$4:$BP$126,$F71,FALSE)</f>
        <v>#N/A</v>
      </c>
      <c r="I71" s="120" t="str">
        <f>IFERROR(H71/G71-1,"-")</f>
        <v>-</v>
      </c>
      <c r="J71" s="121" t="str">
        <f t="shared" si="21"/>
        <v/>
      </c>
      <c r="K71" s="121" t="str">
        <f t="shared" si="22"/>
        <v>RESTRUCTURE_FAC</v>
      </c>
      <c r="L71" s="105">
        <f>MATCH($K71,FAC_TOTALS_APTA!$A$2:$BN$2,)</f>
        <v>44</v>
      </c>
      <c r="M71" s="118" t="e">
        <f>IF(M67=0,0,VLOOKUP(M67,FAC_TOTALS_APTA!$A$4:$BP$126,$L71,FALSE))</f>
        <v>#N/A</v>
      </c>
      <c r="N71" s="118" t="e">
        <f>IF(N67=0,0,VLOOKUP(N67,FAC_TOTALS_APTA!$A$4:$BP$126,$L71,FALSE))</f>
        <v>#N/A</v>
      </c>
      <c r="O71" s="118" t="e">
        <f>IF(O67=0,0,VLOOKUP(O67,FAC_TOTALS_APTA!$A$4:$BP$126,$L71,FALSE))</f>
        <v>#N/A</v>
      </c>
      <c r="P71" s="118" t="e">
        <f>IF(P67=0,0,VLOOKUP(P67,FAC_TOTALS_APTA!$A$4:$BP$126,$L71,FALSE))</f>
        <v>#N/A</v>
      </c>
      <c r="Q71" s="118" t="e">
        <f>IF(Q67=0,0,VLOOKUP(Q67,FAC_TOTALS_APTA!$A$4:$BP$126,$L71,FALSE))</f>
        <v>#N/A</v>
      </c>
      <c r="R71" s="118" t="e">
        <f>IF(R67=0,0,VLOOKUP(R67,FAC_TOTALS_APTA!$A$4:$BP$126,$L71,FALSE))</f>
        <v>#N/A</v>
      </c>
      <c r="S71" s="118" t="e">
        <f>IF(S67=0,0,VLOOKUP(S67,FAC_TOTALS_APTA!$A$4:$BP$126,$L71,FALSE))</f>
        <v>#N/A</v>
      </c>
      <c r="T71" s="118" t="e">
        <f>IF(T67=0,0,VLOOKUP(T67,FAC_TOTALS_APTA!$A$4:$BP$126,$L71,FALSE))</f>
        <v>#N/A</v>
      </c>
      <c r="U71" s="118" t="e">
        <f>IF(U67=0,0,VLOOKUP(U67,FAC_TOTALS_APTA!$A$4:$BP$126,$L71,FALSE))</f>
        <v>#N/A</v>
      </c>
      <c r="V71" s="118" t="e">
        <f>IF(V67=0,0,VLOOKUP(V67,FAC_TOTALS_APTA!$A$4:$BP$126,$L71,FALSE))</f>
        <v>#N/A</v>
      </c>
      <c r="W71" s="118">
        <f>IF(W67=0,0,VLOOKUP(W67,FAC_TOTALS_APTA!$A$4:$BP$126,$L71,FALSE))</f>
        <v>0</v>
      </c>
      <c r="X71" s="118">
        <f>IF(X67=0,0,VLOOKUP(X67,FAC_TOTALS_APTA!$A$4:$BP$126,$L71,FALSE))</f>
        <v>0</v>
      </c>
      <c r="Y71" s="118">
        <f>IF(Y67=0,0,VLOOKUP(Y67,FAC_TOTALS_APTA!$A$4:$BP$126,$L71,FALSE))</f>
        <v>0</v>
      </c>
      <c r="Z71" s="118">
        <f>IF(Z67=0,0,VLOOKUP(Z67,FAC_TOTALS_APTA!$A$4:$BP$126,$L71,FALSE))</f>
        <v>0</v>
      </c>
      <c r="AA71" s="118">
        <f>IF(AA67=0,0,VLOOKUP(AA67,FAC_TOTALS_APTA!$A$4:$BP$126,$L71,FALSE))</f>
        <v>0</v>
      </c>
      <c r="AB71" s="118">
        <f>IF(AB67=0,0,VLOOKUP(AB67,FAC_TOTALS_APTA!$A$4:$BP$126,$L71,FALSE))</f>
        <v>0</v>
      </c>
      <c r="AC71" s="122" t="e">
        <f t="shared" si="23"/>
        <v>#N/A</v>
      </c>
      <c r="AD71" s="123" t="e">
        <f>AC71/G84</f>
        <v>#N/A</v>
      </c>
    </row>
    <row r="72" spans="2:33" x14ac:dyDescent="0.25">
      <c r="B72" s="116" t="s">
        <v>87</v>
      </c>
      <c r="C72" s="117"/>
      <c r="D72" s="105" t="s">
        <v>80</v>
      </c>
      <c r="E72" s="119"/>
      <c r="F72" s="105">
        <f>MATCH($D72,FAC_TOTALS_APTA!$A$2:$BP$2,)</f>
        <v>22</v>
      </c>
      <c r="G72" s="118" t="e">
        <f>VLOOKUP(G67,FAC_TOTALS_APTA!$A$4:$BP$126,$F72,FALSE)</f>
        <v>#N/A</v>
      </c>
      <c r="H72" s="118" t="e">
        <f>VLOOKUP(H67,FAC_TOTALS_APTA!$A$4:$BP$126,$F72,FALSE)</f>
        <v>#N/A</v>
      </c>
      <c r="I72" s="120" t="str">
        <f>IFERROR(H72/G72-1,"-")</f>
        <v>-</v>
      </c>
      <c r="J72" s="121" t="str">
        <f t="shared" si="21"/>
        <v/>
      </c>
      <c r="K72" s="121" t="str">
        <f t="shared" si="22"/>
        <v>MAINTENANCE_WMATA_FAC</v>
      </c>
      <c r="L72" s="105">
        <f>MATCH($K72,FAC_TOTALS_APTA!$A$2:$BN$2,)</f>
        <v>43</v>
      </c>
      <c r="M72" s="118">
        <f>IF(M68=0,0,VLOOKUP(M68,FAC_TOTALS_APTA!$A$4:$BP$126,$L72,FALSE))</f>
        <v>0</v>
      </c>
      <c r="N72" s="118">
        <f>IF(N68=0,0,VLOOKUP(N68,FAC_TOTALS_APTA!$A$4:$BP$126,$L72,FALSE))</f>
        <v>0</v>
      </c>
      <c r="O72" s="118">
        <f>IF(O68=0,0,VLOOKUP(O68,FAC_TOTALS_APTA!$A$4:$BP$126,$L72,FALSE))</f>
        <v>0</v>
      </c>
      <c r="P72" s="118">
        <f>IF(P68=0,0,VLOOKUP(P68,FAC_TOTALS_APTA!$A$4:$BP$126,$L72,FALSE))</f>
        <v>0</v>
      </c>
      <c r="Q72" s="118">
        <f>IF(Q68=0,0,VLOOKUP(Q68,FAC_TOTALS_APTA!$A$4:$BP$126,$L72,FALSE))</f>
        <v>0</v>
      </c>
      <c r="R72" s="118">
        <f>IF(R68=0,0,VLOOKUP(R68,FAC_TOTALS_APTA!$A$4:$BP$126,$L72,FALSE))</f>
        <v>0</v>
      </c>
      <c r="S72" s="118">
        <f>IF(S68=0,0,VLOOKUP(S68,FAC_TOTALS_APTA!$A$4:$BP$126,$L72,FALSE))</f>
        <v>0</v>
      </c>
      <c r="T72" s="118">
        <f>IF(T68=0,0,VLOOKUP(T68,FAC_TOTALS_APTA!$A$4:$BP$126,$L72,FALSE))</f>
        <v>0</v>
      </c>
      <c r="U72" s="118">
        <f>IF(U68=0,0,VLOOKUP(U68,FAC_TOTALS_APTA!$A$4:$BP$126,$L72,FALSE))</f>
        <v>0</v>
      </c>
      <c r="V72" s="118">
        <f>IF(V68=0,0,VLOOKUP(V68,FAC_TOTALS_APTA!$A$4:$BP$126,$L72,FALSE))</f>
        <v>0</v>
      </c>
      <c r="W72" s="118">
        <f>IF(W68=0,0,VLOOKUP(W68,FAC_TOTALS_APTA!$A$4:$BP$126,$L72,FALSE))</f>
        <v>0</v>
      </c>
      <c r="X72" s="118">
        <f>IF(X68=0,0,VLOOKUP(X68,FAC_TOTALS_APTA!$A$4:$BP$126,$L72,FALSE))</f>
        <v>0</v>
      </c>
      <c r="Y72" s="118">
        <f>IF(Y68=0,0,VLOOKUP(Y68,FAC_TOTALS_APTA!$A$4:$BP$126,$L72,FALSE))</f>
        <v>0</v>
      </c>
      <c r="Z72" s="118">
        <f>IF(Z68=0,0,VLOOKUP(Z68,FAC_TOTALS_APTA!$A$4:$BP$126,$L72,FALSE))</f>
        <v>0</v>
      </c>
      <c r="AA72" s="118">
        <f>IF(AA68=0,0,VLOOKUP(AA68,FAC_TOTALS_APTA!$A$4:$BP$126,$L72,FALSE))</f>
        <v>0</v>
      </c>
      <c r="AB72" s="118">
        <f>IF(AB68=0,0,VLOOKUP(AB68,FAC_TOTALS_APTA!$A$4:$BP$126,$L72,FALSE))</f>
        <v>0</v>
      </c>
      <c r="AC72" s="122">
        <f t="shared" si="23"/>
        <v>0</v>
      </c>
      <c r="AD72" s="123" t="e">
        <f>AC72/G84</f>
        <v>#N/A</v>
      </c>
    </row>
    <row r="73" spans="2:33" x14ac:dyDescent="0.25">
      <c r="B73" s="116" t="s">
        <v>48</v>
      </c>
      <c r="C73" s="117" t="s">
        <v>21</v>
      </c>
      <c r="D73" s="105" t="s">
        <v>8</v>
      </c>
      <c r="E73" s="89"/>
      <c r="F73" s="77">
        <f>MATCH($D73,FAC_TOTALS_APTA!$A$2:$BP$2,)</f>
        <v>16</v>
      </c>
      <c r="G73" s="88" t="e">
        <f>VLOOKUP(G67,FAC_TOTALS_APTA!$A$4:$BP$126,$F73,FALSE)</f>
        <v>#N/A</v>
      </c>
      <c r="H73" s="88" t="e">
        <f>VLOOKUP(H67,FAC_TOTALS_APTA!$A$4:$BP$126,$F73,FALSE)</f>
        <v>#N/A</v>
      </c>
      <c r="I73" s="90" t="str">
        <f t="shared" si="20"/>
        <v>-</v>
      </c>
      <c r="J73" s="91" t="str">
        <f t="shared" si="21"/>
        <v>_log</v>
      </c>
      <c r="K73" s="91" t="str">
        <f t="shared" si="22"/>
        <v>POP_EMP_log_FAC</v>
      </c>
      <c r="L73" s="77">
        <f>MATCH($K73,FAC_TOTALS_APTA!$A$2:$BN$2,)</f>
        <v>37</v>
      </c>
      <c r="M73" s="88" t="e">
        <f>IF(M67=0,0,VLOOKUP(M67,FAC_TOTALS_APTA!$A$4:$BP$126,$L73,FALSE))</f>
        <v>#N/A</v>
      </c>
      <c r="N73" s="88" t="e">
        <f>IF(N67=0,0,VLOOKUP(N67,FAC_TOTALS_APTA!$A$4:$BP$126,$L73,FALSE))</f>
        <v>#N/A</v>
      </c>
      <c r="O73" s="88" t="e">
        <f>IF(O67=0,0,VLOOKUP(O67,FAC_TOTALS_APTA!$A$4:$BP$126,$L73,FALSE))</f>
        <v>#N/A</v>
      </c>
      <c r="P73" s="88" t="e">
        <f>IF(P67=0,0,VLOOKUP(P67,FAC_TOTALS_APTA!$A$4:$BP$126,$L73,FALSE))</f>
        <v>#N/A</v>
      </c>
      <c r="Q73" s="88" t="e">
        <f>IF(Q67=0,0,VLOOKUP(Q67,FAC_TOTALS_APTA!$A$4:$BP$126,$L73,FALSE))</f>
        <v>#N/A</v>
      </c>
      <c r="R73" s="88" t="e">
        <f>IF(R67=0,0,VLOOKUP(R67,FAC_TOTALS_APTA!$A$4:$BP$126,$L73,FALSE))</f>
        <v>#N/A</v>
      </c>
      <c r="S73" s="88" t="e">
        <f>IF(S67=0,0,VLOOKUP(S67,FAC_TOTALS_APTA!$A$4:$BP$126,$L73,FALSE))</f>
        <v>#N/A</v>
      </c>
      <c r="T73" s="88" t="e">
        <f>IF(T67=0,0,VLOOKUP(T67,FAC_TOTALS_APTA!$A$4:$BP$126,$L73,FALSE))</f>
        <v>#N/A</v>
      </c>
      <c r="U73" s="88" t="e">
        <f>IF(U67=0,0,VLOOKUP(U67,FAC_TOTALS_APTA!$A$4:$BP$126,$L73,FALSE))</f>
        <v>#N/A</v>
      </c>
      <c r="V73" s="88" t="e">
        <f>IF(V67=0,0,VLOOKUP(V67,FAC_TOTALS_APTA!$A$4:$BP$126,$L73,FALSE))</f>
        <v>#N/A</v>
      </c>
      <c r="W73" s="88">
        <f>IF(W67=0,0,VLOOKUP(W67,FAC_TOTALS_APTA!$A$4:$BP$126,$L73,FALSE))</f>
        <v>0</v>
      </c>
      <c r="X73" s="88">
        <f>IF(X67=0,0,VLOOKUP(X67,FAC_TOTALS_APTA!$A$4:$BP$126,$L73,FALSE))</f>
        <v>0</v>
      </c>
      <c r="Y73" s="88">
        <f>IF(Y67=0,0,VLOOKUP(Y67,FAC_TOTALS_APTA!$A$4:$BP$126,$L73,FALSE))</f>
        <v>0</v>
      </c>
      <c r="Z73" s="88">
        <f>IF(Z67=0,0,VLOOKUP(Z67,FAC_TOTALS_APTA!$A$4:$BP$126,$L73,FALSE))</f>
        <v>0</v>
      </c>
      <c r="AA73" s="88">
        <f>IF(AA67=0,0,VLOOKUP(AA67,FAC_TOTALS_APTA!$A$4:$BP$126,$L73,FALSE))</f>
        <v>0</v>
      </c>
      <c r="AB73" s="88">
        <f>IF(AB67=0,0,VLOOKUP(AB67,FAC_TOTALS_APTA!$A$4:$BP$126,$L73,FALSE))</f>
        <v>0</v>
      </c>
      <c r="AC73" s="92" t="e">
        <f t="shared" si="23"/>
        <v>#N/A</v>
      </c>
      <c r="AD73" s="93" t="e">
        <f>AC73/G83</f>
        <v>#N/A</v>
      </c>
    </row>
    <row r="74" spans="2:33" x14ac:dyDescent="0.25">
      <c r="B74" s="26" t="s">
        <v>74</v>
      </c>
      <c r="C74" s="117"/>
      <c r="D74" s="105" t="s">
        <v>73</v>
      </c>
      <c r="E74" s="89"/>
      <c r="F74" s="77">
        <f>MATCH($D74,FAC_TOTALS_APTA!$A$2:$BP$2,)</f>
        <v>17</v>
      </c>
      <c r="G74" s="94" t="e">
        <f>VLOOKUP(G67,FAC_TOTALS_APTA!$A$4:$BP$126,$F74,FALSE)</f>
        <v>#N/A</v>
      </c>
      <c r="H74" s="94" t="e">
        <f>VLOOKUP(H67,FAC_TOTALS_APTA!$A$4:$BP$126,$F74,FALSE)</f>
        <v>#N/A</v>
      </c>
      <c r="I74" s="90" t="str">
        <f t="shared" si="20"/>
        <v>-</v>
      </c>
      <c r="J74" s="91" t="str">
        <f t="shared" si="21"/>
        <v/>
      </c>
      <c r="K74" s="91" t="str">
        <f t="shared" si="22"/>
        <v>TSD_POP_EMP_PCT_FAC</v>
      </c>
      <c r="L74" s="77">
        <f>MATCH($K74,FAC_TOTALS_APTA!$A$2:$BN$2,)</f>
        <v>38</v>
      </c>
      <c r="M74" s="88" t="e">
        <f>IF(M67=0,0,VLOOKUP(M67,FAC_TOTALS_APTA!$A$4:$BP$126,$L74,FALSE))</f>
        <v>#N/A</v>
      </c>
      <c r="N74" s="88" t="e">
        <f>IF(N67=0,0,VLOOKUP(N67,FAC_TOTALS_APTA!$A$4:$BP$126,$L74,FALSE))</f>
        <v>#N/A</v>
      </c>
      <c r="O74" s="88" t="e">
        <f>IF(O67=0,0,VLOOKUP(O67,FAC_TOTALS_APTA!$A$4:$BP$126,$L74,FALSE))</f>
        <v>#N/A</v>
      </c>
      <c r="P74" s="88" t="e">
        <f>IF(P67=0,0,VLOOKUP(P67,FAC_TOTALS_APTA!$A$4:$BP$126,$L74,FALSE))</f>
        <v>#N/A</v>
      </c>
      <c r="Q74" s="88" t="e">
        <f>IF(Q67=0,0,VLOOKUP(Q67,FAC_TOTALS_APTA!$A$4:$BP$126,$L74,FALSE))</f>
        <v>#N/A</v>
      </c>
      <c r="R74" s="88" t="e">
        <f>IF(R67=0,0,VLOOKUP(R67,FAC_TOTALS_APTA!$A$4:$BP$126,$L74,FALSE))</f>
        <v>#N/A</v>
      </c>
      <c r="S74" s="88" t="e">
        <f>IF(S67=0,0,VLOOKUP(S67,FAC_TOTALS_APTA!$A$4:$BP$126,$L74,FALSE))</f>
        <v>#N/A</v>
      </c>
      <c r="T74" s="88" t="e">
        <f>IF(T67=0,0,VLOOKUP(T67,FAC_TOTALS_APTA!$A$4:$BP$126,$L74,FALSE))</f>
        <v>#N/A</v>
      </c>
      <c r="U74" s="88" t="e">
        <f>IF(U67=0,0,VLOOKUP(U67,FAC_TOTALS_APTA!$A$4:$BP$126,$L74,FALSE))</f>
        <v>#N/A</v>
      </c>
      <c r="V74" s="88" t="e">
        <f>IF(V67=0,0,VLOOKUP(V67,FAC_TOTALS_APTA!$A$4:$BP$126,$L74,FALSE))</f>
        <v>#N/A</v>
      </c>
      <c r="W74" s="88">
        <f>IF(W67=0,0,VLOOKUP(W67,FAC_TOTALS_APTA!$A$4:$BP$126,$L74,FALSE))</f>
        <v>0</v>
      </c>
      <c r="X74" s="88">
        <f>IF(X67=0,0,VLOOKUP(X67,FAC_TOTALS_APTA!$A$4:$BP$126,$L74,FALSE))</f>
        <v>0</v>
      </c>
      <c r="Y74" s="88">
        <f>IF(Y67=0,0,VLOOKUP(Y67,FAC_TOTALS_APTA!$A$4:$BP$126,$L74,FALSE))</f>
        <v>0</v>
      </c>
      <c r="Z74" s="88">
        <f>IF(Z67=0,0,VLOOKUP(Z67,FAC_TOTALS_APTA!$A$4:$BP$126,$L74,FALSE))</f>
        <v>0</v>
      </c>
      <c r="AA74" s="88">
        <f>IF(AA67=0,0,VLOOKUP(AA67,FAC_TOTALS_APTA!$A$4:$BP$126,$L74,FALSE))</f>
        <v>0</v>
      </c>
      <c r="AB74" s="88">
        <f>IF(AB67=0,0,VLOOKUP(AB67,FAC_TOTALS_APTA!$A$4:$BP$126,$L74,FALSE))</f>
        <v>0</v>
      </c>
      <c r="AC74" s="92" t="e">
        <f t="shared" si="23"/>
        <v>#N/A</v>
      </c>
      <c r="AD74" s="93" t="e">
        <f>AC74/G83</f>
        <v>#N/A</v>
      </c>
    </row>
    <row r="75" spans="2:33" x14ac:dyDescent="0.2">
      <c r="B75" s="116" t="s">
        <v>49</v>
      </c>
      <c r="C75" s="117" t="s">
        <v>21</v>
      </c>
      <c r="D75" s="125" t="s">
        <v>92</v>
      </c>
      <c r="E75" s="89"/>
      <c r="F75" s="77">
        <f>MATCH($D75,FAC_TOTALS_APTA!$A$2:$BP$2,)</f>
        <v>18</v>
      </c>
      <c r="G75" s="95" t="e">
        <f>VLOOKUP(G67,FAC_TOTALS_APTA!$A$4:$BP$126,$F75,FALSE)</f>
        <v>#N/A</v>
      </c>
      <c r="H75" s="95" t="e">
        <f>VLOOKUP(H67,FAC_TOTALS_APTA!$A$4:$BP$126,$F75,FALSE)</f>
        <v>#N/A</v>
      </c>
      <c r="I75" s="90" t="str">
        <f t="shared" si="20"/>
        <v>-</v>
      </c>
      <c r="J75" s="91" t="str">
        <f t="shared" si="21"/>
        <v>_log</v>
      </c>
      <c r="K75" s="91" t="str">
        <f t="shared" si="22"/>
        <v>GAS_PRICE_2018_log_FAC</v>
      </c>
      <c r="L75" s="77">
        <f>MATCH($K75,FAC_TOTALS_APTA!$A$2:$BN$2,)</f>
        <v>39</v>
      </c>
      <c r="M75" s="88" t="e">
        <f>IF(M67=0,0,VLOOKUP(M67,FAC_TOTALS_APTA!$A$4:$BP$126,$L75,FALSE))</f>
        <v>#N/A</v>
      </c>
      <c r="N75" s="88" t="e">
        <f>IF(N67=0,0,VLOOKUP(N67,FAC_TOTALS_APTA!$A$4:$BP$126,$L75,FALSE))</f>
        <v>#N/A</v>
      </c>
      <c r="O75" s="88" t="e">
        <f>IF(O67=0,0,VLOOKUP(O67,FAC_TOTALS_APTA!$A$4:$BP$126,$L75,FALSE))</f>
        <v>#N/A</v>
      </c>
      <c r="P75" s="88" t="e">
        <f>IF(P67=0,0,VLOOKUP(P67,FAC_TOTALS_APTA!$A$4:$BP$126,$L75,FALSE))</f>
        <v>#N/A</v>
      </c>
      <c r="Q75" s="88" t="e">
        <f>IF(Q67=0,0,VLOOKUP(Q67,FAC_TOTALS_APTA!$A$4:$BP$126,$L75,FALSE))</f>
        <v>#N/A</v>
      </c>
      <c r="R75" s="88" t="e">
        <f>IF(R67=0,0,VLOOKUP(R67,FAC_TOTALS_APTA!$A$4:$BP$126,$L75,FALSE))</f>
        <v>#N/A</v>
      </c>
      <c r="S75" s="88" t="e">
        <f>IF(S67=0,0,VLOOKUP(S67,FAC_TOTALS_APTA!$A$4:$BP$126,$L75,FALSE))</f>
        <v>#N/A</v>
      </c>
      <c r="T75" s="88" t="e">
        <f>IF(T67=0,0,VLOOKUP(T67,FAC_TOTALS_APTA!$A$4:$BP$126,$L75,FALSE))</f>
        <v>#N/A</v>
      </c>
      <c r="U75" s="88" t="e">
        <f>IF(U67=0,0,VLOOKUP(U67,FAC_TOTALS_APTA!$A$4:$BP$126,$L75,FALSE))</f>
        <v>#N/A</v>
      </c>
      <c r="V75" s="88" t="e">
        <f>IF(V67=0,0,VLOOKUP(V67,FAC_TOTALS_APTA!$A$4:$BP$126,$L75,FALSE))</f>
        <v>#N/A</v>
      </c>
      <c r="W75" s="88">
        <f>IF(W67=0,0,VLOOKUP(W67,FAC_TOTALS_APTA!$A$4:$BP$126,$L75,FALSE))</f>
        <v>0</v>
      </c>
      <c r="X75" s="88">
        <f>IF(X67=0,0,VLOOKUP(X67,FAC_TOTALS_APTA!$A$4:$BP$126,$L75,FALSE))</f>
        <v>0</v>
      </c>
      <c r="Y75" s="88">
        <f>IF(Y67=0,0,VLOOKUP(Y67,FAC_TOTALS_APTA!$A$4:$BP$126,$L75,FALSE))</f>
        <v>0</v>
      </c>
      <c r="Z75" s="88">
        <f>IF(Z67=0,0,VLOOKUP(Z67,FAC_TOTALS_APTA!$A$4:$BP$126,$L75,FALSE))</f>
        <v>0</v>
      </c>
      <c r="AA75" s="88">
        <f>IF(AA67=0,0,VLOOKUP(AA67,FAC_TOTALS_APTA!$A$4:$BP$126,$L75,FALSE))</f>
        <v>0</v>
      </c>
      <c r="AB75" s="88">
        <f>IF(AB67=0,0,VLOOKUP(AB67,FAC_TOTALS_APTA!$A$4:$BP$126,$L75,FALSE))</f>
        <v>0</v>
      </c>
      <c r="AC75" s="92" t="e">
        <f t="shared" si="23"/>
        <v>#N/A</v>
      </c>
      <c r="AD75" s="93" t="e">
        <f>AC75/G83</f>
        <v>#N/A</v>
      </c>
    </row>
    <row r="76" spans="2:33" x14ac:dyDescent="0.25">
      <c r="B76" s="116" t="s">
        <v>46</v>
      </c>
      <c r="C76" s="117" t="s">
        <v>21</v>
      </c>
      <c r="D76" s="105" t="s">
        <v>14</v>
      </c>
      <c r="E76" s="89"/>
      <c r="F76" s="77">
        <f>MATCH($D76,FAC_TOTALS_APTA!$A$2:$BP$2,)</f>
        <v>19</v>
      </c>
      <c r="G76" s="94" t="e">
        <f>VLOOKUP(G67,FAC_TOTALS_APTA!$A$4:$BP$126,$F76,FALSE)</f>
        <v>#N/A</v>
      </c>
      <c r="H76" s="94" t="e">
        <f>VLOOKUP(H67,FAC_TOTALS_APTA!$A$4:$BP$126,$F76,FALSE)</f>
        <v>#N/A</v>
      </c>
      <c r="I76" s="90" t="str">
        <f t="shared" si="20"/>
        <v>-</v>
      </c>
      <c r="J76" s="91" t="str">
        <f t="shared" si="21"/>
        <v>_log</v>
      </c>
      <c r="K76" s="91" t="str">
        <f t="shared" si="22"/>
        <v>TOTAL_MED_INC_INDIV_2018_log_FAC</v>
      </c>
      <c r="L76" s="77">
        <f>MATCH($K76,FAC_TOTALS_APTA!$A$2:$BN$2,)</f>
        <v>40</v>
      </c>
      <c r="M76" s="88" t="e">
        <f>IF(M67=0,0,VLOOKUP(M67,FAC_TOTALS_APTA!$A$4:$BP$126,$L76,FALSE))</f>
        <v>#N/A</v>
      </c>
      <c r="N76" s="88" t="e">
        <f>IF(N67=0,0,VLOOKUP(N67,FAC_TOTALS_APTA!$A$4:$BP$126,$L76,FALSE))</f>
        <v>#N/A</v>
      </c>
      <c r="O76" s="88" t="e">
        <f>IF(O67=0,0,VLOOKUP(O67,FAC_TOTALS_APTA!$A$4:$BP$126,$L76,FALSE))</f>
        <v>#N/A</v>
      </c>
      <c r="P76" s="88" t="e">
        <f>IF(P67=0,0,VLOOKUP(P67,FAC_TOTALS_APTA!$A$4:$BP$126,$L76,FALSE))</f>
        <v>#N/A</v>
      </c>
      <c r="Q76" s="88" t="e">
        <f>IF(Q67=0,0,VLOOKUP(Q67,FAC_TOTALS_APTA!$A$4:$BP$126,$L76,FALSE))</f>
        <v>#N/A</v>
      </c>
      <c r="R76" s="88" t="e">
        <f>IF(R67=0,0,VLOOKUP(R67,FAC_TOTALS_APTA!$A$4:$BP$126,$L76,FALSE))</f>
        <v>#N/A</v>
      </c>
      <c r="S76" s="88" t="e">
        <f>IF(S67=0,0,VLOOKUP(S67,FAC_TOTALS_APTA!$A$4:$BP$126,$L76,FALSE))</f>
        <v>#N/A</v>
      </c>
      <c r="T76" s="88" t="e">
        <f>IF(T67=0,0,VLOOKUP(T67,FAC_TOTALS_APTA!$A$4:$BP$126,$L76,FALSE))</f>
        <v>#N/A</v>
      </c>
      <c r="U76" s="88" t="e">
        <f>IF(U67=0,0,VLOOKUP(U67,FAC_TOTALS_APTA!$A$4:$BP$126,$L76,FALSE))</f>
        <v>#N/A</v>
      </c>
      <c r="V76" s="88" t="e">
        <f>IF(V67=0,0,VLOOKUP(V67,FAC_TOTALS_APTA!$A$4:$BP$126,$L76,FALSE))</f>
        <v>#N/A</v>
      </c>
      <c r="W76" s="88">
        <f>IF(W67=0,0,VLOOKUP(W67,FAC_TOTALS_APTA!$A$4:$BP$126,$L76,FALSE))</f>
        <v>0</v>
      </c>
      <c r="X76" s="88">
        <f>IF(X67=0,0,VLOOKUP(X67,FAC_TOTALS_APTA!$A$4:$BP$126,$L76,FALSE))</f>
        <v>0</v>
      </c>
      <c r="Y76" s="88">
        <f>IF(Y67=0,0,VLOOKUP(Y67,FAC_TOTALS_APTA!$A$4:$BP$126,$L76,FALSE))</f>
        <v>0</v>
      </c>
      <c r="Z76" s="88">
        <f>IF(Z67=0,0,VLOOKUP(Z67,FAC_TOTALS_APTA!$A$4:$BP$126,$L76,FALSE))</f>
        <v>0</v>
      </c>
      <c r="AA76" s="88">
        <f>IF(AA67=0,0,VLOOKUP(AA67,FAC_TOTALS_APTA!$A$4:$BP$126,$L76,FALSE))</f>
        <v>0</v>
      </c>
      <c r="AB76" s="88">
        <f>IF(AB67=0,0,VLOOKUP(AB67,FAC_TOTALS_APTA!$A$4:$BP$126,$L76,FALSE))</f>
        <v>0</v>
      </c>
      <c r="AC76" s="92" t="e">
        <f t="shared" si="23"/>
        <v>#N/A</v>
      </c>
      <c r="AD76" s="93" t="e">
        <f>AC76/G83</f>
        <v>#N/A</v>
      </c>
    </row>
    <row r="77" spans="2:33" x14ac:dyDescent="0.25">
      <c r="B77" s="116" t="s">
        <v>62</v>
      </c>
      <c r="C77" s="117"/>
      <c r="D77" s="105" t="s">
        <v>9</v>
      </c>
      <c r="E77" s="89"/>
      <c r="F77" s="77">
        <f>MATCH($D77,FAC_TOTALS_APTA!$A$2:$BP$2,)</f>
        <v>20</v>
      </c>
      <c r="G77" s="88" t="e">
        <f>VLOOKUP(G67,FAC_TOTALS_APTA!$A$4:$BP$126,$F77,FALSE)</f>
        <v>#N/A</v>
      </c>
      <c r="H77" s="88" t="e">
        <f>VLOOKUP(H67,FAC_TOTALS_APTA!$A$4:$BP$126,$F77,FALSE)</f>
        <v>#N/A</v>
      </c>
      <c r="I77" s="90" t="str">
        <f t="shared" si="20"/>
        <v>-</v>
      </c>
      <c r="J77" s="91" t="str">
        <f t="shared" si="21"/>
        <v/>
      </c>
      <c r="K77" s="91" t="str">
        <f t="shared" si="22"/>
        <v>PCT_HH_NO_VEH_FAC</v>
      </c>
      <c r="L77" s="77">
        <f>MATCH($K77,FAC_TOTALS_APTA!$A$2:$BN$2,)</f>
        <v>41</v>
      </c>
      <c r="M77" s="88" t="e">
        <f>IF(M67=0,0,VLOOKUP(M67,FAC_TOTALS_APTA!$A$4:$BP$126,$L77,FALSE))</f>
        <v>#N/A</v>
      </c>
      <c r="N77" s="88" t="e">
        <f>IF(N67=0,0,VLOOKUP(N67,FAC_TOTALS_APTA!$A$4:$BP$126,$L77,FALSE))</f>
        <v>#N/A</v>
      </c>
      <c r="O77" s="88" t="e">
        <f>IF(O67=0,0,VLOOKUP(O67,FAC_TOTALS_APTA!$A$4:$BP$126,$L77,FALSE))</f>
        <v>#N/A</v>
      </c>
      <c r="P77" s="88" t="e">
        <f>IF(P67=0,0,VLOOKUP(P67,FAC_TOTALS_APTA!$A$4:$BP$126,$L77,FALSE))</f>
        <v>#N/A</v>
      </c>
      <c r="Q77" s="88" t="e">
        <f>IF(Q67=0,0,VLOOKUP(Q67,FAC_TOTALS_APTA!$A$4:$BP$126,$L77,FALSE))</f>
        <v>#N/A</v>
      </c>
      <c r="R77" s="88" t="e">
        <f>IF(R67=0,0,VLOOKUP(R67,FAC_TOTALS_APTA!$A$4:$BP$126,$L77,FALSE))</f>
        <v>#N/A</v>
      </c>
      <c r="S77" s="88" t="e">
        <f>IF(S67=0,0,VLOOKUP(S67,FAC_TOTALS_APTA!$A$4:$BP$126,$L77,FALSE))</f>
        <v>#N/A</v>
      </c>
      <c r="T77" s="88" t="e">
        <f>IF(T67=0,0,VLOOKUP(T67,FAC_TOTALS_APTA!$A$4:$BP$126,$L77,FALSE))</f>
        <v>#N/A</v>
      </c>
      <c r="U77" s="88" t="e">
        <f>IF(U67=0,0,VLOOKUP(U67,FAC_TOTALS_APTA!$A$4:$BP$126,$L77,FALSE))</f>
        <v>#N/A</v>
      </c>
      <c r="V77" s="88" t="e">
        <f>IF(V67=0,0,VLOOKUP(V67,FAC_TOTALS_APTA!$A$4:$BP$126,$L77,FALSE))</f>
        <v>#N/A</v>
      </c>
      <c r="W77" s="88">
        <f>IF(W67=0,0,VLOOKUP(W67,FAC_TOTALS_APTA!$A$4:$BP$126,$L77,FALSE))</f>
        <v>0</v>
      </c>
      <c r="X77" s="88">
        <f>IF(X67=0,0,VLOOKUP(X67,FAC_TOTALS_APTA!$A$4:$BP$126,$L77,FALSE))</f>
        <v>0</v>
      </c>
      <c r="Y77" s="88">
        <f>IF(Y67=0,0,VLOOKUP(Y67,FAC_TOTALS_APTA!$A$4:$BP$126,$L77,FALSE))</f>
        <v>0</v>
      </c>
      <c r="Z77" s="88">
        <f>IF(Z67=0,0,VLOOKUP(Z67,FAC_TOTALS_APTA!$A$4:$BP$126,$L77,FALSE))</f>
        <v>0</v>
      </c>
      <c r="AA77" s="88">
        <f>IF(AA67=0,0,VLOOKUP(AA67,FAC_TOTALS_APTA!$A$4:$BP$126,$L77,FALSE))</f>
        <v>0</v>
      </c>
      <c r="AB77" s="88">
        <f>IF(AB67=0,0,VLOOKUP(AB67,FAC_TOTALS_APTA!$A$4:$BP$126,$L77,FALSE))</f>
        <v>0</v>
      </c>
      <c r="AC77" s="92" t="e">
        <f t="shared" si="23"/>
        <v>#N/A</v>
      </c>
      <c r="AD77" s="93" t="e">
        <f>AC77/G83</f>
        <v>#N/A</v>
      </c>
    </row>
    <row r="78" spans="2:33" x14ac:dyDescent="0.25">
      <c r="B78" s="116" t="s">
        <v>47</v>
      </c>
      <c r="C78" s="117"/>
      <c r="D78" s="105" t="s">
        <v>28</v>
      </c>
      <c r="E78" s="89"/>
      <c r="F78" s="77">
        <f>MATCH($D78,FAC_TOTALS_APTA!$A$2:$BP$2,)</f>
        <v>21</v>
      </c>
      <c r="G78" s="95" t="e">
        <f>VLOOKUP(G67,FAC_TOTALS_APTA!$A$4:$BP$126,$F78,FALSE)</f>
        <v>#N/A</v>
      </c>
      <c r="H78" s="95" t="e">
        <f>VLOOKUP(H67,FAC_TOTALS_APTA!$A$4:$BP$126,$F78,FALSE)</f>
        <v>#N/A</v>
      </c>
      <c r="I78" s="90" t="str">
        <f t="shared" si="20"/>
        <v>-</v>
      </c>
      <c r="J78" s="91" t="str">
        <f t="shared" si="21"/>
        <v/>
      </c>
      <c r="K78" s="91" t="str">
        <f t="shared" si="22"/>
        <v>JTW_HOME_PCT_FAC</v>
      </c>
      <c r="L78" s="77">
        <f>MATCH($K78,FAC_TOTALS_APTA!$A$2:$BN$2,)</f>
        <v>42</v>
      </c>
      <c r="M78" s="88" t="e">
        <f>IF(M67=0,0,VLOOKUP(M67,FAC_TOTALS_APTA!$A$4:$BP$126,$L78,FALSE))</f>
        <v>#N/A</v>
      </c>
      <c r="N78" s="88" t="e">
        <f>IF(N67=0,0,VLOOKUP(N67,FAC_TOTALS_APTA!$A$4:$BP$126,$L78,FALSE))</f>
        <v>#N/A</v>
      </c>
      <c r="O78" s="88" t="e">
        <f>IF(O67=0,0,VLOOKUP(O67,FAC_TOTALS_APTA!$A$4:$BP$126,$L78,FALSE))</f>
        <v>#N/A</v>
      </c>
      <c r="P78" s="88" t="e">
        <f>IF(P67=0,0,VLOOKUP(P67,FAC_TOTALS_APTA!$A$4:$BP$126,$L78,FALSE))</f>
        <v>#N/A</v>
      </c>
      <c r="Q78" s="88" t="e">
        <f>IF(Q67=0,0,VLOOKUP(Q67,FAC_TOTALS_APTA!$A$4:$BP$126,$L78,FALSE))</f>
        <v>#N/A</v>
      </c>
      <c r="R78" s="88" t="e">
        <f>IF(R67=0,0,VLOOKUP(R67,FAC_TOTALS_APTA!$A$4:$BP$126,$L78,FALSE))</f>
        <v>#N/A</v>
      </c>
      <c r="S78" s="88" t="e">
        <f>IF(S67=0,0,VLOOKUP(S67,FAC_TOTALS_APTA!$A$4:$BP$126,$L78,FALSE))</f>
        <v>#N/A</v>
      </c>
      <c r="T78" s="88" t="e">
        <f>IF(T67=0,0,VLOOKUP(T67,FAC_TOTALS_APTA!$A$4:$BP$126,$L78,FALSE))</f>
        <v>#N/A</v>
      </c>
      <c r="U78" s="88" t="e">
        <f>IF(U67=0,0,VLOOKUP(U67,FAC_TOTALS_APTA!$A$4:$BP$126,$L78,FALSE))</f>
        <v>#N/A</v>
      </c>
      <c r="V78" s="88" t="e">
        <f>IF(V67=0,0,VLOOKUP(V67,FAC_TOTALS_APTA!$A$4:$BP$126,$L78,FALSE))</f>
        <v>#N/A</v>
      </c>
      <c r="W78" s="88">
        <f>IF(W67=0,0,VLOOKUP(W67,FAC_TOTALS_APTA!$A$4:$BP$126,$L78,FALSE))</f>
        <v>0</v>
      </c>
      <c r="X78" s="88">
        <f>IF(X67=0,0,VLOOKUP(X67,FAC_TOTALS_APTA!$A$4:$BP$126,$L78,FALSE))</f>
        <v>0</v>
      </c>
      <c r="Y78" s="88">
        <f>IF(Y67=0,0,VLOOKUP(Y67,FAC_TOTALS_APTA!$A$4:$BP$126,$L78,FALSE))</f>
        <v>0</v>
      </c>
      <c r="Z78" s="88">
        <f>IF(Z67=0,0,VLOOKUP(Z67,FAC_TOTALS_APTA!$A$4:$BP$126,$L78,FALSE))</f>
        <v>0</v>
      </c>
      <c r="AA78" s="88">
        <f>IF(AA67=0,0,VLOOKUP(AA67,FAC_TOTALS_APTA!$A$4:$BP$126,$L78,FALSE))</f>
        <v>0</v>
      </c>
      <c r="AB78" s="88">
        <f>IF(AB67=0,0,VLOOKUP(AB67,FAC_TOTALS_APTA!$A$4:$BP$126,$L78,FALSE))</f>
        <v>0</v>
      </c>
      <c r="AC78" s="92" t="e">
        <f t="shared" si="23"/>
        <v>#N/A</v>
      </c>
      <c r="AD78" s="93" t="e">
        <f>AC78/G83</f>
        <v>#N/A</v>
      </c>
    </row>
    <row r="79" spans="2:33" x14ac:dyDescent="0.25">
      <c r="B79" s="116" t="s">
        <v>63</v>
      </c>
      <c r="C79" s="117"/>
      <c r="D79" s="127" t="s">
        <v>69</v>
      </c>
      <c r="E79" s="89"/>
      <c r="F79" s="77">
        <f>MATCH($D79,FAC_TOTALS_APTA!$A$2:$BP$2,)</f>
        <v>30</v>
      </c>
      <c r="G79" s="95" t="e">
        <f>VLOOKUP(G67,FAC_TOTALS_APTA!$A$4:$BP$126,$F79,FALSE)</f>
        <v>#N/A</v>
      </c>
      <c r="H79" s="95" t="e">
        <f>VLOOKUP(H67,FAC_TOTALS_APTA!$A$4:$BP$126,$F79,FALSE)</f>
        <v>#N/A</v>
      </c>
      <c r="I79" s="90" t="str">
        <f t="shared" si="20"/>
        <v>-</v>
      </c>
      <c r="J79" s="91"/>
      <c r="K79" s="91" t="str">
        <f t="shared" si="22"/>
        <v>YEARS_SINCE_TNC_RAIL_MID_FAC</v>
      </c>
      <c r="L79" s="77">
        <f>MATCH($K79,FAC_TOTALS_APTA!$A$2:$BN$2,)</f>
        <v>51</v>
      </c>
      <c r="M79" s="88" t="e">
        <f>IF(M67=0,0,VLOOKUP(M67,FAC_TOTALS_APTA!$A$4:$BP$126,$L79,FALSE))</f>
        <v>#N/A</v>
      </c>
      <c r="N79" s="88" t="e">
        <f>IF(N67=0,0,VLOOKUP(N67,FAC_TOTALS_APTA!$A$4:$BP$126,$L79,FALSE))</f>
        <v>#N/A</v>
      </c>
      <c r="O79" s="88" t="e">
        <f>IF(O67=0,0,VLOOKUP(O67,FAC_TOTALS_APTA!$A$4:$BP$126,$L79,FALSE))</f>
        <v>#N/A</v>
      </c>
      <c r="P79" s="88" t="e">
        <f>IF(P67=0,0,VLOOKUP(P67,FAC_TOTALS_APTA!$A$4:$BP$126,$L79,FALSE))</f>
        <v>#N/A</v>
      </c>
      <c r="Q79" s="88" t="e">
        <f>IF(Q67=0,0,VLOOKUP(Q67,FAC_TOTALS_APTA!$A$4:$BP$126,$L79,FALSE))</f>
        <v>#N/A</v>
      </c>
      <c r="R79" s="88" t="e">
        <f>IF(R67=0,0,VLOOKUP(R67,FAC_TOTALS_APTA!$A$4:$BP$126,$L79,FALSE))</f>
        <v>#N/A</v>
      </c>
      <c r="S79" s="88" t="e">
        <f>IF(S67=0,0,VLOOKUP(S67,FAC_TOTALS_APTA!$A$4:$BP$126,$L79,FALSE))</f>
        <v>#N/A</v>
      </c>
      <c r="T79" s="88" t="e">
        <f>IF(T67=0,0,VLOOKUP(T67,FAC_TOTALS_APTA!$A$4:$BP$126,$L79,FALSE))</f>
        <v>#N/A</v>
      </c>
      <c r="U79" s="88" t="e">
        <f>IF(U67=0,0,VLOOKUP(U67,FAC_TOTALS_APTA!$A$4:$BP$126,$L79,FALSE))</f>
        <v>#N/A</v>
      </c>
      <c r="V79" s="88" t="e">
        <f>IF(V67=0,0,VLOOKUP(V67,FAC_TOTALS_APTA!$A$4:$BP$126,$L79,FALSE))</f>
        <v>#N/A</v>
      </c>
      <c r="W79" s="88">
        <f>IF(W67=0,0,VLOOKUP(W67,FAC_TOTALS_APTA!$A$4:$BP$126,$L79,FALSE))</f>
        <v>0</v>
      </c>
      <c r="X79" s="88">
        <f>IF(X67=0,0,VLOOKUP(X67,FAC_TOTALS_APTA!$A$4:$BP$126,$L79,FALSE))</f>
        <v>0</v>
      </c>
      <c r="Y79" s="88">
        <f>IF(Y67=0,0,VLOOKUP(Y67,FAC_TOTALS_APTA!$A$4:$BP$126,$L79,FALSE))</f>
        <v>0</v>
      </c>
      <c r="Z79" s="88">
        <f>IF(Z67=0,0,VLOOKUP(Z67,FAC_TOTALS_APTA!$A$4:$BP$126,$L79,FALSE))</f>
        <v>0</v>
      </c>
      <c r="AA79" s="88">
        <f>IF(AA67=0,0,VLOOKUP(AA67,FAC_TOTALS_APTA!$A$4:$BP$126,$L79,FALSE))</f>
        <v>0</v>
      </c>
      <c r="AB79" s="88">
        <f>IF(AB67=0,0,VLOOKUP(AB67,FAC_TOTALS_APTA!$A$4:$BP$126,$L79,FALSE))</f>
        <v>0</v>
      </c>
      <c r="AC79" s="92" t="e">
        <f t="shared" si="23"/>
        <v>#N/A</v>
      </c>
      <c r="AD79" s="93" t="e">
        <f>AC79/G83</f>
        <v>#N/A</v>
      </c>
      <c r="AG79" s="54"/>
    </row>
    <row r="80" spans="2:33" x14ac:dyDescent="0.25">
      <c r="B80" s="116" t="s">
        <v>64</v>
      </c>
      <c r="C80" s="117"/>
      <c r="D80" s="105" t="s">
        <v>43</v>
      </c>
      <c r="E80" s="89"/>
      <c r="F80" s="77">
        <f>MATCH($D80,FAC_TOTALS_APTA!$A$2:$BP$2,)</f>
        <v>31</v>
      </c>
      <c r="G80" s="95" t="e">
        <f>VLOOKUP(G67,FAC_TOTALS_APTA!$A$4:$BP$126,$F80,FALSE)</f>
        <v>#N/A</v>
      </c>
      <c r="H80" s="95" t="e">
        <f>VLOOKUP(H67,FAC_TOTALS_APTA!$A$4:$BP$126,$F80,FALSE)</f>
        <v>#N/A</v>
      </c>
      <c r="I80" s="90" t="str">
        <f t="shared" si="20"/>
        <v>-</v>
      </c>
      <c r="J80" s="91" t="str">
        <f t="shared" ref="J80:J81" si="24">IF(C80="Log","_log","")</f>
        <v/>
      </c>
      <c r="K80" s="91" t="str">
        <f t="shared" si="22"/>
        <v>BIKE_SHARE_FAC</v>
      </c>
      <c r="L80" s="77">
        <f>MATCH($K80,FAC_TOTALS_APTA!$A$2:$BN$2,)</f>
        <v>52</v>
      </c>
      <c r="M80" s="88" t="e">
        <f>IF(M67=0,0,VLOOKUP(M67,FAC_TOTALS_APTA!$A$4:$BP$126,$L80,FALSE))</f>
        <v>#N/A</v>
      </c>
      <c r="N80" s="88" t="e">
        <f>IF(N67=0,0,VLOOKUP(N67,FAC_TOTALS_APTA!$A$4:$BP$126,$L80,FALSE))</f>
        <v>#N/A</v>
      </c>
      <c r="O80" s="88" t="e">
        <f>IF(O67=0,0,VLOOKUP(O67,FAC_TOTALS_APTA!$A$4:$BP$126,$L80,FALSE))</f>
        <v>#N/A</v>
      </c>
      <c r="P80" s="88" t="e">
        <f>IF(P67=0,0,VLOOKUP(P67,FAC_TOTALS_APTA!$A$4:$BP$126,$L80,FALSE))</f>
        <v>#N/A</v>
      </c>
      <c r="Q80" s="88" t="e">
        <f>IF(Q67=0,0,VLOOKUP(Q67,FAC_TOTALS_APTA!$A$4:$BP$126,$L80,FALSE))</f>
        <v>#N/A</v>
      </c>
      <c r="R80" s="88" t="e">
        <f>IF(R67=0,0,VLOOKUP(R67,FAC_TOTALS_APTA!$A$4:$BP$126,$L80,FALSE))</f>
        <v>#N/A</v>
      </c>
      <c r="S80" s="88" t="e">
        <f>IF(S67=0,0,VLOOKUP(S67,FAC_TOTALS_APTA!$A$4:$BP$126,$L80,FALSE))</f>
        <v>#N/A</v>
      </c>
      <c r="T80" s="88" t="e">
        <f>IF(T67=0,0,VLOOKUP(T67,FAC_TOTALS_APTA!$A$4:$BP$126,$L80,FALSE))</f>
        <v>#N/A</v>
      </c>
      <c r="U80" s="88" t="e">
        <f>IF(U67=0,0,VLOOKUP(U67,FAC_TOTALS_APTA!$A$4:$BP$126,$L80,FALSE))</f>
        <v>#N/A</v>
      </c>
      <c r="V80" s="88" t="e">
        <f>IF(V67=0,0,VLOOKUP(V67,FAC_TOTALS_APTA!$A$4:$BP$126,$L80,FALSE))</f>
        <v>#N/A</v>
      </c>
      <c r="W80" s="88">
        <f>IF(W67=0,0,VLOOKUP(W67,FAC_TOTALS_APTA!$A$4:$BP$126,$L80,FALSE))</f>
        <v>0</v>
      </c>
      <c r="X80" s="88">
        <f>IF(X67=0,0,VLOOKUP(X67,FAC_TOTALS_APTA!$A$4:$BP$126,$L80,FALSE))</f>
        <v>0</v>
      </c>
      <c r="Y80" s="88">
        <f>IF(Y67=0,0,VLOOKUP(Y67,FAC_TOTALS_APTA!$A$4:$BP$126,$L80,FALSE))</f>
        <v>0</v>
      </c>
      <c r="Z80" s="88">
        <f>IF(Z67=0,0,VLOOKUP(Z67,FAC_TOTALS_APTA!$A$4:$BP$126,$L80,FALSE))</f>
        <v>0</v>
      </c>
      <c r="AA80" s="88">
        <f>IF(AA67=0,0,VLOOKUP(AA67,FAC_TOTALS_APTA!$A$4:$BP$126,$L80,FALSE))</f>
        <v>0</v>
      </c>
      <c r="AB80" s="88">
        <f>IF(AB67=0,0,VLOOKUP(AB67,FAC_TOTALS_APTA!$A$4:$BP$126,$L80,FALSE))</f>
        <v>0</v>
      </c>
      <c r="AC80" s="92" t="e">
        <f t="shared" si="23"/>
        <v>#N/A</v>
      </c>
      <c r="AD80" s="93" t="e">
        <f>AC80/G83</f>
        <v>#N/A</v>
      </c>
      <c r="AG80" s="54"/>
    </row>
    <row r="81" spans="1:33" x14ac:dyDescent="0.25">
      <c r="B81" s="128" t="s">
        <v>65</v>
      </c>
      <c r="C81" s="129"/>
      <c r="D81" s="130" t="s">
        <v>44</v>
      </c>
      <c r="E81" s="96"/>
      <c r="F81" s="87">
        <f>MATCH($D81,FAC_TOTALS_APTA!$A$2:$BP$2,)</f>
        <v>32</v>
      </c>
      <c r="G81" s="97" t="e">
        <f>VLOOKUP(G67,FAC_TOTALS_APTA!$A$4:$BP$126,$F81,FALSE)</f>
        <v>#N/A</v>
      </c>
      <c r="H81" s="97" t="e">
        <f>VLOOKUP(H67,FAC_TOTALS_APTA!$A$4:$BP$126,$F81,FALSE)</f>
        <v>#N/A</v>
      </c>
      <c r="I81" s="98" t="str">
        <f t="shared" si="20"/>
        <v>-</v>
      </c>
      <c r="J81" s="99" t="str">
        <f t="shared" si="24"/>
        <v/>
      </c>
      <c r="K81" s="99" t="str">
        <f t="shared" si="22"/>
        <v>scooter_flag_FAC</v>
      </c>
      <c r="L81" s="87">
        <f>MATCH($K81,FAC_TOTALS_APTA!$A$2:$BN$2,)</f>
        <v>53</v>
      </c>
      <c r="M81" s="100" t="e">
        <f>IF(M67=0,0,VLOOKUP(M67,FAC_TOTALS_APTA!$A$4:$BP$126,$L81,FALSE))</f>
        <v>#N/A</v>
      </c>
      <c r="N81" s="100" t="e">
        <f>IF(N67=0,0,VLOOKUP(N67,FAC_TOTALS_APTA!$A$4:$BP$126,$L81,FALSE))</f>
        <v>#N/A</v>
      </c>
      <c r="O81" s="100" t="e">
        <f>IF(O67=0,0,VLOOKUP(O67,FAC_TOTALS_APTA!$A$4:$BP$126,$L81,FALSE))</f>
        <v>#N/A</v>
      </c>
      <c r="P81" s="100" t="e">
        <f>IF(P67=0,0,VLOOKUP(P67,FAC_TOTALS_APTA!$A$4:$BP$126,$L81,FALSE))</f>
        <v>#N/A</v>
      </c>
      <c r="Q81" s="100" t="e">
        <f>IF(Q67=0,0,VLOOKUP(Q67,FAC_TOTALS_APTA!$A$4:$BP$126,$L81,FALSE))</f>
        <v>#N/A</v>
      </c>
      <c r="R81" s="100" t="e">
        <f>IF(R67=0,0,VLOOKUP(R67,FAC_TOTALS_APTA!$A$4:$BP$126,$L81,FALSE))</f>
        <v>#N/A</v>
      </c>
      <c r="S81" s="100" t="e">
        <f>IF(S67=0,0,VLOOKUP(S67,FAC_TOTALS_APTA!$A$4:$BP$126,$L81,FALSE))</f>
        <v>#N/A</v>
      </c>
      <c r="T81" s="100" t="e">
        <f>IF(T67=0,0,VLOOKUP(T67,FAC_TOTALS_APTA!$A$4:$BP$126,$L81,FALSE))</f>
        <v>#N/A</v>
      </c>
      <c r="U81" s="100" t="e">
        <f>IF(U67=0,0,VLOOKUP(U67,FAC_TOTALS_APTA!$A$4:$BP$126,$L81,FALSE))</f>
        <v>#N/A</v>
      </c>
      <c r="V81" s="100" t="e">
        <f>IF(V67=0,0,VLOOKUP(V67,FAC_TOTALS_APTA!$A$4:$BP$126,$L81,FALSE))</f>
        <v>#N/A</v>
      </c>
      <c r="W81" s="100">
        <f>IF(W67=0,0,VLOOKUP(W67,FAC_TOTALS_APTA!$A$4:$BP$126,$L81,FALSE))</f>
        <v>0</v>
      </c>
      <c r="X81" s="100">
        <f>IF(X67=0,0,VLOOKUP(X67,FAC_TOTALS_APTA!$A$4:$BP$126,$L81,FALSE))</f>
        <v>0</v>
      </c>
      <c r="Y81" s="100">
        <f>IF(Y67=0,0,VLOOKUP(Y67,FAC_TOTALS_APTA!$A$4:$BP$126,$L81,FALSE))</f>
        <v>0</v>
      </c>
      <c r="Z81" s="100">
        <f>IF(Z67=0,0,VLOOKUP(Z67,FAC_TOTALS_APTA!$A$4:$BP$126,$L81,FALSE))</f>
        <v>0</v>
      </c>
      <c r="AA81" s="100">
        <f>IF(AA67=0,0,VLOOKUP(AA67,FAC_TOTALS_APTA!$A$4:$BP$126,$L81,FALSE))</f>
        <v>0</v>
      </c>
      <c r="AB81" s="100">
        <f>IF(AB67=0,0,VLOOKUP(AB67,FAC_TOTALS_APTA!$A$4:$BP$126,$L81,FALSE))</f>
        <v>0</v>
      </c>
      <c r="AC81" s="101" t="e">
        <f t="shared" si="23"/>
        <v>#N/A</v>
      </c>
      <c r="AD81" s="102" t="e">
        <f>AC81/G83</f>
        <v>#N/A</v>
      </c>
      <c r="AG81" s="54"/>
    </row>
    <row r="82" spans="1:33" x14ac:dyDescent="0.25">
      <c r="B82" s="42" t="s">
        <v>53</v>
      </c>
      <c r="C82" s="43"/>
      <c r="D82" s="42" t="s">
        <v>45</v>
      </c>
      <c r="E82" s="44"/>
      <c r="F82" s="45"/>
      <c r="G82" s="46"/>
      <c r="H82" s="46"/>
      <c r="I82" s="47"/>
      <c r="J82" s="48"/>
      <c r="K82" s="48" t="str">
        <f t="shared" si="22"/>
        <v>New_Reporter_FAC</v>
      </c>
      <c r="L82" s="45">
        <f>MATCH($K82,FAC_TOTALS_APTA!$A$2:$BN$2,)</f>
        <v>57</v>
      </c>
      <c r="M82" s="46" t="e">
        <f>IF(M67=0,0,VLOOKUP(M67,FAC_TOTALS_APTA!$A$4:$BP$126,$L82,FALSE))</f>
        <v>#N/A</v>
      </c>
      <c r="N82" s="46" t="e">
        <f>IF(N67=0,0,VLOOKUP(N67,FAC_TOTALS_APTA!$A$4:$BP$126,$L82,FALSE))</f>
        <v>#N/A</v>
      </c>
      <c r="O82" s="46" t="e">
        <f>IF(O67=0,0,VLOOKUP(O67,FAC_TOTALS_APTA!$A$4:$BP$126,$L82,FALSE))</f>
        <v>#N/A</v>
      </c>
      <c r="P82" s="46" t="e">
        <f>IF(P67=0,0,VLOOKUP(P67,FAC_TOTALS_APTA!$A$4:$BP$126,$L82,FALSE))</f>
        <v>#N/A</v>
      </c>
      <c r="Q82" s="46" t="e">
        <f>IF(Q67=0,0,VLOOKUP(Q67,FAC_TOTALS_APTA!$A$4:$BP$126,$L82,FALSE))</f>
        <v>#N/A</v>
      </c>
      <c r="R82" s="46" t="e">
        <f>IF(R67=0,0,VLOOKUP(R67,FAC_TOTALS_APTA!$A$4:$BP$126,$L82,FALSE))</f>
        <v>#N/A</v>
      </c>
      <c r="S82" s="46" t="e">
        <f>IF(S67=0,0,VLOOKUP(S67,FAC_TOTALS_APTA!$A$4:$BP$126,$L82,FALSE))</f>
        <v>#N/A</v>
      </c>
      <c r="T82" s="46" t="e">
        <f>IF(T67=0,0,VLOOKUP(T67,FAC_TOTALS_APTA!$A$4:$BP$126,$L82,FALSE))</f>
        <v>#N/A</v>
      </c>
      <c r="U82" s="46" t="e">
        <f>IF(U67=0,0,VLOOKUP(U67,FAC_TOTALS_APTA!$A$4:$BP$126,$L82,FALSE))</f>
        <v>#N/A</v>
      </c>
      <c r="V82" s="46" t="e">
        <f>IF(V67=0,0,VLOOKUP(V67,FAC_TOTALS_APTA!$A$4:$BP$126,$L82,FALSE))</f>
        <v>#N/A</v>
      </c>
      <c r="W82" s="46">
        <f>IF(W67=0,0,VLOOKUP(W67,FAC_TOTALS_APTA!$A$4:$BP$126,$L82,FALSE))</f>
        <v>0</v>
      </c>
      <c r="X82" s="46">
        <f>IF(X67=0,0,VLOOKUP(X67,FAC_TOTALS_APTA!$A$4:$BP$126,$L82,FALSE))</f>
        <v>0</v>
      </c>
      <c r="Y82" s="46">
        <f>IF(Y67=0,0,VLOOKUP(Y67,FAC_TOTALS_APTA!$A$4:$BP$126,$L82,FALSE))</f>
        <v>0</v>
      </c>
      <c r="Z82" s="46">
        <f>IF(Z67=0,0,VLOOKUP(Z67,FAC_TOTALS_APTA!$A$4:$BP$126,$L82,FALSE))</f>
        <v>0</v>
      </c>
      <c r="AA82" s="46">
        <f>IF(AA67=0,0,VLOOKUP(AA67,FAC_TOTALS_APTA!$A$4:$BP$126,$L82,FALSE))</f>
        <v>0</v>
      </c>
      <c r="AB82" s="46">
        <f>IF(AB67=0,0,VLOOKUP(AB67,FAC_TOTALS_APTA!$A$4:$BP$126,$L82,FALSE))</f>
        <v>0</v>
      </c>
      <c r="AC82" s="49" t="e">
        <f>SUM(M82:AB82)</f>
        <v>#N/A</v>
      </c>
      <c r="AD82" s="50" t="e">
        <f>AC82/G84</f>
        <v>#N/A</v>
      </c>
    </row>
    <row r="83" spans="1:33" s="108" customFormat="1" x14ac:dyDescent="0.25">
      <c r="A83" s="107"/>
      <c r="B83" s="26" t="s">
        <v>66</v>
      </c>
      <c r="C83" s="29"/>
      <c r="D83" s="7" t="s">
        <v>6</v>
      </c>
      <c r="E83" s="56"/>
      <c r="F83" s="7">
        <f>MATCH($D83,FAC_TOTALS_APTA!$A$2:$BN$2,)</f>
        <v>10</v>
      </c>
      <c r="G83" s="111" t="e">
        <f>VLOOKUP(G67,FAC_TOTALS_APTA!$A$4:$BP$126,$F83,FALSE)</f>
        <v>#N/A</v>
      </c>
      <c r="H83" s="111" t="e">
        <f>VLOOKUP(H67,FAC_TOTALS_APTA!$A$4:$BN$126,$F83,FALSE)</f>
        <v>#N/A</v>
      </c>
      <c r="I83" s="113" t="e">
        <f t="shared" ref="I83" si="25">H83/G83-1</f>
        <v>#N/A</v>
      </c>
      <c r="J83" s="32"/>
      <c r="K83" s="32"/>
      <c r="L83" s="7"/>
      <c r="M83" s="30" t="e">
        <f t="shared" ref="M83:AB83" si="26">SUM(M69:M76)</f>
        <v>#N/A</v>
      </c>
      <c r="N83" s="30" t="e">
        <f t="shared" si="26"/>
        <v>#N/A</v>
      </c>
      <c r="O83" s="30" t="e">
        <f t="shared" si="26"/>
        <v>#N/A</v>
      </c>
      <c r="P83" s="30" t="e">
        <f t="shared" si="26"/>
        <v>#N/A</v>
      </c>
      <c r="Q83" s="30" t="e">
        <f t="shared" si="26"/>
        <v>#N/A</v>
      </c>
      <c r="R83" s="30" t="e">
        <f t="shared" si="26"/>
        <v>#N/A</v>
      </c>
      <c r="S83" s="30" t="e">
        <f t="shared" si="26"/>
        <v>#N/A</v>
      </c>
      <c r="T83" s="30" t="e">
        <f t="shared" si="26"/>
        <v>#N/A</v>
      </c>
      <c r="U83" s="30" t="e">
        <f t="shared" si="26"/>
        <v>#N/A</v>
      </c>
      <c r="V83" s="30" t="e">
        <f t="shared" si="26"/>
        <v>#N/A</v>
      </c>
      <c r="W83" s="30">
        <f t="shared" si="26"/>
        <v>0</v>
      </c>
      <c r="X83" s="30">
        <f t="shared" si="26"/>
        <v>0</v>
      </c>
      <c r="Y83" s="30">
        <f t="shared" si="26"/>
        <v>0</v>
      </c>
      <c r="Z83" s="30">
        <f t="shared" si="26"/>
        <v>0</v>
      </c>
      <c r="AA83" s="30">
        <f t="shared" si="26"/>
        <v>0</v>
      </c>
      <c r="AB83" s="30">
        <f t="shared" si="26"/>
        <v>0</v>
      </c>
      <c r="AC83" s="33" t="e">
        <f>H83-G83</f>
        <v>#N/A</v>
      </c>
      <c r="AD83" s="34" t="e">
        <f>I83</f>
        <v>#N/A</v>
      </c>
      <c r="AE83" s="107"/>
    </row>
    <row r="84" spans="1:33" ht="13.5" thickBot="1" x14ac:dyDescent="0.3">
      <c r="B84" s="10" t="s">
        <v>50</v>
      </c>
      <c r="C84" s="24"/>
      <c r="D84" s="24" t="s">
        <v>4</v>
      </c>
      <c r="E84" s="24"/>
      <c r="F84" s="24">
        <f>MATCH($D84,FAC_TOTALS_APTA!$A$2:$BN$2,)</f>
        <v>8</v>
      </c>
      <c r="G84" s="112" t="e">
        <f>VLOOKUP(G67,FAC_TOTALS_APTA!$A$4:$BN$126,$F84,FALSE)</f>
        <v>#N/A</v>
      </c>
      <c r="H84" s="112" t="e">
        <f>VLOOKUP(H67,FAC_TOTALS_APTA!$A$4:$BN$126,$F84,FALSE)</f>
        <v>#N/A</v>
      </c>
      <c r="I84" s="114" t="e">
        <f t="shared" ref="I84" si="27">H84/G84-1</f>
        <v>#N/A</v>
      </c>
      <c r="J84" s="51"/>
      <c r="K84" s="51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52" t="e">
        <f>H84-G84</f>
        <v>#N/A</v>
      </c>
      <c r="AD84" s="53" t="e">
        <f>I84</f>
        <v>#N/A</v>
      </c>
    </row>
    <row r="85" spans="1:33" ht="14.25" thickTop="1" thickBot="1" x14ac:dyDescent="0.3">
      <c r="B85" s="58" t="s">
        <v>67</v>
      </c>
      <c r="C85" s="59"/>
      <c r="D85" s="59"/>
      <c r="E85" s="60"/>
      <c r="F85" s="59"/>
      <c r="G85" s="59"/>
      <c r="H85" s="59"/>
      <c r="I85" s="61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3" t="e">
        <f>AD84-AD83</f>
        <v>#N/A</v>
      </c>
    </row>
    <row r="86" spans="1:33" ht="13.5" thickTop="1" x14ac:dyDescent="0.25"/>
    <row r="87" spans="1:33" s="11" customFormat="1" x14ac:dyDescent="0.25">
      <c r="B87" s="19" t="s">
        <v>25</v>
      </c>
      <c r="E87" s="7"/>
      <c r="I87" s="18"/>
    </row>
    <row r="88" spans="1:33" x14ac:dyDescent="0.25">
      <c r="B88" s="16" t="s">
        <v>16</v>
      </c>
      <c r="C88" s="17" t="s">
        <v>17</v>
      </c>
      <c r="D88" s="11"/>
      <c r="E88" s="7"/>
      <c r="F88" s="11"/>
      <c r="G88" s="11"/>
      <c r="H88" s="11"/>
      <c r="I88" s="18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3" x14ac:dyDescent="0.25">
      <c r="B89" s="16"/>
      <c r="C89" s="17"/>
      <c r="D89" s="11"/>
      <c r="E89" s="7"/>
      <c r="F89" s="11"/>
      <c r="G89" s="11"/>
      <c r="H89" s="11"/>
      <c r="I89" s="18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3" x14ac:dyDescent="0.25">
      <c r="B90" s="19" t="s">
        <v>15</v>
      </c>
      <c r="C90" s="20">
        <v>1</v>
      </c>
      <c r="D90" s="11"/>
      <c r="E90" s="7"/>
      <c r="F90" s="11"/>
      <c r="G90" s="11"/>
      <c r="H90" s="11"/>
      <c r="I90" s="18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3" ht="13.5" thickBot="1" x14ac:dyDescent="0.3">
      <c r="B91" s="21" t="s">
        <v>35</v>
      </c>
      <c r="C91" s="22">
        <v>10</v>
      </c>
      <c r="D91" s="23"/>
      <c r="E91" s="24"/>
      <c r="F91" s="23"/>
      <c r="G91" s="23"/>
      <c r="H91" s="23"/>
      <c r="I91" s="25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</row>
    <row r="92" spans="1:33" ht="13.5" thickTop="1" x14ac:dyDescent="0.25">
      <c r="B92" s="26"/>
      <c r="C92" s="7"/>
      <c r="D92" s="63"/>
      <c r="E92" s="7"/>
      <c r="F92" s="7"/>
      <c r="G92" s="172" t="s">
        <v>51</v>
      </c>
      <c r="H92" s="172"/>
      <c r="I92" s="172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172" t="s">
        <v>55</v>
      </c>
      <c r="AD92" s="172"/>
    </row>
    <row r="93" spans="1:33" x14ac:dyDescent="0.25">
      <c r="B93" s="9" t="s">
        <v>18</v>
      </c>
      <c r="C93" s="28" t="s">
        <v>19</v>
      </c>
      <c r="D93" s="8" t="s">
        <v>20</v>
      </c>
      <c r="E93" s="8"/>
      <c r="F93" s="8"/>
      <c r="G93" s="28">
        <f>$C$1</f>
        <v>2002</v>
      </c>
      <c r="H93" s="28">
        <f>$C$2</f>
        <v>2012</v>
      </c>
      <c r="I93" s="28" t="s">
        <v>22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 t="s">
        <v>24</v>
      </c>
      <c r="AD93" s="28" t="s">
        <v>22</v>
      </c>
    </row>
    <row r="94" spans="1:33" hidden="1" x14ac:dyDescent="0.25">
      <c r="B94" s="26"/>
      <c r="C94" s="29"/>
      <c r="D94" s="7"/>
      <c r="E94" s="7"/>
      <c r="F94" s="7"/>
      <c r="G94" s="7"/>
      <c r="H94" s="7"/>
      <c r="I94" s="29"/>
      <c r="J94" s="7"/>
      <c r="K94" s="7"/>
      <c r="L94" s="7"/>
      <c r="M94" s="7">
        <v>1</v>
      </c>
      <c r="N94" s="7">
        <v>2</v>
      </c>
      <c r="O94" s="7">
        <v>3</v>
      </c>
      <c r="P94" s="7">
        <v>4</v>
      </c>
      <c r="Q94" s="7">
        <v>5</v>
      </c>
      <c r="R94" s="7">
        <v>6</v>
      </c>
      <c r="S94" s="7">
        <v>7</v>
      </c>
      <c r="T94" s="7">
        <v>8</v>
      </c>
      <c r="U94" s="7">
        <v>9</v>
      </c>
      <c r="V94" s="7">
        <v>10</v>
      </c>
      <c r="W94" s="7">
        <v>11</v>
      </c>
      <c r="X94" s="7">
        <v>12</v>
      </c>
      <c r="Y94" s="7">
        <v>13</v>
      </c>
      <c r="Z94" s="7">
        <v>14</v>
      </c>
      <c r="AA94" s="7">
        <v>15</v>
      </c>
      <c r="AB94" s="7">
        <v>16</v>
      </c>
      <c r="AC94" s="7"/>
      <c r="AD94" s="7"/>
    </row>
    <row r="95" spans="1:33" hidden="1" x14ac:dyDescent="0.25">
      <c r="B95" s="26"/>
      <c r="C95" s="29"/>
      <c r="D95" s="7"/>
      <c r="E95" s="7"/>
      <c r="F95" s="7"/>
      <c r="G95" s="7" t="str">
        <f>CONCATENATE($C90,"_",$C91,"_",G93)</f>
        <v>1_10_2002</v>
      </c>
      <c r="H95" s="7" t="str">
        <f>CONCATENATE($C90,"_",$C91,"_",H93)</f>
        <v>1_10_2012</v>
      </c>
      <c r="I95" s="29"/>
      <c r="J95" s="7"/>
      <c r="K95" s="7"/>
      <c r="L95" s="7"/>
      <c r="M95" s="7" t="str">
        <f>IF($G93+M94&gt;$H93,0,CONCATENATE($C90,"_",$C91,"_",$G93+M94))</f>
        <v>1_10_2003</v>
      </c>
      <c r="N95" s="7" t="str">
        <f t="shared" ref="N95:AB95" si="28">IF($G93+N94&gt;$H93,0,CONCATENATE($C90,"_",$C91,"_",$G93+N94))</f>
        <v>1_10_2004</v>
      </c>
      <c r="O95" s="7" t="str">
        <f t="shared" si="28"/>
        <v>1_10_2005</v>
      </c>
      <c r="P95" s="7" t="str">
        <f t="shared" si="28"/>
        <v>1_10_2006</v>
      </c>
      <c r="Q95" s="7" t="str">
        <f t="shared" si="28"/>
        <v>1_10_2007</v>
      </c>
      <c r="R95" s="7" t="str">
        <f t="shared" si="28"/>
        <v>1_10_2008</v>
      </c>
      <c r="S95" s="7" t="str">
        <f t="shared" si="28"/>
        <v>1_10_2009</v>
      </c>
      <c r="T95" s="7" t="str">
        <f t="shared" si="28"/>
        <v>1_10_2010</v>
      </c>
      <c r="U95" s="7" t="str">
        <f t="shared" si="28"/>
        <v>1_10_2011</v>
      </c>
      <c r="V95" s="7" t="str">
        <f t="shared" si="28"/>
        <v>1_10_2012</v>
      </c>
      <c r="W95" s="7">
        <f t="shared" si="28"/>
        <v>0</v>
      </c>
      <c r="X95" s="7">
        <f t="shared" si="28"/>
        <v>0</v>
      </c>
      <c r="Y95" s="7">
        <f t="shared" si="28"/>
        <v>0</v>
      </c>
      <c r="Z95" s="7">
        <f t="shared" si="28"/>
        <v>0</v>
      </c>
      <c r="AA95" s="7">
        <f t="shared" si="28"/>
        <v>0</v>
      </c>
      <c r="AB95" s="7">
        <f t="shared" si="28"/>
        <v>0</v>
      </c>
      <c r="AC95" s="7"/>
      <c r="AD95" s="7"/>
    </row>
    <row r="96" spans="1:33" hidden="1" x14ac:dyDescent="0.25">
      <c r="B96" s="26"/>
      <c r="C96" s="29"/>
      <c r="D96" s="7"/>
      <c r="E96" s="7"/>
      <c r="F96" s="7" t="s">
        <v>23</v>
      </c>
      <c r="G96" s="30"/>
      <c r="H96" s="30"/>
      <c r="I96" s="29"/>
      <c r="J96" s="7"/>
      <c r="K96" s="7"/>
      <c r="L96" s="7" t="s">
        <v>23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1" x14ac:dyDescent="0.25">
      <c r="B97" s="116" t="s">
        <v>31</v>
      </c>
      <c r="C97" s="117" t="s">
        <v>21</v>
      </c>
      <c r="D97" s="105" t="s">
        <v>88</v>
      </c>
      <c r="E97" s="56"/>
      <c r="F97" s="7">
        <f>MATCH($D97,FAC_TOTALS_APTA!$A$2:$BP$2,)</f>
        <v>12</v>
      </c>
      <c r="G97" s="30">
        <f>VLOOKUP(G95,FAC_TOTALS_APTA!$A$4:$BP$126,$F97,FALSE)</f>
        <v>474570591.99999899</v>
      </c>
      <c r="H97" s="30">
        <f>VLOOKUP(H95,FAC_TOTALS_APTA!$A$4:$BP$126,$F97,FALSE)</f>
        <v>542311539</v>
      </c>
      <c r="I97" s="31">
        <f>IFERROR(H97/G97-1,"-")</f>
        <v>0.14274156077501154</v>
      </c>
      <c r="J97" s="32" t="str">
        <f>IF(C97="Log","_log","")</f>
        <v>_log</v>
      </c>
      <c r="K97" s="32" t="str">
        <f>CONCATENATE(D97,J97,"_FAC")</f>
        <v>VRM_ADJ_HINY_log_FAC</v>
      </c>
      <c r="L97" s="7">
        <f>MATCH($K97,FAC_TOTALS_APTA!$A$2:$BN$2,)</f>
        <v>33</v>
      </c>
      <c r="M97" s="30">
        <f>IF(M95=0,0,VLOOKUP(M95,FAC_TOTALS_APTA!$A$4:$BP$126,$L97,FALSE))</f>
        <v>84340498.774054602</v>
      </c>
      <c r="N97" s="30">
        <f>IF(N95=0,0,VLOOKUP(N95,FAC_TOTALS_APTA!$A$4:$BP$126,$L97,FALSE))</f>
        <v>49687536.245897099</v>
      </c>
      <c r="O97" s="30">
        <f>IF(O95=0,0,VLOOKUP(O95,FAC_TOTALS_APTA!$A$4:$BP$126,$L97,FALSE))</f>
        <v>17066714.803181499</v>
      </c>
      <c r="P97" s="30">
        <f>IF(P95=0,0,VLOOKUP(P95,FAC_TOTALS_APTA!$A$4:$BP$126,$L97,FALSE))</f>
        <v>38904080.916374899</v>
      </c>
      <c r="Q97" s="30">
        <f>IF(Q95=0,0,VLOOKUP(Q95,FAC_TOTALS_APTA!$A$4:$BP$126,$L97,FALSE))</f>
        <v>10411440.018034199</v>
      </c>
      <c r="R97" s="30">
        <f>IF(R95=0,0,VLOOKUP(R95,FAC_TOTALS_APTA!$A$4:$BP$126,$L97,FALSE))</f>
        <v>53031361.6722707</v>
      </c>
      <c r="S97" s="30">
        <f>IF(S95=0,0,VLOOKUP(S95,FAC_TOTALS_APTA!$A$4:$BP$126,$L97,FALSE))</f>
        <v>13057707.5259261</v>
      </c>
      <c r="T97" s="30">
        <f>IF(T95=0,0,VLOOKUP(T95,FAC_TOTALS_APTA!$A$4:$BP$126,$L97,FALSE))</f>
        <v>-32384867.282605998</v>
      </c>
      <c r="U97" s="30">
        <f>IF(U95=0,0,VLOOKUP(U95,FAC_TOTALS_APTA!$A$4:$BP$126,$L97,FALSE))</f>
        <v>-33925858.825952098</v>
      </c>
      <c r="V97" s="30">
        <f>IF(V95=0,0,VLOOKUP(V95,FAC_TOTALS_APTA!$A$4:$BP$126,$L97,FALSE))</f>
        <v>-1721152.6191825201</v>
      </c>
      <c r="W97" s="30">
        <f>IF(W95=0,0,VLOOKUP(W95,FAC_TOTALS_APTA!$A$4:$BP$126,$L97,FALSE))</f>
        <v>0</v>
      </c>
      <c r="X97" s="30">
        <f>IF(X95=0,0,VLOOKUP(X95,FAC_TOTALS_APTA!$A$4:$BP$126,$L97,FALSE))</f>
        <v>0</v>
      </c>
      <c r="Y97" s="30">
        <f>IF(Y95=0,0,VLOOKUP(Y95,FAC_TOTALS_APTA!$A$4:$BP$126,$L97,FALSE))</f>
        <v>0</v>
      </c>
      <c r="Z97" s="30">
        <f>IF(Z95=0,0,VLOOKUP(Z95,FAC_TOTALS_APTA!$A$4:$BP$126,$L97,FALSE))</f>
        <v>0</v>
      </c>
      <c r="AA97" s="30">
        <f>IF(AA95=0,0,VLOOKUP(AA95,FAC_TOTALS_APTA!$A$4:$BP$126,$L97,FALSE))</f>
        <v>0</v>
      </c>
      <c r="AB97" s="30">
        <f>IF(AB95=0,0,VLOOKUP(AB95,FAC_TOTALS_APTA!$A$4:$BP$126,$L97,FALSE))</f>
        <v>0</v>
      </c>
      <c r="AC97" s="33">
        <f>SUM(M97:AB97)</f>
        <v>198467461.22799844</v>
      </c>
      <c r="AD97" s="34">
        <f>AC97/G111</f>
        <v>8.3048196901543775E-2</v>
      </c>
    </row>
    <row r="98" spans="1:31" x14ac:dyDescent="0.25">
      <c r="B98" s="116" t="s">
        <v>52</v>
      </c>
      <c r="C98" s="117" t="s">
        <v>21</v>
      </c>
      <c r="D98" s="105" t="s">
        <v>78</v>
      </c>
      <c r="E98" s="56"/>
      <c r="F98" s="7">
        <f>MATCH($D98,FAC_TOTALS_APTA!$A$2:$BP$2,)</f>
        <v>14</v>
      </c>
      <c r="G98" s="55">
        <f>VLOOKUP(G95,FAC_TOTALS_APTA!$A$4:$BP$126,$F98,FALSE)</f>
        <v>1.7610024585999999</v>
      </c>
      <c r="H98" s="55">
        <f>VLOOKUP(H95,FAC_TOTALS_APTA!$A$4:$BP$126,$F98,FALSE)</f>
        <v>1.6964752675200001</v>
      </c>
      <c r="I98" s="31">
        <f t="shared" ref="I98:I109" si="29">IFERROR(H98/G98-1,"-")</f>
        <v>-3.6642306071110853E-2</v>
      </c>
      <c r="J98" s="32" t="str">
        <f t="shared" ref="J98:J106" si="30">IF(C98="Log","_log","")</f>
        <v>_log</v>
      </c>
      <c r="K98" s="32" t="str">
        <f t="shared" ref="K98:K110" si="31">CONCATENATE(D98,J98,"_FAC")</f>
        <v>FARE_per_UPT_cleaned_2018_HINY_log_FAC</v>
      </c>
      <c r="L98" s="7">
        <f>MATCH($K98,FAC_TOTALS_APTA!$A$2:$BN$2,)</f>
        <v>35</v>
      </c>
      <c r="M98" s="30">
        <f>IF(M95=0,0,VLOOKUP(M95,FAC_TOTALS_APTA!$A$4:$BP$126,$L98,FALSE))</f>
        <v>-18253532.026599798</v>
      </c>
      <c r="N98" s="30">
        <f>IF(N95=0,0,VLOOKUP(N95,FAC_TOTALS_APTA!$A$4:$BP$126,$L98,FALSE))</f>
        <v>2856145.72995689</v>
      </c>
      <c r="O98" s="30">
        <f>IF(O95=0,0,VLOOKUP(O95,FAC_TOTALS_APTA!$A$4:$BP$126,$L98,FALSE))</f>
        <v>34727492.169849403</v>
      </c>
      <c r="P98" s="30">
        <f>IF(P95=0,0,VLOOKUP(P95,FAC_TOTALS_APTA!$A$4:$BP$126,$L98,FALSE))</f>
        <v>3107133.68214883</v>
      </c>
      <c r="Q98" s="30">
        <f>IF(Q95=0,0,VLOOKUP(Q95,FAC_TOTALS_APTA!$A$4:$BP$126,$L98,FALSE))</f>
        <v>9939825.48586406</v>
      </c>
      <c r="R98" s="30">
        <f>IF(R95=0,0,VLOOKUP(R95,FAC_TOTALS_APTA!$A$4:$BP$126,$L98,FALSE))</f>
        <v>-4140926.2643682398</v>
      </c>
      <c r="S98" s="30">
        <f>IF(S95=0,0,VLOOKUP(S95,FAC_TOTALS_APTA!$A$4:$BP$126,$L98,FALSE))</f>
        <v>-13862624.2921583</v>
      </c>
      <c r="T98" s="30">
        <f>IF(T95=0,0,VLOOKUP(T95,FAC_TOTALS_APTA!$A$4:$BP$126,$L98,FALSE))</f>
        <v>-230436.941681656</v>
      </c>
      <c r="U98" s="30">
        <f>IF(U95=0,0,VLOOKUP(U95,FAC_TOTALS_APTA!$A$4:$BP$126,$L98,FALSE))</f>
        <v>-16809312.289924499</v>
      </c>
      <c r="V98" s="30">
        <f>IF(V95=0,0,VLOOKUP(V95,FAC_TOTALS_APTA!$A$4:$BP$126,$L98,FALSE))</f>
        <v>6933375.8577847704</v>
      </c>
      <c r="W98" s="30">
        <f>IF(W95=0,0,VLOOKUP(W95,FAC_TOTALS_APTA!$A$4:$BP$126,$L98,FALSE))</f>
        <v>0</v>
      </c>
      <c r="X98" s="30">
        <f>IF(X95=0,0,VLOOKUP(X95,FAC_TOTALS_APTA!$A$4:$BP$126,$L98,FALSE))</f>
        <v>0</v>
      </c>
      <c r="Y98" s="30">
        <f>IF(Y95=0,0,VLOOKUP(Y95,FAC_TOTALS_APTA!$A$4:$BP$126,$L98,FALSE))</f>
        <v>0</v>
      </c>
      <c r="Z98" s="30">
        <f>IF(Z95=0,0,VLOOKUP(Z95,FAC_TOTALS_APTA!$A$4:$BP$126,$L98,FALSE))</f>
        <v>0</v>
      </c>
      <c r="AA98" s="30">
        <f>IF(AA95=0,0,VLOOKUP(AA95,FAC_TOTALS_APTA!$A$4:$BP$126,$L98,FALSE))</f>
        <v>0</v>
      </c>
      <c r="AB98" s="30">
        <f>IF(AB95=0,0,VLOOKUP(AB95,FAC_TOTALS_APTA!$A$4:$BP$126,$L98,FALSE))</f>
        <v>0</v>
      </c>
      <c r="AC98" s="33">
        <f t="shared" ref="AC98:AC109" si="32">SUM(M98:AB98)</f>
        <v>4267141.1108714603</v>
      </c>
      <c r="AD98" s="34">
        <f>AC98/G111</f>
        <v>1.7855741842498663E-3</v>
      </c>
    </row>
    <row r="99" spans="1:31" x14ac:dyDescent="0.25">
      <c r="B99" s="116" t="s">
        <v>84</v>
      </c>
      <c r="C99" s="117"/>
      <c r="D99" s="105" t="s">
        <v>81</v>
      </c>
      <c r="E99" s="119"/>
      <c r="F99" s="105">
        <f>MATCH($D99,FAC_TOTALS_APTA!$A$2:$BP$2,)</f>
        <v>23</v>
      </c>
      <c r="G99" s="118">
        <f>VLOOKUP(G95,FAC_TOTALS_APTA!$A$4:$BP$126,$F99,FALSE)</f>
        <v>0</v>
      </c>
      <c r="H99" s="118">
        <f>VLOOKUP(H95,FAC_TOTALS_APTA!$A$4:$BP$126,$F99,FALSE)</f>
        <v>0</v>
      </c>
      <c r="I99" s="120" t="str">
        <f>IFERROR(H99/G99-1,"-")</f>
        <v>-</v>
      </c>
      <c r="J99" s="121" t="str">
        <f t="shared" si="30"/>
        <v/>
      </c>
      <c r="K99" s="121" t="str">
        <f t="shared" si="31"/>
        <v>RESTRUCTURE_FAC</v>
      </c>
      <c r="L99" s="105">
        <f>MATCH($K99,FAC_TOTALS_APTA!$A$2:$BN$2,)</f>
        <v>44</v>
      </c>
      <c r="M99" s="118">
        <f>IF(M95=0,0,VLOOKUP(M95,FAC_TOTALS_APTA!$A$4:$BP$126,$L99,FALSE))</f>
        <v>0</v>
      </c>
      <c r="N99" s="118">
        <f>IF(N95=0,0,VLOOKUP(N95,FAC_TOTALS_APTA!$A$4:$BP$126,$L99,FALSE))</f>
        <v>0</v>
      </c>
      <c r="O99" s="118">
        <f>IF(O95=0,0,VLOOKUP(O95,FAC_TOTALS_APTA!$A$4:$BP$126,$L99,FALSE))</f>
        <v>0</v>
      </c>
      <c r="P99" s="118">
        <f>IF(P95=0,0,VLOOKUP(P95,FAC_TOTALS_APTA!$A$4:$BP$126,$L99,FALSE))</f>
        <v>0</v>
      </c>
      <c r="Q99" s="118">
        <f>IF(Q95=0,0,VLOOKUP(Q95,FAC_TOTALS_APTA!$A$4:$BP$126,$L99,FALSE))</f>
        <v>0</v>
      </c>
      <c r="R99" s="118">
        <f>IF(R95=0,0,VLOOKUP(R95,FAC_TOTALS_APTA!$A$4:$BP$126,$L99,FALSE))</f>
        <v>0</v>
      </c>
      <c r="S99" s="118">
        <f>IF(S95=0,0,VLOOKUP(S95,FAC_TOTALS_APTA!$A$4:$BP$126,$L99,FALSE))</f>
        <v>0</v>
      </c>
      <c r="T99" s="118">
        <f>IF(T95=0,0,VLOOKUP(T95,FAC_TOTALS_APTA!$A$4:$BP$126,$L99,FALSE))</f>
        <v>0</v>
      </c>
      <c r="U99" s="118">
        <f>IF(U95=0,0,VLOOKUP(U95,FAC_TOTALS_APTA!$A$4:$BP$126,$L99,FALSE))</f>
        <v>0</v>
      </c>
      <c r="V99" s="118">
        <f>IF(V95=0,0,VLOOKUP(V95,FAC_TOTALS_APTA!$A$4:$BP$126,$L99,FALSE))</f>
        <v>0</v>
      </c>
      <c r="W99" s="118">
        <f>IF(W95=0,0,VLOOKUP(W95,FAC_TOTALS_APTA!$A$4:$BP$126,$L99,FALSE))</f>
        <v>0</v>
      </c>
      <c r="X99" s="118">
        <f>IF(X95=0,0,VLOOKUP(X95,FAC_TOTALS_APTA!$A$4:$BP$126,$L99,FALSE))</f>
        <v>0</v>
      </c>
      <c r="Y99" s="118">
        <f>IF(Y95=0,0,VLOOKUP(Y95,FAC_TOTALS_APTA!$A$4:$BP$126,$L99,FALSE))</f>
        <v>0</v>
      </c>
      <c r="Z99" s="118">
        <f>IF(Z95=0,0,VLOOKUP(Z95,FAC_TOTALS_APTA!$A$4:$BP$126,$L99,FALSE))</f>
        <v>0</v>
      </c>
      <c r="AA99" s="118">
        <f>IF(AA95=0,0,VLOOKUP(AA95,FAC_TOTALS_APTA!$A$4:$BP$126,$L99,FALSE))</f>
        <v>0</v>
      </c>
      <c r="AB99" s="118">
        <f>IF(AB95=0,0,VLOOKUP(AB95,FAC_TOTALS_APTA!$A$4:$BP$126,$L99,FALSE))</f>
        <v>0</v>
      </c>
      <c r="AC99" s="122">
        <f t="shared" si="32"/>
        <v>0</v>
      </c>
      <c r="AD99" s="123">
        <f>AC99/G112</f>
        <v>0</v>
      </c>
    </row>
    <row r="100" spans="1:31" x14ac:dyDescent="0.25">
      <c r="B100" s="116" t="s">
        <v>87</v>
      </c>
      <c r="C100" s="117"/>
      <c r="D100" s="105" t="s">
        <v>80</v>
      </c>
      <c r="E100" s="119"/>
      <c r="F100" s="105">
        <f>MATCH($D100,FAC_TOTALS_APTA!$A$2:$BP$2,)</f>
        <v>22</v>
      </c>
      <c r="G100" s="118">
        <f>VLOOKUP(G95,FAC_TOTALS_APTA!$A$4:$BP$126,$F100,FALSE)</f>
        <v>0</v>
      </c>
      <c r="H100" s="118">
        <f>VLOOKUP(H95,FAC_TOTALS_APTA!$A$4:$BP$126,$F100,FALSE)</f>
        <v>0</v>
      </c>
      <c r="I100" s="120" t="str">
        <f>IFERROR(H100/G100-1,"-")</f>
        <v>-</v>
      </c>
      <c r="J100" s="121" t="str">
        <f t="shared" si="30"/>
        <v/>
      </c>
      <c r="K100" s="121" t="str">
        <f t="shared" si="31"/>
        <v>MAINTENANCE_WMATA_FAC</v>
      </c>
      <c r="L100" s="105">
        <f>MATCH($K100,FAC_TOTALS_APTA!$A$2:$BN$2,)</f>
        <v>43</v>
      </c>
      <c r="M100" s="118">
        <f>IF(M96=0,0,VLOOKUP(M96,FAC_TOTALS_APTA!$A$4:$BP$126,$L100,FALSE))</f>
        <v>0</v>
      </c>
      <c r="N100" s="118">
        <f>IF(N96=0,0,VLOOKUP(N96,FAC_TOTALS_APTA!$A$4:$BP$126,$L100,FALSE))</f>
        <v>0</v>
      </c>
      <c r="O100" s="118">
        <f>IF(O96=0,0,VLOOKUP(O96,FAC_TOTALS_APTA!$A$4:$BP$126,$L100,FALSE))</f>
        <v>0</v>
      </c>
      <c r="P100" s="118">
        <f>IF(P96=0,0,VLOOKUP(P96,FAC_TOTALS_APTA!$A$4:$BP$126,$L100,FALSE))</f>
        <v>0</v>
      </c>
      <c r="Q100" s="118">
        <f>IF(Q96=0,0,VLOOKUP(Q96,FAC_TOTALS_APTA!$A$4:$BP$126,$L100,FALSE))</f>
        <v>0</v>
      </c>
      <c r="R100" s="118">
        <f>IF(R96=0,0,VLOOKUP(R96,FAC_TOTALS_APTA!$A$4:$BP$126,$L100,FALSE))</f>
        <v>0</v>
      </c>
      <c r="S100" s="118">
        <f>IF(S96=0,0,VLOOKUP(S96,FAC_TOTALS_APTA!$A$4:$BP$126,$L100,FALSE))</f>
        <v>0</v>
      </c>
      <c r="T100" s="118">
        <f>IF(T96=0,0,VLOOKUP(T96,FAC_TOTALS_APTA!$A$4:$BP$126,$L100,FALSE))</f>
        <v>0</v>
      </c>
      <c r="U100" s="118">
        <f>IF(U96=0,0,VLOOKUP(U96,FAC_TOTALS_APTA!$A$4:$BP$126,$L100,FALSE))</f>
        <v>0</v>
      </c>
      <c r="V100" s="118">
        <f>IF(V96=0,0,VLOOKUP(V96,FAC_TOTALS_APTA!$A$4:$BP$126,$L100,FALSE))</f>
        <v>0</v>
      </c>
      <c r="W100" s="118">
        <f>IF(W96=0,0,VLOOKUP(W96,FAC_TOTALS_APTA!$A$4:$BP$126,$L100,FALSE))</f>
        <v>0</v>
      </c>
      <c r="X100" s="118">
        <f>IF(X96=0,0,VLOOKUP(X96,FAC_TOTALS_APTA!$A$4:$BP$126,$L100,FALSE))</f>
        <v>0</v>
      </c>
      <c r="Y100" s="118">
        <f>IF(Y96=0,0,VLOOKUP(Y96,FAC_TOTALS_APTA!$A$4:$BP$126,$L100,FALSE))</f>
        <v>0</v>
      </c>
      <c r="Z100" s="118">
        <f>IF(Z96=0,0,VLOOKUP(Z96,FAC_TOTALS_APTA!$A$4:$BP$126,$L100,FALSE))</f>
        <v>0</v>
      </c>
      <c r="AA100" s="118">
        <f>IF(AA96=0,0,VLOOKUP(AA96,FAC_TOTALS_APTA!$A$4:$BP$126,$L100,FALSE))</f>
        <v>0</v>
      </c>
      <c r="AB100" s="118">
        <f>IF(AB96=0,0,VLOOKUP(AB96,FAC_TOTALS_APTA!$A$4:$BP$126,$L100,FALSE))</f>
        <v>0</v>
      </c>
      <c r="AC100" s="122">
        <f t="shared" si="32"/>
        <v>0</v>
      </c>
      <c r="AD100" s="123">
        <f>AC100/G112</f>
        <v>0</v>
      </c>
    </row>
    <row r="101" spans="1:31" x14ac:dyDescent="0.25">
      <c r="B101" s="116" t="s">
        <v>48</v>
      </c>
      <c r="C101" s="117" t="s">
        <v>21</v>
      </c>
      <c r="D101" s="105" t="s">
        <v>8</v>
      </c>
      <c r="E101" s="56"/>
      <c r="F101" s="7">
        <f>MATCH($D101,FAC_TOTALS_APTA!$A$2:$BP$2,)</f>
        <v>16</v>
      </c>
      <c r="G101" s="30">
        <f>VLOOKUP(G95,FAC_TOTALS_APTA!$A$4:$BP$126,$F101,FALSE)</f>
        <v>25697520.3899999</v>
      </c>
      <c r="H101" s="30">
        <f>VLOOKUP(H95,FAC_TOTALS_APTA!$A$4:$BP$126,$F101,FALSE)</f>
        <v>27909105.420000002</v>
      </c>
      <c r="I101" s="31">
        <f t="shared" si="29"/>
        <v>8.606219574635432E-2</v>
      </c>
      <c r="J101" s="32" t="str">
        <f t="shared" si="30"/>
        <v>_log</v>
      </c>
      <c r="K101" s="32" t="str">
        <f t="shared" si="31"/>
        <v>POP_EMP_log_FAC</v>
      </c>
      <c r="L101" s="7">
        <f>MATCH($K101,FAC_TOTALS_APTA!$A$2:$BN$2,)</f>
        <v>37</v>
      </c>
      <c r="M101" s="30">
        <f>IF(M95=0,0,VLOOKUP(M95,FAC_TOTALS_APTA!$A$4:$BP$126,$L101,FALSE))</f>
        <v>6049338.9419618901</v>
      </c>
      <c r="N101" s="30">
        <f>IF(N95=0,0,VLOOKUP(N95,FAC_TOTALS_APTA!$A$4:$BP$126,$L101,FALSE))</f>
        <v>8880907.5743507408</v>
      </c>
      <c r="O101" s="30">
        <f>IF(O95=0,0,VLOOKUP(O95,FAC_TOTALS_APTA!$A$4:$BP$126,$L101,FALSE))</f>
        <v>9137265.2801805809</v>
      </c>
      <c r="P101" s="30">
        <f>IF(P95=0,0,VLOOKUP(P95,FAC_TOTALS_APTA!$A$4:$BP$126,$L101,FALSE))</f>
        <v>11775919.9684163</v>
      </c>
      <c r="Q101" s="30">
        <f>IF(Q95=0,0,VLOOKUP(Q95,FAC_TOTALS_APTA!$A$4:$BP$126,$L101,FALSE))</f>
        <v>1242466.66599708</v>
      </c>
      <c r="R101" s="30">
        <f>IF(R95=0,0,VLOOKUP(R95,FAC_TOTALS_APTA!$A$4:$BP$126,$L101,FALSE))</f>
        <v>5364910.0168386502</v>
      </c>
      <c r="S101" s="30">
        <f>IF(S95=0,0,VLOOKUP(S95,FAC_TOTALS_APTA!$A$4:$BP$126,$L101,FALSE))</f>
        <v>-5023091.3282542704</v>
      </c>
      <c r="T101" s="30">
        <f>IF(T95=0,0,VLOOKUP(T95,FAC_TOTALS_APTA!$A$4:$BP$126,$L101,FALSE))</f>
        <v>-3971486.7576840199</v>
      </c>
      <c r="U101" s="30">
        <f>IF(U95=0,0,VLOOKUP(U95,FAC_TOTALS_APTA!$A$4:$BP$126,$L101,FALSE))</f>
        <v>2938216.8787094201</v>
      </c>
      <c r="V101" s="30">
        <f>IF(V95=0,0,VLOOKUP(V95,FAC_TOTALS_APTA!$A$4:$BP$126,$L101,FALSE))</f>
        <v>5240228.4405002696</v>
      </c>
      <c r="W101" s="30">
        <f>IF(W95=0,0,VLOOKUP(W95,FAC_TOTALS_APTA!$A$4:$BP$126,$L101,FALSE))</f>
        <v>0</v>
      </c>
      <c r="X101" s="30">
        <f>IF(X95=0,0,VLOOKUP(X95,FAC_TOTALS_APTA!$A$4:$BP$126,$L101,FALSE))</f>
        <v>0</v>
      </c>
      <c r="Y101" s="30">
        <f>IF(Y95=0,0,VLOOKUP(Y95,FAC_TOTALS_APTA!$A$4:$BP$126,$L101,FALSE))</f>
        <v>0</v>
      </c>
      <c r="Z101" s="30">
        <f>IF(Z95=0,0,VLOOKUP(Z95,FAC_TOTALS_APTA!$A$4:$BP$126,$L101,FALSE))</f>
        <v>0</v>
      </c>
      <c r="AA101" s="30">
        <f>IF(AA95=0,0,VLOOKUP(AA95,FAC_TOTALS_APTA!$A$4:$BP$126,$L101,FALSE))</f>
        <v>0</v>
      </c>
      <c r="AB101" s="30">
        <f>IF(AB95=0,0,VLOOKUP(AB95,FAC_TOTALS_APTA!$A$4:$BP$126,$L101,FALSE))</f>
        <v>0</v>
      </c>
      <c r="AC101" s="33">
        <f t="shared" si="32"/>
        <v>41634675.681016631</v>
      </c>
      <c r="AD101" s="34">
        <f>AC101/G111</f>
        <v>1.7421922578617632E-2</v>
      </c>
    </row>
    <row r="102" spans="1:31" x14ac:dyDescent="0.25">
      <c r="B102" s="26" t="s">
        <v>74</v>
      </c>
      <c r="C102" s="117"/>
      <c r="D102" s="105" t="s">
        <v>73</v>
      </c>
      <c r="E102" s="56"/>
      <c r="F102" s="7">
        <f>MATCH($D102,FAC_TOTALS_APTA!$A$2:$BP$2,)</f>
        <v>17</v>
      </c>
      <c r="G102" s="55">
        <f>VLOOKUP(G95,FAC_TOTALS_APTA!$A$4:$BP$126,$F102,FALSE)</f>
        <v>0.70319922136740198</v>
      </c>
      <c r="H102" s="55">
        <f>VLOOKUP(H95,FAC_TOTALS_APTA!$A$4:$BP$126,$F102,FALSE)</f>
        <v>0.70702565886186597</v>
      </c>
      <c r="I102" s="31">
        <f t="shared" si="29"/>
        <v>5.4414700389220361E-3</v>
      </c>
      <c r="J102" s="32" t="str">
        <f t="shared" si="30"/>
        <v/>
      </c>
      <c r="K102" s="32" t="str">
        <f t="shared" si="31"/>
        <v>TSD_POP_EMP_PCT_FAC</v>
      </c>
      <c r="L102" s="7">
        <f>MATCH($K102,FAC_TOTALS_APTA!$A$2:$BN$2,)</f>
        <v>38</v>
      </c>
      <c r="M102" s="30">
        <f>IF(M95=0,0,VLOOKUP(M95,FAC_TOTALS_APTA!$A$4:$BP$126,$L102,FALSE))</f>
        <v>-966870.49308392697</v>
      </c>
      <c r="N102" s="30">
        <f>IF(N95=0,0,VLOOKUP(N95,FAC_TOTALS_APTA!$A$4:$BP$126,$L102,FALSE))</f>
        <v>-2806561.8712255498</v>
      </c>
      <c r="O102" s="30">
        <f>IF(O95=0,0,VLOOKUP(O95,FAC_TOTALS_APTA!$A$4:$BP$126,$L102,FALSE))</f>
        <v>-1939396.2276922299</v>
      </c>
      <c r="P102" s="30">
        <f>IF(P95=0,0,VLOOKUP(P95,FAC_TOTALS_APTA!$A$4:$BP$126,$L102,FALSE))</f>
        <v>4680060.5172624197</v>
      </c>
      <c r="Q102" s="30">
        <f>IF(Q95=0,0,VLOOKUP(Q95,FAC_TOTALS_APTA!$A$4:$BP$126,$L102,FALSE))</f>
        <v>-1052724.81981711</v>
      </c>
      <c r="R102" s="30">
        <f>IF(R95=0,0,VLOOKUP(R95,FAC_TOTALS_APTA!$A$4:$BP$126,$L102,FALSE))</f>
        <v>-1259456.14779506</v>
      </c>
      <c r="S102" s="30">
        <f>IF(S95=0,0,VLOOKUP(S95,FAC_TOTALS_APTA!$A$4:$BP$126,$L102,FALSE))</f>
        <v>9327934.9960270394</v>
      </c>
      <c r="T102" s="30">
        <f>IF(T95=0,0,VLOOKUP(T95,FAC_TOTALS_APTA!$A$4:$BP$126,$L102,FALSE))</f>
        <v>5249866.5455385698</v>
      </c>
      <c r="U102" s="30">
        <f>IF(U95=0,0,VLOOKUP(U95,FAC_TOTALS_APTA!$A$4:$BP$126,$L102,FALSE))</f>
        <v>-147103.069966315</v>
      </c>
      <c r="V102" s="30">
        <f>IF(V95=0,0,VLOOKUP(V95,FAC_TOTALS_APTA!$A$4:$BP$126,$L102,FALSE))</f>
        <v>-5424028.2232941398</v>
      </c>
      <c r="W102" s="30">
        <f>IF(W95=0,0,VLOOKUP(W95,FAC_TOTALS_APTA!$A$4:$BP$126,$L102,FALSE))</f>
        <v>0</v>
      </c>
      <c r="X102" s="30">
        <f>IF(X95=0,0,VLOOKUP(X95,FAC_TOTALS_APTA!$A$4:$BP$126,$L102,FALSE))</f>
        <v>0</v>
      </c>
      <c r="Y102" s="30">
        <f>IF(Y95=0,0,VLOOKUP(Y95,FAC_TOTALS_APTA!$A$4:$BP$126,$L102,FALSE))</f>
        <v>0</v>
      </c>
      <c r="Z102" s="30">
        <f>IF(Z95=0,0,VLOOKUP(Z95,FAC_TOTALS_APTA!$A$4:$BP$126,$L102,FALSE))</f>
        <v>0</v>
      </c>
      <c r="AA102" s="30">
        <f>IF(AA95=0,0,VLOOKUP(AA95,FAC_TOTALS_APTA!$A$4:$BP$126,$L102,FALSE))</f>
        <v>0</v>
      </c>
      <c r="AB102" s="30">
        <f>IF(AB95=0,0,VLOOKUP(AB95,FAC_TOTALS_APTA!$A$4:$BP$126,$L102,FALSE))</f>
        <v>0</v>
      </c>
      <c r="AC102" s="33">
        <f t="shared" si="32"/>
        <v>5661721.2059536995</v>
      </c>
      <c r="AD102" s="34">
        <f>AC102/G111</f>
        <v>2.3691326255921128E-3</v>
      </c>
    </row>
    <row r="103" spans="1:31" x14ac:dyDescent="0.2">
      <c r="B103" s="116" t="s">
        <v>49</v>
      </c>
      <c r="C103" s="117" t="s">
        <v>21</v>
      </c>
      <c r="D103" s="125" t="s">
        <v>92</v>
      </c>
      <c r="E103" s="56"/>
      <c r="F103" s="7">
        <f>MATCH($D103,FAC_TOTALS_APTA!$A$2:$BP$2,)</f>
        <v>18</v>
      </c>
      <c r="G103" s="35">
        <f>VLOOKUP(G95,FAC_TOTALS_APTA!$A$4:$BP$126,$F103,FALSE)</f>
        <v>1.974</v>
      </c>
      <c r="H103" s="35">
        <f>VLOOKUP(H95,FAC_TOTALS_APTA!$A$4:$BP$126,$F103,FALSE)</f>
        <v>4.1093000000000002</v>
      </c>
      <c r="I103" s="31">
        <f t="shared" si="29"/>
        <v>1.0817122593718338</v>
      </c>
      <c r="J103" s="32" t="str">
        <f t="shared" si="30"/>
        <v>_log</v>
      </c>
      <c r="K103" s="32" t="str">
        <f t="shared" si="31"/>
        <v>GAS_PRICE_2018_log_FAC</v>
      </c>
      <c r="L103" s="7">
        <f>MATCH($K103,FAC_TOTALS_APTA!$A$2:$BN$2,)</f>
        <v>39</v>
      </c>
      <c r="M103" s="30">
        <f>IF(M95=0,0,VLOOKUP(M95,FAC_TOTALS_APTA!$A$4:$BP$126,$L103,FALSE))</f>
        <v>25919287.274817001</v>
      </c>
      <c r="N103" s="30">
        <f>IF(N95=0,0,VLOOKUP(N95,FAC_TOTALS_APTA!$A$4:$BP$126,$L103,FALSE))</f>
        <v>27390343.872971401</v>
      </c>
      <c r="O103" s="30">
        <f>IF(O95=0,0,VLOOKUP(O95,FAC_TOTALS_APTA!$A$4:$BP$126,$L103,FALSE))</f>
        <v>37801885.469661802</v>
      </c>
      <c r="P103" s="30">
        <f>IF(P95=0,0,VLOOKUP(P95,FAC_TOTALS_APTA!$A$4:$BP$126,$L103,FALSE))</f>
        <v>27733145.579663198</v>
      </c>
      <c r="Q103" s="30">
        <f>IF(Q95=0,0,VLOOKUP(Q95,FAC_TOTALS_APTA!$A$4:$BP$126,$L103,FALSE))</f>
        <v>9474665.0833363105</v>
      </c>
      <c r="R103" s="30">
        <f>IF(R95=0,0,VLOOKUP(R95,FAC_TOTALS_APTA!$A$4:$BP$126,$L103,FALSE))</f>
        <v>39251139.5955116</v>
      </c>
      <c r="S103" s="30">
        <f>IF(S95=0,0,VLOOKUP(S95,FAC_TOTALS_APTA!$A$4:$BP$126,$L103,FALSE))</f>
        <v>-98916345.880111903</v>
      </c>
      <c r="T103" s="30">
        <f>IF(T95=0,0,VLOOKUP(T95,FAC_TOTALS_APTA!$A$4:$BP$126,$L103,FALSE))</f>
        <v>43498735.349693403</v>
      </c>
      <c r="U103" s="30">
        <f>IF(U95=0,0,VLOOKUP(U95,FAC_TOTALS_APTA!$A$4:$BP$126,$L103,FALSE))</f>
        <v>68543734.929964393</v>
      </c>
      <c r="V103" s="30">
        <f>IF(V95=0,0,VLOOKUP(V95,FAC_TOTALS_APTA!$A$4:$BP$126,$L103,FALSE))</f>
        <v>3575642.84998684</v>
      </c>
      <c r="W103" s="30">
        <f>IF(W95=0,0,VLOOKUP(W95,FAC_TOTALS_APTA!$A$4:$BP$126,$L103,FALSE))</f>
        <v>0</v>
      </c>
      <c r="X103" s="30">
        <f>IF(X95=0,0,VLOOKUP(X95,FAC_TOTALS_APTA!$A$4:$BP$126,$L103,FALSE))</f>
        <v>0</v>
      </c>
      <c r="Y103" s="30">
        <f>IF(Y95=0,0,VLOOKUP(Y95,FAC_TOTALS_APTA!$A$4:$BP$126,$L103,FALSE))</f>
        <v>0</v>
      </c>
      <c r="Z103" s="30">
        <f>IF(Z95=0,0,VLOOKUP(Z95,FAC_TOTALS_APTA!$A$4:$BP$126,$L103,FALSE))</f>
        <v>0</v>
      </c>
      <c r="AA103" s="30">
        <f>IF(AA95=0,0,VLOOKUP(AA95,FAC_TOTALS_APTA!$A$4:$BP$126,$L103,FALSE))</f>
        <v>0</v>
      </c>
      <c r="AB103" s="30">
        <f>IF(AB95=0,0,VLOOKUP(AB95,FAC_TOTALS_APTA!$A$4:$BP$126,$L103,FALSE))</f>
        <v>0</v>
      </c>
      <c r="AC103" s="33">
        <f t="shared" si="32"/>
        <v>184272234.12549406</v>
      </c>
      <c r="AD103" s="34">
        <f>AC103/G111</f>
        <v>7.7108240758724911E-2</v>
      </c>
    </row>
    <row r="104" spans="1:31" x14ac:dyDescent="0.25">
      <c r="B104" s="116" t="s">
        <v>46</v>
      </c>
      <c r="C104" s="117" t="s">
        <v>21</v>
      </c>
      <c r="D104" s="105" t="s">
        <v>14</v>
      </c>
      <c r="E104" s="56"/>
      <c r="F104" s="7">
        <f>MATCH($D104,FAC_TOTALS_APTA!$A$2:$BP$2,)</f>
        <v>19</v>
      </c>
      <c r="G104" s="55">
        <f>VLOOKUP(G95,FAC_TOTALS_APTA!$A$4:$BP$126,$F104,FALSE)</f>
        <v>42439.074999999903</v>
      </c>
      <c r="H104" s="55">
        <f>VLOOKUP(H95,FAC_TOTALS_APTA!$A$4:$BP$126,$F104,FALSE)</f>
        <v>33963.31</v>
      </c>
      <c r="I104" s="31">
        <f t="shared" si="29"/>
        <v>-0.19971606355699134</v>
      </c>
      <c r="J104" s="32" t="str">
        <f t="shared" si="30"/>
        <v>_log</v>
      </c>
      <c r="K104" s="32" t="str">
        <f t="shared" si="31"/>
        <v>TOTAL_MED_INC_INDIV_2018_log_FAC</v>
      </c>
      <c r="L104" s="7">
        <f>MATCH($K104,FAC_TOTALS_APTA!$A$2:$BN$2,)</f>
        <v>40</v>
      </c>
      <c r="M104" s="30">
        <f>IF(M95=0,0,VLOOKUP(M95,FAC_TOTALS_APTA!$A$4:$BP$126,$L104,FALSE))</f>
        <v>4105440.8084284798</v>
      </c>
      <c r="N104" s="30">
        <f>IF(N95=0,0,VLOOKUP(N95,FAC_TOTALS_APTA!$A$4:$BP$126,$L104,FALSE))</f>
        <v>5256603.0785004003</v>
      </c>
      <c r="O104" s="30">
        <f>IF(O95=0,0,VLOOKUP(O95,FAC_TOTALS_APTA!$A$4:$BP$126,$L104,FALSE))</f>
        <v>5053055.5144573599</v>
      </c>
      <c r="P104" s="30">
        <f>IF(P95=0,0,VLOOKUP(P95,FAC_TOTALS_APTA!$A$4:$BP$126,$L104,FALSE))</f>
        <v>9266393.1952495892</v>
      </c>
      <c r="Q104" s="30">
        <f>IF(Q95=0,0,VLOOKUP(Q95,FAC_TOTALS_APTA!$A$4:$BP$126,$L104,FALSE))</f>
        <v>-2962093.0379126398</v>
      </c>
      <c r="R104" s="30">
        <f>IF(R95=0,0,VLOOKUP(R95,FAC_TOTALS_APTA!$A$4:$BP$126,$L104,FALSE))</f>
        <v>-276696.79177677201</v>
      </c>
      <c r="S104" s="30">
        <f>IF(S95=0,0,VLOOKUP(S95,FAC_TOTALS_APTA!$A$4:$BP$126,$L104,FALSE))</f>
        <v>6257287.7756507397</v>
      </c>
      <c r="T104" s="30">
        <f>IF(T95=0,0,VLOOKUP(T95,FAC_TOTALS_APTA!$A$4:$BP$126,$L104,FALSE))</f>
        <v>1415992.6395116099</v>
      </c>
      <c r="U104" s="30">
        <f>IF(U95=0,0,VLOOKUP(U95,FAC_TOTALS_APTA!$A$4:$BP$126,$L104,FALSE))</f>
        <v>5663649.5995106502</v>
      </c>
      <c r="V104" s="30">
        <f>IF(V95=0,0,VLOOKUP(V95,FAC_TOTALS_APTA!$A$4:$BP$126,$L104,FALSE))</f>
        <v>1019491.2971056401</v>
      </c>
      <c r="W104" s="30">
        <f>IF(W95=0,0,VLOOKUP(W95,FAC_TOTALS_APTA!$A$4:$BP$126,$L104,FALSE))</f>
        <v>0</v>
      </c>
      <c r="X104" s="30">
        <f>IF(X95=0,0,VLOOKUP(X95,FAC_TOTALS_APTA!$A$4:$BP$126,$L104,FALSE))</f>
        <v>0</v>
      </c>
      <c r="Y104" s="30">
        <f>IF(Y95=0,0,VLOOKUP(Y95,FAC_TOTALS_APTA!$A$4:$BP$126,$L104,FALSE))</f>
        <v>0</v>
      </c>
      <c r="Z104" s="30">
        <f>IF(Z95=0,0,VLOOKUP(Z95,FAC_TOTALS_APTA!$A$4:$BP$126,$L104,FALSE))</f>
        <v>0</v>
      </c>
      <c r="AA104" s="30">
        <f>IF(AA95=0,0,VLOOKUP(AA95,FAC_TOTALS_APTA!$A$4:$BP$126,$L104,FALSE))</f>
        <v>0</v>
      </c>
      <c r="AB104" s="30">
        <f>IF(AB95=0,0,VLOOKUP(AB95,FAC_TOTALS_APTA!$A$4:$BP$126,$L104,FALSE))</f>
        <v>0</v>
      </c>
      <c r="AC104" s="33">
        <f t="shared" si="32"/>
        <v>34799124.078725055</v>
      </c>
      <c r="AD104" s="34">
        <f>AC104/G111</f>
        <v>1.4561603653362547E-2</v>
      </c>
    </row>
    <row r="105" spans="1:31" x14ac:dyDescent="0.25">
      <c r="B105" s="116" t="s">
        <v>62</v>
      </c>
      <c r="C105" s="117"/>
      <c r="D105" s="105" t="s">
        <v>9</v>
      </c>
      <c r="E105" s="56"/>
      <c r="F105" s="7">
        <f>MATCH($D105,FAC_TOTALS_APTA!$A$2:$BP$2,)</f>
        <v>20</v>
      </c>
      <c r="G105" s="30">
        <f>VLOOKUP(G95,FAC_TOTALS_APTA!$A$4:$BP$126,$F105,FALSE)</f>
        <v>31.71</v>
      </c>
      <c r="H105" s="30">
        <f>VLOOKUP(H95,FAC_TOTALS_APTA!$A$4:$BP$126,$F105,FALSE)</f>
        <v>31.51</v>
      </c>
      <c r="I105" s="31">
        <f t="shared" si="29"/>
        <v>-6.3071586250393885E-3</v>
      </c>
      <c r="J105" s="32" t="str">
        <f t="shared" si="30"/>
        <v/>
      </c>
      <c r="K105" s="32" t="str">
        <f t="shared" si="31"/>
        <v>PCT_HH_NO_VEH_FAC</v>
      </c>
      <c r="L105" s="7">
        <f>MATCH($K105,FAC_TOTALS_APTA!$A$2:$BN$2,)</f>
        <v>41</v>
      </c>
      <c r="M105" s="30">
        <f>IF(M95=0,0,VLOOKUP(M95,FAC_TOTALS_APTA!$A$4:$BP$126,$L105,FALSE))</f>
        <v>-1407608.8508627701</v>
      </c>
      <c r="N105" s="30">
        <f>IF(N95=0,0,VLOOKUP(N95,FAC_TOTALS_APTA!$A$4:$BP$126,$L105,FALSE))</f>
        <v>-1427393.1358332101</v>
      </c>
      <c r="O105" s="30">
        <f>IF(O95=0,0,VLOOKUP(O95,FAC_TOTALS_APTA!$A$4:$BP$126,$L105,FALSE))</f>
        <v>-1342000.2793705501</v>
      </c>
      <c r="P105" s="30">
        <f>IF(P95=0,0,VLOOKUP(P95,FAC_TOTALS_APTA!$A$4:$BP$126,$L105,FALSE))</f>
        <v>-2485102.9712017798</v>
      </c>
      <c r="Q105" s="30">
        <f>IF(Q95=0,0,VLOOKUP(Q95,FAC_TOTALS_APTA!$A$4:$BP$126,$L105,FALSE))</f>
        <v>1136313.6472005399</v>
      </c>
      <c r="R105" s="30">
        <f>IF(R95=0,0,VLOOKUP(R95,FAC_TOTALS_APTA!$A$4:$BP$126,$L105,FALSE))</f>
        <v>109126.913226506</v>
      </c>
      <c r="S105" s="30">
        <f>IF(S95=0,0,VLOOKUP(S95,FAC_TOTALS_APTA!$A$4:$BP$126,$L105,FALSE))</f>
        <v>1062371.87494838</v>
      </c>
      <c r="T105" s="30">
        <f>IF(T95=0,0,VLOOKUP(T95,FAC_TOTALS_APTA!$A$4:$BP$126,$L105,FALSE))</f>
        <v>1725118.99817576</v>
      </c>
      <c r="U105" s="30">
        <f>IF(U95=0,0,VLOOKUP(U95,FAC_TOTALS_APTA!$A$4:$BP$126,$L105,FALSE))</f>
        <v>2064884.31385057</v>
      </c>
      <c r="V105" s="30">
        <f>IF(V95=0,0,VLOOKUP(V95,FAC_TOTALS_APTA!$A$4:$BP$126,$L105,FALSE))</f>
        <v>1197894.0678497599</v>
      </c>
      <c r="W105" s="30">
        <f>IF(W95=0,0,VLOOKUP(W95,FAC_TOTALS_APTA!$A$4:$BP$126,$L105,FALSE))</f>
        <v>0</v>
      </c>
      <c r="X105" s="30">
        <f>IF(X95=0,0,VLOOKUP(X95,FAC_TOTALS_APTA!$A$4:$BP$126,$L105,FALSE))</f>
        <v>0</v>
      </c>
      <c r="Y105" s="30">
        <f>IF(Y95=0,0,VLOOKUP(Y95,FAC_TOTALS_APTA!$A$4:$BP$126,$L105,FALSE))</f>
        <v>0</v>
      </c>
      <c r="Z105" s="30">
        <f>IF(Z95=0,0,VLOOKUP(Z95,FAC_TOTALS_APTA!$A$4:$BP$126,$L105,FALSE))</f>
        <v>0</v>
      </c>
      <c r="AA105" s="30">
        <f>IF(AA95=0,0,VLOOKUP(AA95,FAC_TOTALS_APTA!$A$4:$BP$126,$L105,FALSE))</f>
        <v>0</v>
      </c>
      <c r="AB105" s="30">
        <f>IF(AB95=0,0,VLOOKUP(AB95,FAC_TOTALS_APTA!$A$4:$BP$126,$L105,FALSE))</f>
        <v>0</v>
      </c>
      <c r="AC105" s="33">
        <f t="shared" si="32"/>
        <v>633604.57798320567</v>
      </c>
      <c r="AD105" s="34">
        <f>AC105/G111</f>
        <v>2.6513020030834953E-4</v>
      </c>
    </row>
    <row r="106" spans="1:31" x14ac:dyDescent="0.25">
      <c r="B106" s="116" t="s">
        <v>47</v>
      </c>
      <c r="C106" s="117"/>
      <c r="D106" s="105" t="s">
        <v>28</v>
      </c>
      <c r="E106" s="56"/>
      <c r="F106" s="7">
        <f>MATCH($D106,FAC_TOTALS_APTA!$A$2:$BP$2,)</f>
        <v>21</v>
      </c>
      <c r="G106" s="35">
        <f>VLOOKUP(G95,FAC_TOTALS_APTA!$A$4:$BP$126,$F106,FALSE)</f>
        <v>3.5</v>
      </c>
      <c r="H106" s="35">
        <f>VLOOKUP(H95,FAC_TOTALS_APTA!$A$4:$BP$126,$F106,FALSE)</f>
        <v>4.0999999999999996</v>
      </c>
      <c r="I106" s="31">
        <f t="shared" si="29"/>
        <v>0.17142857142857126</v>
      </c>
      <c r="J106" s="32" t="str">
        <f t="shared" si="30"/>
        <v/>
      </c>
      <c r="K106" s="32" t="str">
        <f t="shared" si="31"/>
        <v>JTW_HOME_PCT_FAC</v>
      </c>
      <c r="L106" s="7">
        <f>MATCH($K106,FAC_TOTALS_APTA!$A$2:$BN$2,)</f>
        <v>42</v>
      </c>
      <c r="M106" s="30">
        <f>IF(M95=0,0,VLOOKUP(M95,FAC_TOTALS_APTA!$A$4:$BP$126,$L106,FALSE))</f>
        <v>0</v>
      </c>
      <c r="N106" s="30">
        <f>IF(N95=0,0,VLOOKUP(N95,FAC_TOTALS_APTA!$A$4:$BP$126,$L106,FALSE))</f>
        <v>0</v>
      </c>
      <c r="O106" s="30">
        <f>IF(O95=0,0,VLOOKUP(O95,FAC_TOTALS_APTA!$A$4:$BP$126,$L106,FALSE))</f>
        <v>0</v>
      </c>
      <c r="P106" s="30">
        <f>IF(P95=0,0,VLOOKUP(P95,FAC_TOTALS_APTA!$A$4:$BP$126,$L106,FALSE))</f>
        <v>-3891501.9721021401</v>
      </c>
      <c r="Q106" s="30">
        <f>IF(Q95=0,0,VLOOKUP(Q95,FAC_TOTALS_APTA!$A$4:$BP$126,$L106,FALSE))</f>
        <v>2022945.8678314299</v>
      </c>
      <c r="R106" s="30">
        <f>IF(R95=0,0,VLOOKUP(R95,FAC_TOTALS_APTA!$A$4:$BP$126,$L106,FALSE))</f>
        <v>-2135794.3487656098</v>
      </c>
      <c r="S106" s="30">
        <f>IF(S95=0,0,VLOOKUP(S95,FAC_TOTALS_APTA!$A$4:$BP$126,$L106,FALSE))</f>
        <v>-4374905.5521339402</v>
      </c>
      <c r="T106" s="30">
        <f>IF(T95=0,0,VLOOKUP(T95,FAC_TOTALS_APTA!$A$4:$BP$126,$L106,FALSE))</f>
        <v>0</v>
      </c>
      <c r="U106" s="30">
        <f>IF(U95=0,0,VLOOKUP(U95,FAC_TOTALS_APTA!$A$4:$BP$126,$L106,FALSE))</f>
        <v>0</v>
      </c>
      <c r="V106" s="30">
        <f>IF(V95=0,0,VLOOKUP(V95,FAC_TOTALS_APTA!$A$4:$BP$126,$L106,FALSE))</f>
        <v>-4463095.9460303001</v>
      </c>
      <c r="W106" s="30">
        <f>IF(W95=0,0,VLOOKUP(W95,FAC_TOTALS_APTA!$A$4:$BP$126,$L106,FALSE))</f>
        <v>0</v>
      </c>
      <c r="X106" s="30">
        <f>IF(X95=0,0,VLOOKUP(X95,FAC_TOTALS_APTA!$A$4:$BP$126,$L106,FALSE))</f>
        <v>0</v>
      </c>
      <c r="Y106" s="30">
        <f>IF(Y95=0,0,VLOOKUP(Y95,FAC_TOTALS_APTA!$A$4:$BP$126,$L106,FALSE))</f>
        <v>0</v>
      </c>
      <c r="Z106" s="30">
        <f>IF(Z95=0,0,VLOOKUP(Z95,FAC_TOTALS_APTA!$A$4:$BP$126,$L106,FALSE))</f>
        <v>0</v>
      </c>
      <c r="AA106" s="30">
        <f>IF(AA95=0,0,VLOOKUP(AA95,FAC_TOTALS_APTA!$A$4:$BP$126,$L106,FALSE))</f>
        <v>0</v>
      </c>
      <c r="AB106" s="30">
        <f>IF(AB95=0,0,VLOOKUP(AB95,FAC_TOTALS_APTA!$A$4:$BP$126,$L106,FALSE))</f>
        <v>0</v>
      </c>
      <c r="AC106" s="33">
        <f t="shared" si="32"/>
        <v>-12842351.95120056</v>
      </c>
      <c r="AD106" s="34">
        <f>AC106/G111</f>
        <v>-5.3738490275592327E-3</v>
      </c>
    </row>
    <row r="107" spans="1:31" x14ac:dyDescent="0.25">
      <c r="B107" s="116" t="s">
        <v>63</v>
      </c>
      <c r="C107" s="117"/>
      <c r="D107" s="127" t="s">
        <v>98</v>
      </c>
      <c r="E107" s="56"/>
      <c r="F107" s="7">
        <f>MATCH($D107,FAC_TOTALS_APTA!$A$2:$BP$2,)</f>
        <v>28</v>
      </c>
      <c r="G107" s="35">
        <f>VLOOKUP(G95,FAC_TOTALS_APTA!$A$4:$BP$126,$F107,FALSE)</f>
        <v>0</v>
      </c>
      <c r="H107" s="35">
        <f>VLOOKUP(H95,FAC_TOTALS_APTA!$A$4:$BP$126,$F107,FALSE)</f>
        <v>1</v>
      </c>
      <c r="I107" s="31" t="str">
        <f t="shared" si="29"/>
        <v>-</v>
      </c>
      <c r="J107" s="32"/>
      <c r="K107" s="32" t="str">
        <f t="shared" si="31"/>
        <v>YEARS_SINCE_TNC_RAIL_NY_FAC</v>
      </c>
      <c r="L107" s="7">
        <f>MATCH($K107,FAC_TOTALS_APTA!$A$2:$BN$2,)</f>
        <v>49</v>
      </c>
      <c r="M107" s="30">
        <f>IF(M95=0,0,VLOOKUP(M95,FAC_TOTALS_APTA!$A$4:$BP$126,$L107,FALSE))</f>
        <v>0</v>
      </c>
      <c r="N107" s="30">
        <f>IF(N95=0,0,VLOOKUP(N95,FAC_TOTALS_APTA!$A$4:$BP$126,$L107,FALSE))</f>
        <v>0</v>
      </c>
      <c r="O107" s="30">
        <f>IF(O95=0,0,VLOOKUP(O95,FAC_TOTALS_APTA!$A$4:$BP$126,$L107,FALSE))</f>
        <v>0</v>
      </c>
      <c r="P107" s="30">
        <f>IF(P95=0,0,VLOOKUP(P95,FAC_TOTALS_APTA!$A$4:$BP$126,$L107,FALSE))</f>
        <v>0</v>
      </c>
      <c r="Q107" s="30">
        <f>IF(Q95=0,0,VLOOKUP(Q95,FAC_TOTALS_APTA!$A$4:$BP$126,$L107,FALSE))</f>
        <v>0</v>
      </c>
      <c r="R107" s="30">
        <f>IF(R95=0,0,VLOOKUP(R95,FAC_TOTALS_APTA!$A$4:$BP$126,$L107,FALSE))</f>
        <v>0</v>
      </c>
      <c r="S107" s="30">
        <f>IF(S95=0,0,VLOOKUP(S95,FAC_TOTALS_APTA!$A$4:$BP$126,$L107,FALSE))</f>
        <v>0</v>
      </c>
      <c r="T107" s="30">
        <f>IF(T95=0,0,VLOOKUP(T95,FAC_TOTALS_APTA!$A$4:$BP$126,$L107,FALSE))</f>
        <v>0</v>
      </c>
      <c r="U107" s="30">
        <f>IF(U95=0,0,VLOOKUP(U95,FAC_TOTALS_APTA!$A$4:$BP$126,$L107,FALSE))</f>
        <v>0</v>
      </c>
      <c r="V107" s="30">
        <f>IF(V95=0,0,VLOOKUP(V95,FAC_TOTALS_APTA!$A$4:$BP$126,$L107,FALSE))</f>
        <v>47902473.6363746</v>
      </c>
      <c r="W107" s="30">
        <f>IF(W95=0,0,VLOOKUP(W95,FAC_TOTALS_APTA!$A$4:$BP$126,$L107,FALSE))</f>
        <v>0</v>
      </c>
      <c r="X107" s="30">
        <f>IF(X95=0,0,VLOOKUP(X95,FAC_TOTALS_APTA!$A$4:$BP$126,$L107,FALSE))</f>
        <v>0</v>
      </c>
      <c r="Y107" s="30">
        <f>IF(Y95=0,0,VLOOKUP(Y95,FAC_TOTALS_APTA!$A$4:$BP$126,$L107,FALSE))</f>
        <v>0</v>
      </c>
      <c r="Z107" s="30">
        <f>IF(Z95=0,0,VLOOKUP(Z95,FAC_TOTALS_APTA!$A$4:$BP$126,$L107,FALSE))</f>
        <v>0</v>
      </c>
      <c r="AA107" s="30">
        <f>IF(AA95=0,0,VLOOKUP(AA95,FAC_TOTALS_APTA!$A$4:$BP$126,$L107,FALSE))</f>
        <v>0</v>
      </c>
      <c r="AB107" s="30">
        <f>IF(AB95=0,0,VLOOKUP(AB95,FAC_TOTALS_APTA!$A$4:$BP$126,$L107,FALSE))</f>
        <v>0</v>
      </c>
      <c r="AC107" s="33">
        <f t="shared" si="32"/>
        <v>47902473.6363746</v>
      </c>
      <c r="AD107" s="34">
        <f>AC107/G111</f>
        <v>2.0044666455699231E-2</v>
      </c>
    </row>
    <row r="108" spans="1:31" x14ac:dyDescent="0.25">
      <c r="B108" s="116" t="s">
        <v>64</v>
      </c>
      <c r="C108" s="117"/>
      <c r="D108" s="105" t="s">
        <v>43</v>
      </c>
      <c r="E108" s="56"/>
      <c r="F108" s="7">
        <f>MATCH($D108,FAC_TOTALS_APTA!$A$2:$BP$2,)</f>
        <v>31</v>
      </c>
      <c r="G108" s="35">
        <f>VLOOKUP(G95,FAC_TOTALS_APTA!$A$4:$BP$126,$F108,FALSE)</f>
        <v>0</v>
      </c>
      <c r="H108" s="35">
        <f>VLOOKUP(H95,FAC_TOTALS_APTA!$A$4:$BP$126,$F108,FALSE)</f>
        <v>0</v>
      </c>
      <c r="I108" s="31" t="str">
        <f t="shared" si="29"/>
        <v>-</v>
      </c>
      <c r="J108" s="32" t="str">
        <f t="shared" ref="J108:J109" si="33">IF(C108="Log","_log","")</f>
        <v/>
      </c>
      <c r="K108" s="32" t="str">
        <f t="shared" si="31"/>
        <v>BIKE_SHARE_FAC</v>
      </c>
      <c r="L108" s="7">
        <f>MATCH($K108,FAC_TOTALS_APTA!$A$2:$BN$2,)</f>
        <v>52</v>
      </c>
      <c r="M108" s="30">
        <f>IF(M95=0,0,VLOOKUP(M95,FAC_TOTALS_APTA!$A$4:$BP$126,$L108,FALSE))</f>
        <v>0</v>
      </c>
      <c r="N108" s="30">
        <f>IF(N95=0,0,VLOOKUP(N95,FAC_TOTALS_APTA!$A$4:$BP$126,$L108,FALSE))</f>
        <v>0</v>
      </c>
      <c r="O108" s="30">
        <f>IF(O95=0,0,VLOOKUP(O95,FAC_TOTALS_APTA!$A$4:$BP$126,$L108,FALSE))</f>
        <v>0</v>
      </c>
      <c r="P108" s="30">
        <f>IF(P95=0,0,VLOOKUP(P95,FAC_TOTALS_APTA!$A$4:$BP$126,$L108,FALSE))</f>
        <v>0</v>
      </c>
      <c r="Q108" s="30">
        <f>IF(Q95=0,0,VLOOKUP(Q95,FAC_TOTALS_APTA!$A$4:$BP$126,$L108,FALSE))</f>
        <v>0</v>
      </c>
      <c r="R108" s="30">
        <f>IF(R95=0,0,VLOOKUP(R95,FAC_TOTALS_APTA!$A$4:$BP$126,$L108,FALSE))</f>
        <v>0</v>
      </c>
      <c r="S108" s="30">
        <f>IF(S95=0,0,VLOOKUP(S95,FAC_TOTALS_APTA!$A$4:$BP$126,$L108,FALSE))</f>
        <v>0</v>
      </c>
      <c r="T108" s="30">
        <f>IF(T95=0,0,VLOOKUP(T95,FAC_TOTALS_APTA!$A$4:$BP$126,$L108,FALSE))</f>
        <v>0</v>
      </c>
      <c r="U108" s="30">
        <f>IF(U95=0,0,VLOOKUP(U95,FAC_TOTALS_APTA!$A$4:$BP$126,$L108,FALSE))</f>
        <v>0</v>
      </c>
      <c r="V108" s="30">
        <f>IF(V95=0,0,VLOOKUP(V95,FAC_TOTALS_APTA!$A$4:$BP$126,$L108,FALSE))</f>
        <v>0</v>
      </c>
      <c r="W108" s="30">
        <f>IF(W95=0,0,VLOOKUP(W95,FAC_TOTALS_APTA!$A$4:$BP$126,$L108,FALSE))</f>
        <v>0</v>
      </c>
      <c r="X108" s="30">
        <f>IF(X95=0,0,VLOOKUP(X95,FAC_TOTALS_APTA!$A$4:$BP$126,$L108,FALSE))</f>
        <v>0</v>
      </c>
      <c r="Y108" s="30">
        <f>IF(Y95=0,0,VLOOKUP(Y95,FAC_TOTALS_APTA!$A$4:$BP$126,$L108,FALSE))</f>
        <v>0</v>
      </c>
      <c r="Z108" s="30">
        <f>IF(Z95=0,0,VLOOKUP(Z95,FAC_TOTALS_APTA!$A$4:$BP$126,$L108,FALSE))</f>
        <v>0</v>
      </c>
      <c r="AA108" s="30">
        <f>IF(AA95=0,0,VLOOKUP(AA95,FAC_TOTALS_APTA!$A$4:$BP$126,$L108,FALSE))</f>
        <v>0</v>
      </c>
      <c r="AB108" s="30">
        <f>IF(AB95=0,0,VLOOKUP(AB95,FAC_TOTALS_APTA!$A$4:$BP$126,$L108,FALSE))</f>
        <v>0</v>
      </c>
      <c r="AC108" s="33">
        <f t="shared" si="32"/>
        <v>0</v>
      </c>
      <c r="AD108" s="34">
        <f>AC108/G111</f>
        <v>0</v>
      </c>
    </row>
    <row r="109" spans="1:31" x14ac:dyDescent="0.25">
      <c r="B109" s="128" t="s">
        <v>65</v>
      </c>
      <c r="C109" s="129"/>
      <c r="D109" s="130" t="s">
        <v>44</v>
      </c>
      <c r="E109" s="57"/>
      <c r="F109" s="8">
        <f>MATCH($D109,FAC_TOTALS_APTA!$A$2:$BP$2,)</f>
        <v>32</v>
      </c>
      <c r="G109" s="36">
        <f>VLOOKUP(G95,FAC_TOTALS_APTA!$A$4:$BP$126,$F109,FALSE)</f>
        <v>0</v>
      </c>
      <c r="H109" s="36">
        <f>VLOOKUP(H95,FAC_TOTALS_APTA!$A$4:$BP$126,$F109,FALSE)</f>
        <v>0</v>
      </c>
      <c r="I109" s="37" t="str">
        <f t="shared" si="29"/>
        <v>-</v>
      </c>
      <c r="J109" s="38" t="str">
        <f t="shared" si="33"/>
        <v/>
      </c>
      <c r="K109" s="38" t="str">
        <f t="shared" si="31"/>
        <v>scooter_flag_FAC</v>
      </c>
      <c r="L109" s="8">
        <f>MATCH($K109,FAC_TOTALS_APTA!$A$2:$BN$2,)</f>
        <v>53</v>
      </c>
      <c r="M109" s="39">
        <f>IF(M95=0,0,VLOOKUP(M95,FAC_TOTALS_APTA!$A$4:$BP$126,$L109,FALSE))</f>
        <v>0</v>
      </c>
      <c r="N109" s="39">
        <f>IF(N95=0,0,VLOOKUP(N95,FAC_TOTALS_APTA!$A$4:$BP$126,$L109,FALSE))</f>
        <v>0</v>
      </c>
      <c r="O109" s="39">
        <f>IF(O95=0,0,VLOOKUP(O95,FAC_TOTALS_APTA!$A$4:$BP$126,$L109,FALSE))</f>
        <v>0</v>
      </c>
      <c r="P109" s="39">
        <f>IF(P95=0,0,VLOOKUP(P95,FAC_TOTALS_APTA!$A$4:$BP$126,$L109,FALSE))</f>
        <v>0</v>
      </c>
      <c r="Q109" s="39">
        <f>IF(Q95=0,0,VLOOKUP(Q95,FAC_TOTALS_APTA!$A$4:$BP$126,$L109,FALSE))</f>
        <v>0</v>
      </c>
      <c r="R109" s="39">
        <f>IF(R95=0,0,VLOOKUP(R95,FAC_TOTALS_APTA!$A$4:$BP$126,$L109,FALSE))</f>
        <v>0</v>
      </c>
      <c r="S109" s="39">
        <f>IF(S95=0,0,VLOOKUP(S95,FAC_TOTALS_APTA!$A$4:$BP$126,$L109,FALSE))</f>
        <v>0</v>
      </c>
      <c r="T109" s="39">
        <f>IF(T95=0,0,VLOOKUP(T95,FAC_TOTALS_APTA!$A$4:$BP$126,$L109,FALSE))</f>
        <v>0</v>
      </c>
      <c r="U109" s="39">
        <f>IF(U95=0,0,VLOOKUP(U95,FAC_TOTALS_APTA!$A$4:$BP$126,$L109,FALSE))</f>
        <v>0</v>
      </c>
      <c r="V109" s="39">
        <f>IF(V95=0,0,VLOOKUP(V95,FAC_TOTALS_APTA!$A$4:$BP$126,$L109,FALSE))</f>
        <v>0</v>
      </c>
      <c r="W109" s="39">
        <f>IF(W95=0,0,VLOOKUP(W95,FAC_TOTALS_APTA!$A$4:$BP$126,$L109,FALSE))</f>
        <v>0</v>
      </c>
      <c r="X109" s="39">
        <f>IF(X95=0,0,VLOOKUP(X95,FAC_TOTALS_APTA!$A$4:$BP$126,$L109,FALSE))</f>
        <v>0</v>
      </c>
      <c r="Y109" s="39">
        <f>IF(Y95=0,0,VLOOKUP(Y95,FAC_TOTALS_APTA!$A$4:$BP$126,$L109,FALSE))</f>
        <v>0</v>
      </c>
      <c r="Z109" s="39">
        <f>IF(Z95=0,0,VLOOKUP(Z95,FAC_TOTALS_APTA!$A$4:$BP$126,$L109,FALSE))</f>
        <v>0</v>
      </c>
      <c r="AA109" s="39">
        <f>IF(AA95=0,0,VLOOKUP(AA95,FAC_TOTALS_APTA!$A$4:$BP$126,$L109,FALSE))</f>
        <v>0</v>
      </c>
      <c r="AB109" s="39">
        <f>IF(AB95=0,0,VLOOKUP(AB95,FAC_TOTALS_APTA!$A$4:$BP$126,$L109,FALSE))</f>
        <v>0</v>
      </c>
      <c r="AC109" s="40">
        <f t="shared" si="32"/>
        <v>0</v>
      </c>
      <c r="AD109" s="41">
        <f>AC109/G111</f>
        <v>0</v>
      </c>
    </row>
    <row r="110" spans="1:31" x14ac:dyDescent="0.25">
      <c r="B110" s="42" t="s">
        <v>53</v>
      </c>
      <c r="C110" s="43"/>
      <c r="D110" s="42" t="s">
        <v>45</v>
      </c>
      <c r="E110" s="44"/>
      <c r="F110" s="45"/>
      <c r="G110" s="46"/>
      <c r="H110" s="46"/>
      <c r="I110" s="47"/>
      <c r="J110" s="48"/>
      <c r="K110" s="48" t="str">
        <f t="shared" si="31"/>
        <v>New_Reporter_FAC</v>
      </c>
      <c r="L110" s="45">
        <f>MATCH($K110,FAC_TOTALS_APTA!$A$2:$BN$2,)</f>
        <v>57</v>
      </c>
      <c r="M110" s="46">
        <f>IF(M95=0,0,VLOOKUP(M95,FAC_TOTALS_APTA!$A$4:$BP$126,$L110,FALSE))</f>
        <v>0</v>
      </c>
      <c r="N110" s="46">
        <f>IF(N95=0,0,VLOOKUP(N95,FAC_TOTALS_APTA!$A$4:$BP$126,$L110,FALSE))</f>
        <v>0</v>
      </c>
      <c r="O110" s="46">
        <f>IF(O95=0,0,VLOOKUP(O95,FAC_TOTALS_APTA!$A$4:$BP$126,$L110,FALSE))</f>
        <v>0</v>
      </c>
      <c r="P110" s="46">
        <f>IF(P95=0,0,VLOOKUP(P95,FAC_TOTALS_APTA!$A$4:$BP$126,$L110,FALSE))</f>
        <v>0</v>
      </c>
      <c r="Q110" s="46">
        <f>IF(Q95=0,0,VLOOKUP(Q95,FAC_TOTALS_APTA!$A$4:$BP$126,$L110,FALSE))</f>
        <v>0</v>
      </c>
      <c r="R110" s="46">
        <f>IF(R95=0,0,VLOOKUP(R95,FAC_TOTALS_APTA!$A$4:$BP$126,$L110,FALSE))</f>
        <v>0</v>
      </c>
      <c r="S110" s="46">
        <f>IF(S95=0,0,VLOOKUP(S95,FAC_TOTALS_APTA!$A$4:$BP$126,$L110,FALSE))</f>
        <v>0</v>
      </c>
      <c r="T110" s="46">
        <f>IF(T95=0,0,VLOOKUP(T95,FAC_TOTALS_APTA!$A$4:$BP$126,$L110,FALSE))</f>
        <v>0</v>
      </c>
      <c r="U110" s="46">
        <f>IF(U95=0,0,VLOOKUP(U95,FAC_TOTALS_APTA!$A$4:$BP$126,$L110,FALSE))</f>
        <v>0</v>
      </c>
      <c r="V110" s="46">
        <f>IF(V95=0,0,VLOOKUP(V95,FAC_TOTALS_APTA!$A$4:$BP$126,$L110,FALSE))</f>
        <v>0</v>
      </c>
      <c r="W110" s="46">
        <f>IF(W95=0,0,VLOOKUP(W95,FAC_TOTALS_APTA!$A$4:$BP$126,$L110,FALSE))</f>
        <v>0</v>
      </c>
      <c r="X110" s="46">
        <f>IF(X95=0,0,VLOOKUP(X95,FAC_TOTALS_APTA!$A$4:$BP$126,$L110,FALSE))</f>
        <v>0</v>
      </c>
      <c r="Y110" s="46">
        <f>IF(Y95=0,0,VLOOKUP(Y95,FAC_TOTALS_APTA!$A$4:$BP$126,$L110,FALSE))</f>
        <v>0</v>
      </c>
      <c r="Z110" s="46">
        <f>IF(Z95=0,0,VLOOKUP(Z95,FAC_TOTALS_APTA!$A$4:$BP$126,$L110,FALSE))</f>
        <v>0</v>
      </c>
      <c r="AA110" s="46">
        <f>IF(AA95=0,0,VLOOKUP(AA95,FAC_TOTALS_APTA!$A$4:$BP$126,$L110,FALSE))</f>
        <v>0</v>
      </c>
      <c r="AB110" s="46">
        <f>IF(AB95=0,0,VLOOKUP(AB95,FAC_TOTALS_APTA!$A$4:$BP$126,$L110,FALSE))</f>
        <v>0</v>
      </c>
      <c r="AC110" s="49">
        <f>SUM(M110:AB110)</f>
        <v>0</v>
      </c>
      <c r="AD110" s="50">
        <f>AC110/G112</f>
        <v>0</v>
      </c>
    </row>
    <row r="111" spans="1:31" s="108" customFormat="1" ht="15.75" customHeight="1" x14ac:dyDescent="0.25">
      <c r="A111" s="107"/>
      <c r="B111" s="26" t="s">
        <v>66</v>
      </c>
      <c r="C111" s="29"/>
      <c r="D111" s="7" t="s">
        <v>6</v>
      </c>
      <c r="E111" s="56"/>
      <c r="F111" s="7">
        <f>MATCH($D111,FAC_TOTALS_APTA!$A$2:$BN$2,)</f>
        <v>10</v>
      </c>
      <c r="G111" s="111">
        <f>VLOOKUP(G95,FAC_TOTALS_APTA!$A$4:$BP$126,$F111,FALSE)</f>
        <v>2389786517.1388102</v>
      </c>
      <c r="H111" s="111">
        <f>VLOOKUP(H95,FAC_TOTALS_APTA!$A$4:$BN$126,$F111,FALSE)</f>
        <v>2976671394.1071501</v>
      </c>
      <c r="I111" s="113">
        <f t="shared" ref="I111" si="34">H111/G111-1</f>
        <v>0.24558046200335593</v>
      </c>
      <c r="J111" s="32"/>
      <c r="K111" s="32"/>
      <c r="L111" s="7"/>
      <c r="M111" s="30">
        <f t="shared" ref="M111:AB111" si="35">SUM(M97:M104)</f>
        <v>101194163.27957825</v>
      </c>
      <c r="N111" s="30">
        <f t="shared" si="35"/>
        <v>91264974.630450979</v>
      </c>
      <c r="O111" s="30">
        <f t="shared" si="35"/>
        <v>101847017.00963841</v>
      </c>
      <c r="P111" s="30">
        <f t="shared" si="35"/>
        <v>95466733.859115228</v>
      </c>
      <c r="Q111" s="30">
        <f t="shared" si="35"/>
        <v>27053579.3955019</v>
      </c>
      <c r="R111" s="30">
        <f t="shared" si="35"/>
        <v>91970332.080680877</v>
      </c>
      <c r="S111" s="30">
        <f t="shared" si="35"/>
        <v>-89159131.202920601</v>
      </c>
      <c r="T111" s="30">
        <f t="shared" si="35"/>
        <v>13577803.552771909</v>
      </c>
      <c r="U111" s="30">
        <f t="shared" si="35"/>
        <v>26263327.222341549</v>
      </c>
      <c r="V111" s="30">
        <f t="shared" si="35"/>
        <v>9623557.6029008627</v>
      </c>
      <c r="W111" s="30">
        <f t="shared" si="35"/>
        <v>0</v>
      </c>
      <c r="X111" s="30">
        <f t="shared" si="35"/>
        <v>0</v>
      </c>
      <c r="Y111" s="30">
        <f t="shared" si="35"/>
        <v>0</v>
      </c>
      <c r="Z111" s="30">
        <f t="shared" si="35"/>
        <v>0</v>
      </c>
      <c r="AA111" s="30">
        <f t="shared" si="35"/>
        <v>0</v>
      </c>
      <c r="AB111" s="30">
        <f t="shared" si="35"/>
        <v>0</v>
      </c>
      <c r="AC111" s="33">
        <f>H111-G111</f>
        <v>586884876.96833992</v>
      </c>
      <c r="AD111" s="34">
        <f>I111</f>
        <v>0.24558046200335593</v>
      </c>
      <c r="AE111" s="107"/>
    </row>
    <row r="112" spans="1:31" ht="13.5" thickBot="1" x14ac:dyDescent="0.3">
      <c r="B112" s="10" t="s">
        <v>50</v>
      </c>
      <c r="C112" s="24"/>
      <c r="D112" s="24" t="s">
        <v>4</v>
      </c>
      <c r="E112" s="24"/>
      <c r="F112" s="24">
        <f>MATCH($D112,FAC_TOTALS_APTA!$A$2:$BN$2,)</f>
        <v>8</v>
      </c>
      <c r="G112" s="112">
        <f>VLOOKUP(G95,FAC_TOTALS_APTA!$A$4:$BN$126,$F112,FALSE)</f>
        <v>2028458449</v>
      </c>
      <c r="H112" s="112">
        <f>VLOOKUP(H95,FAC_TOTALS_APTA!$A$4:$BN$126,$F112,FALSE)</f>
        <v>2929500930.99999</v>
      </c>
      <c r="I112" s="114">
        <f t="shared" ref="I112" si="36">H112/G112-1</f>
        <v>0.44420061078608275</v>
      </c>
      <c r="J112" s="51"/>
      <c r="K112" s="51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52">
        <f>H112-G112</f>
        <v>901042481.99998999</v>
      </c>
      <c r="AD112" s="53">
        <f>I112</f>
        <v>0.44420061078608275</v>
      </c>
    </row>
    <row r="113" spans="2:30" ht="14.25" thickTop="1" thickBot="1" x14ac:dyDescent="0.3">
      <c r="B113" s="58" t="s">
        <v>67</v>
      </c>
      <c r="C113" s="59"/>
      <c r="D113" s="59"/>
      <c r="E113" s="60"/>
      <c r="F113" s="59"/>
      <c r="G113" s="59"/>
      <c r="H113" s="59"/>
      <c r="I113" s="61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3">
        <f>AD112-AD111</f>
        <v>0.19862014878272682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75" workbookViewId="0">
      <selection activeCell="D75" sqref="D1:D1048576"/>
    </sheetView>
  </sheetViews>
  <sheetFormatPr defaultColWidth="11" defaultRowHeight="12.75" x14ac:dyDescent="0.25"/>
  <cols>
    <col min="1" max="1" width="11" style="11"/>
    <col min="2" max="2" width="32.625" style="12" bestFit="1" customWidth="1"/>
    <col min="3" max="3" width="5.375" style="13" customWidth="1"/>
    <col min="4" max="4" width="25.375" style="13" customWidth="1"/>
    <col min="5" max="5" width="5.25" style="14" bestFit="1" customWidth="1"/>
    <col min="6" max="6" width="11" style="13" hidden="1" customWidth="1"/>
    <col min="7" max="8" width="11.75" style="13" bestFit="1" customWidth="1"/>
    <col min="9" max="9" width="6.75" style="15" bestFit="1" customWidth="1"/>
    <col min="10" max="10" width="11" style="13" hidden="1" customWidth="1"/>
    <col min="11" max="11" width="24.625" style="13" hidden="1" customWidth="1"/>
    <col min="12" max="12" width="12.625" style="13" hidden="1" customWidth="1"/>
    <col min="13" max="13" width="13.625" style="13" hidden="1" customWidth="1"/>
    <col min="14" max="14" width="13.125" style="13" hidden="1" customWidth="1"/>
    <col min="15" max="15" width="11.125" style="13" hidden="1" customWidth="1"/>
    <col min="16" max="28" width="11.625" style="13" hidden="1" customWidth="1"/>
    <col min="29" max="29" width="16.5" style="13" hidden="1" customWidth="1"/>
    <col min="30" max="30" width="12.125" style="13" customWidth="1"/>
    <col min="31" max="31" width="15.375" style="11" customWidth="1"/>
    <col min="32" max="16384" width="11" style="13"/>
  </cols>
  <sheetData>
    <row r="1" spans="1:31" x14ac:dyDescent="0.25">
      <c r="B1" s="12" t="s">
        <v>36</v>
      </c>
      <c r="C1" s="13">
        <v>2012</v>
      </c>
    </row>
    <row r="2" spans="1:31" x14ac:dyDescent="0.25">
      <c r="B2" s="12" t="s">
        <v>37</v>
      </c>
      <c r="C2" s="13">
        <v>2018</v>
      </c>
      <c r="D2" s="11"/>
    </row>
    <row r="3" spans="1:31" s="11" customFormat="1" x14ac:dyDescent="0.25">
      <c r="B3" s="19" t="s">
        <v>25</v>
      </c>
      <c r="E3" s="7"/>
      <c r="I3" s="18"/>
    </row>
    <row r="4" spans="1:31" x14ac:dyDescent="0.25">
      <c r="B4" s="16" t="s">
        <v>16</v>
      </c>
      <c r="C4" s="17" t="s">
        <v>17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5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x14ac:dyDescent="0.25">
      <c r="B6" s="19" t="s">
        <v>15</v>
      </c>
      <c r="C6" s="20">
        <v>1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3.5" thickBot="1" x14ac:dyDescent="0.3">
      <c r="B7" s="21" t="s">
        <v>32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3.5" thickTop="1" x14ac:dyDescent="0.25">
      <c r="B8" s="26"/>
      <c r="C8" s="7"/>
      <c r="D8" s="63"/>
      <c r="E8" s="7"/>
      <c r="F8" s="7"/>
      <c r="G8" s="172" t="s">
        <v>51</v>
      </c>
      <c r="H8" s="172"/>
      <c r="I8" s="172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172" t="s">
        <v>55</v>
      </c>
      <c r="AD8" s="172"/>
    </row>
    <row r="9" spans="1:31" x14ac:dyDescent="0.25">
      <c r="B9" s="9" t="s">
        <v>18</v>
      </c>
      <c r="C9" s="28" t="s">
        <v>19</v>
      </c>
      <c r="D9" s="8" t="s">
        <v>20</v>
      </c>
      <c r="E9" s="8"/>
      <c r="F9" s="8"/>
      <c r="G9" s="28">
        <f>$C$1</f>
        <v>2012</v>
      </c>
      <c r="H9" s="28">
        <f>$C$2</f>
        <v>2018</v>
      </c>
      <c r="I9" s="28" t="s">
        <v>22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24</v>
      </c>
      <c r="AD9" s="28" t="s">
        <v>22</v>
      </c>
    </row>
    <row r="10" spans="1:31" s="14" customFormat="1" hidden="1" x14ac:dyDescent="0.25">
      <c r="A10" s="7"/>
      <c r="B10" s="26"/>
      <c r="C10" s="29"/>
      <c r="D10" s="7"/>
      <c r="E10" s="7"/>
      <c r="F10" s="7"/>
      <c r="G10" s="7"/>
      <c r="H10" s="7"/>
      <c r="I10" s="29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hidden="1" x14ac:dyDescent="0.25">
      <c r="B11" s="26"/>
      <c r="C11" s="29"/>
      <c r="D11" s="105"/>
      <c r="E11" s="7"/>
      <c r="F11" s="7"/>
      <c r="G11" s="7" t="str">
        <f>CONCATENATE($C6,"_",$C7,"_",G9)</f>
        <v>1_1_2012</v>
      </c>
      <c r="H11" s="7" t="str">
        <f>CONCATENATE($C6,"_",$C7,"_",H9)</f>
        <v>1_1_2018</v>
      </c>
      <c r="I11" s="29"/>
      <c r="J11" s="7"/>
      <c r="K11" s="7"/>
      <c r="L11" s="7"/>
      <c r="M11" s="7" t="str">
        <f>IF($G9+M10&gt;$H9,0,CONCATENATE($C6,"_",$C7,"_",$G9+M10))</f>
        <v>1_1_2013</v>
      </c>
      <c r="N11" s="7" t="str">
        <f t="shared" ref="N11:AB11" si="0">IF($G9+N10&gt;$H9,0,CONCATENATE($C6,"_",$C7,"_",$G9+N10))</f>
        <v>1_1_2014</v>
      </c>
      <c r="O11" s="7" t="str">
        <f t="shared" si="0"/>
        <v>1_1_2015</v>
      </c>
      <c r="P11" s="7" t="str">
        <f t="shared" si="0"/>
        <v>1_1_2016</v>
      </c>
      <c r="Q11" s="7" t="str">
        <f t="shared" si="0"/>
        <v>1_1_2017</v>
      </c>
      <c r="R11" s="7" t="str">
        <f t="shared" si="0"/>
        <v>1_1_2018</v>
      </c>
      <c r="S11" s="7">
        <f t="shared" si="0"/>
        <v>0</v>
      </c>
      <c r="T11" s="7">
        <f t="shared" si="0"/>
        <v>0</v>
      </c>
      <c r="U11" s="7">
        <f t="shared" si="0"/>
        <v>0</v>
      </c>
      <c r="V11" s="7">
        <f t="shared" si="0"/>
        <v>0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hidden="1" x14ac:dyDescent="0.25">
      <c r="B12" s="26"/>
      <c r="C12" s="29"/>
      <c r="D12" s="105"/>
      <c r="E12" s="7"/>
      <c r="F12" s="7" t="s">
        <v>23</v>
      </c>
      <c r="G12" s="30"/>
      <c r="H12" s="30"/>
      <c r="I12" s="29"/>
      <c r="J12" s="7"/>
      <c r="K12" s="7"/>
      <c r="L12" s="7" t="s">
        <v>23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x14ac:dyDescent="0.25">
      <c r="A13" s="7"/>
      <c r="B13" s="116" t="s">
        <v>31</v>
      </c>
      <c r="C13" s="117" t="s">
        <v>21</v>
      </c>
      <c r="D13" s="105" t="s">
        <v>88</v>
      </c>
      <c r="E13" s="56"/>
      <c r="F13" s="7">
        <f>MATCH($D13,FAC_TOTALS_APTA!$A$2:$BP$2,)</f>
        <v>12</v>
      </c>
      <c r="G13" s="30">
        <f>VLOOKUP(G11,FAC_TOTALS_APTA!$A$4:$BP$126,$F13,FALSE)</f>
        <v>60620023.984365799</v>
      </c>
      <c r="H13" s="30">
        <f>VLOOKUP(H11,FAC_TOTALS_APTA!$A$4:$BP$126,$F13,FALSE)</f>
        <v>67730287.340106294</v>
      </c>
      <c r="I13" s="31">
        <f>IFERROR(H13/G13-1,"-")</f>
        <v>0.1172923217182209</v>
      </c>
      <c r="J13" s="32" t="str">
        <f>IF(C13="Log","_log","")</f>
        <v>_log</v>
      </c>
      <c r="K13" s="32" t="str">
        <f>CONCATENATE(D13,J13,"_FAC")</f>
        <v>VRM_ADJ_HINY_log_FAC</v>
      </c>
      <c r="L13" s="7">
        <f>MATCH($K13,FAC_TOTALS_APTA!$A$2:$BN$2,)</f>
        <v>33</v>
      </c>
      <c r="M13" s="30">
        <f>IF(M11=0,0,VLOOKUP(M11,FAC_TOTALS_APTA!$A$4:$BP$126,$L13,FALSE))</f>
        <v>32130362.919241101</v>
      </c>
      <c r="N13" s="30">
        <f>IF(N11=0,0,VLOOKUP(N11,FAC_TOTALS_APTA!$A$4:$BP$126,$L13,FALSE))</f>
        <v>44158624.309335701</v>
      </c>
      <c r="O13" s="30">
        <f>IF(O11=0,0,VLOOKUP(O11,FAC_TOTALS_APTA!$A$4:$BP$126,$L13,FALSE))</f>
        <v>22145118.5283769</v>
      </c>
      <c r="P13" s="30">
        <f>IF(P11=0,0,VLOOKUP(P11,FAC_TOTALS_APTA!$A$4:$BP$126,$L13,FALSE))</f>
        <v>28159123.314594898</v>
      </c>
      <c r="Q13" s="30">
        <f>IF(Q11=0,0,VLOOKUP(Q11,FAC_TOTALS_APTA!$A$4:$BP$126,$L13,FALSE))</f>
        <v>35852711.113311402</v>
      </c>
      <c r="R13" s="30">
        <f>IF(R11=0,0,VLOOKUP(R11,FAC_TOTALS_APTA!$A$4:$BP$126,$L13,FALSE))</f>
        <v>13404309.1244015</v>
      </c>
      <c r="S13" s="30">
        <f>IF(S11=0,0,VLOOKUP(S11,FAC_TOTALS_APTA!$A$4:$BP$126,$L13,FALSE))</f>
        <v>0</v>
      </c>
      <c r="T13" s="30">
        <f>IF(T11=0,0,VLOOKUP(T11,FAC_TOTALS_APTA!$A$4:$BP$126,$L13,FALSE))</f>
        <v>0</v>
      </c>
      <c r="U13" s="30">
        <f>IF(U11=0,0,VLOOKUP(U11,FAC_TOTALS_APTA!$A$4:$BP$126,$L13,FALSE))</f>
        <v>0</v>
      </c>
      <c r="V13" s="30">
        <f>IF(V11=0,0,VLOOKUP(V11,FAC_TOTALS_APTA!$A$4:$BP$126,$L13,FALSE))</f>
        <v>0</v>
      </c>
      <c r="W13" s="30">
        <f>IF(W11=0,0,VLOOKUP(W11,FAC_TOTALS_APTA!$A$4:$BP$126,$L13,FALSE))</f>
        <v>0</v>
      </c>
      <c r="X13" s="30">
        <f>IF(X11=0,0,VLOOKUP(X11,FAC_TOTALS_APTA!$A$4:$BP$126,$L13,FALSE))</f>
        <v>0</v>
      </c>
      <c r="Y13" s="30">
        <f>IF(Y11=0,0,VLOOKUP(Y11,FAC_TOTALS_APTA!$A$4:$BP$126,$L13,FALSE))</f>
        <v>0</v>
      </c>
      <c r="Z13" s="30">
        <f>IF(Z11=0,0,VLOOKUP(Z11,FAC_TOTALS_APTA!$A$4:$BP$126,$L13,FALSE))</f>
        <v>0</v>
      </c>
      <c r="AA13" s="30">
        <f>IF(AA11=0,0,VLOOKUP(AA11,FAC_TOTALS_APTA!$A$4:$BP$126,$L13,FALSE))</f>
        <v>0</v>
      </c>
      <c r="AB13" s="30">
        <f>IF(AB11=0,0,VLOOKUP(AB11,FAC_TOTALS_APTA!$A$4:$BP$126,$L13,FALSE))</f>
        <v>0</v>
      </c>
      <c r="AC13" s="33">
        <f>SUM(M13:AB13)</f>
        <v>175850249.30926153</v>
      </c>
      <c r="AD13" s="34">
        <f>AC13/G27</f>
        <v>0.10419085109778885</v>
      </c>
      <c r="AE13" s="7"/>
    </row>
    <row r="14" spans="1:31" s="14" customFormat="1" x14ac:dyDescent="0.25">
      <c r="A14" s="7"/>
      <c r="B14" s="116" t="s">
        <v>52</v>
      </c>
      <c r="C14" s="117" t="s">
        <v>21</v>
      </c>
      <c r="D14" s="105" t="s">
        <v>78</v>
      </c>
      <c r="E14" s="56"/>
      <c r="F14" s="7">
        <f>MATCH($D14,FAC_TOTALS_APTA!$A$2:$BP$2,)</f>
        <v>14</v>
      </c>
      <c r="G14" s="55">
        <f>VLOOKUP(G11,FAC_TOTALS_APTA!$A$4:$BP$126,$F14,FALSE)</f>
        <v>1.8698545848518999</v>
      </c>
      <c r="H14" s="55">
        <f>VLOOKUP(H11,FAC_TOTALS_APTA!$A$4:$BP$126,$F14,FALSE)</f>
        <v>2.1117986924347298</v>
      </c>
      <c r="I14" s="31">
        <f t="shared" ref="I14:I25" si="1">IFERROR(H14/G14-1,"-")</f>
        <v>0.12939193750298661</v>
      </c>
      <c r="J14" s="32" t="str">
        <f t="shared" ref="J14:J25" si="2">IF(C14="Log","_log","")</f>
        <v>_log</v>
      </c>
      <c r="K14" s="32" t="str">
        <f t="shared" ref="K14:K25" si="3">CONCATENATE(D14,J14,"_FAC")</f>
        <v>FARE_per_UPT_cleaned_2018_HINY_log_FAC</v>
      </c>
      <c r="L14" s="7">
        <f>MATCH($K14,FAC_TOTALS_APTA!$A$2:$BN$2,)</f>
        <v>35</v>
      </c>
      <c r="M14" s="30">
        <f>IF(M11=0,0,VLOOKUP(M11,FAC_TOTALS_APTA!$A$4:$BP$126,$L14,FALSE))</f>
        <v>-11317734.0876149</v>
      </c>
      <c r="N14" s="30">
        <f>IF(N11=0,0,VLOOKUP(N11,FAC_TOTALS_APTA!$A$4:$BP$126,$L14,FALSE))</f>
        <v>2010480.82532393</v>
      </c>
      <c r="O14" s="30">
        <f>IF(O11=0,0,VLOOKUP(O11,FAC_TOTALS_APTA!$A$4:$BP$126,$L14,FALSE))</f>
        <v>-11010148.0186284</v>
      </c>
      <c r="P14" s="30">
        <f>IF(P11=0,0,VLOOKUP(P11,FAC_TOTALS_APTA!$A$4:$BP$126,$L14,FALSE))</f>
        <v>-3405511.6769087799</v>
      </c>
      <c r="Q14" s="30">
        <f>IF(Q11=0,0,VLOOKUP(Q11,FAC_TOTALS_APTA!$A$4:$BP$126,$L14,FALSE))</f>
        <v>2663470.0920905299</v>
      </c>
      <c r="R14" s="30">
        <f>IF(R11=0,0,VLOOKUP(R11,FAC_TOTALS_APTA!$A$4:$BP$126,$L14,FALSE))</f>
        <v>600950.47563304903</v>
      </c>
      <c r="S14" s="30">
        <f>IF(S11=0,0,VLOOKUP(S11,FAC_TOTALS_APTA!$A$4:$BP$126,$L14,FALSE))</f>
        <v>0</v>
      </c>
      <c r="T14" s="30">
        <f>IF(T11=0,0,VLOOKUP(T11,FAC_TOTALS_APTA!$A$4:$BP$126,$L14,FALSE))</f>
        <v>0</v>
      </c>
      <c r="U14" s="30">
        <f>IF(U11=0,0,VLOOKUP(U11,FAC_TOTALS_APTA!$A$4:$BP$126,$L14,FALSE))</f>
        <v>0</v>
      </c>
      <c r="V14" s="30">
        <f>IF(V11=0,0,VLOOKUP(V11,FAC_TOTALS_APTA!$A$4:$BP$126,$L14,FALSE))</f>
        <v>0</v>
      </c>
      <c r="W14" s="30">
        <f>IF(W11=0,0,VLOOKUP(W11,FAC_TOTALS_APTA!$A$4:$BP$126,$L14,FALSE))</f>
        <v>0</v>
      </c>
      <c r="X14" s="30">
        <f>IF(X11=0,0,VLOOKUP(X11,FAC_TOTALS_APTA!$A$4:$BP$126,$L14,FALSE))</f>
        <v>0</v>
      </c>
      <c r="Y14" s="30">
        <f>IF(Y11=0,0,VLOOKUP(Y11,FAC_TOTALS_APTA!$A$4:$BP$126,$L14,FALSE))</f>
        <v>0</v>
      </c>
      <c r="Z14" s="30">
        <f>IF(Z11=0,0,VLOOKUP(Z11,FAC_TOTALS_APTA!$A$4:$BP$126,$L14,FALSE))</f>
        <v>0</v>
      </c>
      <c r="AA14" s="30">
        <f>IF(AA11=0,0,VLOOKUP(AA11,FAC_TOTALS_APTA!$A$4:$BP$126,$L14,FALSE))</f>
        <v>0</v>
      </c>
      <c r="AB14" s="30">
        <f>IF(AB11=0,0,VLOOKUP(AB11,FAC_TOTALS_APTA!$A$4:$BP$126,$L14,FALSE))</f>
        <v>0</v>
      </c>
      <c r="AC14" s="33">
        <f t="shared" ref="AC14:AC25" si="4">SUM(M14:AB14)</f>
        <v>-20458492.390104573</v>
      </c>
      <c r="AD14" s="34">
        <f>AC14/G27</f>
        <v>-1.2121607689926473E-2</v>
      </c>
      <c r="AE14" s="7"/>
    </row>
    <row r="15" spans="1:31" s="14" customFormat="1" x14ac:dyDescent="0.25">
      <c r="A15" s="7"/>
      <c r="B15" s="116" t="s">
        <v>84</v>
      </c>
      <c r="C15" s="117"/>
      <c r="D15" s="105" t="s">
        <v>81</v>
      </c>
      <c r="E15" s="119"/>
      <c r="F15" s="105">
        <f>MATCH($D15,FAC_TOTALS_APTA!$A$2:$BP$2,)</f>
        <v>23</v>
      </c>
      <c r="G15" s="118">
        <f>VLOOKUP(G11,FAC_TOTALS_APTA!$A$4:$BP$126,$F15,FALSE)</f>
        <v>0</v>
      </c>
      <c r="H15" s="118">
        <f>VLOOKUP(H11,FAC_TOTALS_APTA!$A$4:$BP$126,$F15,FALSE)</f>
        <v>0</v>
      </c>
      <c r="I15" s="31" t="str">
        <f>IFERROR(H15/G15-1,"-")</f>
        <v>-</v>
      </c>
      <c r="J15" s="121" t="str">
        <f t="shared" si="2"/>
        <v/>
      </c>
      <c r="K15" s="121" t="str">
        <f t="shared" si="3"/>
        <v>RESTRUCTURE_FAC</v>
      </c>
      <c r="L15" s="105">
        <f>MATCH($K15,FAC_TOTALS_APTA!$A$2:$BN$2,)</f>
        <v>44</v>
      </c>
      <c r="M15" s="118">
        <f>IF(M11=0,0,VLOOKUP(M11,FAC_TOTALS_APTA!$A$4:$BP$126,$L15,FALSE))</f>
        <v>0</v>
      </c>
      <c r="N15" s="118">
        <f>IF(N11=0,0,VLOOKUP(N11,FAC_TOTALS_APTA!$A$4:$BP$126,$L15,FALSE))</f>
        <v>0</v>
      </c>
      <c r="O15" s="118">
        <f>IF(O11=0,0,VLOOKUP(O11,FAC_TOTALS_APTA!$A$4:$BP$126,$L15,FALSE))</f>
        <v>0</v>
      </c>
      <c r="P15" s="118">
        <f>IF(P11=0,0,VLOOKUP(P11,FAC_TOTALS_APTA!$A$4:$BP$126,$L15,FALSE))</f>
        <v>0</v>
      </c>
      <c r="Q15" s="118">
        <f>IF(Q11=0,0,VLOOKUP(Q11,FAC_TOTALS_APTA!$A$4:$BP$126,$L15,FALSE))</f>
        <v>0</v>
      </c>
      <c r="R15" s="118">
        <f>IF(R11=0,0,VLOOKUP(R11,FAC_TOTALS_APTA!$A$4:$BP$126,$L15,FALSE))</f>
        <v>0</v>
      </c>
      <c r="S15" s="118">
        <f>IF(S11=0,0,VLOOKUP(S11,FAC_TOTALS_APTA!$A$4:$BP$126,$L15,FALSE))</f>
        <v>0</v>
      </c>
      <c r="T15" s="118">
        <f>IF(T11=0,0,VLOOKUP(T11,FAC_TOTALS_APTA!$A$4:$BP$126,$L15,FALSE))</f>
        <v>0</v>
      </c>
      <c r="U15" s="118">
        <f>IF(U11=0,0,VLOOKUP(U11,FAC_TOTALS_APTA!$A$4:$BP$126,$L15,FALSE))</f>
        <v>0</v>
      </c>
      <c r="V15" s="118">
        <f>IF(V11=0,0,VLOOKUP(V11,FAC_TOTALS_APTA!$A$4:$BP$126,$L15,FALSE))</f>
        <v>0</v>
      </c>
      <c r="W15" s="118">
        <f>IF(W11=0,0,VLOOKUP(W11,FAC_TOTALS_APTA!$A$4:$BP$126,$L15,FALSE))</f>
        <v>0</v>
      </c>
      <c r="X15" s="118">
        <f>IF(X11=0,0,VLOOKUP(X11,FAC_TOTALS_APTA!$A$4:$BP$126,$L15,FALSE))</f>
        <v>0</v>
      </c>
      <c r="Y15" s="118">
        <f>IF(Y11=0,0,VLOOKUP(Y11,FAC_TOTALS_APTA!$A$4:$BP$126,$L15,FALSE))</f>
        <v>0</v>
      </c>
      <c r="Z15" s="118">
        <f>IF(Z11=0,0,VLOOKUP(Z11,FAC_TOTALS_APTA!$A$4:$BP$126,$L15,FALSE))</f>
        <v>0</v>
      </c>
      <c r="AA15" s="118">
        <f>IF(AA11=0,0,VLOOKUP(AA11,FAC_TOTALS_APTA!$A$4:$BP$126,$L15,FALSE))</f>
        <v>0</v>
      </c>
      <c r="AB15" s="118">
        <f>IF(AB11=0,0,VLOOKUP(AB11,FAC_TOTALS_APTA!$A$4:$BP$126,$L15,FALSE))</f>
        <v>0</v>
      </c>
      <c r="AC15" s="122">
        <f t="shared" si="4"/>
        <v>0</v>
      </c>
      <c r="AD15" s="123">
        <f>AC15/G28</f>
        <v>0</v>
      </c>
      <c r="AE15" s="7"/>
    </row>
    <row r="16" spans="1:31" s="14" customFormat="1" x14ac:dyDescent="0.25">
      <c r="A16" s="7"/>
      <c r="B16" s="116" t="s">
        <v>87</v>
      </c>
      <c r="C16" s="117"/>
      <c r="D16" s="105" t="s">
        <v>80</v>
      </c>
      <c r="E16" s="119"/>
      <c r="F16" s="105">
        <f>MATCH($D16,FAC_TOTALS_APTA!$A$2:$BP$2,)</f>
        <v>22</v>
      </c>
      <c r="G16" s="55">
        <f>VLOOKUP(G11,FAC_TOTALS_APTA!$A$4:$BP$126,$F16,FALSE)</f>
        <v>0</v>
      </c>
      <c r="H16" s="55">
        <f>VLOOKUP(H11,FAC_TOTALS_APTA!$A$4:$BP$126,$F16,FALSE)</f>
        <v>9.1646074151670906E-2</v>
      </c>
      <c r="I16" s="31" t="str">
        <f>IFERROR(H16/G16-1,"-")</f>
        <v>-</v>
      </c>
      <c r="J16" s="32" t="str">
        <f t="shared" ref="J16" si="5">IF(C16="Log","_log","")</f>
        <v/>
      </c>
      <c r="K16" s="32" t="str">
        <f t="shared" ref="K16" si="6">CONCATENATE(D16,J16,"_FAC")</f>
        <v>MAINTENANCE_WMATA_FAC</v>
      </c>
      <c r="L16" s="7">
        <f>MATCH($K16,FAC_TOTALS_APTA!$A$2:$BN$2,)</f>
        <v>43</v>
      </c>
      <c r="M16" s="30">
        <f>IF(M12=0,0,VLOOKUP(M12,FAC_TOTALS_APTA!$A$4:$BP$126,$L16,FALSE))</f>
        <v>0</v>
      </c>
      <c r="N16" s="30">
        <f>IF(N12=0,0,VLOOKUP(N12,FAC_TOTALS_APTA!$A$4:$BP$126,$L16,FALSE))</f>
        <v>0</v>
      </c>
      <c r="O16" s="30">
        <f>IF(O12=0,0,VLOOKUP(O12,FAC_TOTALS_APTA!$A$4:$BP$126,$L16,FALSE))</f>
        <v>0</v>
      </c>
      <c r="P16" s="30">
        <f>IF(P12=0,0,VLOOKUP(P12,FAC_TOTALS_APTA!$A$4:$BP$126,$L16,FALSE))</f>
        <v>0</v>
      </c>
      <c r="Q16" s="30">
        <f>IF(Q12=0,0,VLOOKUP(Q12,FAC_TOTALS_APTA!$A$4:$BP$126,$L16,FALSE))</f>
        <v>0</v>
      </c>
      <c r="R16" s="30">
        <f>IF(R12=0,0,VLOOKUP(R12,FAC_TOTALS_APTA!$A$4:$BP$126,$L16,FALSE))</f>
        <v>0</v>
      </c>
      <c r="S16" s="30">
        <f>IF(S12=0,0,VLOOKUP(S12,FAC_TOTALS_APTA!$A$4:$BP$126,$L16,FALSE))</f>
        <v>0</v>
      </c>
      <c r="T16" s="30">
        <f>IF(T12=0,0,VLOOKUP(T12,FAC_TOTALS_APTA!$A$4:$BP$126,$L16,FALSE))</f>
        <v>0</v>
      </c>
      <c r="U16" s="30">
        <f>IF(U12=0,0,VLOOKUP(U12,FAC_TOTALS_APTA!$A$4:$BP$126,$L16,FALSE))</f>
        <v>0</v>
      </c>
      <c r="V16" s="30">
        <f>IF(V12=0,0,VLOOKUP(V12,FAC_TOTALS_APTA!$A$4:$BP$126,$L16,FALSE))</f>
        <v>0</v>
      </c>
      <c r="W16" s="30">
        <f>IF(W12=0,0,VLOOKUP(W12,FAC_TOTALS_APTA!$A$4:$BP$126,$L16,FALSE))</f>
        <v>0</v>
      </c>
      <c r="X16" s="30">
        <f>IF(X12=0,0,VLOOKUP(X12,FAC_TOTALS_APTA!$A$4:$BP$126,$L16,FALSE))</f>
        <v>0</v>
      </c>
      <c r="Y16" s="30">
        <f>IF(Y12=0,0,VLOOKUP(Y12,FAC_TOTALS_APTA!$A$4:$BP$126,$L16,FALSE))</f>
        <v>0</v>
      </c>
      <c r="Z16" s="30">
        <f>IF(Z12=0,0,VLOOKUP(Z12,FAC_TOTALS_APTA!$A$4:$BP$126,$L16,FALSE))</f>
        <v>0</v>
      </c>
      <c r="AA16" s="30">
        <f>IF(AA12=0,0,VLOOKUP(AA12,FAC_TOTALS_APTA!$A$4:$BP$126,$L16,FALSE))</f>
        <v>0</v>
      </c>
      <c r="AB16" s="30">
        <f>IF(AB12=0,0,VLOOKUP(AB12,FAC_TOTALS_APTA!$A$4:$BP$126,$L16,FALSE))</f>
        <v>0</v>
      </c>
      <c r="AC16" s="33">
        <f t="shared" ref="AC16" si="7">SUM(M16:AB16)</f>
        <v>0</v>
      </c>
      <c r="AD16" s="34">
        <f>AC16/G28</f>
        <v>0</v>
      </c>
      <c r="AE16" s="7"/>
    </row>
    <row r="17" spans="1:31" s="14" customFormat="1" x14ac:dyDescent="0.25">
      <c r="A17" s="7"/>
      <c r="B17" s="116" t="s">
        <v>48</v>
      </c>
      <c r="C17" s="117" t="s">
        <v>21</v>
      </c>
      <c r="D17" s="105" t="s">
        <v>8</v>
      </c>
      <c r="E17" s="56"/>
      <c r="F17" s="7">
        <f>MATCH($D17,FAC_TOTALS_APTA!$A$2:$BP$2,)</f>
        <v>16</v>
      </c>
      <c r="G17" s="30">
        <f>VLOOKUP(G11,FAC_TOTALS_APTA!$A$4:$BP$126,$F17,FALSE)</f>
        <v>9293102.7426205203</v>
      </c>
      <c r="H17" s="30">
        <f>VLOOKUP(H11,FAC_TOTALS_APTA!$A$4:$BP$126,$F17,FALSE)</f>
        <v>9850048.8443497792</v>
      </c>
      <c r="I17" s="31">
        <f t="shared" si="1"/>
        <v>5.9931124959478055E-2</v>
      </c>
      <c r="J17" s="32" t="str">
        <f t="shared" si="2"/>
        <v>_log</v>
      </c>
      <c r="K17" s="32" t="str">
        <f t="shared" si="3"/>
        <v>POP_EMP_log_FAC</v>
      </c>
      <c r="L17" s="7">
        <f>MATCH($K17,FAC_TOTALS_APTA!$A$2:$BN$2,)</f>
        <v>37</v>
      </c>
      <c r="M17" s="30">
        <f>IF(M11=0,0,VLOOKUP(M11,FAC_TOTALS_APTA!$A$4:$BP$126,$L17,FALSE))</f>
        <v>4195654.3929952197</v>
      </c>
      <c r="N17" s="30">
        <f>IF(N11=0,0,VLOOKUP(N11,FAC_TOTALS_APTA!$A$4:$BP$126,$L17,FALSE))</f>
        <v>4950927.5611124896</v>
      </c>
      <c r="O17" s="30">
        <f>IF(O11=0,0,VLOOKUP(O11,FAC_TOTALS_APTA!$A$4:$BP$126,$L17,FALSE))</f>
        <v>4585095.2478749501</v>
      </c>
      <c r="P17" s="30">
        <f>IF(P11=0,0,VLOOKUP(P11,FAC_TOTALS_APTA!$A$4:$BP$126,$L17,FALSE))</f>
        <v>3454012.0434950702</v>
      </c>
      <c r="Q17" s="30">
        <f>IF(Q11=0,0,VLOOKUP(Q11,FAC_TOTALS_APTA!$A$4:$BP$126,$L17,FALSE))</f>
        <v>4226138.9216446504</v>
      </c>
      <c r="R17" s="30">
        <f>IF(R11=0,0,VLOOKUP(R11,FAC_TOTALS_APTA!$A$4:$BP$126,$L17,FALSE))</f>
        <v>3687702.2616860298</v>
      </c>
      <c r="S17" s="30">
        <f>IF(S11=0,0,VLOOKUP(S11,FAC_TOTALS_APTA!$A$4:$BP$126,$L17,FALSE))</f>
        <v>0</v>
      </c>
      <c r="T17" s="30">
        <f>IF(T11=0,0,VLOOKUP(T11,FAC_TOTALS_APTA!$A$4:$BP$126,$L17,FALSE))</f>
        <v>0</v>
      </c>
      <c r="U17" s="30">
        <f>IF(U11=0,0,VLOOKUP(U11,FAC_TOTALS_APTA!$A$4:$BP$126,$L17,FALSE))</f>
        <v>0</v>
      </c>
      <c r="V17" s="30">
        <f>IF(V11=0,0,VLOOKUP(V11,FAC_TOTALS_APTA!$A$4:$BP$126,$L17,FALSE))</f>
        <v>0</v>
      </c>
      <c r="W17" s="30">
        <f>IF(W11=0,0,VLOOKUP(W11,FAC_TOTALS_APTA!$A$4:$BP$126,$L17,FALSE))</f>
        <v>0</v>
      </c>
      <c r="X17" s="30">
        <f>IF(X11=0,0,VLOOKUP(X11,FAC_TOTALS_APTA!$A$4:$BP$126,$L17,FALSE))</f>
        <v>0</v>
      </c>
      <c r="Y17" s="30">
        <f>IF(Y11=0,0,VLOOKUP(Y11,FAC_TOTALS_APTA!$A$4:$BP$126,$L17,FALSE))</f>
        <v>0</v>
      </c>
      <c r="Z17" s="30">
        <f>IF(Z11=0,0,VLOOKUP(Z11,FAC_TOTALS_APTA!$A$4:$BP$126,$L17,FALSE))</f>
        <v>0</v>
      </c>
      <c r="AA17" s="30">
        <f>IF(AA11=0,0,VLOOKUP(AA11,FAC_TOTALS_APTA!$A$4:$BP$126,$L17,FALSE))</f>
        <v>0</v>
      </c>
      <c r="AB17" s="30">
        <f>IF(AB11=0,0,VLOOKUP(AB11,FAC_TOTALS_APTA!$A$4:$BP$126,$L17,FALSE))</f>
        <v>0</v>
      </c>
      <c r="AC17" s="33">
        <f t="shared" si="4"/>
        <v>25099530.42880841</v>
      </c>
      <c r="AD17" s="34">
        <f>AC17/G27</f>
        <v>1.4871411600521771E-2</v>
      </c>
      <c r="AE17" s="7"/>
    </row>
    <row r="18" spans="1:31" s="14" customFormat="1" x14ac:dyDescent="0.25">
      <c r="A18" s="7"/>
      <c r="B18" s="26" t="s">
        <v>74</v>
      </c>
      <c r="C18" s="117"/>
      <c r="D18" s="105" t="s">
        <v>73</v>
      </c>
      <c r="E18" s="56"/>
      <c r="F18" s="7">
        <f>MATCH($D18,FAC_TOTALS_APTA!$A$2:$BP$2,)</f>
        <v>17</v>
      </c>
      <c r="G18" s="55">
        <f>VLOOKUP(G11,FAC_TOTALS_APTA!$A$4:$BP$126,$F18,FALSE)</f>
        <v>0.44631449946228402</v>
      </c>
      <c r="H18" s="55">
        <f>VLOOKUP(H11,FAC_TOTALS_APTA!$A$4:$BP$126,$F18,FALSE)</f>
        <v>0.44665465359601803</v>
      </c>
      <c r="I18" s="31">
        <f t="shared" si="1"/>
        <v>7.6214000249552605E-4</v>
      </c>
      <c r="J18" s="32" t="str">
        <f t="shared" si="2"/>
        <v/>
      </c>
      <c r="K18" s="32" t="str">
        <f t="shared" si="3"/>
        <v>TSD_POP_EMP_PCT_FAC</v>
      </c>
      <c r="L18" s="7">
        <f>MATCH($K18,FAC_TOTALS_APTA!$A$2:$BN$2,)</f>
        <v>38</v>
      </c>
      <c r="M18" s="30">
        <f>IF(M11=0,0,VLOOKUP(M11,FAC_TOTALS_APTA!$A$4:$BP$126,$L18,FALSE))</f>
        <v>178010.275136293</v>
      </c>
      <c r="N18" s="30">
        <f>IF(N11=0,0,VLOOKUP(N11,FAC_TOTALS_APTA!$A$4:$BP$126,$L18,FALSE))</f>
        <v>-241751.88140043599</v>
      </c>
      <c r="O18" s="30">
        <f>IF(O11=0,0,VLOOKUP(O11,FAC_TOTALS_APTA!$A$4:$BP$126,$L18,FALSE))</f>
        <v>553619.45088007301</v>
      </c>
      <c r="P18" s="30">
        <f>IF(P11=0,0,VLOOKUP(P11,FAC_TOTALS_APTA!$A$4:$BP$126,$L18,FALSE))</f>
        <v>-149778.40891542</v>
      </c>
      <c r="Q18" s="30">
        <f>IF(Q11=0,0,VLOOKUP(Q11,FAC_TOTALS_APTA!$A$4:$BP$126,$L18,FALSE))</f>
        <v>-743970.89752237895</v>
      </c>
      <c r="R18" s="30">
        <f>IF(R11=0,0,VLOOKUP(R11,FAC_TOTALS_APTA!$A$4:$BP$126,$L18,FALSE))</f>
        <v>517730.17833173199</v>
      </c>
      <c r="S18" s="30">
        <f>IF(S11=0,0,VLOOKUP(S11,FAC_TOTALS_APTA!$A$4:$BP$126,$L18,FALSE))</f>
        <v>0</v>
      </c>
      <c r="T18" s="30">
        <f>IF(T11=0,0,VLOOKUP(T11,FAC_TOTALS_APTA!$A$4:$BP$126,$L18,FALSE))</f>
        <v>0</v>
      </c>
      <c r="U18" s="30">
        <f>IF(U11=0,0,VLOOKUP(U11,FAC_TOTALS_APTA!$A$4:$BP$126,$L18,FALSE))</f>
        <v>0</v>
      </c>
      <c r="V18" s="30">
        <f>IF(V11=0,0,VLOOKUP(V11,FAC_TOTALS_APTA!$A$4:$BP$126,$L18,FALSE))</f>
        <v>0</v>
      </c>
      <c r="W18" s="30">
        <f>IF(W11=0,0,VLOOKUP(W11,FAC_TOTALS_APTA!$A$4:$BP$126,$L18,FALSE))</f>
        <v>0</v>
      </c>
      <c r="X18" s="30">
        <f>IF(X11=0,0,VLOOKUP(X11,FAC_TOTALS_APTA!$A$4:$BP$126,$L18,FALSE))</f>
        <v>0</v>
      </c>
      <c r="Y18" s="30">
        <f>IF(Y11=0,0,VLOOKUP(Y11,FAC_TOTALS_APTA!$A$4:$BP$126,$L18,FALSE))</f>
        <v>0</v>
      </c>
      <c r="Z18" s="30">
        <f>IF(Z11=0,0,VLOOKUP(Z11,FAC_TOTALS_APTA!$A$4:$BP$126,$L18,FALSE))</f>
        <v>0</v>
      </c>
      <c r="AA18" s="30">
        <f>IF(AA11=0,0,VLOOKUP(AA11,FAC_TOTALS_APTA!$A$4:$BP$126,$L18,FALSE))</f>
        <v>0</v>
      </c>
      <c r="AB18" s="30">
        <f>IF(AB11=0,0,VLOOKUP(AB11,FAC_TOTALS_APTA!$A$4:$BP$126,$L18,FALSE))</f>
        <v>0</v>
      </c>
      <c r="AC18" s="33">
        <f t="shared" si="4"/>
        <v>113858.71650986304</v>
      </c>
      <c r="AD18" s="34">
        <f>AC18/G27</f>
        <v>6.7461016544829549E-5</v>
      </c>
      <c r="AE18" s="7"/>
    </row>
    <row r="19" spans="1:31" s="14" customFormat="1" x14ac:dyDescent="0.2">
      <c r="A19" s="7"/>
      <c r="B19" s="116" t="s">
        <v>49</v>
      </c>
      <c r="C19" s="117" t="s">
        <v>21</v>
      </c>
      <c r="D19" s="125" t="s">
        <v>92</v>
      </c>
      <c r="E19" s="56"/>
      <c r="F19" s="7">
        <f>MATCH($D19,FAC_TOTALS_APTA!$A$2:$BP$2,)</f>
        <v>18</v>
      </c>
      <c r="G19" s="35">
        <f>VLOOKUP(G11,FAC_TOTALS_APTA!$A$4:$BP$126,$F19,FALSE)</f>
        <v>4.08321637315274</v>
      </c>
      <c r="H19" s="35">
        <f>VLOOKUP(H11,FAC_TOTALS_APTA!$A$4:$BP$126,$F19,FALSE)</f>
        <v>2.9166976773397901</v>
      </c>
      <c r="I19" s="31">
        <f t="shared" si="1"/>
        <v>-0.28568623095333434</v>
      </c>
      <c r="J19" s="32" t="str">
        <f t="shared" si="2"/>
        <v>_log</v>
      </c>
      <c r="K19" s="32" t="str">
        <f t="shared" si="3"/>
        <v>GAS_PRICE_2018_log_FAC</v>
      </c>
      <c r="L19" s="7">
        <f>MATCH($K19,FAC_TOTALS_APTA!$A$2:$BN$2,)</f>
        <v>39</v>
      </c>
      <c r="M19" s="30">
        <f>IF(M11=0,0,VLOOKUP(M11,FAC_TOTALS_APTA!$A$4:$BP$126,$L19,FALSE))</f>
        <v>-7759245.5536923502</v>
      </c>
      <c r="N19" s="30">
        <f>IF(N11=0,0,VLOOKUP(N11,FAC_TOTALS_APTA!$A$4:$BP$126,$L19,FALSE))</f>
        <v>-10646672.952560199</v>
      </c>
      <c r="O19" s="30">
        <f>IF(O11=0,0,VLOOKUP(O11,FAC_TOTALS_APTA!$A$4:$BP$126,$L19,FALSE))</f>
        <v>-57119902.135968901</v>
      </c>
      <c r="P19" s="30">
        <f>IF(P11=0,0,VLOOKUP(P11,FAC_TOTALS_APTA!$A$4:$BP$126,$L19,FALSE))</f>
        <v>-21135573.008141901</v>
      </c>
      <c r="Q19" s="30">
        <f>IF(Q11=0,0,VLOOKUP(Q11,FAC_TOTALS_APTA!$A$4:$BP$126,$L19,FALSE))</f>
        <v>14946055.669191601</v>
      </c>
      <c r="R19" s="30">
        <f>IF(R11=0,0,VLOOKUP(R11,FAC_TOTALS_APTA!$A$4:$BP$126,$L19,FALSE))</f>
        <v>17880498.045148</v>
      </c>
      <c r="S19" s="30">
        <f>IF(S11=0,0,VLOOKUP(S11,FAC_TOTALS_APTA!$A$4:$BP$126,$L19,FALSE))</f>
        <v>0</v>
      </c>
      <c r="T19" s="30">
        <f>IF(T11=0,0,VLOOKUP(T11,FAC_TOTALS_APTA!$A$4:$BP$126,$L19,FALSE))</f>
        <v>0</v>
      </c>
      <c r="U19" s="30">
        <f>IF(U11=0,0,VLOOKUP(U11,FAC_TOTALS_APTA!$A$4:$BP$126,$L19,FALSE))</f>
        <v>0</v>
      </c>
      <c r="V19" s="30">
        <f>IF(V11=0,0,VLOOKUP(V11,FAC_TOTALS_APTA!$A$4:$BP$126,$L19,FALSE))</f>
        <v>0</v>
      </c>
      <c r="W19" s="30">
        <f>IF(W11=0,0,VLOOKUP(W11,FAC_TOTALS_APTA!$A$4:$BP$126,$L19,FALSE))</f>
        <v>0</v>
      </c>
      <c r="X19" s="30">
        <f>IF(X11=0,0,VLOOKUP(X11,FAC_TOTALS_APTA!$A$4:$BP$126,$L19,FALSE))</f>
        <v>0</v>
      </c>
      <c r="Y19" s="30">
        <f>IF(Y11=0,0,VLOOKUP(Y11,FAC_TOTALS_APTA!$A$4:$BP$126,$L19,FALSE))</f>
        <v>0</v>
      </c>
      <c r="Z19" s="30">
        <f>IF(Z11=0,0,VLOOKUP(Z11,FAC_TOTALS_APTA!$A$4:$BP$126,$L19,FALSE))</f>
        <v>0</v>
      </c>
      <c r="AA19" s="30">
        <f>IF(AA11=0,0,VLOOKUP(AA11,FAC_TOTALS_APTA!$A$4:$BP$126,$L19,FALSE))</f>
        <v>0</v>
      </c>
      <c r="AB19" s="30">
        <f>IF(AB11=0,0,VLOOKUP(AB11,FAC_TOTALS_APTA!$A$4:$BP$126,$L19,FALSE))</f>
        <v>0</v>
      </c>
      <c r="AC19" s="33">
        <f t="shared" si="4"/>
        <v>-63834839.936023757</v>
      </c>
      <c r="AD19" s="34">
        <f>AC19/G27</f>
        <v>-3.7821989611902966E-2</v>
      </c>
      <c r="AE19" s="7"/>
    </row>
    <row r="20" spans="1:31" s="14" customFormat="1" x14ac:dyDescent="0.25">
      <c r="A20" s="7"/>
      <c r="B20" s="116" t="s">
        <v>46</v>
      </c>
      <c r="C20" s="117" t="s">
        <v>21</v>
      </c>
      <c r="D20" s="105" t="s">
        <v>14</v>
      </c>
      <c r="E20" s="56"/>
      <c r="F20" s="7">
        <f>MATCH($D20,FAC_TOTALS_APTA!$A$2:$BP$2,)</f>
        <v>19</v>
      </c>
      <c r="G20" s="55">
        <f>VLOOKUP(G11,FAC_TOTALS_APTA!$A$4:$BP$126,$F20,FALSE)</f>
        <v>35327.404692929696</v>
      </c>
      <c r="H20" s="55">
        <f>VLOOKUP(H11,FAC_TOTALS_APTA!$A$4:$BP$126,$F20,FALSE)</f>
        <v>39371.947471350803</v>
      </c>
      <c r="I20" s="31">
        <f t="shared" si="1"/>
        <v>0.11448740187898854</v>
      </c>
      <c r="J20" s="32" t="str">
        <f t="shared" si="2"/>
        <v>_log</v>
      </c>
      <c r="K20" s="32" t="str">
        <f t="shared" si="3"/>
        <v>TOTAL_MED_INC_INDIV_2018_log_FAC</v>
      </c>
      <c r="L20" s="7">
        <f>MATCH($K20,FAC_TOTALS_APTA!$A$2:$BN$2,)</f>
        <v>40</v>
      </c>
      <c r="M20" s="30">
        <f>IF(M11=0,0,VLOOKUP(M11,FAC_TOTALS_APTA!$A$4:$BP$126,$L20,FALSE))</f>
        <v>-951595.71530374698</v>
      </c>
      <c r="N20" s="30">
        <f>IF(N11=0,0,VLOOKUP(N11,FAC_TOTALS_APTA!$A$4:$BP$126,$L20,FALSE))</f>
        <v>-576855.68340987095</v>
      </c>
      <c r="O20" s="30">
        <f>IF(O11=0,0,VLOOKUP(O11,FAC_TOTALS_APTA!$A$4:$BP$126,$L20,FALSE))</f>
        <v>-3340180.3335008002</v>
      </c>
      <c r="P20" s="30">
        <f>IF(P11=0,0,VLOOKUP(P11,FAC_TOTALS_APTA!$A$4:$BP$126,$L20,FALSE))</f>
        <v>-2437606.2579892501</v>
      </c>
      <c r="Q20" s="30">
        <f>IF(Q11=0,0,VLOOKUP(Q11,FAC_TOTALS_APTA!$A$4:$BP$126,$L20,FALSE))</f>
        <v>-2466626.0737241898</v>
      </c>
      <c r="R20" s="30">
        <f>IF(R11=0,0,VLOOKUP(R11,FAC_TOTALS_APTA!$A$4:$BP$126,$L20,FALSE))</f>
        <v>-2604705.7959064599</v>
      </c>
      <c r="S20" s="30">
        <f>IF(S11=0,0,VLOOKUP(S11,FAC_TOTALS_APTA!$A$4:$BP$126,$L20,FALSE))</f>
        <v>0</v>
      </c>
      <c r="T20" s="30">
        <f>IF(T11=0,0,VLOOKUP(T11,FAC_TOTALS_APTA!$A$4:$BP$126,$L20,FALSE))</f>
        <v>0</v>
      </c>
      <c r="U20" s="30">
        <f>IF(U11=0,0,VLOOKUP(U11,FAC_TOTALS_APTA!$A$4:$BP$126,$L20,FALSE))</f>
        <v>0</v>
      </c>
      <c r="V20" s="30">
        <f>IF(V11=0,0,VLOOKUP(V11,FAC_TOTALS_APTA!$A$4:$BP$126,$L20,FALSE))</f>
        <v>0</v>
      </c>
      <c r="W20" s="30">
        <f>IF(W11=0,0,VLOOKUP(W11,FAC_TOTALS_APTA!$A$4:$BP$126,$L20,FALSE))</f>
        <v>0</v>
      </c>
      <c r="X20" s="30">
        <f>IF(X11=0,0,VLOOKUP(X11,FAC_TOTALS_APTA!$A$4:$BP$126,$L20,FALSE))</f>
        <v>0</v>
      </c>
      <c r="Y20" s="30">
        <f>IF(Y11=0,0,VLOOKUP(Y11,FAC_TOTALS_APTA!$A$4:$BP$126,$L20,FALSE))</f>
        <v>0</v>
      </c>
      <c r="Z20" s="30">
        <f>IF(Z11=0,0,VLOOKUP(Z11,FAC_TOTALS_APTA!$A$4:$BP$126,$L20,FALSE))</f>
        <v>0</v>
      </c>
      <c r="AA20" s="30">
        <f>IF(AA11=0,0,VLOOKUP(AA11,FAC_TOTALS_APTA!$A$4:$BP$126,$L20,FALSE))</f>
        <v>0</v>
      </c>
      <c r="AB20" s="30">
        <f>IF(AB11=0,0,VLOOKUP(AB11,FAC_TOTALS_APTA!$A$4:$BP$126,$L20,FALSE))</f>
        <v>0</v>
      </c>
      <c r="AC20" s="33">
        <f t="shared" si="4"/>
        <v>-12377569.859834319</v>
      </c>
      <c r="AD20" s="34">
        <f>AC20/G27</f>
        <v>-7.3336804655332131E-3</v>
      </c>
      <c r="AE20" s="7"/>
    </row>
    <row r="21" spans="1:31" s="14" customFormat="1" x14ac:dyDescent="0.25">
      <c r="A21" s="7"/>
      <c r="B21" s="116" t="s">
        <v>62</v>
      </c>
      <c r="C21" s="117"/>
      <c r="D21" s="105" t="s">
        <v>9</v>
      </c>
      <c r="E21" s="56"/>
      <c r="F21" s="7">
        <f>MATCH($D21,FAC_TOTALS_APTA!$A$2:$BP$2,)</f>
        <v>20</v>
      </c>
      <c r="G21" s="30">
        <f>VLOOKUP(G11,FAC_TOTALS_APTA!$A$4:$BP$126,$F21,FALSE)</f>
        <v>11.2691753249984</v>
      </c>
      <c r="H21" s="30">
        <f>VLOOKUP(H11,FAC_TOTALS_APTA!$A$4:$BP$126,$F21,FALSE)</f>
        <v>10.470464082965799</v>
      </c>
      <c r="I21" s="31">
        <f t="shared" si="1"/>
        <v>-7.0875749023162404E-2</v>
      </c>
      <c r="J21" s="32" t="str">
        <f t="shared" si="2"/>
        <v/>
      </c>
      <c r="K21" s="32" t="str">
        <f t="shared" si="3"/>
        <v>PCT_HH_NO_VEH_FAC</v>
      </c>
      <c r="L21" s="7">
        <f>MATCH($K21,FAC_TOTALS_APTA!$A$2:$BN$2,)</f>
        <v>41</v>
      </c>
      <c r="M21" s="30">
        <f>IF(M11=0,0,VLOOKUP(M11,FAC_TOTALS_APTA!$A$4:$BP$126,$L21,FALSE))</f>
        <v>-1114669.71396211</v>
      </c>
      <c r="N21" s="30">
        <f>IF(N11=0,0,VLOOKUP(N11,FAC_TOTALS_APTA!$A$4:$BP$126,$L21,FALSE))</f>
        <v>-126606.64710479201</v>
      </c>
      <c r="O21" s="30">
        <f>IF(O11=0,0,VLOOKUP(O11,FAC_TOTALS_APTA!$A$4:$BP$126,$L21,FALSE))</f>
        <v>-42128.9425454269</v>
      </c>
      <c r="P21" s="30">
        <f>IF(P11=0,0,VLOOKUP(P11,FAC_TOTALS_APTA!$A$4:$BP$126,$L21,FALSE))</f>
        <v>-339787.55255404999</v>
      </c>
      <c r="Q21" s="30">
        <f>IF(Q11=0,0,VLOOKUP(Q11,FAC_TOTALS_APTA!$A$4:$BP$126,$L21,FALSE))</f>
        <v>-563416.26430161099</v>
      </c>
      <c r="R21" s="30">
        <f>IF(R11=0,0,VLOOKUP(R11,FAC_TOTALS_APTA!$A$4:$BP$126,$L21,FALSE))</f>
        <v>-482635.52235868998</v>
      </c>
      <c r="S21" s="30">
        <f>IF(S11=0,0,VLOOKUP(S11,FAC_TOTALS_APTA!$A$4:$BP$126,$L21,FALSE))</f>
        <v>0</v>
      </c>
      <c r="T21" s="30">
        <f>IF(T11=0,0,VLOOKUP(T11,FAC_TOTALS_APTA!$A$4:$BP$126,$L21,FALSE))</f>
        <v>0</v>
      </c>
      <c r="U21" s="30">
        <f>IF(U11=0,0,VLOOKUP(U11,FAC_TOTALS_APTA!$A$4:$BP$126,$L21,FALSE))</f>
        <v>0</v>
      </c>
      <c r="V21" s="30">
        <f>IF(V11=0,0,VLOOKUP(V11,FAC_TOTALS_APTA!$A$4:$BP$126,$L21,FALSE))</f>
        <v>0</v>
      </c>
      <c r="W21" s="30">
        <f>IF(W11=0,0,VLOOKUP(W11,FAC_TOTALS_APTA!$A$4:$BP$126,$L21,FALSE))</f>
        <v>0</v>
      </c>
      <c r="X21" s="30">
        <f>IF(X11=0,0,VLOOKUP(X11,FAC_TOTALS_APTA!$A$4:$BP$126,$L21,FALSE))</f>
        <v>0</v>
      </c>
      <c r="Y21" s="30">
        <f>IF(Y11=0,0,VLOOKUP(Y11,FAC_TOTALS_APTA!$A$4:$BP$126,$L21,FALSE))</f>
        <v>0</v>
      </c>
      <c r="Z21" s="30">
        <f>IF(Z11=0,0,VLOOKUP(Z11,FAC_TOTALS_APTA!$A$4:$BP$126,$L21,FALSE))</f>
        <v>0</v>
      </c>
      <c r="AA21" s="30">
        <f>IF(AA11=0,0,VLOOKUP(AA11,FAC_TOTALS_APTA!$A$4:$BP$126,$L21,FALSE))</f>
        <v>0</v>
      </c>
      <c r="AB21" s="30">
        <f>IF(AB11=0,0,VLOOKUP(AB11,FAC_TOTALS_APTA!$A$4:$BP$126,$L21,FALSE))</f>
        <v>0</v>
      </c>
      <c r="AC21" s="33">
        <f t="shared" si="4"/>
        <v>-2669244.6428266801</v>
      </c>
      <c r="AD21" s="34">
        <f>AC21/G27</f>
        <v>-1.5815210511030985E-3</v>
      </c>
      <c r="AE21" s="7"/>
    </row>
    <row r="22" spans="1:31" s="14" customFormat="1" x14ac:dyDescent="0.25">
      <c r="A22" s="7"/>
      <c r="B22" s="116" t="s">
        <v>47</v>
      </c>
      <c r="C22" s="117"/>
      <c r="D22" s="105" t="s">
        <v>28</v>
      </c>
      <c r="E22" s="56"/>
      <c r="F22" s="7">
        <f>MATCH($D22,FAC_TOTALS_APTA!$A$2:$BP$2,)</f>
        <v>21</v>
      </c>
      <c r="G22" s="35">
        <f>VLOOKUP(G11,FAC_TOTALS_APTA!$A$4:$BP$126,$F22,FALSE)</f>
        <v>4.8815823185081504</v>
      </c>
      <c r="H22" s="35">
        <f>VLOOKUP(H11,FAC_TOTALS_APTA!$A$4:$BP$126,$F22,FALSE)</f>
        <v>6.0598776413956603</v>
      </c>
      <c r="I22" s="31">
        <f t="shared" si="1"/>
        <v>0.24137569460215635</v>
      </c>
      <c r="J22" s="32" t="str">
        <f t="shared" si="2"/>
        <v/>
      </c>
      <c r="K22" s="32" t="str">
        <f t="shared" si="3"/>
        <v>JTW_HOME_PCT_FAC</v>
      </c>
      <c r="L22" s="7">
        <f>MATCH($K22,FAC_TOTALS_APTA!$A$2:$BN$2,)</f>
        <v>42</v>
      </c>
      <c r="M22" s="30">
        <f>IF(M11=0,0,VLOOKUP(M11,FAC_TOTALS_APTA!$A$4:$BP$126,$L22,FALSE))</f>
        <v>-38078.1608534724</v>
      </c>
      <c r="N22" s="30">
        <f>IF(N11=0,0,VLOOKUP(N11,FAC_TOTALS_APTA!$A$4:$BP$126,$L22,FALSE))</f>
        <v>-3192904.5792709901</v>
      </c>
      <c r="O22" s="30">
        <f>IF(O11=0,0,VLOOKUP(O11,FAC_TOTALS_APTA!$A$4:$BP$126,$L22,FALSE))</f>
        <v>-420595.20567272301</v>
      </c>
      <c r="P22" s="30">
        <f>IF(P11=0,0,VLOOKUP(P11,FAC_TOTALS_APTA!$A$4:$BP$126,$L22,FALSE))</f>
        <v>-6667143.2486323901</v>
      </c>
      <c r="Q22" s="30">
        <f>IF(Q11=0,0,VLOOKUP(Q11,FAC_TOTALS_APTA!$A$4:$BP$126,$L22,FALSE))</f>
        <v>-1974465.3944918299</v>
      </c>
      <c r="R22" s="30">
        <f>IF(R11=0,0,VLOOKUP(R11,FAC_TOTALS_APTA!$A$4:$BP$126,$L22,FALSE))</f>
        <v>-3067726.1802130402</v>
      </c>
      <c r="S22" s="30">
        <f>IF(S11=0,0,VLOOKUP(S11,FAC_TOTALS_APTA!$A$4:$BP$126,$L22,FALSE))</f>
        <v>0</v>
      </c>
      <c r="T22" s="30">
        <f>IF(T11=0,0,VLOOKUP(T11,FAC_TOTALS_APTA!$A$4:$BP$126,$L22,FALSE))</f>
        <v>0</v>
      </c>
      <c r="U22" s="30">
        <f>IF(U11=0,0,VLOOKUP(U11,FAC_TOTALS_APTA!$A$4:$BP$126,$L22,FALSE))</f>
        <v>0</v>
      </c>
      <c r="V22" s="30">
        <f>IF(V11=0,0,VLOOKUP(V11,FAC_TOTALS_APTA!$A$4:$BP$126,$L22,FALSE))</f>
        <v>0</v>
      </c>
      <c r="W22" s="30">
        <f>IF(W11=0,0,VLOOKUP(W11,FAC_TOTALS_APTA!$A$4:$BP$126,$L22,FALSE))</f>
        <v>0</v>
      </c>
      <c r="X22" s="30">
        <f>IF(X11=0,0,VLOOKUP(X11,FAC_TOTALS_APTA!$A$4:$BP$126,$L22,FALSE))</f>
        <v>0</v>
      </c>
      <c r="Y22" s="30">
        <f>IF(Y11=0,0,VLOOKUP(Y11,FAC_TOTALS_APTA!$A$4:$BP$126,$L22,FALSE))</f>
        <v>0</v>
      </c>
      <c r="Z22" s="30">
        <f>IF(Z11=0,0,VLOOKUP(Z11,FAC_TOTALS_APTA!$A$4:$BP$126,$L22,FALSE))</f>
        <v>0</v>
      </c>
      <c r="AA22" s="30">
        <f>IF(AA11=0,0,VLOOKUP(AA11,FAC_TOTALS_APTA!$A$4:$BP$126,$L22,FALSE))</f>
        <v>0</v>
      </c>
      <c r="AB22" s="30">
        <f>IF(AB11=0,0,VLOOKUP(AB11,FAC_TOTALS_APTA!$A$4:$BP$126,$L22,FALSE))</f>
        <v>0</v>
      </c>
      <c r="AC22" s="33">
        <f t="shared" si="4"/>
        <v>-15360912.769134445</v>
      </c>
      <c r="AD22" s="34">
        <f>AC22/G27</f>
        <v>-9.1013039864409132E-3</v>
      </c>
      <c r="AE22" s="7"/>
    </row>
    <row r="23" spans="1:31" s="14" customFormat="1" x14ac:dyDescent="0.25">
      <c r="A23" s="7"/>
      <c r="B23" s="116" t="s">
        <v>63</v>
      </c>
      <c r="C23" s="117"/>
      <c r="D23" s="127" t="s">
        <v>99</v>
      </c>
      <c r="E23" s="56"/>
      <c r="F23" s="7">
        <f>MATCH($D23,FAC_TOTALS_APTA!$A$2:$BP$2,)</f>
        <v>29</v>
      </c>
      <c r="G23" s="35">
        <f>VLOOKUP(G11,FAC_TOTALS_APTA!$A$4:$BP$126,$F23,FALSE)</f>
        <v>0.617326143067772</v>
      </c>
      <c r="H23" s="35">
        <f>VLOOKUP(H11,FAC_TOTALS_APTA!$A$4:$BP$126,$F23,FALSE)</f>
        <v>6.4930767871465296</v>
      </c>
      <c r="I23" s="31">
        <f t="shared" si="1"/>
        <v>9.5180654667879487</v>
      </c>
      <c r="J23" s="32"/>
      <c r="K23" s="32" t="str">
        <f t="shared" si="3"/>
        <v>YEARS_SINCE_TNC_RAIL_HI_FAC</v>
      </c>
      <c r="L23" s="7">
        <f>MATCH($K23,FAC_TOTALS_APTA!$A$2:$BN$2,)</f>
        <v>50</v>
      </c>
      <c r="M23" s="30">
        <f>IF(M11=0,0,VLOOKUP(M11,FAC_TOTALS_APTA!$A$4:$BP$126,$L23,FALSE))</f>
        <v>-436695.75404074503</v>
      </c>
      <c r="N23" s="30">
        <f>IF(N11=0,0,VLOOKUP(N11,FAC_TOTALS_APTA!$A$4:$BP$126,$L23,FALSE))</f>
        <v>-454005.56081243901</v>
      </c>
      <c r="O23" s="30">
        <f>IF(O11=0,0,VLOOKUP(O11,FAC_TOTALS_APTA!$A$4:$BP$126,$L23,FALSE))</f>
        <v>-495778.82280156901</v>
      </c>
      <c r="P23" s="30">
        <f>IF(P11=0,0,VLOOKUP(P11,FAC_TOTALS_APTA!$A$4:$BP$126,$L23,FALSE))</f>
        <v>-490628.84508788702</v>
      </c>
      <c r="Q23" s="30">
        <f>IF(Q11=0,0,VLOOKUP(Q11,FAC_TOTALS_APTA!$A$4:$BP$126,$L23,FALSE))</f>
        <v>-483540.63020210498</v>
      </c>
      <c r="R23" s="30">
        <f>IF(R11=0,0,VLOOKUP(R11,FAC_TOTALS_APTA!$A$4:$BP$126,$L23,FALSE))</f>
        <v>-474586.18960125902</v>
      </c>
      <c r="S23" s="30">
        <f>IF(S11=0,0,VLOOKUP(S11,FAC_TOTALS_APTA!$A$4:$BP$126,$L23,FALSE))</f>
        <v>0</v>
      </c>
      <c r="T23" s="30">
        <f>IF(T11=0,0,VLOOKUP(T11,FAC_TOTALS_APTA!$A$4:$BP$126,$L23,FALSE))</f>
        <v>0</v>
      </c>
      <c r="U23" s="30">
        <f>IF(U11=0,0,VLOOKUP(U11,FAC_TOTALS_APTA!$A$4:$BP$126,$L23,FALSE))</f>
        <v>0</v>
      </c>
      <c r="V23" s="30">
        <f>IF(V11=0,0,VLOOKUP(V11,FAC_TOTALS_APTA!$A$4:$BP$126,$L23,FALSE))</f>
        <v>0</v>
      </c>
      <c r="W23" s="30">
        <f>IF(W11=0,0,VLOOKUP(W11,FAC_TOTALS_APTA!$A$4:$BP$126,$L23,FALSE))</f>
        <v>0</v>
      </c>
      <c r="X23" s="30">
        <f>IF(X11=0,0,VLOOKUP(X11,FAC_TOTALS_APTA!$A$4:$BP$126,$L23,FALSE))</f>
        <v>0</v>
      </c>
      <c r="Y23" s="30">
        <f>IF(Y11=0,0,VLOOKUP(Y11,FAC_TOTALS_APTA!$A$4:$BP$126,$L23,FALSE))</f>
        <v>0</v>
      </c>
      <c r="Z23" s="30">
        <f>IF(Z11=0,0,VLOOKUP(Z11,FAC_TOTALS_APTA!$A$4:$BP$126,$L23,FALSE))</f>
        <v>0</v>
      </c>
      <c r="AA23" s="30">
        <f>IF(AA11=0,0,VLOOKUP(AA11,FAC_TOTALS_APTA!$A$4:$BP$126,$L23,FALSE))</f>
        <v>0</v>
      </c>
      <c r="AB23" s="30">
        <f>IF(AB11=0,0,VLOOKUP(AB11,FAC_TOTALS_APTA!$A$4:$BP$126,$L23,FALSE))</f>
        <v>0</v>
      </c>
      <c r="AC23" s="33">
        <f t="shared" si="4"/>
        <v>-2835235.8025460038</v>
      </c>
      <c r="AD23" s="34">
        <f>AC23/G27</f>
        <v>-1.6798704152569681E-3</v>
      </c>
      <c r="AE23" s="7"/>
    </row>
    <row r="24" spans="1:31" s="14" customFormat="1" hidden="1" x14ac:dyDescent="0.25">
      <c r="A24" s="7"/>
      <c r="B24" s="116" t="s">
        <v>64</v>
      </c>
      <c r="C24" s="117"/>
      <c r="D24" s="105" t="s">
        <v>43</v>
      </c>
      <c r="E24" s="56"/>
      <c r="F24" s="7">
        <f>MATCH($D24,FAC_TOTALS_APTA!$A$2:$BP$2,)</f>
        <v>31</v>
      </c>
      <c r="G24" s="35">
        <f>VLOOKUP(G11,FAC_TOTALS_APTA!$A$4:$BP$126,$F24,FALSE)</f>
        <v>0.367197034835056</v>
      </c>
      <c r="H24" s="35">
        <f>VLOOKUP(H11,FAC_TOTALS_APTA!$A$4:$BP$126,$F24,FALSE)</f>
        <v>1</v>
      </c>
      <c r="I24" s="31">
        <f t="shared" si="1"/>
        <v>1.7233335379442742</v>
      </c>
      <c r="J24" s="32" t="str">
        <f t="shared" si="2"/>
        <v/>
      </c>
      <c r="K24" s="32" t="str">
        <f t="shared" si="3"/>
        <v>BIKE_SHARE_FAC</v>
      </c>
      <c r="L24" s="7">
        <f>MATCH($K24,FAC_TOTALS_APTA!$A$2:$BN$2,)</f>
        <v>52</v>
      </c>
      <c r="M24" s="30">
        <f>IF(M11=0,0,VLOOKUP(M11,FAC_TOTALS_APTA!$A$4:$BP$126,$L24,FALSE))</f>
        <v>0</v>
      </c>
      <c r="N24" s="30">
        <f>IF(N11=0,0,VLOOKUP(N11,FAC_TOTALS_APTA!$A$4:$BP$126,$L24,FALSE))</f>
        <v>-4568485.8393386602</v>
      </c>
      <c r="O24" s="30">
        <f>IF(O11=0,0,VLOOKUP(O11,FAC_TOTALS_APTA!$A$4:$BP$126,$L24,FALSE))</f>
        <v>-5847428.7505972004</v>
      </c>
      <c r="P24" s="30">
        <f>IF(P11=0,0,VLOOKUP(P11,FAC_TOTALS_APTA!$A$4:$BP$126,$L24,FALSE))</f>
        <v>-2106864.3544039498</v>
      </c>
      <c r="Q24" s="30">
        <f>IF(Q11=0,0,VLOOKUP(Q11,FAC_TOTALS_APTA!$A$4:$BP$126,$L24,FALSE))</f>
        <v>0</v>
      </c>
      <c r="R24" s="30">
        <f>IF(R11=0,0,VLOOKUP(R11,FAC_TOTALS_APTA!$A$4:$BP$126,$L24,FALSE))</f>
        <v>-97880.226582477204</v>
      </c>
      <c r="S24" s="30">
        <f>IF(S11=0,0,VLOOKUP(S11,FAC_TOTALS_APTA!$A$4:$BP$126,$L24,FALSE))</f>
        <v>0</v>
      </c>
      <c r="T24" s="30">
        <f>IF(T11=0,0,VLOOKUP(T11,FAC_TOTALS_APTA!$A$4:$BP$126,$L24,FALSE))</f>
        <v>0</v>
      </c>
      <c r="U24" s="30">
        <f>IF(U11=0,0,VLOOKUP(U11,FAC_TOTALS_APTA!$A$4:$BP$126,$L24,FALSE))</f>
        <v>0</v>
      </c>
      <c r="V24" s="30">
        <f>IF(V11=0,0,VLOOKUP(V11,FAC_TOTALS_APTA!$A$4:$BP$126,$L24,FALSE))</f>
        <v>0</v>
      </c>
      <c r="W24" s="30">
        <f>IF(W11=0,0,VLOOKUP(W11,FAC_TOTALS_APTA!$A$4:$BP$126,$L24,FALSE))</f>
        <v>0</v>
      </c>
      <c r="X24" s="30">
        <f>IF(X11=0,0,VLOOKUP(X11,FAC_TOTALS_APTA!$A$4:$BP$126,$L24,FALSE))</f>
        <v>0</v>
      </c>
      <c r="Y24" s="30">
        <f>IF(Y11=0,0,VLOOKUP(Y11,FAC_TOTALS_APTA!$A$4:$BP$126,$L24,FALSE))</f>
        <v>0</v>
      </c>
      <c r="Z24" s="30">
        <f>IF(Z11=0,0,VLOOKUP(Z11,FAC_TOTALS_APTA!$A$4:$BP$126,$L24,FALSE))</f>
        <v>0</v>
      </c>
      <c r="AA24" s="30">
        <f>IF(AA11=0,0,VLOOKUP(AA11,FAC_TOTALS_APTA!$A$4:$BP$126,$L24,FALSE))</f>
        <v>0</v>
      </c>
      <c r="AB24" s="30">
        <f>IF(AB11=0,0,VLOOKUP(AB11,FAC_TOTALS_APTA!$A$4:$BP$126,$L24,FALSE))</f>
        <v>0</v>
      </c>
      <c r="AC24" s="33">
        <f t="shared" si="4"/>
        <v>-12620659.170922289</v>
      </c>
      <c r="AD24" s="34">
        <f>AC24/G27</f>
        <v>-7.4777102995227454E-3</v>
      </c>
      <c r="AE24" s="7"/>
    </row>
    <row r="25" spans="1:31" s="14" customFormat="1" hidden="1" x14ac:dyDescent="0.25">
      <c r="A25" s="7"/>
      <c r="B25" s="128" t="s">
        <v>65</v>
      </c>
      <c r="C25" s="129"/>
      <c r="D25" s="130" t="s">
        <v>44</v>
      </c>
      <c r="E25" s="57"/>
      <c r="F25" s="8">
        <f>MATCH($D25,FAC_TOTALS_APTA!$A$2:$BP$2,)</f>
        <v>32</v>
      </c>
      <c r="G25" s="36">
        <f>VLOOKUP(G11,FAC_TOTALS_APTA!$A$4:$BP$126,$F25,FALSE)</f>
        <v>0</v>
      </c>
      <c r="H25" s="36">
        <f>VLOOKUP(H11,FAC_TOTALS_APTA!$A$4:$BP$126,$F25,FALSE)</f>
        <v>0.64134854155132504</v>
      </c>
      <c r="I25" s="37" t="str">
        <f t="shared" si="1"/>
        <v>-</v>
      </c>
      <c r="J25" s="38" t="str">
        <f t="shared" si="2"/>
        <v/>
      </c>
      <c r="K25" s="38" t="str">
        <f t="shared" si="3"/>
        <v>scooter_flag_FAC</v>
      </c>
      <c r="L25" s="8">
        <f>MATCH($K25,FAC_TOTALS_APTA!$A$2:$BN$2,)</f>
        <v>53</v>
      </c>
      <c r="M25" s="39">
        <f>IF(M11=0,0,VLOOKUP(M11,FAC_TOTALS_APTA!$A$4:$BP$126,$L25,FALSE))</f>
        <v>0</v>
      </c>
      <c r="N25" s="39">
        <f>IF(N11=0,0,VLOOKUP(N11,FAC_TOTALS_APTA!$A$4:$BP$126,$L25,FALSE))</f>
        <v>0</v>
      </c>
      <c r="O25" s="39">
        <f>IF(O11=0,0,VLOOKUP(O11,FAC_TOTALS_APTA!$A$4:$BP$126,$L25,FALSE))</f>
        <v>0</v>
      </c>
      <c r="P25" s="39">
        <f>IF(P11=0,0,VLOOKUP(P11,FAC_TOTALS_APTA!$A$4:$BP$126,$L25,FALSE))</f>
        <v>0</v>
      </c>
      <c r="Q25" s="39">
        <f>IF(Q11=0,0,VLOOKUP(Q11,FAC_TOTALS_APTA!$A$4:$BP$126,$L25,FALSE))</f>
        <v>0</v>
      </c>
      <c r="R25" s="39">
        <f>IF(R11=0,0,VLOOKUP(R11,FAC_TOTALS_APTA!$A$4:$BP$126,$L25,FALSE))</f>
        <v>-38407129.086188897</v>
      </c>
      <c r="S25" s="39">
        <f>IF(S11=0,0,VLOOKUP(S11,FAC_TOTALS_APTA!$A$4:$BP$126,$L25,FALSE))</f>
        <v>0</v>
      </c>
      <c r="T25" s="39">
        <f>IF(T11=0,0,VLOOKUP(T11,FAC_TOTALS_APTA!$A$4:$BP$126,$L25,FALSE))</f>
        <v>0</v>
      </c>
      <c r="U25" s="39">
        <f>IF(U11=0,0,VLOOKUP(U11,FAC_TOTALS_APTA!$A$4:$BP$126,$L25,FALSE))</f>
        <v>0</v>
      </c>
      <c r="V25" s="39">
        <f>IF(V11=0,0,VLOOKUP(V11,FAC_TOTALS_APTA!$A$4:$BP$126,$L25,FALSE))</f>
        <v>0</v>
      </c>
      <c r="W25" s="39">
        <f>IF(W11=0,0,VLOOKUP(W11,FAC_TOTALS_APTA!$A$4:$BP$126,$L25,FALSE))</f>
        <v>0</v>
      </c>
      <c r="X25" s="39">
        <f>IF(X11=0,0,VLOOKUP(X11,FAC_TOTALS_APTA!$A$4:$BP$126,$L25,FALSE))</f>
        <v>0</v>
      </c>
      <c r="Y25" s="39">
        <f>IF(Y11=0,0,VLOOKUP(Y11,FAC_TOTALS_APTA!$A$4:$BP$126,$L25,FALSE))</f>
        <v>0</v>
      </c>
      <c r="Z25" s="39">
        <f>IF(Z11=0,0,VLOOKUP(Z11,FAC_TOTALS_APTA!$A$4:$BP$126,$L25,FALSE))</f>
        <v>0</v>
      </c>
      <c r="AA25" s="39">
        <f>IF(AA11=0,0,VLOOKUP(AA11,FAC_TOTALS_APTA!$A$4:$BP$126,$L25,FALSE))</f>
        <v>0</v>
      </c>
      <c r="AB25" s="39">
        <f>IF(AB11=0,0,VLOOKUP(AB11,FAC_TOTALS_APTA!$A$4:$BP$126,$L25,FALSE))</f>
        <v>0</v>
      </c>
      <c r="AC25" s="40">
        <f t="shared" si="4"/>
        <v>-38407129.086188897</v>
      </c>
      <c r="AD25" s="41">
        <f>AC25/G27</f>
        <v>-2.2756131898767264E-2</v>
      </c>
      <c r="AE25" s="7"/>
    </row>
    <row r="26" spans="1:31" s="14" customFormat="1" x14ac:dyDescent="0.25">
      <c r="A26" s="7"/>
      <c r="B26" s="42" t="s">
        <v>53</v>
      </c>
      <c r="C26" s="43"/>
      <c r="D26" s="138" t="s">
        <v>45</v>
      </c>
      <c r="E26" s="44"/>
      <c r="F26" s="45"/>
      <c r="G26" s="46"/>
      <c r="H26" s="46"/>
      <c r="I26" s="47"/>
      <c r="J26" s="48"/>
      <c r="K26" s="48" t="str">
        <f t="shared" ref="K26" si="8">CONCATENATE(D26,J26,"_FAC")</f>
        <v>New_Reporter_FAC</v>
      </c>
      <c r="L26" s="45">
        <f>MATCH($K26,FAC_TOTALS_APTA!$A$2:$BN$2,)</f>
        <v>57</v>
      </c>
      <c r="M26" s="46">
        <f>IF(M11=0,0,VLOOKUP(M11,FAC_TOTALS_APTA!$A$4:$BP$126,$L26,FALSE))</f>
        <v>0</v>
      </c>
      <c r="N26" s="46">
        <f>IF(N11=0,0,VLOOKUP(N11,FAC_TOTALS_APTA!$A$4:$BP$126,$L26,FALSE))</f>
        <v>0</v>
      </c>
      <c r="O26" s="46">
        <f>IF(O11=0,0,VLOOKUP(O11,FAC_TOTALS_APTA!$A$4:$BP$126,$L26,FALSE))</f>
        <v>0</v>
      </c>
      <c r="P26" s="46">
        <f>IF(P11=0,0,VLOOKUP(P11,FAC_TOTALS_APTA!$A$4:$BP$126,$L26,FALSE))</f>
        <v>0</v>
      </c>
      <c r="Q26" s="46">
        <f>IF(Q11=0,0,VLOOKUP(Q11,FAC_TOTALS_APTA!$A$4:$BP$126,$L26,FALSE))</f>
        <v>0</v>
      </c>
      <c r="R26" s="46">
        <f>IF(R11=0,0,VLOOKUP(R11,FAC_TOTALS_APTA!$A$4:$BP$126,$L26,FALSE))</f>
        <v>0</v>
      </c>
      <c r="S26" s="46">
        <f>IF(S11=0,0,VLOOKUP(S11,FAC_TOTALS_APTA!$A$4:$BP$126,$L26,FALSE))</f>
        <v>0</v>
      </c>
      <c r="T26" s="46">
        <f>IF(T11=0,0,VLOOKUP(T11,FAC_TOTALS_APTA!$A$4:$BP$126,$L26,FALSE))</f>
        <v>0</v>
      </c>
      <c r="U26" s="46">
        <f>IF(U11=0,0,VLOOKUP(U11,FAC_TOTALS_APTA!$A$4:$BP$126,$L26,FALSE))</f>
        <v>0</v>
      </c>
      <c r="V26" s="46">
        <f>IF(V11=0,0,VLOOKUP(V11,FAC_TOTALS_APTA!$A$4:$BP$126,$L26,FALSE))</f>
        <v>0</v>
      </c>
      <c r="W26" s="46">
        <f>IF(W11=0,0,VLOOKUP(W11,FAC_TOTALS_APTA!$A$4:$BP$126,$L26,FALSE))</f>
        <v>0</v>
      </c>
      <c r="X26" s="46">
        <f>IF(X11=0,0,VLOOKUP(X11,FAC_TOTALS_APTA!$A$4:$BP$126,$L26,FALSE))</f>
        <v>0</v>
      </c>
      <c r="Y26" s="46">
        <f>IF(Y11=0,0,VLOOKUP(Y11,FAC_TOTALS_APTA!$A$4:$BP$126,$L26,FALSE))</f>
        <v>0</v>
      </c>
      <c r="Z26" s="46">
        <f>IF(Z11=0,0,VLOOKUP(Z11,FAC_TOTALS_APTA!$A$4:$BP$126,$L26,FALSE))</f>
        <v>0</v>
      </c>
      <c r="AA26" s="46">
        <f>IF(AA11=0,0,VLOOKUP(AA11,FAC_TOTALS_APTA!$A$4:$BP$126,$L26,FALSE))</f>
        <v>0</v>
      </c>
      <c r="AB26" s="46">
        <f>IF(AB11=0,0,VLOOKUP(AB11,FAC_TOTALS_APTA!$A$4:$BP$126,$L26,FALSE))</f>
        <v>0</v>
      </c>
      <c r="AC26" s="49">
        <f>SUM(M26:AB26)</f>
        <v>0</v>
      </c>
      <c r="AD26" s="50">
        <f>AC26/G28</f>
        <v>0</v>
      </c>
      <c r="AE26" s="7"/>
    </row>
    <row r="27" spans="1:31" s="106" customFormat="1" x14ac:dyDescent="0.25">
      <c r="A27" s="105"/>
      <c r="B27" s="26" t="s">
        <v>66</v>
      </c>
      <c r="C27" s="29"/>
      <c r="D27" s="105" t="s">
        <v>6</v>
      </c>
      <c r="E27" s="56"/>
      <c r="F27" s="7">
        <f>MATCH($D27,FAC_TOTALS_APTA!$A$2:$BN$2,)</f>
        <v>10</v>
      </c>
      <c r="G27" s="111">
        <f>VLOOKUP(G11,FAC_TOTALS_APTA!$A$4:$BP$126,$F27,FALSE)</f>
        <v>1687770542.77267</v>
      </c>
      <c r="H27" s="111">
        <f>VLOOKUP(H11,FAC_TOTALS_APTA!$A$4:$BN$126,$F27,FALSE)</f>
        <v>1700875656.24194</v>
      </c>
      <c r="I27" s="113">
        <f t="shared" ref="I27:I28" si="9">H27/G27-1</f>
        <v>7.7647483097678105E-3</v>
      </c>
      <c r="J27" s="32"/>
      <c r="K27" s="32"/>
      <c r="L27" s="7"/>
      <c r="M27" s="30">
        <f t="shared" ref="M27:AB27" si="10">SUM(M13:M20)</f>
        <v>16475452.230761612</v>
      </c>
      <c r="N27" s="30">
        <f t="shared" si="10"/>
        <v>39654752.178401619</v>
      </c>
      <c r="O27" s="30">
        <f t="shared" si="10"/>
        <v>-44186397.260966182</v>
      </c>
      <c r="P27" s="30">
        <f t="shared" si="10"/>
        <v>4484666.0061346181</v>
      </c>
      <c r="Q27" s="30">
        <f t="shared" si="10"/>
        <v>54477778.824991614</v>
      </c>
      <c r="R27" s="30">
        <f t="shared" si="10"/>
        <v>33486484.289293848</v>
      </c>
      <c r="S27" s="30">
        <f t="shared" si="10"/>
        <v>0</v>
      </c>
      <c r="T27" s="30">
        <f t="shared" si="10"/>
        <v>0</v>
      </c>
      <c r="U27" s="30">
        <f t="shared" si="10"/>
        <v>0</v>
      </c>
      <c r="V27" s="30">
        <f t="shared" si="10"/>
        <v>0</v>
      </c>
      <c r="W27" s="30">
        <f t="shared" si="10"/>
        <v>0</v>
      </c>
      <c r="X27" s="30">
        <f t="shared" si="10"/>
        <v>0</v>
      </c>
      <c r="Y27" s="30">
        <f t="shared" si="10"/>
        <v>0</v>
      </c>
      <c r="Z27" s="30">
        <f t="shared" si="10"/>
        <v>0</v>
      </c>
      <c r="AA27" s="30">
        <f t="shared" si="10"/>
        <v>0</v>
      </c>
      <c r="AB27" s="30">
        <f t="shared" si="10"/>
        <v>0</v>
      </c>
      <c r="AC27" s="33">
        <f>H27-G27</f>
        <v>13105113.469269991</v>
      </c>
      <c r="AD27" s="34">
        <f>I27</f>
        <v>7.7647483097678105E-3</v>
      </c>
      <c r="AE27" s="105"/>
    </row>
    <row r="28" spans="1:31" ht="13.5" thickBot="1" x14ac:dyDescent="0.3">
      <c r="B28" s="10" t="s">
        <v>50</v>
      </c>
      <c r="C28" s="24"/>
      <c r="D28" s="149" t="s">
        <v>4</v>
      </c>
      <c r="E28" s="24"/>
      <c r="F28" s="24">
        <f>MATCH($D28,FAC_TOTALS_APTA!$A$2:$BN$2,)</f>
        <v>8</v>
      </c>
      <c r="G28" s="112">
        <f>VLOOKUP(G11,FAC_TOTALS_APTA!$A$4:$BN$126,$F28,FALSE)</f>
        <v>1684310471</v>
      </c>
      <c r="H28" s="112">
        <f>VLOOKUP(H11,FAC_TOTALS_APTA!$A$4:$BN$126,$F28,FALSE)</f>
        <v>1636184632.99999</v>
      </c>
      <c r="I28" s="114">
        <f t="shared" si="9"/>
        <v>-2.85730207278454E-2</v>
      </c>
      <c r="J28" s="51"/>
      <c r="K28" s="51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52">
        <f>H28-G28</f>
        <v>-48125838.000010014</v>
      </c>
      <c r="AD28" s="53">
        <f>I28</f>
        <v>-2.85730207278454E-2</v>
      </c>
    </row>
    <row r="29" spans="1:31" ht="14.25" thickTop="1" thickBot="1" x14ac:dyDescent="0.3">
      <c r="B29" s="58" t="s">
        <v>67</v>
      </c>
      <c r="C29" s="59"/>
      <c r="D29" s="155"/>
      <c r="E29" s="60"/>
      <c r="F29" s="59"/>
      <c r="G29" s="59"/>
      <c r="H29" s="59"/>
      <c r="I29" s="61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3">
        <f>AD28-AD27</f>
        <v>-3.633776903761321E-2</v>
      </c>
    </row>
    <row r="30" spans="1:31" ht="13.5" thickTop="1" x14ac:dyDescent="0.25"/>
    <row r="31" spans="1:31" s="11" customFormat="1" x14ac:dyDescent="0.25">
      <c r="B31" s="19" t="s">
        <v>25</v>
      </c>
      <c r="E31" s="7"/>
      <c r="I31" s="18"/>
    </row>
    <row r="32" spans="1:31" x14ac:dyDescent="0.25">
      <c r="B32" s="16" t="s">
        <v>16</v>
      </c>
      <c r="C32" s="17" t="s">
        <v>17</v>
      </c>
      <c r="D32" s="11"/>
      <c r="E32" s="7"/>
      <c r="F32" s="11"/>
      <c r="G32" s="11"/>
      <c r="H32" s="11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2:30" x14ac:dyDescent="0.25">
      <c r="B33" s="16"/>
      <c r="C33" s="17"/>
      <c r="D33" s="11"/>
      <c r="E33" s="7"/>
      <c r="F33" s="11"/>
      <c r="G33" s="11"/>
      <c r="H33" s="11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2:30" x14ac:dyDescent="0.25">
      <c r="B34" s="19" t="s">
        <v>15</v>
      </c>
      <c r="C34" s="20">
        <v>1</v>
      </c>
      <c r="D34" s="11"/>
      <c r="E34" s="7"/>
      <c r="F34" s="11"/>
      <c r="G34" s="11"/>
      <c r="H34" s="11"/>
      <c r="I34" s="18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2:30" ht="13.5" thickBot="1" x14ac:dyDescent="0.3">
      <c r="B35" s="21" t="s">
        <v>33</v>
      </c>
      <c r="C35" s="22">
        <v>2</v>
      </c>
      <c r="D35" s="23"/>
      <c r="E35" s="24"/>
      <c r="F35" s="23"/>
      <c r="G35" s="23"/>
      <c r="H35" s="23"/>
      <c r="I35" s="2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2:30" ht="13.5" thickTop="1" x14ac:dyDescent="0.25">
      <c r="B36" s="26"/>
      <c r="C36" s="7"/>
      <c r="D36" s="63"/>
      <c r="E36" s="7"/>
      <c r="F36" s="7"/>
      <c r="G36" s="172" t="s">
        <v>51</v>
      </c>
      <c r="H36" s="172"/>
      <c r="I36" s="172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172" t="s">
        <v>55</v>
      </c>
      <c r="AD36" s="172"/>
    </row>
    <row r="37" spans="2:30" x14ac:dyDescent="0.25">
      <c r="B37" s="9" t="s">
        <v>18</v>
      </c>
      <c r="C37" s="28" t="s">
        <v>19</v>
      </c>
      <c r="D37" s="8" t="s">
        <v>20</v>
      </c>
      <c r="E37" s="8"/>
      <c r="F37" s="8"/>
      <c r="G37" s="28">
        <f>$C$1</f>
        <v>2012</v>
      </c>
      <c r="H37" s="28">
        <f>$C$2</f>
        <v>2018</v>
      </c>
      <c r="I37" s="28" t="s">
        <v>22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 t="s">
        <v>24</v>
      </c>
      <c r="AD37" s="28" t="s">
        <v>22</v>
      </c>
    </row>
    <row r="38" spans="2:30" hidden="1" x14ac:dyDescent="0.25">
      <c r="B38" s="26"/>
      <c r="C38" s="29"/>
      <c r="D38" s="7"/>
      <c r="E38" s="7"/>
      <c r="F38" s="7"/>
      <c r="G38" s="7"/>
      <c r="H38" s="7"/>
      <c r="I38" s="29"/>
      <c r="J38" s="7"/>
      <c r="K38" s="7"/>
      <c r="L38" s="7"/>
      <c r="M38" s="7">
        <v>1</v>
      </c>
      <c r="N38" s="7">
        <v>2</v>
      </c>
      <c r="O38" s="7">
        <v>3</v>
      </c>
      <c r="P38" s="7">
        <v>4</v>
      </c>
      <c r="Q38" s="7">
        <v>5</v>
      </c>
      <c r="R38" s="7">
        <v>6</v>
      </c>
      <c r="S38" s="7">
        <v>7</v>
      </c>
      <c r="T38" s="7">
        <v>8</v>
      </c>
      <c r="U38" s="7">
        <v>9</v>
      </c>
      <c r="V38" s="7">
        <v>10</v>
      </c>
      <c r="W38" s="7">
        <v>11</v>
      </c>
      <c r="X38" s="7">
        <v>12</v>
      </c>
      <c r="Y38" s="7">
        <v>13</v>
      </c>
      <c r="Z38" s="7">
        <v>14</v>
      </c>
      <c r="AA38" s="7">
        <v>15</v>
      </c>
      <c r="AB38" s="7">
        <v>16</v>
      </c>
      <c r="AC38" s="7"/>
      <c r="AD38" s="7"/>
    </row>
    <row r="39" spans="2:30" hidden="1" x14ac:dyDescent="0.25">
      <c r="B39" s="26"/>
      <c r="C39" s="29"/>
      <c r="D39" s="7"/>
      <c r="E39" s="7"/>
      <c r="F39" s="7"/>
      <c r="G39" s="7" t="str">
        <f>CONCATENATE($C34,"_",$C35,"_",G37)</f>
        <v>1_2_2012</v>
      </c>
      <c r="H39" s="7" t="str">
        <f>CONCATENATE($C34,"_",$C35,"_",H37)</f>
        <v>1_2_2018</v>
      </c>
      <c r="I39" s="29"/>
      <c r="J39" s="7"/>
      <c r="K39" s="7"/>
      <c r="L39" s="7"/>
      <c r="M39" s="7" t="str">
        <f>IF($G37+M38&gt;$H37,0,CONCATENATE($C34,"_",$C35,"_",$G37+M38))</f>
        <v>1_2_2013</v>
      </c>
      <c r="N39" s="7" t="str">
        <f t="shared" ref="N39:AB39" si="11">IF($G37+N38&gt;$H37,0,CONCATENATE($C34,"_",$C35,"_",$G37+N38))</f>
        <v>1_2_2014</v>
      </c>
      <c r="O39" s="7" t="str">
        <f t="shared" si="11"/>
        <v>1_2_2015</v>
      </c>
      <c r="P39" s="7" t="str">
        <f t="shared" si="11"/>
        <v>1_2_2016</v>
      </c>
      <c r="Q39" s="7" t="str">
        <f t="shared" si="11"/>
        <v>1_2_2017</v>
      </c>
      <c r="R39" s="7" t="str">
        <f t="shared" si="11"/>
        <v>1_2_2018</v>
      </c>
      <c r="S39" s="7">
        <f t="shared" si="11"/>
        <v>0</v>
      </c>
      <c r="T39" s="7">
        <f t="shared" si="11"/>
        <v>0</v>
      </c>
      <c r="U39" s="7">
        <f t="shared" si="11"/>
        <v>0</v>
      </c>
      <c r="V39" s="7">
        <f t="shared" si="11"/>
        <v>0</v>
      </c>
      <c r="W39" s="7">
        <f t="shared" si="11"/>
        <v>0</v>
      </c>
      <c r="X39" s="7">
        <f t="shared" si="11"/>
        <v>0</v>
      </c>
      <c r="Y39" s="7">
        <f t="shared" si="11"/>
        <v>0</v>
      </c>
      <c r="Z39" s="7">
        <f t="shared" si="11"/>
        <v>0</v>
      </c>
      <c r="AA39" s="7">
        <f t="shared" si="11"/>
        <v>0</v>
      </c>
      <c r="AB39" s="7">
        <f t="shared" si="11"/>
        <v>0</v>
      </c>
      <c r="AC39" s="7"/>
      <c r="AD39" s="7"/>
    </row>
    <row r="40" spans="2:30" hidden="1" x14ac:dyDescent="0.25">
      <c r="B40" s="26"/>
      <c r="C40" s="29"/>
      <c r="D40" s="7"/>
      <c r="E40" s="7"/>
      <c r="F40" s="7" t="s">
        <v>23</v>
      </c>
      <c r="G40" s="30"/>
      <c r="H40" s="30"/>
      <c r="I40" s="29"/>
      <c r="J40" s="7"/>
      <c r="K40" s="7"/>
      <c r="L40" s="7" t="s">
        <v>23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2:30" x14ac:dyDescent="0.25">
      <c r="B41" s="116" t="s">
        <v>31</v>
      </c>
      <c r="C41" s="117" t="s">
        <v>21</v>
      </c>
      <c r="D41" s="105" t="s">
        <v>89</v>
      </c>
      <c r="E41" s="56"/>
      <c r="F41" s="7">
        <f>MATCH($D41,FAC_TOTALS_APTA!$A$2:$BP$2,)</f>
        <v>13</v>
      </c>
      <c r="G41" s="30">
        <f>VLOOKUP(G39,FAC_TOTALS_APTA!$A$4:$BP$126,$F41,FALSE)</f>
        <v>4140949.1879227501</v>
      </c>
      <c r="H41" s="30">
        <f>VLOOKUP(H39,FAC_TOTALS_APTA!$A$4:$BP$126,$F41,FALSE)</f>
        <v>5087908.4121240098</v>
      </c>
      <c r="I41" s="31">
        <f>IFERROR(H41/G41-1,"-")</f>
        <v>0.22868168171758918</v>
      </c>
      <c r="J41" s="32" t="str">
        <f>IF(C41="Log","_log","")</f>
        <v>_log</v>
      </c>
      <c r="K41" s="32" t="str">
        <f>CONCATENATE(D41,J41,"_FAC")</f>
        <v>VRM_ADJ_MIDLOW_log_FAC</v>
      </c>
      <c r="L41" s="7">
        <f>MATCH($K41,FAC_TOTALS_APTA!$A$2:$BN$2,)</f>
        <v>34</v>
      </c>
      <c r="M41" s="30">
        <f>IF(M39=0,0,VLOOKUP(M39,FAC_TOTALS_APTA!$A$4:$BP$126,$L41,FALSE))</f>
        <v>4915960.2348560505</v>
      </c>
      <c r="N41" s="30">
        <f>IF(N39=0,0,VLOOKUP(N39,FAC_TOTALS_APTA!$A$4:$BP$126,$L41,FALSE))</f>
        <v>1105570.5350285801</v>
      </c>
      <c r="O41" s="30">
        <f>IF(O39=0,0,VLOOKUP(O39,FAC_TOTALS_APTA!$A$4:$BP$126,$L41,FALSE))</f>
        <v>540296.70078911399</v>
      </c>
      <c r="P41" s="30">
        <f>IF(P39=0,0,VLOOKUP(P39,FAC_TOTALS_APTA!$A$4:$BP$126,$L41,FALSE))</f>
        <v>1336396.4087436099</v>
      </c>
      <c r="Q41" s="30">
        <f>IF(Q39=0,0,VLOOKUP(Q39,FAC_TOTALS_APTA!$A$4:$BP$126,$L41,FALSE))</f>
        <v>125580.154008542</v>
      </c>
      <c r="R41" s="30">
        <f>IF(R39=0,0,VLOOKUP(R39,FAC_TOTALS_APTA!$A$4:$BP$126,$L41,FALSE))</f>
        <v>1434582.3752959301</v>
      </c>
      <c r="S41" s="30">
        <f>IF(S39=0,0,VLOOKUP(S39,FAC_TOTALS_APTA!$A$4:$BP$126,$L41,FALSE))</f>
        <v>0</v>
      </c>
      <c r="T41" s="30">
        <f>IF(T39=0,0,VLOOKUP(T39,FAC_TOTALS_APTA!$A$4:$BP$126,$L41,FALSE))</f>
        <v>0</v>
      </c>
      <c r="U41" s="30">
        <f>IF(U39=0,0,VLOOKUP(U39,FAC_TOTALS_APTA!$A$4:$BP$126,$L41,FALSE))</f>
        <v>0</v>
      </c>
      <c r="V41" s="30">
        <f>IF(V39=0,0,VLOOKUP(V39,FAC_TOTALS_APTA!$A$4:$BP$126,$L41,FALSE))</f>
        <v>0</v>
      </c>
      <c r="W41" s="30">
        <f>IF(W39=0,0,VLOOKUP(W39,FAC_TOTALS_APTA!$A$4:$BP$126,$L41,FALSE))</f>
        <v>0</v>
      </c>
      <c r="X41" s="30">
        <f>IF(X39=0,0,VLOOKUP(X39,FAC_TOTALS_APTA!$A$4:$BP$126,$L41,FALSE))</f>
        <v>0</v>
      </c>
      <c r="Y41" s="30">
        <f>IF(Y39=0,0,VLOOKUP(Y39,FAC_TOTALS_APTA!$A$4:$BP$126,$L41,FALSE))</f>
        <v>0</v>
      </c>
      <c r="Z41" s="30">
        <f>IF(Z39=0,0,VLOOKUP(Z39,FAC_TOTALS_APTA!$A$4:$BP$126,$L41,FALSE))</f>
        <v>0</v>
      </c>
      <c r="AA41" s="30">
        <f>IF(AA39=0,0,VLOOKUP(AA39,FAC_TOTALS_APTA!$A$4:$BP$126,$L41,FALSE))</f>
        <v>0</v>
      </c>
      <c r="AB41" s="30">
        <f>IF(AB39=0,0,VLOOKUP(AB39,FAC_TOTALS_APTA!$A$4:$BP$126,$L41,FALSE))</f>
        <v>0</v>
      </c>
      <c r="AC41" s="33">
        <f>SUM(M41:AB41)</f>
        <v>9458386.408721827</v>
      </c>
      <c r="AD41" s="34">
        <f>AC41/G55</f>
        <v>0.11676969771019063</v>
      </c>
    </row>
    <row r="42" spans="2:30" x14ac:dyDescent="0.25">
      <c r="B42" s="116" t="s">
        <v>52</v>
      </c>
      <c r="C42" s="117" t="s">
        <v>21</v>
      </c>
      <c r="D42" s="105" t="s">
        <v>79</v>
      </c>
      <c r="E42" s="56"/>
      <c r="F42" s="7">
        <f>MATCH($D42,FAC_TOTALS_APTA!$A$2:$BP$2,)</f>
        <v>15</v>
      </c>
      <c r="G42" s="55">
        <f>VLOOKUP(G39,FAC_TOTALS_APTA!$A$4:$BP$126,$F42,FALSE)</f>
        <v>1.16958096107573</v>
      </c>
      <c r="H42" s="55">
        <f>VLOOKUP(H39,FAC_TOTALS_APTA!$A$4:$BP$126,$F42,FALSE)</f>
        <v>1.2557276465082501</v>
      </c>
      <c r="I42" s="31">
        <f t="shared" ref="I42:I53" si="12">IFERROR(H42/G42-1,"-")</f>
        <v>7.3656025790028279E-2</v>
      </c>
      <c r="J42" s="32" t="str">
        <f t="shared" ref="J42:J50" si="13">IF(C42="Log","_log","")</f>
        <v>_log</v>
      </c>
      <c r="K42" s="32" t="str">
        <f t="shared" ref="K42:K53" si="14">CONCATENATE(D42,J42,"_FAC")</f>
        <v>FARE_per_UPT_cleaned_2018_MIDLOW_log_FAC</v>
      </c>
      <c r="L42" s="7">
        <f>MATCH($K42,FAC_TOTALS_APTA!$A$2:$BN$2,)</f>
        <v>36</v>
      </c>
      <c r="M42" s="30">
        <f>IF(M39=0,0,VLOOKUP(M39,FAC_TOTALS_APTA!$A$4:$BP$126,$L42,FALSE))</f>
        <v>-1544921.7015330601</v>
      </c>
      <c r="N42" s="30">
        <f>IF(N39=0,0,VLOOKUP(N39,FAC_TOTALS_APTA!$A$4:$BP$126,$L42,FALSE))</f>
        <v>110750.023892992</v>
      </c>
      <c r="O42" s="30">
        <f>IF(O39=0,0,VLOOKUP(O39,FAC_TOTALS_APTA!$A$4:$BP$126,$L42,FALSE))</f>
        <v>-698319.73479361797</v>
      </c>
      <c r="P42" s="30">
        <f>IF(P39=0,0,VLOOKUP(P39,FAC_TOTALS_APTA!$A$4:$BP$126,$L42,FALSE))</f>
        <v>1271949.5417965001</v>
      </c>
      <c r="Q42" s="30">
        <f>IF(Q39=0,0,VLOOKUP(Q39,FAC_TOTALS_APTA!$A$4:$BP$126,$L42,FALSE))</f>
        <v>-446732.79898848198</v>
      </c>
      <c r="R42" s="30">
        <f>IF(R39=0,0,VLOOKUP(R39,FAC_TOTALS_APTA!$A$4:$BP$126,$L42,FALSE))</f>
        <v>281819.14968157298</v>
      </c>
      <c r="S42" s="30">
        <f>IF(S39=0,0,VLOOKUP(S39,FAC_TOTALS_APTA!$A$4:$BP$126,$L42,FALSE))</f>
        <v>0</v>
      </c>
      <c r="T42" s="30">
        <f>IF(T39=0,0,VLOOKUP(T39,FAC_TOTALS_APTA!$A$4:$BP$126,$L42,FALSE))</f>
        <v>0</v>
      </c>
      <c r="U42" s="30">
        <f>IF(U39=0,0,VLOOKUP(U39,FAC_TOTALS_APTA!$A$4:$BP$126,$L42,FALSE))</f>
        <v>0</v>
      </c>
      <c r="V42" s="30">
        <f>IF(V39=0,0,VLOOKUP(V39,FAC_TOTALS_APTA!$A$4:$BP$126,$L42,FALSE))</f>
        <v>0</v>
      </c>
      <c r="W42" s="30">
        <f>IF(W39=0,0,VLOOKUP(W39,FAC_TOTALS_APTA!$A$4:$BP$126,$L42,FALSE))</f>
        <v>0</v>
      </c>
      <c r="X42" s="30">
        <f>IF(X39=0,0,VLOOKUP(X39,FAC_TOTALS_APTA!$A$4:$BP$126,$L42,FALSE))</f>
        <v>0</v>
      </c>
      <c r="Y42" s="30">
        <f>IF(Y39=0,0,VLOOKUP(Y39,FAC_TOTALS_APTA!$A$4:$BP$126,$L42,FALSE))</f>
        <v>0</v>
      </c>
      <c r="Z42" s="30">
        <f>IF(Z39=0,0,VLOOKUP(Z39,FAC_TOTALS_APTA!$A$4:$BP$126,$L42,FALSE))</f>
        <v>0</v>
      </c>
      <c r="AA42" s="30">
        <f>IF(AA39=0,0,VLOOKUP(AA39,FAC_TOTALS_APTA!$A$4:$BP$126,$L42,FALSE))</f>
        <v>0</v>
      </c>
      <c r="AB42" s="30">
        <f>IF(AB39=0,0,VLOOKUP(AB39,FAC_TOTALS_APTA!$A$4:$BP$126,$L42,FALSE))</f>
        <v>0</v>
      </c>
      <c r="AC42" s="33">
        <f t="shared" ref="AC42:AC53" si="15">SUM(M42:AB42)</f>
        <v>-1025455.5199440951</v>
      </c>
      <c r="AD42" s="34">
        <f>AC42/G55</f>
        <v>-1.2659889954242193E-2</v>
      </c>
    </row>
    <row r="43" spans="2:30" x14ac:dyDescent="0.25">
      <c r="B43" s="116" t="s">
        <v>84</v>
      </c>
      <c r="C43" s="117"/>
      <c r="D43" s="105" t="s">
        <v>81</v>
      </c>
      <c r="E43" s="119"/>
      <c r="F43" s="105">
        <f>MATCH($D43,FAC_TOTALS_APTA!$A$2:$BP$2,)</f>
        <v>23</v>
      </c>
      <c r="G43" s="118">
        <f>VLOOKUP(G39,FAC_TOTALS_APTA!$A$4:$BP$126,$F43,FALSE)</f>
        <v>0</v>
      </c>
      <c r="H43" s="118">
        <f>VLOOKUP(H39,FAC_TOTALS_APTA!$A$4:$BP$126,$F43,FALSE)</f>
        <v>0</v>
      </c>
      <c r="I43" s="31" t="str">
        <f>IFERROR(H43/G43-1,"-")</f>
        <v>-</v>
      </c>
      <c r="J43" s="121" t="str">
        <f t="shared" si="13"/>
        <v/>
      </c>
      <c r="K43" s="121" t="str">
        <f t="shared" si="14"/>
        <v>RESTRUCTURE_FAC</v>
      </c>
      <c r="L43" s="105">
        <f>MATCH($K43,FAC_TOTALS_APTA!$A$2:$BN$2,)</f>
        <v>44</v>
      </c>
      <c r="M43" s="118">
        <f>IF(M39=0,0,VLOOKUP(M39,FAC_TOTALS_APTA!$A$4:$BP$126,$L43,FALSE))</f>
        <v>0</v>
      </c>
      <c r="N43" s="118">
        <f>IF(N39=0,0,VLOOKUP(N39,FAC_TOTALS_APTA!$A$4:$BP$126,$L43,FALSE))</f>
        <v>0</v>
      </c>
      <c r="O43" s="118">
        <f>IF(O39=0,0,VLOOKUP(O39,FAC_TOTALS_APTA!$A$4:$BP$126,$L43,FALSE))</f>
        <v>0</v>
      </c>
      <c r="P43" s="118">
        <f>IF(P39=0,0,VLOOKUP(P39,FAC_TOTALS_APTA!$A$4:$BP$126,$L43,FALSE))</f>
        <v>0</v>
      </c>
      <c r="Q43" s="118">
        <f>IF(Q39=0,0,VLOOKUP(Q39,FAC_TOTALS_APTA!$A$4:$BP$126,$L43,FALSE))</f>
        <v>0</v>
      </c>
      <c r="R43" s="118">
        <f>IF(R39=0,0,VLOOKUP(R39,FAC_TOTALS_APTA!$A$4:$BP$126,$L43,FALSE))</f>
        <v>0</v>
      </c>
      <c r="S43" s="118">
        <f>IF(S39=0,0,VLOOKUP(S39,FAC_TOTALS_APTA!$A$4:$BP$126,$L43,FALSE))</f>
        <v>0</v>
      </c>
      <c r="T43" s="118">
        <f>IF(T39=0,0,VLOOKUP(T39,FAC_TOTALS_APTA!$A$4:$BP$126,$L43,FALSE))</f>
        <v>0</v>
      </c>
      <c r="U43" s="118">
        <f>IF(U39=0,0,VLOOKUP(U39,FAC_TOTALS_APTA!$A$4:$BP$126,$L43,FALSE))</f>
        <v>0</v>
      </c>
      <c r="V43" s="118">
        <f>IF(V39=0,0,VLOOKUP(V39,FAC_TOTALS_APTA!$A$4:$BP$126,$L43,FALSE))</f>
        <v>0</v>
      </c>
      <c r="W43" s="118">
        <f>IF(W39=0,0,VLOOKUP(W39,FAC_TOTALS_APTA!$A$4:$BP$126,$L43,FALSE))</f>
        <v>0</v>
      </c>
      <c r="X43" s="118">
        <f>IF(X39=0,0,VLOOKUP(X39,FAC_TOTALS_APTA!$A$4:$BP$126,$L43,FALSE))</f>
        <v>0</v>
      </c>
      <c r="Y43" s="118">
        <f>IF(Y39=0,0,VLOOKUP(Y39,FAC_TOTALS_APTA!$A$4:$BP$126,$L43,FALSE))</f>
        <v>0</v>
      </c>
      <c r="Z43" s="118">
        <f>IF(Z39=0,0,VLOOKUP(Z39,FAC_TOTALS_APTA!$A$4:$BP$126,$L43,FALSE))</f>
        <v>0</v>
      </c>
      <c r="AA43" s="118">
        <f>IF(AA39=0,0,VLOOKUP(AA39,FAC_TOTALS_APTA!$A$4:$BP$126,$L43,FALSE))</f>
        <v>0</v>
      </c>
      <c r="AB43" s="118">
        <f>IF(AB39=0,0,VLOOKUP(AB39,FAC_TOTALS_APTA!$A$4:$BP$126,$L43,FALSE))</f>
        <v>0</v>
      </c>
      <c r="AC43" s="122">
        <f t="shared" si="15"/>
        <v>0</v>
      </c>
      <c r="AD43" s="123">
        <f>AC43/G56</f>
        <v>0</v>
      </c>
    </row>
    <row r="44" spans="2:30" x14ac:dyDescent="0.25">
      <c r="B44" s="116" t="s">
        <v>87</v>
      </c>
      <c r="C44" s="117"/>
      <c r="D44" s="105" t="s">
        <v>80</v>
      </c>
      <c r="E44" s="119"/>
      <c r="F44" s="105">
        <f>MATCH($D44,FAC_TOTALS_APTA!$A$2:$BP$2,)</f>
        <v>22</v>
      </c>
      <c r="G44" s="55">
        <f>VLOOKUP(G39,FAC_TOTALS_APTA!$A$4:$BP$126,$F44,FALSE)</f>
        <v>0</v>
      </c>
      <c r="H44" s="55">
        <f>VLOOKUP(H39,FAC_TOTALS_APTA!$A$4:$BP$126,$F44,FALSE)</f>
        <v>0</v>
      </c>
      <c r="I44" s="31" t="str">
        <f>IFERROR(H44/G44-1,"-")</f>
        <v>-</v>
      </c>
      <c r="J44" s="32" t="str">
        <f t="shared" si="13"/>
        <v/>
      </c>
      <c r="K44" s="32" t="str">
        <f t="shared" si="14"/>
        <v>MAINTENANCE_WMATA_FAC</v>
      </c>
      <c r="L44" s="7">
        <f>MATCH($K44,FAC_TOTALS_APTA!$A$2:$BN$2,)</f>
        <v>43</v>
      </c>
      <c r="M44" s="30">
        <f>IF(M40=0,0,VLOOKUP(M40,FAC_TOTALS_APTA!$A$4:$BP$126,$L44,FALSE))</f>
        <v>0</v>
      </c>
      <c r="N44" s="30">
        <f>IF(N40=0,0,VLOOKUP(N40,FAC_TOTALS_APTA!$A$4:$BP$126,$L44,FALSE))</f>
        <v>0</v>
      </c>
      <c r="O44" s="30">
        <f>IF(O40=0,0,VLOOKUP(O40,FAC_TOTALS_APTA!$A$4:$BP$126,$L44,FALSE))</f>
        <v>0</v>
      </c>
      <c r="P44" s="30">
        <f>IF(P40=0,0,VLOOKUP(P40,FAC_TOTALS_APTA!$A$4:$BP$126,$L44,FALSE))</f>
        <v>0</v>
      </c>
      <c r="Q44" s="30">
        <f>IF(Q40=0,0,VLOOKUP(Q40,FAC_TOTALS_APTA!$A$4:$BP$126,$L44,FALSE))</f>
        <v>0</v>
      </c>
      <c r="R44" s="30">
        <f>IF(R40=0,0,VLOOKUP(R40,FAC_TOTALS_APTA!$A$4:$BP$126,$L44,FALSE))</f>
        <v>0</v>
      </c>
      <c r="S44" s="30">
        <f>IF(S40=0,0,VLOOKUP(S40,FAC_TOTALS_APTA!$A$4:$BP$126,$L44,FALSE))</f>
        <v>0</v>
      </c>
      <c r="T44" s="30">
        <f>IF(T40=0,0,VLOOKUP(T40,FAC_TOTALS_APTA!$A$4:$BP$126,$L44,FALSE))</f>
        <v>0</v>
      </c>
      <c r="U44" s="30">
        <f>IF(U40=0,0,VLOOKUP(U40,FAC_TOTALS_APTA!$A$4:$BP$126,$L44,FALSE))</f>
        <v>0</v>
      </c>
      <c r="V44" s="30">
        <f>IF(V40=0,0,VLOOKUP(V40,FAC_TOTALS_APTA!$A$4:$BP$126,$L44,FALSE))</f>
        <v>0</v>
      </c>
      <c r="W44" s="30">
        <f>IF(W40=0,0,VLOOKUP(W40,FAC_TOTALS_APTA!$A$4:$BP$126,$L44,FALSE))</f>
        <v>0</v>
      </c>
      <c r="X44" s="30">
        <f>IF(X40=0,0,VLOOKUP(X40,FAC_TOTALS_APTA!$A$4:$BP$126,$L44,FALSE))</f>
        <v>0</v>
      </c>
      <c r="Y44" s="30">
        <f>IF(Y40=0,0,VLOOKUP(Y40,FAC_TOTALS_APTA!$A$4:$BP$126,$L44,FALSE))</f>
        <v>0</v>
      </c>
      <c r="Z44" s="30">
        <f>IF(Z40=0,0,VLOOKUP(Z40,FAC_TOTALS_APTA!$A$4:$BP$126,$L44,FALSE))</f>
        <v>0</v>
      </c>
      <c r="AA44" s="30">
        <f>IF(AA40=0,0,VLOOKUP(AA40,FAC_TOTALS_APTA!$A$4:$BP$126,$L44,FALSE))</f>
        <v>0</v>
      </c>
      <c r="AB44" s="30">
        <f>IF(AB40=0,0,VLOOKUP(AB40,FAC_TOTALS_APTA!$A$4:$BP$126,$L44,FALSE))</f>
        <v>0</v>
      </c>
      <c r="AC44" s="33">
        <f t="shared" si="15"/>
        <v>0</v>
      </c>
      <c r="AD44" s="34">
        <f>AC44/G56</f>
        <v>0</v>
      </c>
    </row>
    <row r="45" spans="2:30" x14ac:dyDescent="0.25">
      <c r="B45" s="116" t="s">
        <v>48</v>
      </c>
      <c r="C45" s="117" t="s">
        <v>21</v>
      </c>
      <c r="D45" s="105" t="s">
        <v>8</v>
      </c>
      <c r="E45" s="56"/>
      <c r="F45" s="7">
        <f>MATCH($D45,FAC_TOTALS_APTA!$A$2:$BP$2,)</f>
        <v>16</v>
      </c>
      <c r="G45" s="30">
        <f>VLOOKUP(G39,FAC_TOTALS_APTA!$A$4:$BP$126,$F45,FALSE)</f>
        <v>2873847.8133243402</v>
      </c>
      <c r="H45" s="30">
        <f>VLOOKUP(H39,FAC_TOTALS_APTA!$A$4:$BP$126,$F45,FALSE)</f>
        <v>3045539.4790095701</v>
      </c>
      <c r="I45" s="31">
        <f t="shared" si="12"/>
        <v>5.974278279079237E-2</v>
      </c>
      <c r="J45" s="32" t="str">
        <f t="shared" si="13"/>
        <v>_log</v>
      </c>
      <c r="K45" s="32" t="str">
        <f t="shared" si="14"/>
        <v>POP_EMP_log_FAC</v>
      </c>
      <c r="L45" s="7">
        <f>MATCH($K45,FAC_TOTALS_APTA!$A$2:$BN$2,)</f>
        <v>37</v>
      </c>
      <c r="M45" s="30">
        <f>IF(M39=0,0,VLOOKUP(M39,FAC_TOTALS_APTA!$A$4:$BP$126,$L45,FALSE))</f>
        <v>243681.44753550901</v>
      </c>
      <c r="N45" s="30">
        <f>IF(N39=0,0,VLOOKUP(N39,FAC_TOTALS_APTA!$A$4:$BP$126,$L45,FALSE))</f>
        <v>205528.56172022899</v>
      </c>
      <c r="O45" s="30">
        <f>IF(O39=0,0,VLOOKUP(O39,FAC_TOTALS_APTA!$A$4:$BP$126,$L45,FALSE))</f>
        <v>224129.15787105801</v>
      </c>
      <c r="P45" s="30">
        <f>IF(P39=0,0,VLOOKUP(P39,FAC_TOTALS_APTA!$A$4:$BP$126,$L45,FALSE))</f>
        <v>184129.032822693</v>
      </c>
      <c r="Q45" s="30">
        <f>IF(Q39=0,0,VLOOKUP(Q39,FAC_TOTALS_APTA!$A$4:$BP$126,$L45,FALSE))</f>
        <v>190281.705407598</v>
      </c>
      <c r="R45" s="30">
        <f>IF(R39=0,0,VLOOKUP(R39,FAC_TOTALS_APTA!$A$4:$BP$126,$L45,FALSE))</f>
        <v>169234.648675134</v>
      </c>
      <c r="S45" s="30">
        <f>IF(S39=0,0,VLOOKUP(S39,FAC_TOTALS_APTA!$A$4:$BP$126,$L45,FALSE))</f>
        <v>0</v>
      </c>
      <c r="T45" s="30">
        <f>IF(T39=0,0,VLOOKUP(T39,FAC_TOTALS_APTA!$A$4:$BP$126,$L45,FALSE))</f>
        <v>0</v>
      </c>
      <c r="U45" s="30">
        <f>IF(U39=0,0,VLOOKUP(U39,FAC_TOTALS_APTA!$A$4:$BP$126,$L45,FALSE))</f>
        <v>0</v>
      </c>
      <c r="V45" s="30">
        <f>IF(V39=0,0,VLOOKUP(V39,FAC_TOTALS_APTA!$A$4:$BP$126,$L45,FALSE))</f>
        <v>0</v>
      </c>
      <c r="W45" s="30">
        <f>IF(W39=0,0,VLOOKUP(W39,FAC_TOTALS_APTA!$A$4:$BP$126,$L45,FALSE))</f>
        <v>0</v>
      </c>
      <c r="X45" s="30">
        <f>IF(X39=0,0,VLOOKUP(X39,FAC_TOTALS_APTA!$A$4:$BP$126,$L45,FALSE))</f>
        <v>0</v>
      </c>
      <c r="Y45" s="30">
        <f>IF(Y39=0,0,VLOOKUP(Y39,FAC_TOTALS_APTA!$A$4:$BP$126,$L45,FALSE))</f>
        <v>0</v>
      </c>
      <c r="Z45" s="30">
        <f>IF(Z39=0,0,VLOOKUP(Z39,FAC_TOTALS_APTA!$A$4:$BP$126,$L45,FALSE))</f>
        <v>0</v>
      </c>
      <c r="AA45" s="30">
        <f>IF(AA39=0,0,VLOOKUP(AA39,FAC_TOTALS_APTA!$A$4:$BP$126,$L45,FALSE))</f>
        <v>0</v>
      </c>
      <c r="AB45" s="30">
        <f>IF(AB39=0,0,VLOOKUP(AB39,FAC_TOTALS_APTA!$A$4:$BP$126,$L45,FALSE))</f>
        <v>0</v>
      </c>
      <c r="AC45" s="33">
        <f t="shared" si="15"/>
        <v>1216984.554032221</v>
      </c>
      <c r="AD45" s="34">
        <f>AC45/G55</f>
        <v>1.5024435707265362E-2</v>
      </c>
    </row>
    <row r="46" spans="2:30" x14ac:dyDescent="0.25">
      <c r="B46" s="26" t="s">
        <v>74</v>
      </c>
      <c r="C46" s="117"/>
      <c r="D46" s="105" t="s">
        <v>73</v>
      </c>
      <c r="E46" s="56"/>
      <c r="F46" s="7">
        <f>MATCH($D46,FAC_TOTALS_APTA!$A$2:$BP$2,)</f>
        <v>17</v>
      </c>
      <c r="G46" s="55">
        <f>VLOOKUP(G39,FAC_TOTALS_APTA!$A$4:$BP$126,$F46,FALSE)</f>
        <v>0.34747122969710198</v>
      </c>
      <c r="H46" s="55">
        <f>VLOOKUP(H39,FAC_TOTALS_APTA!$A$4:$BP$126,$F46,FALSE)</f>
        <v>0.34064764087298799</v>
      </c>
      <c r="I46" s="31">
        <f t="shared" si="12"/>
        <v>-1.963785269376761E-2</v>
      </c>
      <c r="J46" s="32" t="str">
        <f t="shared" si="13"/>
        <v/>
      </c>
      <c r="K46" s="32" t="str">
        <f t="shared" si="14"/>
        <v>TSD_POP_EMP_PCT_FAC</v>
      </c>
      <c r="L46" s="7">
        <f>MATCH($K46,FAC_TOTALS_APTA!$A$2:$BN$2,)</f>
        <v>38</v>
      </c>
      <c r="M46" s="30">
        <f>IF(M39=0,0,VLOOKUP(M39,FAC_TOTALS_APTA!$A$4:$BP$126,$L46,FALSE))</f>
        <v>-48813.874841876997</v>
      </c>
      <c r="N46" s="30">
        <f>IF(N39=0,0,VLOOKUP(N39,FAC_TOTALS_APTA!$A$4:$BP$126,$L46,FALSE))</f>
        <v>-73195.669477132498</v>
      </c>
      <c r="O46" s="30">
        <f>IF(O39=0,0,VLOOKUP(O39,FAC_TOTALS_APTA!$A$4:$BP$126,$L46,FALSE))</f>
        <v>-7940.9454497670704</v>
      </c>
      <c r="P46" s="30">
        <f>IF(P39=0,0,VLOOKUP(P39,FAC_TOTALS_APTA!$A$4:$BP$126,$L46,FALSE))</f>
        <v>-116191.62327976699</v>
      </c>
      <c r="Q46" s="30">
        <f>IF(Q39=0,0,VLOOKUP(Q39,FAC_TOTALS_APTA!$A$4:$BP$126,$L46,FALSE))</f>
        <v>-88333.993024852607</v>
      </c>
      <c r="R46" s="30">
        <f>IF(R39=0,0,VLOOKUP(R39,FAC_TOTALS_APTA!$A$4:$BP$126,$L46,FALSE))</f>
        <v>91693.478575079498</v>
      </c>
      <c r="S46" s="30">
        <f>IF(S39=0,0,VLOOKUP(S39,FAC_TOTALS_APTA!$A$4:$BP$126,$L46,FALSE))</f>
        <v>0</v>
      </c>
      <c r="T46" s="30">
        <f>IF(T39=0,0,VLOOKUP(T39,FAC_TOTALS_APTA!$A$4:$BP$126,$L46,FALSE))</f>
        <v>0</v>
      </c>
      <c r="U46" s="30">
        <f>IF(U39=0,0,VLOOKUP(U39,FAC_TOTALS_APTA!$A$4:$BP$126,$L46,FALSE))</f>
        <v>0</v>
      </c>
      <c r="V46" s="30">
        <f>IF(V39=0,0,VLOOKUP(V39,FAC_TOTALS_APTA!$A$4:$BP$126,$L46,FALSE))</f>
        <v>0</v>
      </c>
      <c r="W46" s="30">
        <f>IF(W39=0,0,VLOOKUP(W39,FAC_TOTALS_APTA!$A$4:$BP$126,$L46,FALSE))</f>
        <v>0</v>
      </c>
      <c r="X46" s="30">
        <f>IF(X39=0,0,VLOOKUP(X39,FAC_TOTALS_APTA!$A$4:$BP$126,$L46,FALSE))</f>
        <v>0</v>
      </c>
      <c r="Y46" s="30">
        <f>IF(Y39=0,0,VLOOKUP(Y39,FAC_TOTALS_APTA!$A$4:$BP$126,$L46,FALSE))</f>
        <v>0</v>
      </c>
      <c r="Z46" s="30">
        <f>IF(Z39=0,0,VLOOKUP(Z39,FAC_TOTALS_APTA!$A$4:$BP$126,$L46,FALSE))</f>
        <v>0</v>
      </c>
      <c r="AA46" s="30">
        <f>IF(AA39=0,0,VLOOKUP(AA39,FAC_TOTALS_APTA!$A$4:$BP$126,$L46,FALSE))</f>
        <v>0</v>
      </c>
      <c r="AB46" s="30">
        <f>IF(AB39=0,0,VLOOKUP(AB39,FAC_TOTALS_APTA!$A$4:$BP$126,$L46,FALSE))</f>
        <v>0</v>
      </c>
      <c r="AC46" s="33">
        <f t="shared" si="15"/>
        <v>-242782.62749831667</v>
      </c>
      <c r="AD46" s="34">
        <f>AC46/G55</f>
        <v>-2.9973034296972992E-3</v>
      </c>
    </row>
    <row r="47" spans="2:30" x14ac:dyDescent="0.2">
      <c r="B47" s="116" t="s">
        <v>49</v>
      </c>
      <c r="C47" s="117" t="s">
        <v>21</v>
      </c>
      <c r="D47" s="125" t="s">
        <v>92</v>
      </c>
      <c r="E47" s="56"/>
      <c r="F47" s="7">
        <f>MATCH($D47,FAC_TOTALS_APTA!$A$2:$BP$2,)</f>
        <v>18</v>
      </c>
      <c r="G47" s="35">
        <f>VLOOKUP(G39,FAC_TOTALS_APTA!$A$4:$BP$126,$F47,FALSE)</f>
        <v>4.0037531914838302</v>
      </c>
      <c r="H47" s="35">
        <f>VLOOKUP(H39,FAC_TOTALS_APTA!$A$4:$BP$126,$F47,FALSE)</f>
        <v>2.8674048087374802</v>
      </c>
      <c r="I47" s="31">
        <f t="shared" si="12"/>
        <v>-0.28382078724618098</v>
      </c>
      <c r="J47" s="32" t="str">
        <f t="shared" si="13"/>
        <v>_log</v>
      </c>
      <c r="K47" s="32" t="str">
        <f t="shared" si="14"/>
        <v>GAS_PRICE_2018_log_FAC</v>
      </c>
      <c r="L47" s="7">
        <f>MATCH($K47,FAC_TOTALS_APTA!$A$2:$BN$2,)</f>
        <v>39</v>
      </c>
      <c r="M47" s="30">
        <f>IF(M39=0,0,VLOOKUP(M39,FAC_TOTALS_APTA!$A$4:$BP$126,$L47,FALSE))</f>
        <v>-358274.152260884</v>
      </c>
      <c r="N47" s="30">
        <f>IF(N39=0,0,VLOOKUP(N39,FAC_TOTALS_APTA!$A$4:$BP$126,$L47,FALSE))</f>
        <v>-532765.426393806</v>
      </c>
      <c r="O47" s="30">
        <f>IF(O39=0,0,VLOOKUP(O39,FAC_TOTALS_APTA!$A$4:$BP$126,$L47,FALSE))</f>
        <v>-2834373.5923161302</v>
      </c>
      <c r="P47" s="30">
        <f>IF(P39=0,0,VLOOKUP(P39,FAC_TOTALS_APTA!$A$4:$BP$126,$L47,FALSE))</f>
        <v>-1019362.8253671899</v>
      </c>
      <c r="Q47" s="30">
        <f>IF(Q39=0,0,VLOOKUP(Q39,FAC_TOTALS_APTA!$A$4:$BP$126,$L47,FALSE))</f>
        <v>746848.08104609803</v>
      </c>
      <c r="R47" s="30">
        <f>IF(R39=0,0,VLOOKUP(R39,FAC_TOTALS_APTA!$A$4:$BP$126,$L47,FALSE))</f>
        <v>897157.87087804696</v>
      </c>
      <c r="S47" s="30">
        <f>IF(S39=0,0,VLOOKUP(S39,FAC_TOTALS_APTA!$A$4:$BP$126,$L47,FALSE))</f>
        <v>0</v>
      </c>
      <c r="T47" s="30">
        <f>IF(T39=0,0,VLOOKUP(T39,FAC_TOTALS_APTA!$A$4:$BP$126,$L47,FALSE))</f>
        <v>0</v>
      </c>
      <c r="U47" s="30">
        <f>IF(U39=0,0,VLOOKUP(U39,FAC_TOTALS_APTA!$A$4:$BP$126,$L47,FALSE))</f>
        <v>0</v>
      </c>
      <c r="V47" s="30">
        <f>IF(V39=0,0,VLOOKUP(V39,FAC_TOTALS_APTA!$A$4:$BP$126,$L47,FALSE))</f>
        <v>0</v>
      </c>
      <c r="W47" s="30">
        <f>IF(W39=0,0,VLOOKUP(W39,FAC_TOTALS_APTA!$A$4:$BP$126,$L47,FALSE))</f>
        <v>0</v>
      </c>
      <c r="X47" s="30">
        <f>IF(X39=0,0,VLOOKUP(X39,FAC_TOTALS_APTA!$A$4:$BP$126,$L47,FALSE))</f>
        <v>0</v>
      </c>
      <c r="Y47" s="30">
        <f>IF(Y39=0,0,VLOOKUP(Y39,FAC_TOTALS_APTA!$A$4:$BP$126,$L47,FALSE))</f>
        <v>0</v>
      </c>
      <c r="Z47" s="30">
        <f>IF(Z39=0,0,VLOOKUP(Z39,FAC_TOTALS_APTA!$A$4:$BP$126,$L47,FALSE))</f>
        <v>0</v>
      </c>
      <c r="AA47" s="30">
        <f>IF(AA39=0,0,VLOOKUP(AA39,FAC_TOTALS_APTA!$A$4:$BP$126,$L47,FALSE))</f>
        <v>0</v>
      </c>
      <c r="AB47" s="30">
        <f>IF(AB39=0,0,VLOOKUP(AB39,FAC_TOTALS_APTA!$A$4:$BP$126,$L47,FALSE))</f>
        <v>0</v>
      </c>
      <c r="AC47" s="33">
        <f t="shared" si="15"/>
        <v>-3100770.0444138651</v>
      </c>
      <c r="AD47" s="34">
        <f>AC47/G55</f>
        <v>-3.8280946147552355E-2</v>
      </c>
    </row>
    <row r="48" spans="2:30" x14ac:dyDescent="0.25">
      <c r="B48" s="116" t="s">
        <v>46</v>
      </c>
      <c r="C48" s="117" t="s">
        <v>21</v>
      </c>
      <c r="D48" s="105" t="s">
        <v>14</v>
      </c>
      <c r="E48" s="56"/>
      <c r="F48" s="7">
        <f>MATCH($D48,FAC_TOTALS_APTA!$A$2:$BP$2,)</f>
        <v>19</v>
      </c>
      <c r="G48" s="55">
        <f>VLOOKUP(G39,FAC_TOTALS_APTA!$A$4:$BP$126,$F48,FALSE)</f>
        <v>29075.687025196399</v>
      </c>
      <c r="H48" s="55">
        <f>VLOOKUP(H39,FAC_TOTALS_APTA!$A$4:$BP$126,$F48,FALSE)</f>
        <v>31798.715648167199</v>
      </c>
      <c r="I48" s="31">
        <f t="shared" si="12"/>
        <v>9.3653113703249025E-2</v>
      </c>
      <c r="J48" s="32" t="str">
        <f t="shared" si="13"/>
        <v>_log</v>
      </c>
      <c r="K48" s="32" t="str">
        <f t="shared" si="14"/>
        <v>TOTAL_MED_INC_INDIV_2018_log_FAC</v>
      </c>
      <c r="L48" s="7">
        <f>MATCH($K48,FAC_TOTALS_APTA!$A$2:$BN$2,)</f>
        <v>40</v>
      </c>
      <c r="M48" s="30">
        <f>IF(M39=0,0,VLOOKUP(M39,FAC_TOTALS_APTA!$A$4:$BP$126,$L48,FALSE))</f>
        <v>-113300.097574327</v>
      </c>
      <c r="N48" s="30">
        <f>IF(N39=0,0,VLOOKUP(N39,FAC_TOTALS_APTA!$A$4:$BP$126,$L48,FALSE))</f>
        <v>-14564.321701929</v>
      </c>
      <c r="O48" s="30">
        <f>IF(O39=0,0,VLOOKUP(O39,FAC_TOTALS_APTA!$A$4:$BP$126,$L48,FALSE))</f>
        <v>-282788.78384755302</v>
      </c>
      <c r="P48" s="30">
        <f>IF(P39=0,0,VLOOKUP(P39,FAC_TOTALS_APTA!$A$4:$BP$126,$L48,FALSE))</f>
        <v>-98296.124906199897</v>
      </c>
      <c r="Q48" s="30">
        <f>IF(Q39=0,0,VLOOKUP(Q39,FAC_TOTALS_APTA!$A$4:$BP$126,$L48,FALSE))</f>
        <v>29458.048553183398</v>
      </c>
      <c r="R48" s="30">
        <f>IF(R39=0,0,VLOOKUP(R39,FAC_TOTALS_APTA!$A$4:$BP$126,$L48,FALSE))</f>
        <v>-20237.6676789312</v>
      </c>
      <c r="S48" s="30">
        <f>IF(S39=0,0,VLOOKUP(S39,FAC_TOTALS_APTA!$A$4:$BP$126,$L48,FALSE))</f>
        <v>0</v>
      </c>
      <c r="T48" s="30">
        <f>IF(T39=0,0,VLOOKUP(T39,FAC_TOTALS_APTA!$A$4:$BP$126,$L48,FALSE))</f>
        <v>0</v>
      </c>
      <c r="U48" s="30">
        <f>IF(U39=0,0,VLOOKUP(U39,FAC_TOTALS_APTA!$A$4:$BP$126,$L48,FALSE))</f>
        <v>0</v>
      </c>
      <c r="V48" s="30">
        <f>IF(V39=0,0,VLOOKUP(V39,FAC_TOTALS_APTA!$A$4:$BP$126,$L48,FALSE))</f>
        <v>0</v>
      </c>
      <c r="W48" s="30">
        <f>IF(W39=0,0,VLOOKUP(W39,FAC_TOTALS_APTA!$A$4:$BP$126,$L48,FALSE))</f>
        <v>0</v>
      </c>
      <c r="X48" s="30">
        <f>IF(X39=0,0,VLOOKUP(X39,FAC_TOTALS_APTA!$A$4:$BP$126,$L48,FALSE))</f>
        <v>0</v>
      </c>
      <c r="Y48" s="30">
        <f>IF(Y39=0,0,VLOOKUP(Y39,FAC_TOTALS_APTA!$A$4:$BP$126,$L48,FALSE))</f>
        <v>0</v>
      </c>
      <c r="Z48" s="30">
        <f>IF(Z39=0,0,VLOOKUP(Z39,FAC_TOTALS_APTA!$A$4:$BP$126,$L48,FALSE))</f>
        <v>0</v>
      </c>
      <c r="AA48" s="30">
        <f>IF(AA39=0,0,VLOOKUP(AA39,FAC_TOTALS_APTA!$A$4:$BP$126,$L48,FALSE))</f>
        <v>0</v>
      </c>
      <c r="AB48" s="30">
        <f>IF(AB39=0,0,VLOOKUP(AB39,FAC_TOTALS_APTA!$A$4:$BP$126,$L48,FALSE))</f>
        <v>0</v>
      </c>
      <c r="AC48" s="33">
        <f t="shared" si="15"/>
        <v>-499728.94715575676</v>
      </c>
      <c r="AD48" s="34">
        <f>AC48/G55</f>
        <v>-6.1694665003959375E-3</v>
      </c>
    </row>
    <row r="49" spans="1:31" x14ac:dyDescent="0.25">
      <c r="B49" s="116" t="s">
        <v>62</v>
      </c>
      <c r="C49" s="117"/>
      <c r="D49" s="105" t="s">
        <v>9</v>
      </c>
      <c r="E49" s="56"/>
      <c r="F49" s="7">
        <f>MATCH($D49,FAC_TOTALS_APTA!$A$2:$BP$2,)</f>
        <v>20</v>
      </c>
      <c r="G49" s="30">
        <f>VLOOKUP(G39,FAC_TOTALS_APTA!$A$4:$BP$126,$F49,FALSE)</f>
        <v>8.3624406793883406</v>
      </c>
      <c r="H49" s="30">
        <f>VLOOKUP(H39,FAC_TOTALS_APTA!$A$4:$BP$126,$F49,FALSE)</f>
        <v>7.2343779632504601</v>
      </c>
      <c r="I49" s="31">
        <f t="shared" si="12"/>
        <v>-0.13489634897121816</v>
      </c>
      <c r="J49" s="32" t="str">
        <f t="shared" si="13"/>
        <v/>
      </c>
      <c r="K49" s="32" t="str">
        <f t="shared" si="14"/>
        <v>PCT_HH_NO_VEH_FAC</v>
      </c>
      <c r="L49" s="7">
        <f>MATCH($K49,FAC_TOTALS_APTA!$A$2:$BN$2,)</f>
        <v>41</v>
      </c>
      <c r="M49" s="30">
        <f>IF(M39=0,0,VLOOKUP(M39,FAC_TOTALS_APTA!$A$4:$BP$126,$L49,FALSE))</f>
        <v>-24678.674771260001</v>
      </c>
      <c r="N49" s="30">
        <f>IF(N39=0,0,VLOOKUP(N39,FAC_TOTALS_APTA!$A$4:$BP$126,$L49,FALSE))</f>
        <v>-2020.57115572625</v>
      </c>
      <c r="O49" s="30">
        <f>IF(O39=0,0,VLOOKUP(O39,FAC_TOTALS_APTA!$A$4:$BP$126,$L49,FALSE))</f>
        <v>-38870.708937185198</v>
      </c>
      <c r="P49" s="30">
        <f>IF(P39=0,0,VLOOKUP(P39,FAC_TOTALS_APTA!$A$4:$BP$126,$L49,FALSE))</f>
        <v>-49455.981012038203</v>
      </c>
      <c r="Q49" s="30">
        <f>IF(Q39=0,0,VLOOKUP(Q39,FAC_TOTALS_APTA!$A$4:$BP$126,$L49,FALSE))</f>
        <v>-35943.617823552297</v>
      </c>
      <c r="R49" s="30">
        <f>IF(R39=0,0,VLOOKUP(R39,FAC_TOTALS_APTA!$A$4:$BP$126,$L49,FALSE))</f>
        <v>-36553.649866685701</v>
      </c>
      <c r="S49" s="30">
        <f>IF(S39=0,0,VLOOKUP(S39,FAC_TOTALS_APTA!$A$4:$BP$126,$L49,FALSE))</f>
        <v>0</v>
      </c>
      <c r="T49" s="30">
        <f>IF(T39=0,0,VLOOKUP(T39,FAC_TOTALS_APTA!$A$4:$BP$126,$L49,FALSE))</f>
        <v>0</v>
      </c>
      <c r="U49" s="30">
        <f>IF(U39=0,0,VLOOKUP(U39,FAC_TOTALS_APTA!$A$4:$BP$126,$L49,FALSE))</f>
        <v>0</v>
      </c>
      <c r="V49" s="30">
        <f>IF(V39=0,0,VLOOKUP(V39,FAC_TOTALS_APTA!$A$4:$BP$126,$L49,FALSE))</f>
        <v>0</v>
      </c>
      <c r="W49" s="30">
        <f>IF(W39=0,0,VLOOKUP(W39,FAC_TOTALS_APTA!$A$4:$BP$126,$L49,FALSE))</f>
        <v>0</v>
      </c>
      <c r="X49" s="30">
        <f>IF(X39=0,0,VLOOKUP(X39,FAC_TOTALS_APTA!$A$4:$BP$126,$L49,FALSE))</f>
        <v>0</v>
      </c>
      <c r="Y49" s="30">
        <f>IF(Y39=0,0,VLOOKUP(Y39,FAC_TOTALS_APTA!$A$4:$BP$126,$L49,FALSE))</f>
        <v>0</v>
      </c>
      <c r="Z49" s="30">
        <f>IF(Z39=0,0,VLOOKUP(Z39,FAC_TOTALS_APTA!$A$4:$BP$126,$L49,FALSE))</f>
        <v>0</v>
      </c>
      <c r="AA49" s="30">
        <f>IF(AA39=0,0,VLOOKUP(AA39,FAC_TOTALS_APTA!$A$4:$BP$126,$L49,FALSE))</f>
        <v>0</v>
      </c>
      <c r="AB49" s="30">
        <f>IF(AB39=0,0,VLOOKUP(AB39,FAC_TOTALS_APTA!$A$4:$BP$126,$L49,FALSE))</f>
        <v>0</v>
      </c>
      <c r="AC49" s="33">
        <f t="shared" si="15"/>
        <v>-187523.20356644766</v>
      </c>
      <c r="AD49" s="34">
        <f>AC49/G55</f>
        <v>-2.3150912690465689E-3</v>
      </c>
    </row>
    <row r="50" spans="1:31" x14ac:dyDescent="0.25">
      <c r="B50" s="116" t="s">
        <v>47</v>
      </c>
      <c r="C50" s="117"/>
      <c r="D50" s="105" t="s">
        <v>28</v>
      </c>
      <c r="E50" s="56"/>
      <c r="F50" s="7">
        <f>MATCH($D50,FAC_TOTALS_APTA!$A$2:$BP$2,)</f>
        <v>21</v>
      </c>
      <c r="G50" s="35">
        <f>VLOOKUP(G39,FAC_TOTALS_APTA!$A$4:$BP$126,$F50,FALSE)</f>
        <v>4.4248857901299896</v>
      </c>
      <c r="H50" s="35">
        <f>VLOOKUP(H39,FAC_TOTALS_APTA!$A$4:$BP$126,$F50,FALSE)</f>
        <v>5.8615759225582398</v>
      </c>
      <c r="I50" s="31">
        <f t="shared" si="12"/>
        <v>0.32468411628451199</v>
      </c>
      <c r="J50" s="32" t="str">
        <f t="shared" si="13"/>
        <v/>
      </c>
      <c r="K50" s="32" t="str">
        <f t="shared" si="14"/>
        <v>JTW_HOME_PCT_FAC</v>
      </c>
      <c r="L50" s="7">
        <f>MATCH($K50,FAC_TOTALS_APTA!$A$2:$BN$2,)</f>
        <v>42</v>
      </c>
      <c r="M50" s="30">
        <f>IF(M39=0,0,VLOOKUP(M39,FAC_TOTALS_APTA!$A$4:$BP$126,$L50,FALSE))</f>
        <v>-5740.2074472788399</v>
      </c>
      <c r="N50" s="30">
        <f>IF(N39=0,0,VLOOKUP(N39,FAC_TOTALS_APTA!$A$4:$BP$126,$L50,FALSE))</f>
        <v>-57431.463610966101</v>
      </c>
      <c r="O50" s="30">
        <f>IF(O39=0,0,VLOOKUP(O39,FAC_TOTALS_APTA!$A$4:$BP$126,$L50,FALSE))</f>
        <v>-113286.317314835</v>
      </c>
      <c r="P50" s="30">
        <f>IF(P39=0,0,VLOOKUP(P39,FAC_TOTALS_APTA!$A$4:$BP$126,$L50,FALSE))</f>
        <v>-434923.29130334902</v>
      </c>
      <c r="Q50" s="30">
        <f>IF(Q39=0,0,VLOOKUP(Q39,FAC_TOTALS_APTA!$A$4:$BP$126,$L50,FALSE))</f>
        <v>-215356.296167422</v>
      </c>
      <c r="R50" s="30">
        <f>IF(R39=0,0,VLOOKUP(R39,FAC_TOTALS_APTA!$A$4:$BP$126,$L50,FALSE))</f>
        <v>-263260.31402909599</v>
      </c>
      <c r="S50" s="30">
        <f>IF(S39=0,0,VLOOKUP(S39,FAC_TOTALS_APTA!$A$4:$BP$126,$L50,FALSE))</f>
        <v>0</v>
      </c>
      <c r="T50" s="30">
        <f>IF(T39=0,0,VLOOKUP(T39,FAC_TOTALS_APTA!$A$4:$BP$126,$L50,FALSE))</f>
        <v>0</v>
      </c>
      <c r="U50" s="30">
        <f>IF(U39=0,0,VLOOKUP(U39,FAC_TOTALS_APTA!$A$4:$BP$126,$L50,FALSE))</f>
        <v>0</v>
      </c>
      <c r="V50" s="30">
        <f>IF(V39=0,0,VLOOKUP(V39,FAC_TOTALS_APTA!$A$4:$BP$126,$L50,FALSE))</f>
        <v>0</v>
      </c>
      <c r="W50" s="30">
        <f>IF(W39=0,0,VLOOKUP(W39,FAC_TOTALS_APTA!$A$4:$BP$126,$L50,FALSE))</f>
        <v>0</v>
      </c>
      <c r="X50" s="30">
        <f>IF(X39=0,0,VLOOKUP(X39,FAC_TOTALS_APTA!$A$4:$BP$126,$L50,FALSE))</f>
        <v>0</v>
      </c>
      <c r="Y50" s="30">
        <f>IF(Y39=0,0,VLOOKUP(Y39,FAC_TOTALS_APTA!$A$4:$BP$126,$L50,FALSE))</f>
        <v>0</v>
      </c>
      <c r="Z50" s="30">
        <f>IF(Z39=0,0,VLOOKUP(Z39,FAC_TOTALS_APTA!$A$4:$BP$126,$L50,FALSE))</f>
        <v>0</v>
      </c>
      <c r="AA50" s="30">
        <f>IF(AA39=0,0,VLOOKUP(AA39,FAC_TOTALS_APTA!$A$4:$BP$126,$L50,FALSE))</f>
        <v>0</v>
      </c>
      <c r="AB50" s="30">
        <f>IF(AB39=0,0,VLOOKUP(AB39,FAC_TOTALS_APTA!$A$4:$BP$126,$L50,FALSE))</f>
        <v>0</v>
      </c>
      <c r="AC50" s="33">
        <f t="shared" si="15"/>
        <v>-1089997.889872947</v>
      </c>
      <c r="AD50" s="34">
        <f>AC50/G55</f>
        <v>-1.3456705890958591E-2</v>
      </c>
    </row>
    <row r="51" spans="1:31" x14ac:dyDescent="0.25">
      <c r="B51" s="116" t="s">
        <v>63</v>
      </c>
      <c r="C51" s="117"/>
      <c r="D51" s="127" t="s">
        <v>69</v>
      </c>
      <c r="E51" s="56"/>
      <c r="F51" s="7">
        <f>MATCH($D51,FAC_TOTALS_APTA!$A$2:$BP$2,)</f>
        <v>30</v>
      </c>
      <c r="G51" s="35">
        <f>VLOOKUP(G39,FAC_TOTALS_APTA!$A$4:$BP$126,$F51,FALSE)</f>
        <v>0</v>
      </c>
      <c r="H51" s="35">
        <f>VLOOKUP(H39,FAC_TOTALS_APTA!$A$4:$BP$126,$F51,FALSE)</f>
        <v>4.2089191369055401</v>
      </c>
      <c r="I51" s="31" t="str">
        <f t="shared" si="12"/>
        <v>-</v>
      </c>
      <c r="J51" s="32"/>
      <c r="K51" s="32" t="str">
        <f t="shared" si="14"/>
        <v>YEARS_SINCE_TNC_RAIL_MID_FAC</v>
      </c>
      <c r="L51" s="7">
        <f>MATCH($K51,FAC_TOTALS_APTA!$A$2:$BN$2,)</f>
        <v>51</v>
      </c>
      <c r="M51" s="30">
        <f>IF(M39=0,0,VLOOKUP(M39,FAC_TOTALS_APTA!$A$4:$BP$126,$L51,FALSE))</f>
        <v>0</v>
      </c>
      <c r="N51" s="30">
        <f>IF(N39=0,0,VLOOKUP(N39,FAC_TOTALS_APTA!$A$4:$BP$126,$L51,FALSE))</f>
        <v>-285310.23398914898</v>
      </c>
      <c r="O51" s="30">
        <f>IF(O39=0,0,VLOOKUP(O39,FAC_TOTALS_APTA!$A$4:$BP$126,$L51,FALSE))</f>
        <v>-1225537.9389470399</v>
      </c>
      <c r="P51" s="30">
        <f>IF(P39=0,0,VLOOKUP(P39,FAC_TOTALS_APTA!$A$4:$BP$126,$L51,FALSE))</f>
        <v>-1323033.9683213599</v>
      </c>
      <c r="Q51" s="30">
        <f>IF(Q39=0,0,VLOOKUP(Q39,FAC_TOTALS_APTA!$A$4:$BP$126,$L51,FALSE))</f>
        <v>-1305308.1441717199</v>
      </c>
      <c r="R51" s="30">
        <f>IF(R39=0,0,VLOOKUP(R39,FAC_TOTALS_APTA!$A$4:$BP$126,$L51,FALSE))</f>
        <v>-1254982.4988431099</v>
      </c>
      <c r="S51" s="30">
        <f>IF(S39=0,0,VLOOKUP(S39,FAC_TOTALS_APTA!$A$4:$BP$126,$L51,FALSE))</f>
        <v>0</v>
      </c>
      <c r="T51" s="30">
        <f>IF(T39=0,0,VLOOKUP(T39,FAC_TOTALS_APTA!$A$4:$BP$126,$L51,FALSE))</f>
        <v>0</v>
      </c>
      <c r="U51" s="30">
        <f>IF(U39=0,0,VLOOKUP(U39,FAC_TOTALS_APTA!$A$4:$BP$126,$L51,FALSE))</f>
        <v>0</v>
      </c>
      <c r="V51" s="30">
        <f>IF(V39=0,0,VLOOKUP(V39,FAC_TOTALS_APTA!$A$4:$BP$126,$L51,FALSE))</f>
        <v>0</v>
      </c>
      <c r="W51" s="30">
        <f>IF(W39=0,0,VLOOKUP(W39,FAC_TOTALS_APTA!$A$4:$BP$126,$L51,FALSE))</f>
        <v>0</v>
      </c>
      <c r="X51" s="30">
        <f>IF(X39=0,0,VLOOKUP(X39,FAC_TOTALS_APTA!$A$4:$BP$126,$L51,FALSE))</f>
        <v>0</v>
      </c>
      <c r="Y51" s="30">
        <f>IF(Y39=0,0,VLOOKUP(Y39,FAC_TOTALS_APTA!$A$4:$BP$126,$L51,FALSE))</f>
        <v>0</v>
      </c>
      <c r="Z51" s="30">
        <f>IF(Z39=0,0,VLOOKUP(Z39,FAC_TOTALS_APTA!$A$4:$BP$126,$L51,FALSE))</f>
        <v>0</v>
      </c>
      <c r="AA51" s="30">
        <f>IF(AA39=0,0,VLOOKUP(AA39,FAC_TOTALS_APTA!$A$4:$BP$126,$L51,FALSE))</f>
        <v>0</v>
      </c>
      <c r="AB51" s="30">
        <f>IF(AB39=0,0,VLOOKUP(AB39,FAC_TOTALS_APTA!$A$4:$BP$126,$L51,FALSE))</f>
        <v>0</v>
      </c>
      <c r="AC51" s="33">
        <f t="shared" si="15"/>
        <v>-5394172.7842723783</v>
      </c>
      <c r="AD51" s="34">
        <f>AC51/G55</f>
        <v>-6.6594437803386614E-2</v>
      </c>
    </row>
    <row r="52" spans="1:31" hidden="1" x14ac:dyDescent="0.25">
      <c r="B52" s="116" t="s">
        <v>64</v>
      </c>
      <c r="C52" s="117"/>
      <c r="D52" s="105" t="s">
        <v>43</v>
      </c>
      <c r="E52" s="56"/>
      <c r="F52" s="7">
        <f>MATCH($D52,FAC_TOTALS_APTA!$A$2:$BP$2,)</f>
        <v>31</v>
      </c>
      <c r="G52" s="35">
        <f>VLOOKUP(G39,FAC_TOTALS_APTA!$A$4:$BP$126,$F52,FALSE)</f>
        <v>0.34080460599745599</v>
      </c>
      <c r="H52" s="35">
        <f>VLOOKUP(H39,FAC_TOTALS_APTA!$A$4:$BP$126,$F52,FALSE)</f>
        <v>0.84038901753350603</v>
      </c>
      <c r="I52" s="31">
        <f t="shared" si="12"/>
        <v>1.4658968885525545</v>
      </c>
      <c r="J52" s="32" t="str">
        <f t="shared" ref="J52:J53" si="16">IF(C52="Log","_log","")</f>
        <v/>
      </c>
      <c r="K52" s="32" t="str">
        <f t="shared" si="14"/>
        <v>BIKE_SHARE_FAC</v>
      </c>
      <c r="L52" s="7">
        <f>MATCH($K52,FAC_TOTALS_APTA!$A$2:$BN$2,)</f>
        <v>52</v>
      </c>
      <c r="M52" s="30">
        <f>IF(M39=0,0,VLOOKUP(M39,FAC_TOTALS_APTA!$A$4:$BP$126,$L52,FALSE))</f>
        <v>-219409.392240919</v>
      </c>
      <c r="N52" s="30">
        <f>IF(N39=0,0,VLOOKUP(N39,FAC_TOTALS_APTA!$A$4:$BP$126,$L52,FALSE))</f>
        <v>-3355.2317117479402</v>
      </c>
      <c r="O52" s="30">
        <f>IF(O39=0,0,VLOOKUP(O39,FAC_TOTALS_APTA!$A$4:$BP$126,$L52,FALSE))</f>
        <v>-116216.31403704001</v>
      </c>
      <c r="P52" s="30">
        <f>IF(P39=0,0,VLOOKUP(P39,FAC_TOTALS_APTA!$A$4:$BP$126,$L52,FALSE))</f>
        <v>-59007.267075391603</v>
      </c>
      <c r="Q52" s="30">
        <f>IF(Q39=0,0,VLOOKUP(Q39,FAC_TOTALS_APTA!$A$4:$BP$126,$L52,FALSE))</f>
        <v>-91288.354707502804</v>
      </c>
      <c r="R52" s="30">
        <f>IF(R39=0,0,VLOOKUP(R39,FAC_TOTALS_APTA!$A$4:$BP$126,$L52,FALSE))</f>
        <v>-24561.725379778702</v>
      </c>
      <c r="S52" s="30">
        <f>IF(S39=0,0,VLOOKUP(S39,FAC_TOTALS_APTA!$A$4:$BP$126,$L52,FALSE))</f>
        <v>0</v>
      </c>
      <c r="T52" s="30">
        <f>IF(T39=0,0,VLOOKUP(T39,FAC_TOTALS_APTA!$A$4:$BP$126,$L52,FALSE))</f>
        <v>0</v>
      </c>
      <c r="U52" s="30">
        <f>IF(U39=0,0,VLOOKUP(U39,FAC_TOTALS_APTA!$A$4:$BP$126,$L52,FALSE))</f>
        <v>0</v>
      </c>
      <c r="V52" s="30">
        <f>IF(V39=0,0,VLOOKUP(V39,FAC_TOTALS_APTA!$A$4:$BP$126,$L52,FALSE))</f>
        <v>0</v>
      </c>
      <c r="W52" s="30">
        <f>IF(W39=0,0,VLOOKUP(W39,FAC_TOTALS_APTA!$A$4:$BP$126,$L52,FALSE))</f>
        <v>0</v>
      </c>
      <c r="X52" s="30">
        <f>IF(X39=0,0,VLOOKUP(X39,FAC_TOTALS_APTA!$A$4:$BP$126,$L52,FALSE))</f>
        <v>0</v>
      </c>
      <c r="Y52" s="30">
        <f>IF(Y39=0,0,VLOOKUP(Y39,FAC_TOTALS_APTA!$A$4:$BP$126,$L52,FALSE))</f>
        <v>0</v>
      </c>
      <c r="Z52" s="30">
        <f>IF(Z39=0,0,VLOOKUP(Z39,FAC_TOTALS_APTA!$A$4:$BP$126,$L52,FALSE))</f>
        <v>0</v>
      </c>
      <c r="AA52" s="30">
        <f>IF(AA39=0,0,VLOOKUP(AA39,FAC_TOTALS_APTA!$A$4:$BP$126,$L52,FALSE))</f>
        <v>0</v>
      </c>
      <c r="AB52" s="30">
        <f>IF(AB39=0,0,VLOOKUP(AB39,FAC_TOTALS_APTA!$A$4:$BP$126,$L52,FALSE))</f>
        <v>0</v>
      </c>
      <c r="AC52" s="33">
        <f t="shared" si="15"/>
        <v>-513838.28515238006</v>
      </c>
      <c r="AD52" s="34">
        <f>AC52/G55</f>
        <v>-6.3436551052553627E-3</v>
      </c>
    </row>
    <row r="53" spans="1:31" hidden="1" x14ac:dyDescent="0.25">
      <c r="B53" s="128" t="s">
        <v>65</v>
      </c>
      <c r="C53" s="129"/>
      <c r="D53" s="130" t="s">
        <v>44</v>
      </c>
      <c r="E53" s="57"/>
      <c r="F53" s="8">
        <f>MATCH($D53,FAC_TOTALS_APTA!$A$2:$BP$2,)</f>
        <v>32</v>
      </c>
      <c r="G53" s="36">
        <f>VLOOKUP(G39,FAC_TOTALS_APTA!$A$4:$BP$126,$F53,FALSE)</f>
        <v>0</v>
      </c>
      <c r="H53" s="36">
        <f>VLOOKUP(H39,FAC_TOTALS_APTA!$A$4:$BP$126,$F53,FALSE)</f>
        <v>0.54726427516599196</v>
      </c>
      <c r="I53" s="37" t="str">
        <f t="shared" si="12"/>
        <v>-</v>
      </c>
      <c r="J53" s="38" t="str">
        <f t="shared" si="16"/>
        <v/>
      </c>
      <c r="K53" s="38" t="str">
        <f t="shared" si="14"/>
        <v>scooter_flag_FAC</v>
      </c>
      <c r="L53" s="8">
        <f>MATCH($K53,FAC_TOTALS_APTA!$A$2:$BN$2,)</f>
        <v>53</v>
      </c>
      <c r="M53" s="39">
        <f>IF(M39=0,0,VLOOKUP(M39,FAC_TOTALS_APTA!$A$4:$BP$126,$L53,FALSE))</f>
        <v>0</v>
      </c>
      <c r="N53" s="39">
        <f>IF(N39=0,0,VLOOKUP(N39,FAC_TOTALS_APTA!$A$4:$BP$126,$L53,FALSE))</f>
        <v>0</v>
      </c>
      <c r="O53" s="39">
        <f>IF(O39=0,0,VLOOKUP(O39,FAC_TOTALS_APTA!$A$4:$BP$126,$L53,FALSE))</f>
        <v>0</v>
      </c>
      <c r="P53" s="39">
        <f>IF(P39=0,0,VLOOKUP(P39,FAC_TOTALS_APTA!$A$4:$BP$126,$L53,FALSE))</f>
        <v>0</v>
      </c>
      <c r="Q53" s="39">
        <f>IF(Q39=0,0,VLOOKUP(Q39,FAC_TOTALS_APTA!$A$4:$BP$126,$L53,FALSE))</f>
        <v>0</v>
      </c>
      <c r="R53" s="39">
        <f>IF(R39=0,0,VLOOKUP(R39,FAC_TOTALS_APTA!$A$4:$BP$126,$L53,FALSE))</f>
        <v>-1635899.73451467</v>
      </c>
      <c r="S53" s="39">
        <f>IF(S39=0,0,VLOOKUP(S39,FAC_TOTALS_APTA!$A$4:$BP$126,$L53,FALSE))</f>
        <v>0</v>
      </c>
      <c r="T53" s="39">
        <f>IF(T39=0,0,VLOOKUP(T39,FAC_TOTALS_APTA!$A$4:$BP$126,$L53,FALSE))</f>
        <v>0</v>
      </c>
      <c r="U53" s="39">
        <f>IF(U39=0,0,VLOOKUP(U39,FAC_TOTALS_APTA!$A$4:$BP$126,$L53,FALSE))</f>
        <v>0</v>
      </c>
      <c r="V53" s="39">
        <f>IF(V39=0,0,VLOOKUP(V39,FAC_TOTALS_APTA!$A$4:$BP$126,$L53,FALSE))</f>
        <v>0</v>
      </c>
      <c r="W53" s="39">
        <f>IF(W39=0,0,VLOOKUP(W39,FAC_TOTALS_APTA!$A$4:$BP$126,$L53,FALSE))</f>
        <v>0</v>
      </c>
      <c r="X53" s="39">
        <f>IF(X39=0,0,VLOOKUP(X39,FAC_TOTALS_APTA!$A$4:$BP$126,$L53,FALSE))</f>
        <v>0</v>
      </c>
      <c r="Y53" s="39">
        <f>IF(Y39=0,0,VLOOKUP(Y39,FAC_TOTALS_APTA!$A$4:$BP$126,$L53,FALSE))</f>
        <v>0</v>
      </c>
      <c r="Z53" s="39">
        <f>IF(Z39=0,0,VLOOKUP(Z39,FAC_TOTALS_APTA!$A$4:$BP$126,$L53,FALSE))</f>
        <v>0</v>
      </c>
      <c r="AA53" s="39">
        <f>IF(AA39=0,0,VLOOKUP(AA39,FAC_TOTALS_APTA!$A$4:$BP$126,$L53,FALSE))</f>
        <v>0</v>
      </c>
      <c r="AB53" s="39">
        <f>IF(AB39=0,0,VLOOKUP(AB39,FAC_TOTALS_APTA!$A$4:$BP$126,$L53,FALSE))</f>
        <v>0</v>
      </c>
      <c r="AC53" s="40">
        <f t="shared" si="15"/>
        <v>-1635899.73451467</v>
      </c>
      <c r="AD53" s="41">
        <f>AC53/G55</f>
        <v>-2.0196205698184557E-2</v>
      </c>
    </row>
    <row r="54" spans="1:31" x14ac:dyDescent="0.25">
      <c r="B54" s="42" t="s">
        <v>53</v>
      </c>
      <c r="C54" s="43"/>
      <c r="D54" s="42" t="s">
        <v>45</v>
      </c>
      <c r="E54" s="44"/>
      <c r="F54" s="45"/>
      <c r="G54" s="46"/>
      <c r="H54" s="46"/>
      <c r="I54" s="47"/>
      <c r="J54" s="48"/>
      <c r="K54" s="48" t="str">
        <f t="shared" ref="K54" si="17">CONCATENATE(D54,J54,"_FAC")</f>
        <v>New_Reporter_FAC</v>
      </c>
      <c r="L54" s="45">
        <f>MATCH($K54,FAC_TOTALS_APTA!$A$2:$BN$2,)</f>
        <v>57</v>
      </c>
      <c r="M54" s="46">
        <f>IF(M39=0,0,VLOOKUP(M39,FAC_TOTALS_APTA!$A$4:$BP$126,$L54,FALSE))</f>
        <v>0</v>
      </c>
      <c r="N54" s="46">
        <f>IF(N39=0,0,VLOOKUP(N39,FAC_TOTALS_APTA!$A$4:$BP$126,$L54,FALSE))</f>
        <v>0</v>
      </c>
      <c r="O54" s="46">
        <f>IF(O39=0,0,VLOOKUP(O39,FAC_TOTALS_APTA!$A$4:$BP$126,$L54,FALSE))</f>
        <v>0</v>
      </c>
      <c r="P54" s="46">
        <f>IF(P39=0,0,VLOOKUP(P39,FAC_TOTALS_APTA!$A$4:$BP$126,$L54,FALSE))</f>
        <v>0</v>
      </c>
      <c r="Q54" s="46">
        <f>IF(Q39=0,0,VLOOKUP(Q39,FAC_TOTALS_APTA!$A$4:$BP$126,$L54,FALSE))</f>
        <v>0</v>
      </c>
      <c r="R54" s="46">
        <f>IF(R39=0,0,VLOOKUP(R39,FAC_TOTALS_APTA!$A$4:$BP$126,$L54,FALSE))</f>
        <v>0</v>
      </c>
      <c r="S54" s="46">
        <f>IF(S39=0,0,VLOOKUP(S39,FAC_TOTALS_APTA!$A$4:$BP$126,$L54,FALSE))</f>
        <v>0</v>
      </c>
      <c r="T54" s="46">
        <f>IF(T39=0,0,VLOOKUP(T39,FAC_TOTALS_APTA!$A$4:$BP$126,$L54,FALSE))</f>
        <v>0</v>
      </c>
      <c r="U54" s="46">
        <f>IF(U39=0,0,VLOOKUP(U39,FAC_TOTALS_APTA!$A$4:$BP$126,$L54,FALSE))</f>
        <v>0</v>
      </c>
      <c r="V54" s="46">
        <f>IF(V39=0,0,VLOOKUP(V39,FAC_TOTALS_APTA!$A$4:$BP$126,$L54,FALSE))</f>
        <v>0</v>
      </c>
      <c r="W54" s="46">
        <f>IF(W39=0,0,VLOOKUP(W39,FAC_TOTALS_APTA!$A$4:$BP$126,$L54,FALSE))</f>
        <v>0</v>
      </c>
      <c r="X54" s="46">
        <f>IF(X39=0,0,VLOOKUP(X39,FAC_TOTALS_APTA!$A$4:$BP$126,$L54,FALSE))</f>
        <v>0</v>
      </c>
      <c r="Y54" s="46">
        <f>IF(Y39=0,0,VLOOKUP(Y39,FAC_TOTALS_APTA!$A$4:$BP$126,$L54,FALSE))</f>
        <v>0</v>
      </c>
      <c r="Z54" s="46">
        <f>IF(Z39=0,0,VLOOKUP(Z39,FAC_TOTALS_APTA!$A$4:$BP$126,$L54,FALSE))</f>
        <v>0</v>
      </c>
      <c r="AA54" s="46">
        <f>IF(AA39=0,0,VLOOKUP(AA39,FAC_TOTALS_APTA!$A$4:$BP$126,$L54,FALSE))</f>
        <v>0</v>
      </c>
      <c r="AB54" s="46">
        <f>IF(AB39=0,0,VLOOKUP(AB39,FAC_TOTALS_APTA!$A$4:$BP$126,$L54,FALSE))</f>
        <v>0</v>
      </c>
      <c r="AC54" s="49">
        <f>SUM(M54:AB54)</f>
        <v>0</v>
      </c>
      <c r="AD54" s="50">
        <f>AC54/G56</f>
        <v>0</v>
      </c>
    </row>
    <row r="55" spans="1:31" s="108" customFormat="1" ht="15.75" customHeight="1" x14ac:dyDescent="0.25">
      <c r="A55" s="107"/>
      <c r="B55" s="26" t="s">
        <v>66</v>
      </c>
      <c r="C55" s="29"/>
      <c r="D55" s="7" t="s">
        <v>6</v>
      </c>
      <c r="E55" s="56"/>
      <c r="F55" s="7">
        <f>MATCH($D55,FAC_TOTALS_APTA!$A$2:$BN$2,)</f>
        <v>10</v>
      </c>
      <c r="G55" s="111">
        <f>VLOOKUP(G39,FAC_TOTALS_APTA!$A$4:$BP$126,$F55,FALSE)</f>
        <v>81000350.212402597</v>
      </c>
      <c r="H55" s="111">
        <f>VLOOKUP(H39,FAC_TOTALS_APTA!$A$4:$BN$126,$F55,FALSE)</f>
        <v>78017283.825433403</v>
      </c>
      <c r="I55" s="113">
        <f t="shared" ref="I55" si="18">H55/G55-1</f>
        <v>-3.6827820856908278E-2</v>
      </c>
      <c r="J55" s="32"/>
      <c r="K55" s="32"/>
      <c r="L55" s="7"/>
      <c r="M55" s="30">
        <f t="shared" ref="M55:AB55" si="19">SUM(M41:M48)</f>
        <v>3094331.8561814111</v>
      </c>
      <c r="N55" s="30">
        <f t="shared" si="19"/>
        <v>801323.70306893345</v>
      </c>
      <c r="O55" s="30">
        <f t="shared" si="19"/>
        <v>-3058997.1977468962</v>
      </c>
      <c r="P55" s="30">
        <f t="shared" si="19"/>
        <v>1558624.4098096462</v>
      </c>
      <c r="Q55" s="30">
        <f t="shared" si="19"/>
        <v>557101.1970020869</v>
      </c>
      <c r="R55" s="30">
        <f t="shared" si="19"/>
        <v>2854249.8554268321</v>
      </c>
      <c r="S55" s="30">
        <f t="shared" si="19"/>
        <v>0</v>
      </c>
      <c r="T55" s="30">
        <f t="shared" si="19"/>
        <v>0</v>
      </c>
      <c r="U55" s="30">
        <f t="shared" si="19"/>
        <v>0</v>
      </c>
      <c r="V55" s="30">
        <f t="shared" si="19"/>
        <v>0</v>
      </c>
      <c r="W55" s="30">
        <f t="shared" si="19"/>
        <v>0</v>
      </c>
      <c r="X55" s="30">
        <f t="shared" si="19"/>
        <v>0</v>
      </c>
      <c r="Y55" s="30">
        <f t="shared" si="19"/>
        <v>0</v>
      </c>
      <c r="Z55" s="30">
        <f t="shared" si="19"/>
        <v>0</v>
      </c>
      <c r="AA55" s="30">
        <f t="shared" si="19"/>
        <v>0</v>
      </c>
      <c r="AB55" s="30">
        <f t="shared" si="19"/>
        <v>0</v>
      </c>
      <c r="AC55" s="33">
        <f>H55-G55</f>
        <v>-2983066.3869691938</v>
      </c>
      <c r="AD55" s="34">
        <f>I55</f>
        <v>-3.6827820856908278E-2</v>
      </c>
      <c r="AE55" s="107"/>
    </row>
    <row r="56" spans="1:31" ht="13.5" thickBot="1" x14ac:dyDescent="0.3">
      <c r="B56" s="10" t="s">
        <v>50</v>
      </c>
      <c r="C56" s="24"/>
      <c r="D56" s="24" t="s">
        <v>4</v>
      </c>
      <c r="E56" s="24"/>
      <c r="F56" s="24">
        <f>MATCH($D56,FAC_TOTALS_APTA!$A$2:$BN$2,)</f>
        <v>8</v>
      </c>
      <c r="G56" s="112">
        <f>VLOOKUP(G39,FAC_TOTALS_APTA!$A$4:$BN$126,$F56,FALSE)</f>
        <v>81673687</v>
      </c>
      <c r="H56" s="112">
        <f>VLOOKUP(H39,FAC_TOTALS_APTA!$A$4:$BN$126,$F56,FALSE)</f>
        <v>76851197</v>
      </c>
      <c r="I56" s="114">
        <f t="shared" ref="I56" si="20">H56/G56-1</f>
        <v>-5.9045822187505759E-2</v>
      </c>
      <c r="J56" s="51"/>
      <c r="K56" s="51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52">
        <f>H56-G56</f>
        <v>-4822490</v>
      </c>
      <c r="AD56" s="53">
        <f>I56</f>
        <v>-5.9045822187505759E-2</v>
      </c>
    </row>
    <row r="57" spans="1:31" ht="14.25" thickTop="1" thickBot="1" x14ac:dyDescent="0.3">
      <c r="B57" s="58" t="s">
        <v>67</v>
      </c>
      <c r="C57" s="59"/>
      <c r="D57" s="59"/>
      <c r="E57" s="60"/>
      <c r="F57" s="59"/>
      <c r="G57" s="59"/>
      <c r="H57" s="59"/>
      <c r="I57" s="61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3">
        <f>AD56-AD55</f>
        <v>-2.2218001330597481E-2</v>
      </c>
    </row>
    <row r="58" spans="1:31" ht="13.5" thickTop="1" x14ac:dyDescent="0.25"/>
    <row r="59" spans="1:31" s="11" customFormat="1" x14ac:dyDescent="0.25">
      <c r="B59" s="79" t="s">
        <v>25</v>
      </c>
      <c r="C59" s="77"/>
      <c r="E59" s="77"/>
      <c r="F59" s="77"/>
      <c r="G59" s="77"/>
      <c r="H59" s="77"/>
      <c r="I59" s="78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</row>
    <row r="60" spans="1:31" x14ac:dyDescent="0.25">
      <c r="B60" s="75" t="s">
        <v>16</v>
      </c>
      <c r="C60" s="76" t="s">
        <v>17</v>
      </c>
      <c r="D60" s="11"/>
      <c r="E60" s="77"/>
      <c r="F60" s="77"/>
      <c r="G60" s="77"/>
      <c r="H60" s="77"/>
      <c r="I60" s="78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</row>
    <row r="61" spans="1:31" x14ac:dyDescent="0.25">
      <c r="B61" s="75"/>
      <c r="C61" s="76"/>
      <c r="D61" s="11"/>
      <c r="E61" s="77"/>
      <c r="F61" s="77"/>
      <c r="G61" s="77"/>
      <c r="H61" s="77"/>
      <c r="I61" s="78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</row>
    <row r="62" spans="1:31" x14ac:dyDescent="0.25">
      <c r="B62" s="79" t="s">
        <v>15</v>
      </c>
      <c r="C62" s="80">
        <v>1</v>
      </c>
      <c r="D62" s="11"/>
      <c r="E62" s="77"/>
      <c r="F62" s="77"/>
      <c r="G62" s="77"/>
      <c r="H62" s="77"/>
      <c r="I62" s="78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</row>
    <row r="63" spans="1:31" ht="13.5" thickBot="1" x14ac:dyDescent="0.3">
      <c r="B63" s="81" t="s">
        <v>34</v>
      </c>
      <c r="C63" s="82">
        <v>3</v>
      </c>
      <c r="D63" s="2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</row>
    <row r="64" spans="1:31" ht="13.5" thickTop="1" x14ac:dyDescent="0.25">
      <c r="B64" s="75"/>
      <c r="C64" s="77"/>
      <c r="D64" s="63"/>
      <c r="E64" s="77"/>
      <c r="F64" s="77"/>
      <c r="G64" s="173" t="s">
        <v>51</v>
      </c>
      <c r="H64" s="173"/>
      <c r="I64" s="173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173" t="s">
        <v>55</v>
      </c>
      <c r="AD64" s="173"/>
    </row>
    <row r="65" spans="2:33" x14ac:dyDescent="0.25">
      <c r="B65" s="85" t="s">
        <v>18</v>
      </c>
      <c r="C65" s="86" t="s">
        <v>19</v>
      </c>
      <c r="D65" s="8" t="s">
        <v>20</v>
      </c>
      <c r="E65" s="87"/>
      <c r="F65" s="87"/>
      <c r="G65" s="86">
        <f>$C$1</f>
        <v>2012</v>
      </c>
      <c r="H65" s="86">
        <f>$C$2</f>
        <v>2018</v>
      </c>
      <c r="I65" s="86" t="s">
        <v>22</v>
      </c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 t="s">
        <v>24</v>
      </c>
      <c r="AD65" s="86" t="s">
        <v>22</v>
      </c>
    </row>
    <row r="66" spans="2:33" ht="14.1" hidden="1" customHeight="1" x14ac:dyDescent="0.25">
      <c r="B66" s="75"/>
      <c r="C66" s="78"/>
      <c r="D66" s="7"/>
      <c r="E66" s="77"/>
      <c r="F66" s="77"/>
      <c r="G66" s="77"/>
      <c r="H66" s="77"/>
      <c r="I66" s="78"/>
      <c r="J66" s="77"/>
      <c r="K66" s="77"/>
      <c r="L66" s="77"/>
      <c r="M66" s="77">
        <v>1</v>
      </c>
      <c r="N66" s="77">
        <v>2</v>
      </c>
      <c r="O66" s="77">
        <v>3</v>
      </c>
      <c r="P66" s="77">
        <v>4</v>
      </c>
      <c r="Q66" s="77">
        <v>5</v>
      </c>
      <c r="R66" s="77">
        <v>6</v>
      </c>
      <c r="S66" s="77">
        <v>7</v>
      </c>
      <c r="T66" s="77">
        <v>8</v>
      </c>
      <c r="U66" s="77">
        <v>9</v>
      </c>
      <c r="V66" s="77">
        <v>10</v>
      </c>
      <c r="W66" s="77">
        <v>11</v>
      </c>
      <c r="X66" s="77">
        <v>12</v>
      </c>
      <c r="Y66" s="77">
        <v>13</v>
      </c>
      <c r="Z66" s="77">
        <v>14</v>
      </c>
      <c r="AA66" s="77">
        <v>15</v>
      </c>
      <c r="AB66" s="77">
        <v>16</v>
      </c>
      <c r="AC66" s="77"/>
      <c r="AD66" s="77"/>
    </row>
    <row r="67" spans="2:33" ht="14.1" hidden="1" customHeight="1" x14ac:dyDescent="0.25">
      <c r="B67" s="75"/>
      <c r="C67" s="78"/>
      <c r="D67" s="7"/>
      <c r="E67" s="77"/>
      <c r="F67" s="77"/>
      <c r="G67" s="77" t="str">
        <f>CONCATENATE($C62,"_",$C63,"_",G65)</f>
        <v>1_3_2012</v>
      </c>
      <c r="H67" s="77" t="str">
        <f>CONCATENATE($C62,"_",$C63,"_",H65)</f>
        <v>1_3_2018</v>
      </c>
      <c r="I67" s="78"/>
      <c r="J67" s="77"/>
      <c r="K67" s="77"/>
      <c r="L67" s="77"/>
      <c r="M67" s="77" t="str">
        <f>IF($G65+M66&gt;$H65,0,CONCATENATE($C62,"_",$C63,"_",$G65+M66))</f>
        <v>1_3_2013</v>
      </c>
      <c r="N67" s="77" t="str">
        <f t="shared" ref="N67:AB67" si="21">IF($G65+N66&gt;$H65,0,CONCATENATE($C62,"_",$C63,"_",$G65+N66))</f>
        <v>1_3_2014</v>
      </c>
      <c r="O67" s="77" t="str">
        <f t="shared" si="21"/>
        <v>1_3_2015</v>
      </c>
      <c r="P67" s="77" t="str">
        <f t="shared" si="21"/>
        <v>1_3_2016</v>
      </c>
      <c r="Q67" s="77" t="str">
        <f t="shared" si="21"/>
        <v>1_3_2017</v>
      </c>
      <c r="R67" s="77" t="str">
        <f t="shared" si="21"/>
        <v>1_3_2018</v>
      </c>
      <c r="S67" s="77">
        <f t="shared" si="21"/>
        <v>0</v>
      </c>
      <c r="T67" s="77">
        <f t="shared" si="21"/>
        <v>0</v>
      </c>
      <c r="U67" s="77">
        <f t="shared" si="21"/>
        <v>0</v>
      </c>
      <c r="V67" s="77">
        <f t="shared" si="21"/>
        <v>0</v>
      </c>
      <c r="W67" s="77">
        <f t="shared" si="21"/>
        <v>0</v>
      </c>
      <c r="X67" s="77">
        <f t="shared" si="21"/>
        <v>0</v>
      </c>
      <c r="Y67" s="77">
        <f t="shared" si="21"/>
        <v>0</v>
      </c>
      <c r="Z67" s="77">
        <f t="shared" si="21"/>
        <v>0</v>
      </c>
      <c r="AA67" s="77">
        <f t="shared" si="21"/>
        <v>0</v>
      </c>
      <c r="AB67" s="77">
        <f t="shared" si="21"/>
        <v>0</v>
      </c>
      <c r="AC67" s="77"/>
      <c r="AD67" s="77"/>
    </row>
    <row r="68" spans="2:33" ht="14.1" hidden="1" customHeight="1" x14ac:dyDescent="0.25">
      <c r="B68" s="75"/>
      <c r="C68" s="78"/>
      <c r="D68" s="7"/>
      <c r="E68" s="77"/>
      <c r="F68" s="77" t="s">
        <v>23</v>
      </c>
      <c r="G68" s="88"/>
      <c r="H68" s="88"/>
      <c r="I68" s="78"/>
      <c r="J68" s="77"/>
      <c r="K68" s="77"/>
      <c r="L68" s="77" t="s">
        <v>23</v>
      </c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</row>
    <row r="69" spans="2:33" x14ac:dyDescent="0.25">
      <c r="B69" s="116" t="s">
        <v>31</v>
      </c>
      <c r="C69" s="117" t="s">
        <v>21</v>
      </c>
      <c r="D69" s="105" t="s">
        <v>89</v>
      </c>
      <c r="E69" s="89"/>
      <c r="F69" s="77">
        <f>MATCH($D69,FAC_TOTALS_APTA!$A$2:$BP$2,)</f>
        <v>13</v>
      </c>
      <c r="G69" s="88" t="e">
        <f>VLOOKUP(G67,FAC_TOTALS_APTA!$A$4:$BP$126,$F69,FALSE)</f>
        <v>#N/A</v>
      </c>
      <c r="H69" s="88" t="e">
        <f>VLOOKUP(H67,FAC_TOTALS_APTA!$A$4:$BP$126,$F69,FALSE)</f>
        <v>#N/A</v>
      </c>
      <c r="I69" s="90" t="str">
        <f>IFERROR(H69/G69-1,"-")</f>
        <v>-</v>
      </c>
      <c r="J69" s="91" t="str">
        <f>IF(C69="Log","_log","")</f>
        <v>_log</v>
      </c>
      <c r="K69" s="91" t="str">
        <f>CONCATENATE(D69,J69,"_FAC")</f>
        <v>VRM_ADJ_MIDLOW_log_FAC</v>
      </c>
      <c r="L69" s="77">
        <f>MATCH($K69,FAC_TOTALS_APTA!$A$2:$BN$2,)</f>
        <v>34</v>
      </c>
      <c r="M69" s="88" t="e">
        <f>IF(M67=0,0,VLOOKUP(M67,FAC_TOTALS_APTA!$A$4:$BP$126,$L69,FALSE))</f>
        <v>#N/A</v>
      </c>
      <c r="N69" s="88" t="e">
        <f>IF(N67=0,0,VLOOKUP(N67,FAC_TOTALS_APTA!$A$4:$BP$126,$L69,FALSE))</f>
        <v>#N/A</v>
      </c>
      <c r="O69" s="88" t="e">
        <f>IF(O67=0,0,VLOOKUP(O67,FAC_TOTALS_APTA!$A$4:$BP$126,$L69,FALSE))</f>
        <v>#N/A</v>
      </c>
      <c r="P69" s="88" t="e">
        <f>IF(P67=0,0,VLOOKUP(P67,FAC_TOTALS_APTA!$A$4:$BP$126,$L69,FALSE))</f>
        <v>#N/A</v>
      </c>
      <c r="Q69" s="88" t="e">
        <f>IF(Q67=0,0,VLOOKUP(Q67,FAC_TOTALS_APTA!$A$4:$BP$126,$L69,FALSE))</f>
        <v>#N/A</v>
      </c>
      <c r="R69" s="88" t="e">
        <f>IF(R67=0,0,VLOOKUP(R67,FAC_TOTALS_APTA!$A$4:$BP$126,$L69,FALSE))</f>
        <v>#N/A</v>
      </c>
      <c r="S69" s="88">
        <f>IF(S67=0,0,VLOOKUP(S67,FAC_TOTALS_APTA!$A$4:$BP$126,$L69,FALSE))</f>
        <v>0</v>
      </c>
      <c r="T69" s="88">
        <f>IF(T67=0,0,VLOOKUP(T67,FAC_TOTALS_APTA!$A$4:$BP$126,$L69,FALSE))</f>
        <v>0</v>
      </c>
      <c r="U69" s="88">
        <f>IF(U67=0,0,VLOOKUP(U67,FAC_TOTALS_APTA!$A$4:$BP$126,$L69,FALSE))</f>
        <v>0</v>
      </c>
      <c r="V69" s="88">
        <f>IF(V67=0,0,VLOOKUP(V67,FAC_TOTALS_APTA!$A$4:$BP$126,$L69,FALSE))</f>
        <v>0</v>
      </c>
      <c r="W69" s="88">
        <f>IF(W67=0,0,VLOOKUP(W67,FAC_TOTALS_APTA!$A$4:$BP$126,$L69,FALSE))</f>
        <v>0</v>
      </c>
      <c r="X69" s="88">
        <f>IF(X67=0,0,VLOOKUP(X67,FAC_TOTALS_APTA!$A$4:$BP$126,$L69,FALSE))</f>
        <v>0</v>
      </c>
      <c r="Y69" s="88">
        <f>IF(Y67=0,0,VLOOKUP(Y67,FAC_TOTALS_APTA!$A$4:$BP$126,$L69,FALSE))</f>
        <v>0</v>
      </c>
      <c r="Z69" s="88">
        <f>IF(Z67=0,0,VLOOKUP(Z67,FAC_TOTALS_APTA!$A$4:$BP$126,$L69,FALSE))</f>
        <v>0</v>
      </c>
      <c r="AA69" s="88">
        <f>IF(AA67=0,0,VLOOKUP(AA67,FAC_TOTALS_APTA!$A$4:$BP$126,$L69,FALSE))</f>
        <v>0</v>
      </c>
      <c r="AB69" s="88">
        <f>IF(AB67=0,0,VLOOKUP(AB67,FAC_TOTALS_APTA!$A$4:$BP$126,$L69,FALSE))</f>
        <v>0</v>
      </c>
      <c r="AC69" s="92" t="e">
        <f>SUM(M69:AB69)</f>
        <v>#N/A</v>
      </c>
      <c r="AD69" s="93" t="e">
        <f>AC69/G83</f>
        <v>#N/A</v>
      </c>
    </row>
    <row r="70" spans="2:33" x14ac:dyDescent="0.25">
      <c r="B70" s="116" t="s">
        <v>52</v>
      </c>
      <c r="C70" s="117" t="s">
        <v>21</v>
      </c>
      <c r="D70" s="105" t="s">
        <v>79</v>
      </c>
      <c r="E70" s="89"/>
      <c r="F70" s="77">
        <f>MATCH($D70,FAC_TOTALS_APTA!$A$2:$BP$2,)</f>
        <v>15</v>
      </c>
      <c r="G70" s="94" t="e">
        <f>VLOOKUP(G67,FAC_TOTALS_APTA!$A$4:$BP$126,$F70,FALSE)</f>
        <v>#N/A</v>
      </c>
      <c r="H70" s="94" t="e">
        <f>VLOOKUP(H67,FAC_TOTALS_APTA!$A$4:$BP$126,$F70,FALSE)</f>
        <v>#N/A</v>
      </c>
      <c r="I70" s="90" t="str">
        <f t="shared" ref="I70:I81" si="22">IFERROR(H70/G70-1,"-")</f>
        <v>-</v>
      </c>
      <c r="J70" s="91" t="str">
        <f t="shared" ref="J70:J78" si="23">IF(C70="Log","_log","")</f>
        <v>_log</v>
      </c>
      <c r="K70" s="91" t="str">
        <f t="shared" ref="K70:K81" si="24">CONCATENATE(D70,J70,"_FAC")</f>
        <v>FARE_per_UPT_cleaned_2018_MIDLOW_log_FAC</v>
      </c>
      <c r="L70" s="77">
        <f>MATCH($K70,FAC_TOTALS_APTA!$A$2:$BN$2,)</f>
        <v>36</v>
      </c>
      <c r="M70" s="88" t="e">
        <f>IF(M67=0,0,VLOOKUP(M67,FAC_TOTALS_APTA!$A$4:$BP$126,$L70,FALSE))</f>
        <v>#N/A</v>
      </c>
      <c r="N70" s="88" t="e">
        <f>IF(N67=0,0,VLOOKUP(N67,FAC_TOTALS_APTA!$A$4:$BP$126,$L70,FALSE))</f>
        <v>#N/A</v>
      </c>
      <c r="O70" s="88" t="e">
        <f>IF(O67=0,0,VLOOKUP(O67,FAC_TOTALS_APTA!$A$4:$BP$126,$L70,FALSE))</f>
        <v>#N/A</v>
      </c>
      <c r="P70" s="88" t="e">
        <f>IF(P67=0,0,VLOOKUP(P67,FAC_TOTALS_APTA!$A$4:$BP$126,$L70,FALSE))</f>
        <v>#N/A</v>
      </c>
      <c r="Q70" s="88" t="e">
        <f>IF(Q67=0,0,VLOOKUP(Q67,FAC_TOTALS_APTA!$A$4:$BP$126,$L70,FALSE))</f>
        <v>#N/A</v>
      </c>
      <c r="R70" s="88" t="e">
        <f>IF(R67=0,0,VLOOKUP(R67,FAC_TOTALS_APTA!$A$4:$BP$126,$L70,FALSE))</f>
        <v>#N/A</v>
      </c>
      <c r="S70" s="88">
        <f>IF(S67=0,0,VLOOKUP(S67,FAC_TOTALS_APTA!$A$4:$BP$126,$L70,FALSE))</f>
        <v>0</v>
      </c>
      <c r="T70" s="88">
        <f>IF(T67=0,0,VLOOKUP(T67,FAC_TOTALS_APTA!$A$4:$BP$126,$L70,FALSE))</f>
        <v>0</v>
      </c>
      <c r="U70" s="88">
        <f>IF(U67=0,0,VLOOKUP(U67,FAC_TOTALS_APTA!$A$4:$BP$126,$L70,FALSE))</f>
        <v>0</v>
      </c>
      <c r="V70" s="88">
        <f>IF(V67=0,0,VLOOKUP(V67,FAC_TOTALS_APTA!$A$4:$BP$126,$L70,FALSE))</f>
        <v>0</v>
      </c>
      <c r="W70" s="88">
        <f>IF(W67=0,0,VLOOKUP(W67,FAC_TOTALS_APTA!$A$4:$BP$126,$L70,FALSE))</f>
        <v>0</v>
      </c>
      <c r="X70" s="88">
        <f>IF(X67=0,0,VLOOKUP(X67,FAC_TOTALS_APTA!$A$4:$BP$126,$L70,FALSE))</f>
        <v>0</v>
      </c>
      <c r="Y70" s="88">
        <f>IF(Y67=0,0,VLOOKUP(Y67,FAC_TOTALS_APTA!$A$4:$BP$126,$L70,FALSE))</f>
        <v>0</v>
      </c>
      <c r="Z70" s="88">
        <f>IF(Z67=0,0,VLOOKUP(Z67,FAC_TOTALS_APTA!$A$4:$BP$126,$L70,FALSE))</f>
        <v>0</v>
      </c>
      <c r="AA70" s="88">
        <f>IF(AA67=0,0,VLOOKUP(AA67,FAC_TOTALS_APTA!$A$4:$BP$126,$L70,FALSE))</f>
        <v>0</v>
      </c>
      <c r="AB70" s="88">
        <f>IF(AB67=0,0,VLOOKUP(AB67,FAC_TOTALS_APTA!$A$4:$BP$126,$L70,FALSE))</f>
        <v>0</v>
      </c>
      <c r="AC70" s="92" t="e">
        <f t="shared" ref="AC70:AC81" si="25">SUM(M70:AB70)</f>
        <v>#N/A</v>
      </c>
      <c r="AD70" s="93" t="e">
        <f>AC70/G83</f>
        <v>#N/A</v>
      </c>
    </row>
    <row r="71" spans="2:33" x14ac:dyDescent="0.25">
      <c r="B71" s="116" t="s">
        <v>84</v>
      </c>
      <c r="C71" s="117"/>
      <c r="D71" s="105" t="s">
        <v>81</v>
      </c>
      <c r="E71" s="119"/>
      <c r="F71" s="105">
        <f>MATCH($D71,FAC_TOTALS_APTA!$A$2:$BP$2,)</f>
        <v>23</v>
      </c>
      <c r="G71" s="118" t="e">
        <f>VLOOKUP(G67,FAC_TOTALS_APTA!$A$4:$BP$126,$F71,FALSE)</f>
        <v>#N/A</v>
      </c>
      <c r="H71" s="118" t="e">
        <f>VLOOKUP(H67,FAC_TOTALS_APTA!$A$4:$BP$126,$F71,FALSE)</f>
        <v>#N/A</v>
      </c>
      <c r="I71" s="31" t="str">
        <f>IFERROR(H71/G71-1,"-")</f>
        <v>-</v>
      </c>
      <c r="J71" s="121" t="str">
        <f t="shared" si="23"/>
        <v/>
      </c>
      <c r="K71" s="121" t="str">
        <f t="shared" si="24"/>
        <v>RESTRUCTURE_FAC</v>
      </c>
      <c r="L71" s="105">
        <f>MATCH($K71,FAC_TOTALS_APTA!$A$2:$BN$2,)</f>
        <v>44</v>
      </c>
      <c r="M71" s="118" t="e">
        <f>IF(M67=0,0,VLOOKUP(M67,FAC_TOTALS_APTA!$A$4:$BP$126,$L71,FALSE))</f>
        <v>#N/A</v>
      </c>
      <c r="N71" s="118" t="e">
        <f>IF(N67=0,0,VLOOKUP(N67,FAC_TOTALS_APTA!$A$4:$BP$126,$L71,FALSE))</f>
        <v>#N/A</v>
      </c>
      <c r="O71" s="118" t="e">
        <f>IF(O67=0,0,VLOOKUP(O67,FAC_TOTALS_APTA!$A$4:$BP$126,$L71,FALSE))</f>
        <v>#N/A</v>
      </c>
      <c r="P71" s="118" t="e">
        <f>IF(P67=0,0,VLOOKUP(P67,FAC_TOTALS_APTA!$A$4:$BP$126,$L71,FALSE))</f>
        <v>#N/A</v>
      </c>
      <c r="Q71" s="118" t="e">
        <f>IF(Q67=0,0,VLOOKUP(Q67,FAC_TOTALS_APTA!$A$4:$BP$126,$L71,FALSE))</f>
        <v>#N/A</v>
      </c>
      <c r="R71" s="118" t="e">
        <f>IF(R67=0,0,VLOOKUP(R67,FAC_TOTALS_APTA!$A$4:$BP$126,$L71,FALSE))</f>
        <v>#N/A</v>
      </c>
      <c r="S71" s="118">
        <f>IF(S67=0,0,VLOOKUP(S67,FAC_TOTALS_APTA!$A$4:$BP$126,$L71,FALSE))</f>
        <v>0</v>
      </c>
      <c r="T71" s="118">
        <f>IF(T67=0,0,VLOOKUP(T67,FAC_TOTALS_APTA!$A$4:$BP$126,$L71,FALSE))</f>
        <v>0</v>
      </c>
      <c r="U71" s="118">
        <f>IF(U67=0,0,VLOOKUP(U67,FAC_TOTALS_APTA!$A$4:$BP$126,$L71,FALSE))</f>
        <v>0</v>
      </c>
      <c r="V71" s="118">
        <f>IF(V67=0,0,VLOOKUP(V67,FAC_TOTALS_APTA!$A$4:$BP$126,$L71,FALSE))</f>
        <v>0</v>
      </c>
      <c r="W71" s="118">
        <f>IF(W67=0,0,VLOOKUP(W67,FAC_TOTALS_APTA!$A$4:$BP$126,$L71,FALSE))</f>
        <v>0</v>
      </c>
      <c r="X71" s="118">
        <f>IF(X67=0,0,VLOOKUP(X67,FAC_TOTALS_APTA!$A$4:$BP$126,$L71,FALSE))</f>
        <v>0</v>
      </c>
      <c r="Y71" s="118">
        <f>IF(Y67=0,0,VLOOKUP(Y67,FAC_TOTALS_APTA!$A$4:$BP$126,$L71,FALSE))</f>
        <v>0</v>
      </c>
      <c r="Z71" s="118">
        <f>IF(Z67=0,0,VLOOKUP(Z67,FAC_TOTALS_APTA!$A$4:$BP$126,$L71,FALSE))</f>
        <v>0</v>
      </c>
      <c r="AA71" s="118">
        <f>IF(AA67=0,0,VLOOKUP(AA67,FAC_TOTALS_APTA!$A$4:$BP$126,$L71,FALSE))</f>
        <v>0</v>
      </c>
      <c r="AB71" s="118">
        <f>IF(AB67=0,0,VLOOKUP(AB67,FAC_TOTALS_APTA!$A$4:$BP$126,$L71,FALSE))</f>
        <v>0</v>
      </c>
      <c r="AC71" s="122" t="e">
        <f t="shared" si="25"/>
        <v>#N/A</v>
      </c>
      <c r="AD71" s="123" t="e">
        <f>AC71/G84</f>
        <v>#N/A</v>
      </c>
    </row>
    <row r="72" spans="2:33" x14ac:dyDescent="0.25">
      <c r="B72" s="116" t="s">
        <v>87</v>
      </c>
      <c r="C72" s="117"/>
      <c r="D72" s="105" t="s">
        <v>80</v>
      </c>
      <c r="E72" s="119"/>
      <c r="F72" s="105">
        <f>MATCH($D72,FAC_TOTALS_APTA!$A$2:$BP$2,)</f>
        <v>22</v>
      </c>
      <c r="G72" s="55" t="e">
        <f>VLOOKUP(G67,FAC_TOTALS_APTA!$A$4:$BP$126,$F72,FALSE)</f>
        <v>#N/A</v>
      </c>
      <c r="H72" s="55" t="e">
        <f>VLOOKUP(H67,FAC_TOTALS_APTA!$A$4:$BP$126,$F72,FALSE)</f>
        <v>#N/A</v>
      </c>
      <c r="I72" s="31" t="str">
        <f>IFERROR(H72/G72-1,"-")</f>
        <v>-</v>
      </c>
      <c r="J72" s="32" t="str">
        <f t="shared" si="23"/>
        <v/>
      </c>
      <c r="K72" s="32" t="str">
        <f t="shared" si="24"/>
        <v>MAINTENANCE_WMATA_FAC</v>
      </c>
      <c r="L72" s="7">
        <f>MATCH($K72,FAC_TOTALS_APTA!$A$2:$BN$2,)</f>
        <v>43</v>
      </c>
      <c r="M72" s="30">
        <f>IF(M68=0,0,VLOOKUP(M68,FAC_TOTALS_APTA!$A$4:$BP$126,$L72,FALSE))</f>
        <v>0</v>
      </c>
      <c r="N72" s="30">
        <f>IF(N68=0,0,VLOOKUP(N68,FAC_TOTALS_APTA!$A$4:$BP$126,$L72,FALSE))</f>
        <v>0</v>
      </c>
      <c r="O72" s="30">
        <f>IF(O68=0,0,VLOOKUP(O68,FAC_TOTALS_APTA!$A$4:$BP$126,$L72,FALSE))</f>
        <v>0</v>
      </c>
      <c r="P72" s="30">
        <f>IF(P68=0,0,VLOOKUP(P68,FAC_TOTALS_APTA!$A$4:$BP$126,$L72,FALSE))</f>
        <v>0</v>
      </c>
      <c r="Q72" s="30">
        <f>IF(Q68=0,0,VLOOKUP(Q68,FAC_TOTALS_APTA!$A$4:$BP$126,$L72,FALSE))</f>
        <v>0</v>
      </c>
      <c r="R72" s="30">
        <f>IF(R68=0,0,VLOOKUP(R68,FAC_TOTALS_APTA!$A$4:$BP$126,$L72,FALSE))</f>
        <v>0</v>
      </c>
      <c r="S72" s="30">
        <f>IF(S68=0,0,VLOOKUP(S68,FAC_TOTALS_APTA!$A$4:$BP$126,$L72,FALSE))</f>
        <v>0</v>
      </c>
      <c r="T72" s="30">
        <f>IF(T68=0,0,VLOOKUP(T68,FAC_TOTALS_APTA!$A$4:$BP$126,$L72,FALSE))</f>
        <v>0</v>
      </c>
      <c r="U72" s="30">
        <f>IF(U68=0,0,VLOOKUP(U68,FAC_TOTALS_APTA!$A$4:$BP$126,$L72,FALSE))</f>
        <v>0</v>
      </c>
      <c r="V72" s="30">
        <f>IF(V68=0,0,VLOOKUP(V68,FAC_TOTALS_APTA!$A$4:$BP$126,$L72,FALSE))</f>
        <v>0</v>
      </c>
      <c r="W72" s="30">
        <f>IF(W68=0,0,VLOOKUP(W68,FAC_TOTALS_APTA!$A$4:$BP$126,$L72,FALSE))</f>
        <v>0</v>
      </c>
      <c r="X72" s="30">
        <f>IF(X68=0,0,VLOOKUP(X68,FAC_TOTALS_APTA!$A$4:$BP$126,$L72,FALSE))</f>
        <v>0</v>
      </c>
      <c r="Y72" s="30">
        <f>IF(Y68=0,0,VLOOKUP(Y68,FAC_TOTALS_APTA!$A$4:$BP$126,$L72,FALSE))</f>
        <v>0</v>
      </c>
      <c r="Z72" s="30">
        <f>IF(Z68=0,0,VLOOKUP(Z68,FAC_TOTALS_APTA!$A$4:$BP$126,$L72,FALSE))</f>
        <v>0</v>
      </c>
      <c r="AA72" s="30">
        <f>IF(AA68=0,0,VLOOKUP(AA68,FAC_TOTALS_APTA!$A$4:$BP$126,$L72,FALSE))</f>
        <v>0</v>
      </c>
      <c r="AB72" s="30">
        <f>IF(AB68=0,0,VLOOKUP(AB68,FAC_TOTALS_APTA!$A$4:$BP$126,$L72,FALSE))</f>
        <v>0</v>
      </c>
      <c r="AC72" s="33">
        <f t="shared" si="25"/>
        <v>0</v>
      </c>
      <c r="AD72" s="34" t="e">
        <f>AC72/G84</f>
        <v>#N/A</v>
      </c>
    </row>
    <row r="73" spans="2:33" x14ac:dyDescent="0.25">
      <c r="B73" s="116" t="s">
        <v>48</v>
      </c>
      <c r="C73" s="117" t="s">
        <v>21</v>
      </c>
      <c r="D73" s="105" t="s">
        <v>8</v>
      </c>
      <c r="E73" s="89"/>
      <c r="F73" s="77">
        <f>MATCH($D73,FAC_TOTALS_APTA!$A$2:$BP$2,)</f>
        <v>16</v>
      </c>
      <c r="G73" s="88" t="e">
        <f>VLOOKUP(G67,FAC_TOTALS_APTA!$A$4:$BP$126,$F73,FALSE)</f>
        <v>#N/A</v>
      </c>
      <c r="H73" s="88" t="e">
        <f>VLOOKUP(H67,FAC_TOTALS_APTA!$A$4:$BP$126,$F73,FALSE)</f>
        <v>#N/A</v>
      </c>
      <c r="I73" s="90" t="str">
        <f t="shared" si="22"/>
        <v>-</v>
      </c>
      <c r="J73" s="91" t="str">
        <f t="shared" si="23"/>
        <v>_log</v>
      </c>
      <c r="K73" s="91" t="str">
        <f t="shared" si="24"/>
        <v>POP_EMP_log_FAC</v>
      </c>
      <c r="L73" s="77">
        <f>MATCH($K73,FAC_TOTALS_APTA!$A$2:$BN$2,)</f>
        <v>37</v>
      </c>
      <c r="M73" s="88" t="e">
        <f>IF(M67=0,0,VLOOKUP(M67,FAC_TOTALS_APTA!$A$4:$BP$126,$L73,FALSE))</f>
        <v>#N/A</v>
      </c>
      <c r="N73" s="88" t="e">
        <f>IF(N67=0,0,VLOOKUP(N67,FAC_TOTALS_APTA!$A$4:$BP$126,$L73,FALSE))</f>
        <v>#N/A</v>
      </c>
      <c r="O73" s="88" t="e">
        <f>IF(O67=0,0,VLOOKUP(O67,FAC_TOTALS_APTA!$A$4:$BP$126,$L73,FALSE))</f>
        <v>#N/A</v>
      </c>
      <c r="P73" s="88" t="e">
        <f>IF(P67=0,0,VLOOKUP(P67,FAC_TOTALS_APTA!$A$4:$BP$126,$L73,FALSE))</f>
        <v>#N/A</v>
      </c>
      <c r="Q73" s="88" t="e">
        <f>IF(Q67=0,0,VLOOKUP(Q67,FAC_TOTALS_APTA!$A$4:$BP$126,$L73,FALSE))</f>
        <v>#N/A</v>
      </c>
      <c r="R73" s="88" t="e">
        <f>IF(R67=0,0,VLOOKUP(R67,FAC_TOTALS_APTA!$A$4:$BP$126,$L73,FALSE))</f>
        <v>#N/A</v>
      </c>
      <c r="S73" s="88">
        <f>IF(S67=0,0,VLOOKUP(S67,FAC_TOTALS_APTA!$A$4:$BP$126,$L73,FALSE))</f>
        <v>0</v>
      </c>
      <c r="T73" s="88">
        <f>IF(T67=0,0,VLOOKUP(T67,FAC_TOTALS_APTA!$A$4:$BP$126,$L73,FALSE))</f>
        <v>0</v>
      </c>
      <c r="U73" s="88">
        <f>IF(U67=0,0,VLOOKUP(U67,FAC_TOTALS_APTA!$A$4:$BP$126,$L73,FALSE))</f>
        <v>0</v>
      </c>
      <c r="V73" s="88">
        <f>IF(V67=0,0,VLOOKUP(V67,FAC_TOTALS_APTA!$A$4:$BP$126,$L73,FALSE))</f>
        <v>0</v>
      </c>
      <c r="W73" s="88">
        <f>IF(W67=0,0,VLOOKUP(W67,FAC_TOTALS_APTA!$A$4:$BP$126,$L73,FALSE))</f>
        <v>0</v>
      </c>
      <c r="X73" s="88">
        <f>IF(X67=0,0,VLOOKUP(X67,FAC_TOTALS_APTA!$A$4:$BP$126,$L73,FALSE))</f>
        <v>0</v>
      </c>
      <c r="Y73" s="88">
        <f>IF(Y67=0,0,VLOOKUP(Y67,FAC_TOTALS_APTA!$A$4:$BP$126,$L73,FALSE))</f>
        <v>0</v>
      </c>
      <c r="Z73" s="88">
        <f>IF(Z67=0,0,VLOOKUP(Z67,FAC_TOTALS_APTA!$A$4:$BP$126,$L73,FALSE))</f>
        <v>0</v>
      </c>
      <c r="AA73" s="88">
        <f>IF(AA67=0,0,VLOOKUP(AA67,FAC_TOTALS_APTA!$A$4:$BP$126,$L73,FALSE))</f>
        <v>0</v>
      </c>
      <c r="AB73" s="88">
        <f>IF(AB67=0,0,VLOOKUP(AB67,FAC_TOTALS_APTA!$A$4:$BP$126,$L73,FALSE))</f>
        <v>0</v>
      </c>
      <c r="AC73" s="92" t="e">
        <f t="shared" si="25"/>
        <v>#N/A</v>
      </c>
      <c r="AD73" s="93" t="e">
        <f>AC73/G83</f>
        <v>#N/A</v>
      </c>
    </row>
    <row r="74" spans="2:33" x14ac:dyDescent="0.25">
      <c r="B74" s="26" t="s">
        <v>74</v>
      </c>
      <c r="C74" s="117"/>
      <c r="D74" s="105" t="s">
        <v>73</v>
      </c>
      <c r="E74" s="89"/>
      <c r="F74" s="77">
        <f>MATCH($D74,FAC_TOTALS_APTA!$A$2:$BP$2,)</f>
        <v>17</v>
      </c>
      <c r="G74" s="94" t="e">
        <f>VLOOKUP(G67,FAC_TOTALS_APTA!$A$4:$BP$126,$F74,FALSE)</f>
        <v>#N/A</v>
      </c>
      <c r="H74" s="94" t="e">
        <f>VLOOKUP(H67,FAC_TOTALS_APTA!$A$4:$BP$126,$F74,FALSE)</f>
        <v>#N/A</v>
      </c>
      <c r="I74" s="90" t="str">
        <f t="shared" si="22"/>
        <v>-</v>
      </c>
      <c r="J74" s="91" t="str">
        <f t="shared" si="23"/>
        <v/>
      </c>
      <c r="K74" s="91" t="str">
        <f t="shared" si="24"/>
        <v>TSD_POP_EMP_PCT_FAC</v>
      </c>
      <c r="L74" s="77">
        <f>MATCH($K74,FAC_TOTALS_APTA!$A$2:$BN$2,)</f>
        <v>38</v>
      </c>
      <c r="M74" s="88" t="e">
        <f>IF(M67=0,0,VLOOKUP(M67,FAC_TOTALS_APTA!$A$4:$BP$126,$L74,FALSE))</f>
        <v>#N/A</v>
      </c>
      <c r="N74" s="88" t="e">
        <f>IF(N67=0,0,VLOOKUP(N67,FAC_TOTALS_APTA!$A$4:$BP$126,$L74,FALSE))</f>
        <v>#N/A</v>
      </c>
      <c r="O74" s="88" t="e">
        <f>IF(O67=0,0,VLOOKUP(O67,FAC_TOTALS_APTA!$A$4:$BP$126,$L74,FALSE))</f>
        <v>#N/A</v>
      </c>
      <c r="P74" s="88" t="e">
        <f>IF(P67=0,0,VLOOKUP(P67,FAC_TOTALS_APTA!$A$4:$BP$126,$L74,FALSE))</f>
        <v>#N/A</v>
      </c>
      <c r="Q74" s="88" t="e">
        <f>IF(Q67=0,0,VLOOKUP(Q67,FAC_TOTALS_APTA!$A$4:$BP$126,$L74,FALSE))</f>
        <v>#N/A</v>
      </c>
      <c r="R74" s="88" t="e">
        <f>IF(R67=0,0,VLOOKUP(R67,FAC_TOTALS_APTA!$A$4:$BP$126,$L74,FALSE))</f>
        <v>#N/A</v>
      </c>
      <c r="S74" s="88">
        <f>IF(S67=0,0,VLOOKUP(S67,FAC_TOTALS_APTA!$A$4:$BP$126,$L74,FALSE))</f>
        <v>0</v>
      </c>
      <c r="T74" s="88">
        <f>IF(T67=0,0,VLOOKUP(T67,FAC_TOTALS_APTA!$A$4:$BP$126,$L74,FALSE))</f>
        <v>0</v>
      </c>
      <c r="U74" s="88">
        <f>IF(U67=0,0,VLOOKUP(U67,FAC_TOTALS_APTA!$A$4:$BP$126,$L74,FALSE))</f>
        <v>0</v>
      </c>
      <c r="V74" s="88">
        <f>IF(V67=0,0,VLOOKUP(V67,FAC_TOTALS_APTA!$A$4:$BP$126,$L74,FALSE))</f>
        <v>0</v>
      </c>
      <c r="W74" s="88">
        <f>IF(W67=0,0,VLOOKUP(W67,FAC_TOTALS_APTA!$A$4:$BP$126,$L74,FALSE))</f>
        <v>0</v>
      </c>
      <c r="X74" s="88">
        <f>IF(X67=0,0,VLOOKUP(X67,FAC_TOTALS_APTA!$A$4:$BP$126,$L74,FALSE))</f>
        <v>0</v>
      </c>
      <c r="Y74" s="88">
        <f>IF(Y67=0,0,VLOOKUP(Y67,FAC_TOTALS_APTA!$A$4:$BP$126,$L74,FALSE))</f>
        <v>0</v>
      </c>
      <c r="Z74" s="88">
        <f>IF(Z67=0,0,VLOOKUP(Z67,FAC_TOTALS_APTA!$A$4:$BP$126,$L74,FALSE))</f>
        <v>0</v>
      </c>
      <c r="AA74" s="88">
        <f>IF(AA67=0,0,VLOOKUP(AA67,FAC_TOTALS_APTA!$A$4:$BP$126,$L74,FALSE))</f>
        <v>0</v>
      </c>
      <c r="AB74" s="88">
        <f>IF(AB67=0,0,VLOOKUP(AB67,FAC_TOTALS_APTA!$A$4:$BP$126,$L74,FALSE))</f>
        <v>0</v>
      </c>
      <c r="AC74" s="92" t="e">
        <f t="shared" si="25"/>
        <v>#N/A</v>
      </c>
      <c r="AD74" s="93" t="e">
        <f>AC74/G83</f>
        <v>#N/A</v>
      </c>
    </row>
    <row r="75" spans="2:33" x14ac:dyDescent="0.2">
      <c r="B75" s="116" t="s">
        <v>49</v>
      </c>
      <c r="C75" s="117" t="s">
        <v>21</v>
      </c>
      <c r="D75" s="125" t="s">
        <v>92</v>
      </c>
      <c r="E75" s="89"/>
      <c r="F75" s="77">
        <f>MATCH($D75,FAC_TOTALS_APTA!$A$2:$BP$2,)</f>
        <v>18</v>
      </c>
      <c r="G75" s="95" t="e">
        <f>VLOOKUP(G67,FAC_TOTALS_APTA!$A$4:$BP$126,$F75,FALSE)</f>
        <v>#N/A</v>
      </c>
      <c r="H75" s="95" t="e">
        <f>VLOOKUP(H67,FAC_TOTALS_APTA!$A$4:$BP$126,$F75,FALSE)</f>
        <v>#N/A</v>
      </c>
      <c r="I75" s="90" t="str">
        <f t="shared" si="22"/>
        <v>-</v>
      </c>
      <c r="J75" s="91" t="str">
        <f t="shared" si="23"/>
        <v>_log</v>
      </c>
      <c r="K75" s="91" t="str">
        <f t="shared" si="24"/>
        <v>GAS_PRICE_2018_log_FAC</v>
      </c>
      <c r="L75" s="77">
        <f>MATCH($K75,FAC_TOTALS_APTA!$A$2:$BN$2,)</f>
        <v>39</v>
      </c>
      <c r="M75" s="88" t="e">
        <f>IF(M67=0,0,VLOOKUP(M67,FAC_TOTALS_APTA!$A$4:$BP$126,$L75,FALSE))</f>
        <v>#N/A</v>
      </c>
      <c r="N75" s="88" t="e">
        <f>IF(N67=0,0,VLOOKUP(N67,FAC_TOTALS_APTA!$A$4:$BP$126,$L75,FALSE))</f>
        <v>#N/A</v>
      </c>
      <c r="O75" s="88" t="e">
        <f>IF(O67=0,0,VLOOKUP(O67,FAC_TOTALS_APTA!$A$4:$BP$126,$L75,FALSE))</f>
        <v>#N/A</v>
      </c>
      <c r="P75" s="88" t="e">
        <f>IF(P67=0,0,VLOOKUP(P67,FAC_TOTALS_APTA!$A$4:$BP$126,$L75,FALSE))</f>
        <v>#N/A</v>
      </c>
      <c r="Q75" s="88" t="e">
        <f>IF(Q67=0,0,VLOOKUP(Q67,FAC_TOTALS_APTA!$A$4:$BP$126,$L75,FALSE))</f>
        <v>#N/A</v>
      </c>
      <c r="R75" s="88" t="e">
        <f>IF(R67=0,0,VLOOKUP(R67,FAC_TOTALS_APTA!$A$4:$BP$126,$L75,FALSE))</f>
        <v>#N/A</v>
      </c>
      <c r="S75" s="88">
        <f>IF(S67=0,0,VLOOKUP(S67,FAC_TOTALS_APTA!$A$4:$BP$126,$L75,FALSE))</f>
        <v>0</v>
      </c>
      <c r="T75" s="88">
        <f>IF(T67=0,0,VLOOKUP(T67,FAC_TOTALS_APTA!$A$4:$BP$126,$L75,FALSE))</f>
        <v>0</v>
      </c>
      <c r="U75" s="88">
        <f>IF(U67=0,0,VLOOKUP(U67,FAC_TOTALS_APTA!$A$4:$BP$126,$L75,FALSE))</f>
        <v>0</v>
      </c>
      <c r="V75" s="88">
        <f>IF(V67=0,0,VLOOKUP(V67,FAC_TOTALS_APTA!$A$4:$BP$126,$L75,FALSE))</f>
        <v>0</v>
      </c>
      <c r="W75" s="88">
        <f>IF(W67=0,0,VLOOKUP(W67,FAC_TOTALS_APTA!$A$4:$BP$126,$L75,FALSE))</f>
        <v>0</v>
      </c>
      <c r="X75" s="88">
        <f>IF(X67=0,0,VLOOKUP(X67,FAC_TOTALS_APTA!$A$4:$BP$126,$L75,FALSE))</f>
        <v>0</v>
      </c>
      <c r="Y75" s="88">
        <f>IF(Y67=0,0,VLOOKUP(Y67,FAC_TOTALS_APTA!$A$4:$BP$126,$L75,FALSE))</f>
        <v>0</v>
      </c>
      <c r="Z75" s="88">
        <f>IF(Z67=0,0,VLOOKUP(Z67,FAC_TOTALS_APTA!$A$4:$BP$126,$L75,FALSE))</f>
        <v>0</v>
      </c>
      <c r="AA75" s="88">
        <f>IF(AA67=0,0,VLOOKUP(AA67,FAC_TOTALS_APTA!$A$4:$BP$126,$L75,FALSE))</f>
        <v>0</v>
      </c>
      <c r="AB75" s="88">
        <f>IF(AB67=0,0,VLOOKUP(AB67,FAC_TOTALS_APTA!$A$4:$BP$126,$L75,FALSE))</f>
        <v>0</v>
      </c>
      <c r="AC75" s="92" t="e">
        <f t="shared" si="25"/>
        <v>#N/A</v>
      </c>
      <c r="AD75" s="93" t="e">
        <f>AC75/G83</f>
        <v>#N/A</v>
      </c>
    </row>
    <row r="76" spans="2:33" x14ac:dyDescent="0.25">
      <c r="B76" s="116" t="s">
        <v>46</v>
      </c>
      <c r="C76" s="117" t="s">
        <v>21</v>
      </c>
      <c r="D76" s="105" t="s">
        <v>14</v>
      </c>
      <c r="E76" s="89"/>
      <c r="F76" s="77">
        <f>MATCH($D76,FAC_TOTALS_APTA!$A$2:$BP$2,)</f>
        <v>19</v>
      </c>
      <c r="G76" s="94" t="e">
        <f>VLOOKUP(G67,FAC_TOTALS_APTA!$A$4:$BP$126,$F76,FALSE)</f>
        <v>#N/A</v>
      </c>
      <c r="H76" s="94" t="e">
        <f>VLOOKUP(H67,FAC_TOTALS_APTA!$A$4:$BP$126,$F76,FALSE)</f>
        <v>#N/A</v>
      </c>
      <c r="I76" s="90" t="str">
        <f t="shared" si="22"/>
        <v>-</v>
      </c>
      <c r="J76" s="91" t="str">
        <f t="shared" si="23"/>
        <v>_log</v>
      </c>
      <c r="K76" s="91" t="str">
        <f t="shared" si="24"/>
        <v>TOTAL_MED_INC_INDIV_2018_log_FAC</v>
      </c>
      <c r="L76" s="77">
        <f>MATCH($K76,FAC_TOTALS_APTA!$A$2:$BN$2,)</f>
        <v>40</v>
      </c>
      <c r="M76" s="88" t="e">
        <f>IF(M67=0,0,VLOOKUP(M67,FAC_TOTALS_APTA!$A$4:$BP$126,$L76,FALSE))</f>
        <v>#N/A</v>
      </c>
      <c r="N76" s="88" t="e">
        <f>IF(N67=0,0,VLOOKUP(N67,FAC_TOTALS_APTA!$A$4:$BP$126,$L76,FALSE))</f>
        <v>#N/A</v>
      </c>
      <c r="O76" s="88" t="e">
        <f>IF(O67=0,0,VLOOKUP(O67,FAC_TOTALS_APTA!$A$4:$BP$126,$L76,FALSE))</f>
        <v>#N/A</v>
      </c>
      <c r="P76" s="88" t="e">
        <f>IF(P67=0,0,VLOOKUP(P67,FAC_TOTALS_APTA!$A$4:$BP$126,$L76,FALSE))</f>
        <v>#N/A</v>
      </c>
      <c r="Q76" s="88" t="e">
        <f>IF(Q67=0,0,VLOOKUP(Q67,FAC_TOTALS_APTA!$A$4:$BP$126,$L76,FALSE))</f>
        <v>#N/A</v>
      </c>
      <c r="R76" s="88" t="e">
        <f>IF(R67=0,0,VLOOKUP(R67,FAC_TOTALS_APTA!$A$4:$BP$126,$L76,FALSE))</f>
        <v>#N/A</v>
      </c>
      <c r="S76" s="88">
        <f>IF(S67=0,0,VLOOKUP(S67,FAC_TOTALS_APTA!$A$4:$BP$126,$L76,FALSE))</f>
        <v>0</v>
      </c>
      <c r="T76" s="88">
        <f>IF(T67=0,0,VLOOKUP(T67,FAC_TOTALS_APTA!$A$4:$BP$126,$L76,FALSE))</f>
        <v>0</v>
      </c>
      <c r="U76" s="88">
        <f>IF(U67=0,0,VLOOKUP(U67,FAC_TOTALS_APTA!$A$4:$BP$126,$L76,FALSE))</f>
        <v>0</v>
      </c>
      <c r="V76" s="88">
        <f>IF(V67=0,0,VLOOKUP(V67,FAC_TOTALS_APTA!$A$4:$BP$126,$L76,FALSE))</f>
        <v>0</v>
      </c>
      <c r="W76" s="88">
        <f>IF(W67=0,0,VLOOKUP(W67,FAC_TOTALS_APTA!$A$4:$BP$126,$L76,FALSE))</f>
        <v>0</v>
      </c>
      <c r="X76" s="88">
        <f>IF(X67=0,0,VLOOKUP(X67,FAC_TOTALS_APTA!$A$4:$BP$126,$L76,FALSE))</f>
        <v>0</v>
      </c>
      <c r="Y76" s="88">
        <f>IF(Y67=0,0,VLOOKUP(Y67,FAC_TOTALS_APTA!$A$4:$BP$126,$L76,FALSE))</f>
        <v>0</v>
      </c>
      <c r="Z76" s="88">
        <f>IF(Z67=0,0,VLOOKUP(Z67,FAC_TOTALS_APTA!$A$4:$BP$126,$L76,FALSE))</f>
        <v>0</v>
      </c>
      <c r="AA76" s="88">
        <f>IF(AA67=0,0,VLOOKUP(AA67,FAC_TOTALS_APTA!$A$4:$BP$126,$L76,FALSE))</f>
        <v>0</v>
      </c>
      <c r="AB76" s="88">
        <f>IF(AB67=0,0,VLOOKUP(AB67,FAC_TOTALS_APTA!$A$4:$BP$126,$L76,FALSE))</f>
        <v>0</v>
      </c>
      <c r="AC76" s="92" t="e">
        <f t="shared" si="25"/>
        <v>#N/A</v>
      </c>
      <c r="AD76" s="93" t="e">
        <f>AC76/G83</f>
        <v>#N/A</v>
      </c>
    </row>
    <row r="77" spans="2:33" x14ac:dyDescent="0.25">
      <c r="B77" s="116" t="s">
        <v>62</v>
      </c>
      <c r="C77" s="117"/>
      <c r="D77" s="105" t="s">
        <v>9</v>
      </c>
      <c r="E77" s="89"/>
      <c r="F77" s="77">
        <f>MATCH($D77,FAC_TOTALS_APTA!$A$2:$BP$2,)</f>
        <v>20</v>
      </c>
      <c r="G77" s="88" t="e">
        <f>VLOOKUP(G67,FAC_TOTALS_APTA!$A$4:$BP$126,$F77,FALSE)</f>
        <v>#N/A</v>
      </c>
      <c r="H77" s="88" t="e">
        <f>VLOOKUP(H67,FAC_TOTALS_APTA!$A$4:$BP$126,$F77,FALSE)</f>
        <v>#N/A</v>
      </c>
      <c r="I77" s="90" t="str">
        <f t="shared" si="22"/>
        <v>-</v>
      </c>
      <c r="J77" s="91" t="str">
        <f t="shared" si="23"/>
        <v/>
      </c>
      <c r="K77" s="91" t="str">
        <f t="shared" si="24"/>
        <v>PCT_HH_NO_VEH_FAC</v>
      </c>
      <c r="L77" s="77">
        <f>MATCH($K77,FAC_TOTALS_APTA!$A$2:$BN$2,)</f>
        <v>41</v>
      </c>
      <c r="M77" s="88" t="e">
        <f>IF(M67=0,0,VLOOKUP(M67,FAC_TOTALS_APTA!$A$4:$BP$126,$L77,FALSE))</f>
        <v>#N/A</v>
      </c>
      <c r="N77" s="88" t="e">
        <f>IF(N67=0,0,VLOOKUP(N67,FAC_TOTALS_APTA!$A$4:$BP$126,$L77,FALSE))</f>
        <v>#N/A</v>
      </c>
      <c r="O77" s="88" t="e">
        <f>IF(O67=0,0,VLOOKUP(O67,FAC_TOTALS_APTA!$A$4:$BP$126,$L77,FALSE))</f>
        <v>#N/A</v>
      </c>
      <c r="P77" s="88" t="e">
        <f>IF(P67=0,0,VLOOKUP(P67,FAC_TOTALS_APTA!$A$4:$BP$126,$L77,FALSE))</f>
        <v>#N/A</v>
      </c>
      <c r="Q77" s="88" t="e">
        <f>IF(Q67=0,0,VLOOKUP(Q67,FAC_TOTALS_APTA!$A$4:$BP$126,$L77,FALSE))</f>
        <v>#N/A</v>
      </c>
      <c r="R77" s="88" t="e">
        <f>IF(R67=0,0,VLOOKUP(R67,FAC_TOTALS_APTA!$A$4:$BP$126,$L77,FALSE))</f>
        <v>#N/A</v>
      </c>
      <c r="S77" s="88">
        <f>IF(S67=0,0,VLOOKUP(S67,FAC_TOTALS_APTA!$A$4:$BP$126,$L77,FALSE))</f>
        <v>0</v>
      </c>
      <c r="T77" s="88">
        <f>IF(T67=0,0,VLOOKUP(T67,FAC_TOTALS_APTA!$A$4:$BP$126,$L77,FALSE))</f>
        <v>0</v>
      </c>
      <c r="U77" s="88">
        <f>IF(U67=0,0,VLOOKUP(U67,FAC_TOTALS_APTA!$A$4:$BP$126,$L77,FALSE))</f>
        <v>0</v>
      </c>
      <c r="V77" s="88">
        <f>IF(V67=0,0,VLOOKUP(V67,FAC_TOTALS_APTA!$A$4:$BP$126,$L77,FALSE))</f>
        <v>0</v>
      </c>
      <c r="W77" s="88">
        <f>IF(W67=0,0,VLOOKUP(W67,FAC_TOTALS_APTA!$A$4:$BP$126,$L77,FALSE))</f>
        <v>0</v>
      </c>
      <c r="X77" s="88">
        <f>IF(X67=0,0,VLOOKUP(X67,FAC_TOTALS_APTA!$A$4:$BP$126,$L77,FALSE))</f>
        <v>0</v>
      </c>
      <c r="Y77" s="88">
        <f>IF(Y67=0,0,VLOOKUP(Y67,FAC_TOTALS_APTA!$A$4:$BP$126,$L77,FALSE))</f>
        <v>0</v>
      </c>
      <c r="Z77" s="88">
        <f>IF(Z67=0,0,VLOOKUP(Z67,FAC_TOTALS_APTA!$A$4:$BP$126,$L77,FALSE))</f>
        <v>0</v>
      </c>
      <c r="AA77" s="88">
        <f>IF(AA67=0,0,VLOOKUP(AA67,FAC_TOTALS_APTA!$A$4:$BP$126,$L77,FALSE))</f>
        <v>0</v>
      </c>
      <c r="AB77" s="88">
        <f>IF(AB67=0,0,VLOOKUP(AB67,FAC_TOTALS_APTA!$A$4:$BP$126,$L77,FALSE))</f>
        <v>0</v>
      </c>
      <c r="AC77" s="92" t="e">
        <f t="shared" si="25"/>
        <v>#N/A</v>
      </c>
      <c r="AD77" s="93" t="e">
        <f>AC77/G83</f>
        <v>#N/A</v>
      </c>
    </row>
    <row r="78" spans="2:33" x14ac:dyDescent="0.25">
      <c r="B78" s="116" t="s">
        <v>47</v>
      </c>
      <c r="C78" s="117"/>
      <c r="D78" s="105" t="s">
        <v>28</v>
      </c>
      <c r="E78" s="89"/>
      <c r="F78" s="77">
        <f>MATCH($D78,FAC_TOTALS_APTA!$A$2:$BP$2,)</f>
        <v>21</v>
      </c>
      <c r="G78" s="95" t="e">
        <f>VLOOKUP(G67,FAC_TOTALS_APTA!$A$4:$BP$126,$F78,FALSE)</f>
        <v>#N/A</v>
      </c>
      <c r="H78" s="95" t="e">
        <f>VLOOKUP(H67,FAC_TOTALS_APTA!$A$4:$BP$126,$F78,FALSE)</f>
        <v>#N/A</v>
      </c>
      <c r="I78" s="90" t="str">
        <f t="shared" si="22"/>
        <v>-</v>
      </c>
      <c r="J78" s="91" t="str">
        <f t="shared" si="23"/>
        <v/>
      </c>
      <c r="K78" s="91" t="str">
        <f t="shared" si="24"/>
        <v>JTW_HOME_PCT_FAC</v>
      </c>
      <c r="L78" s="77">
        <f>MATCH($K78,FAC_TOTALS_APTA!$A$2:$BN$2,)</f>
        <v>42</v>
      </c>
      <c r="M78" s="88" t="e">
        <f>IF(M67=0,0,VLOOKUP(M67,FAC_TOTALS_APTA!$A$4:$BP$126,$L78,FALSE))</f>
        <v>#N/A</v>
      </c>
      <c r="N78" s="88" t="e">
        <f>IF(N67=0,0,VLOOKUP(N67,FAC_TOTALS_APTA!$A$4:$BP$126,$L78,FALSE))</f>
        <v>#N/A</v>
      </c>
      <c r="O78" s="88" t="e">
        <f>IF(O67=0,0,VLOOKUP(O67,FAC_TOTALS_APTA!$A$4:$BP$126,$L78,FALSE))</f>
        <v>#N/A</v>
      </c>
      <c r="P78" s="88" t="e">
        <f>IF(P67=0,0,VLOOKUP(P67,FAC_TOTALS_APTA!$A$4:$BP$126,$L78,FALSE))</f>
        <v>#N/A</v>
      </c>
      <c r="Q78" s="88" t="e">
        <f>IF(Q67=0,0,VLOOKUP(Q67,FAC_TOTALS_APTA!$A$4:$BP$126,$L78,FALSE))</f>
        <v>#N/A</v>
      </c>
      <c r="R78" s="88" t="e">
        <f>IF(R67=0,0,VLOOKUP(R67,FAC_TOTALS_APTA!$A$4:$BP$126,$L78,FALSE))</f>
        <v>#N/A</v>
      </c>
      <c r="S78" s="88">
        <f>IF(S67=0,0,VLOOKUP(S67,FAC_TOTALS_APTA!$A$4:$BP$126,$L78,FALSE))</f>
        <v>0</v>
      </c>
      <c r="T78" s="88">
        <f>IF(T67=0,0,VLOOKUP(T67,FAC_TOTALS_APTA!$A$4:$BP$126,$L78,FALSE))</f>
        <v>0</v>
      </c>
      <c r="U78" s="88">
        <f>IF(U67=0,0,VLOOKUP(U67,FAC_TOTALS_APTA!$A$4:$BP$126,$L78,FALSE))</f>
        <v>0</v>
      </c>
      <c r="V78" s="88">
        <f>IF(V67=0,0,VLOOKUP(V67,FAC_TOTALS_APTA!$A$4:$BP$126,$L78,FALSE))</f>
        <v>0</v>
      </c>
      <c r="W78" s="88">
        <f>IF(W67=0,0,VLOOKUP(W67,FAC_TOTALS_APTA!$A$4:$BP$126,$L78,FALSE))</f>
        <v>0</v>
      </c>
      <c r="X78" s="88">
        <f>IF(X67=0,0,VLOOKUP(X67,FAC_TOTALS_APTA!$A$4:$BP$126,$L78,FALSE))</f>
        <v>0</v>
      </c>
      <c r="Y78" s="88">
        <f>IF(Y67=0,0,VLOOKUP(Y67,FAC_TOTALS_APTA!$A$4:$BP$126,$L78,FALSE))</f>
        <v>0</v>
      </c>
      <c r="Z78" s="88">
        <f>IF(Z67=0,0,VLOOKUP(Z67,FAC_TOTALS_APTA!$A$4:$BP$126,$L78,FALSE))</f>
        <v>0</v>
      </c>
      <c r="AA78" s="88">
        <f>IF(AA67=0,0,VLOOKUP(AA67,FAC_TOTALS_APTA!$A$4:$BP$126,$L78,FALSE))</f>
        <v>0</v>
      </c>
      <c r="AB78" s="88">
        <f>IF(AB67=0,0,VLOOKUP(AB67,FAC_TOTALS_APTA!$A$4:$BP$126,$L78,FALSE))</f>
        <v>0</v>
      </c>
      <c r="AC78" s="92" t="e">
        <f t="shared" si="25"/>
        <v>#N/A</v>
      </c>
      <c r="AD78" s="93" t="e">
        <f>AC78/G83</f>
        <v>#N/A</v>
      </c>
    </row>
    <row r="79" spans="2:33" x14ac:dyDescent="0.25">
      <c r="B79" s="116" t="s">
        <v>63</v>
      </c>
      <c r="C79" s="117"/>
      <c r="D79" s="127" t="s">
        <v>69</v>
      </c>
      <c r="E79" s="89"/>
      <c r="F79" s="77">
        <f>MATCH($D79,FAC_TOTALS_APTA!$A$2:$BP$2,)</f>
        <v>30</v>
      </c>
      <c r="G79" s="95" t="e">
        <f>VLOOKUP(G67,FAC_TOTALS_APTA!$A$4:$BP$126,$F79,FALSE)</f>
        <v>#N/A</v>
      </c>
      <c r="H79" s="95" t="e">
        <f>VLOOKUP(H67,FAC_TOTALS_APTA!$A$4:$BP$126,$F79,FALSE)</f>
        <v>#N/A</v>
      </c>
      <c r="I79" s="90" t="str">
        <f t="shared" si="22"/>
        <v>-</v>
      </c>
      <c r="J79" s="91"/>
      <c r="K79" s="91" t="str">
        <f t="shared" si="24"/>
        <v>YEARS_SINCE_TNC_RAIL_MID_FAC</v>
      </c>
      <c r="L79" s="77">
        <f>MATCH($K79,FAC_TOTALS_APTA!$A$2:$BN$2,)</f>
        <v>51</v>
      </c>
      <c r="M79" s="88" t="e">
        <f>IF(M67=0,0,VLOOKUP(M67,FAC_TOTALS_APTA!$A$4:$BP$126,$L79,FALSE))</f>
        <v>#N/A</v>
      </c>
      <c r="N79" s="88" t="e">
        <f>IF(N67=0,0,VLOOKUP(N67,FAC_TOTALS_APTA!$A$4:$BP$126,$L79,FALSE))</f>
        <v>#N/A</v>
      </c>
      <c r="O79" s="88" t="e">
        <f>IF(O67=0,0,VLOOKUP(O67,FAC_TOTALS_APTA!$A$4:$BP$126,$L79,FALSE))</f>
        <v>#N/A</v>
      </c>
      <c r="P79" s="88" t="e">
        <f>IF(P67=0,0,VLOOKUP(P67,FAC_TOTALS_APTA!$A$4:$BP$126,$L79,FALSE))</f>
        <v>#N/A</v>
      </c>
      <c r="Q79" s="88" t="e">
        <f>IF(Q67=0,0,VLOOKUP(Q67,FAC_TOTALS_APTA!$A$4:$BP$126,$L79,FALSE))</f>
        <v>#N/A</v>
      </c>
      <c r="R79" s="88" t="e">
        <f>IF(R67=0,0,VLOOKUP(R67,FAC_TOTALS_APTA!$A$4:$BP$126,$L79,FALSE))</f>
        <v>#N/A</v>
      </c>
      <c r="S79" s="88">
        <f>IF(S67=0,0,VLOOKUP(S67,FAC_TOTALS_APTA!$A$4:$BP$126,$L79,FALSE))</f>
        <v>0</v>
      </c>
      <c r="T79" s="88">
        <f>IF(T67=0,0,VLOOKUP(T67,FAC_TOTALS_APTA!$A$4:$BP$126,$L79,FALSE))</f>
        <v>0</v>
      </c>
      <c r="U79" s="88">
        <f>IF(U67=0,0,VLOOKUP(U67,FAC_TOTALS_APTA!$A$4:$BP$126,$L79,FALSE))</f>
        <v>0</v>
      </c>
      <c r="V79" s="88">
        <f>IF(V67=0,0,VLOOKUP(V67,FAC_TOTALS_APTA!$A$4:$BP$126,$L79,FALSE))</f>
        <v>0</v>
      </c>
      <c r="W79" s="88">
        <f>IF(W67=0,0,VLOOKUP(W67,FAC_TOTALS_APTA!$A$4:$BP$126,$L79,FALSE))</f>
        <v>0</v>
      </c>
      <c r="X79" s="88">
        <f>IF(X67=0,0,VLOOKUP(X67,FAC_TOTALS_APTA!$A$4:$BP$126,$L79,FALSE))</f>
        <v>0</v>
      </c>
      <c r="Y79" s="88">
        <f>IF(Y67=0,0,VLOOKUP(Y67,FAC_TOTALS_APTA!$A$4:$BP$126,$L79,FALSE))</f>
        <v>0</v>
      </c>
      <c r="Z79" s="88">
        <f>IF(Z67=0,0,VLOOKUP(Z67,FAC_TOTALS_APTA!$A$4:$BP$126,$L79,FALSE))</f>
        <v>0</v>
      </c>
      <c r="AA79" s="88">
        <f>IF(AA67=0,0,VLOOKUP(AA67,FAC_TOTALS_APTA!$A$4:$BP$126,$L79,FALSE))</f>
        <v>0</v>
      </c>
      <c r="AB79" s="88">
        <f>IF(AB67=0,0,VLOOKUP(AB67,FAC_TOTALS_APTA!$A$4:$BP$126,$L79,FALSE))</f>
        <v>0</v>
      </c>
      <c r="AC79" s="92" t="e">
        <f t="shared" si="25"/>
        <v>#N/A</v>
      </c>
      <c r="AD79" s="93" t="e">
        <f>AC79/G83</f>
        <v>#N/A</v>
      </c>
      <c r="AG79" s="54"/>
    </row>
    <row r="80" spans="2:33" x14ac:dyDescent="0.25">
      <c r="B80" s="116" t="s">
        <v>64</v>
      </c>
      <c r="C80" s="117"/>
      <c r="D80" s="105" t="s">
        <v>43</v>
      </c>
      <c r="E80" s="89"/>
      <c r="F80" s="77">
        <f>MATCH($D80,FAC_TOTALS_APTA!$A$2:$BP$2,)</f>
        <v>31</v>
      </c>
      <c r="G80" s="95" t="e">
        <f>VLOOKUP(G67,FAC_TOTALS_APTA!$A$4:$BP$126,$F80,FALSE)</f>
        <v>#N/A</v>
      </c>
      <c r="H80" s="95" t="e">
        <f>VLOOKUP(H67,FAC_TOTALS_APTA!$A$4:$BP$126,$F80,FALSE)</f>
        <v>#N/A</v>
      </c>
      <c r="I80" s="90" t="str">
        <f t="shared" si="22"/>
        <v>-</v>
      </c>
      <c r="J80" s="91" t="str">
        <f t="shared" ref="J80:J81" si="26">IF(C80="Log","_log","")</f>
        <v/>
      </c>
      <c r="K80" s="91" t="str">
        <f t="shared" si="24"/>
        <v>BIKE_SHARE_FAC</v>
      </c>
      <c r="L80" s="77">
        <f>MATCH($K80,FAC_TOTALS_APTA!$A$2:$BN$2,)</f>
        <v>52</v>
      </c>
      <c r="M80" s="88" t="e">
        <f>IF(M67=0,0,VLOOKUP(M67,FAC_TOTALS_APTA!$A$4:$BP$126,$L80,FALSE))</f>
        <v>#N/A</v>
      </c>
      <c r="N80" s="88" t="e">
        <f>IF(N67=0,0,VLOOKUP(N67,FAC_TOTALS_APTA!$A$4:$BP$126,$L80,FALSE))</f>
        <v>#N/A</v>
      </c>
      <c r="O80" s="88" t="e">
        <f>IF(O67=0,0,VLOOKUP(O67,FAC_TOTALS_APTA!$A$4:$BP$126,$L80,FALSE))</f>
        <v>#N/A</v>
      </c>
      <c r="P80" s="88" t="e">
        <f>IF(P67=0,0,VLOOKUP(P67,FAC_TOTALS_APTA!$A$4:$BP$126,$L80,FALSE))</f>
        <v>#N/A</v>
      </c>
      <c r="Q80" s="88" t="e">
        <f>IF(Q67=0,0,VLOOKUP(Q67,FAC_TOTALS_APTA!$A$4:$BP$126,$L80,FALSE))</f>
        <v>#N/A</v>
      </c>
      <c r="R80" s="88" t="e">
        <f>IF(R67=0,0,VLOOKUP(R67,FAC_TOTALS_APTA!$A$4:$BP$126,$L80,FALSE))</f>
        <v>#N/A</v>
      </c>
      <c r="S80" s="88">
        <f>IF(S67=0,0,VLOOKUP(S67,FAC_TOTALS_APTA!$A$4:$BP$126,$L80,FALSE))</f>
        <v>0</v>
      </c>
      <c r="T80" s="88">
        <f>IF(T67=0,0,VLOOKUP(T67,FAC_TOTALS_APTA!$A$4:$BP$126,$L80,FALSE))</f>
        <v>0</v>
      </c>
      <c r="U80" s="88">
        <f>IF(U67=0,0,VLOOKUP(U67,FAC_TOTALS_APTA!$A$4:$BP$126,$L80,FALSE))</f>
        <v>0</v>
      </c>
      <c r="V80" s="88">
        <f>IF(V67=0,0,VLOOKUP(V67,FAC_TOTALS_APTA!$A$4:$BP$126,$L80,FALSE))</f>
        <v>0</v>
      </c>
      <c r="W80" s="88">
        <f>IF(W67=0,0,VLOOKUP(W67,FAC_TOTALS_APTA!$A$4:$BP$126,$L80,FALSE))</f>
        <v>0</v>
      </c>
      <c r="X80" s="88">
        <f>IF(X67=0,0,VLOOKUP(X67,FAC_TOTALS_APTA!$A$4:$BP$126,$L80,FALSE))</f>
        <v>0</v>
      </c>
      <c r="Y80" s="88">
        <f>IF(Y67=0,0,VLOOKUP(Y67,FAC_TOTALS_APTA!$A$4:$BP$126,$L80,FALSE))</f>
        <v>0</v>
      </c>
      <c r="Z80" s="88">
        <f>IF(Z67=0,0,VLOOKUP(Z67,FAC_TOTALS_APTA!$A$4:$BP$126,$L80,FALSE))</f>
        <v>0</v>
      </c>
      <c r="AA80" s="88">
        <f>IF(AA67=0,0,VLOOKUP(AA67,FAC_TOTALS_APTA!$A$4:$BP$126,$L80,FALSE))</f>
        <v>0</v>
      </c>
      <c r="AB80" s="88">
        <f>IF(AB67=0,0,VLOOKUP(AB67,FAC_TOTALS_APTA!$A$4:$BP$126,$L80,FALSE))</f>
        <v>0</v>
      </c>
      <c r="AC80" s="92" t="e">
        <f t="shared" si="25"/>
        <v>#N/A</v>
      </c>
      <c r="AD80" s="93" t="e">
        <f>AC80/G83</f>
        <v>#N/A</v>
      </c>
      <c r="AG80" s="54"/>
    </row>
    <row r="81" spans="2:33" x14ac:dyDescent="0.25">
      <c r="B81" s="128" t="s">
        <v>65</v>
      </c>
      <c r="C81" s="129"/>
      <c r="D81" s="130" t="s">
        <v>44</v>
      </c>
      <c r="E81" s="96"/>
      <c r="F81" s="87">
        <f>MATCH($D81,FAC_TOTALS_APTA!$A$2:$BP$2,)</f>
        <v>32</v>
      </c>
      <c r="G81" s="97" t="e">
        <f>VLOOKUP(G67,FAC_TOTALS_APTA!$A$4:$BP$126,$F81,FALSE)</f>
        <v>#N/A</v>
      </c>
      <c r="H81" s="97" t="e">
        <f>VLOOKUP(H67,FAC_TOTALS_APTA!$A$4:$BP$126,$F81,FALSE)</f>
        <v>#N/A</v>
      </c>
      <c r="I81" s="98" t="str">
        <f t="shared" si="22"/>
        <v>-</v>
      </c>
      <c r="J81" s="99" t="str">
        <f t="shared" si="26"/>
        <v/>
      </c>
      <c r="K81" s="99" t="str">
        <f t="shared" si="24"/>
        <v>scooter_flag_FAC</v>
      </c>
      <c r="L81" s="87">
        <f>MATCH($K81,FAC_TOTALS_APTA!$A$2:$BN$2,)</f>
        <v>53</v>
      </c>
      <c r="M81" s="100" t="e">
        <f>IF(M67=0,0,VLOOKUP(M67,FAC_TOTALS_APTA!$A$4:$BP$126,$L81,FALSE))</f>
        <v>#N/A</v>
      </c>
      <c r="N81" s="100" t="e">
        <f>IF(N67=0,0,VLOOKUP(N67,FAC_TOTALS_APTA!$A$4:$BP$126,$L81,FALSE))</f>
        <v>#N/A</v>
      </c>
      <c r="O81" s="100" t="e">
        <f>IF(O67=0,0,VLOOKUP(O67,FAC_TOTALS_APTA!$A$4:$BP$126,$L81,FALSE))</f>
        <v>#N/A</v>
      </c>
      <c r="P81" s="100" t="e">
        <f>IF(P67=0,0,VLOOKUP(P67,FAC_TOTALS_APTA!$A$4:$BP$126,$L81,FALSE))</f>
        <v>#N/A</v>
      </c>
      <c r="Q81" s="100" t="e">
        <f>IF(Q67=0,0,VLOOKUP(Q67,FAC_TOTALS_APTA!$A$4:$BP$126,$L81,FALSE))</f>
        <v>#N/A</v>
      </c>
      <c r="R81" s="100" t="e">
        <f>IF(R67=0,0,VLOOKUP(R67,FAC_TOTALS_APTA!$A$4:$BP$126,$L81,FALSE))</f>
        <v>#N/A</v>
      </c>
      <c r="S81" s="100">
        <f>IF(S67=0,0,VLOOKUP(S67,FAC_TOTALS_APTA!$A$4:$BP$126,$L81,FALSE))</f>
        <v>0</v>
      </c>
      <c r="T81" s="100">
        <f>IF(T67=0,0,VLOOKUP(T67,FAC_TOTALS_APTA!$A$4:$BP$126,$L81,FALSE))</f>
        <v>0</v>
      </c>
      <c r="U81" s="100">
        <f>IF(U67=0,0,VLOOKUP(U67,FAC_TOTALS_APTA!$A$4:$BP$126,$L81,FALSE))</f>
        <v>0</v>
      </c>
      <c r="V81" s="100">
        <f>IF(V67=0,0,VLOOKUP(V67,FAC_TOTALS_APTA!$A$4:$BP$126,$L81,FALSE))</f>
        <v>0</v>
      </c>
      <c r="W81" s="100">
        <f>IF(W67=0,0,VLOOKUP(W67,FAC_TOTALS_APTA!$A$4:$BP$126,$L81,FALSE))</f>
        <v>0</v>
      </c>
      <c r="X81" s="100">
        <f>IF(X67=0,0,VLOOKUP(X67,FAC_TOTALS_APTA!$A$4:$BP$126,$L81,FALSE))</f>
        <v>0</v>
      </c>
      <c r="Y81" s="100">
        <f>IF(Y67=0,0,VLOOKUP(Y67,FAC_TOTALS_APTA!$A$4:$BP$126,$L81,FALSE))</f>
        <v>0</v>
      </c>
      <c r="Z81" s="100">
        <f>IF(Z67=0,0,VLOOKUP(Z67,FAC_TOTALS_APTA!$A$4:$BP$126,$L81,FALSE))</f>
        <v>0</v>
      </c>
      <c r="AA81" s="100">
        <f>IF(AA67=0,0,VLOOKUP(AA67,FAC_TOTALS_APTA!$A$4:$BP$126,$L81,FALSE))</f>
        <v>0</v>
      </c>
      <c r="AB81" s="100">
        <f>IF(AB67=0,0,VLOOKUP(AB67,FAC_TOTALS_APTA!$A$4:$BP$126,$L81,FALSE))</f>
        <v>0</v>
      </c>
      <c r="AC81" s="101" t="e">
        <f t="shared" si="25"/>
        <v>#N/A</v>
      </c>
      <c r="AD81" s="102" t="e">
        <f>AC81/G83</f>
        <v>#N/A</v>
      </c>
      <c r="AG81" s="54"/>
    </row>
    <row r="82" spans="2:33" x14ac:dyDescent="0.25">
      <c r="B82" s="42" t="s">
        <v>53</v>
      </c>
      <c r="C82" s="43"/>
      <c r="D82" s="42" t="s">
        <v>45</v>
      </c>
      <c r="E82" s="44"/>
      <c r="F82" s="45"/>
      <c r="G82" s="46"/>
      <c r="H82" s="46"/>
      <c r="I82" s="47"/>
      <c r="J82" s="48"/>
      <c r="K82" s="48" t="str">
        <f t="shared" ref="K82" si="27">CONCATENATE(D82,J82,"_FAC")</f>
        <v>New_Reporter_FAC</v>
      </c>
      <c r="L82" s="45">
        <f>MATCH($K82,FAC_TOTALS_APTA!$A$2:$BN$2,)</f>
        <v>57</v>
      </c>
      <c r="M82" s="46" t="e">
        <f>IF(M67=0,0,VLOOKUP(M67,FAC_TOTALS_APTA!$A$4:$BP$126,$L82,FALSE))</f>
        <v>#N/A</v>
      </c>
      <c r="N82" s="46" t="e">
        <f>IF(N67=0,0,VLOOKUP(N67,FAC_TOTALS_APTA!$A$4:$BP$126,$L82,FALSE))</f>
        <v>#N/A</v>
      </c>
      <c r="O82" s="46" t="e">
        <f>IF(O67=0,0,VLOOKUP(O67,FAC_TOTALS_APTA!$A$4:$BP$126,$L82,FALSE))</f>
        <v>#N/A</v>
      </c>
      <c r="P82" s="46" t="e">
        <f>IF(P67=0,0,VLOOKUP(P67,FAC_TOTALS_APTA!$A$4:$BP$126,$L82,FALSE))</f>
        <v>#N/A</v>
      </c>
      <c r="Q82" s="46" t="e">
        <f>IF(Q67=0,0,VLOOKUP(Q67,FAC_TOTALS_APTA!$A$4:$BP$126,$L82,FALSE))</f>
        <v>#N/A</v>
      </c>
      <c r="R82" s="46" t="e">
        <f>IF(R67=0,0,VLOOKUP(R67,FAC_TOTALS_APTA!$A$4:$BP$126,$L82,FALSE))</f>
        <v>#N/A</v>
      </c>
      <c r="S82" s="46">
        <f>IF(S67=0,0,VLOOKUP(S67,FAC_TOTALS_APTA!$A$4:$BP$126,$L82,FALSE))</f>
        <v>0</v>
      </c>
      <c r="T82" s="46">
        <f>IF(T67=0,0,VLOOKUP(T67,FAC_TOTALS_APTA!$A$4:$BP$126,$L82,FALSE))</f>
        <v>0</v>
      </c>
      <c r="U82" s="46">
        <f>IF(U67=0,0,VLOOKUP(U67,FAC_TOTALS_APTA!$A$4:$BP$126,$L82,FALSE))</f>
        <v>0</v>
      </c>
      <c r="V82" s="46">
        <f>IF(V67=0,0,VLOOKUP(V67,FAC_TOTALS_APTA!$A$4:$BP$126,$L82,FALSE))</f>
        <v>0</v>
      </c>
      <c r="W82" s="46">
        <f>IF(W67=0,0,VLOOKUP(W67,FAC_TOTALS_APTA!$A$4:$BP$126,$L82,FALSE))</f>
        <v>0</v>
      </c>
      <c r="X82" s="46">
        <f>IF(X67=0,0,VLOOKUP(X67,FAC_TOTALS_APTA!$A$4:$BP$126,$L82,FALSE))</f>
        <v>0</v>
      </c>
      <c r="Y82" s="46">
        <f>IF(Y67=0,0,VLOOKUP(Y67,FAC_TOTALS_APTA!$A$4:$BP$126,$L82,FALSE))</f>
        <v>0</v>
      </c>
      <c r="Z82" s="46">
        <f>IF(Z67=0,0,VLOOKUP(Z67,FAC_TOTALS_APTA!$A$4:$BP$126,$L82,FALSE))</f>
        <v>0</v>
      </c>
      <c r="AA82" s="46">
        <f>IF(AA67=0,0,VLOOKUP(AA67,FAC_TOTALS_APTA!$A$4:$BP$126,$L82,FALSE))</f>
        <v>0</v>
      </c>
      <c r="AB82" s="46">
        <f>IF(AB67=0,0,VLOOKUP(AB67,FAC_TOTALS_APTA!$A$4:$BP$126,$L82,FALSE))</f>
        <v>0</v>
      </c>
      <c r="AC82" s="49" t="e">
        <f>SUM(M82:AB82)</f>
        <v>#N/A</v>
      </c>
      <c r="AD82" s="50" t="e">
        <f>AC82/G84</f>
        <v>#N/A</v>
      </c>
    </row>
    <row r="83" spans="2:33" x14ac:dyDescent="0.25">
      <c r="B83" s="26" t="s">
        <v>66</v>
      </c>
      <c r="C83" s="29"/>
      <c r="D83" s="7" t="s">
        <v>6</v>
      </c>
      <c r="E83" s="56"/>
      <c r="F83" s="7">
        <f>MATCH($D83,FAC_TOTALS_APTA!$A$2:$BN$2,)</f>
        <v>10</v>
      </c>
      <c r="G83" s="111" t="e">
        <f>VLOOKUP(G67,FAC_TOTALS_APTA!$A$4:$BP$126,$F83,FALSE)</f>
        <v>#N/A</v>
      </c>
      <c r="H83" s="111" t="e">
        <f>VLOOKUP(H67,FAC_TOTALS_APTA!$A$4:$BN$126,$F83,FALSE)</f>
        <v>#N/A</v>
      </c>
      <c r="I83" s="113" t="e">
        <f t="shared" ref="I83" si="28">H83/G83-1</f>
        <v>#N/A</v>
      </c>
      <c r="J83" s="32"/>
      <c r="K83" s="32"/>
      <c r="L83" s="7"/>
      <c r="M83" s="30" t="e">
        <f t="shared" ref="M83:AB83" si="29">SUM(M69:M76)</f>
        <v>#N/A</v>
      </c>
      <c r="N83" s="30" t="e">
        <f t="shared" si="29"/>
        <v>#N/A</v>
      </c>
      <c r="O83" s="30" t="e">
        <f t="shared" si="29"/>
        <v>#N/A</v>
      </c>
      <c r="P83" s="30" t="e">
        <f t="shared" si="29"/>
        <v>#N/A</v>
      </c>
      <c r="Q83" s="30" t="e">
        <f t="shared" si="29"/>
        <v>#N/A</v>
      </c>
      <c r="R83" s="30" t="e">
        <f t="shared" si="29"/>
        <v>#N/A</v>
      </c>
      <c r="S83" s="30">
        <f t="shared" si="29"/>
        <v>0</v>
      </c>
      <c r="T83" s="30">
        <f t="shared" si="29"/>
        <v>0</v>
      </c>
      <c r="U83" s="30">
        <f t="shared" si="29"/>
        <v>0</v>
      </c>
      <c r="V83" s="30">
        <f t="shared" si="29"/>
        <v>0</v>
      </c>
      <c r="W83" s="30">
        <f t="shared" si="29"/>
        <v>0</v>
      </c>
      <c r="X83" s="30">
        <f t="shared" si="29"/>
        <v>0</v>
      </c>
      <c r="Y83" s="30">
        <f t="shared" si="29"/>
        <v>0</v>
      </c>
      <c r="Z83" s="30">
        <f t="shared" si="29"/>
        <v>0</v>
      </c>
      <c r="AA83" s="30">
        <f t="shared" si="29"/>
        <v>0</v>
      </c>
      <c r="AB83" s="30">
        <f t="shared" si="29"/>
        <v>0</v>
      </c>
      <c r="AC83" s="33" t="e">
        <f>H83-G83</f>
        <v>#N/A</v>
      </c>
      <c r="AD83" s="34" t="e">
        <f>I83</f>
        <v>#N/A</v>
      </c>
    </row>
    <row r="84" spans="2:33" ht="13.5" thickBot="1" x14ac:dyDescent="0.3">
      <c r="B84" s="10" t="s">
        <v>50</v>
      </c>
      <c r="C84" s="24"/>
      <c r="D84" s="24" t="s">
        <v>4</v>
      </c>
      <c r="E84" s="24"/>
      <c r="F84" s="24">
        <f>MATCH($D84,FAC_TOTALS_APTA!$A$2:$BN$2,)</f>
        <v>8</v>
      </c>
      <c r="G84" s="112" t="e">
        <f>VLOOKUP(G67,FAC_TOTALS_APTA!$A$4:$BN$126,$F84,FALSE)</f>
        <v>#N/A</v>
      </c>
      <c r="H84" s="112" t="e">
        <f>VLOOKUP(H67,FAC_TOTALS_APTA!$A$4:$BN$126,$F84,FALSE)</f>
        <v>#N/A</v>
      </c>
      <c r="I84" s="114" t="e">
        <f t="shared" ref="I84" si="30">H84/G84-1</f>
        <v>#N/A</v>
      </c>
      <c r="J84" s="51"/>
      <c r="K84" s="51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52" t="e">
        <f>H84-G84</f>
        <v>#N/A</v>
      </c>
      <c r="AD84" s="53" t="e">
        <f>I84</f>
        <v>#N/A</v>
      </c>
    </row>
    <row r="85" spans="2:33" ht="14.25" thickTop="1" thickBot="1" x14ac:dyDescent="0.3">
      <c r="B85" s="58" t="s">
        <v>67</v>
      </c>
      <c r="C85" s="59"/>
      <c r="D85" s="59"/>
      <c r="E85" s="60"/>
      <c r="F85" s="59"/>
      <c r="G85" s="59"/>
      <c r="H85" s="59"/>
      <c r="I85" s="61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3" t="e">
        <f>AD84-AD83</f>
        <v>#N/A</v>
      </c>
    </row>
    <row r="86" spans="2:33" ht="13.5" thickTop="1" x14ac:dyDescent="0.25"/>
    <row r="87" spans="2:33" s="11" customFormat="1" x14ac:dyDescent="0.25">
      <c r="B87" s="19" t="s">
        <v>25</v>
      </c>
      <c r="E87" s="7"/>
      <c r="I87" s="18"/>
    </row>
    <row r="88" spans="2:33" x14ac:dyDescent="0.25">
      <c r="B88" s="16" t="s">
        <v>16</v>
      </c>
      <c r="C88" s="17" t="s">
        <v>17</v>
      </c>
      <c r="D88" s="11"/>
      <c r="E88" s="7"/>
      <c r="F88" s="11"/>
      <c r="G88" s="11"/>
      <c r="H88" s="11"/>
      <c r="I88" s="18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2:33" x14ac:dyDescent="0.25">
      <c r="B89" s="16"/>
      <c r="C89" s="17"/>
      <c r="D89" s="11"/>
      <c r="E89" s="7"/>
      <c r="F89" s="11"/>
      <c r="G89" s="11"/>
      <c r="H89" s="11"/>
      <c r="I89" s="18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2:33" x14ac:dyDescent="0.25">
      <c r="B90" s="19" t="s">
        <v>15</v>
      </c>
      <c r="C90" s="20">
        <v>1</v>
      </c>
      <c r="D90" s="11"/>
      <c r="E90" s="7"/>
      <c r="F90" s="11"/>
      <c r="G90" s="11"/>
      <c r="H90" s="11"/>
      <c r="I90" s="18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2:33" ht="13.5" thickBot="1" x14ac:dyDescent="0.3">
      <c r="B91" s="21" t="s">
        <v>35</v>
      </c>
      <c r="C91" s="22">
        <v>10</v>
      </c>
      <c r="D91" s="23"/>
      <c r="E91" s="24"/>
      <c r="F91" s="23"/>
      <c r="G91" s="23"/>
      <c r="H91" s="23"/>
      <c r="I91" s="25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</row>
    <row r="92" spans="2:33" ht="13.5" thickTop="1" x14ac:dyDescent="0.25">
      <c r="B92" s="26"/>
      <c r="C92" s="7"/>
      <c r="D92" s="63"/>
      <c r="E92" s="7"/>
      <c r="F92" s="7"/>
      <c r="G92" s="172" t="s">
        <v>51</v>
      </c>
      <c r="H92" s="172"/>
      <c r="I92" s="172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172" t="s">
        <v>55</v>
      </c>
      <c r="AD92" s="172"/>
    </row>
    <row r="93" spans="2:33" x14ac:dyDescent="0.25">
      <c r="B93" s="9" t="s">
        <v>18</v>
      </c>
      <c r="C93" s="28" t="s">
        <v>19</v>
      </c>
      <c r="D93" s="8" t="s">
        <v>20</v>
      </c>
      <c r="E93" s="8"/>
      <c r="F93" s="8"/>
      <c r="G93" s="28">
        <f>$C$1</f>
        <v>2012</v>
      </c>
      <c r="H93" s="28">
        <f>$C$2</f>
        <v>2018</v>
      </c>
      <c r="I93" s="28" t="s">
        <v>22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 t="s">
        <v>24</v>
      </c>
      <c r="AD93" s="28" t="s">
        <v>22</v>
      </c>
    </row>
    <row r="94" spans="2:33" hidden="1" x14ac:dyDescent="0.25">
      <c r="B94" s="26"/>
      <c r="C94" s="29"/>
      <c r="D94" s="7"/>
      <c r="E94" s="7"/>
      <c r="F94" s="7"/>
      <c r="G94" s="7"/>
      <c r="H94" s="7"/>
      <c r="I94" s="29"/>
      <c r="J94" s="7"/>
      <c r="K94" s="7"/>
      <c r="L94" s="7"/>
      <c r="M94" s="7">
        <v>1</v>
      </c>
      <c r="N94" s="7">
        <v>2</v>
      </c>
      <c r="O94" s="7">
        <v>3</v>
      </c>
      <c r="P94" s="7">
        <v>4</v>
      </c>
      <c r="Q94" s="7">
        <v>5</v>
      </c>
      <c r="R94" s="7">
        <v>6</v>
      </c>
      <c r="S94" s="7">
        <v>7</v>
      </c>
      <c r="T94" s="7">
        <v>8</v>
      </c>
      <c r="U94" s="7">
        <v>9</v>
      </c>
      <c r="V94" s="7">
        <v>10</v>
      </c>
      <c r="W94" s="7">
        <v>11</v>
      </c>
      <c r="X94" s="7">
        <v>12</v>
      </c>
      <c r="Y94" s="7">
        <v>13</v>
      </c>
      <c r="Z94" s="7">
        <v>14</v>
      </c>
      <c r="AA94" s="7">
        <v>15</v>
      </c>
      <c r="AB94" s="7">
        <v>16</v>
      </c>
      <c r="AC94" s="7"/>
      <c r="AD94" s="7"/>
    </row>
    <row r="95" spans="2:33" hidden="1" x14ac:dyDescent="0.25">
      <c r="B95" s="26"/>
      <c r="C95" s="29"/>
      <c r="D95" s="7"/>
      <c r="E95" s="7"/>
      <c r="F95" s="7"/>
      <c r="G95" s="7" t="str">
        <f>CONCATENATE($C90,"_",$C91,"_",G93)</f>
        <v>1_10_2012</v>
      </c>
      <c r="H95" s="7" t="str">
        <f>CONCATENATE($C90,"_",$C91,"_",H93)</f>
        <v>1_10_2018</v>
      </c>
      <c r="I95" s="29"/>
      <c r="J95" s="7"/>
      <c r="K95" s="7"/>
      <c r="L95" s="7"/>
      <c r="M95" s="7" t="str">
        <f>IF($G93+M94&gt;$H93,0,CONCATENATE($C90,"_",$C91,"_",$G93+M94))</f>
        <v>1_10_2013</v>
      </c>
      <c r="N95" s="7" t="str">
        <f t="shared" ref="N95:AB95" si="31">IF($G93+N94&gt;$H93,0,CONCATENATE($C90,"_",$C91,"_",$G93+N94))</f>
        <v>1_10_2014</v>
      </c>
      <c r="O95" s="7" t="str">
        <f t="shared" si="31"/>
        <v>1_10_2015</v>
      </c>
      <c r="P95" s="7" t="str">
        <f t="shared" si="31"/>
        <v>1_10_2016</v>
      </c>
      <c r="Q95" s="7" t="str">
        <f t="shared" si="31"/>
        <v>1_10_2017</v>
      </c>
      <c r="R95" s="7" t="str">
        <f t="shared" si="31"/>
        <v>1_10_2018</v>
      </c>
      <c r="S95" s="7">
        <f t="shared" si="31"/>
        <v>0</v>
      </c>
      <c r="T95" s="7">
        <f t="shared" si="31"/>
        <v>0</v>
      </c>
      <c r="U95" s="7">
        <f t="shared" si="31"/>
        <v>0</v>
      </c>
      <c r="V95" s="7">
        <f t="shared" si="31"/>
        <v>0</v>
      </c>
      <c r="W95" s="7">
        <f t="shared" si="31"/>
        <v>0</v>
      </c>
      <c r="X95" s="7">
        <f t="shared" si="31"/>
        <v>0</v>
      </c>
      <c r="Y95" s="7">
        <f t="shared" si="31"/>
        <v>0</v>
      </c>
      <c r="Z95" s="7">
        <f t="shared" si="31"/>
        <v>0</v>
      </c>
      <c r="AA95" s="7">
        <f t="shared" si="31"/>
        <v>0</v>
      </c>
      <c r="AB95" s="7">
        <f t="shared" si="31"/>
        <v>0</v>
      </c>
      <c r="AC95" s="7"/>
      <c r="AD95" s="7"/>
    </row>
    <row r="96" spans="2:33" hidden="1" x14ac:dyDescent="0.25">
      <c r="B96" s="26"/>
      <c r="C96" s="29"/>
      <c r="D96" s="7"/>
      <c r="E96" s="7"/>
      <c r="F96" s="7" t="s">
        <v>23</v>
      </c>
      <c r="G96" s="30"/>
      <c r="H96" s="30"/>
      <c r="I96" s="29"/>
      <c r="J96" s="7"/>
      <c r="K96" s="7"/>
      <c r="L96" s="7" t="s">
        <v>23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1" x14ac:dyDescent="0.25">
      <c r="B97" s="116" t="s">
        <v>31</v>
      </c>
      <c r="C97" s="117" t="s">
        <v>21</v>
      </c>
      <c r="D97" s="105" t="s">
        <v>88</v>
      </c>
      <c r="E97" s="56"/>
      <c r="F97" s="7">
        <f>MATCH($D97,FAC_TOTALS_APTA!$A$2:$BP$2,)</f>
        <v>12</v>
      </c>
      <c r="G97" s="30">
        <f>VLOOKUP(G95,FAC_TOTALS_APTA!$A$4:$BP$126,$F97,FALSE)</f>
        <v>542311539</v>
      </c>
      <c r="H97" s="30">
        <f>VLOOKUP(H95,FAC_TOTALS_APTA!$A$4:$BP$126,$F97,FALSE)</f>
        <v>560645668</v>
      </c>
      <c r="I97" s="31">
        <f>IFERROR(H97/G97-1,"-")</f>
        <v>3.3807373956687981E-2</v>
      </c>
      <c r="J97" s="32" t="str">
        <f>IF(C97="Log","_log","")</f>
        <v>_log</v>
      </c>
      <c r="K97" s="32" t="str">
        <f>CONCATENATE(D97,J97,"_FAC")</f>
        <v>VRM_ADJ_HINY_log_FAC</v>
      </c>
      <c r="L97" s="7">
        <f>MATCH($K97,FAC_TOTALS_APTA!$A$2:$BN$2,)</f>
        <v>33</v>
      </c>
      <c r="M97" s="30">
        <f>IF(M95=0,0,VLOOKUP(M95,FAC_TOTALS_APTA!$A$4:$BP$126,$L97,FALSE))</f>
        <v>44785487.753472902</v>
      </c>
      <c r="N97" s="30">
        <f>IF(N95=0,0,VLOOKUP(N95,FAC_TOTALS_APTA!$A$4:$BP$126,$L97,FALSE))</f>
        <v>25963316.143759899</v>
      </c>
      <c r="O97" s="30">
        <f>IF(O95=0,0,VLOOKUP(O95,FAC_TOTALS_APTA!$A$4:$BP$126,$L97,FALSE))</f>
        <v>4585804.9121613596</v>
      </c>
      <c r="P97" s="30">
        <f>IF(P95=0,0,VLOOKUP(P95,FAC_TOTALS_APTA!$A$4:$BP$126,$L97,FALSE))</f>
        <v>-1946044.62211769</v>
      </c>
      <c r="Q97" s="30">
        <f>IF(Q95=0,0,VLOOKUP(Q95,FAC_TOTALS_APTA!$A$4:$BP$126,$L97,FALSE))</f>
        <v>12134847.5661382</v>
      </c>
      <c r="R97" s="30">
        <f>IF(R95=0,0,VLOOKUP(R95,FAC_TOTALS_APTA!$A$4:$BP$126,$L97,FALSE))</f>
        <v>-17344874.502555899</v>
      </c>
      <c r="S97" s="30">
        <f>IF(S95=0,0,VLOOKUP(S95,FAC_TOTALS_APTA!$A$4:$BP$126,$L97,FALSE))</f>
        <v>0</v>
      </c>
      <c r="T97" s="30">
        <f>IF(T95=0,0,VLOOKUP(T95,FAC_TOTALS_APTA!$A$4:$BP$126,$L97,FALSE))</f>
        <v>0</v>
      </c>
      <c r="U97" s="30">
        <f>IF(U95=0,0,VLOOKUP(U95,FAC_TOTALS_APTA!$A$4:$BP$126,$L97,FALSE))</f>
        <v>0</v>
      </c>
      <c r="V97" s="30">
        <f>IF(V95=0,0,VLOOKUP(V95,FAC_TOTALS_APTA!$A$4:$BP$126,$L97,FALSE))</f>
        <v>0</v>
      </c>
      <c r="W97" s="30">
        <f>IF(W95=0,0,VLOOKUP(W95,FAC_TOTALS_APTA!$A$4:$BP$126,$L97,FALSE))</f>
        <v>0</v>
      </c>
      <c r="X97" s="30">
        <f>IF(X95=0,0,VLOOKUP(X95,FAC_TOTALS_APTA!$A$4:$BP$126,$L97,FALSE))</f>
        <v>0</v>
      </c>
      <c r="Y97" s="30">
        <f>IF(Y95=0,0,VLOOKUP(Y95,FAC_TOTALS_APTA!$A$4:$BP$126,$L97,FALSE))</f>
        <v>0</v>
      </c>
      <c r="Z97" s="30">
        <f>IF(Z95=0,0,VLOOKUP(Z95,FAC_TOTALS_APTA!$A$4:$BP$126,$L97,FALSE))</f>
        <v>0</v>
      </c>
      <c r="AA97" s="30">
        <f>IF(AA95=0,0,VLOOKUP(AA95,FAC_TOTALS_APTA!$A$4:$BP$126,$L97,FALSE))</f>
        <v>0</v>
      </c>
      <c r="AB97" s="30">
        <f>IF(AB95=0,0,VLOOKUP(AB95,FAC_TOTALS_APTA!$A$4:$BP$126,$L97,FALSE))</f>
        <v>0</v>
      </c>
      <c r="AC97" s="33">
        <f>SUM(M97:AB97)</f>
        <v>68178537.250858784</v>
      </c>
      <c r="AD97" s="34">
        <f>AC97/G111</f>
        <v>2.2904287448668438E-2</v>
      </c>
    </row>
    <row r="98" spans="1:31" x14ac:dyDescent="0.25">
      <c r="B98" s="116" t="s">
        <v>52</v>
      </c>
      <c r="C98" s="117" t="s">
        <v>21</v>
      </c>
      <c r="D98" s="105" t="s">
        <v>78</v>
      </c>
      <c r="E98" s="56"/>
      <c r="F98" s="7">
        <f>MATCH($D98,FAC_TOTALS_APTA!$A$2:$BP$2,)</f>
        <v>14</v>
      </c>
      <c r="G98" s="55">
        <f>VLOOKUP(G95,FAC_TOTALS_APTA!$A$4:$BP$126,$F98,FALSE)</f>
        <v>1.6964752675200001</v>
      </c>
      <c r="H98" s="55">
        <f>VLOOKUP(H95,FAC_TOTALS_APTA!$A$4:$BP$126,$F98,FALSE)</f>
        <v>1.9555512669999999</v>
      </c>
      <c r="I98" s="31">
        <f t="shared" ref="I98:I109" si="32">IFERROR(H98/G98-1,"-")</f>
        <v>0.15271428027284539</v>
      </c>
      <c r="J98" s="32" t="str">
        <f t="shared" ref="J98:J106" si="33">IF(C98="Log","_log","")</f>
        <v>_log</v>
      </c>
      <c r="K98" s="32" t="str">
        <f t="shared" ref="K98:K109" si="34">CONCATENATE(D98,J98,"_FAC")</f>
        <v>FARE_per_UPT_cleaned_2018_HINY_log_FAC</v>
      </c>
      <c r="L98" s="7">
        <f>MATCH($K98,FAC_TOTALS_APTA!$A$2:$BN$2,)</f>
        <v>35</v>
      </c>
      <c r="M98" s="30">
        <f>IF(M95=0,0,VLOOKUP(M95,FAC_TOTALS_APTA!$A$4:$BP$126,$L98,FALSE))</f>
        <v>-10040228.919384601</v>
      </c>
      <c r="N98" s="30">
        <f>IF(N95=0,0,VLOOKUP(N95,FAC_TOTALS_APTA!$A$4:$BP$126,$L98,FALSE))</f>
        <v>1537527.34602369</v>
      </c>
      <c r="O98" s="30">
        <f>IF(O95=0,0,VLOOKUP(O95,FAC_TOTALS_APTA!$A$4:$BP$126,$L98,FALSE))</f>
        <v>-22988615.170167599</v>
      </c>
      <c r="P98" s="30">
        <f>IF(P95=0,0,VLOOKUP(P95,FAC_TOTALS_APTA!$A$4:$BP$126,$L98,FALSE))</f>
        <v>-1585220.1363603</v>
      </c>
      <c r="Q98" s="30">
        <f>IF(Q95=0,0,VLOOKUP(Q95,FAC_TOTALS_APTA!$A$4:$BP$126,$L98,FALSE))</f>
        <v>-638741.19633123197</v>
      </c>
      <c r="R98" s="30">
        <f>IF(R95=0,0,VLOOKUP(R95,FAC_TOTALS_APTA!$A$4:$BP$126,$L98,FALSE))</f>
        <v>-9310328.5856191199</v>
      </c>
      <c r="S98" s="30">
        <f>IF(S95=0,0,VLOOKUP(S95,FAC_TOTALS_APTA!$A$4:$BP$126,$L98,FALSE))</f>
        <v>0</v>
      </c>
      <c r="T98" s="30">
        <f>IF(T95=0,0,VLOOKUP(T95,FAC_TOTALS_APTA!$A$4:$BP$126,$L98,FALSE))</f>
        <v>0</v>
      </c>
      <c r="U98" s="30">
        <f>IF(U95=0,0,VLOOKUP(U95,FAC_TOTALS_APTA!$A$4:$BP$126,$L98,FALSE))</f>
        <v>0</v>
      </c>
      <c r="V98" s="30">
        <f>IF(V95=0,0,VLOOKUP(V95,FAC_TOTALS_APTA!$A$4:$BP$126,$L98,FALSE))</f>
        <v>0</v>
      </c>
      <c r="W98" s="30">
        <f>IF(W95=0,0,VLOOKUP(W95,FAC_TOTALS_APTA!$A$4:$BP$126,$L98,FALSE))</f>
        <v>0</v>
      </c>
      <c r="X98" s="30">
        <f>IF(X95=0,0,VLOOKUP(X95,FAC_TOTALS_APTA!$A$4:$BP$126,$L98,FALSE))</f>
        <v>0</v>
      </c>
      <c r="Y98" s="30">
        <f>IF(Y95=0,0,VLOOKUP(Y95,FAC_TOTALS_APTA!$A$4:$BP$126,$L98,FALSE))</f>
        <v>0</v>
      </c>
      <c r="Z98" s="30">
        <f>IF(Z95=0,0,VLOOKUP(Z95,FAC_TOTALS_APTA!$A$4:$BP$126,$L98,FALSE))</f>
        <v>0</v>
      </c>
      <c r="AA98" s="30">
        <f>IF(AA95=0,0,VLOOKUP(AA95,FAC_TOTALS_APTA!$A$4:$BP$126,$L98,FALSE))</f>
        <v>0</v>
      </c>
      <c r="AB98" s="30">
        <f>IF(AB95=0,0,VLOOKUP(AB95,FAC_TOTALS_APTA!$A$4:$BP$126,$L98,FALSE))</f>
        <v>0</v>
      </c>
      <c r="AC98" s="33">
        <f t="shared" ref="AC98:AC109" si="35">SUM(M98:AB98)</f>
        <v>-43025606.661839157</v>
      </c>
      <c r="AD98" s="34">
        <f>AC98/G111</f>
        <v>-1.4454268196017871E-2</v>
      </c>
    </row>
    <row r="99" spans="1:31" x14ac:dyDescent="0.25">
      <c r="B99" s="116" t="s">
        <v>84</v>
      </c>
      <c r="C99" s="117"/>
      <c r="D99" s="105" t="s">
        <v>81</v>
      </c>
      <c r="E99" s="119"/>
      <c r="F99" s="105">
        <f>MATCH($D99,FAC_TOTALS_APTA!$A$2:$BP$2,)</f>
        <v>23</v>
      </c>
      <c r="G99" s="118">
        <f>VLOOKUP(G95,FAC_TOTALS_APTA!$A$4:$BP$126,$F99,FALSE)</f>
        <v>0</v>
      </c>
      <c r="H99" s="118">
        <f>VLOOKUP(H95,FAC_TOTALS_APTA!$A$4:$BP$126,$F99,FALSE)</f>
        <v>0</v>
      </c>
      <c r="I99" s="31" t="str">
        <f>IFERROR(H99/G99-1,"-")</f>
        <v>-</v>
      </c>
      <c r="J99" s="121" t="str">
        <f t="shared" si="33"/>
        <v/>
      </c>
      <c r="K99" s="121" t="str">
        <f t="shared" si="34"/>
        <v>RESTRUCTURE_FAC</v>
      </c>
      <c r="L99" s="105">
        <f>MATCH($K99,FAC_TOTALS_APTA!$A$2:$BN$2,)</f>
        <v>44</v>
      </c>
      <c r="M99" s="118">
        <f>IF(M95=0,0,VLOOKUP(M95,FAC_TOTALS_APTA!$A$4:$BP$126,$L99,FALSE))</f>
        <v>0</v>
      </c>
      <c r="N99" s="118">
        <f>IF(N95=0,0,VLOOKUP(N95,FAC_TOTALS_APTA!$A$4:$BP$126,$L99,FALSE))</f>
        <v>0</v>
      </c>
      <c r="O99" s="118">
        <f>IF(O95=0,0,VLOOKUP(O95,FAC_TOTALS_APTA!$A$4:$BP$126,$L99,FALSE))</f>
        <v>0</v>
      </c>
      <c r="P99" s="118">
        <f>IF(P95=0,0,VLOOKUP(P95,FAC_TOTALS_APTA!$A$4:$BP$126,$L99,FALSE))</f>
        <v>0</v>
      </c>
      <c r="Q99" s="118">
        <f>IF(Q95=0,0,VLOOKUP(Q95,FAC_TOTALS_APTA!$A$4:$BP$126,$L99,FALSE))</f>
        <v>0</v>
      </c>
      <c r="R99" s="118">
        <f>IF(R95=0,0,VLOOKUP(R95,FAC_TOTALS_APTA!$A$4:$BP$126,$L99,FALSE))</f>
        <v>0</v>
      </c>
      <c r="S99" s="118">
        <f>IF(S95=0,0,VLOOKUP(S95,FAC_TOTALS_APTA!$A$4:$BP$126,$L99,FALSE))</f>
        <v>0</v>
      </c>
      <c r="T99" s="118">
        <f>IF(T95=0,0,VLOOKUP(T95,FAC_TOTALS_APTA!$A$4:$BP$126,$L99,FALSE))</f>
        <v>0</v>
      </c>
      <c r="U99" s="118">
        <f>IF(U95=0,0,VLOOKUP(U95,FAC_TOTALS_APTA!$A$4:$BP$126,$L99,FALSE))</f>
        <v>0</v>
      </c>
      <c r="V99" s="118">
        <f>IF(V95=0,0,VLOOKUP(V95,FAC_TOTALS_APTA!$A$4:$BP$126,$L99,FALSE))</f>
        <v>0</v>
      </c>
      <c r="W99" s="118">
        <f>IF(W95=0,0,VLOOKUP(W95,FAC_TOTALS_APTA!$A$4:$BP$126,$L99,FALSE))</f>
        <v>0</v>
      </c>
      <c r="X99" s="118">
        <f>IF(X95=0,0,VLOOKUP(X95,FAC_TOTALS_APTA!$A$4:$BP$126,$L99,FALSE))</f>
        <v>0</v>
      </c>
      <c r="Y99" s="118">
        <f>IF(Y95=0,0,VLOOKUP(Y95,FAC_TOTALS_APTA!$A$4:$BP$126,$L99,FALSE))</f>
        <v>0</v>
      </c>
      <c r="Z99" s="118">
        <f>IF(Z95=0,0,VLOOKUP(Z95,FAC_TOTALS_APTA!$A$4:$BP$126,$L99,FALSE))</f>
        <v>0</v>
      </c>
      <c r="AA99" s="118">
        <f>IF(AA95=0,0,VLOOKUP(AA95,FAC_TOTALS_APTA!$A$4:$BP$126,$L99,FALSE))</f>
        <v>0</v>
      </c>
      <c r="AB99" s="118">
        <f>IF(AB95=0,0,VLOOKUP(AB95,FAC_TOTALS_APTA!$A$4:$BP$126,$L99,FALSE))</f>
        <v>0</v>
      </c>
      <c r="AC99" s="122">
        <f t="shared" si="35"/>
        <v>0</v>
      </c>
      <c r="AD99" s="123">
        <f>AC99/G112</f>
        <v>0</v>
      </c>
    </row>
    <row r="100" spans="1:31" x14ac:dyDescent="0.25">
      <c r="B100" s="116" t="s">
        <v>87</v>
      </c>
      <c r="C100" s="117"/>
      <c r="D100" s="105" t="s">
        <v>80</v>
      </c>
      <c r="E100" s="119"/>
      <c r="F100" s="105">
        <f>MATCH($D100,FAC_TOTALS_APTA!$A$2:$BP$2,)</f>
        <v>22</v>
      </c>
      <c r="G100" s="55">
        <f>VLOOKUP(G95,FAC_TOTALS_APTA!$A$4:$BP$126,$F100,FALSE)</f>
        <v>0</v>
      </c>
      <c r="H100" s="55">
        <f>VLOOKUP(H95,FAC_TOTALS_APTA!$A$4:$BP$126,$F100,FALSE)</f>
        <v>0</v>
      </c>
      <c r="I100" s="31" t="str">
        <f>IFERROR(H100/G100-1,"-")</f>
        <v>-</v>
      </c>
      <c r="J100" s="32" t="str">
        <f t="shared" si="33"/>
        <v/>
      </c>
      <c r="K100" s="32" t="str">
        <f t="shared" si="34"/>
        <v>MAINTENANCE_WMATA_FAC</v>
      </c>
      <c r="L100" s="7">
        <f>MATCH($K100,FAC_TOTALS_APTA!$A$2:$BN$2,)</f>
        <v>43</v>
      </c>
      <c r="M100" s="30">
        <f>IF(M96=0,0,VLOOKUP(M96,FAC_TOTALS_APTA!$A$4:$BP$126,$L100,FALSE))</f>
        <v>0</v>
      </c>
      <c r="N100" s="30">
        <f>IF(N96=0,0,VLOOKUP(N96,FAC_TOTALS_APTA!$A$4:$BP$126,$L100,FALSE))</f>
        <v>0</v>
      </c>
      <c r="O100" s="30">
        <f>IF(O96=0,0,VLOOKUP(O96,FAC_TOTALS_APTA!$A$4:$BP$126,$L100,FALSE))</f>
        <v>0</v>
      </c>
      <c r="P100" s="30">
        <f>IF(P96=0,0,VLOOKUP(P96,FAC_TOTALS_APTA!$A$4:$BP$126,$L100,FALSE))</f>
        <v>0</v>
      </c>
      <c r="Q100" s="30">
        <f>IF(Q96=0,0,VLOOKUP(Q96,FAC_TOTALS_APTA!$A$4:$BP$126,$L100,FALSE))</f>
        <v>0</v>
      </c>
      <c r="R100" s="30">
        <f>IF(R96=0,0,VLOOKUP(R96,FAC_TOTALS_APTA!$A$4:$BP$126,$L100,FALSE))</f>
        <v>0</v>
      </c>
      <c r="S100" s="30">
        <f>IF(S96=0,0,VLOOKUP(S96,FAC_TOTALS_APTA!$A$4:$BP$126,$L100,FALSE))</f>
        <v>0</v>
      </c>
      <c r="T100" s="30">
        <f>IF(T96=0,0,VLOOKUP(T96,FAC_TOTALS_APTA!$A$4:$BP$126,$L100,FALSE))</f>
        <v>0</v>
      </c>
      <c r="U100" s="30">
        <f>IF(U96=0,0,VLOOKUP(U96,FAC_TOTALS_APTA!$A$4:$BP$126,$L100,FALSE))</f>
        <v>0</v>
      </c>
      <c r="V100" s="30">
        <f>IF(V96=0,0,VLOOKUP(V96,FAC_TOTALS_APTA!$A$4:$BP$126,$L100,FALSE))</f>
        <v>0</v>
      </c>
      <c r="W100" s="30">
        <f>IF(W96=0,0,VLOOKUP(W96,FAC_TOTALS_APTA!$A$4:$BP$126,$L100,FALSE))</f>
        <v>0</v>
      </c>
      <c r="X100" s="30">
        <f>IF(X96=0,0,VLOOKUP(X96,FAC_TOTALS_APTA!$A$4:$BP$126,$L100,FALSE))</f>
        <v>0</v>
      </c>
      <c r="Y100" s="30">
        <f>IF(Y96=0,0,VLOOKUP(Y96,FAC_TOTALS_APTA!$A$4:$BP$126,$L100,FALSE))</f>
        <v>0</v>
      </c>
      <c r="Z100" s="30">
        <f>IF(Z96=0,0,VLOOKUP(Z96,FAC_TOTALS_APTA!$A$4:$BP$126,$L100,FALSE))</f>
        <v>0</v>
      </c>
      <c r="AA100" s="30">
        <f>IF(AA96=0,0,VLOOKUP(AA96,FAC_TOTALS_APTA!$A$4:$BP$126,$L100,FALSE))</f>
        <v>0</v>
      </c>
      <c r="AB100" s="30">
        <f>IF(AB96=0,0,VLOOKUP(AB96,FAC_TOTALS_APTA!$A$4:$BP$126,$L100,FALSE))</f>
        <v>0</v>
      </c>
      <c r="AC100" s="33">
        <f t="shared" si="35"/>
        <v>0</v>
      </c>
      <c r="AD100" s="34">
        <f>AC100/G112</f>
        <v>0</v>
      </c>
    </row>
    <row r="101" spans="1:31" x14ac:dyDescent="0.25">
      <c r="B101" s="116" t="s">
        <v>48</v>
      </c>
      <c r="C101" s="117" t="s">
        <v>21</v>
      </c>
      <c r="D101" s="105" t="s">
        <v>8</v>
      </c>
      <c r="E101" s="56"/>
      <c r="F101" s="7">
        <f>MATCH($D101,FAC_TOTALS_APTA!$A$2:$BP$2,)</f>
        <v>16</v>
      </c>
      <c r="G101" s="30">
        <f>VLOOKUP(G95,FAC_TOTALS_APTA!$A$4:$BP$126,$F101,FALSE)</f>
        <v>27909105.420000002</v>
      </c>
      <c r="H101" s="30">
        <f>VLOOKUP(H95,FAC_TOTALS_APTA!$A$4:$BP$126,$F101,FALSE)</f>
        <v>29807700.839999899</v>
      </c>
      <c r="I101" s="31">
        <f t="shared" si="32"/>
        <v>6.8027813555046501E-2</v>
      </c>
      <c r="J101" s="32" t="str">
        <f t="shared" si="33"/>
        <v>_log</v>
      </c>
      <c r="K101" s="32" t="str">
        <f t="shared" si="34"/>
        <v>POP_EMP_log_FAC</v>
      </c>
      <c r="L101" s="7">
        <f>MATCH($K101,FAC_TOTALS_APTA!$A$2:$BN$2,)</f>
        <v>37</v>
      </c>
      <c r="M101" s="30">
        <f>IF(M95=0,0,VLOOKUP(M95,FAC_TOTALS_APTA!$A$4:$BP$126,$L101,FALSE))</f>
        <v>21055875.299483601</v>
      </c>
      <c r="N101" s="30">
        <f>IF(N95=0,0,VLOOKUP(N95,FAC_TOTALS_APTA!$A$4:$BP$126,$L101,FALSE))</f>
        <v>6844173.8240447696</v>
      </c>
      <c r="O101" s="30">
        <f>IF(O95=0,0,VLOOKUP(O95,FAC_TOTALS_APTA!$A$4:$BP$126,$L101,FALSE))</f>
        <v>6424501.6631032601</v>
      </c>
      <c r="P101" s="30">
        <f>IF(P95=0,0,VLOOKUP(P95,FAC_TOTALS_APTA!$A$4:$BP$126,$L101,FALSE))</f>
        <v>1376505.2458478</v>
      </c>
      <c r="Q101" s="30">
        <f>IF(Q95=0,0,VLOOKUP(Q95,FAC_TOTALS_APTA!$A$4:$BP$126,$L101,FALSE))</f>
        <v>5364168.7078557601</v>
      </c>
      <c r="R101" s="30">
        <f>IF(R95=0,0,VLOOKUP(R95,FAC_TOTALS_APTA!$A$4:$BP$126,$L101,FALSE))</f>
        <v>3239840.4930804302</v>
      </c>
      <c r="S101" s="30">
        <f>IF(S95=0,0,VLOOKUP(S95,FAC_TOTALS_APTA!$A$4:$BP$126,$L101,FALSE))</f>
        <v>0</v>
      </c>
      <c r="T101" s="30">
        <f>IF(T95=0,0,VLOOKUP(T95,FAC_TOTALS_APTA!$A$4:$BP$126,$L101,FALSE))</f>
        <v>0</v>
      </c>
      <c r="U101" s="30">
        <f>IF(U95=0,0,VLOOKUP(U95,FAC_TOTALS_APTA!$A$4:$BP$126,$L101,FALSE))</f>
        <v>0</v>
      </c>
      <c r="V101" s="30">
        <f>IF(V95=0,0,VLOOKUP(V95,FAC_TOTALS_APTA!$A$4:$BP$126,$L101,FALSE))</f>
        <v>0</v>
      </c>
      <c r="W101" s="30">
        <f>IF(W95=0,0,VLOOKUP(W95,FAC_TOTALS_APTA!$A$4:$BP$126,$L101,FALSE))</f>
        <v>0</v>
      </c>
      <c r="X101" s="30">
        <f>IF(X95=0,0,VLOOKUP(X95,FAC_TOTALS_APTA!$A$4:$BP$126,$L101,FALSE))</f>
        <v>0</v>
      </c>
      <c r="Y101" s="30">
        <f>IF(Y95=0,0,VLOOKUP(Y95,FAC_TOTALS_APTA!$A$4:$BP$126,$L101,FALSE))</f>
        <v>0</v>
      </c>
      <c r="Z101" s="30">
        <f>IF(Z95=0,0,VLOOKUP(Z95,FAC_TOTALS_APTA!$A$4:$BP$126,$L101,FALSE))</f>
        <v>0</v>
      </c>
      <c r="AA101" s="30">
        <f>IF(AA95=0,0,VLOOKUP(AA95,FAC_TOTALS_APTA!$A$4:$BP$126,$L101,FALSE))</f>
        <v>0</v>
      </c>
      <c r="AB101" s="30">
        <f>IF(AB95=0,0,VLOOKUP(AB95,FAC_TOTALS_APTA!$A$4:$BP$126,$L101,FALSE))</f>
        <v>0</v>
      </c>
      <c r="AC101" s="33">
        <f t="shared" si="35"/>
        <v>44305065.233415619</v>
      </c>
      <c r="AD101" s="34">
        <f>AC101/G111</f>
        <v>1.4884096820739221E-2</v>
      </c>
    </row>
    <row r="102" spans="1:31" x14ac:dyDescent="0.25">
      <c r="B102" s="26" t="s">
        <v>74</v>
      </c>
      <c r="C102" s="117"/>
      <c r="D102" s="105" t="s">
        <v>73</v>
      </c>
      <c r="E102" s="56"/>
      <c r="F102" s="7">
        <f>MATCH($D102,FAC_TOTALS_APTA!$A$2:$BP$2,)</f>
        <v>17</v>
      </c>
      <c r="G102" s="55">
        <f>VLOOKUP(G95,FAC_TOTALS_APTA!$A$4:$BP$126,$F102,FALSE)</f>
        <v>0.70702565886186597</v>
      </c>
      <c r="H102" s="55">
        <f>VLOOKUP(H95,FAC_TOTALS_APTA!$A$4:$BP$126,$F102,FALSE)</f>
        <v>0.71440492607780803</v>
      </c>
      <c r="I102" s="31">
        <f t="shared" si="32"/>
        <v>1.0437057161151397E-2</v>
      </c>
      <c r="J102" s="32" t="str">
        <f t="shared" si="33"/>
        <v/>
      </c>
      <c r="K102" s="32" t="str">
        <f t="shared" si="34"/>
        <v>TSD_POP_EMP_PCT_FAC</v>
      </c>
      <c r="L102" s="7">
        <f>MATCH($K102,FAC_TOTALS_APTA!$A$2:$BN$2,)</f>
        <v>38</v>
      </c>
      <c r="M102" s="30">
        <f>IF(M95=0,0,VLOOKUP(M95,FAC_TOTALS_APTA!$A$4:$BP$126,$L102,FALSE))</f>
        <v>1335318.97368355</v>
      </c>
      <c r="N102" s="30">
        <f>IF(N95=0,0,VLOOKUP(N95,FAC_TOTALS_APTA!$A$4:$BP$126,$L102,FALSE))</f>
        <v>2545644.1809633598</v>
      </c>
      <c r="O102" s="30">
        <f>IF(O95=0,0,VLOOKUP(O95,FAC_TOTALS_APTA!$A$4:$BP$126,$L102,FALSE))</f>
        <v>3889245.6005346202</v>
      </c>
      <c r="P102" s="30">
        <f>IF(P95=0,0,VLOOKUP(P95,FAC_TOTALS_APTA!$A$4:$BP$126,$L102,FALSE))</f>
        <v>911970.48023017996</v>
      </c>
      <c r="Q102" s="30">
        <f>IF(Q95=0,0,VLOOKUP(Q95,FAC_TOTALS_APTA!$A$4:$BP$126,$L102,FALSE))</f>
        <v>1546640.4050557199</v>
      </c>
      <c r="R102" s="30">
        <f>IF(R95=0,0,VLOOKUP(R95,FAC_TOTALS_APTA!$A$4:$BP$126,$L102,FALSE))</f>
        <v>-1387084.34225005</v>
      </c>
      <c r="S102" s="30">
        <f>IF(S95=0,0,VLOOKUP(S95,FAC_TOTALS_APTA!$A$4:$BP$126,$L102,FALSE))</f>
        <v>0</v>
      </c>
      <c r="T102" s="30">
        <f>IF(T95=0,0,VLOOKUP(T95,FAC_TOTALS_APTA!$A$4:$BP$126,$L102,FALSE))</f>
        <v>0</v>
      </c>
      <c r="U102" s="30">
        <f>IF(U95=0,0,VLOOKUP(U95,FAC_TOTALS_APTA!$A$4:$BP$126,$L102,FALSE))</f>
        <v>0</v>
      </c>
      <c r="V102" s="30">
        <f>IF(V95=0,0,VLOOKUP(V95,FAC_TOTALS_APTA!$A$4:$BP$126,$L102,FALSE))</f>
        <v>0</v>
      </c>
      <c r="W102" s="30">
        <f>IF(W95=0,0,VLOOKUP(W95,FAC_TOTALS_APTA!$A$4:$BP$126,$L102,FALSE))</f>
        <v>0</v>
      </c>
      <c r="X102" s="30">
        <f>IF(X95=0,0,VLOOKUP(X95,FAC_TOTALS_APTA!$A$4:$BP$126,$L102,FALSE))</f>
        <v>0</v>
      </c>
      <c r="Y102" s="30">
        <f>IF(Y95=0,0,VLOOKUP(Y95,FAC_TOTALS_APTA!$A$4:$BP$126,$L102,FALSE))</f>
        <v>0</v>
      </c>
      <c r="Z102" s="30">
        <f>IF(Z95=0,0,VLOOKUP(Z95,FAC_TOTALS_APTA!$A$4:$BP$126,$L102,FALSE))</f>
        <v>0</v>
      </c>
      <c r="AA102" s="30">
        <f>IF(AA95=0,0,VLOOKUP(AA95,FAC_TOTALS_APTA!$A$4:$BP$126,$L102,FALSE))</f>
        <v>0</v>
      </c>
      <c r="AB102" s="30">
        <f>IF(AB95=0,0,VLOOKUP(AB95,FAC_TOTALS_APTA!$A$4:$BP$126,$L102,FALSE))</f>
        <v>0</v>
      </c>
      <c r="AC102" s="33">
        <f t="shared" si="35"/>
        <v>8841735.2982173823</v>
      </c>
      <c r="AD102" s="34">
        <f>AC102/G111</f>
        <v>2.9703430871547221E-3</v>
      </c>
    </row>
    <row r="103" spans="1:31" x14ac:dyDescent="0.2">
      <c r="B103" s="116" t="s">
        <v>49</v>
      </c>
      <c r="C103" s="117" t="s">
        <v>21</v>
      </c>
      <c r="D103" s="125" t="s">
        <v>92</v>
      </c>
      <c r="E103" s="56"/>
      <c r="F103" s="7">
        <f>MATCH($D103,FAC_TOTALS_APTA!$A$2:$BP$2,)</f>
        <v>18</v>
      </c>
      <c r="G103" s="35">
        <f>VLOOKUP(G95,FAC_TOTALS_APTA!$A$4:$BP$126,$F103,FALSE)</f>
        <v>4.1093000000000002</v>
      </c>
      <c r="H103" s="35">
        <f>VLOOKUP(H95,FAC_TOTALS_APTA!$A$4:$BP$126,$F103,FALSE)</f>
        <v>2.9199999999999902</v>
      </c>
      <c r="I103" s="31">
        <f t="shared" si="32"/>
        <v>-0.28941668897379358</v>
      </c>
      <c r="J103" s="32" t="str">
        <f t="shared" si="33"/>
        <v>_log</v>
      </c>
      <c r="K103" s="32" t="str">
        <f t="shared" si="34"/>
        <v>GAS_PRICE_2018_log_FAC</v>
      </c>
      <c r="L103" s="7">
        <f>MATCH($K103,FAC_TOTALS_APTA!$A$2:$BN$2,)</f>
        <v>39</v>
      </c>
      <c r="M103" s="30">
        <f>IF(M95=0,0,VLOOKUP(M95,FAC_TOTALS_APTA!$A$4:$BP$126,$L103,FALSE))</f>
        <v>-14076093.988822101</v>
      </c>
      <c r="N103" s="30">
        <f>IF(N95=0,0,VLOOKUP(N95,FAC_TOTALS_APTA!$A$4:$BP$126,$L103,FALSE))</f>
        <v>-17093276.4449341</v>
      </c>
      <c r="O103" s="30">
        <f>IF(O95=0,0,VLOOKUP(O95,FAC_TOTALS_APTA!$A$4:$BP$126,$L103,FALSE))</f>
        <v>-111230744.784523</v>
      </c>
      <c r="P103" s="30">
        <f>IF(P95=0,0,VLOOKUP(P95,FAC_TOTALS_APTA!$A$4:$BP$126,$L103,FALSE))</f>
        <v>-34178800.997814797</v>
      </c>
      <c r="Q103" s="30">
        <f>IF(Q95=0,0,VLOOKUP(Q95,FAC_TOTALS_APTA!$A$4:$BP$126,$L103,FALSE))</f>
        <v>33579996.981558397</v>
      </c>
      <c r="R103" s="30">
        <f>IF(R95=0,0,VLOOKUP(R95,FAC_TOTALS_APTA!$A$4:$BP$126,$L103,FALSE))</f>
        <v>26835971.180110499</v>
      </c>
      <c r="S103" s="30">
        <f>IF(S95=0,0,VLOOKUP(S95,FAC_TOTALS_APTA!$A$4:$BP$126,$L103,FALSE))</f>
        <v>0</v>
      </c>
      <c r="T103" s="30">
        <f>IF(T95=0,0,VLOOKUP(T95,FAC_TOTALS_APTA!$A$4:$BP$126,$L103,FALSE))</f>
        <v>0</v>
      </c>
      <c r="U103" s="30">
        <f>IF(U95=0,0,VLOOKUP(U95,FAC_TOTALS_APTA!$A$4:$BP$126,$L103,FALSE))</f>
        <v>0</v>
      </c>
      <c r="V103" s="30">
        <f>IF(V95=0,0,VLOOKUP(V95,FAC_TOTALS_APTA!$A$4:$BP$126,$L103,FALSE))</f>
        <v>0</v>
      </c>
      <c r="W103" s="30">
        <f>IF(W95=0,0,VLOOKUP(W95,FAC_TOTALS_APTA!$A$4:$BP$126,$L103,FALSE))</f>
        <v>0</v>
      </c>
      <c r="X103" s="30">
        <f>IF(X95=0,0,VLOOKUP(X95,FAC_TOTALS_APTA!$A$4:$BP$126,$L103,FALSE))</f>
        <v>0</v>
      </c>
      <c r="Y103" s="30">
        <f>IF(Y95=0,0,VLOOKUP(Y95,FAC_TOTALS_APTA!$A$4:$BP$126,$L103,FALSE))</f>
        <v>0</v>
      </c>
      <c r="Z103" s="30">
        <f>IF(Z95=0,0,VLOOKUP(Z95,FAC_TOTALS_APTA!$A$4:$BP$126,$L103,FALSE))</f>
        <v>0</v>
      </c>
      <c r="AA103" s="30">
        <f>IF(AA95=0,0,VLOOKUP(AA95,FAC_TOTALS_APTA!$A$4:$BP$126,$L103,FALSE))</f>
        <v>0</v>
      </c>
      <c r="AB103" s="30">
        <f>IF(AB95=0,0,VLOOKUP(AB95,FAC_TOTALS_APTA!$A$4:$BP$126,$L103,FALSE))</f>
        <v>0</v>
      </c>
      <c r="AC103" s="33">
        <f t="shared" si="35"/>
        <v>-116162948.05442508</v>
      </c>
      <c r="AD103" s="34">
        <f>AC103/G111</f>
        <v>-3.902444464793469E-2</v>
      </c>
    </row>
    <row r="104" spans="1:31" x14ac:dyDescent="0.25">
      <c r="B104" s="116" t="s">
        <v>46</v>
      </c>
      <c r="C104" s="117" t="s">
        <v>21</v>
      </c>
      <c r="D104" s="105" t="s">
        <v>14</v>
      </c>
      <c r="E104" s="56"/>
      <c r="F104" s="7">
        <f>MATCH($D104,FAC_TOTALS_APTA!$A$2:$BP$2,)</f>
        <v>19</v>
      </c>
      <c r="G104" s="55">
        <f>VLOOKUP(G95,FAC_TOTALS_APTA!$A$4:$BP$126,$F104,FALSE)</f>
        <v>33963.31</v>
      </c>
      <c r="H104" s="55">
        <f>VLOOKUP(H95,FAC_TOTALS_APTA!$A$4:$BP$126,$F104,FALSE)</f>
        <v>36801.5</v>
      </c>
      <c r="I104" s="31">
        <f t="shared" si="32"/>
        <v>8.3566354398319831E-2</v>
      </c>
      <c r="J104" s="32" t="str">
        <f t="shared" si="33"/>
        <v>_log</v>
      </c>
      <c r="K104" s="32" t="str">
        <f t="shared" si="34"/>
        <v>TOTAL_MED_INC_INDIV_2018_log_FAC</v>
      </c>
      <c r="L104" s="7">
        <f>MATCH($K104,FAC_TOTALS_APTA!$A$2:$BN$2,)</f>
        <v>40</v>
      </c>
      <c r="M104" s="30">
        <f>IF(M95=0,0,VLOOKUP(M95,FAC_TOTALS_APTA!$A$4:$BP$126,$L104,FALSE))</f>
        <v>1491463.12475099</v>
      </c>
      <c r="N104" s="30">
        <f>IF(N95=0,0,VLOOKUP(N95,FAC_TOTALS_APTA!$A$4:$BP$126,$L104,FALSE))</f>
        <v>704662.66148204799</v>
      </c>
      <c r="O104" s="30">
        <f>IF(O95=0,0,VLOOKUP(O95,FAC_TOTALS_APTA!$A$4:$BP$126,$L104,FALSE))</f>
        <v>-3591155.06187271</v>
      </c>
      <c r="P104" s="30">
        <f>IF(P95=0,0,VLOOKUP(P95,FAC_TOTALS_APTA!$A$4:$BP$126,$L104,FALSE))</f>
        <v>-6482571.7883069599</v>
      </c>
      <c r="Q104" s="30">
        <f>IF(Q95=0,0,VLOOKUP(Q95,FAC_TOTALS_APTA!$A$4:$BP$126,$L104,FALSE))</f>
        <v>-3633352.5038411301</v>
      </c>
      <c r="R104" s="30">
        <f>IF(R95=0,0,VLOOKUP(R95,FAC_TOTALS_APTA!$A$4:$BP$126,$L104,FALSE))</f>
        <v>-4761351.5699856104</v>
      </c>
      <c r="S104" s="30">
        <f>IF(S95=0,0,VLOOKUP(S95,FAC_TOTALS_APTA!$A$4:$BP$126,$L104,FALSE))</f>
        <v>0</v>
      </c>
      <c r="T104" s="30">
        <f>IF(T95=0,0,VLOOKUP(T95,FAC_TOTALS_APTA!$A$4:$BP$126,$L104,FALSE))</f>
        <v>0</v>
      </c>
      <c r="U104" s="30">
        <f>IF(U95=0,0,VLOOKUP(U95,FAC_TOTALS_APTA!$A$4:$BP$126,$L104,FALSE))</f>
        <v>0</v>
      </c>
      <c r="V104" s="30">
        <f>IF(V95=0,0,VLOOKUP(V95,FAC_TOTALS_APTA!$A$4:$BP$126,$L104,FALSE))</f>
        <v>0</v>
      </c>
      <c r="W104" s="30">
        <f>IF(W95=0,0,VLOOKUP(W95,FAC_TOTALS_APTA!$A$4:$BP$126,$L104,FALSE))</f>
        <v>0</v>
      </c>
      <c r="X104" s="30">
        <f>IF(X95=0,0,VLOOKUP(X95,FAC_TOTALS_APTA!$A$4:$BP$126,$L104,FALSE))</f>
        <v>0</v>
      </c>
      <c r="Y104" s="30">
        <f>IF(Y95=0,0,VLOOKUP(Y95,FAC_TOTALS_APTA!$A$4:$BP$126,$L104,FALSE))</f>
        <v>0</v>
      </c>
      <c r="Z104" s="30">
        <f>IF(Z95=0,0,VLOOKUP(Z95,FAC_TOTALS_APTA!$A$4:$BP$126,$L104,FALSE))</f>
        <v>0</v>
      </c>
      <c r="AA104" s="30">
        <f>IF(AA95=0,0,VLOOKUP(AA95,FAC_TOTALS_APTA!$A$4:$BP$126,$L104,FALSE))</f>
        <v>0</v>
      </c>
      <c r="AB104" s="30">
        <f>IF(AB95=0,0,VLOOKUP(AB95,FAC_TOTALS_APTA!$A$4:$BP$126,$L104,FALSE))</f>
        <v>0</v>
      </c>
      <c r="AC104" s="33">
        <f t="shared" si="35"/>
        <v>-16272305.137773372</v>
      </c>
      <c r="AD104" s="34">
        <f>AC104/G111</f>
        <v>-5.4666111852276645E-3</v>
      </c>
    </row>
    <row r="105" spans="1:31" x14ac:dyDescent="0.25">
      <c r="B105" s="116" t="s">
        <v>62</v>
      </c>
      <c r="C105" s="117"/>
      <c r="D105" s="105" t="s">
        <v>9</v>
      </c>
      <c r="E105" s="56"/>
      <c r="F105" s="7">
        <f>MATCH($D105,FAC_TOTALS_APTA!$A$2:$BP$2,)</f>
        <v>20</v>
      </c>
      <c r="G105" s="30">
        <f>VLOOKUP(G95,FAC_TOTALS_APTA!$A$4:$BP$126,$F105,FALSE)</f>
        <v>31.51</v>
      </c>
      <c r="H105" s="30">
        <f>VLOOKUP(H95,FAC_TOTALS_APTA!$A$4:$BP$126,$F105,FALSE)</f>
        <v>30.01</v>
      </c>
      <c r="I105" s="31">
        <f t="shared" si="32"/>
        <v>-4.7603935258648034E-2</v>
      </c>
      <c r="J105" s="32" t="str">
        <f t="shared" si="33"/>
        <v/>
      </c>
      <c r="K105" s="32" t="str">
        <f t="shared" si="34"/>
        <v>PCT_HH_NO_VEH_FAC</v>
      </c>
      <c r="L105" s="7">
        <f>MATCH($K105,FAC_TOTALS_APTA!$A$2:$BN$2,)</f>
        <v>41</v>
      </c>
      <c r="M105" s="30">
        <f>IF(M95=0,0,VLOOKUP(M95,FAC_TOTALS_APTA!$A$4:$BP$126,$L105,FALSE))</f>
        <v>-9165770.7507522907</v>
      </c>
      <c r="N105" s="30">
        <f>IF(N95=0,0,VLOOKUP(N95,FAC_TOTALS_APTA!$A$4:$BP$126,$L105,FALSE))</f>
        <v>1622330.6617503699</v>
      </c>
      <c r="O105" s="30">
        <f>IF(O95=0,0,VLOOKUP(O95,FAC_TOTALS_APTA!$A$4:$BP$126,$L105,FALSE))</f>
        <v>-186670.02109073201</v>
      </c>
      <c r="P105" s="30">
        <f>IF(P95=0,0,VLOOKUP(P95,FAC_TOTALS_APTA!$A$4:$BP$126,$L105,FALSE))</f>
        <v>-1753754.49568286</v>
      </c>
      <c r="Q105" s="30">
        <f>IF(Q95=0,0,VLOOKUP(Q95,FAC_TOTALS_APTA!$A$4:$BP$126,$L105,FALSE))</f>
        <v>731311.51234502497</v>
      </c>
      <c r="R105" s="30">
        <f>IF(R95=0,0,VLOOKUP(R95,FAC_TOTALS_APTA!$A$4:$BP$126,$L105,FALSE))</f>
        <v>61352.185632572597</v>
      </c>
      <c r="S105" s="30">
        <f>IF(S95=0,0,VLOOKUP(S95,FAC_TOTALS_APTA!$A$4:$BP$126,$L105,FALSE))</f>
        <v>0</v>
      </c>
      <c r="T105" s="30">
        <f>IF(T95=0,0,VLOOKUP(T95,FAC_TOTALS_APTA!$A$4:$BP$126,$L105,FALSE))</f>
        <v>0</v>
      </c>
      <c r="U105" s="30">
        <f>IF(U95=0,0,VLOOKUP(U95,FAC_TOTALS_APTA!$A$4:$BP$126,$L105,FALSE))</f>
        <v>0</v>
      </c>
      <c r="V105" s="30">
        <f>IF(V95=0,0,VLOOKUP(V95,FAC_TOTALS_APTA!$A$4:$BP$126,$L105,FALSE))</f>
        <v>0</v>
      </c>
      <c r="W105" s="30">
        <f>IF(W95=0,0,VLOOKUP(W95,FAC_TOTALS_APTA!$A$4:$BP$126,$L105,FALSE))</f>
        <v>0</v>
      </c>
      <c r="X105" s="30">
        <f>IF(X95=0,0,VLOOKUP(X95,FAC_TOTALS_APTA!$A$4:$BP$126,$L105,FALSE))</f>
        <v>0</v>
      </c>
      <c r="Y105" s="30">
        <f>IF(Y95=0,0,VLOOKUP(Y95,FAC_TOTALS_APTA!$A$4:$BP$126,$L105,FALSE))</f>
        <v>0</v>
      </c>
      <c r="Z105" s="30">
        <f>IF(Z95=0,0,VLOOKUP(Z95,FAC_TOTALS_APTA!$A$4:$BP$126,$L105,FALSE))</f>
        <v>0</v>
      </c>
      <c r="AA105" s="30">
        <f>IF(AA95=0,0,VLOOKUP(AA95,FAC_TOTALS_APTA!$A$4:$BP$126,$L105,FALSE))</f>
        <v>0</v>
      </c>
      <c r="AB105" s="30">
        <f>IF(AB95=0,0,VLOOKUP(AB95,FAC_TOTALS_APTA!$A$4:$BP$126,$L105,FALSE))</f>
        <v>0</v>
      </c>
      <c r="AC105" s="33">
        <f t="shared" si="35"/>
        <v>-8691200.907797914</v>
      </c>
      <c r="AD105" s="34">
        <f>AC105/G111</f>
        <v>-2.9197717037237267E-3</v>
      </c>
    </row>
    <row r="106" spans="1:31" x14ac:dyDescent="0.25">
      <c r="B106" s="116" t="s">
        <v>47</v>
      </c>
      <c r="C106" s="117"/>
      <c r="D106" s="105" t="s">
        <v>28</v>
      </c>
      <c r="E106" s="56"/>
      <c r="F106" s="7">
        <f>MATCH($D106,FAC_TOTALS_APTA!$A$2:$BP$2,)</f>
        <v>21</v>
      </c>
      <c r="G106" s="35">
        <f>VLOOKUP(G95,FAC_TOTALS_APTA!$A$4:$BP$126,$F106,FALSE)</f>
        <v>4.0999999999999996</v>
      </c>
      <c r="H106" s="35">
        <f>VLOOKUP(H95,FAC_TOTALS_APTA!$A$4:$BP$126,$F106,FALSE)</f>
        <v>4.5999999999999996</v>
      </c>
      <c r="I106" s="31">
        <f t="shared" si="32"/>
        <v>0.12195121951219523</v>
      </c>
      <c r="J106" s="32" t="str">
        <f t="shared" si="33"/>
        <v/>
      </c>
      <c r="K106" s="32" t="str">
        <f t="shared" si="34"/>
        <v>JTW_HOME_PCT_FAC</v>
      </c>
      <c r="L106" s="7">
        <f>MATCH($K106,FAC_TOTALS_APTA!$A$2:$BN$2,)</f>
        <v>42</v>
      </c>
      <c r="M106" s="30">
        <f>IF(M95=0,0,VLOOKUP(M95,FAC_TOTALS_APTA!$A$4:$BP$126,$L106,FALSE))</f>
        <v>-2274355.6028449102</v>
      </c>
      <c r="N106" s="30">
        <f>IF(N95=0,0,VLOOKUP(N95,FAC_TOTALS_APTA!$A$4:$BP$126,$L106,FALSE))</f>
        <v>0</v>
      </c>
      <c r="O106" s="30">
        <f>IF(O95=0,0,VLOOKUP(O95,FAC_TOTALS_APTA!$A$4:$BP$126,$L106,FALSE))</f>
        <v>2437640.8240701901</v>
      </c>
      <c r="P106" s="30">
        <f>IF(P95=0,0,VLOOKUP(P95,FAC_TOTALS_APTA!$A$4:$BP$126,$L106,FALSE))</f>
        <v>-9460543.0225930009</v>
      </c>
      <c r="Q106" s="30">
        <f>IF(Q95=0,0,VLOOKUP(Q95,FAC_TOTALS_APTA!$A$4:$BP$126,$L106,FALSE))</f>
        <v>0</v>
      </c>
      <c r="R106" s="30">
        <f>IF(R95=0,0,VLOOKUP(R95,FAC_TOTALS_APTA!$A$4:$BP$126,$L106,FALSE))</f>
        <v>-2401551.49528086</v>
      </c>
      <c r="S106" s="30">
        <f>IF(S95=0,0,VLOOKUP(S95,FAC_TOTALS_APTA!$A$4:$BP$126,$L106,FALSE))</f>
        <v>0</v>
      </c>
      <c r="T106" s="30">
        <f>IF(T95=0,0,VLOOKUP(T95,FAC_TOTALS_APTA!$A$4:$BP$126,$L106,FALSE))</f>
        <v>0</v>
      </c>
      <c r="U106" s="30">
        <f>IF(U95=0,0,VLOOKUP(U95,FAC_TOTALS_APTA!$A$4:$BP$126,$L106,FALSE))</f>
        <v>0</v>
      </c>
      <c r="V106" s="30">
        <f>IF(V95=0,0,VLOOKUP(V95,FAC_TOTALS_APTA!$A$4:$BP$126,$L106,FALSE))</f>
        <v>0</v>
      </c>
      <c r="W106" s="30">
        <f>IF(W95=0,0,VLOOKUP(W95,FAC_TOTALS_APTA!$A$4:$BP$126,$L106,FALSE))</f>
        <v>0</v>
      </c>
      <c r="X106" s="30">
        <f>IF(X95=0,0,VLOOKUP(X95,FAC_TOTALS_APTA!$A$4:$BP$126,$L106,FALSE))</f>
        <v>0</v>
      </c>
      <c r="Y106" s="30">
        <f>IF(Y95=0,0,VLOOKUP(Y95,FAC_TOTALS_APTA!$A$4:$BP$126,$L106,FALSE))</f>
        <v>0</v>
      </c>
      <c r="Z106" s="30">
        <f>IF(Z95=0,0,VLOOKUP(Z95,FAC_TOTALS_APTA!$A$4:$BP$126,$L106,FALSE))</f>
        <v>0</v>
      </c>
      <c r="AA106" s="30">
        <f>IF(AA95=0,0,VLOOKUP(AA95,FAC_TOTALS_APTA!$A$4:$BP$126,$L106,FALSE))</f>
        <v>0</v>
      </c>
      <c r="AB106" s="30">
        <f>IF(AB95=0,0,VLOOKUP(AB95,FAC_TOTALS_APTA!$A$4:$BP$126,$L106,FALSE))</f>
        <v>0</v>
      </c>
      <c r="AC106" s="33">
        <f t="shared" si="35"/>
        <v>-11698809.296648581</v>
      </c>
      <c r="AD106" s="34">
        <f>AC106/G111</f>
        <v>-3.9301648545447283E-3</v>
      </c>
    </row>
    <row r="107" spans="1:31" x14ac:dyDescent="0.25">
      <c r="B107" s="116" t="s">
        <v>63</v>
      </c>
      <c r="C107" s="117"/>
      <c r="D107" s="127" t="s">
        <v>98</v>
      </c>
      <c r="E107" s="56"/>
      <c r="F107" s="7">
        <f>MATCH($D107,FAC_TOTALS_APTA!$A$2:$BP$2,)</f>
        <v>28</v>
      </c>
      <c r="G107" s="35">
        <f>VLOOKUP(G95,FAC_TOTALS_APTA!$A$4:$BP$126,$F107,FALSE)</f>
        <v>1</v>
      </c>
      <c r="H107" s="35">
        <f>VLOOKUP(H95,FAC_TOTALS_APTA!$A$4:$BP$126,$F107,FALSE)</f>
        <v>7</v>
      </c>
      <c r="I107" s="31">
        <f t="shared" si="32"/>
        <v>6</v>
      </c>
      <c r="J107" s="32"/>
      <c r="K107" s="32" t="str">
        <f t="shared" si="34"/>
        <v>YEARS_SINCE_TNC_RAIL_NY_FAC</v>
      </c>
      <c r="L107" s="7">
        <f>MATCH($K107,FAC_TOTALS_APTA!$A$2:$BN$2,)</f>
        <v>49</v>
      </c>
      <c r="M107" s="30">
        <f>IF(M95=0,0,VLOOKUP(M95,FAC_TOTALS_APTA!$A$4:$BP$126,$L107,FALSE))</f>
        <v>48802431.908807904</v>
      </c>
      <c r="N107" s="30">
        <f>IF(N95=0,0,VLOOKUP(N95,FAC_TOTALS_APTA!$A$4:$BP$126,$L107,FALSE))</f>
        <v>50455508.854549199</v>
      </c>
      <c r="O107" s="30">
        <f>IF(O95=0,0,VLOOKUP(O95,FAC_TOTALS_APTA!$A$4:$BP$126,$L107,FALSE))</f>
        <v>52265548.048434801</v>
      </c>
      <c r="P107" s="30">
        <f>IF(P95=0,0,VLOOKUP(P95,FAC_TOTALS_APTA!$A$4:$BP$126,$L107,FALSE))</f>
        <v>50809504.157840103</v>
      </c>
      <c r="Q107" s="30">
        <f>IF(Q95=0,0,VLOOKUP(Q95,FAC_TOTALS_APTA!$A$4:$BP$126,$L107,FALSE))</f>
        <v>51182176.284989402</v>
      </c>
      <c r="R107" s="30">
        <f>IF(R95=0,0,VLOOKUP(R95,FAC_TOTALS_APTA!$A$4:$BP$126,$L107,FALSE))</f>
        <v>51531762.7451647</v>
      </c>
      <c r="S107" s="30">
        <f>IF(S95=0,0,VLOOKUP(S95,FAC_TOTALS_APTA!$A$4:$BP$126,$L107,FALSE))</f>
        <v>0</v>
      </c>
      <c r="T107" s="30">
        <f>IF(T95=0,0,VLOOKUP(T95,FAC_TOTALS_APTA!$A$4:$BP$126,$L107,FALSE))</f>
        <v>0</v>
      </c>
      <c r="U107" s="30">
        <f>IF(U95=0,0,VLOOKUP(U95,FAC_TOTALS_APTA!$A$4:$BP$126,$L107,FALSE))</f>
        <v>0</v>
      </c>
      <c r="V107" s="30">
        <f>IF(V95=0,0,VLOOKUP(V95,FAC_TOTALS_APTA!$A$4:$BP$126,$L107,FALSE))</f>
        <v>0</v>
      </c>
      <c r="W107" s="30">
        <f>IF(W95=0,0,VLOOKUP(W95,FAC_TOTALS_APTA!$A$4:$BP$126,$L107,FALSE))</f>
        <v>0</v>
      </c>
      <c r="X107" s="30">
        <f>IF(X95=0,0,VLOOKUP(X95,FAC_TOTALS_APTA!$A$4:$BP$126,$L107,FALSE))</f>
        <v>0</v>
      </c>
      <c r="Y107" s="30">
        <f>IF(Y95=0,0,VLOOKUP(Y95,FAC_TOTALS_APTA!$A$4:$BP$126,$L107,FALSE))</f>
        <v>0</v>
      </c>
      <c r="Z107" s="30">
        <f>IF(Z95=0,0,VLOOKUP(Z95,FAC_TOTALS_APTA!$A$4:$BP$126,$L107,FALSE))</f>
        <v>0</v>
      </c>
      <c r="AA107" s="30">
        <f>IF(AA95=0,0,VLOOKUP(AA95,FAC_TOTALS_APTA!$A$4:$BP$126,$L107,FALSE))</f>
        <v>0</v>
      </c>
      <c r="AB107" s="30">
        <f>IF(AB95=0,0,VLOOKUP(AB95,FAC_TOTALS_APTA!$A$4:$BP$126,$L107,FALSE))</f>
        <v>0</v>
      </c>
      <c r="AC107" s="33">
        <f t="shared" si="35"/>
        <v>305046931.99978608</v>
      </c>
      <c r="AD107" s="34">
        <f>AC107/G111</f>
        <v>0.10247920969834987</v>
      </c>
    </row>
    <row r="108" spans="1:31" hidden="1" x14ac:dyDescent="0.25">
      <c r="B108" s="116" t="s">
        <v>64</v>
      </c>
      <c r="C108" s="117"/>
      <c r="D108" s="105" t="s">
        <v>43</v>
      </c>
      <c r="E108" s="56"/>
      <c r="F108" s="7">
        <f>MATCH($D108,FAC_TOTALS_APTA!$A$2:$BP$2,)</f>
        <v>31</v>
      </c>
      <c r="G108" s="35">
        <f>VLOOKUP(G95,FAC_TOTALS_APTA!$A$4:$BP$126,$F108,FALSE)</f>
        <v>0</v>
      </c>
      <c r="H108" s="35">
        <f>VLOOKUP(H95,FAC_TOTALS_APTA!$A$4:$BP$126,$F108,FALSE)</f>
        <v>1</v>
      </c>
      <c r="I108" s="31" t="str">
        <f t="shared" si="32"/>
        <v>-</v>
      </c>
      <c r="J108" s="32" t="str">
        <f t="shared" ref="J108:J109" si="36">IF(C108="Log","_log","")</f>
        <v/>
      </c>
      <c r="K108" s="32" t="str">
        <f t="shared" si="34"/>
        <v>BIKE_SHARE_FAC</v>
      </c>
      <c r="L108" s="7">
        <f>MATCH($K108,FAC_TOTALS_APTA!$A$2:$BN$2,)</f>
        <v>52</v>
      </c>
      <c r="M108" s="30">
        <f>IF(M95=0,0,VLOOKUP(M95,FAC_TOTALS_APTA!$A$4:$BP$126,$L108,FALSE))</f>
        <v>-33124909.5921757</v>
      </c>
      <c r="N108" s="30">
        <f>IF(N95=0,0,VLOOKUP(N95,FAC_TOTALS_APTA!$A$4:$BP$126,$L108,FALSE))</f>
        <v>0</v>
      </c>
      <c r="O108" s="30">
        <f>IF(O95=0,0,VLOOKUP(O95,FAC_TOTALS_APTA!$A$4:$BP$126,$L108,FALSE))</f>
        <v>0</v>
      </c>
      <c r="P108" s="30">
        <f>IF(P95=0,0,VLOOKUP(P95,FAC_TOTALS_APTA!$A$4:$BP$126,$L108,FALSE))</f>
        <v>0</v>
      </c>
      <c r="Q108" s="30">
        <f>IF(Q95=0,0,VLOOKUP(Q95,FAC_TOTALS_APTA!$A$4:$BP$126,$L108,FALSE))</f>
        <v>0</v>
      </c>
      <c r="R108" s="30">
        <f>IF(R95=0,0,VLOOKUP(R95,FAC_TOTALS_APTA!$A$4:$BP$126,$L108,FALSE))</f>
        <v>0</v>
      </c>
      <c r="S108" s="30">
        <f>IF(S95=0,0,VLOOKUP(S95,FAC_TOTALS_APTA!$A$4:$BP$126,$L108,FALSE))</f>
        <v>0</v>
      </c>
      <c r="T108" s="30">
        <f>IF(T95=0,0,VLOOKUP(T95,FAC_TOTALS_APTA!$A$4:$BP$126,$L108,FALSE))</f>
        <v>0</v>
      </c>
      <c r="U108" s="30">
        <f>IF(U95=0,0,VLOOKUP(U95,FAC_TOTALS_APTA!$A$4:$BP$126,$L108,FALSE))</f>
        <v>0</v>
      </c>
      <c r="V108" s="30">
        <f>IF(V95=0,0,VLOOKUP(V95,FAC_TOTALS_APTA!$A$4:$BP$126,$L108,FALSE))</f>
        <v>0</v>
      </c>
      <c r="W108" s="30">
        <f>IF(W95=0,0,VLOOKUP(W95,FAC_TOTALS_APTA!$A$4:$BP$126,$L108,FALSE))</f>
        <v>0</v>
      </c>
      <c r="X108" s="30">
        <f>IF(X95=0,0,VLOOKUP(X95,FAC_TOTALS_APTA!$A$4:$BP$126,$L108,FALSE))</f>
        <v>0</v>
      </c>
      <c r="Y108" s="30">
        <f>IF(Y95=0,0,VLOOKUP(Y95,FAC_TOTALS_APTA!$A$4:$BP$126,$L108,FALSE))</f>
        <v>0</v>
      </c>
      <c r="Z108" s="30">
        <f>IF(Z95=0,0,VLOOKUP(Z95,FAC_TOTALS_APTA!$A$4:$BP$126,$L108,FALSE))</f>
        <v>0</v>
      </c>
      <c r="AA108" s="30">
        <f>IF(AA95=0,0,VLOOKUP(AA95,FAC_TOTALS_APTA!$A$4:$BP$126,$L108,FALSE))</f>
        <v>0</v>
      </c>
      <c r="AB108" s="30">
        <f>IF(AB95=0,0,VLOOKUP(AB95,FAC_TOTALS_APTA!$A$4:$BP$126,$L108,FALSE))</f>
        <v>0</v>
      </c>
      <c r="AC108" s="33">
        <f t="shared" si="35"/>
        <v>-33124909.5921757</v>
      </c>
      <c r="AD108" s="34">
        <f>AC108/G111</f>
        <v>-1.1128171439330637E-2</v>
      </c>
    </row>
    <row r="109" spans="1:31" hidden="1" x14ac:dyDescent="0.25">
      <c r="B109" s="128" t="s">
        <v>65</v>
      </c>
      <c r="C109" s="129"/>
      <c r="D109" s="130" t="s">
        <v>44</v>
      </c>
      <c r="E109" s="57"/>
      <c r="F109" s="8">
        <f>MATCH($D109,FAC_TOTALS_APTA!$A$2:$BP$2,)</f>
        <v>32</v>
      </c>
      <c r="G109" s="36">
        <f>VLOOKUP(G95,FAC_TOTALS_APTA!$A$4:$BP$126,$F109,FALSE)</f>
        <v>0</v>
      </c>
      <c r="H109" s="36">
        <f>VLOOKUP(H95,FAC_TOTALS_APTA!$A$4:$BP$126,$F109,FALSE)</f>
        <v>1</v>
      </c>
      <c r="I109" s="37" t="str">
        <f t="shared" si="32"/>
        <v>-</v>
      </c>
      <c r="J109" s="38" t="str">
        <f t="shared" si="36"/>
        <v/>
      </c>
      <c r="K109" s="38" t="str">
        <f t="shared" si="34"/>
        <v>scooter_flag_FAC</v>
      </c>
      <c r="L109" s="8">
        <f>MATCH($K109,FAC_TOTALS_APTA!$A$2:$BN$2,)</f>
        <v>53</v>
      </c>
      <c r="M109" s="39">
        <f>IF(M95=0,0,VLOOKUP(M95,FAC_TOTALS_APTA!$A$4:$BP$126,$L109,FALSE))</f>
        <v>0</v>
      </c>
      <c r="N109" s="39">
        <f>IF(N95=0,0,VLOOKUP(N95,FAC_TOTALS_APTA!$A$4:$BP$126,$L109,FALSE))</f>
        <v>0</v>
      </c>
      <c r="O109" s="39">
        <f>IF(O95=0,0,VLOOKUP(O95,FAC_TOTALS_APTA!$A$4:$BP$126,$L109,FALSE))</f>
        <v>0</v>
      </c>
      <c r="P109" s="39">
        <f>IF(P95=0,0,VLOOKUP(P95,FAC_TOTALS_APTA!$A$4:$BP$126,$L109,FALSE))</f>
        <v>0</v>
      </c>
      <c r="Q109" s="39">
        <f>IF(Q95=0,0,VLOOKUP(Q95,FAC_TOTALS_APTA!$A$4:$BP$126,$L109,FALSE))</f>
        <v>0</v>
      </c>
      <c r="R109" s="39">
        <f>IF(R95=0,0,VLOOKUP(R95,FAC_TOTALS_APTA!$A$4:$BP$126,$L109,FALSE))</f>
        <v>-113069658.31096099</v>
      </c>
      <c r="S109" s="39">
        <f>IF(S95=0,0,VLOOKUP(S95,FAC_TOTALS_APTA!$A$4:$BP$126,$L109,FALSE))</f>
        <v>0</v>
      </c>
      <c r="T109" s="39">
        <f>IF(T95=0,0,VLOOKUP(T95,FAC_TOTALS_APTA!$A$4:$BP$126,$L109,FALSE))</f>
        <v>0</v>
      </c>
      <c r="U109" s="39">
        <f>IF(U95=0,0,VLOOKUP(U95,FAC_TOTALS_APTA!$A$4:$BP$126,$L109,FALSE))</f>
        <v>0</v>
      </c>
      <c r="V109" s="39">
        <f>IF(V95=0,0,VLOOKUP(V95,FAC_TOTALS_APTA!$A$4:$BP$126,$L109,FALSE))</f>
        <v>0</v>
      </c>
      <c r="W109" s="39">
        <f>IF(W95=0,0,VLOOKUP(W95,FAC_TOTALS_APTA!$A$4:$BP$126,$L109,FALSE))</f>
        <v>0</v>
      </c>
      <c r="X109" s="39">
        <f>IF(X95=0,0,VLOOKUP(X95,FAC_TOTALS_APTA!$A$4:$BP$126,$L109,FALSE))</f>
        <v>0</v>
      </c>
      <c r="Y109" s="39">
        <f>IF(Y95=0,0,VLOOKUP(Y95,FAC_TOTALS_APTA!$A$4:$BP$126,$L109,FALSE))</f>
        <v>0</v>
      </c>
      <c r="Z109" s="39">
        <f>IF(Z95=0,0,VLOOKUP(Z95,FAC_TOTALS_APTA!$A$4:$BP$126,$L109,FALSE))</f>
        <v>0</v>
      </c>
      <c r="AA109" s="39">
        <f>IF(AA95=0,0,VLOOKUP(AA95,FAC_TOTALS_APTA!$A$4:$BP$126,$L109,FALSE))</f>
        <v>0</v>
      </c>
      <c r="AB109" s="39">
        <f>IF(AB95=0,0,VLOOKUP(AB95,FAC_TOTALS_APTA!$A$4:$BP$126,$L109,FALSE))</f>
        <v>0</v>
      </c>
      <c r="AC109" s="40">
        <f t="shared" si="35"/>
        <v>-113069658.31096099</v>
      </c>
      <c r="AD109" s="41">
        <f>AC109/G111</f>
        <v>-3.7985267213170547E-2</v>
      </c>
    </row>
    <row r="110" spans="1:31" x14ac:dyDescent="0.25">
      <c r="B110" s="42" t="s">
        <v>53</v>
      </c>
      <c r="C110" s="43"/>
      <c r="D110" s="42" t="s">
        <v>45</v>
      </c>
      <c r="E110" s="44"/>
      <c r="F110" s="45"/>
      <c r="G110" s="46"/>
      <c r="H110" s="46"/>
      <c r="I110" s="47"/>
      <c r="J110" s="48"/>
      <c r="K110" s="48" t="str">
        <f t="shared" ref="K110" si="37">CONCATENATE(D110,J110,"_FAC")</f>
        <v>New_Reporter_FAC</v>
      </c>
      <c r="L110" s="45">
        <f>MATCH($K110,FAC_TOTALS_APTA!$A$2:$BN$2,)</f>
        <v>57</v>
      </c>
      <c r="M110" s="46">
        <f>IF(M95=0,0,VLOOKUP(M95,FAC_TOTALS_APTA!$A$4:$BP$126,$L110,FALSE))</f>
        <v>0</v>
      </c>
      <c r="N110" s="46">
        <f>IF(N95=0,0,VLOOKUP(N95,FAC_TOTALS_APTA!$A$4:$BP$126,$L110,FALSE))</f>
        <v>0</v>
      </c>
      <c r="O110" s="46">
        <f>IF(O95=0,0,VLOOKUP(O95,FAC_TOTALS_APTA!$A$4:$BP$126,$L110,FALSE))</f>
        <v>0</v>
      </c>
      <c r="P110" s="46">
        <f>IF(P95=0,0,VLOOKUP(P95,FAC_TOTALS_APTA!$A$4:$BP$126,$L110,FALSE))</f>
        <v>0</v>
      </c>
      <c r="Q110" s="46">
        <f>IF(Q95=0,0,VLOOKUP(Q95,FAC_TOTALS_APTA!$A$4:$BP$126,$L110,FALSE))</f>
        <v>0</v>
      </c>
      <c r="R110" s="46">
        <f>IF(R95=0,0,VLOOKUP(R95,FAC_TOTALS_APTA!$A$4:$BP$126,$L110,FALSE))</f>
        <v>0</v>
      </c>
      <c r="S110" s="46">
        <f>IF(S95=0,0,VLOOKUP(S95,FAC_TOTALS_APTA!$A$4:$BP$126,$L110,FALSE))</f>
        <v>0</v>
      </c>
      <c r="T110" s="46">
        <f>IF(T95=0,0,VLOOKUP(T95,FAC_TOTALS_APTA!$A$4:$BP$126,$L110,FALSE))</f>
        <v>0</v>
      </c>
      <c r="U110" s="46">
        <f>IF(U95=0,0,VLOOKUP(U95,FAC_TOTALS_APTA!$A$4:$BP$126,$L110,FALSE))</f>
        <v>0</v>
      </c>
      <c r="V110" s="46">
        <f>IF(V95=0,0,VLOOKUP(V95,FAC_TOTALS_APTA!$A$4:$BP$126,$L110,FALSE))</f>
        <v>0</v>
      </c>
      <c r="W110" s="46">
        <f>IF(W95=0,0,VLOOKUP(W95,FAC_TOTALS_APTA!$A$4:$BP$126,$L110,FALSE))</f>
        <v>0</v>
      </c>
      <c r="X110" s="46">
        <f>IF(X95=0,0,VLOOKUP(X95,FAC_TOTALS_APTA!$A$4:$BP$126,$L110,FALSE))</f>
        <v>0</v>
      </c>
      <c r="Y110" s="46">
        <f>IF(Y95=0,0,VLOOKUP(Y95,FAC_TOTALS_APTA!$A$4:$BP$126,$L110,FALSE))</f>
        <v>0</v>
      </c>
      <c r="Z110" s="46">
        <f>IF(Z95=0,0,VLOOKUP(Z95,FAC_TOTALS_APTA!$A$4:$BP$126,$L110,FALSE))</f>
        <v>0</v>
      </c>
      <c r="AA110" s="46">
        <f>IF(AA95=0,0,VLOOKUP(AA95,FAC_TOTALS_APTA!$A$4:$BP$126,$L110,FALSE))</f>
        <v>0</v>
      </c>
      <c r="AB110" s="46">
        <f>IF(AB95=0,0,VLOOKUP(AB95,FAC_TOTALS_APTA!$A$4:$BP$126,$L110,FALSE))</f>
        <v>0</v>
      </c>
      <c r="AC110" s="49">
        <f>SUM(M110:AB110)</f>
        <v>0</v>
      </c>
      <c r="AD110" s="50">
        <f>AC110/G112</f>
        <v>0</v>
      </c>
    </row>
    <row r="111" spans="1:31" s="108" customFormat="1" ht="15.75" customHeight="1" x14ac:dyDescent="0.25">
      <c r="A111" s="107"/>
      <c r="B111" s="26" t="s">
        <v>66</v>
      </c>
      <c r="C111" s="29"/>
      <c r="D111" s="7" t="s">
        <v>6</v>
      </c>
      <c r="E111" s="56"/>
      <c r="F111" s="7">
        <f>MATCH($D111,FAC_TOTALS_APTA!$A$2:$BN$2,)</f>
        <v>10</v>
      </c>
      <c r="G111" s="111">
        <f>VLOOKUP(G95,FAC_TOTALS_APTA!$A$4:$BP$126,$F111,FALSE)</f>
        <v>2976671394.1071501</v>
      </c>
      <c r="H111" s="111">
        <f>VLOOKUP(H95,FAC_TOTALS_APTA!$A$4:$BN$126,$F111,FALSE)</f>
        <v>3056595424.1209302</v>
      </c>
      <c r="I111" s="113">
        <f t="shared" ref="I111" si="38">H111/G111-1</f>
        <v>2.6850135413671872E-2</v>
      </c>
      <c r="J111" s="32"/>
      <c r="K111" s="32"/>
      <c r="L111" s="7"/>
      <c r="M111" s="30">
        <f t="shared" ref="M111:AB111" si="39">SUM(M97:M104)</f>
        <v>44551822.243184343</v>
      </c>
      <c r="N111" s="30">
        <f t="shared" si="39"/>
        <v>20502047.711339664</v>
      </c>
      <c r="O111" s="30">
        <f t="shared" si="39"/>
        <v>-122910962.84076406</v>
      </c>
      <c r="P111" s="30">
        <f t="shared" si="39"/>
        <v>-41904161.818521768</v>
      </c>
      <c r="Q111" s="30">
        <f t="shared" si="39"/>
        <v>48353559.960435718</v>
      </c>
      <c r="R111" s="30">
        <f t="shared" si="39"/>
        <v>-2727827.3272197517</v>
      </c>
      <c r="S111" s="30">
        <f t="shared" si="39"/>
        <v>0</v>
      </c>
      <c r="T111" s="30">
        <f t="shared" si="39"/>
        <v>0</v>
      </c>
      <c r="U111" s="30">
        <f t="shared" si="39"/>
        <v>0</v>
      </c>
      <c r="V111" s="30">
        <f t="shared" si="39"/>
        <v>0</v>
      </c>
      <c r="W111" s="30">
        <f t="shared" si="39"/>
        <v>0</v>
      </c>
      <c r="X111" s="30">
        <f t="shared" si="39"/>
        <v>0</v>
      </c>
      <c r="Y111" s="30">
        <f t="shared" si="39"/>
        <v>0</v>
      </c>
      <c r="Z111" s="30">
        <f t="shared" si="39"/>
        <v>0</v>
      </c>
      <c r="AA111" s="30">
        <f t="shared" si="39"/>
        <v>0</v>
      </c>
      <c r="AB111" s="30">
        <f t="shared" si="39"/>
        <v>0</v>
      </c>
      <c r="AC111" s="33">
        <f>H111-G111</f>
        <v>79924030.013780117</v>
      </c>
      <c r="AD111" s="34">
        <f>I111</f>
        <v>2.6850135413671872E-2</v>
      </c>
      <c r="AE111" s="107"/>
    </row>
    <row r="112" spans="1:31" ht="13.5" thickBot="1" x14ac:dyDescent="0.3">
      <c r="B112" s="10" t="s">
        <v>50</v>
      </c>
      <c r="C112" s="24"/>
      <c r="D112" s="24" t="s">
        <v>4</v>
      </c>
      <c r="E112" s="24"/>
      <c r="F112" s="24">
        <f>MATCH($D112,FAC_TOTALS_APTA!$A$2:$BN$2,)</f>
        <v>8</v>
      </c>
      <c r="G112" s="112">
        <f>VLOOKUP(G95,FAC_TOTALS_APTA!$A$4:$BN$126,$F112,FALSE)</f>
        <v>2929500930.99999</v>
      </c>
      <c r="H112" s="112">
        <f>VLOOKUP(H95,FAC_TOTALS_APTA!$A$4:$BN$126,$F112,FALSE)</f>
        <v>3028681761</v>
      </c>
      <c r="I112" s="114">
        <f t="shared" ref="I112" si="40">H112/G112-1</f>
        <v>3.3855879324180549E-2</v>
      </c>
      <c r="J112" s="51"/>
      <c r="K112" s="51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52">
        <f>H112-G112</f>
        <v>99180830.000010014</v>
      </c>
      <c r="AD112" s="53">
        <f>I112</f>
        <v>3.3855879324180549E-2</v>
      </c>
    </row>
    <row r="113" spans="2:30" ht="14.25" thickTop="1" thickBot="1" x14ac:dyDescent="0.3">
      <c r="B113" s="58" t="s">
        <v>67</v>
      </c>
      <c r="C113" s="59"/>
      <c r="D113" s="59"/>
      <c r="E113" s="60"/>
      <c r="F113" s="59"/>
      <c r="G113" s="59"/>
      <c r="H113" s="59"/>
      <c r="I113" s="61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3">
        <f>AD112-AD111</f>
        <v>7.0057439105086772E-3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26"/>
  <sheetViews>
    <sheetView workbookViewId="0">
      <pane xSplit="4" ySplit="3" topLeftCell="E109" activePane="bottomRight" state="frozen"/>
      <selection pane="topRight" activeCell="E1" sqref="E1"/>
      <selection pane="bottomLeft" activeCell="A4" sqref="A4"/>
      <selection pane="bottomRight" activeCell="H126" sqref="H118:H126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7.375" style="163" bestFit="1" customWidth="1"/>
    <col min="5" max="5" width="13.5" style="163" bestFit="1" customWidth="1"/>
    <col min="6" max="6" width="11.875" style="163" customWidth="1"/>
    <col min="7" max="8" width="16.25" style="164" bestFit="1" customWidth="1"/>
    <col min="9" max="9" width="15.375" style="164" customWidth="1"/>
    <col min="10" max="10" width="16.125" style="164" customWidth="1"/>
    <col min="11" max="11" width="15.5" style="164" bestFit="1" customWidth="1"/>
    <col min="12" max="12" width="14.75" style="164" bestFit="1" customWidth="1"/>
    <col min="13" max="13" width="15.25" style="164" bestFit="1" customWidth="1"/>
    <col min="14" max="15" width="12" style="164" bestFit="1" customWidth="1"/>
    <col min="16" max="16" width="16.75" style="164" bestFit="1" customWidth="1"/>
    <col min="17" max="17" width="14.5" style="164" bestFit="1" customWidth="1"/>
    <col min="18" max="18" width="12.625" style="164" bestFit="1" customWidth="1"/>
    <col min="19" max="19" width="13.875" style="164" bestFit="1" customWidth="1"/>
    <col min="20" max="20" width="14" style="164" bestFit="1" customWidth="1"/>
    <col min="21" max="21" width="13.875" style="164" customWidth="1"/>
    <col min="22" max="22" width="14" style="164" bestFit="1" customWidth="1"/>
    <col min="23" max="23" width="13.875" style="164" customWidth="1"/>
    <col min="24" max="24" width="14.125" style="164" bestFit="1" customWidth="1"/>
    <col min="25" max="25" width="14" style="164" customWidth="1"/>
    <col min="26" max="26" width="14.375" style="164" bestFit="1" customWidth="1"/>
    <col min="27" max="28" width="12" style="164" bestFit="1" customWidth="1"/>
    <col min="29" max="29" width="14.375" style="164" bestFit="1" customWidth="1"/>
    <col min="30" max="30" width="14.125" style="164" bestFit="1" customWidth="1"/>
    <col min="31" max="31" width="16.75" style="164" bestFit="1" customWidth="1"/>
    <col min="32" max="32" width="21.875" style="163" bestFit="1" customWidth="1"/>
    <col min="33" max="33" width="22.125" style="164" bestFit="1" customWidth="1"/>
    <col min="34" max="34" width="27.125" style="163" bestFit="1" customWidth="1"/>
    <col min="35" max="35" width="18.75" style="164" bestFit="1" customWidth="1"/>
    <col min="36" max="36" width="23" style="163" bestFit="1" customWidth="1"/>
    <col min="37" max="37" width="17.75" style="164" bestFit="1" customWidth="1"/>
    <col min="38" max="38" width="22.125" style="163" bestFit="1" customWidth="1"/>
    <col min="39" max="40" width="22" style="163" customWidth="1"/>
    <col min="41" max="41" width="22" style="164" bestFit="1" customWidth="1"/>
    <col min="42" max="42" width="26.25" style="163" bestFit="1" customWidth="1"/>
    <col min="43" max="43" width="18.75" style="164" bestFit="1" customWidth="1"/>
    <col min="44" max="44" width="23.125" style="163" bestFit="1" customWidth="1"/>
    <col min="45" max="50" width="23" style="163" customWidth="1"/>
    <col min="51" max="60" width="23" customWidth="1"/>
    <col min="61" max="61" width="15.375" style="2" bestFit="1" customWidth="1"/>
    <col min="62" max="65" width="25.125" style="2" customWidth="1"/>
    <col min="66" max="66" width="17.5" style="2" bestFit="1" customWidth="1"/>
  </cols>
  <sheetData>
    <row r="1" spans="1:70" s="5" customFormat="1" x14ac:dyDescent="0.25">
      <c r="C1" s="73" t="s">
        <v>12</v>
      </c>
      <c r="D1" s="162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4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2"/>
      <c r="AT1" s="162"/>
      <c r="AU1" s="162"/>
      <c r="AV1" s="162"/>
      <c r="AW1" s="165"/>
      <c r="AX1" s="165"/>
      <c r="BI1" s="74"/>
      <c r="BJ1" s="74"/>
      <c r="BK1" s="74"/>
      <c r="BL1" s="74"/>
      <c r="BM1" s="74"/>
      <c r="BN1" s="74"/>
    </row>
    <row r="2" spans="1:70" s="5" customFormat="1" x14ac:dyDescent="0.25">
      <c r="B2" s="5" t="s">
        <v>0</v>
      </c>
      <c r="C2" s="5" t="s">
        <v>2</v>
      </c>
      <c r="D2" s="162" t="s">
        <v>1</v>
      </c>
      <c r="E2" t="s">
        <v>54</v>
      </c>
      <c r="F2" t="s">
        <v>68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88</v>
      </c>
      <c r="M2" t="s">
        <v>89</v>
      </c>
      <c r="N2" t="s">
        <v>78</v>
      </c>
      <c r="O2" t="s">
        <v>79</v>
      </c>
      <c r="P2" t="s">
        <v>8</v>
      </c>
      <c r="Q2" t="s">
        <v>73</v>
      </c>
      <c r="R2" t="s">
        <v>92</v>
      </c>
      <c r="S2" t="s">
        <v>14</v>
      </c>
      <c r="T2" t="s">
        <v>9</v>
      </c>
      <c r="U2" t="s">
        <v>28</v>
      </c>
      <c r="V2" t="s">
        <v>80</v>
      </c>
      <c r="W2" t="s">
        <v>81</v>
      </c>
      <c r="X2" t="s">
        <v>94</v>
      </c>
      <c r="Y2" t="s">
        <v>95</v>
      </c>
      <c r="Z2" t="s">
        <v>96</v>
      </c>
      <c r="AA2" t="s">
        <v>97</v>
      </c>
      <c r="AB2" t="s">
        <v>98</v>
      </c>
      <c r="AC2" t="s">
        <v>99</v>
      </c>
      <c r="AD2" t="s">
        <v>69</v>
      </c>
      <c r="AE2" t="s">
        <v>43</v>
      </c>
      <c r="AF2" t="s">
        <v>44</v>
      </c>
      <c r="AG2" t="s">
        <v>90</v>
      </c>
      <c r="AH2" t="s">
        <v>91</v>
      </c>
      <c r="AI2" t="s">
        <v>85</v>
      </c>
      <c r="AJ2" t="s">
        <v>86</v>
      </c>
      <c r="AK2" t="s">
        <v>10</v>
      </c>
      <c r="AL2" t="s">
        <v>75</v>
      </c>
      <c r="AM2" t="s">
        <v>93</v>
      </c>
      <c r="AN2" t="s">
        <v>29</v>
      </c>
      <c r="AO2" t="s">
        <v>11</v>
      </c>
      <c r="AP2" t="s">
        <v>30</v>
      </c>
      <c r="AQ2" t="s">
        <v>82</v>
      </c>
      <c r="AR2" t="s">
        <v>83</v>
      </c>
      <c r="AS2" t="s">
        <v>100</v>
      </c>
      <c r="AT2" t="s">
        <v>101</v>
      </c>
      <c r="AU2" t="s">
        <v>102</v>
      </c>
      <c r="AV2" t="s">
        <v>103</v>
      </c>
      <c r="AW2" t="s">
        <v>104</v>
      </c>
      <c r="AX2" t="s">
        <v>105</v>
      </c>
      <c r="AY2" t="s">
        <v>70</v>
      </c>
      <c r="AZ2" t="s">
        <v>76</v>
      </c>
      <c r="BA2" t="s">
        <v>77</v>
      </c>
      <c r="BB2" t="s">
        <v>38</v>
      </c>
      <c r="BC2" t="s">
        <v>39</v>
      </c>
      <c r="BD2" t="s">
        <v>40</v>
      </c>
      <c r="BE2" t="s">
        <v>41</v>
      </c>
      <c r="BF2" t="s">
        <v>42</v>
      </c>
      <c r="BJ2" s="6"/>
      <c r="BK2" s="6"/>
      <c r="BL2" s="6"/>
      <c r="BM2" s="6"/>
      <c r="BN2" s="6"/>
    </row>
    <row r="3" spans="1:70" x14ac:dyDescent="0.25">
      <c r="A3" s="4">
        <v>1</v>
      </c>
      <c r="B3" s="4">
        <v>2</v>
      </c>
      <c r="C3" s="4">
        <v>3</v>
      </c>
      <c r="D3" s="166">
        <v>4</v>
      </c>
      <c r="E3" s="166">
        <v>5</v>
      </c>
      <c r="F3" s="166">
        <v>6</v>
      </c>
      <c r="G3" s="166">
        <v>7</v>
      </c>
      <c r="H3" s="166">
        <v>8</v>
      </c>
      <c r="I3" s="166">
        <v>9</v>
      </c>
      <c r="J3" s="166">
        <v>10</v>
      </c>
      <c r="K3" s="166">
        <v>11</v>
      </c>
      <c r="L3" s="166">
        <v>12</v>
      </c>
      <c r="M3" s="166">
        <v>13</v>
      </c>
      <c r="N3" s="166">
        <v>14</v>
      </c>
      <c r="O3" s="166">
        <v>15</v>
      </c>
      <c r="P3" s="166">
        <v>16</v>
      </c>
      <c r="Q3" s="166">
        <v>17</v>
      </c>
      <c r="R3" s="166">
        <v>18</v>
      </c>
      <c r="S3" s="166">
        <v>19</v>
      </c>
      <c r="T3" s="167">
        <v>20</v>
      </c>
      <c r="U3" s="166">
        <v>21</v>
      </c>
      <c r="V3" s="166">
        <v>22</v>
      </c>
      <c r="W3" s="166">
        <v>23</v>
      </c>
      <c r="X3" s="166">
        <v>24</v>
      </c>
      <c r="Y3" s="166">
        <v>25</v>
      </c>
      <c r="Z3" s="166">
        <v>26</v>
      </c>
      <c r="AA3" s="166">
        <v>27</v>
      </c>
      <c r="AB3" s="166">
        <v>28</v>
      </c>
      <c r="AC3" s="166">
        <v>29</v>
      </c>
      <c r="AD3" s="166">
        <v>30</v>
      </c>
      <c r="AE3" s="166">
        <v>31</v>
      </c>
      <c r="AF3" s="166">
        <v>32</v>
      </c>
      <c r="AG3" s="166">
        <v>33</v>
      </c>
      <c r="AH3" s="166">
        <v>34</v>
      </c>
      <c r="AI3" s="166">
        <v>35</v>
      </c>
      <c r="AJ3" s="166">
        <v>36</v>
      </c>
      <c r="AK3" s="166">
        <v>37</v>
      </c>
      <c r="AL3" s="166">
        <v>38</v>
      </c>
      <c r="AM3" s="166">
        <v>39</v>
      </c>
      <c r="AN3" s="166">
        <v>40</v>
      </c>
      <c r="AO3" s="166">
        <v>41</v>
      </c>
      <c r="AP3" s="166">
        <v>42</v>
      </c>
      <c r="AQ3" s="166">
        <v>43</v>
      </c>
      <c r="AR3" s="166">
        <v>44</v>
      </c>
      <c r="AS3" s="166"/>
      <c r="AT3" s="166"/>
      <c r="AU3" s="166"/>
      <c r="AV3" s="166"/>
      <c r="AW3" s="166"/>
      <c r="AX3" s="166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25">
      <c r="A4" t="str">
        <f>CONCATENATE(B4,"_",C4,"_",D4)</f>
        <v>0_1_2002</v>
      </c>
      <c r="B4">
        <v>0</v>
      </c>
      <c r="C4">
        <v>1</v>
      </c>
      <c r="D4" s="163">
        <v>2002</v>
      </c>
      <c r="E4" s="163">
        <v>2217749582</v>
      </c>
      <c r="F4" s="163">
        <v>2203565452</v>
      </c>
      <c r="G4" s="163">
        <v>0</v>
      </c>
      <c r="H4" s="163">
        <v>2217749582</v>
      </c>
      <c r="I4" s="163">
        <v>0</v>
      </c>
      <c r="J4" s="163">
        <v>1994363360.5709801</v>
      </c>
      <c r="K4" s="163">
        <v>0</v>
      </c>
      <c r="L4" s="163">
        <v>69431799.636510193</v>
      </c>
      <c r="M4" s="163">
        <v>0</v>
      </c>
      <c r="N4" s="163">
        <v>0.91027864284140703</v>
      </c>
      <c r="O4" s="163">
        <v>0</v>
      </c>
      <c r="P4" s="163">
        <v>9573567.1438265797</v>
      </c>
      <c r="Q4" s="163">
        <v>0.56791506562331096</v>
      </c>
      <c r="R4" s="163">
        <v>1.99892297215457</v>
      </c>
      <c r="S4" s="163">
        <v>39381.469965213502</v>
      </c>
      <c r="T4" s="164">
        <v>9.9176880297119094</v>
      </c>
      <c r="U4" s="163">
        <v>3.9438940773070499</v>
      </c>
      <c r="V4" s="163">
        <v>0</v>
      </c>
      <c r="W4" s="163">
        <v>0</v>
      </c>
      <c r="X4" s="163">
        <v>0</v>
      </c>
      <c r="Y4" s="163">
        <v>0</v>
      </c>
      <c r="Z4" s="163">
        <v>0</v>
      </c>
      <c r="AA4" s="163">
        <v>0</v>
      </c>
      <c r="AB4" s="163">
        <v>0</v>
      </c>
      <c r="AC4" s="163">
        <v>0</v>
      </c>
      <c r="AD4" s="163">
        <v>0</v>
      </c>
      <c r="AE4" s="163">
        <v>0</v>
      </c>
      <c r="AF4" s="163">
        <v>0</v>
      </c>
      <c r="AG4" s="163">
        <v>0</v>
      </c>
      <c r="AH4" s="163">
        <v>0</v>
      </c>
      <c r="AI4" s="163">
        <v>0</v>
      </c>
      <c r="AJ4" s="163">
        <v>0</v>
      </c>
      <c r="AK4" s="163">
        <v>0</v>
      </c>
      <c r="AL4" s="163">
        <v>0</v>
      </c>
      <c r="AM4" s="163">
        <v>0</v>
      </c>
      <c r="AN4" s="163">
        <v>0</v>
      </c>
      <c r="AO4" s="163">
        <v>0</v>
      </c>
      <c r="AP4" s="163">
        <v>0</v>
      </c>
      <c r="AQ4" s="163">
        <v>0</v>
      </c>
      <c r="AR4" s="163">
        <v>0</v>
      </c>
      <c r="AS4" s="163">
        <v>0</v>
      </c>
      <c r="AT4" s="163">
        <v>0</v>
      </c>
      <c r="AU4" s="163">
        <v>0</v>
      </c>
      <c r="AV4" s="163">
        <v>0</v>
      </c>
      <c r="AW4" s="163">
        <v>0</v>
      </c>
      <c r="AX4" s="163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2217749582</v>
      </c>
      <c r="BF4">
        <v>2217749582</v>
      </c>
      <c r="BI4"/>
      <c r="BJ4"/>
      <c r="BK4"/>
      <c r="BL4"/>
      <c r="BM4"/>
      <c r="BN4"/>
    </row>
    <row r="5" spans="1:70" x14ac:dyDescent="0.25">
      <c r="A5" t="str">
        <f t="shared" ref="A5:A71" si="0">CONCATENATE(B5,"_",C5,"_",D5)</f>
        <v>0_1_2003</v>
      </c>
      <c r="B5">
        <v>0</v>
      </c>
      <c r="C5">
        <v>1</v>
      </c>
      <c r="D5" s="163">
        <v>2003</v>
      </c>
      <c r="E5" s="163">
        <v>2217749582</v>
      </c>
      <c r="F5" s="163">
        <v>2203565452</v>
      </c>
      <c r="G5" s="163">
        <v>2217749582</v>
      </c>
      <c r="H5" s="163">
        <v>2150502598.99999</v>
      </c>
      <c r="I5" s="163">
        <v>-67246983.000000104</v>
      </c>
      <c r="J5" s="163">
        <v>2162464593.7940502</v>
      </c>
      <c r="K5" s="163">
        <v>36724344.986488901</v>
      </c>
      <c r="L5" s="163">
        <v>69475683.838446796</v>
      </c>
      <c r="M5" s="163">
        <v>0</v>
      </c>
      <c r="N5" s="163">
        <v>0.91687073440147104</v>
      </c>
      <c r="O5" s="163">
        <v>0</v>
      </c>
      <c r="P5" s="163">
        <v>9715711.2025870793</v>
      </c>
      <c r="Q5" s="163">
        <v>0.56633197127096302</v>
      </c>
      <c r="R5" s="163">
        <v>2.3077092528229799</v>
      </c>
      <c r="S5" s="163">
        <v>38481.401179127999</v>
      </c>
      <c r="T5" s="164">
        <v>9.8266441604857402</v>
      </c>
      <c r="U5" s="163">
        <v>3.9438940773070499</v>
      </c>
      <c r="V5" s="163">
        <v>0</v>
      </c>
      <c r="W5" s="163">
        <v>0</v>
      </c>
      <c r="X5" s="163">
        <v>0</v>
      </c>
      <c r="Y5" s="163">
        <v>0</v>
      </c>
      <c r="Z5" s="163">
        <v>0</v>
      </c>
      <c r="AA5" s="163">
        <v>0</v>
      </c>
      <c r="AB5" s="163">
        <v>0</v>
      </c>
      <c r="AC5" s="163">
        <v>0</v>
      </c>
      <c r="AD5" s="163">
        <v>0</v>
      </c>
      <c r="AE5" s="163">
        <v>0</v>
      </c>
      <c r="AF5" s="163">
        <v>0</v>
      </c>
      <c r="AG5" s="163">
        <v>-2207679.0010417402</v>
      </c>
      <c r="AH5" s="163">
        <v>0</v>
      </c>
      <c r="AI5" s="163">
        <v>-1037402.92224037</v>
      </c>
      <c r="AJ5" s="163">
        <v>0</v>
      </c>
      <c r="AK5" s="163">
        <v>8564280.24799053</v>
      </c>
      <c r="AL5" s="163">
        <v>-3595772.8203351302</v>
      </c>
      <c r="AM5" s="163">
        <v>31393671.199789699</v>
      </c>
      <c r="AN5" s="163">
        <v>3202824.5905896402</v>
      </c>
      <c r="AO5" s="163">
        <v>-400249.82512385002</v>
      </c>
      <c r="AP5" s="163">
        <v>0</v>
      </c>
      <c r="AQ5" s="163">
        <v>0</v>
      </c>
      <c r="AR5" s="163">
        <v>0</v>
      </c>
      <c r="AS5" s="168">
        <v>0</v>
      </c>
      <c r="AT5" s="163">
        <v>0</v>
      </c>
      <c r="AU5" s="168">
        <v>0</v>
      </c>
      <c r="AV5" s="163">
        <v>0</v>
      </c>
      <c r="AW5" s="168">
        <v>0</v>
      </c>
      <c r="AX5" s="163">
        <v>0</v>
      </c>
      <c r="AY5" s="3">
        <v>0</v>
      </c>
      <c r="AZ5">
        <v>0</v>
      </c>
      <c r="BA5" s="3">
        <v>0</v>
      </c>
      <c r="BB5">
        <v>37967426.903196998</v>
      </c>
      <c r="BC5">
        <v>38224938.651523203</v>
      </c>
      <c r="BD5" s="3">
        <v>-109760602.65152299</v>
      </c>
      <c r="BE5">
        <v>0</v>
      </c>
      <c r="BF5" s="3">
        <v>-71535663.999999896</v>
      </c>
      <c r="BH5" s="3"/>
      <c r="BI5"/>
      <c r="BJ5"/>
      <c r="BK5"/>
      <c r="BL5"/>
      <c r="BM5"/>
      <c r="BN5"/>
    </row>
    <row r="6" spans="1:70" x14ac:dyDescent="0.25">
      <c r="A6" t="str">
        <f t="shared" si="0"/>
        <v>0_1_2004</v>
      </c>
      <c r="B6">
        <v>0</v>
      </c>
      <c r="C6">
        <v>1</v>
      </c>
      <c r="D6" s="163">
        <v>2004</v>
      </c>
      <c r="E6" s="163">
        <v>2396974805</v>
      </c>
      <c r="F6" s="163">
        <v>2389867700</v>
      </c>
      <c r="G6" s="163">
        <v>2150502598.99999</v>
      </c>
      <c r="H6" s="163">
        <v>2410970010</v>
      </c>
      <c r="I6" s="163">
        <v>81242188.000000298</v>
      </c>
      <c r="J6" s="163">
        <v>2473027016.5234499</v>
      </c>
      <c r="K6" s="163">
        <v>77440092.2741763</v>
      </c>
      <c r="L6" s="163">
        <v>71765534.239041999</v>
      </c>
      <c r="M6" s="163">
        <v>0</v>
      </c>
      <c r="N6" s="163">
        <v>0.88111629180226403</v>
      </c>
      <c r="O6" s="163">
        <v>0</v>
      </c>
      <c r="P6" s="163">
        <v>9734314.7826844901</v>
      </c>
      <c r="Q6" s="163">
        <v>0.56708000568482797</v>
      </c>
      <c r="R6" s="163">
        <v>2.60745949407365</v>
      </c>
      <c r="S6" s="163">
        <v>38183.589923807398</v>
      </c>
      <c r="T6" s="164">
        <v>9.7869676092694604</v>
      </c>
      <c r="U6" s="163">
        <v>3.9555663396720502</v>
      </c>
      <c r="V6" s="163">
        <v>0</v>
      </c>
      <c r="W6" s="163">
        <v>0</v>
      </c>
      <c r="X6" s="163">
        <v>0</v>
      </c>
      <c r="Y6" s="163">
        <v>0</v>
      </c>
      <c r="Z6" s="163">
        <v>0</v>
      </c>
      <c r="AA6" s="163">
        <v>0</v>
      </c>
      <c r="AB6" s="163">
        <v>0</v>
      </c>
      <c r="AC6" s="163">
        <v>0</v>
      </c>
      <c r="AD6" s="163">
        <v>0</v>
      </c>
      <c r="AE6" s="163">
        <v>0</v>
      </c>
      <c r="AF6" s="163">
        <v>0</v>
      </c>
      <c r="AG6" s="163">
        <v>35328699.226478301</v>
      </c>
      <c r="AH6" s="163">
        <v>0</v>
      </c>
      <c r="AI6" s="163">
        <v>6046704.40999192</v>
      </c>
      <c r="AJ6" s="163">
        <v>0</v>
      </c>
      <c r="AK6" s="163">
        <v>10168039.4334534</v>
      </c>
      <c r="AL6" s="163">
        <v>-1978986.6940661999</v>
      </c>
      <c r="AM6" s="163">
        <v>28351271.672240298</v>
      </c>
      <c r="AN6" s="163">
        <v>4366906.1652703797</v>
      </c>
      <c r="AO6" s="163">
        <v>-381780.759351724</v>
      </c>
      <c r="AP6" s="163">
        <v>0</v>
      </c>
      <c r="AQ6" s="163">
        <v>0</v>
      </c>
      <c r="AR6" s="163">
        <v>0</v>
      </c>
      <c r="AS6" s="168">
        <v>0</v>
      </c>
      <c r="AT6" s="163">
        <v>0</v>
      </c>
      <c r="AU6" s="168">
        <v>0</v>
      </c>
      <c r="AV6" s="163">
        <v>0</v>
      </c>
      <c r="AW6" s="168">
        <v>0</v>
      </c>
      <c r="AX6" s="163">
        <v>0</v>
      </c>
      <c r="AY6" s="3">
        <v>0</v>
      </c>
      <c r="AZ6">
        <v>0</v>
      </c>
      <c r="BA6" s="3">
        <v>0</v>
      </c>
      <c r="BB6">
        <v>73178975.3261365</v>
      </c>
      <c r="BC6">
        <v>74192045.990352705</v>
      </c>
      <c r="BD6" s="3">
        <v>-3887679.99035253</v>
      </c>
      <c r="BE6">
        <v>179225222.99999899</v>
      </c>
      <c r="BF6" s="3">
        <v>249529589</v>
      </c>
      <c r="BH6" s="3"/>
      <c r="BI6"/>
      <c r="BJ6"/>
      <c r="BK6"/>
      <c r="BL6"/>
      <c r="BM6"/>
      <c r="BN6"/>
    </row>
    <row r="7" spans="1:70" x14ac:dyDescent="0.25">
      <c r="A7" t="str">
        <f t="shared" si="0"/>
        <v>0_1_2005</v>
      </c>
      <c r="B7">
        <v>0</v>
      </c>
      <c r="C7">
        <v>1</v>
      </c>
      <c r="D7" s="163">
        <v>2005</v>
      </c>
      <c r="E7" s="163">
        <v>2522641888</v>
      </c>
      <c r="F7" s="163">
        <v>2541057031</v>
      </c>
      <c r="G7" s="163">
        <v>2410970010</v>
      </c>
      <c r="H7" s="163">
        <v>2568753503.99999</v>
      </c>
      <c r="I7" s="163">
        <v>32116410.999998499</v>
      </c>
      <c r="J7" s="163">
        <v>2684025978.2527299</v>
      </c>
      <c r="K7" s="163">
        <v>24718970.963693701</v>
      </c>
      <c r="L7" s="163">
        <v>70767074.604147598</v>
      </c>
      <c r="M7" s="163">
        <v>0</v>
      </c>
      <c r="N7" s="163">
        <v>0.908709006019361</v>
      </c>
      <c r="O7" s="163">
        <v>0</v>
      </c>
      <c r="P7" s="163">
        <v>9670224.8115459997</v>
      </c>
      <c r="Q7" s="163">
        <v>0.56213257598667299</v>
      </c>
      <c r="R7" s="163">
        <v>3.0629169958820901</v>
      </c>
      <c r="S7" s="163">
        <v>37264.378431327401</v>
      </c>
      <c r="T7" s="164">
        <v>9.5820881245511096</v>
      </c>
      <c r="U7" s="163">
        <v>3.9826876644648799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0</v>
      </c>
      <c r="AB7" s="163">
        <v>0</v>
      </c>
      <c r="AC7" s="163">
        <v>0</v>
      </c>
      <c r="AD7" s="163">
        <v>0</v>
      </c>
      <c r="AE7" s="163">
        <v>0</v>
      </c>
      <c r="AF7" s="163">
        <v>0</v>
      </c>
      <c r="AG7" s="163">
        <v>-27689809.193074498</v>
      </c>
      <c r="AH7" s="163">
        <v>0</v>
      </c>
      <c r="AI7" s="163">
        <v>-2976477.0265514199</v>
      </c>
      <c r="AJ7" s="163">
        <v>0</v>
      </c>
      <c r="AK7" s="163">
        <v>11733920.8965741</v>
      </c>
      <c r="AL7" s="163">
        <v>-1455375.48266356</v>
      </c>
      <c r="AM7" s="163">
        <v>41348435.436913498</v>
      </c>
      <c r="AN7" s="163">
        <v>4218163.1801973302</v>
      </c>
      <c r="AO7" s="163">
        <v>-568874.12743573403</v>
      </c>
      <c r="AP7" s="163">
        <v>0</v>
      </c>
      <c r="AQ7" s="163">
        <v>0</v>
      </c>
      <c r="AR7" s="163">
        <v>0</v>
      </c>
      <c r="AS7" s="168">
        <v>0</v>
      </c>
      <c r="AT7" s="163">
        <v>0</v>
      </c>
      <c r="AU7" s="168">
        <v>0</v>
      </c>
      <c r="AV7" s="163">
        <v>0</v>
      </c>
      <c r="AW7" s="168">
        <v>0</v>
      </c>
      <c r="AX7" s="163">
        <v>0</v>
      </c>
      <c r="AY7" s="3">
        <v>0</v>
      </c>
      <c r="AZ7">
        <v>0</v>
      </c>
      <c r="BA7" s="3">
        <v>0</v>
      </c>
      <c r="BB7">
        <v>24609983.683959801</v>
      </c>
      <c r="BC7">
        <v>24072834.9733155</v>
      </c>
      <c r="BD7" s="3">
        <v>8043576.0266829804</v>
      </c>
      <c r="BE7">
        <v>125667082.999999</v>
      </c>
      <c r="BF7" s="3">
        <v>157783493.999998</v>
      </c>
      <c r="BH7" s="3"/>
      <c r="BI7"/>
      <c r="BJ7"/>
      <c r="BK7"/>
      <c r="BL7"/>
      <c r="BM7"/>
      <c r="BN7"/>
    </row>
    <row r="8" spans="1:70" x14ac:dyDescent="0.25">
      <c r="A8" t="str">
        <f t="shared" si="0"/>
        <v>0_1_2006</v>
      </c>
      <c r="B8">
        <v>0</v>
      </c>
      <c r="C8">
        <v>1</v>
      </c>
      <c r="D8" s="163">
        <v>2006</v>
      </c>
      <c r="E8" s="163">
        <v>2522641888</v>
      </c>
      <c r="F8" s="163">
        <v>2541057031</v>
      </c>
      <c r="G8" s="163">
        <v>2568753503.99999</v>
      </c>
      <c r="H8" s="163">
        <v>2599108817</v>
      </c>
      <c r="I8" s="163">
        <v>30355313.0000026</v>
      </c>
      <c r="J8" s="163">
        <v>2717364304.6133499</v>
      </c>
      <c r="K8" s="163">
        <v>33338326.360613599</v>
      </c>
      <c r="L8" s="163">
        <v>70624705.906152099</v>
      </c>
      <c r="M8" s="163">
        <v>0</v>
      </c>
      <c r="N8" s="163">
        <v>0.897836833845017</v>
      </c>
      <c r="O8" s="163">
        <v>0</v>
      </c>
      <c r="P8" s="163">
        <v>9915449.72303918</v>
      </c>
      <c r="Q8" s="163">
        <v>0.56167964854839703</v>
      </c>
      <c r="R8" s="163">
        <v>3.3556920653326898</v>
      </c>
      <c r="S8" s="163">
        <v>35771.540827119403</v>
      </c>
      <c r="T8" s="164">
        <v>9.4619485484100494</v>
      </c>
      <c r="U8" s="163">
        <v>4.3015517876788696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  <c r="AB8" s="163">
        <v>0</v>
      </c>
      <c r="AC8" s="163">
        <v>0</v>
      </c>
      <c r="AD8" s="163">
        <v>0</v>
      </c>
      <c r="AE8" s="163">
        <v>0</v>
      </c>
      <c r="AF8" s="163">
        <v>0</v>
      </c>
      <c r="AG8" s="163">
        <v>-6521537.6695588296</v>
      </c>
      <c r="AH8" s="163">
        <v>0</v>
      </c>
      <c r="AI8" s="163">
        <v>2019214.42694287</v>
      </c>
      <c r="AJ8" s="163">
        <v>0</v>
      </c>
      <c r="AK8" s="163">
        <v>15895790.0592988</v>
      </c>
      <c r="AL8" s="163">
        <v>-436267.489624637</v>
      </c>
      <c r="AM8" s="163">
        <v>26014067.5947286</v>
      </c>
      <c r="AN8" s="163">
        <v>6822471.31202209</v>
      </c>
      <c r="AO8" s="163">
        <v>-635671.51734270703</v>
      </c>
      <c r="AP8" s="163">
        <v>-6251095.9722818201</v>
      </c>
      <c r="AQ8" s="163">
        <v>0</v>
      </c>
      <c r="AR8" s="163">
        <v>0</v>
      </c>
      <c r="AS8" s="168">
        <v>0</v>
      </c>
      <c r="AT8" s="163">
        <v>0</v>
      </c>
      <c r="AU8" s="168">
        <v>0</v>
      </c>
      <c r="AV8" s="163">
        <v>0</v>
      </c>
      <c r="AW8" s="168">
        <v>0</v>
      </c>
      <c r="AX8" s="163">
        <v>0</v>
      </c>
      <c r="AY8" s="3">
        <v>0</v>
      </c>
      <c r="AZ8">
        <v>0</v>
      </c>
      <c r="BA8" s="3">
        <v>0</v>
      </c>
      <c r="BB8">
        <v>36906970.744184397</v>
      </c>
      <c r="BC8">
        <v>36947698.5156902</v>
      </c>
      <c r="BD8" s="3">
        <v>-6592385.5156875905</v>
      </c>
      <c r="BE8">
        <v>0</v>
      </c>
      <c r="BF8" s="3">
        <v>30355313.0000026</v>
      </c>
      <c r="BH8" s="3"/>
      <c r="BI8"/>
      <c r="BJ8"/>
      <c r="BK8"/>
      <c r="BL8"/>
      <c r="BM8"/>
      <c r="BN8"/>
    </row>
    <row r="9" spans="1:70" x14ac:dyDescent="0.25">
      <c r="A9" t="str">
        <f t="shared" si="0"/>
        <v>0_1_2007</v>
      </c>
      <c r="B9">
        <v>0</v>
      </c>
      <c r="C9">
        <v>1</v>
      </c>
      <c r="D9" s="163">
        <v>2007</v>
      </c>
      <c r="E9" s="163">
        <v>2522641888</v>
      </c>
      <c r="F9" s="163">
        <v>2541057031</v>
      </c>
      <c r="G9" s="163">
        <v>2599108817</v>
      </c>
      <c r="H9" s="163">
        <v>2608864140.99999</v>
      </c>
      <c r="I9" s="163">
        <v>9755323.9999974594</v>
      </c>
      <c r="J9" s="163">
        <v>2748423276.4630799</v>
      </c>
      <c r="K9" s="163">
        <v>31058971.8497357</v>
      </c>
      <c r="L9" s="163">
        <v>71582714.355237693</v>
      </c>
      <c r="M9" s="163">
        <v>0</v>
      </c>
      <c r="N9" s="163">
        <v>0.92086023061058198</v>
      </c>
      <c r="O9" s="163">
        <v>0</v>
      </c>
      <c r="P9" s="163">
        <v>9964969.7656980809</v>
      </c>
      <c r="Q9" s="163">
        <v>0.55508678283873902</v>
      </c>
      <c r="R9" s="163">
        <v>3.5310062793786798</v>
      </c>
      <c r="S9" s="163">
        <v>36276.706108743201</v>
      </c>
      <c r="T9" s="164">
        <v>9.2945652359991193</v>
      </c>
      <c r="U9" s="163">
        <v>4.4274885399032797</v>
      </c>
      <c r="V9" s="163">
        <v>0</v>
      </c>
      <c r="W9" s="163">
        <v>0</v>
      </c>
      <c r="X9" s="163">
        <v>0</v>
      </c>
      <c r="Y9" s="163">
        <v>0</v>
      </c>
      <c r="Z9" s="163">
        <v>0</v>
      </c>
      <c r="AA9" s="163">
        <v>0</v>
      </c>
      <c r="AB9" s="163">
        <v>0</v>
      </c>
      <c r="AC9" s="163">
        <v>0</v>
      </c>
      <c r="AD9" s="163">
        <v>0</v>
      </c>
      <c r="AE9" s="163">
        <v>0</v>
      </c>
      <c r="AF9" s="163">
        <v>0</v>
      </c>
      <c r="AG9" s="163">
        <v>29539649.187772099</v>
      </c>
      <c r="AH9" s="163">
        <v>0</v>
      </c>
      <c r="AI9" s="163">
        <v>-5215474.6060168501</v>
      </c>
      <c r="AJ9" s="163">
        <v>0</v>
      </c>
      <c r="AK9" s="163">
        <v>4381641.2276491998</v>
      </c>
      <c r="AL9" s="163">
        <v>-6676654.3625895996</v>
      </c>
      <c r="AM9" s="163">
        <v>14862599.172473</v>
      </c>
      <c r="AN9" s="163">
        <v>-2370456.8144002701</v>
      </c>
      <c r="AO9" s="163">
        <v>-844871.49220022699</v>
      </c>
      <c r="AP9" s="163">
        <v>-2693961.49045644</v>
      </c>
      <c r="AQ9" s="163">
        <v>0</v>
      </c>
      <c r="AR9" s="163">
        <v>0</v>
      </c>
      <c r="AS9" s="168">
        <v>0</v>
      </c>
      <c r="AT9" s="163">
        <v>0</v>
      </c>
      <c r="AU9" s="168">
        <v>0</v>
      </c>
      <c r="AV9" s="163">
        <v>0</v>
      </c>
      <c r="AW9" s="168">
        <v>0</v>
      </c>
      <c r="AX9" s="163">
        <v>0</v>
      </c>
      <c r="AY9" s="3">
        <v>0</v>
      </c>
      <c r="AZ9">
        <v>0</v>
      </c>
      <c r="BA9" s="3">
        <v>0</v>
      </c>
      <c r="BB9">
        <v>30982470.822230902</v>
      </c>
      <c r="BC9">
        <v>30955018.9229552</v>
      </c>
      <c r="BD9" s="3">
        <v>-21199694.9229578</v>
      </c>
      <c r="BE9">
        <v>0</v>
      </c>
      <c r="BF9" s="3">
        <v>9755323.9999974594</v>
      </c>
      <c r="BH9" s="3"/>
      <c r="BI9"/>
      <c r="BJ9"/>
      <c r="BK9"/>
      <c r="BL9"/>
      <c r="BM9"/>
      <c r="BN9"/>
    </row>
    <row r="10" spans="1:70" x14ac:dyDescent="0.25">
      <c r="A10" t="str">
        <f t="shared" si="0"/>
        <v>0_1_2008</v>
      </c>
      <c r="B10">
        <v>0</v>
      </c>
      <c r="C10">
        <v>1</v>
      </c>
      <c r="D10" s="163">
        <v>2008</v>
      </c>
      <c r="E10" s="163">
        <v>2522641888</v>
      </c>
      <c r="F10" s="163">
        <v>2541057031</v>
      </c>
      <c r="G10" s="163">
        <v>2608864140.99999</v>
      </c>
      <c r="H10" s="163">
        <v>2692308348.99999</v>
      </c>
      <c r="I10" s="163">
        <v>83444208.000000998</v>
      </c>
      <c r="J10" s="163">
        <v>2807439224.0184598</v>
      </c>
      <c r="K10" s="163">
        <v>59015947.555375002</v>
      </c>
      <c r="L10" s="163">
        <v>71889164.491291001</v>
      </c>
      <c r="M10" s="163">
        <v>0</v>
      </c>
      <c r="N10" s="163">
        <v>0.90104162550678502</v>
      </c>
      <c r="O10" s="163">
        <v>0</v>
      </c>
      <c r="P10" s="163">
        <v>9988399.3974122796</v>
      </c>
      <c r="Q10" s="163">
        <v>0.55810480951068597</v>
      </c>
      <c r="R10" s="163">
        <v>3.9554554445044898</v>
      </c>
      <c r="S10" s="163">
        <v>36238.918817514997</v>
      </c>
      <c r="T10" s="164">
        <v>9.4554621860263008</v>
      </c>
      <c r="U10" s="163">
        <v>4.5087477278502996</v>
      </c>
      <c r="V10" s="163">
        <v>0</v>
      </c>
      <c r="W10" s="163">
        <v>0</v>
      </c>
      <c r="X10" s="163">
        <v>0</v>
      </c>
      <c r="Y10" s="163">
        <v>0</v>
      </c>
      <c r="Z10" s="163">
        <v>0</v>
      </c>
      <c r="AA10" s="163">
        <v>0</v>
      </c>
      <c r="AB10" s="163">
        <v>0</v>
      </c>
      <c r="AC10" s="163">
        <v>0</v>
      </c>
      <c r="AD10" s="163">
        <v>0</v>
      </c>
      <c r="AE10" s="163">
        <v>7.1046637199104395E-2</v>
      </c>
      <c r="AF10" s="163">
        <v>0</v>
      </c>
      <c r="AG10" s="163">
        <v>14082011.479966</v>
      </c>
      <c r="AH10" s="163">
        <v>0</v>
      </c>
      <c r="AI10" s="163">
        <v>3787752.8681645798</v>
      </c>
      <c r="AJ10" s="163">
        <v>0</v>
      </c>
      <c r="AK10" s="163">
        <v>2897413.9614306898</v>
      </c>
      <c r="AL10" s="163">
        <v>3070330.4232053701</v>
      </c>
      <c r="AM10" s="163">
        <v>34049871.859393299</v>
      </c>
      <c r="AN10" s="163">
        <v>218469.42751609301</v>
      </c>
      <c r="AO10" s="163">
        <v>830898.161540395</v>
      </c>
      <c r="AP10" s="163">
        <v>-1634366.9653542601</v>
      </c>
      <c r="AQ10" s="163">
        <v>0</v>
      </c>
      <c r="AR10" s="163">
        <v>0</v>
      </c>
      <c r="AS10" s="168">
        <v>0</v>
      </c>
      <c r="AT10" s="163">
        <v>0</v>
      </c>
      <c r="AU10" s="168">
        <v>0</v>
      </c>
      <c r="AV10" s="163">
        <v>0</v>
      </c>
      <c r="AW10" s="168">
        <v>0</v>
      </c>
      <c r="AX10" s="163">
        <v>0</v>
      </c>
      <c r="AY10" s="3">
        <v>0</v>
      </c>
      <c r="AZ10">
        <v>-2047416.9711154499</v>
      </c>
      <c r="BA10" s="3">
        <v>0</v>
      </c>
      <c r="BB10">
        <v>55254964.244746797</v>
      </c>
      <c r="BC10">
        <v>55633329.433776997</v>
      </c>
      <c r="BD10" s="3">
        <v>27810878.566223901</v>
      </c>
      <c r="BE10">
        <v>0</v>
      </c>
      <c r="BF10" s="3">
        <v>83444208.000000998</v>
      </c>
      <c r="BH10" s="3"/>
      <c r="BI10"/>
      <c r="BJ10"/>
      <c r="BK10"/>
      <c r="BL10"/>
      <c r="BM10"/>
      <c r="BN10"/>
    </row>
    <row r="11" spans="1:70" x14ac:dyDescent="0.25">
      <c r="A11" t="str">
        <f t="shared" si="0"/>
        <v>0_1_2009</v>
      </c>
      <c r="B11">
        <v>0</v>
      </c>
      <c r="C11">
        <v>1</v>
      </c>
      <c r="D11" s="163">
        <v>2009</v>
      </c>
      <c r="E11" s="163">
        <v>2522641888</v>
      </c>
      <c r="F11" s="163">
        <v>2541057031</v>
      </c>
      <c r="G11" s="163">
        <v>2692308348.99999</v>
      </c>
      <c r="H11" s="163">
        <v>2564111221</v>
      </c>
      <c r="I11" s="163">
        <v>-128197127.999999</v>
      </c>
      <c r="J11" s="163">
        <v>2680127569.3733401</v>
      </c>
      <c r="K11" s="163">
        <v>-127311654.645116</v>
      </c>
      <c r="L11" s="163">
        <v>70967398.250165403</v>
      </c>
      <c r="M11" s="163">
        <v>0</v>
      </c>
      <c r="N11" s="163">
        <v>0.99318691376596602</v>
      </c>
      <c r="O11" s="163">
        <v>0</v>
      </c>
      <c r="P11" s="163">
        <v>9910892.7921914905</v>
      </c>
      <c r="Q11" s="163">
        <v>0.56058664875456199</v>
      </c>
      <c r="R11" s="163">
        <v>2.9101362046971899</v>
      </c>
      <c r="S11" s="163">
        <v>34545.635455789001</v>
      </c>
      <c r="T11" s="164">
        <v>9.5671246893685105</v>
      </c>
      <c r="U11" s="163">
        <v>4.7193406660422497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0</v>
      </c>
      <c r="AB11" s="163">
        <v>0</v>
      </c>
      <c r="AC11" s="163">
        <v>0</v>
      </c>
      <c r="AD11" s="163">
        <v>0</v>
      </c>
      <c r="AE11" s="163">
        <v>7.1046637199104395E-2</v>
      </c>
      <c r="AF11" s="163">
        <v>0</v>
      </c>
      <c r="AG11" s="163">
        <v>-18778893.314769499</v>
      </c>
      <c r="AH11" s="163">
        <v>0</v>
      </c>
      <c r="AI11" s="163">
        <v>-19460711.912220102</v>
      </c>
      <c r="AJ11" s="163">
        <v>0</v>
      </c>
      <c r="AK11" s="163">
        <v>-2741136.7079264</v>
      </c>
      <c r="AL11" s="163">
        <v>2756497.21530275</v>
      </c>
      <c r="AM11" s="163">
        <v>-90853964.860823706</v>
      </c>
      <c r="AN11" s="163">
        <v>8753384.6267333403</v>
      </c>
      <c r="AO11" s="163">
        <v>590017.21941006696</v>
      </c>
      <c r="AP11" s="163">
        <v>-4398055.5070822798</v>
      </c>
      <c r="AQ11" s="163">
        <v>0</v>
      </c>
      <c r="AR11" s="163">
        <v>0</v>
      </c>
      <c r="AS11" s="168">
        <v>0</v>
      </c>
      <c r="AT11" s="163">
        <v>0</v>
      </c>
      <c r="AU11" s="168">
        <v>0</v>
      </c>
      <c r="AV11" s="163">
        <v>0</v>
      </c>
      <c r="AW11" s="168">
        <v>0</v>
      </c>
      <c r="AX11" s="163">
        <v>0</v>
      </c>
      <c r="AY11" s="3">
        <v>0</v>
      </c>
      <c r="AZ11">
        <v>0</v>
      </c>
      <c r="BA11" s="3">
        <v>0</v>
      </c>
      <c r="BB11">
        <v>-124132863.241376</v>
      </c>
      <c r="BC11">
        <v>-122927333.110136</v>
      </c>
      <c r="BD11" s="3">
        <v>-5269794.8898632899</v>
      </c>
      <c r="BE11">
        <v>0</v>
      </c>
      <c r="BF11" s="3">
        <v>-128197127.999999</v>
      </c>
      <c r="BH11" s="3"/>
      <c r="BI11"/>
      <c r="BJ11"/>
      <c r="BK11"/>
      <c r="BL11"/>
      <c r="BM11"/>
      <c r="BN11"/>
    </row>
    <row r="12" spans="1:70" x14ac:dyDescent="0.25">
      <c r="A12" t="str">
        <f t="shared" si="0"/>
        <v>0_1_2010</v>
      </c>
      <c r="B12">
        <v>0</v>
      </c>
      <c r="C12">
        <v>1</v>
      </c>
      <c r="D12" s="163">
        <v>2010</v>
      </c>
      <c r="E12" s="163">
        <v>2522641888</v>
      </c>
      <c r="F12" s="163">
        <v>2541057031</v>
      </c>
      <c r="G12" s="163">
        <v>2564111221</v>
      </c>
      <c r="H12" s="163">
        <v>2477369489</v>
      </c>
      <c r="I12" s="163">
        <v>-86741731.999998793</v>
      </c>
      <c r="J12" s="163">
        <v>2634253442.7052698</v>
      </c>
      <c r="K12" s="163">
        <v>-45874126.6680758</v>
      </c>
      <c r="L12" s="163">
        <v>67087317.041166797</v>
      </c>
      <c r="M12" s="163">
        <v>0</v>
      </c>
      <c r="N12" s="163">
        <v>1.0111597906565399</v>
      </c>
      <c r="O12" s="163">
        <v>0</v>
      </c>
      <c r="P12" s="163">
        <v>9893600.1005124096</v>
      </c>
      <c r="Q12" s="163">
        <v>0.56410963816295001</v>
      </c>
      <c r="R12" s="163">
        <v>3.3619635552803002</v>
      </c>
      <c r="S12" s="163">
        <v>33716.160475015902</v>
      </c>
      <c r="T12" s="164">
        <v>9.7777681153092697</v>
      </c>
      <c r="U12" s="163">
        <v>4.9479701995259902</v>
      </c>
      <c r="V12" s="163">
        <v>0</v>
      </c>
      <c r="W12" s="163">
        <v>0</v>
      </c>
      <c r="X12" s="163">
        <v>0</v>
      </c>
      <c r="Y12" s="163">
        <v>0</v>
      </c>
      <c r="Z12" s="163">
        <v>0</v>
      </c>
      <c r="AA12" s="163">
        <v>0</v>
      </c>
      <c r="AB12" s="163">
        <v>0</v>
      </c>
      <c r="AC12" s="163">
        <v>0</v>
      </c>
      <c r="AD12" s="163">
        <v>0</v>
      </c>
      <c r="AE12" s="163">
        <v>0.127685464009864</v>
      </c>
      <c r="AF12" s="163">
        <v>0</v>
      </c>
      <c r="AG12" s="163">
        <v>-82041592.538064599</v>
      </c>
      <c r="AH12" s="163">
        <v>0</v>
      </c>
      <c r="AI12" s="163">
        <v>-3508432.3044689102</v>
      </c>
      <c r="AJ12" s="163">
        <v>0</v>
      </c>
      <c r="AK12" s="163">
        <v>313611.30480092298</v>
      </c>
      <c r="AL12" s="163">
        <v>3497831.9285002099</v>
      </c>
      <c r="AM12" s="163">
        <v>40981935.623953097</v>
      </c>
      <c r="AN12" s="163">
        <v>4173309.5159133999</v>
      </c>
      <c r="AO12" s="163">
        <v>1100699.5190338099</v>
      </c>
      <c r="AP12" s="163">
        <v>-4548274.3079848504</v>
      </c>
      <c r="AQ12" s="163">
        <v>0</v>
      </c>
      <c r="AR12" s="163">
        <v>0</v>
      </c>
      <c r="AS12" s="168">
        <v>0</v>
      </c>
      <c r="AT12" s="163">
        <v>0</v>
      </c>
      <c r="AU12" s="168">
        <v>0</v>
      </c>
      <c r="AV12" s="163">
        <v>0</v>
      </c>
      <c r="AW12" s="168">
        <v>0</v>
      </c>
      <c r="AX12" s="163">
        <v>0</v>
      </c>
      <c r="AY12" s="3">
        <v>0</v>
      </c>
      <c r="AZ12">
        <v>-1745945.8682661799</v>
      </c>
      <c r="BA12" s="3">
        <v>0</v>
      </c>
      <c r="BB12">
        <v>-41776857.126583099</v>
      </c>
      <c r="BC12">
        <v>-42794860.986472301</v>
      </c>
      <c r="BD12" s="3">
        <v>-43946871.013526499</v>
      </c>
      <c r="BE12">
        <v>0</v>
      </c>
      <c r="BF12" s="3">
        <v>-86741731.999998793</v>
      </c>
      <c r="BH12" s="3"/>
      <c r="BI12"/>
      <c r="BJ12"/>
      <c r="BK12"/>
      <c r="BL12"/>
      <c r="BM12"/>
      <c r="BN12"/>
    </row>
    <row r="13" spans="1:70" x14ac:dyDescent="0.25">
      <c r="A13" t="str">
        <f t="shared" si="0"/>
        <v>0_1_2011</v>
      </c>
      <c r="B13">
        <v>0</v>
      </c>
      <c r="C13">
        <v>1</v>
      </c>
      <c r="D13" s="163">
        <v>2011</v>
      </c>
      <c r="E13" s="163">
        <v>2522641888</v>
      </c>
      <c r="F13" s="163">
        <v>2541057031</v>
      </c>
      <c r="G13" s="163">
        <v>2477369489</v>
      </c>
      <c r="H13" s="163">
        <v>2507911502</v>
      </c>
      <c r="I13" s="163">
        <v>30542012.999999698</v>
      </c>
      <c r="J13" s="163">
        <v>2629171864.85706</v>
      </c>
      <c r="K13" s="163">
        <v>-5081577.8482041396</v>
      </c>
      <c r="L13" s="163">
        <v>64589050.378745601</v>
      </c>
      <c r="M13" s="163">
        <v>0</v>
      </c>
      <c r="N13" s="163">
        <v>1.0324809727559301</v>
      </c>
      <c r="O13" s="163">
        <v>0</v>
      </c>
      <c r="P13" s="163">
        <v>9986664.0981256608</v>
      </c>
      <c r="Q13" s="163">
        <v>0.55971715621927998</v>
      </c>
      <c r="R13" s="163">
        <v>4.09287732495845</v>
      </c>
      <c r="S13" s="163">
        <v>33057.754898560801</v>
      </c>
      <c r="T13" s="164">
        <v>10.065434436475099</v>
      </c>
      <c r="U13" s="163">
        <v>4.8950368235540802</v>
      </c>
      <c r="V13" s="163">
        <v>0</v>
      </c>
      <c r="W13" s="163">
        <v>0</v>
      </c>
      <c r="X13" s="163">
        <v>0</v>
      </c>
      <c r="Y13" s="163">
        <v>0.12496612797067699</v>
      </c>
      <c r="Z13" s="163">
        <v>0</v>
      </c>
      <c r="AA13" s="163">
        <v>0</v>
      </c>
      <c r="AB13" s="163">
        <v>0</v>
      </c>
      <c r="AC13" s="163">
        <v>0</v>
      </c>
      <c r="AD13" s="163">
        <v>0</v>
      </c>
      <c r="AE13" s="163">
        <v>0.16867203705134001</v>
      </c>
      <c r="AF13" s="163">
        <v>0</v>
      </c>
      <c r="AG13" s="163">
        <v>-54879158.586841501</v>
      </c>
      <c r="AH13" s="163">
        <v>0</v>
      </c>
      <c r="AI13" s="163">
        <v>-3805625.5773160001</v>
      </c>
      <c r="AJ13" s="163">
        <v>0</v>
      </c>
      <c r="AK13" s="163">
        <v>5790032.8069059895</v>
      </c>
      <c r="AL13" s="163">
        <v>-4259033.8941038596</v>
      </c>
      <c r="AM13" s="163">
        <v>56276666.570901498</v>
      </c>
      <c r="AN13" s="163">
        <v>3250550.02359467</v>
      </c>
      <c r="AO13" s="163">
        <v>1432689.2160988699</v>
      </c>
      <c r="AP13" s="163">
        <v>1078121.00471037</v>
      </c>
      <c r="AQ13" s="163">
        <v>0</v>
      </c>
      <c r="AR13" s="163">
        <v>0</v>
      </c>
      <c r="AS13" s="168">
        <v>0</v>
      </c>
      <c r="AT13" s="163">
        <v>-6202914.4016979001</v>
      </c>
      <c r="AU13" s="168">
        <v>0</v>
      </c>
      <c r="AV13" s="163">
        <v>0</v>
      </c>
      <c r="AW13" s="168">
        <v>0</v>
      </c>
      <c r="AX13" s="163">
        <v>0</v>
      </c>
      <c r="AY13" s="3">
        <v>0</v>
      </c>
      <c r="AZ13">
        <v>-1208826.38186593</v>
      </c>
      <c r="BA13" s="3">
        <v>0</v>
      </c>
      <c r="BB13">
        <v>-2527499.2196138198</v>
      </c>
      <c r="BC13">
        <v>-3851163.4801769299</v>
      </c>
      <c r="BD13" s="3">
        <v>34393176.480176702</v>
      </c>
      <c r="BE13">
        <v>0</v>
      </c>
      <c r="BF13" s="3">
        <v>30542012.999999698</v>
      </c>
      <c r="BH13" s="3"/>
      <c r="BI13"/>
      <c r="BJ13"/>
      <c r="BK13"/>
      <c r="BL13"/>
      <c r="BM13"/>
      <c r="BN13"/>
    </row>
    <row r="14" spans="1:70" x14ac:dyDescent="0.25">
      <c r="A14" t="str">
        <f t="shared" si="0"/>
        <v>0_1_2012</v>
      </c>
      <c r="B14">
        <v>0</v>
      </c>
      <c r="C14">
        <v>1</v>
      </c>
      <c r="D14" s="163">
        <v>2012</v>
      </c>
      <c r="E14" s="163">
        <v>2522641888</v>
      </c>
      <c r="F14" s="163">
        <v>2541057031</v>
      </c>
      <c r="G14" s="163">
        <v>2507911502</v>
      </c>
      <c r="H14" s="163">
        <v>2541057030.99999</v>
      </c>
      <c r="I14" s="163">
        <v>33145528.999999002</v>
      </c>
      <c r="J14" s="163">
        <v>2587826364.9512901</v>
      </c>
      <c r="K14" s="163">
        <v>-41345499.905771203</v>
      </c>
      <c r="L14" s="163">
        <v>63654979.010831997</v>
      </c>
      <c r="M14" s="163">
        <v>0</v>
      </c>
      <c r="N14" s="163">
        <v>1.03319372827068</v>
      </c>
      <c r="O14" s="163">
        <v>0</v>
      </c>
      <c r="P14" s="163">
        <v>10106162.1305601</v>
      </c>
      <c r="Q14" s="163">
        <v>0.55566673939080602</v>
      </c>
      <c r="R14" s="163">
        <v>4.1402142572755398</v>
      </c>
      <c r="S14" s="163">
        <v>32885.708578535901</v>
      </c>
      <c r="T14" s="164">
        <v>9.9589405328228597</v>
      </c>
      <c r="U14" s="163">
        <v>4.9873568486467601</v>
      </c>
      <c r="V14" s="163">
        <v>0</v>
      </c>
      <c r="W14" s="163">
        <v>0</v>
      </c>
      <c r="X14" s="163">
        <v>0</v>
      </c>
      <c r="Y14" s="163">
        <v>0.50499774940706799</v>
      </c>
      <c r="Z14" s="163">
        <v>0</v>
      </c>
      <c r="AA14" s="163">
        <v>0</v>
      </c>
      <c r="AB14" s="163">
        <v>0</v>
      </c>
      <c r="AC14" s="163">
        <v>0</v>
      </c>
      <c r="AD14" s="163">
        <v>0</v>
      </c>
      <c r="AE14" s="163">
        <v>0.20578687227443601</v>
      </c>
      <c r="AF14" s="163">
        <v>0</v>
      </c>
      <c r="AG14" s="163">
        <v>-21218383.3488774</v>
      </c>
      <c r="AH14" s="163">
        <v>0</v>
      </c>
      <c r="AI14" s="163">
        <v>89625.565696142003</v>
      </c>
      <c r="AJ14" s="163">
        <v>0</v>
      </c>
      <c r="AK14" s="163">
        <v>7313755.0479763104</v>
      </c>
      <c r="AL14" s="163">
        <v>-3838555.1309090001</v>
      </c>
      <c r="AM14" s="163">
        <v>3232921.5000742399</v>
      </c>
      <c r="AN14" s="163">
        <v>977621.18511293305</v>
      </c>
      <c r="AO14" s="163">
        <v>-547873.26868249197</v>
      </c>
      <c r="AP14" s="163">
        <v>-2006571.1008436601</v>
      </c>
      <c r="AQ14" s="163">
        <v>0</v>
      </c>
      <c r="AR14" s="163">
        <v>0</v>
      </c>
      <c r="AS14" s="168">
        <v>0</v>
      </c>
      <c r="AT14" s="163">
        <v>-21623271.925549299</v>
      </c>
      <c r="AU14" s="168">
        <v>0</v>
      </c>
      <c r="AV14" s="163">
        <v>0</v>
      </c>
      <c r="AW14" s="168">
        <v>0</v>
      </c>
      <c r="AX14" s="163">
        <v>0</v>
      </c>
      <c r="AY14" s="3">
        <v>0</v>
      </c>
      <c r="AZ14">
        <v>-756114.72411717405</v>
      </c>
      <c r="BA14" s="3">
        <v>0</v>
      </c>
      <c r="BB14">
        <v>-38376846.200119503</v>
      </c>
      <c r="BC14">
        <v>-38255264.461048998</v>
      </c>
      <c r="BD14" s="3">
        <v>71400793.461048007</v>
      </c>
      <c r="BE14">
        <v>0</v>
      </c>
      <c r="BF14" s="3">
        <v>33145528.999999002</v>
      </c>
      <c r="BH14" s="3"/>
      <c r="BI14"/>
      <c r="BJ14"/>
      <c r="BK14"/>
      <c r="BL14"/>
      <c r="BM14"/>
      <c r="BN14"/>
    </row>
    <row r="15" spans="1:70" x14ac:dyDescent="0.25">
      <c r="A15" t="str">
        <f t="shared" si="0"/>
        <v>0_1_2013</v>
      </c>
      <c r="B15">
        <v>0</v>
      </c>
      <c r="C15">
        <v>1</v>
      </c>
      <c r="D15" s="163">
        <v>2013</v>
      </c>
      <c r="E15" s="163">
        <v>2522641888</v>
      </c>
      <c r="F15" s="163">
        <v>2541057031</v>
      </c>
      <c r="G15" s="163">
        <v>2541057030.99999</v>
      </c>
      <c r="H15" s="163">
        <v>2538567550</v>
      </c>
      <c r="I15" s="163">
        <v>-2489480.9999990901</v>
      </c>
      <c r="J15" s="163">
        <v>2550673138.1837702</v>
      </c>
      <c r="K15" s="163">
        <v>-37153226.7675163</v>
      </c>
      <c r="L15" s="163">
        <v>64440490.501856402</v>
      </c>
      <c r="M15" s="163">
        <v>0</v>
      </c>
      <c r="N15" s="163">
        <v>1.0525608051525199</v>
      </c>
      <c r="O15" s="163">
        <v>0</v>
      </c>
      <c r="P15" s="163">
        <v>10218543.9397672</v>
      </c>
      <c r="Q15" s="163">
        <v>0.55548457630107895</v>
      </c>
      <c r="R15" s="163">
        <v>3.9654549378235</v>
      </c>
      <c r="S15" s="163">
        <v>33089.926406244202</v>
      </c>
      <c r="T15" s="164">
        <v>9.6952007021101192</v>
      </c>
      <c r="U15" s="163">
        <v>4.99002797712998</v>
      </c>
      <c r="V15" s="163">
        <v>0</v>
      </c>
      <c r="W15" s="163">
        <v>0</v>
      </c>
      <c r="X15" s="163">
        <v>0</v>
      </c>
      <c r="Y15" s="163">
        <v>1.3142978187952701</v>
      </c>
      <c r="Z15" s="163">
        <v>0</v>
      </c>
      <c r="AA15" s="163">
        <v>0</v>
      </c>
      <c r="AB15" s="163">
        <v>0</v>
      </c>
      <c r="AC15" s="163">
        <v>0</v>
      </c>
      <c r="AD15" s="163">
        <v>0</v>
      </c>
      <c r="AE15" s="163">
        <v>0.20578687227443601</v>
      </c>
      <c r="AF15" s="163">
        <v>0</v>
      </c>
      <c r="AG15" s="163">
        <v>23492780.758938201</v>
      </c>
      <c r="AH15" s="163">
        <v>0</v>
      </c>
      <c r="AI15" s="163">
        <v>-3344173.50104099</v>
      </c>
      <c r="AJ15" s="163">
        <v>0</v>
      </c>
      <c r="AK15" s="163">
        <v>6843658.8388847997</v>
      </c>
      <c r="AL15" s="163">
        <v>-138679.46248771599</v>
      </c>
      <c r="AM15" s="163">
        <v>-12551578.3071741</v>
      </c>
      <c r="AN15" s="163">
        <v>-976638.23417538195</v>
      </c>
      <c r="AO15" s="163">
        <v>-1282452.1721087799</v>
      </c>
      <c r="AP15" s="163">
        <v>-29575.617277844802</v>
      </c>
      <c r="AQ15" s="163">
        <v>0</v>
      </c>
      <c r="AR15" s="163">
        <v>0</v>
      </c>
      <c r="AS15" s="168">
        <v>0</v>
      </c>
      <c r="AT15" s="163">
        <v>-47268752.130290598</v>
      </c>
      <c r="AU15" s="168">
        <v>0</v>
      </c>
      <c r="AV15" s="163">
        <v>0</v>
      </c>
      <c r="AW15" s="168">
        <v>0</v>
      </c>
      <c r="AX15" s="163">
        <v>0</v>
      </c>
      <c r="AY15" s="3">
        <v>0</v>
      </c>
      <c r="AZ15">
        <v>0</v>
      </c>
      <c r="BA15" s="3">
        <v>0</v>
      </c>
      <c r="BB15">
        <v>-35255409.826732397</v>
      </c>
      <c r="BC15">
        <v>-35571586.268021502</v>
      </c>
      <c r="BD15" s="3">
        <v>33082105.268022399</v>
      </c>
      <c r="BE15">
        <v>0</v>
      </c>
      <c r="BF15" s="3">
        <v>-2489480.9999990901</v>
      </c>
      <c r="BH15" s="3"/>
      <c r="BI15"/>
      <c r="BJ15"/>
      <c r="BK15"/>
      <c r="BL15"/>
      <c r="BM15"/>
      <c r="BN15"/>
    </row>
    <row r="16" spans="1:70" x14ac:dyDescent="0.25">
      <c r="A16" t="str">
        <f t="shared" si="0"/>
        <v>0_1_2014</v>
      </c>
      <c r="B16">
        <v>0</v>
      </c>
      <c r="C16">
        <v>1</v>
      </c>
      <c r="D16" s="163">
        <v>2014</v>
      </c>
      <c r="E16" s="163">
        <v>2522641888</v>
      </c>
      <c r="F16" s="163">
        <v>2541057031</v>
      </c>
      <c r="G16" s="163">
        <v>2538567550</v>
      </c>
      <c r="H16" s="163">
        <v>2510923485.99999</v>
      </c>
      <c r="I16" s="163">
        <v>-27644064.000002</v>
      </c>
      <c r="J16" s="163">
        <v>2482207353.3906999</v>
      </c>
      <c r="K16" s="163">
        <v>-68465784.793074101</v>
      </c>
      <c r="L16" s="163">
        <v>64472290.625995196</v>
      </c>
      <c r="M16" s="163">
        <v>0</v>
      </c>
      <c r="N16" s="163">
        <v>1.0552857020000399</v>
      </c>
      <c r="O16" s="163">
        <v>0</v>
      </c>
      <c r="P16" s="163">
        <v>10358402.7220985</v>
      </c>
      <c r="Q16" s="163">
        <v>0.55491771804149104</v>
      </c>
      <c r="R16" s="163">
        <v>3.7576320769069</v>
      </c>
      <c r="S16" s="163">
        <v>33372.446493620198</v>
      </c>
      <c r="T16" s="164">
        <v>9.6436540883721307</v>
      </c>
      <c r="U16" s="163">
        <v>5.14302810748379</v>
      </c>
      <c r="V16" s="163">
        <v>0</v>
      </c>
      <c r="W16" s="163">
        <v>0</v>
      </c>
      <c r="X16" s="163">
        <v>0</v>
      </c>
      <c r="Y16" s="163">
        <v>2.1833497858733701</v>
      </c>
      <c r="Z16" s="163">
        <v>0</v>
      </c>
      <c r="AA16" s="163">
        <v>0</v>
      </c>
      <c r="AB16" s="163">
        <v>0</v>
      </c>
      <c r="AC16" s="163">
        <v>0</v>
      </c>
      <c r="AD16" s="163">
        <v>0</v>
      </c>
      <c r="AE16" s="163">
        <v>0.47212362391407298</v>
      </c>
      <c r="AF16" s="163">
        <v>0</v>
      </c>
      <c r="AG16" s="163">
        <v>4324563.0518405996</v>
      </c>
      <c r="AH16" s="163">
        <v>0</v>
      </c>
      <c r="AI16" s="163">
        <v>-1004486.61845726</v>
      </c>
      <c r="AJ16" s="163">
        <v>0</v>
      </c>
      <c r="AK16" s="163">
        <v>8122751.2668222403</v>
      </c>
      <c r="AL16" s="163">
        <v>-529757.48291076696</v>
      </c>
      <c r="AM16" s="163">
        <v>-15647064.618431499</v>
      </c>
      <c r="AN16" s="163">
        <v>-1421947.47480364</v>
      </c>
      <c r="AO16" s="163">
        <v>-317502.76465193398</v>
      </c>
      <c r="AP16" s="163">
        <v>-3189196.37795967</v>
      </c>
      <c r="AQ16" s="163">
        <v>0</v>
      </c>
      <c r="AR16" s="163">
        <v>0</v>
      </c>
      <c r="AS16" s="168">
        <v>0</v>
      </c>
      <c r="AT16" s="163">
        <v>-50596115.455302902</v>
      </c>
      <c r="AU16" s="168">
        <v>0</v>
      </c>
      <c r="AV16" s="163">
        <v>0</v>
      </c>
      <c r="AW16" s="168">
        <v>0</v>
      </c>
      <c r="AX16" s="163">
        <v>0</v>
      </c>
      <c r="AY16" s="3">
        <v>0</v>
      </c>
      <c r="AZ16">
        <v>-8174297.8069147002</v>
      </c>
      <c r="BA16" s="3">
        <v>0</v>
      </c>
      <c r="BB16">
        <v>-68433054.280769601</v>
      </c>
      <c r="BC16">
        <v>-67962909.283169106</v>
      </c>
      <c r="BD16" s="3">
        <v>40318845.283166997</v>
      </c>
      <c r="BE16">
        <v>0</v>
      </c>
      <c r="BF16" s="3">
        <v>-27644064.000002</v>
      </c>
      <c r="BH16" s="3"/>
      <c r="BI16"/>
      <c r="BJ16"/>
      <c r="BK16"/>
      <c r="BL16"/>
      <c r="BM16"/>
      <c r="BN16"/>
    </row>
    <row r="17" spans="1:66" x14ac:dyDescent="0.25">
      <c r="A17" t="str">
        <f t="shared" si="0"/>
        <v>0_1_2015</v>
      </c>
      <c r="B17">
        <v>0</v>
      </c>
      <c r="C17">
        <v>1</v>
      </c>
      <c r="D17" s="163">
        <v>2015</v>
      </c>
      <c r="E17" s="163">
        <v>2522641888</v>
      </c>
      <c r="F17" s="163">
        <v>2541057031</v>
      </c>
      <c r="G17" s="163">
        <v>2510923485.99999</v>
      </c>
      <c r="H17" s="163">
        <v>2445688117</v>
      </c>
      <c r="I17" s="163">
        <v>-65235368.999997698</v>
      </c>
      <c r="J17" s="163">
        <v>2364077546.0071802</v>
      </c>
      <c r="K17" s="163">
        <v>-118129807.383516</v>
      </c>
      <c r="L17" s="163">
        <v>65239258.512049802</v>
      </c>
      <c r="M17" s="163">
        <v>0</v>
      </c>
      <c r="N17" s="163">
        <v>1.0818127292498301</v>
      </c>
      <c r="O17" s="163">
        <v>0</v>
      </c>
      <c r="P17" s="163">
        <v>10472818.6457387</v>
      </c>
      <c r="Q17" s="163">
        <v>0.55561990692373497</v>
      </c>
      <c r="R17" s="163">
        <v>2.85766669283365</v>
      </c>
      <c r="S17" s="163">
        <v>34516.890531118501</v>
      </c>
      <c r="T17" s="164">
        <v>9.5105274519725995</v>
      </c>
      <c r="U17" s="163">
        <v>5.28422265336616</v>
      </c>
      <c r="V17" s="163">
        <v>0</v>
      </c>
      <c r="W17" s="163">
        <v>1.8557417611547999E-2</v>
      </c>
      <c r="X17" s="163">
        <v>0</v>
      </c>
      <c r="Y17" s="163">
        <v>3.1833497858733701</v>
      </c>
      <c r="Z17" s="163">
        <v>0</v>
      </c>
      <c r="AA17" s="163">
        <v>0</v>
      </c>
      <c r="AB17" s="163">
        <v>0</v>
      </c>
      <c r="AC17" s="163">
        <v>0</v>
      </c>
      <c r="AD17" s="163">
        <v>0</v>
      </c>
      <c r="AE17" s="163">
        <v>0.72363055956676403</v>
      </c>
      <c r="AF17" s="163">
        <v>0</v>
      </c>
      <c r="AG17" s="163">
        <v>24792922.615212701</v>
      </c>
      <c r="AH17" s="163">
        <v>0</v>
      </c>
      <c r="AI17" s="163">
        <v>-5348287.1065288</v>
      </c>
      <c r="AJ17" s="163">
        <v>0</v>
      </c>
      <c r="AK17" s="163">
        <v>7010968.0255819904</v>
      </c>
      <c r="AL17" s="163">
        <v>651325.20567463199</v>
      </c>
      <c r="AM17" s="163">
        <v>-75981925.396991104</v>
      </c>
      <c r="AN17" s="163">
        <v>-5497162.0764154</v>
      </c>
      <c r="AO17" s="163">
        <v>-633401.55044073903</v>
      </c>
      <c r="AP17" s="163">
        <v>-2619684.57235592</v>
      </c>
      <c r="AQ17" s="163">
        <v>0</v>
      </c>
      <c r="AR17" s="163">
        <v>1550160.0896997901</v>
      </c>
      <c r="AS17" s="168">
        <v>0</v>
      </c>
      <c r="AT17" s="163">
        <v>-57175935.430920303</v>
      </c>
      <c r="AU17" s="168">
        <v>0</v>
      </c>
      <c r="AV17" s="163">
        <v>0</v>
      </c>
      <c r="AW17" s="168">
        <v>0</v>
      </c>
      <c r="AX17" s="163">
        <v>0</v>
      </c>
      <c r="AY17" s="3">
        <v>0</v>
      </c>
      <c r="AZ17">
        <v>-6991668.9629897196</v>
      </c>
      <c r="BA17" s="3">
        <v>0</v>
      </c>
      <c r="BB17">
        <v>-120242689.16047201</v>
      </c>
      <c r="BC17">
        <v>-119318286.633412</v>
      </c>
      <c r="BD17" s="3">
        <v>54082917.633414902</v>
      </c>
      <c r="BE17">
        <v>0</v>
      </c>
      <c r="BF17" s="3">
        <v>-65235368.999997698</v>
      </c>
      <c r="BH17" s="3"/>
      <c r="BI17"/>
      <c r="BJ17"/>
      <c r="BK17"/>
      <c r="BL17"/>
      <c r="BM17"/>
      <c r="BN17"/>
    </row>
    <row r="18" spans="1:66" x14ac:dyDescent="0.25">
      <c r="A18" t="str">
        <f t="shared" si="0"/>
        <v>0_1_2016</v>
      </c>
      <c r="B18">
        <v>0</v>
      </c>
      <c r="C18">
        <v>1</v>
      </c>
      <c r="D18" s="163">
        <v>2016</v>
      </c>
      <c r="E18" s="163">
        <v>2522641888</v>
      </c>
      <c r="F18" s="163">
        <v>2541057031</v>
      </c>
      <c r="G18" s="163">
        <v>2445688117</v>
      </c>
      <c r="H18" s="163">
        <v>2323506883</v>
      </c>
      <c r="I18" s="163">
        <v>-122181234</v>
      </c>
      <c r="J18" s="163">
        <v>2286479550.46874</v>
      </c>
      <c r="K18" s="163">
        <v>-77597995.538442895</v>
      </c>
      <c r="L18" s="163">
        <v>66113243.246801101</v>
      </c>
      <c r="M18" s="163">
        <v>0</v>
      </c>
      <c r="N18" s="163">
        <v>1.1047173026228101</v>
      </c>
      <c r="O18" s="163">
        <v>0</v>
      </c>
      <c r="P18" s="163">
        <v>10554924.899873899</v>
      </c>
      <c r="Q18" s="163">
        <v>0.55504323849516102</v>
      </c>
      <c r="R18" s="163">
        <v>2.5185717610537002</v>
      </c>
      <c r="S18" s="163">
        <v>35303.229511006401</v>
      </c>
      <c r="T18" s="164">
        <v>9.3812591235224794</v>
      </c>
      <c r="U18" s="163">
        <v>5.7157851486528504</v>
      </c>
      <c r="V18" s="163">
        <v>0</v>
      </c>
      <c r="W18" s="163">
        <v>3.7114835223095999E-2</v>
      </c>
      <c r="X18" s="163">
        <v>0</v>
      </c>
      <c r="Y18" s="163">
        <v>4.1833497858733697</v>
      </c>
      <c r="Z18" s="163">
        <v>0</v>
      </c>
      <c r="AA18" s="163">
        <v>0</v>
      </c>
      <c r="AB18" s="163">
        <v>0</v>
      </c>
      <c r="AC18" s="163">
        <v>0</v>
      </c>
      <c r="AD18" s="163">
        <v>0</v>
      </c>
      <c r="AE18" s="163">
        <v>0.98277465691555099</v>
      </c>
      <c r="AF18" s="163">
        <v>0</v>
      </c>
      <c r="AG18" s="163">
        <v>23756970.454989299</v>
      </c>
      <c r="AH18" s="163">
        <v>0</v>
      </c>
      <c r="AI18" s="163">
        <v>-4251031.3794727698</v>
      </c>
      <c r="AJ18" s="163">
        <v>0</v>
      </c>
      <c r="AK18" s="163">
        <v>5285661.9406674402</v>
      </c>
      <c r="AL18" s="163">
        <v>-515639.04919038399</v>
      </c>
      <c r="AM18" s="163">
        <v>-31900751.997127298</v>
      </c>
      <c r="AN18" s="163">
        <v>-3534515.7046806901</v>
      </c>
      <c r="AO18" s="163">
        <v>-638751.39692920097</v>
      </c>
      <c r="AP18" s="163">
        <v>-8233410.2647470897</v>
      </c>
      <c r="AQ18" s="163">
        <v>0</v>
      </c>
      <c r="AR18" s="163">
        <v>1526045.4784313</v>
      </c>
      <c r="AS18" s="168">
        <v>0</v>
      </c>
      <c r="AT18" s="163">
        <v>-55690468.722534902</v>
      </c>
      <c r="AU18" s="168">
        <v>0</v>
      </c>
      <c r="AV18" s="163">
        <v>0</v>
      </c>
      <c r="AW18" s="168">
        <v>0</v>
      </c>
      <c r="AX18" s="163">
        <v>0</v>
      </c>
      <c r="AY18" s="3">
        <v>0</v>
      </c>
      <c r="AZ18">
        <v>-6782388.5757696601</v>
      </c>
      <c r="BA18" s="3">
        <v>0</v>
      </c>
      <c r="BB18">
        <v>-80978279.216363907</v>
      </c>
      <c r="BC18">
        <v>-80494284.416824698</v>
      </c>
      <c r="BD18" s="3">
        <v>-41686949.583175898</v>
      </c>
      <c r="BE18">
        <v>0</v>
      </c>
      <c r="BF18" s="3">
        <v>-122181234</v>
      </c>
      <c r="BH18" s="3"/>
      <c r="BI18"/>
      <c r="BJ18"/>
      <c r="BK18"/>
      <c r="BL18"/>
      <c r="BM18"/>
      <c r="BN18"/>
    </row>
    <row r="19" spans="1:66" x14ac:dyDescent="0.25">
      <c r="A19" t="str">
        <f t="shared" si="0"/>
        <v>0_1_2017</v>
      </c>
      <c r="B19">
        <v>0</v>
      </c>
      <c r="C19">
        <v>1</v>
      </c>
      <c r="D19" s="163">
        <v>2017</v>
      </c>
      <c r="E19" s="163">
        <v>2522641888</v>
      </c>
      <c r="F19" s="163">
        <v>2541057031</v>
      </c>
      <c r="G19" s="163">
        <v>2323506883</v>
      </c>
      <c r="H19" s="163">
        <v>2230802096.99999</v>
      </c>
      <c r="I19" s="163">
        <v>-92704786.000000596</v>
      </c>
      <c r="J19" s="163">
        <v>2271368959.4377298</v>
      </c>
      <c r="K19" s="163">
        <v>-15110591.0310093</v>
      </c>
      <c r="L19" s="163">
        <v>66222639.767624497</v>
      </c>
      <c r="M19" s="163">
        <v>0</v>
      </c>
      <c r="N19" s="163">
        <v>1.06543147344353</v>
      </c>
      <c r="O19" s="163">
        <v>0</v>
      </c>
      <c r="P19" s="163">
        <v>10662889.4121828</v>
      </c>
      <c r="Q19" s="163">
        <v>0.55380053594204004</v>
      </c>
      <c r="R19" s="163">
        <v>2.7392459466138002</v>
      </c>
      <c r="S19" s="163">
        <v>36103.068578746301</v>
      </c>
      <c r="T19" s="164">
        <v>9.2334461909402794</v>
      </c>
      <c r="U19" s="163">
        <v>5.8844236677877504</v>
      </c>
      <c r="V19" s="163">
        <v>0</v>
      </c>
      <c r="W19" s="163">
        <v>5.3187899018982701E-2</v>
      </c>
      <c r="X19" s="163">
        <v>0</v>
      </c>
      <c r="Y19" s="163">
        <v>5.1833497858733697</v>
      </c>
      <c r="Z19" s="163">
        <v>0</v>
      </c>
      <c r="AA19" s="163">
        <v>0</v>
      </c>
      <c r="AB19" s="163">
        <v>0</v>
      </c>
      <c r="AC19" s="163">
        <v>0</v>
      </c>
      <c r="AD19" s="163">
        <v>0</v>
      </c>
      <c r="AE19" s="163">
        <v>0.98277465691555099</v>
      </c>
      <c r="AF19" s="163">
        <v>0</v>
      </c>
      <c r="AG19" s="163">
        <v>12115130.954163</v>
      </c>
      <c r="AH19" s="163">
        <v>0</v>
      </c>
      <c r="AI19" s="163">
        <v>6386313.4315793896</v>
      </c>
      <c r="AJ19" s="163">
        <v>0</v>
      </c>
      <c r="AK19" s="163">
        <v>6136741.63836258</v>
      </c>
      <c r="AL19" s="163">
        <v>-1083654.8444249399</v>
      </c>
      <c r="AM19" s="163">
        <v>20608068.3834516</v>
      </c>
      <c r="AN19" s="163">
        <v>-3497780.7518377798</v>
      </c>
      <c r="AO19" s="163">
        <v>-667627.19876834506</v>
      </c>
      <c r="AP19" s="163">
        <v>-3038585.72354108</v>
      </c>
      <c r="AQ19" s="163">
        <v>0</v>
      </c>
      <c r="AR19" s="163">
        <v>1685979.9107590001</v>
      </c>
      <c r="AS19" s="168">
        <v>0</v>
      </c>
      <c r="AT19" s="163">
        <v>-52908294.600143403</v>
      </c>
      <c r="AU19" s="168">
        <v>0</v>
      </c>
      <c r="AV19" s="163">
        <v>0</v>
      </c>
      <c r="AW19" s="168">
        <v>0</v>
      </c>
      <c r="AX19" s="163">
        <v>0</v>
      </c>
      <c r="AY19" s="3">
        <v>0</v>
      </c>
      <c r="AZ19">
        <v>0</v>
      </c>
      <c r="BA19" s="3">
        <v>0</v>
      </c>
      <c r="BB19">
        <v>-14263708.800399801</v>
      </c>
      <c r="BC19">
        <v>-14837563.649718899</v>
      </c>
      <c r="BD19" s="3">
        <v>-77867222.350281596</v>
      </c>
      <c r="BE19">
        <v>0</v>
      </c>
      <c r="BF19" s="3">
        <v>-92704786.000000596</v>
      </c>
      <c r="BH19" s="3"/>
      <c r="BI19"/>
      <c r="BJ19"/>
      <c r="BK19"/>
      <c r="BL19"/>
      <c r="BM19"/>
      <c r="BN19"/>
    </row>
    <row r="20" spans="1:66" x14ac:dyDescent="0.25">
      <c r="A20" t="str">
        <f t="shared" si="0"/>
        <v>0_1_2018</v>
      </c>
      <c r="B20">
        <v>0</v>
      </c>
      <c r="C20">
        <v>1</v>
      </c>
      <c r="D20" s="163">
        <v>2018</v>
      </c>
      <c r="E20" s="163">
        <v>2522641888</v>
      </c>
      <c r="F20" s="163">
        <v>2541057031</v>
      </c>
      <c r="G20" s="163">
        <v>2230802096.99999</v>
      </c>
      <c r="H20" s="163">
        <v>2176386603</v>
      </c>
      <c r="I20" s="163">
        <v>-54415493.999999203</v>
      </c>
      <c r="J20" s="163">
        <v>2208018195.30618</v>
      </c>
      <c r="K20" s="163">
        <v>-63350764.131551102</v>
      </c>
      <c r="L20" s="163">
        <v>66335689.749269299</v>
      </c>
      <c r="M20" s="163">
        <v>0</v>
      </c>
      <c r="N20" s="163">
        <v>1.03280582691442</v>
      </c>
      <c r="O20" s="163">
        <v>0</v>
      </c>
      <c r="P20" s="163">
        <v>10741812.069976499</v>
      </c>
      <c r="Q20" s="163">
        <v>0.55478249392358903</v>
      </c>
      <c r="R20" s="163">
        <v>3.0460655824605101</v>
      </c>
      <c r="S20" s="163">
        <v>36989.701487673403</v>
      </c>
      <c r="T20" s="164">
        <v>9.0962859730607892</v>
      </c>
      <c r="U20" s="163">
        <v>6.1187931809606004</v>
      </c>
      <c r="V20" s="163">
        <v>0</v>
      </c>
      <c r="W20" s="163">
        <v>3.2146127591773301E-2</v>
      </c>
      <c r="X20" s="163">
        <v>0</v>
      </c>
      <c r="Y20" s="163">
        <v>6.1833497858733697</v>
      </c>
      <c r="Z20" s="163">
        <v>0</v>
      </c>
      <c r="AA20" s="163">
        <v>0</v>
      </c>
      <c r="AB20" s="163">
        <v>0</v>
      </c>
      <c r="AC20" s="163">
        <v>0</v>
      </c>
      <c r="AD20" s="163">
        <v>0</v>
      </c>
      <c r="AE20" s="163">
        <v>1</v>
      </c>
      <c r="AF20" s="163">
        <v>0.535820345896039</v>
      </c>
      <c r="AG20" s="163">
        <v>9324404.9076135196</v>
      </c>
      <c r="AH20" s="163">
        <v>0</v>
      </c>
      <c r="AI20" s="163">
        <v>5245871.0755222496</v>
      </c>
      <c r="AJ20" s="163">
        <v>0</v>
      </c>
      <c r="AK20" s="163">
        <v>4751099.9363968</v>
      </c>
      <c r="AL20" s="163">
        <v>813126.71526770398</v>
      </c>
      <c r="AM20" s="163">
        <v>25294625.540657599</v>
      </c>
      <c r="AN20" s="163">
        <v>-3552924.9696637699</v>
      </c>
      <c r="AO20" s="163">
        <v>-608529.88471473195</v>
      </c>
      <c r="AP20" s="163">
        <v>-4083578.9335360201</v>
      </c>
      <c r="AQ20" s="163">
        <v>0</v>
      </c>
      <c r="AR20" s="163">
        <v>-1400800.6585142</v>
      </c>
      <c r="AS20" s="168">
        <v>0</v>
      </c>
      <c r="AT20" s="163">
        <v>-50797325.115001</v>
      </c>
      <c r="AU20" s="168">
        <v>0</v>
      </c>
      <c r="AV20" s="163">
        <v>0</v>
      </c>
      <c r="AW20" s="168">
        <v>0</v>
      </c>
      <c r="AX20" s="163">
        <v>0</v>
      </c>
      <c r="AY20" s="3">
        <v>0</v>
      </c>
      <c r="AZ20">
        <v>-325869.697005692</v>
      </c>
      <c r="BA20" s="3">
        <v>-46268889.873895399</v>
      </c>
      <c r="BB20">
        <v>-61608790.956872903</v>
      </c>
      <c r="BC20">
        <v>-62155013.621792696</v>
      </c>
      <c r="BD20" s="3">
        <v>7739519.6217934396</v>
      </c>
      <c r="BE20">
        <v>0</v>
      </c>
      <c r="BF20" s="3">
        <v>-54415493.999999203</v>
      </c>
      <c r="BH20" s="3"/>
      <c r="BI20"/>
      <c r="BJ20"/>
      <c r="BK20"/>
      <c r="BL20"/>
      <c r="BM20"/>
      <c r="BN20"/>
    </row>
    <row r="21" spans="1:66" x14ac:dyDescent="0.25">
      <c r="A21" t="str">
        <f t="shared" si="0"/>
        <v>0_2_2002</v>
      </c>
      <c r="B21">
        <v>0</v>
      </c>
      <c r="C21">
        <v>2</v>
      </c>
      <c r="D21" s="163">
        <v>2002</v>
      </c>
      <c r="E21" s="163">
        <v>692881970</v>
      </c>
      <c r="F21" s="163">
        <v>791460778</v>
      </c>
      <c r="G21" s="163">
        <v>0</v>
      </c>
      <c r="H21" s="163">
        <v>692881970</v>
      </c>
      <c r="I21" s="163">
        <v>0</v>
      </c>
      <c r="J21" s="163">
        <v>714945252.76608002</v>
      </c>
      <c r="K21" s="163">
        <v>0</v>
      </c>
      <c r="L21" s="163">
        <v>0</v>
      </c>
      <c r="M21" s="163">
        <v>13378352.2086371</v>
      </c>
      <c r="N21" s="163">
        <v>0</v>
      </c>
      <c r="O21" s="163">
        <v>0.92425916812859699</v>
      </c>
      <c r="P21" s="163">
        <v>2412902.98573989</v>
      </c>
      <c r="Q21" s="163">
        <v>0.357365417272761</v>
      </c>
      <c r="R21" s="163">
        <v>1.9468195567767399</v>
      </c>
      <c r="S21" s="163">
        <v>35715.451599492502</v>
      </c>
      <c r="T21" s="164">
        <v>7.8156462434034699</v>
      </c>
      <c r="U21" s="163">
        <v>3.29893510953965</v>
      </c>
      <c r="V21" s="163">
        <v>0</v>
      </c>
      <c r="W21" s="163">
        <v>0</v>
      </c>
      <c r="X21" s="163">
        <v>0</v>
      </c>
      <c r="Y21" s="163">
        <v>0</v>
      </c>
      <c r="Z21" s="163">
        <v>0</v>
      </c>
      <c r="AA21" s="163">
        <v>0</v>
      </c>
      <c r="AB21" s="163">
        <v>0</v>
      </c>
      <c r="AC21" s="163">
        <v>0</v>
      </c>
      <c r="AD21" s="163">
        <v>0</v>
      </c>
      <c r="AE21" s="163">
        <v>4.7394709953269498E-2</v>
      </c>
      <c r="AF21" s="163">
        <v>0</v>
      </c>
      <c r="AG21" s="163">
        <v>0</v>
      </c>
      <c r="AH21" s="163">
        <v>0</v>
      </c>
      <c r="AI21" s="163">
        <v>0</v>
      </c>
      <c r="AJ21" s="163">
        <v>0</v>
      </c>
      <c r="AK21" s="163">
        <v>0</v>
      </c>
      <c r="AL21" s="163">
        <v>0</v>
      </c>
      <c r="AM21" s="163">
        <v>0</v>
      </c>
      <c r="AN21" s="163">
        <v>0</v>
      </c>
      <c r="AO21" s="163">
        <v>0</v>
      </c>
      <c r="AP21" s="163">
        <v>0</v>
      </c>
      <c r="AQ21" s="163">
        <v>0</v>
      </c>
      <c r="AR21" s="163">
        <v>0</v>
      </c>
      <c r="AS21" s="168">
        <v>0</v>
      </c>
      <c r="AT21" s="163">
        <v>0</v>
      </c>
      <c r="AU21" s="168">
        <v>0</v>
      </c>
      <c r="AV21" s="163">
        <v>0</v>
      </c>
      <c r="AW21" s="168">
        <v>0</v>
      </c>
      <c r="AX21" s="163">
        <v>0</v>
      </c>
      <c r="AY21" s="3">
        <v>0</v>
      </c>
      <c r="AZ21">
        <v>0</v>
      </c>
      <c r="BA21" s="3">
        <v>0</v>
      </c>
      <c r="BB21">
        <v>0</v>
      </c>
      <c r="BC21">
        <v>0</v>
      </c>
      <c r="BD21" s="3">
        <v>0</v>
      </c>
      <c r="BE21">
        <v>692881970</v>
      </c>
      <c r="BF21" s="3">
        <v>692881970</v>
      </c>
      <c r="BH21" s="3"/>
      <c r="BI21"/>
      <c r="BJ21"/>
      <c r="BK21"/>
      <c r="BL21"/>
      <c r="BM21"/>
      <c r="BN21"/>
    </row>
    <row r="22" spans="1:66" x14ac:dyDescent="0.25">
      <c r="A22" t="str">
        <f t="shared" si="0"/>
        <v>0_2_2003</v>
      </c>
      <c r="B22">
        <v>0</v>
      </c>
      <c r="C22">
        <v>2</v>
      </c>
      <c r="D22" s="163">
        <v>2003</v>
      </c>
      <c r="E22" s="163">
        <v>757372407</v>
      </c>
      <c r="F22" s="163">
        <v>869325834</v>
      </c>
      <c r="G22" s="163">
        <v>692881970</v>
      </c>
      <c r="H22" s="163">
        <v>770883561</v>
      </c>
      <c r="I22" s="163">
        <v>13511153.999999899</v>
      </c>
      <c r="J22" s="163">
        <v>802066091.19127703</v>
      </c>
      <c r="K22" s="163">
        <v>13449602.8791504</v>
      </c>
      <c r="L22" s="163">
        <v>0</v>
      </c>
      <c r="M22" s="163">
        <v>13026932.796544701</v>
      </c>
      <c r="N22" s="163">
        <v>0</v>
      </c>
      <c r="O22" s="163">
        <v>0.87267615679307897</v>
      </c>
      <c r="P22" s="163">
        <v>2374560.0640381798</v>
      </c>
      <c r="Q22" s="163">
        <v>0.35480650509096501</v>
      </c>
      <c r="R22" s="163">
        <v>2.2027861871074199</v>
      </c>
      <c r="S22" s="163">
        <v>35129.657977308299</v>
      </c>
      <c r="T22" s="164">
        <v>7.6032487138457299</v>
      </c>
      <c r="U22" s="163">
        <v>3.3806762574596898</v>
      </c>
      <c r="V22" s="163">
        <v>0</v>
      </c>
      <c r="W22" s="163">
        <v>0</v>
      </c>
      <c r="X22" s="163">
        <v>0</v>
      </c>
      <c r="Y22" s="163">
        <v>0</v>
      </c>
      <c r="Z22" s="163">
        <v>0</v>
      </c>
      <c r="AA22" s="163">
        <v>0</v>
      </c>
      <c r="AB22" s="163">
        <v>0</v>
      </c>
      <c r="AC22" s="163">
        <v>0</v>
      </c>
      <c r="AD22" s="163">
        <v>0</v>
      </c>
      <c r="AE22" s="163">
        <v>4.3359039353014002E-2</v>
      </c>
      <c r="AF22" s="163">
        <v>0</v>
      </c>
      <c r="AG22" s="163">
        <v>0</v>
      </c>
      <c r="AH22" s="163">
        <v>356763.47181237198</v>
      </c>
      <c r="AI22" s="163">
        <v>0</v>
      </c>
      <c r="AJ22" s="163">
        <v>707245.44855870795</v>
      </c>
      <c r="AK22" s="163">
        <v>3912196.99612079</v>
      </c>
      <c r="AL22" s="163">
        <v>-695463.35173633695</v>
      </c>
      <c r="AM22" s="163">
        <v>8650131.0823907405</v>
      </c>
      <c r="AN22" s="163">
        <v>910503.31738731102</v>
      </c>
      <c r="AO22" s="163">
        <v>-52017.386350605397</v>
      </c>
      <c r="AP22" s="163">
        <v>0</v>
      </c>
      <c r="AQ22" s="163">
        <v>0</v>
      </c>
      <c r="AR22" s="163">
        <v>0</v>
      </c>
      <c r="AS22" s="168">
        <v>0</v>
      </c>
      <c r="AT22" s="163">
        <v>0</v>
      </c>
      <c r="AU22" s="168">
        <v>0</v>
      </c>
      <c r="AV22" s="163">
        <v>0</v>
      </c>
      <c r="AW22" s="168">
        <v>0</v>
      </c>
      <c r="AX22" s="163">
        <v>0</v>
      </c>
      <c r="AY22" s="3">
        <v>0</v>
      </c>
      <c r="AZ22">
        <v>0</v>
      </c>
      <c r="BA22" s="3">
        <v>0</v>
      </c>
      <c r="BB22">
        <v>13476998.704543401</v>
      </c>
      <c r="BC22">
        <v>13340606.590663901</v>
      </c>
      <c r="BD22" s="3">
        <v>-511747.59066399402</v>
      </c>
      <c r="BE22">
        <v>64490437</v>
      </c>
      <c r="BF22" s="3">
        <v>77319296</v>
      </c>
      <c r="BH22" s="3"/>
      <c r="BI22"/>
      <c r="BJ22"/>
      <c r="BK22"/>
      <c r="BL22"/>
      <c r="BM22"/>
      <c r="BN22"/>
    </row>
    <row r="23" spans="1:66" x14ac:dyDescent="0.25">
      <c r="A23" t="str">
        <f t="shared" si="0"/>
        <v>0_2_2004</v>
      </c>
      <c r="B23">
        <v>0</v>
      </c>
      <c r="C23">
        <v>2</v>
      </c>
      <c r="D23" s="163">
        <v>2004</v>
      </c>
      <c r="E23" s="163">
        <v>784947601</v>
      </c>
      <c r="F23" s="163">
        <v>898816466</v>
      </c>
      <c r="G23" s="163">
        <v>770883561</v>
      </c>
      <c r="H23" s="163">
        <v>811791151</v>
      </c>
      <c r="I23" s="163">
        <v>13332395.999999801</v>
      </c>
      <c r="J23" s="163">
        <v>868049397.44084299</v>
      </c>
      <c r="K23" s="163">
        <v>22029146.278111</v>
      </c>
      <c r="L23" s="163">
        <v>0</v>
      </c>
      <c r="M23" s="163">
        <v>12498024.033456299</v>
      </c>
      <c r="N23" s="163">
        <v>0</v>
      </c>
      <c r="O23" s="163">
        <v>0.857865434554824</v>
      </c>
      <c r="P23" s="163">
        <v>2380930.3377387198</v>
      </c>
      <c r="Q23" s="163">
        <v>0.35769842507487198</v>
      </c>
      <c r="R23" s="163">
        <v>2.5257419598212101</v>
      </c>
      <c r="S23" s="163">
        <v>34149.207747186898</v>
      </c>
      <c r="T23" s="164">
        <v>7.5174288730388703</v>
      </c>
      <c r="U23" s="163">
        <v>3.4095997197652399</v>
      </c>
      <c r="V23" s="163">
        <v>0</v>
      </c>
      <c r="W23" s="163">
        <v>0</v>
      </c>
      <c r="X23" s="163">
        <v>0</v>
      </c>
      <c r="Y23" s="163">
        <v>0</v>
      </c>
      <c r="Z23" s="163">
        <v>0</v>
      </c>
      <c r="AA23" s="163">
        <v>0</v>
      </c>
      <c r="AB23" s="163">
        <v>0</v>
      </c>
      <c r="AC23" s="163">
        <v>0</v>
      </c>
      <c r="AD23" s="163">
        <v>0</v>
      </c>
      <c r="AE23" s="163">
        <v>4.1835837141439902E-2</v>
      </c>
      <c r="AF23" s="163">
        <v>0</v>
      </c>
      <c r="AG23" s="163">
        <v>0</v>
      </c>
      <c r="AH23" s="163">
        <v>-1047005.4979450901</v>
      </c>
      <c r="AI23" s="163">
        <v>0</v>
      </c>
      <c r="AJ23" s="163">
        <v>4437247.2466695001</v>
      </c>
      <c r="AK23" s="163">
        <v>4963893.2566406699</v>
      </c>
      <c r="AL23" s="163">
        <v>-1421373.72594752</v>
      </c>
      <c r="AM23" s="163">
        <v>10608230.5649221</v>
      </c>
      <c r="AN23" s="163">
        <v>1537433.5632706999</v>
      </c>
      <c r="AO23" s="163">
        <v>-56149.580078824903</v>
      </c>
      <c r="AP23" s="163">
        <v>0</v>
      </c>
      <c r="AQ23" s="163">
        <v>0</v>
      </c>
      <c r="AR23" s="163">
        <v>0</v>
      </c>
      <c r="AS23" s="168">
        <v>0</v>
      </c>
      <c r="AT23" s="163">
        <v>0</v>
      </c>
      <c r="AU23" s="168">
        <v>0</v>
      </c>
      <c r="AV23" s="163">
        <v>0</v>
      </c>
      <c r="AW23" s="168">
        <v>0</v>
      </c>
      <c r="AX23" s="163">
        <v>0</v>
      </c>
      <c r="AY23" s="3">
        <v>0</v>
      </c>
      <c r="AZ23">
        <v>0</v>
      </c>
      <c r="BA23" s="3">
        <v>0</v>
      </c>
      <c r="BB23">
        <v>18486793.312731899</v>
      </c>
      <c r="BC23">
        <v>18697872.1193767</v>
      </c>
      <c r="BD23" s="3">
        <v>-5741176.1193768503</v>
      </c>
      <c r="BE23">
        <v>27575194</v>
      </c>
      <c r="BF23" s="3">
        <v>40531889.999999799</v>
      </c>
      <c r="BH23" s="3"/>
      <c r="BI23"/>
      <c r="BJ23"/>
      <c r="BK23"/>
      <c r="BL23"/>
      <c r="BM23"/>
      <c r="BN23"/>
    </row>
    <row r="24" spans="1:66" x14ac:dyDescent="0.25">
      <c r="A24" t="str">
        <f t="shared" si="0"/>
        <v>0_2_2005</v>
      </c>
      <c r="B24">
        <v>0</v>
      </c>
      <c r="C24">
        <v>2</v>
      </c>
      <c r="D24" s="163">
        <v>2005</v>
      </c>
      <c r="E24" s="163">
        <v>807867575</v>
      </c>
      <c r="F24" s="163">
        <v>924924849</v>
      </c>
      <c r="G24" s="163">
        <v>811791151</v>
      </c>
      <c r="H24" s="163">
        <v>855440924</v>
      </c>
      <c r="I24" s="163">
        <v>20729799.000000399</v>
      </c>
      <c r="J24" s="163">
        <v>917324412.66747606</v>
      </c>
      <c r="K24" s="163">
        <v>22956957.3933683</v>
      </c>
      <c r="L24" s="163">
        <v>0</v>
      </c>
      <c r="M24" s="163">
        <v>12247363.8094016</v>
      </c>
      <c r="N24" s="163">
        <v>0</v>
      </c>
      <c r="O24" s="163">
        <v>0.87014836008015595</v>
      </c>
      <c r="P24" s="163">
        <v>2431976.7748505399</v>
      </c>
      <c r="Q24" s="163">
        <v>0.35138187466933302</v>
      </c>
      <c r="R24" s="163">
        <v>2.9854155094792598</v>
      </c>
      <c r="S24" s="163">
        <v>33180.000316564998</v>
      </c>
      <c r="T24" s="164">
        <v>7.4922899329385704</v>
      </c>
      <c r="U24" s="163">
        <v>3.4123453178573202</v>
      </c>
      <c r="V24" s="163">
        <v>0</v>
      </c>
      <c r="W24" s="163">
        <v>0</v>
      </c>
      <c r="X24" s="163">
        <v>0</v>
      </c>
      <c r="Y24" s="163">
        <v>0</v>
      </c>
      <c r="Z24" s="163">
        <v>0</v>
      </c>
      <c r="AA24" s="163">
        <v>0</v>
      </c>
      <c r="AB24" s="163">
        <v>0</v>
      </c>
      <c r="AC24" s="163">
        <v>0</v>
      </c>
      <c r="AD24" s="163">
        <v>0</v>
      </c>
      <c r="AE24" s="163">
        <v>4.0648914520427397E-2</v>
      </c>
      <c r="AF24" s="163">
        <v>0</v>
      </c>
      <c r="AG24" s="163">
        <v>0</v>
      </c>
      <c r="AH24" s="163">
        <v>1170337.0889649801</v>
      </c>
      <c r="AI24" s="163">
        <v>0</v>
      </c>
      <c r="AJ24" s="163">
        <v>-1641693.05996896</v>
      </c>
      <c r="AK24" s="163">
        <v>5145535.8170277197</v>
      </c>
      <c r="AL24" s="163">
        <v>-932063.05477527098</v>
      </c>
      <c r="AM24" s="163">
        <v>14585455.637377599</v>
      </c>
      <c r="AN24" s="163">
        <v>1494245.3215300399</v>
      </c>
      <c r="AO24" s="163">
        <v>-44374.7054123653</v>
      </c>
      <c r="AP24" s="163">
        <v>0</v>
      </c>
      <c r="AQ24" s="163">
        <v>0</v>
      </c>
      <c r="AR24" s="163">
        <v>0</v>
      </c>
      <c r="AS24" s="168">
        <v>0</v>
      </c>
      <c r="AT24" s="163">
        <v>0</v>
      </c>
      <c r="AU24" s="168">
        <v>0</v>
      </c>
      <c r="AV24" s="163">
        <v>0</v>
      </c>
      <c r="AW24" s="168">
        <v>0</v>
      </c>
      <c r="AX24" s="163">
        <v>0</v>
      </c>
      <c r="AY24" s="3">
        <v>0</v>
      </c>
      <c r="AZ24">
        <v>0</v>
      </c>
      <c r="BA24" s="3">
        <v>0</v>
      </c>
      <c r="BB24">
        <v>19777443.044743799</v>
      </c>
      <c r="BC24">
        <v>19894072.9885564</v>
      </c>
      <c r="BD24" s="3">
        <v>835726.01144395303</v>
      </c>
      <c r="BE24">
        <v>22919974</v>
      </c>
      <c r="BF24" s="3">
        <v>43649773.000000402</v>
      </c>
      <c r="BH24" s="3"/>
      <c r="BI24"/>
      <c r="BJ24"/>
      <c r="BK24"/>
      <c r="BL24"/>
      <c r="BM24"/>
      <c r="BN24"/>
    </row>
    <row r="25" spans="1:66" x14ac:dyDescent="0.25">
      <c r="A25" t="str">
        <f t="shared" si="0"/>
        <v>0_2_2006</v>
      </c>
      <c r="B25">
        <v>0</v>
      </c>
      <c r="C25">
        <v>2</v>
      </c>
      <c r="D25" s="163">
        <v>2006</v>
      </c>
      <c r="E25" s="163">
        <v>823614839</v>
      </c>
      <c r="F25" s="163">
        <v>941394513</v>
      </c>
      <c r="G25" s="163">
        <v>855440924</v>
      </c>
      <c r="H25" s="163">
        <v>913931565</v>
      </c>
      <c r="I25" s="163">
        <v>42743376.999999799</v>
      </c>
      <c r="J25" s="163">
        <v>952371518.83182001</v>
      </c>
      <c r="K25" s="163">
        <v>17518340.8831397</v>
      </c>
      <c r="L25" s="163">
        <v>0</v>
      </c>
      <c r="M25" s="163">
        <v>12189060.458303699</v>
      </c>
      <c r="N25" s="163">
        <v>0</v>
      </c>
      <c r="O25" s="163">
        <v>0.87453611440325896</v>
      </c>
      <c r="P25" s="163">
        <v>2489143.47111732</v>
      </c>
      <c r="Q25" s="163">
        <v>0.34989923840892501</v>
      </c>
      <c r="R25" s="163">
        <v>3.2678900407111202</v>
      </c>
      <c r="S25" s="163">
        <v>31707.039385882101</v>
      </c>
      <c r="T25" s="164">
        <v>7.5260429450324597</v>
      </c>
      <c r="U25" s="163">
        <v>3.5735851352236199</v>
      </c>
      <c r="V25" s="163">
        <v>0</v>
      </c>
      <c r="W25" s="163">
        <v>0</v>
      </c>
      <c r="X25" s="163">
        <v>0</v>
      </c>
      <c r="Y25" s="163">
        <v>0</v>
      </c>
      <c r="Z25" s="163">
        <v>0</v>
      </c>
      <c r="AA25" s="163">
        <v>0</v>
      </c>
      <c r="AB25" s="163">
        <v>0</v>
      </c>
      <c r="AC25" s="163">
        <v>0</v>
      </c>
      <c r="AD25" s="163">
        <v>0</v>
      </c>
      <c r="AE25" s="163">
        <v>3.98717196983382E-2</v>
      </c>
      <c r="AF25" s="163">
        <v>0</v>
      </c>
      <c r="AG25" s="163">
        <v>0</v>
      </c>
      <c r="AH25" s="163">
        <v>2642130.0794922002</v>
      </c>
      <c r="AI25" s="163">
        <v>0</v>
      </c>
      <c r="AJ25" s="163">
        <v>-3686229.50350367</v>
      </c>
      <c r="AK25" s="163">
        <v>6234675.0217333101</v>
      </c>
      <c r="AL25" s="163">
        <v>-87766.599552931293</v>
      </c>
      <c r="AM25" s="163">
        <v>8567324.6049127299</v>
      </c>
      <c r="AN25" s="163">
        <v>2469333.80917058</v>
      </c>
      <c r="AO25" s="163">
        <v>6981.1889073545199</v>
      </c>
      <c r="AP25" s="163">
        <v>-1235611.69155763</v>
      </c>
      <c r="AQ25" s="163">
        <v>0</v>
      </c>
      <c r="AR25" s="163">
        <v>0</v>
      </c>
      <c r="AS25" s="168">
        <v>0</v>
      </c>
      <c r="AT25" s="163">
        <v>0</v>
      </c>
      <c r="AU25" s="168">
        <v>0</v>
      </c>
      <c r="AV25" s="163">
        <v>0</v>
      </c>
      <c r="AW25" s="168">
        <v>0</v>
      </c>
      <c r="AX25" s="163">
        <v>0</v>
      </c>
      <c r="AY25" s="3">
        <v>0</v>
      </c>
      <c r="AZ25">
        <v>0</v>
      </c>
      <c r="BA25" s="3">
        <v>0</v>
      </c>
      <c r="BB25">
        <v>14910836.909601901</v>
      </c>
      <c r="BC25">
        <v>15052292.9881537</v>
      </c>
      <c r="BD25" s="3">
        <v>27691084.011846099</v>
      </c>
      <c r="BE25">
        <v>15747264</v>
      </c>
      <c r="BF25" s="3">
        <v>58490640.999999903</v>
      </c>
      <c r="BH25" s="3"/>
      <c r="BI25"/>
      <c r="BJ25"/>
      <c r="BK25"/>
      <c r="BL25"/>
      <c r="BM25"/>
      <c r="BN25"/>
    </row>
    <row r="26" spans="1:66" x14ac:dyDescent="0.25">
      <c r="A26" t="str">
        <f t="shared" si="0"/>
        <v>0_2_2007</v>
      </c>
      <c r="B26">
        <v>0</v>
      </c>
      <c r="C26">
        <v>2</v>
      </c>
      <c r="D26" s="163">
        <v>2007</v>
      </c>
      <c r="E26" s="163">
        <v>832303107</v>
      </c>
      <c r="F26" s="163">
        <v>958899929</v>
      </c>
      <c r="G26" s="163">
        <v>913931565</v>
      </c>
      <c r="H26" s="163">
        <v>924926555</v>
      </c>
      <c r="I26" s="163">
        <v>2306721.99999983</v>
      </c>
      <c r="J26" s="163">
        <v>966778102.62148595</v>
      </c>
      <c r="K26" s="163">
        <v>3830375.3579988498</v>
      </c>
      <c r="L26" s="163">
        <v>0</v>
      </c>
      <c r="M26" s="163">
        <v>12139213.002662901</v>
      </c>
      <c r="N26" s="163">
        <v>0</v>
      </c>
      <c r="O26" s="163">
        <v>0.89575729761823097</v>
      </c>
      <c r="P26" s="163">
        <v>2506046.0194194498</v>
      </c>
      <c r="Q26" s="163">
        <v>0.34780737583798599</v>
      </c>
      <c r="R26" s="163">
        <v>3.4551355017601701</v>
      </c>
      <c r="S26" s="163">
        <v>31993.077300879799</v>
      </c>
      <c r="T26" s="164">
        <v>7.4289218051663397</v>
      </c>
      <c r="U26" s="163">
        <v>3.74734725518692</v>
      </c>
      <c r="V26" s="163">
        <v>0</v>
      </c>
      <c r="W26" s="163">
        <v>0</v>
      </c>
      <c r="X26" s="163">
        <v>0</v>
      </c>
      <c r="Y26" s="163">
        <v>0</v>
      </c>
      <c r="Z26" s="163">
        <v>0</v>
      </c>
      <c r="AA26" s="163">
        <v>0</v>
      </c>
      <c r="AB26" s="163">
        <v>0</v>
      </c>
      <c r="AC26" s="163">
        <v>0</v>
      </c>
      <c r="AD26" s="163">
        <v>0</v>
      </c>
      <c r="AE26" s="163">
        <v>3.9455505721186702E-2</v>
      </c>
      <c r="AF26" s="163">
        <v>0</v>
      </c>
      <c r="AG26" s="163">
        <v>0</v>
      </c>
      <c r="AH26" s="163">
        <v>3303378.2715876801</v>
      </c>
      <c r="AI26" s="163">
        <v>0</v>
      </c>
      <c r="AJ26" s="163">
        <v>-4805505.0117632998</v>
      </c>
      <c r="AK26" s="163">
        <v>2597990.9887455702</v>
      </c>
      <c r="AL26" s="163">
        <v>-1283467.6890974899</v>
      </c>
      <c r="AM26" s="163">
        <v>5691117.77722828</v>
      </c>
      <c r="AN26" s="163">
        <v>-669180.64183865604</v>
      </c>
      <c r="AO26" s="163">
        <v>-158758.10830945501</v>
      </c>
      <c r="AP26" s="163">
        <v>-1280288.78094635</v>
      </c>
      <c r="AQ26" s="163">
        <v>0</v>
      </c>
      <c r="AR26" s="163">
        <v>0</v>
      </c>
      <c r="AS26" s="168">
        <v>0</v>
      </c>
      <c r="AT26" s="163">
        <v>0</v>
      </c>
      <c r="AU26" s="168">
        <v>0</v>
      </c>
      <c r="AV26" s="163">
        <v>0</v>
      </c>
      <c r="AW26" s="168">
        <v>0</v>
      </c>
      <c r="AX26" s="163">
        <v>0</v>
      </c>
      <c r="AY26" s="3">
        <v>0</v>
      </c>
      <c r="AZ26">
        <v>0</v>
      </c>
      <c r="BA26" s="3">
        <v>0</v>
      </c>
      <c r="BB26">
        <v>3395286.80560626</v>
      </c>
      <c r="BC26">
        <v>3284043.9666710901</v>
      </c>
      <c r="BD26" s="3">
        <v>-977321.96667126205</v>
      </c>
      <c r="BE26">
        <v>8688267.9999999907</v>
      </c>
      <c r="BF26" s="3">
        <v>10994989.999999801</v>
      </c>
      <c r="BH26" s="3"/>
      <c r="BI26"/>
      <c r="BJ26"/>
      <c r="BK26"/>
      <c r="BL26"/>
      <c r="BM26"/>
      <c r="BN26"/>
    </row>
    <row r="27" spans="1:66" x14ac:dyDescent="0.25">
      <c r="A27" t="str">
        <f t="shared" si="0"/>
        <v>0_2_2008</v>
      </c>
      <c r="B27">
        <v>0</v>
      </c>
      <c r="C27">
        <v>2</v>
      </c>
      <c r="D27" s="163">
        <v>2008</v>
      </c>
      <c r="E27" s="163">
        <v>832303107</v>
      </c>
      <c r="F27" s="163">
        <v>958899929</v>
      </c>
      <c r="G27" s="163">
        <v>924926555</v>
      </c>
      <c r="H27" s="163">
        <v>988529403</v>
      </c>
      <c r="I27" s="163">
        <v>63602848.000000201</v>
      </c>
      <c r="J27" s="163">
        <v>991804666.204795</v>
      </c>
      <c r="K27" s="163">
        <v>25026563.583308801</v>
      </c>
      <c r="L27" s="163">
        <v>0</v>
      </c>
      <c r="M27" s="163">
        <v>12290406.974323301</v>
      </c>
      <c r="N27" s="163">
        <v>0</v>
      </c>
      <c r="O27" s="163">
        <v>0.89493191570186303</v>
      </c>
      <c r="P27" s="163">
        <v>2511974.24835356</v>
      </c>
      <c r="Q27" s="163">
        <v>0.34768094753883899</v>
      </c>
      <c r="R27" s="163">
        <v>3.8651958319828799</v>
      </c>
      <c r="S27" s="163">
        <v>31801.154273996501</v>
      </c>
      <c r="T27" s="164">
        <v>7.6059558929172697</v>
      </c>
      <c r="U27" s="163">
        <v>3.8012413147221298</v>
      </c>
      <c r="V27" s="163">
        <v>0</v>
      </c>
      <c r="W27" s="163">
        <v>0</v>
      </c>
      <c r="X27" s="163">
        <v>0</v>
      </c>
      <c r="Y27" s="163">
        <v>0</v>
      </c>
      <c r="Z27" s="163">
        <v>0</v>
      </c>
      <c r="AA27" s="163">
        <v>0</v>
      </c>
      <c r="AB27" s="163">
        <v>0</v>
      </c>
      <c r="AC27" s="163">
        <v>0</v>
      </c>
      <c r="AD27" s="163">
        <v>0</v>
      </c>
      <c r="AE27" s="163">
        <v>3.9455505721186702E-2</v>
      </c>
      <c r="AF27" s="163">
        <v>0</v>
      </c>
      <c r="AG27" s="163">
        <v>0</v>
      </c>
      <c r="AH27" s="163">
        <v>7333208.9038899401</v>
      </c>
      <c r="AI27" s="163">
        <v>0</v>
      </c>
      <c r="AJ27" s="163">
        <v>1595209.1039187501</v>
      </c>
      <c r="AK27" s="163">
        <v>1169444.73719889</v>
      </c>
      <c r="AL27" s="163">
        <v>-86404.470353648401</v>
      </c>
      <c r="AM27" s="163">
        <v>11950928.557325101</v>
      </c>
      <c r="AN27" s="163">
        <v>413574.49034251401</v>
      </c>
      <c r="AO27" s="163">
        <v>313731.94970746001</v>
      </c>
      <c r="AP27" s="163">
        <v>-281956.648119519</v>
      </c>
      <c r="AQ27" s="163">
        <v>0</v>
      </c>
      <c r="AR27" s="163">
        <v>0</v>
      </c>
      <c r="AS27" s="168">
        <v>0</v>
      </c>
      <c r="AT27" s="163">
        <v>0</v>
      </c>
      <c r="AU27" s="168">
        <v>0</v>
      </c>
      <c r="AV27" s="163">
        <v>0</v>
      </c>
      <c r="AW27" s="168">
        <v>0</v>
      </c>
      <c r="AX27" s="163">
        <v>0</v>
      </c>
      <c r="AY27" s="3">
        <v>0</v>
      </c>
      <c r="AZ27">
        <v>0</v>
      </c>
      <c r="BA27" s="3">
        <v>0</v>
      </c>
      <c r="BB27">
        <v>22407736.623909499</v>
      </c>
      <c r="BC27">
        <v>22811574.054521602</v>
      </c>
      <c r="BD27" s="3">
        <v>40791273.945478499</v>
      </c>
      <c r="BE27">
        <v>0</v>
      </c>
      <c r="BF27" s="3">
        <v>63602848.000000201</v>
      </c>
      <c r="BH27" s="3"/>
      <c r="BI27"/>
      <c r="BJ27"/>
      <c r="BK27"/>
      <c r="BL27"/>
      <c r="BM27"/>
      <c r="BN27"/>
    </row>
    <row r="28" spans="1:66" x14ac:dyDescent="0.25">
      <c r="A28" t="str">
        <f t="shared" si="0"/>
        <v>0_2_2009</v>
      </c>
      <c r="B28">
        <v>0</v>
      </c>
      <c r="C28">
        <v>2</v>
      </c>
      <c r="D28" s="163">
        <v>2009</v>
      </c>
      <c r="E28" s="163">
        <v>832303107</v>
      </c>
      <c r="F28" s="163">
        <v>958899929</v>
      </c>
      <c r="G28" s="163">
        <v>988529403</v>
      </c>
      <c r="H28" s="163">
        <v>908879793</v>
      </c>
      <c r="I28" s="163">
        <v>-79649610.000000298</v>
      </c>
      <c r="J28" s="163">
        <v>920875142.79926002</v>
      </c>
      <c r="K28" s="163">
        <v>-70929523.405534402</v>
      </c>
      <c r="L28" s="163">
        <v>0</v>
      </c>
      <c r="M28" s="163">
        <v>11963645.855133699</v>
      </c>
      <c r="N28" s="163">
        <v>0</v>
      </c>
      <c r="O28" s="163">
        <v>1.0103714186644599</v>
      </c>
      <c r="P28" s="163">
        <v>2493193.30275037</v>
      </c>
      <c r="Q28" s="163">
        <v>0.35148787587781599</v>
      </c>
      <c r="R28" s="163">
        <v>2.8103374921298898</v>
      </c>
      <c r="S28" s="163">
        <v>30173.234862315599</v>
      </c>
      <c r="T28" s="164">
        <v>7.7096809882267996</v>
      </c>
      <c r="U28" s="163">
        <v>4.0092201872556501</v>
      </c>
      <c r="V28" s="163">
        <v>0</v>
      </c>
      <c r="W28" s="163">
        <v>0</v>
      </c>
      <c r="X28" s="163">
        <v>0</v>
      </c>
      <c r="Y28" s="163">
        <v>0</v>
      </c>
      <c r="Z28" s="163">
        <v>0</v>
      </c>
      <c r="AA28" s="163">
        <v>0</v>
      </c>
      <c r="AB28" s="163">
        <v>0</v>
      </c>
      <c r="AC28" s="163">
        <v>0</v>
      </c>
      <c r="AD28" s="163">
        <v>0</v>
      </c>
      <c r="AE28" s="163">
        <v>3.9455505721186702E-2</v>
      </c>
      <c r="AF28" s="163">
        <v>0</v>
      </c>
      <c r="AG28" s="163">
        <v>0</v>
      </c>
      <c r="AH28" s="163">
        <v>-7106791.9418208804</v>
      </c>
      <c r="AI28" s="163">
        <v>0</v>
      </c>
      <c r="AJ28" s="163">
        <v>-33880603.393231302</v>
      </c>
      <c r="AK28" s="163">
        <v>-1093559.94275839</v>
      </c>
      <c r="AL28" s="163">
        <v>1514869.90323513</v>
      </c>
      <c r="AM28" s="163">
        <v>-34343869.874933198</v>
      </c>
      <c r="AN28" s="163">
        <v>3351060.82165789</v>
      </c>
      <c r="AO28" s="163">
        <v>175865.23397557199</v>
      </c>
      <c r="AP28" s="163">
        <v>-1655836.0577150299</v>
      </c>
      <c r="AQ28" s="163">
        <v>0</v>
      </c>
      <c r="AR28" s="163">
        <v>0</v>
      </c>
      <c r="AS28" s="168">
        <v>0</v>
      </c>
      <c r="AT28" s="163">
        <v>0</v>
      </c>
      <c r="AU28" s="168">
        <v>0</v>
      </c>
      <c r="AV28" s="163">
        <v>0</v>
      </c>
      <c r="AW28" s="168">
        <v>0</v>
      </c>
      <c r="AX28" s="163">
        <v>0</v>
      </c>
      <c r="AY28" s="3">
        <v>0</v>
      </c>
      <c r="AZ28">
        <v>0</v>
      </c>
      <c r="BA28" s="3">
        <v>0</v>
      </c>
      <c r="BB28">
        <v>-73038865.251590207</v>
      </c>
      <c r="BC28">
        <v>-71147883.0458799</v>
      </c>
      <c r="BD28" s="3">
        <v>-8501726.9541204199</v>
      </c>
      <c r="BE28">
        <v>0</v>
      </c>
      <c r="BF28" s="3">
        <v>-79649610.000000298</v>
      </c>
      <c r="BH28" s="3"/>
      <c r="BI28"/>
      <c r="BJ28"/>
      <c r="BK28"/>
      <c r="BL28"/>
      <c r="BM28"/>
      <c r="BN28"/>
    </row>
    <row r="29" spans="1:66" x14ac:dyDescent="0.25">
      <c r="A29" t="str">
        <f t="shared" si="0"/>
        <v>0_2_2010</v>
      </c>
      <c r="B29">
        <v>0</v>
      </c>
      <c r="C29">
        <v>2</v>
      </c>
      <c r="D29" s="163">
        <v>2010</v>
      </c>
      <c r="E29" s="163">
        <v>834611629</v>
      </c>
      <c r="F29" s="163">
        <v>961216518</v>
      </c>
      <c r="G29" s="163">
        <v>908879793</v>
      </c>
      <c r="H29" s="163">
        <v>898704146.99999905</v>
      </c>
      <c r="I29" s="163">
        <v>-12484167.999999801</v>
      </c>
      <c r="J29" s="163">
        <v>936896454.18613195</v>
      </c>
      <c r="K29" s="163">
        <v>13675841.8042372</v>
      </c>
      <c r="L29" s="163">
        <v>0</v>
      </c>
      <c r="M29" s="163">
        <v>11662173.301157</v>
      </c>
      <c r="N29" s="163">
        <v>0</v>
      </c>
      <c r="O29" s="163">
        <v>1.0147581535574</v>
      </c>
      <c r="P29" s="163">
        <v>2506860.1969974199</v>
      </c>
      <c r="Q29" s="163">
        <v>0.351349882525408</v>
      </c>
      <c r="R29" s="163">
        <v>3.2698495335109898</v>
      </c>
      <c r="S29" s="163">
        <v>29669.122375049599</v>
      </c>
      <c r="T29" s="164">
        <v>7.9259908324617898</v>
      </c>
      <c r="U29" s="163">
        <v>4.0278793298481501</v>
      </c>
      <c r="V29" s="163">
        <v>0</v>
      </c>
      <c r="W29" s="163">
        <v>0</v>
      </c>
      <c r="X29" s="163">
        <v>0</v>
      </c>
      <c r="Y29" s="163">
        <v>0</v>
      </c>
      <c r="Z29" s="163">
        <v>0</v>
      </c>
      <c r="AA29" s="163">
        <v>0</v>
      </c>
      <c r="AB29" s="163">
        <v>0</v>
      </c>
      <c r="AC29" s="163">
        <v>0</v>
      </c>
      <c r="AD29" s="163">
        <v>0</v>
      </c>
      <c r="AE29" s="163">
        <v>3.9346372443128198E-2</v>
      </c>
      <c r="AF29" s="163">
        <v>0</v>
      </c>
      <c r="AG29" s="163">
        <v>0</v>
      </c>
      <c r="AH29" s="163">
        <v>-6370858.2602695404</v>
      </c>
      <c r="AI29" s="163">
        <v>0</v>
      </c>
      <c r="AJ29" s="163">
        <v>779631.33394337096</v>
      </c>
      <c r="AK29" s="163">
        <v>1945500.5955181499</v>
      </c>
      <c r="AL29" s="163">
        <v>178428.59085959001</v>
      </c>
      <c r="AM29" s="163">
        <v>15050402.3649658</v>
      </c>
      <c r="AN29" s="163">
        <v>960128.059641183</v>
      </c>
      <c r="AO29" s="163">
        <v>454867.05800456699</v>
      </c>
      <c r="AP29" s="163">
        <v>-7765.1013653747104</v>
      </c>
      <c r="AQ29" s="163">
        <v>0</v>
      </c>
      <c r="AR29" s="163">
        <v>0</v>
      </c>
      <c r="AS29" s="168">
        <v>0</v>
      </c>
      <c r="AT29" s="163">
        <v>0</v>
      </c>
      <c r="AU29" s="168">
        <v>0</v>
      </c>
      <c r="AV29" s="163">
        <v>0</v>
      </c>
      <c r="AW29" s="168">
        <v>0</v>
      </c>
      <c r="AX29" s="163">
        <v>0</v>
      </c>
      <c r="AY29" s="3">
        <v>0</v>
      </c>
      <c r="AZ29">
        <v>0</v>
      </c>
      <c r="BA29" s="3">
        <v>0</v>
      </c>
      <c r="BB29">
        <v>12990334.6412978</v>
      </c>
      <c r="BC29">
        <v>13195849.709411999</v>
      </c>
      <c r="BD29" s="3">
        <v>-25680017.7094119</v>
      </c>
      <c r="BE29">
        <v>2308521.9999999902</v>
      </c>
      <c r="BF29" s="3">
        <v>-10175645.999999801</v>
      </c>
      <c r="BH29" s="3"/>
      <c r="BI29"/>
      <c r="BJ29"/>
      <c r="BK29"/>
      <c r="BL29"/>
      <c r="BM29"/>
      <c r="BN29"/>
    </row>
    <row r="30" spans="1:66" x14ac:dyDescent="0.25">
      <c r="A30" t="str">
        <f t="shared" si="0"/>
        <v>0_2_2011</v>
      </c>
      <c r="B30">
        <v>0</v>
      </c>
      <c r="C30">
        <v>2</v>
      </c>
      <c r="D30" s="163">
        <v>2011</v>
      </c>
      <c r="E30" s="163">
        <v>834611629</v>
      </c>
      <c r="F30" s="163">
        <v>961216518</v>
      </c>
      <c r="G30" s="163">
        <v>898704146.99999905</v>
      </c>
      <c r="H30" s="163">
        <v>936058350.99999905</v>
      </c>
      <c r="I30" s="163">
        <v>37354203.999999903</v>
      </c>
      <c r="J30" s="163">
        <v>957228152.97618997</v>
      </c>
      <c r="K30" s="163">
        <v>20331698.790058699</v>
      </c>
      <c r="L30" s="163">
        <v>0</v>
      </c>
      <c r="M30" s="163">
        <v>11462779.6350004</v>
      </c>
      <c r="N30" s="163">
        <v>0</v>
      </c>
      <c r="O30" s="163">
        <v>0.99742845238218503</v>
      </c>
      <c r="P30" s="163">
        <v>2526455.28324511</v>
      </c>
      <c r="Q30" s="163">
        <v>0.34410319623580099</v>
      </c>
      <c r="R30" s="163">
        <v>4.0111020093806999</v>
      </c>
      <c r="S30" s="163">
        <v>29100.830016762298</v>
      </c>
      <c r="T30" s="164">
        <v>8.2132553545452698</v>
      </c>
      <c r="U30" s="163">
        <v>4.1277261650759902</v>
      </c>
      <c r="V30" s="163">
        <v>0</v>
      </c>
      <c r="W30" s="163">
        <v>0</v>
      </c>
      <c r="X30" s="163">
        <v>0</v>
      </c>
      <c r="Y30" s="163">
        <v>0</v>
      </c>
      <c r="Z30" s="163">
        <v>0</v>
      </c>
      <c r="AA30" s="163">
        <v>0</v>
      </c>
      <c r="AB30" s="163">
        <v>0</v>
      </c>
      <c r="AC30" s="163">
        <v>0</v>
      </c>
      <c r="AD30" s="163">
        <v>0</v>
      </c>
      <c r="AE30" s="163">
        <v>5.2275766936384201E-2</v>
      </c>
      <c r="AF30" s="163">
        <v>0</v>
      </c>
      <c r="AG30" s="163">
        <v>0</v>
      </c>
      <c r="AH30" s="163">
        <v>-6051874.7271200903</v>
      </c>
      <c r="AI30" s="163">
        <v>0</v>
      </c>
      <c r="AJ30" s="163">
        <v>4086555.8577749599</v>
      </c>
      <c r="AK30" s="163">
        <v>1585460.53400097</v>
      </c>
      <c r="AL30" s="163">
        <v>-2535917.1082962402</v>
      </c>
      <c r="AM30" s="163">
        <v>21034565.6896873</v>
      </c>
      <c r="AN30" s="163">
        <v>1176873.28620821</v>
      </c>
      <c r="AO30" s="163">
        <v>468695.36007823201</v>
      </c>
      <c r="AP30" s="163">
        <v>-837845.89749859797</v>
      </c>
      <c r="AQ30" s="163">
        <v>0</v>
      </c>
      <c r="AR30" s="163">
        <v>0</v>
      </c>
      <c r="AS30" s="168">
        <v>0</v>
      </c>
      <c r="AT30" s="163">
        <v>0</v>
      </c>
      <c r="AU30" s="168">
        <v>0</v>
      </c>
      <c r="AV30" s="163">
        <v>0</v>
      </c>
      <c r="AW30" s="168">
        <v>0</v>
      </c>
      <c r="AX30" s="163">
        <v>0</v>
      </c>
      <c r="AY30" s="3">
        <v>0</v>
      </c>
      <c r="AZ30">
        <v>-153633.27055624101</v>
      </c>
      <c r="BA30" s="3">
        <v>0</v>
      </c>
      <c r="BB30">
        <v>18772879.724278498</v>
      </c>
      <c r="BC30">
        <v>18712274.2550033</v>
      </c>
      <c r="BD30" s="3">
        <v>18641929.7449966</v>
      </c>
      <c r="BE30">
        <v>0</v>
      </c>
      <c r="BF30" s="3">
        <v>37354203.999999903</v>
      </c>
      <c r="BH30" s="3"/>
      <c r="BI30"/>
      <c r="BJ30"/>
      <c r="BK30"/>
      <c r="BL30"/>
      <c r="BM30"/>
      <c r="BN30"/>
    </row>
    <row r="31" spans="1:66" x14ac:dyDescent="0.25">
      <c r="A31" t="str">
        <f t="shared" si="0"/>
        <v>0_2_2012</v>
      </c>
      <c r="B31">
        <v>0</v>
      </c>
      <c r="C31">
        <v>2</v>
      </c>
      <c r="D31" s="163">
        <v>2012</v>
      </c>
      <c r="E31" s="163">
        <v>834611629</v>
      </c>
      <c r="F31" s="163">
        <v>961216518</v>
      </c>
      <c r="G31" s="163">
        <v>936058350.99999905</v>
      </c>
      <c r="H31" s="163">
        <v>961216517.99999905</v>
      </c>
      <c r="I31" s="163">
        <v>25158166.999999601</v>
      </c>
      <c r="J31" s="163">
        <v>952099000.61571395</v>
      </c>
      <c r="K31" s="163">
        <v>-5129152.3604760999</v>
      </c>
      <c r="L31" s="163">
        <v>0</v>
      </c>
      <c r="M31" s="163">
        <v>11264859.978528</v>
      </c>
      <c r="N31" s="163">
        <v>0</v>
      </c>
      <c r="O31" s="163">
        <v>0.99257439422925597</v>
      </c>
      <c r="P31" s="163">
        <v>2552570.2182420199</v>
      </c>
      <c r="Q31" s="163">
        <v>0.33060451780988898</v>
      </c>
      <c r="R31" s="163">
        <v>4.0256358420234699</v>
      </c>
      <c r="S31" s="163">
        <v>28874.309502126802</v>
      </c>
      <c r="T31" s="164">
        <v>8.2569154106646199</v>
      </c>
      <c r="U31" s="163">
        <v>4.1251469761152801</v>
      </c>
      <c r="V31" s="163">
        <v>0</v>
      </c>
      <c r="W31" s="163">
        <v>0</v>
      </c>
      <c r="X31" s="163">
        <v>0</v>
      </c>
      <c r="Y31" s="163">
        <v>0</v>
      </c>
      <c r="Z31" s="163">
        <v>0</v>
      </c>
      <c r="AA31" s="163">
        <v>0</v>
      </c>
      <c r="AB31" s="163">
        <v>0</v>
      </c>
      <c r="AC31" s="163">
        <v>0</v>
      </c>
      <c r="AD31" s="163">
        <v>0</v>
      </c>
      <c r="AE31" s="163">
        <v>8.9326402136675601E-2</v>
      </c>
      <c r="AF31" s="163">
        <v>0</v>
      </c>
      <c r="AG31" s="163">
        <v>0</v>
      </c>
      <c r="AH31" s="163">
        <v>-3527340.8292499101</v>
      </c>
      <c r="AI31" s="163">
        <v>0</v>
      </c>
      <c r="AJ31" s="163">
        <v>34528.221681289702</v>
      </c>
      <c r="AK31" s="163">
        <v>2141500.9504970601</v>
      </c>
      <c r="AL31" s="163">
        <v>-4604378.0774649195</v>
      </c>
      <c r="AM31" s="163">
        <v>403371.02839520801</v>
      </c>
      <c r="AN31" s="163">
        <v>590932.37436722196</v>
      </c>
      <c r="AO31" s="163">
        <v>50591.780577747297</v>
      </c>
      <c r="AP31" s="163">
        <v>18969.0002837178</v>
      </c>
      <c r="AQ31" s="163">
        <v>0</v>
      </c>
      <c r="AR31" s="163">
        <v>0</v>
      </c>
      <c r="AS31" s="168">
        <v>0</v>
      </c>
      <c r="AT31" s="163">
        <v>0</v>
      </c>
      <c r="AU31" s="168">
        <v>0</v>
      </c>
      <c r="AV31" s="163">
        <v>0</v>
      </c>
      <c r="AW31" s="168">
        <v>0</v>
      </c>
      <c r="AX31" s="163">
        <v>0</v>
      </c>
      <c r="AY31" s="3">
        <v>0</v>
      </c>
      <c r="AZ31">
        <v>-441120.509845783</v>
      </c>
      <c r="BA31" s="3">
        <v>0</v>
      </c>
      <c r="BB31">
        <v>-5332946.0607583597</v>
      </c>
      <c r="BC31">
        <v>-5347933.7874023803</v>
      </c>
      <c r="BD31" s="3">
        <v>30506100.7874019</v>
      </c>
      <c r="BE31">
        <v>0</v>
      </c>
      <c r="BF31" s="3">
        <v>25158166.999999601</v>
      </c>
      <c r="BH31" s="3"/>
      <c r="BI31"/>
      <c r="BJ31"/>
      <c r="BK31"/>
      <c r="BL31"/>
      <c r="BM31"/>
      <c r="BN31"/>
    </row>
    <row r="32" spans="1:66" x14ac:dyDescent="0.25">
      <c r="A32" t="str">
        <f t="shared" si="0"/>
        <v>0_2_2013</v>
      </c>
      <c r="B32">
        <v>0</v>
      </c>
      <c r="C32">
        <v>2</v>
      </c>
      <c r="D32" s="163">
        <v>2013</v>
      </c>
      <c r="E32" s="163">
        <v>834611629</v>
      </c>
      <c r="F32" s="163">
        <v>961216518</v>
      </c>
      <c r="G32" s="163">
        <v>961216517.99999905</v>
      </c>
      <c r="H32" s="163">
        <v>943429917.99999905</v>
      </c>
      <c r="I32" s="163">
        <v>-17786599.999999601</v>
      </c>
      <c r="J32" s="163">
        <v>944501628.22806597</v>
      </c>
      <c r="K32" s="163">
        <v>-7597372.3876484204</v>
      </c>
      <c r="L32" s="163">
        <v>0</v>
      </c>
      <c r="M32" s="163">
        <v>11263611.059694201</v>
      </c>
      <c r="N32" s="163">
        <v>0</v>
      </c>
      <c r="O32" s="163">
        <v>1.0208482016625799</v>
      </c>
      <c r="P32" s="163">
        <v>2586254.4538099999</v>
      </c>
      <c r="Q32" s="163">
        <v>0.32980914648163001</v>
      </c>
      <c r="R32" s="163">
        <v>3.8688140678341698</v>
      </c>
      <c r="S32" s="163">
        <v>29012.009098915601</v>
      </c>
      <c r="T32" s="164">
        <v>8.0614106631504807</v>
      </c>
      <c r="U32" s="163">
        <v>4.2099835744081098</v>
      </c>
      <c r="V32" s="163">
        <v>0</v>
      </c>
      <c r="W32" s="163">
        <v>0</v>
      </c>
      <c r="X32" s="163">
        <v>0</v>
      </c>
      <c r="Y32" s="163">
        <v>0</v>
      </c>
      <c r="Z32" s="163">
        <v>0</v>
      </c>
      <c r="AA32" s="163">
        <v>0</v>
      </c>
      <c r="AB32" s="163">
        <v>0</v>
      </c>
      <c r="AC32" s="163">
        <v>0</v>
      </c>
      <c r="AD32" s="163">
        <v>0</v>
      </c>
      <c r="AE32" s="163">
        <v>0.149923329189557</v>
      </c>
      <c r="AF32" s="163">
        <v>0</v>
      </c>
      <c r="AG32" s="163">
        <v>0</v>
      </c>
      <c r="AH32" s="163">
        <v>2944108.1081420998</v>
      </c>
      <c r="AI32" s="163">
        <v>0</v>
      </c>
      <c r="AJ32" s="163">
        <v>-7866100.2392880097</v>
      </c>
      <c r="AK32" s="163">
        <v>3662332.8055600901</v>
      </c>
      <c r="AL32" s="163">
        <v>-307869.65272232099</v>
      </c>
      <c r="AM32" s="163">
        <v>-4405090.48621241</v>
      </c>
      <c r="AN32" s="163">
        <v>-282637.14179306099</v>
      </c>
      <c r="AO32" s="163">
        <v>-344385.51710886898</v>
      </c>
      <c r="AP32" s="163">
        <v>-496523.10303396301</v>
      </c>
      <c r="AQ32" s="163">
        <v>0</v>
      </c>
      <c r="AR32" s="163">
        <v>0</v>
      </c>
      <c r="AS32" s="168">
        <v>0</v>
      </c>
      <c r="AT32" s="163">
        <v>0</v>
      </c>
      <c r="AU32" s="168">
        <v>0</v>
      </c>
      <c r="AV32" s="163">
        <v>0</v>
      </c>
      <c r="AW32" s="168">
        <v>0</v>
      </c>
      <c r="AX32" s="163">
        <v>0</v>
      </c>
      <c r="AY32" s="3">
        <v>0</v>
      </c>
      <c r="AZ32">
        <v>-680694.06107454305</v>
      </c>
      <c r="BA32" s="3">
        <v>0</v>
      </c>
      <c r="BB32">
        <v>-7776859.2875309801</v>
      </c>
      <c r="BC32">
        <v>-7774888.0387252802</v>
      </c>
      <c r="BD32" s="3">
        <v>-10011711.9612743</v>
      </c>
      <c r="BE32">
        <v>0</v>
      </c>
      <c r="BF32" s="3">
        <v>-17786599.999999601</v>
      </c>
      <c r="BH32" s="3"/>
      <c r="BI32"/>
      <c r="BJ32"/>
      <c r="BK32"/>
      <c r="BL32"/>
      <c r="BM32"/>
      <c r="BN32"/>
    </row>
    <row r="33" spans="1:66" x14ac:dyDescent="0.25">
      <c r="A33" t="str">
        <f t="shared" si="0"/>
        <v>0_2_2014</v>
      </c>
      <c r="B33">
        <v>0</v>
      </c>
      <c r="C33">
        <v>2</v>
      </c>
      <c r="D33" s="163">
        <v>2014</v>
      </c>
      <c r="E33" s="163">
        <v>834611629</v>
      </c>
      <c r="F33" s="163">
        <v>961216518</v>
      </c>
      <c r="G33" s="163">
        <v>943429917.99999905</v>
      </c>
      <c r="H33" s="163">
        <v>939315734</v>
      </c>
      <c r="I33" s="163">
        <v>-4114183.9999997602</v>
      </c>
      <c r="J33" s="163">
        <v>943899576.78373396</v>
      </c>
      <c r="K33" s="163">
        <v>-602051.44433226995</v>
      </c>
      <c r="L33" s="163">
        <v>0</v>
      </c>
      <c r="M33" s="163">
        <v>11419119.683224799</v>
      </c>
      <c r="N33" s="163">
        <v>0</v>
      </c>
      <c r="O33" s="163">
        <v>1.00169303980737</v>
      </c>
      <c r="P33" s="163">
        <v>2619700.4193235799</v>
      </c>
      <c r="Q33" s="163">
        <v>0.32846012645969902</v>
      </c>
      <c r="R33" s="163">
        <v>3.64891258968906</v>
      </c>
      <c r="S33" s="163">
        <v>29100.5921407038</v>
      </c>
      <c r="T33" s="164">
        <v>8.1039332362453802</v>
      </c>
      <c r="U33" s="163">
        <v>4.2869099312537804</v>
      </c>
      <c r="V33" s="163">
        <v>0</v>
      </c>
      <c r="W33" s="163">
        <v>0</v>
      </c>
      <c r="X33" s="163">
        <v>0</v>
      </c>
      <c r="Y33" s="163">
        <v>0</v>
      </c>
      <c r="Z33" s="163">
        <v>0.161617672595357</v>
      </c>
      <c r="AA33" s="163">
        <v>0</v>
      </c>
      <c r="AB33" s="163">
        <v>0</v>
      </c>
      <c r="AC33" s="163">
        <v>0</v>
      </c>
      <c r="AD33" s="163">
        <v>0</v>
      </c>
      <c r="AE33" s="163">
        <v>0.274270248635608</v>
      </c>
      <c r="AF33" s="163">
        <v>0</v>
      </c>
      <c r="AG33" s="163">
        <v>0</v>
      </c>
      <c r="AH33" s="163">
        <v>6702411.9726734497</v>
      </c>
      <c r="AI33" s="163">
        <v>0</v>
      </c>
      <c r="AJ33" s="163">
        <v>3514779.1417723899</v>
      </c>
      <c r="AK33" s="163">
        <v>2773195.6143200402</v>
      </c>
      <c r="AL33" s="163">
        <v>-553517.184619818</v>
      </c>
      <c r="AM33" s="163">
        <v>-6235846.5526618203</v>
      </c>
      <c r="AN33" s="163">
        <v>-215864.19137402999</v>
      </c>
      <c r="AO33" s="163">
        <v>67653.9754912067</v>
      </c>
      <c r="AP33" s="163">
        <v>-623101.28231869405</v>
      </c>
      <c r="AQ33" s="163">
        <v>0</v>
      </c>
      <c r="AR33" s="163">
        <v>0</v>
      </c>
      <c r="AS33" s="168">
        <v>0</v>
      </c>
      <c r="AT33" s="163">
        <v>0</v>
      </c>
      <c r="AU33" s="168">
        <v>-4864904.4189788504</v>
      </c>
      <c r="AV33" s="163">
        <v>0</v>
      </c>
      <c r="AW33" s="168">
        <v>0</v>
      </c>
      <c r="AX33" s="163">
        <v>0</v>
      </c>
      <c r="AY33" s="3">
        <v>0</v>
      </c>
      <c r="AZ33">
        <v>-1044128.7391953201</v>
      </c>
      <c r="BA33" s="3">
        <v>0</v>
      </c>
      <c r="BB33">
        <v>-479321.66489145398</v>
      </c>
      <c r="BC33">
        <v>-550614.59506073</v>
      </c>
      <c r="BD33" s="3">
        <v>-3563569.4049390298</v>
      </c>
      <c r="BE33">
        <v>0</v>
      </c>
      <c r="BF33" s="3">
        <v>-4114183.9999997602</v>
      </c>
      <c r="BH33" s="3"/>
      <c r="BI33"/>
      <c r="BJ33"/>
      <c r="BK33"/>
      <c r="BL33"/>
      <c r="BM33"/>
      <c r="BN33"/>
    </row>
    <row r="34" spans="1:66" x14ac:dyDescent="0.25">
      <c r="A34" t="str">
        <f t="shared" si="0"/>
        <v>0_2_2015</v>
      </c>
      <c r="B34">
        <v>0</v>
      </c>
      <c r="C34">
        <v>2</v>
      </c>
      <c r="D34" s="163">
        <v>2015</v>
      </c>
      <c r="E34" s="163">
        <v>834611629</v>
      </c>
      <c r="F34" s="163">
        <v>961216518</v>
      </c>
      <c r="G34" s="163">
        <v>939315734</v>
      </c>
      <c r="H34" s="163">
        <v>913699509</v>
      </c>
      <c r="I34" s="163">
        <v>-25616225.000000101</v>
      </c>
      <c r="J34" s="163">
        <v>894865893.38270497</v>
      </c>
      <c r="K34" s="163">
        <v>-49033683.401028201</v>
      </c>
      <c r="L34" s="163">
        <v>0</v>
      </c>
      <c r="M34" s="163">
        <v>11782498.880544901</v>
      </c>
      <c r="N34" s="163">
        <v>0</v>
      </c>
      <c r="O34" s="163">
        <v>1.0041721746130801</v>
      </c>
      <c r="P34" s="163">
        <v>2653957.9308234402</v>
      </c>
      <c r="Q34" s="163">
        <v>0.32927560808973799</v>
      </c>
      <c r="R34" s="163">
        <v>2.6811130935646199</v>
      </c>
      <c r="S34" s="163">
        <v>30303.426469331898</v>
      </c>
      <c r="T34" s="164">
        <v>7.8985869256322099</v>
      </c>
      <c r="U34" s="163">
        <v>4.4359767146259097</v>
      </c>
      <c r="V34" s="163">
        <v>0</v>
      </c>
      <c r="W34" s="163">
        <v>9.6904988128316497E-3</v>
      </c>
      <c r="X34" s="163">
        <v>0</v>
      </c>
      <c r="Y34" s="163">
        <v>0</v>
      </c>
      <c r="Z34" s="163">
        <v>1.0007329349109699</v>
      </c>
      <c r="AA34" s="163">
        <v>0</v>
      </c>
      <c r="AB34" s="163">
        <v>0</v>
      </c>
      <c r="AC34" s="163">
        <v>0</v>
      </c>
      <c r="AD34" s="163">
        <v>0</v>
      </c>
      <c r="AE34" s="163">
        <v>0.49431643972456502</v>
      </c>
      <c r="AF34" s="163">
        <v>0</v>
      </c>
      <c r="AG34" s="163">
        <v>0</v>
      </c>
      <c r="AH34" s="163">
        <v>13077930.489357101</v>
      </c>
      <c r="AI34" s="163">
        <v>0</v>
      </c>
      <c r="AJ34" s="163">
        <v>-1962996.3650571101</v>
      </c>
      <c r="AK34" s="163">
        <v>2717407.9983910401</v>
      </c>
      <c r="AL34" s="163">
        <v>329661.52550196799</v>
      </c>
      <c r="AM34" s="163">
        <v>-31345976.123716</v>
      </c>
      <c r="AN34" s="163">
        <v>-2391205.1119405502</v>
      </c>
      <c r="AO34" s="163">
        <v>-388456.74090416398</v>
      </c>
      <c r="AP34" s="163">
        <v>-1082261.3117923299</v>
      </c>
      <c r="AQ34" s="163">
        <v>0</v>
      </c>
      <c r="AR34" s="163">
        <v>511113.03916936001</v>
      </c>
      <c r="AS34" s="168">
        <v>0</v>
      </c>
      <c r="AT34" s="163">
        <v>0</v>
      </c>
      <c r="AU34" s="168">
        <v>-26310864.288542502</v>
      </c>
      <c r="AV34" s="163">
        <v>0</v>
      </c>
      <c r="AW34" s="168">
        <v>0</v>
      </c>
      <c r="AX34" s="163">
        <v>0</v>
      </c>
      <c r="AY34" s="3">
        <v>0</v>
      </c>
      <c r="AZ34">
        <v>-2277144.07683957</v>
      </c>
      <c r="BA34" s="3">
        <v>0</v>
      </c>
      <c r="BB34">
        <v>-49122790.966372699</v>
      </c>
      <c r="BC34">
        <v>-48765721.176068798</v>
      </c>
      <c r="BD34" s="3">
        <v>23149496.176068701</v>
      </c>
      <c r="BE34">
        <v>0</v>
      </c>
      <c r="BF34" s="3">
        <v>-25616225.000000101</v>
      </c>
      <c r="BH34" s="3"/>
      <c r="BI34"/>
      <c r="BJ34"/>
      <c r="BK34"/>
      <c r="BL34"/>
      <c r="BM34"/>
      <c r="BN34"/>
    </row>
    <row r="35" spans="1:66" x14ac:dyDescent="0.25">
      <c r="A35" t="str">
        <f t="shared" si="0"/>
        <v>0_2_2016</v>
      </c>
      <c r="B35">
        <v>0</v>
      </c>
      <c r="C35">
        <v>2</v>
      </c>
      <c r="D35" s="163">
        <v>2016</v>
      </c>
      <c r="E35" s="163">
        <v>834611629</v>
      </c>
      <c r="F35" s="163">
        <v>961216518</v>
      </c>
      <c r="G35" s="163">
        <v>913699509</v>
      </c>
      <c r="H35" s="163">
        <v>871357915</v>
      </c>
      <c r="I35" s="163">
        <v>-42341593.999999903</v>
      </c>
      <c r="J35" s="163">
        <v>859175378.78801298</v>
      </c>
      <c r="K35" s="163">
        <v>-35690514.594691999</v>
      </c>
      <c r="L35" s="163">
        <v>0</v>
      </c>
      <c r="M35" s="163">
        <v>12159503.951854199</v>
      </c>
      <c r="N35" s="163">
        <v>0</v>
      </c>
      <c r="O35" s="163">
        <v>1.01846091725655</v>
      </c>
      <c r="P35" s="163">
        <v>2686779.4906811798</v>
      </c>
      <c r="Q35" s="163">
        <v>0.32603077162588501</v>
      </c>
      <c r="R35" s="163">
        <v>2.3755801694335101</v>
      </c>
      <c r="S35" s="163">
        <v>31096.219490803</v>
      </c>
      <c r="T35" s="164">
        <v>7.72797644755798</v>
      </c>
      <c r="U35" s="163">
        <v>4.9466887498879997</v>
      </c>
      <c r="V35" s="163">
        <v>0</v>
      </c>
      <c r="W35" s="163">
        <v>9.6904988128316497E-3</v>
      </c>
      <c r="X35" s="163">
        <v>0</v>
      </c>
      <c r="Y35" s="163">
        <v>0</v>
      </c>
      <c r="Z35" s="163">
        <v>1.9321347378446301</v>
      </c>
      <c r="AA35" s="163">
        <v>0</v>
      </c>
      <c r="AB35" s="163">
        <v>0</v>
      </c>
      <c r="AC35" s="163">
        <v>0</v>
      </c>
      <c r="AD35" s="163">
        <v>0</v>
      </c>
      <c r="AE35" s="163">
        <v>0.63630868723493395</v>
      </c>
      <c r="AF35" s="163">
        <v>0</v>
      </c>
      <c r="AG35" s="163">
        <v>0</v>
      </c>
      <c r="AH35" s="163">
        <v>12663970.701879101</v>
      </c>
      <c r="AI35" s="163">
        <v>0</v>
      </c>
      <c r="AJ35" s="163">
        <v>-3611749.6696341299</v>
      </c>
      <c r="AK35" s="163">
        <v>2531173.0489957901</v>
      </c>
      <c r="AL35" s="163">
        <v>-1259419.7814474099</v>
      </c>
      <c r="AM35" s="163">
        <v>-11237512.229517</v>
      </c>
      <c r="AN35" s="163">
        <v>-1464525.6502904899</v>
      </c>
      <c r="AO35" s="163">
        <v>-244153.45116067</v>
      </c>
      <c r="AP35" s="163">
        <v>-3592972.2482820302</v>
      </c>
      <c r="AQ35" s="163">
        <v>0</v>
      </c>
      <c r="AR35" s="163">
        <v>0</v>
      </c>
      <c r="AS35" s="168">
        <v>0</v>
      </c>
      <c r="AT35" s="163">
        <v>0</v>
      </c>
      <c r="AU35" s="168">
        <v>-29056135.563558899</v>
      </c>
      <c r="AV35" s="163">
        <v>0</v>
      </c>
      <c r="AW35" s="168">
        <v>0</v>
      </c>
      <c r="AX35" s="163">
        <v>0</v>
      </c>
      <c r="AY35" s="3">
        <v>0</v>
      </c>
      <c r="AZ35">
        <v>-1470258.2166780001</v>
      </c>
      <c r="BA35" s="3">
        <v>0</v>
      </c>
      <c r="BB35">
        <v>-36741583.059693702</v>
      </c>
      <c r="BC35">
        <v>-36607244.010288097</v>
      </c>
      <c r="BD35" s="3">
        <v>-5734349.9897118099</v>
      </c>
      <c r="BE35">
        <v>0</v>
      </c>
      <c r="BF35" s="3">
        <v>-42341593.999999903</v>
      </c>
      <c r="BH35" s="3"/>
      <c r="BI35"/>
      <c r="BJ35"/>
      <c r="BK35"/>
      <c r="BL35"/>
      <c r="BM35"/>
      <c r="BN35"/>
    </row>
    <row r="36" spans="1:66" x14ac:dyDescent="0.25">
      <c r="A36" t="str">
        <f t="shared" si="0"/>
        <v>0_2_2017</v>
      </c>
      <c r="B36">
        <v>0</v>
      </c>
      <c r="C36">
        <v>2</v>
      </c>
      <c r="D36" s="163">
        <v>2017</v>
      </c>
      <c r="E36" s="163">
        <v>834611629</v>
      </c>
      <c r="F36" s="163">
        <v>961216518</v>
      </c>
      <c r="G36" s="163">
        <v>871357915</v>
      </c>
      <c r="H36" s="163">
        <v>831552342</v>
      </c>
      <c r="I36" s="163">
        <v>-39805573</v>
      </c>
      <c r="J36" s="163">
        <v>841047458.15754104</v>
      </c>
      <c r="K36" s="163">
        <v>-14636600.228158001</v>
      </c>
      <c r="L36" s="163">
        <v>0</v>
      </c>
      <c r="M36" s="163">
        <v>12281198.976827201</v>
      </c>
      <c r="N36" s="163">
        <v>0</v>
      </c>
      <c r="O36" s="163">
        <v>1.0133404202490499</v>
      </c>
      <c r="P36" s="163">
        <v>2723302.83405361</v>
      </c>
      <c r="Q36" s="163">
        <v>0.32283668878671401</v>
      </c>
      <c r="R36" s="163">
        <v>2.58711112807655</v>
      </c>
      <c r="S36" s="163">
        <v>31229.150292567101</v>
      </c>
      <c r="T36" s="164">
        <v>7.4478462005949302</v>
      </c>
      <c r="U36" s="163">
        <v>5.1713650493599799</v>
      </c>
      <c r="V36" s="163">
        <v>0</v>
      </c>
      <c r="W36" s="163">
        <v>1.94402988602498E-2</v>
      </c>
      <c r="X36" s="163">
        <v>0</v>
      </c>
      <c r="Y36" s="163">
        <v>0</v>
      </c>
      <c r="Z36" s="163">
        <v>2.8696980053701102</v>
      </c>
      <c r="AA36" s="163">
        <v>0</v>
      </c>
      <c r="AB36" s="163">
        <v>0</v>
      </c>
      <c r="AC36" s="163">
        <v>0</v>
      </c>
      <c r="AD36" s="163">
        <v>0</v>
      </c>
      <c r="AE36" s="163">
        <v>0.73091161422099005</v>
      </c>
      <c r="AF36" s="163">
        <v>0</v>
      </c>
      <c r="AG36" s="163">
        <v>0</v>
      </c>
      <c r="AH36" s="163">
        <v>3872291.9004146298</v>
      </c>
      <c r="AI36" s="163">
        <v>0</v>
      </c>
      <c r="AJ36" s="163">
        <v>2820940.7959874999</v>
      </c>
      <c r="AK36" s="163">
        <v>2566415.4556969898</v>
      </c>
      <c r="AL36" s="163">
        <v>-478596.553860794</v>
      </c>
      <c r="AM36" s="163">
        <v>7692929.5708066598</v>
      </c>
      <c r="AN36" s="163">
        <v>-288491.54365516099</v>
      </c>
      <c r="AO36" s="163">
        <v>-503840.43860920297</v>
      </c>
      <c r="AP36" s="163">
        <v>-1525335.6120432499</v>
      </c>
      <c r="AQ36" s="163">
        <v>0</v>
      </c>
      <c r="AR36" s="163">
        <v>419615.70385662903</v>
      </c>
      <c r="AS36" s="168">
        <v>0</v>
      </c>
      <c r="AT36" s="163">
        <v>0</v>
      </c>
      <c r="AU36" s="168">
        <v>-27875166.497964598</v>
      </c>
      <c r="AV36" s="163">
        <v>0</v>
      </c>
      <c r="AW36" s="168">
        <v>0</v>
      </c>
      <c r="AX36" s="163">
        <v>0</v>
      </c>
      <c r="AY36" s="3">
        <v>0</v>
      </c>
      <c r="AZ36">
        <v>-1061076.8487150001</v>
      </c>
      <c r="BA36" s="3">
        <v>0</v>
      </c>
      <c r="BB36">
        <v>-14605445.495218899</v>
      </c>
      <c r="BC36">
        <v>-14962151.8601932</v>
      </c>
      <c r="BD36" s="3">
        <v>-24634767.1398068</v>
      </c>
      <c r="BE36">
        <v>0</v>
      </c>
      <c r="BF36" s="3">
        <v>-39596919</v>
      </c>
      <c r="BH36" s="3"/>
      <c r="BI36"/>
      <c r="BJ36"/>
      <c r="BK36"/>
      <c r="BL36"/>
      <c r="BM36"/>
      <c r="BN36"/>
    </row>
    <row r="37" spans="1:66" x14ac:dyDescent="0.25">
      <c r="A37" t="str">
        <f t="shared" si="0"/>
        <v>0_2_2018</v>
      </c>
      <c r="B37">
        <v>0</v>
      </c>
      <c r="C37">
        <v>2</v>
      </c>
      <c r="D37" s="163">
        <v>2018</v>
      </c>
      <c r="E37" s="163">
        <v>834611629</v>
      </c>
      <c r="F37" s="163">
        <v>961216518</v>
      </c>
      <c r="G37" s="163">
        <v>831552342</v>
      </c>
      <c r="H37" s="163">
        <v>809531783</v>
      </c>
      <c r="I37" s="163">
        <v>-22020558.999999899</v>
      </c>
      <c r="J37" s="163">
        <v>823501383.19169998</v>
      </c>
      <c r="K37" s="163">
        <v>-21681344.0130491</v>
      </c>
      <c r="L37" s="163">
        <v>0</v>
      </c>
      <c r="M37" s="163">
        <v>12605880.249967899</v>
      </c>
      <c r="N37" s="163">
        <v>0</v>
      </c>
      <c r="O37" s="163">
        <v>1.0085579264681701</v>
      </c>
      <c r="P37" s="163">
        <v>2755043.8205972002</v>
      </c>
      <c r="Q37" s="163">
        <v>0.32665160783327502</v>
      </c>
      <c r="R37" s="163">
        <v>2.86612689037909</v>
      </c>
      <c r="S37" s="163">
        <v>31624.666409858299</v>
      </c>
      <c r="T37" s="164">
        <v>7.1994298882696199</v>
      </c>
      <c r="U37" s="163">
        <v>5.4675502827794897</v>
      </c>
      <c r="V37" s="163">
        <v>0</v>
      </c>
      <c r="W37" s="163">
        <v>2.9190098907668102E-2</v>
      </c>
      <c r="X37" s="163">
        <v>0</v>
      </c>
      <c r="Y37" s="163">
        <v>0</v>
      </c>
      <c r="Z37" s="163">
        <v>3.85967537363417</v>
      </c>
      <c r="AA37" s="163">
        <v>0</v>
      </c>
      <c r="AB37" s="163">
        <v>0</v>
      </c>
      <c r="AC37" s="163">
        <v>0</v>
      </c>
      <c r="AD37" s="163">
        <v>0</v>
      </c>
      <c r="AE37" s="163">
        <v>0.82475758674098198</v>
      </c>
      <c r="AF37" s="163">
        <v>0.41079761662414999</v>
      </c>
      <c r="AG37" s="163">
        <v>0</v>
      </c>
      <c r="AH37" s="163">
        <v>7163387.8537522899</v>
      </c>
      <c r="AI37" s="163">
        <v>0</v>
      </c>
      <c r="AJ37" s="163">
        <v>3795087.7111816499</v>
      </c>
      <c r="AK37" s="163">
        <v>2228324.0959671498</v>
      </c>
      <c r="AL37" s="163">
        <v>667446.57026351697</v>
      </c>
      <c r="AM37" s="163">
        <v>8934989.5812445097</v>
      </c>
      <c r="AN37" s="163">
        <v>-680541.21728549595</v>
      </c>
      <c r="AO37" s="163">
        <v>-408135.06975191197</v>
      </c>
      <c r="AP37" s="163">
        <v>-1895524.9073771399</v>
      </c>
      <c r="AQ37" s="163">
        <v>0</v>
      </c>
      <c r="AR37" s="163">
        <v>416270.213112686</v>
      </c>
      <c r="AS37" s="168">
        <v>0</v>
      </c>
      <c r="AT37" s="163">
        <v>0</v>
      </c>
      <c r="AU37" s="168">
        <v>-28344866.248388201</v>
      </c>
      <c r="AV37" s="163">
        <v>0</v>
      </c>
      <c r="AW37" s="168">
        <v>0</v>
      </c>
      <c r="AX37" s="163">
        <v>0</v>
      </c>
      <c r="AY37" s="3">
        <v>0</v>
      </c>
      <c r="AZ37">
        <v>-1014988.40534853</v>
      </c>
      <c r="BA37" s="3">
        <v>-11718667.3477442</v>
      </c>
      <c r="BB37">
        <v>-21151194.257020399</v>
      </c>
      <c r="BC37">
        <v>-21495707.056094602</v>
      </c>
      <c r="BD37" s="3">
        <v>-510744.94390521501</v>
      </c>
      <c r="BE37">
        <v>0</v>
      </c>
      <c r="BF37" s="3">
        <v>-22006451.999999899</v>
      </c>
      <c r="BH37" s="3"/>
      <c r="BI37"/>
      <c r="BJ37"/>
      <c r="BK37"/>
      <c r="BL37"/>
      <c r="BM37"/>
      <c r="BN37"/>
    </row>
    <row r="38" spans="1:66" x14ac:dyDescent="0.25">
      <c r="A38" t="str">
        <f t="shared" si="0"/>
        <v>0_3_2002</v>
      </c>
      <c r="B38">
        <v>0</v>
      </c>
      <c r="C38">
        <v>3</v>
      </c>
      <c r="D38" s="163">
        <v>2002</v>
      </c>
      <c r="E38" s="163">
        <v>93361892</v>
      </c>
      <c r="F38" s="163">
        <v>126415320</v>
      </c>
      <c r="G38" s="163">
        <v>0</v>
      </c>
      <c r="H38" s="163">
        <v>93361892</v>
      </c>
      <c r="I38" s="163">
        <v>0</v>
      </c>
      <c r="J38" s="163">
        <v>105225483.164151</v>
      </c>
      <c r="K38" s="163">
        <v>0</v>
      </c>
      <c r="L38" s="163">
        <v>0</v>
      </c>
      <c r="M38" s="163">
        <v>2436593.4779696302</v>
      </c>
      <c r="N38" s="163">
        <v>0</v>
      </c>
      <c r="O38" s="163">
        <v>0.90327811224383903</v>
      </c>
      <c r="P38" s="163">
        <v>625427.99872995203</v>
      </c>
      <c r="Q38" s="163">
        <v>0.24101167174693</v>
      </c>
      <c r="R38" s="163">
        <v>1.9327110653241599</v>
      </c>
      <c r="S38" s="163">
        <v>34213.9259747588</v>
      </c>
      <c r="T38" s="164">
        <v>6.6866462964353799</v>
      </c>
      <c r="U38" s="163">
        <v>3.3043487636261699</v>
      </c>
      <c r="V38" s="163">
        <v>0</v>
      </c>
      <c r="W38" s="163">
        <v>0</v>
      </c>
      <c r="X38" s="163">
        <v>0</v>
      </c>
      <c r="Y38" s="163">
        <v>0</v>
      </c>
      <c r="Z38" s="163">
        <v>0</v>
      </c>
      <c r="AA38" s="163">
        <v>0</v>
      </c>
      <c r="AB38" s="163">
        <v>0</v>
      </c>
      <c r="AC38" s="163">
        <v>0</v>
      </c>
      <c r="AD38" s="163">
        <v>0</v>
      </c>
      <c r="AE38" s="163">
        <v>3.0372520728264501E-2</v>
      </c>
      <c r="AF38" s="163">
        <v>0</v>
      </c>
      <c r="AG38" s="163">
        <v>0</v>
      </c>
      <c r="AH38" s="163">
        <v>0</v>
      </c>
      <c r="AI38" s="163">
        <v>0</v>
      </c>
      <c r="AJ38" s="163">
        <v>0</v>
      </c>
      <c r="AK38" s="163">
        <v>0</v>
      </c>
      <c r="AL38" s="163">
        <v>0</v>
      </c>
      <c r="AM38" s="163">
        <v>0</v>
      </c>
      <c r="AN38" s="163">
        <v>0</v>
      </c>
      <c r="AO38" s="163">
        <v>0</v>
      </c>
      <c r="AP38" s="163">
        <v>0</v>
      </c>
      <c r="AQ38" s="163">
        <v>0</v>
      </c>
      <c r="AR38" s="163">
        <v>0</v>
      </c>
      <c r="AS38" s="168">
        <v>0</v>
      </c>
      <c r="AT38" s="163">
        <v>0</v>
      </c>
      <c r="AU38" s="168">
        <v>0</v>
      </c>
      <c r="AV38" s="163">
        <v>0</v>
      </c>
      <c r="AW38" s="168">
        <v>0</v>
      </c>
      <c r="AX38" s="163">
        <v>0</v>
      </c>
      <c r="AY38" s="3">
        <v>0</v>
      </c>
      <c r="AZ38">
        <v>0</v>
      </c>
      <c r="BA38" s="3">
        <v>0</v>
      </c>
      <c r="BB38">
        <v>0</v>
      </c>
      <c r="BC38">
        <v>0</v>
      </c>
      <c r="BD38" s="3">
        <v>0</v>
      </c>
      <c r="BE38">
        <v>93361892</v>
      </c>
      <c r="BF38" s="3">
        <v>93361892</v>
      </c>
      <c r="BH38" s="3"/>
      <c r="BI38"/>
      <c r="BJ38"/>
      <c r="BK38"/>
      <c r="BL38"/>
      <c r="BM38"/>
      <c r="BN38"/>
    </row>
    <row r="39" spans="1:66" x14ac:dyDescent="0.25">
      <c r="A39" t="str">
        <f t="shared" si="0"/>
        <v>0_3_2003</v>
      </c>
      <c r="B39">
        <v>0</v>
      </c>
      <c r="C39">
        <v>3</v>
      </c>
      <c r="D39" s="163">
        <v>2003</v>
      </c>
      <c r="E39" s="163">
        <v>107017640</v>
      </c>
      <c r="F39" s="163">
        <v>144172399</v>
      </c>
      <c r="G39" s="163">
        <v>93361892</v>
      </c>
      <c r="H39" s="163">
        <v>106709732</v>
      </c>
      <c r="I39" s="163">
        <v>-307907.99999998399</v>
      </c>
      <c r="J39" s="163">
        <v>123111752.36749899</v>
      </c>
      <c r="K39" s="163">
        <v>3686434.4519320698</v>
      </c>
      <c r="L39" s="163">
        <v>0</v>
      </c>
      <c r="M39" s="163">
        <v>2233198.89111595</v>
      </c>
      <c r="N39" s="163">
        <v>0</v>
      </c>
      <c r="O39" s="163">
        <v>0.85839124566602198</v>
      </c>
      <c r="P39" s="163">
        <v>606473.78608284402</v>
      </c>
      <c r="Q39" s="163">
        <v>0.23853130071381301</v>
      </c>
      <c r="R39" s="163">
        <v>2.1754289026257698</v>
      </c>
      <c r="S39" s="163">
        <v>33123.494929623899</v>
      </c>
      <c r="T39" s="164">
        <v>6.8276570740113396</v>
      </c>
      <c r="U39" s="163">
        <v>3.1964995583905602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  <c r="AB39" s="163">
        <v>0</v>
      </c>
      <c r="AC39" s="163">
        <v>0</v>
      </c>
      <c r="AD39" s="163">
        <v>0</v>
      </c>
      <c r="AE39" s="163">
        <v>2.64969027536021E-2</v>
      </c>
      <c r="AF39" s="163">
        <v>0</v>
      </c>
      <c r="AG39" s="163">
        <v>0</v>
      </c>
      <c r="AH39" s="163">
        <v>153667.47711039099</v>
      </c>
      <c r="AI39" s="163">
        <v>0</v>
      </c>
      <c r="AJ39" s="163">
        <v>770616.69588954397</v>
      </c>
      <c r="AK39" s="163">
        <v>618692.07218554697</v>
      </c>
      <c r="AL39" s="163">
        <v>-147236.07976343</v>
      </c>
      <c r="AM39" s="163">
        <v>1105063.4911471</v>
      </c>
      <c r="AN39" s="163">
        <v>220140.006820532</v>
      </c>
      <c r="AO39" s="163">
        <v>26954.629907587299</v>
      </c>
      <c r="AP39" s="163">
        <v>0</v>
      </c>
      <c r="AQ39" s="163">
        <v>0</v>
      </c>
      <c r="AR39" s="163">
        <v>0</v>
      </c>
      <c r="AS39" s="168">
        <v>0</v>
      </c>
      <c r="AT39" s="163">
        <v>0</v>
      </c>
      <c r="AU39" s="168">
        <v>0</v>
      </c>
      <c r="AV39" s="163">
        <v>0</v>
      </c>
      <c r="AW39" s="168">
        <v>0</v>
      </c>
      <c r="AX39" s="163">
        <v>0</v>
      </c>
      <c r="AY39" s="3">
        <v>0</v>
      </c>
      <c r="AZ39">
        <v>0</v>
      </c>
      <c r="BA39" s="3">
        <v>0</v>
      </c>
      <c r="BB39">
        <v>2798624.6706128302</v>
      </c>
      <c r="BC39">
        <v>2869716.7660608301</v>
      </c>
      <c r="BD39" s="3">
        <v>-3177023.7660608101</v>
      </c>
      <c r="BE39">
        <v>13655748</v>
      </c>
      <c r="BF39" s="3">
        <v>13348441</v>
      </c>
      <c r="BH39" s="3"/>
      <c r="BI39"/>
      <c r="BJ39"/>
      <c r="BK39"/>
      <c r="BL39"/>
      <c r="BM39"/>
      <c r="BN39"/>
    </row>
    <row r="40" spans="1:66" x14ac:dyDescent="0.25">
      <c r="A40" t="str">
        <f t="shared" si="0"/>
        <v>0_3_2004</v>
      </c>
      <c r="B40">
        <v>0</v>
      </c>
      <c r="C40">
        <v>3</v>
      </c>
      <c r="D40" s="163">
        <v>2004</v>
      </c>
      <c r="E40" s="163">
        <v>151968379</v>
      </c>
      <c r="F40" s="163">
        <v>195328644</v>
      </c>
      <c r="G40" s="163">
        <v>106709732</v>
      </c>
      <c r="H40" s="163">
        <v>152484264</v>
      </c>
      <c r="I40" s="163">
        <v>823792.99999997998</v>
      </c>
      <c r="J40" s="163">
        <v>173638243.25281</v>
      </c>
      <c r="K40" s="163">
        <v>4689041.1161233103</v>
      </c>
      <c r="L40" s="163">
        <v>0</v>
      </c>
      <c r="M40" s="163">
        <v>2306245.5779373501</v>
      </c>
      <c r="N40" s="163">
        <v>0</v>
      </c>
      <c r="O40" s="163">
        <v>0.85260774292212504</v>
      </c>
      <c r="P40" s="163">
        <v>611693.84004382696</v>
      </c>
      <c r="Q40" s="163">
        <v>0.24408513500852499</v>
      </c>
      <c r="R40" s="163">
        <v>2.4979813251360601</v>
      </c>
      <c r="S40" s="163">
        <v>30558.561992458999</v>
      </c>
      <c r="T40" s="164">
        <v>7.0669842761828701</v>
      </c>
      <c r="U40" s="163">
        <v>3.1096136229761302</v>
      </c>
      <c r="V40" s="163">
        <v>0</v>
      </c>
      <c r="W40" s="163">
        <v>0</v>
      </c>
      <c r="X40" s="163">
        <v>0</v>
      </c>
      <c r="Y40" s="163">
        <v>0</v>
      </c>
      <c r="Z40" s="163">
        <v>0</v>
      </c>
      <c r="AA40" s="163">
        <v>0</v>
      </c>
      <c r="AB40" s="163">
        <v>0</v>
      </c>
      <c r="AC40" s="163">
        <v>0</v>
      </c>
      <c r="AD40" s="163">
        <v>0</v>
      </c>
      <c r="AE40" s="163">
        <v>1.8659381765202598E-2</v>
      </c>
      <c r="AF40" s="163">
        <v>0</v>
      </c>
      <c r="AG40" s="163">
        <v>0</v>
      </c>
      <c r="AH40" s="163">
        <v>1121466.17609422</v>
      </c>
      <c r="AI40" s="163">
        <v>0</v>
      </c>
      <c r="AJ40" s="163">
        <v>266545.3594136</v>
      </c>
      <c r="AK40" s="163">
        <v>818286.25530236005</v>
      </c>
      <c r="AL40" s="163">
        <v>-11512.515264915401</v>
      </c>
      <c r="AM40" s="163">
        <v>1495613.1014028401</v>
      </c>
      <c r="AN40" s="163">
        <v>337143.69091987301</v>
      </c>
      <c r="AO40" s="163">
        <v>22193.143007180901</v>
      </c>
      <c r="AP40" s="163">
        <v>0</v>
      </c>
      <c r="AQ40" s="163">
        <v>0</v>
      </c>
      <c r="AR40" s="163">
        <v>0</v>
      </c>
      <c r="AS40" s="168">
        <v>0</v>
      </c>
      <c r="AT40" s="163">
        <v>0</v>
      </c>
      <c r="AU40" s="168">
        <v>0</v>
      </c>
      <c r="AV40" s="163">
        <v>0</v>
      </c>
      <c r="AW40" s="168">
        <v>0</v>
      </c>
      <c r="AX40" s="163">
        <v>0</v>
      </c>
      <c r="AY40" s="3">
        <v>0</v>
      </c>
      <c r="AZ40">
        <v>0</v>
      </c>
      <c r="BA40" s="3">
        <v>0</v>
      </c>
      <c r="BB40">
        <v>4038308.7046900699</v>
      </c>
      <c r="BC40">
        <v>4140980.7604983998</v>
      </c>
      <c r="BD40" s="3">
        <v>-3320194.7604984199</v>
      </c>
      <c r="BE40">
        <v>44950739</v>
      </c>
      <c r="BF40" s="3">
        <v>45771524.999999903</v>
      </c>
      <c r="BH40" s="3"/>
      <c r="BI40"/>
      <c r="BJ40"/>
      <c r="BK40"/>
      <c r="BL40"/>
      <c r="BM40"/>
      <c r="BN40"/>
    </row>
    <row r="41" spans="1:66" x14ac:dyDescent="0.25">
      <c r="A41" t="str">
        <f t="shared" si="0"/>
        <v>0_3_2005</v>
      </c>
      <c r="B41">
        <v>0</v>
      </c>
      <c r="C41">
        <v>3</v>
      </c>
      <c r="D41" s="163">
        <v>2005</v>
      </c>
      <c r="E41" s="163">
        <v>179482597</v>
      </c>
      <c r="F41" s="163">
        <v>231594576</v>
      </c>
      <c r="G41" s="163">
        <v>152484264</v>
      </c>
      <c r="H41" s="163">
        <v>183906927</v>
      </c>
      <c r="I41" s="163">
        <v>3908444.9999999902</v>
      </c>
      <c r="J41" s="163">
        <v>208382374.335035</v>
      </c>
      <c r="K41" s="163">
        <v>3982162.1620749002</v>
      </c>
      <c r="L41" s="163">
        <v>0</v>
      </c>
      <c r="M41" s="163">
        <v>2099012.64537337</v>
      </c>
      <c r="N41" s="163">
        <v>0</v>
      </c>
      <c r="O41" s="163">
        <v>0.83291999374987302</v>
      </c>
      <c r="P41" s="163">
        <v>623605.49709429301</v>
      </c>
      <c r="Q41" s="163">
        <v>0.231065183520199</v>
      </c>
      <c r="R41" s="163">
        <v>2.9636798654038801</v>
      </c>
      <c r="S41" s="163">
        <v>29296.885264873199</v>
      </c>
      <c r="T41" s="164">
        <v>7.0451785115968599</v>
      </c>
      <c r="U41" s="163">
        <v>3.1541646759211899</v>
      </c>
      <c r="V41" s="163">
        <v>0</v>
      </c>
      <c r="W41" s="163">
        <v>0</v>
      </c>
      <c r="X41" s="163">
        <v>0</v>
      </c>
      <c r="Y41" s="163">
        <v>0</v>
      </c>
      <c r="Z41" s="163">
        <v>0</v>
      </c>
      <c r="AA41" s="163">
        <v>0</v>
      </c>
      <c r="AB41" s="163">
        <v>0</v>
      </c>
      <c r="AC41" s="163">
        <v>0</v>
      </c>
      <c r="AD41" s="163">
        <v>0</v>
      </c>
      <c r="AE41" s="163">
        <v>1.5798946791481899E-2</v>
      </c>
      <c r="AF41" s="163">
        <v>0</v>
      </c>
      <c r="AG41" s="163">
        <v>0</v>
      </c>
      <c r="AH41" s="163">
        <v>-1459595.9131296501</v>
      </c>
      <c r="AI41" s="163">
        <v>0</v>
      </c>
      <c r="AJ41" s="163">
        <v>497425.16579512501</v>
      </c>
      <c r="AK41" s="163">
        <v>1278984.75123015</v>
      </c>
      <c r="AL41" s="163">
        <v>-363779.58367515297</v>
      </c>
      <c r="AM41" s="163">
        <v>2824415.05603192</v>
      </c>
      <c r="AN41" s="163">
        <v>422619.45537202898</v>
      </c>
      <c r="AO41" s="163">
        <v>31329.328602411999</v>
      </c>
      <c r="AP41" s="163">
        <v>0</v>
      </c>
      <c r="AQ41" s="163">
        <v>0</v>
      </c>
      <c r="AR41" s="163">
        <v>0</v>
      </c>
      <c r="AS41" s="168">
        <v>0</v>
      </c>
      <c r="AT41" s="163">
        <v>0</v>
      </c>
      <c r="AU41" s="168">
        <v>0</v>
      </c>
      <c r="AV41" s="163">
        <v>0</v>
      </c>
      <c r="AW41" s="168">
        <v>0</v>
      </c>
      <c r="AX41" s="163">
        <v>0</v>
      </c>
      <c r="AY41" s="3">
        <v>0</v>
      </c>
      <c r="AZ41">
        <v>0</v>
      </c>
      <c r="BA41" s="3">
        <v>0</v>
      </c>
      <c r="BB41">
        <v>3173018.9887867798</v>
      </c>
      <c r="BC41">
        <v>3210245.6751186498</v>
      </c>
      <c r="BD41" s="3">
        <v>620003.32488133898</v>
      </c>
      <c r="BE41">
        <v>27514218</v>
      </c>
      <c r="BF41" s="3">
        <v>31344466.999999899</v>
      </c>
      <c r="BH41" s="3"/>
      <c r="BI41"/>
      <c r="BJ41"/>
      <c r="BK41"/>
      <c r="BL41"/>
      <c r="BM41"/>
      <c r="BN41"/>
    </row>
    <row r="42" spans="1:66" x14ac:dyDescent="0.25">
      <c r="A42" t="str">
        <f t="shared" si="0"/>
        <v>0_3_2006</v>
      </c>
      <c r="B42">
        <v>0</v>
      </c>
      <c r="C42">
        <v>3</v>
      </c>
      <c r="D42" s="163">
        <v>2006</v>
      </c>
      <c r="E42" s="163">
        <v>205950695</v>
      </c>
      <c r="F42" s="163">
        <v>264702125</v>
      </c>
      <c r="G42" s="163">
        <v>183906927</v>
      </c>
      <c r="H42" s="163">
        <v>223127262</v>
      </c>
      <c r="I42" s="163">
        <v>12752237</v>
      </c>
      <c r="J42" s="163">
        <v>247737984.78103599</v>
      </c>
      <c r="K42" s="163">
        <v>9273025.5387742501</v>
      </c>
      <c r="L42" s="163">
        <v>0</v>
      </c>
      <c r="M42" s="163">
        <v>1996582.2992606501</v>
      </c>
      <c r="N42" s="163">
        <v>0</v>
      </c>
      <c r="O42" s="163">
        <v>0.85874902196382197</v>
      </c>
      <c r="P42" s="163">
        <v>625346.50641073403</v>
      </c>
      <c r="Q42" s="163">
        <v>0.22820859414647299</v>
      </c>
      <c r="R42" s="163">
        <v>3.2552741681692301</v>
      </c>
      <c r="S42" s="163">
        <v>27812.987350267202</v>
      </c>
      <c r="T42" s="164">
        <v>7.0247419658865402</v>
      </c>
      <c r="U42" s="163">
        <v>3.5884451611100401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  <c r="AB42" s="163">
        <v>0</v>
      </c>
      <c r="AC42" s="163">
        <v>0</v>
      </c>
      <c r="AD42" s="163">
        <v>0</v>
      </c>
      <c r="AE42" s="163">
        <v>1.3768518722405801E-2</v>
      </c>
      <c r="AF42" s="163">
        <v>0</v>
      </c>
      <c r="AG42" s="163">
        <v>0</v>
      </c>
      <c r="AH42" s="163">
        <v>2892379.09188936</v>
      </c>
      <c r="AI42" s="163">
        <v>0</v>
      </c>
      <c r="AJ42" s="163">
        <v>-272167.65699785901</v>
      </c>
      <c r="AK42" s="163">
        <v>1643162.5099730301</v>
      </c>
      <c r="AL42" s="163">
        <v>-34551.389533339301</v>
      </c>
      <c r="AM42" s="163">
        <v>1847359.9473268201</v>
      </c>
      <c r="AN42" s="163">
        <v>708209.72834314301</v>
      </c>
      <c r="AO42" s="163">
        <v>45363.664978478198</v>
      </c>
      <c r="AP42" s="163">
        <v>-473033.90076768497</v>
      </c>
      <c r="AQ42" s="163">
        <v>0</v>
      </c>
      <c r="AR42" s="163">
        <v>0</v>
      </c>
      <c r="AS42" s="168">
        <v>0</v>
      </c>
      <c r="AT42" s="163">
        <v>0</v>
      </c>
      <c r="AU42" s="168">
        <v>0</v>
      </c>
      <c r="AV42" s="163">
        <v>0</v>
      </c>
      <c r="AW42" s="168">
        <v>0</v>
      </c>
      <c r="AX42" s="163">
        <v>0</v>
      </c>
      <c r="AY42" s="3">
        <v>0</v>
      </c>
      <c r="AZ42">
        <v>0</v>
      </c>
      <c r="BA42" s="3">
        <v>0</v>
      </c>
      <c r="BB42">
        <v>6419699.7517620604</v>
      </c>
      <c r="BC42">
        <v>6632031.39978192</v>
      </c>
      <c r="BD42" s="3">
        <v>6156942.6002181098</v>
      </c>
      <c r="BE42">
        <v>26468097.999999899</v>
      </c>
      <c r="BF42" s="3">
        <v>39257072</v>
      </c>
      <c r="BH42" s="3"/>
      <c r="BI42"/>
      <c r="BJ42"/>
      <c r="BK42"/>
      <c r="BL42"/>
      <c r="BM42"/>
      <c r="BN42"/>
    </row>
    <row r="43" spans="1:66" x14ac:dyDescent="0.25">
      <c r="A43" t="str">
        <f t="shared" si="0"/>
        <v>0_3_2007</v>
      </c>
      <c r="B43">
        <v>0</v>
      </c>
      <c r="C43">
        <v>3</v>
      </c>
      <c r="D43" s="163">
        <v>2007</v>
      </c>
      <c r="E43" s="163">
        <v>218134244</v>
      </c>
      <c r="F43" s="163">
        <v>278272739</v>
      </c>
      <c r="G43" s="163">
        <v>223127262</v>
      </c>
      <c r="H43" s="163">
        <v>244013701</v>
      </c>
      <c r="I43" s="163">
        <v>8702889.9999999795</v>
      </c>
      <c r="J43" s="163">
        <v>267082904.53705001</v>
      </c>
      <c r="K43" s="163">
        <v>5513316.5123607097</v>
      </c>
      <c r="L43" s="163">
        <v>0</v>
      </c>
      <c r="M43" s="163">
        <v>2003873.15211862</v>
      </c>
      <c r="N43" s="163">
        <v>0</v>
      </c>
      <c r="O43" s="163">
        <v>0.85533074829581202</v>
      </c>
      <c r="P43" s="163">
        <v>623133.82390321395</v>
      </c>
      <c r="Q43" s="163">
        <v>0.22073030793252599</v>
      </c>
      <c r="R43" s="163">
        <v>3.4334782548745499</v>
      </c>
      <c r="S43" s="163">
        <v>28098.797510458</v>
      </c>
      <c r="T43" s="164">
        <v>7.17414649824536</v>
      </c>
      <c r="U43" s="163">
        <v>3.7197084420179301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  <c r="AB43" s="163">
        <v>0</v>
      </c>
      <c r="AC43" s="163">
        <v>0</v>
      </c>
      <c r="AD43" s="163">
        <v>0</v>
      </c>
      <c r="AE43" s="163">
        <v>1.2999499519204301E-2</v>
      </c>
      <c r="AF43" s="163">
        <v>0</v>
      </c>
      <c r="AG43" s="163">
        <v>0</v>
      </c>
      <c r="AH43" s="163">
        <v>3076766.7077419301</v>
      </c>
      <c r="AI43" s="163">
        <v>0</v>
      </c>
      <c r="AJ43" s="163">
        <v>316633.01294495899</v>
      </c>
      <c r="AK43" s="163">
        <v>642882.20189699705</v>
      </c>
      <c r="AL43" s="163">
        <v>-333897.72657929698</v>
      </c>
      <c r="AM43" s="163">
        <v>1337891.4786328301</v>
      </c>
      <c r="AN43" s="163">
        <v>-172631.30212059899</v>
      </c>
      <c r="AO43" s="163">
        <v>41761.280989423503</v>
      </c>
      <c r="AP43" s="163">
        <v>-245649.76321921201</v>
      </c>
      <c r="AQ43" s="163">
        <v>0</v>
      </c>
      <c r="AR43" s="163">
        <v>0</v>
      </c>
      <c r="AS43" s="168">
        <v>0</v>
      </c>
      <c r="AT43" s="163">
        <v>0</v>
      </c>
      <c r="AU43" s="168">
        <v>0</v>
      </c>
      <c r="AV43" s="163">
        <v>0</v>
      </c>
      <c r="AW43" s="168">
        <v>0</v>
      </c>
      <c r="AX43" s="163">
        <v>0</v>
      </c>
      <c r="AY43" s="3">
        <v>0</v>
      </c>
      <c r="AZ43">
        <v>0</v>
      </c>
      <c r="BA43" s="3">
        <v>0</v>
      </c>
      <c r="BB43">
        <v>4603731.7350725001</v>
      </c>
      <c r="BC43">
        <v>4598783.7224751497</v>
      </c>
      <c r="BD43" s="3">
        <v>4025953.2775248298</v>
      </c>
      <c r="BE43">
        <v>12183549</v>
      </c>
      <c r="BF43" s="3">
        <v>20808285.999999899</v>
      </c>
      <c r="BH43" s="3"/>
      <c r="BI43"/>
      <c r="BJ43"/>
      <c r="BK43"/>
      <c r="BL43"/>
      <c r="BM43"/>
      <c r="BN43"/>
    </row>
    <row r="44" spans="1:66" x14ac:dyDescent="0.25">
      <c r="A44" t="str">
        <f t="shared" si="0"/>
        <v>0_3_2008</v>
      </c>
      <c r="B44">
        <v>0</v>
      </c>
      <c r="C44">
        <v>3</v>
      </c>
      <c r="D44" s="163">
        <v>2008</v>
      </c>
      <c r="E44" s="163">
        <v>222149843</v>
      </c>
      <c r="F44" s="163">
        <v>283132628</v>
      </c>
      <c r="G44" s="163">
        <v>244013701</v>
      </c>
      <c r="H44" s="163">
        <v>265912325</v>
      </c>
      <c r="I44" s="163">
        <v>17883025</v>
      </c>
      <c r="J44" s="163">
        <v>279085993.49811202</v>
      </c>
      <c r="K44" s="163">
        <v>6971255.1600635098</v>
      </c>
      <c r="L44" s="163">
        <v>0</v>
      </c>
      <c r="M44" s="163">
        <v>2045451.35607338</v>
      </c>
      <c r="N44" s="163">
        <v>0</v>
      </c>
      <c r="O44" s="163">
        <v>0.83675880989931595</v>
      </c>
      <c r="P44" s="163">
        <v>631406.76496574702</v>
      </c>
      <c r="Q44" s="163">
        <v>0.21423325125085799</v>
      </c>
      <c r="R44" s="163">
        <v>3.8553356378928401</v>
      </c>
      <c r="S44" s="163">
        <v>28303.270758760598</v>
      </c>
      <c r="T44" s="164">
        <v>7.1357024164090896</v>
      </c>
      <c r="U44" s="163">
        <v>3.72182145453958</v>
      </c>
      <c r="V44" s="163">
        <v>0</v>
      </c>
      <c r="W44" s="163">
        <v>0</v>
      </c>
      <c r="X44" s="163">
        <v>0</v>
      </c>
      <c r="Y44" s="163">
        <v>0</v>
      </c>
      <c r="Z44" s="163">
        <v>0</v>
      </c>
      <c r="AA44" s="163">
        <v>0</v>
      </c>
      <c r="AB44" s="163">
        <v>0</v>
      </c>
      <c r="AC44" s="163">
        <v>0</v>
      </c>
      <c r="AD44" s="163">
        <v>0</v>
      </c>
      <c r="AE44" s="163">
        <v>1.27645194869662E-2</v>
      </c>
      <c r="AF44" s="163">
        <v>0</v>
      </c>
      <c r="AG44" s="163">
        <v>0</v>
      </c>
      <c r="AH44" s="163">
        <v>1689599.5137551799</v>
      </c>
      <c r="AI44" s="163">
        <v>0</v>
      </c>
      <c r="AJ44" s="163">
        <v>1168235.35026358</v>
      </c>
      <c r="AK44" s="163">
        <v>229948.494163419</v>
      </c>
      <c r="AL44" s="163">
        <v>-420099.07450381498</v>
      </c>
      <c r="AM44" s="163">
        <v>3218559.7274053502</v>
      </c>
      <c r="AN44" s="163">
        <v>-112163.395887191</v>
      </c>
      <c r="AO44" s="163">
        <v>-12938.210708606401</v>
      </c>
      <c r="AP44" s="163">
        <v>58290.997995535799</v>
      </c>
      <c r="AQ44" s="163">
        <v>0</v>
      </c>
      <c r="AR44" s="163">
        <v>0</v>
      </c>
      <c r="AS44" s="168">
        <v>0</v>
      </c>
      <c r="AT44" s="163">
        <v>0</v>
      </c>
      <c r="AU44" s="168">
        <v>0</v>
      </c>
      <c r="AV44" s="163">
        <v>0</v>
      </c>
      <c r="AW44" s="168">
        <v>0</v>
      </c>
      <c r="AX44" s="163">
        <v>0</v>
      </c>
      <c r="AY44" s="3">
        <v>0</v>
      </c>
      <c r="AZ44">
        <v>0</v>
      </c>
      <c r="BA44" s="3">
        <v>0</v>
      </c>
      <c r="BB44">
        <v>5798091.7145483401</v>
      </c>
      <c r="BC44">
        <v>5857243.2018887401</v>
      </c>
      <c r="BD44" s="3">
        <v>12050027.7981112</v>
      </c>
      <c r="BE44">
        <v>4015598.9999999902</v>
      </c>
      <c r="BF44" s="3">
        <v>21922870</v>
      </c>
      <c r="BH44" s="3"/>
      <c r="BI44"/>
      <c r="BJ44"/>
      <c r="BK44"/>
      <c r="BL44"/>
      <c r="BM44"/>
      <c r="BN44"/>
    </row>
    <row r="45" spans="1:66" x14ac:dyDescent="0.25">
      <c r="A45" t="str">
        <f t="shared" si="0"/>
        <v>0_3_2009</v>
      </c>
      <c r="B45">
        <v>0</v>
      </c>
      <c r="C45">
        <v>3</v>
      </c>
      <c r="D45" s="163">
        <v>2009</v>
      </c>
      <c r="E45" s="163">
        <v>235398184</v>
      </c>
      <c r="F45" s="163">
        <v>298120651</v>
      </c>
      <c r="G45" s="163">
        <v>265912325</v>
      </c>
      <c r="H45" s="163">
        <v>271144146.99999899</v>
      </c>
      <c r="I45" s="163">
        <v>-8016519.0000000196</v>
      </c>
      <c r="J45" s="163">
        <v>281018475.94427699</v>
      </c>
      <c r="K45" s="163">
        <v>-10722340.2671462</v>
      </c>
      <c r="L45" s="163">
        <v>0</v>
      </c>
      <c r="M45" s="163">
        <v>2019529.28840738</v>
      </c>
      <c r="N45" s="163">
        <v>0</v>
      </c>
      <c r="O45" s="163">
        <v>0.87880583809795099</v>
      </c>
      <c r="P45" s="163">
        <v>609605.28005366505</v>
      </c>
      <c r="Q45" s="163">
        <v>0.22081464924976299</v>
      </c>
      <c r="R45" s="163">
        <v>2.7863624188910401</v>
      </c>
      <c r="S45" s="163">
        <v>26722.041273401599</v>
      </c>
      <c r="T45" s="164">
        <v>7.1784159489522601</v>
      </c>
      <c r="U45" s="163">
        <v>3.7187435167299299</v>
      </c>
      <c r="V45" s="163">
        <v>0</v>
      </c>
      <c r="W45" s="163">
        <v>0</v>
      </c>
      <c r="X45" s="163">
        <v>0</v>
      </c>
      <c r="Y45" s="163">
        <v>0</v>
      </c>
      <c r="Z45" s="163">
        <v>0</v>
      </c>
      <c r="AA45" s="163">
        <v>0</v>
      </c>
      <c r="AB45" s="163">
        <v>0</v>
      </c>
      <c r="AC45" s="163">
        <v>0</v>
      </c>
      <c r="AD45" s="163">
        <v>0</v>
      </c>
      <c r="AE45" s="163">
        <v>1.20461252156473E-2</v>
      </c>
      <c r="AF45" s="163">
        <v>0</v>
      </c>
      <c r="AG45" s="163">
        <v>0</v>
      </c>
      <c r="AH45" s="163">
        <v>1425399.1649690401</v>
      </c>
      <c r="AI45" s="163">
        <v>0</v>
      </c>
      <c r="AJ45" s="163">
        <v>-4074950.0922781699</v>
      </c>
      <c r="AK45" s="163">
        <v>-228701.40508112701</v>
      </c>
      <c r="AL45" s="163">
        <v>690811.19073290401</v>
      </c>
      <c r="AM45" s="163">
        <v>-9381179.1792923491</v>
      </c>
      <c r="AN45" s="163">
        <v>901543.30047487898</v>
      </c>
      <c r="AO45" s="163">
        <v>46514.633426939603</v>
      </c>
      <c r="AP45" s="163">
        <v>79683.701874147999</v>
      </c>
      <c r="AQ45" s="163">
        <v>0</v>
      </c>
      <c r="AR45" s="163">
        <v>0</v>
      </c>
      <c r="AS45" s="168">
        <v>0</v>
      </c>
      <c r="AT45" s="163">
        <v>0</v>
      </c>
      <c r="AU45" s="168">
        <v>0</v>
      </c>
      <c r="AV45" s="163">
        <v>0</v>
      </c>
      <c r="AW45" s="168">
        <v>0</v>
      </c>
      <c r="AX45" s="163">
        <v>0</v>
      </c>
      <c r="AY45" s="3">
        <v>0</v>
      </c>
      <c r="AZ45">
        <v>0</v>
      </c>
      <c r="BA45" s="3">
        <v>0</v>
      </c>
      <c r="BB45">
        <v>-10465186.8128234</v>
      </c>
      <c r="BC45">
        <v>-10448796.9815844</v>
      </c>
      <c r="BD45" s="3">
        <v>2469264.9815843701</v>
      </c>
      <c r="BE45">
        <v>13248340.999999899</v>
      </c>
      <c r="BF45" s="3">
        <v>5268808.99999996</v>
      </c>
      <c r="BH45" s="3"/>
      <c r="BI45"/>
      <c r="BJ45"/>
      <c r="BK45"/>
      <c r="BL45"/>
      <c r="BM45"/>
      <c r="BN45"/>
    </row>
    <row r="46" spans="1:66" x14ac:dyDescent="0.25">
      <c r="A46" t="str">
        <f t="shared" si="0"/>
        <v>0_3_2010</v>
      </c>
      <c r="B46">
        <v>0</v>
      </c>
      <c r="C46">
        <v>3</v>
      </c>
      <c r="D46" s="163">
        <v>2010</v>
      </c>
      <c r="E46" s="163">
        <v>237168721</v>
      </c>
      <c r="F46" s="163">
        <v>301099961</v>
      </c>
      <c r="G46" s="163">
        <v>271144146.99999899</v>
      </c>
      <c r="H46" s="163">
        <v>275991775</v>
      </c>
      <c r="I46" s="163">
        <v>3077091.0000000098</v>
      </c>
      <c r="J46" s="163">
        <v>290699425.15650302</v>
      </c>
      <c r="K46" s="163">
        <v>7259993.10073316</v>
      </c>
      <c r="L46" s="163">
        <v>0</v>
      </c>
      <c r="M46" s="163">
        <v>1978915.2493904701</v>
      </c>
      <c r="N46" s="163">
        <v>0</v>
      </c>
      <c r="O46" s="163">
        <v>0.86119251401601804</v>
      </c>
      <c r="P46" s="163">
        <v>612874.20691296004</v>
      </c>
      <c r="Q46" s="163">
        <v>0.223300400096271</v>
      </c>
      <c r="R46" s="163">
        <v>3.2463067363760798</v>
      </c>
      <c r="S46" s="163">
        <v>26688.256039153999</v>
      </c>
      <c r="T46" s="164">
        <v>7.4350733284934201</v>
      </c>
      <c r="U46" s="163">
        <v>4.0766241097197602</v>
      </c>
      <c r="V46" s="163">
        <v>0</v>
      </c>
      <c r="W46" s="163">
        <v>0</v>
      </c>
      <c r="X46" s="163">
        <v>0</v>
      </c>
      <c r="Y46" s="163">
        <v>0</v>
      </c>
      <c r="Z46" s="163">
        <v>0</v>
      </c>
      <c r="AA46" s="163">
        <v>0</v>
      </c>
      <c r="AB46" s="163">
        <v>0</v>
      </c>
      <c r="AC46" s="163">
        <v>0</v>
      </c>
      <c r="AD46" s="163">
        <v>0</v>
      </c>
      <c r="AE46" s="163">
        <v>2.8423094628907599E-2</v>
      </c>
      <c r="AF46" s="163">
        <v>0</v>
      </c>
      <c r="AG46" s="163">
        <v>0</v>
      </c>
      <c r="AH46" s="163">
        <v>546694.55061642104</v>
      </c>
      <c r="AI46" s="163">
        <v>0</v>
      </c>
      <c r="AJ46" s="163">
        <v>1453832.8189203499</v>
      </c>
      <c r="AK46" s="163">
        <v>498095.246081541</v>
      </c>
      <c r="AL46" s="163">
        <v>271974.99436229299</v>
      </c>
      <c r="AM46" s="163">
        <v>4519176.9746776205</v>
      </c>
      <c r="AN46" s="163">
        <v>-56289.435941374199</v>
      </c>
      <c r="AO46" s="163">
        <v>144613.41875510901</v>
      </c>
      <c r="AP46" s="163">
        <v>-631214.37919603998</v>
      </c>
      <c r="AQ46" s="163">
        <v>0</v>
      </c>
      <c r="AR46" s="163">
        <v>0</v>
      </c>
      <c r="AS46" s="168">
        <v>0</v>
      </c>
      <c r="AT46" s="163">
        <v>0</v>
      </c>
      <c r="AU46" s="168">
        <v>0</v>
      </c>
      <c r="AV46" s="163">
        <v>0</v>
      </c>
      <c r="AW46" s="168">
        <v>0</v>
      </c>
      <c r="AX46" s="163">
        <v>0</v>
      </c>
      <c r="AY46" s="3">
        <v>0</v>
      </c>
      <c r="AZ46">
        <v>-47627.510190687397</v>
      </c>
      <c r="BA46" s="3">
        <v>0</v>
      </c>
      <c r="BB46">
        <v>6670044.5798726203</v>
      </c>
      <c r="BC46">
        <v>6743982.7284297496</v>
      </c>
      <c r="BD46" s="3">
        <v>-3638912.7284297301</v>
      </c>
      <c r="BE46">
        <v>1770537</v>
      </c>
      <c r="BF46" s="3">
        <v>4875607.0000000102</v>
      </c>
      <c r="BH46" s="3"/>
      <c r="BI46"/>
      <c r="BJ46"/>
      <c r="BK46"/>
      <c r="BL46"/>
      <c r="BM46"/>
      <c r="BN46"/>
    </row>
    <row r="47" spans="1:66" x14ac:dyDescent="0.25">
      <c r="A47" t="str">
        <f t="shared" si="0"/>
        <v>0_3_2011</v>
      </c>
      <c r="B47">
        <v>0</v>
      </c>
      <c r="C47">
        <v>3</v>
      </c>
      <c r="D47" s="163">
        <v>2011</v>
      </c>
      <c r="E47" s="163">
        <v>238441735</v>
      </c>
      <c r="F47" s="163">
        <v>302346992</v>
      </c>
      <c r="G47" s="163">
        <v>275991775</v>
      </c>
      <c r="H47" s="163">
        <v>293951540</v>
      </c>
      <c r="I47" s="163">
        <v>16686751</v>
      </c>
      <c r="J47" s="163">
        <v>301030099.50337797</v>
      </c>
      <c r="K47" s="163">
        <v>9610109.2870363705</v>
      </c>
      <c r="L47" s="163">
        <v>0</v>
      </c>
      <c r="M47" s="163">
        <v>1946387.8468207</v>
      </c>
      <c r="N47" s="163">
        <v>0</v>
      </c>
      <c r="O47" s="163">
        <v>0.82689773679198897</v>
      </c>
      <c r="P47" s="163">
        <v>614648.46434809605</v>
      </c>
      <c r="Q47" s="163">
        <v>0.215608017051509</v>
      </c>
      <c r="R47" s="163">
        <v>3.9898887004223398</v>
      </c>
      <c r="S47" s="163">
        <v>26432.954663786499</v>
      </c>
      <c r="T47" s="164">
        <v>7.4899764906927802</v>
      </c>
      <c r="U47" s="163">
        <v>3.9427737757402199</v>
      </c>
      <c r="V47" s="163">
        <v>0</v>
      </c>
      <c r="W47" s="163">
        <v>9.2987181962922594E-3</v>
      </c>
      <c r="X47" s="163">
        <v>0</v>
      </c>
      <c r="Y47" s="163">
        <v>0</v>
      </c>
      <c r="Z47" s="163">
        <v>0</v>
      </c>
      <c r="AA47" s="163">
        <v>0</v>
      </c>
      <c r="AB47" s="163">
        <v>0</v>
      </c>
      <c r="AC47" s="163">
        <v>0</v>
      </c>
      <c r="AD47" s="163">
        <v>0</v>
      </c>
      <c r="AE47" s="163">
        <v>2.8271346876418201E-2</v>
      </c>
      <c r="AF47" s="163">
        <v>0</v>
      </c>
      <c r="AG47" s="163">
        <v>0</v>
      </c>
      <c r="AH47" s="163">
        <v>-287208.09745573899</v>
      </c>
      <c r="AI47" s="163">
        <v>0</v>
      </c>
      <c r="AJ47" s="163">
        <v>2555718.8404314099</v>
      </c>
      <c r="AK47" s="163">
        <v>379922.75793794502</v>
      </c>
      <c r="AL47" s="163">
        <v>-719645.47906125197</v>
      </c>
      <c r="AM47" s="163">
        <v>6528602.9291370995</v>
      </c>
      <c r="AN47" s="163">
        <v>105258.762484662</v>
      </c>
      <c r="AO47" s="163">
        <v>52103.412870979097</v>
      </c>
      <c r="AP47" s="163">
        <v>191787.532662004</v>
      </c>
      <c r="AQ47" s="163">
        <v>0</v>
      </c>
      <c r="AR47" s="163">
        <v>110104.785291754</v>
      </c>
      <c r="AS47" s="168">
        <v>0</v>
      </c>
      <c r="AT47" s="163">
        <v>0</v>
      </c>
      <c r="AU47" s="168">
        <v>0</v>
      </c>
      <c r="AV47" s="163">
        <v>0</v>
      </c>
      <c r="AW47" s="168">
        <v>0</v>
      </c>
      <c r="AX47" s="163">
        <v>0</v>
      </c>
      <c r="AY47" s="3">
        <v>0</v>
      </c>
      <c r="AZ47">
        <v>0</v>
      </c>
      <c r="BA47" s="3">
        <v>0</v>
      </c>
      <c r="BB47">
        <v>8843380.7205532491</v>
      </c>
      <c r="BC47">
        <v>8905830.4741324894</v>
      </c>
      <c r="BD47" s="3">
        <v>7698399.5258675097</v>
      </c>
      <c r="BE47">
        <v>1273013.99999999</v>
      </c>
      <c r="BF47" s="3">
        <v>17877244</v>
      </c>
      <c r="BH47" s="3"/>
      <c r="BI47"/>
      <c r="BJ47"/>
      <c r="BK47"/>
      <c r="BL47"/>
      <c r="BM47"/>
      <c r="BN47"/>
    </row>
    <row r="48" spans="1:66" x14ac:dyDescent="0.25">
      <c r="A48" t="str">
        <f t="shared" si="0"/>
        <v>0_3_2012</v>
      </c>
      <c r="B48">
        <v>0</v>
      </c>
      <c r="C48">
        <v>3</v>
      </c>
      <c r="D48" s="163">
        <v>2012</v>
      </c>
      <c r="E48" s="163">
        <v>244651063</v>
      </c>
      <c r="F48" s="163">
        <v>308556320</v>
      </c>
      <c r="G48" s="163">
        <v>293951540</v>
      </c>
      <c r="H48" s="163">
        <v>308556319.99999899</v>
      </c>
      <c r="I48" s="163">
        <v>8395451.9999998994</v>
      </c>
      <c r="J48" s="163">
        <v>308013569.77057999</v>
      </c>
      <c r="K48" s="163">
        <v>-114767.173770269</v>
      </c>
      <c r="L48" s="163">
        <v>0</v>
      </c>
      <c r="M48" s="163">
        <v>1935564.7547657499</v>
      </c>
      <c r="N48" s="163">
        <v>0</v>
      </c>
      <c r="O48" s="163">
        <v>0.82821757692531495</v>
      </c>
      <c r="P48" s="163">
        <v>608223.96752153302</v>
      </c>
      <c r="Q48" s="163">
        <v>0.20287939749310699</v>
      </c>
      <c r="R48" s="163">
        <v>3.99676458590372</v>
      </c>
      <c r="S48" s="163">
        <v>25928.146323228299</v>
      </c>
      <c r="T48" s="164">
        <v>7.33093904795337</v>
      </c>
      <c r="U48" s="163">
        <v>3.7964745491418501</v>
      </c>
      <c r="V48" s="163">
        <v>0</v>
      </c>
      <c r="W48" s="163">
        <v>1.81254270699816E-2</v>
      </c>
      <c r="X48" s="163">
        <v>0</v>
      </c>
      <c r="Y48" s="163">
        <v>0</v>
      </c>
      <c r="Z48" s="163">
        <v>0</v>
      </c>
      <c r="AA48" s="163">
        <v>0</v>
      </c>
      <c r="AB48" s="163">
        <v>0</v>
      </c>
      <c r="AC48" s="163">
        <v>0</v>
      </c>
      <c r="AD48" s="163">
        <v>0</v>
      </c>
      <c r="AE48" s="163">
        <v>3.8681875663871497E-2</v>
      </c>
      <c r="AF48" s="163">
        <v>0</v>
      </c>
      <c r="AG48" s="163">
        <v>0</v>
      </c>
      <c r="AH48" s="163">
        <v>433689.44692224899</v>
      </c>
      <c r="AI48" s="163">
        <v>0</v>
      </c>
      <c r="AJ48" s="163">
        <v>-332801.06813168799</v>
      </c>
      <c r="AK48" s="163">
        <v>502434.09375369601</v>
      </c>
      <c r="AL48" s="163">
        <v>-1181160.63632494</v>
      </c>
      <c r="AM48" s="163">
        <v>68908.612041119195</v>
      </c>
      <c r="AN48" s="163">
        <v>315517.95473879197</v>
      </c>
      <c r="AO48" s="163">
        <v>-67190.840593404195</v>
      </c>
      <c r="AP48" s="163">
        <v>271261.18933747802</v>
      </c>
      <c r="AQ48" s="163">
        <v>0</v>
      </c>
      <c r="AR48" s="163">
        <v>106499.57733075001</v>
      </c>
      <c r="AS48" s="168">
        <v>0</v>
      </c>
      <c r="AT48" s="163">
        <v>0</v>
      </c>
      <c r="AU48" s="168">
        <v>0</v>
      </c>
      <c r="AV48" s="163">
        <v>0</v>
      </c>
      <c r="AW48" s="168">
        <v>0</v>
      </c>
      <c r="AX48" s="163">
        <v>0</v>
      </c>
      <c r="AY48" s="3">
        <v>0</v>
      </c>
      <c r="AZ48">
        <v>-30921.7286149758</v>
      </c>
      <c r="BA48" s="3">
        <v>0</v>
      </c>
      <c r="BB48">
        <v>133220.292807961</v>
      </c>
      <c r="BC48">
        <v>193893.524739619</v>
      </c>
      <c r="BD48" s="3">
        <v>8169672.4752602903</v>
      </c>
      <c r="BE48">
        <v>6209327.9999999898</v>
      </c>
      <c r="BF48" s="3">
        <v>14572893.999999899</v>
      </c>
      <c r="BH48" s="3"/>
      <c r="BI48"/>
      <c r="BJ48"/>
      <c r="BK48"/>
      <c r="BL48"/>
      <c r="BM48"/>
      <c r="BN48"/>
    </row>
    <row r="49" spans="1:66" x14ac:dyDescent="0.25">
      <c r="A49" t="str">
        <f t="shared" si="0"/>
        <v>0_3_2013</v>
      </c>
      <c r="B49">
        <v>0</v>
      </c>
      <c r="C49">
        <v>3</v>
      </c>
      <c r="D49" s="163">
        <v>2013</v>
      </c>
      <c r="E49" s="163">
        <v>244651063</v>
      </c>
      <c r="F49" s="163">
        <v>308556320</v>
      </c>
      <c r="G49" s="163">
        <v>308556319.99999899</v>
      </c>
      <c r="H49" s="163">
        <v>305701207</v>
      </c>
      <c r="I49" s="163">
        <v>-2855112.9999998701</v>
      </c>
      <c r="J49" s="163">
        <v>302206345.10704201</v>
      </c>
      <c r="K49" s="163">
        <v>-5807224.6635378301</v>
      </c>
      <c r="L49" s="163">
        <v>0</v>
      </c>
      <c r="M49" s="163">
        <v>1946060.67257579</v>
      </c>
      <c r="N49" s="163">
        <v>0</v>
      </c>
      <c r="O49" s="163">
        <v>0.88674250938854704</v>
      </c>
      <c r="P49" s="163">
        <v>617901.40567327396</v>
      </c>
      <c r="Q49" s="163">
        <v>0.20234804564720699</v>
      </c>
      <c r="R49" s="163">
        <v>3.8467504249086302</v>
      </c>
      <c r="S49" s="163">
        <v>25948.276808231301</v>
      </c>
      <c r="T49" s="164">
        <v>7.3388802978969201</v>
      </c>
      <c r="U49" s="163">
        <v>3.7100248896118599</v>
      </c>
      <c r="V49" s="163">
        <v>0</v>
      </c>
      <c r="W49" s="163">
        <v>1.81254270699816E-2</v>
      </c>
      <c r="X49" s="163">
        <v>0</v>
      </c>
      <c r="Y49" s="163">
        <v>0</v>
      </c>
      <c r="Z49" s="163">
        <v>0</v>
      </c>
      <c r="AA49" s="163">
        <v>0</v>
      </c>
      <c r="AB49" s="163">
        <v>0</v>
      </c>
      <c r="AC49" s="163">
        <v>0</v>
      </c>
      <c r="AD49" s="163">
        <v>0</v>
      </c>
      <c r="AE49" s="163">
        <v>3.8681875663871497E-2</v>
      </c>
      <c r="AF49" s="163">
        <v>0</v>
      </c>
      <c r="AG49" s="163">
        <v>0</v>
      </c>
      <c r="AH49" s="163">
        <v>1061775.6020295599</v>
      </c>
      <c r="AI49" s="163">
        <v>0</v>
      </c>
      <c r="AJ49" s="163">
        <v>-6197177.7448167996</v>
      </c>
      <c r="AK49" s="163">
        <v>871406.61862081301</v>
      </c>
      <c r="AL49" s="163">
        <v>-49334.943851001597</v>
      </c>
      <c r="AM49" s="163">
        <v>-1353715.56319289</v>
      </c>
      <c r="AN49" s="163">
        <v>-9521.1278165681597</v>
      </c>
      <c r="AO49" s="163">
        <v>16560.611907451701</v>
      </c>
      <c r="AP49" s="163">
        <v>229019.41767869701</v>
      </c>
      <c r="AQ49" s="163">
        <v>0</v>
      </c>
      <c r="AR49" s="163">
        <v>0</v>
      </c>
      <c r="AS49" s="168">
        <v>0</v>
      </c>
      <c r="AT49" s="163">
        <v>0</v>
      </c>
      <c r="AU49" s="168">
        <v>0</v>
      </c>
      <c r="AV49" s="163">
        <v>0</v>
      </c>
      <c r="AW49" s="168">
        <v>0</v>
      </c>
      <c r="AX49" s="163">
        <v>0</v>
      </c>
      <c r="AY49" s="3">
        <v>0</v>
      </c>
      <c r="AZ49">
        <v>0</v>
      </c>
      <c r="BA49" s="3">
        <v>0</v>
      </c>
      <c r="BB49">
        <v>-5379170.7262877403</v>
      </c>
      <c r="BC49">
        <v>-5382525.7831180403</v>
      </c>
      <c r="BD49" s="3">
        <v>2590805.78311816</v>
      </c>
      <c r="BE49">
        <v>0</v>
      </c>
      <c r="BF49" s="3">
        <v>-2791719.9999998701</v>
      </c>
      <c r="BH49" s="3"/>
      <c r="BI49"/>
      <c r="BJ49"/>
      <c r="BK49"/>
      <c r="BL49"/>
      <c r="BM49"/>
      <c r="BN49"/>
    </row>
    <row r="50" spans="1:66" x14ac:dyDescent="0.25">
      <c r="A50" t="str">
        <f t="shared" si="0"/>
        <v>0_3_2014</v>
      </c>
      <c r="B50">
        <v>0</v>
      </c>
      <c r="C50">
        <v>3</v>
      </c>
      <c r="D50" s="163">
        <v>2014</v>
      </c>
      <c r="E50" s="163">
        <v>244651063</v>
      </c>
      <c r="F50" s="163">
        <v>308556320</v>
      </c>
      <c r="G50" s="163">
        <v>305701207</v>
      </c>
      <c r="H50" s="163">
        <v>305480098</v>
      </c>
      <c r="I50" s="163">
        <v>-221109.00000005399</v>
      </c>
      <c r="J50" s="163">
        <v>303285784.56093597</v>
      </c>
      <c r="K50" s="163">
        <v>1079439.45389377</v>
      </c>
      <c r="L50" s="163">
        <v>0</v>
      </c>
      <c r="M50" s="163">
        <v>1979471.6415816301</v>
      </c>
      <c r="N50" s="163">
        <v>0</v>
      </c>
      <c r="O50" s="163">
        <v>0.87558638487103202</v>
      </c>
      <c r="P50" s="163">
        <v>622817.90920902696</v>
      </c>
      <c r="Q50" s="163">
        <v>0.199736608861838</v>
      </c>
      <c r="R50" s="163">
        <v>3.63380642695265</v>
      </c>
      <c r="S50" s="163">
        <v>26285.550477232198</v>
      </c>
      <c r="T50" s="164">
        <v>7.44553066439346</v>
      </c>
      <c r="U50" s="163">
        <v>3.87627722590357</v>
      </c>
      <c r="V50" s="163">
        <v>0</v>
      </c>
      <c r="W50" s="163">
        <v>1.81254270699816E-2</v>
      </c>
      <c r="X50" s="163">
        <v>0</v>
      </c>
      <c r="Y50" s="163">
        <v>0</v>
      </c>
      <c r="Z50" s="163">
        <v>0</v>
      </c>
      <c r="AA50" s="163">
        <v>0</v>
      </c>
      <c r="AB50" s="163">
        <v>0</v>
      </c>
      <c r="AC50" s="163">
        <v>0</v>
      </c>
      <c r="AD50" s="163">
        <v>0</v>
      </c>
      <c r="AE50" s="163">
        <v>5.6456685005288498E-2</v>
      </c>
      <c r="AF50" s="163">
        <v>0</v>
      </c>
      <c r="AG50" s="163">
        <v>0</v>
      </c>
      <c r="AH50" s="163">
        <v>3155269.5631514401</v>
      </c>
      <c r="AI50" s="163">
        <v>0</v>
      </c>
      <c r="AJ50" s="163">
        <v>453130.11239577399</v>
      </c>
      <c r="AK50" s="163">
        <v>526387.97685532598</v>
      </c>
      <c r="AL50" s="163">
        <v>-274731.771653709</v>
      </c>
      <c r="AM50" s="163">
        <v>-1987947.3055300501</v>
      </c>
      <c r="AN50" s="163">
        <v>-279254.36505088798</v>
      </c>
      <c r="AO50" s="163">
        <v>19949.963512452799</v>
      </c>
      <c r="AP50" s="163">
        <v>-398130.89831208199</v>
      </c>
      <c r="AQ50" s="163">
        <v>0</v>
      </c>
      <c r="AR50" s="163">
        <v>0</v>
      </c>
      <c r="AS50" s="168">
        <v>0</v>
      </c>
      <c r="AT50" s="163">
        <v>0</v>
      </c>
      <c r="AU50" s="168">
        <v>0</v>
      </c>
      <c r="AV50" s="163">
        <v>0</v>
      </c>
      <c r="AW50" s="168">
        <v>0</v>
      </c>
      <c r="AX50" s="163">
        <v>0</v>
      </c>
      <c r="AY50" s="3">
        <v>0</v>
      </c>
      <c r="AZ50">
        <v>-71380.917927672999</v>
      </c>
      <c r="BA50" s="3">
        <v>0</v>
      </c>
      <c r="BB50">
        <v>1143579.49666558</v>
      </c>
      <c r="BC50">
        <v>1201710.9235837499</v>
      </c>
      <c r="BD50" s="3">
        <v>-1370461.9235838</v>
      </c>
      <c r="BE50">
        <v>0</v>
      </c>
      <c r="BF50" s="3">
        <v>-168751.000000053</v>
      </c>
      <c r="BH50" s="3"/>
      <c r="BI50"/>
      <c r="BJ50"/>
      <c r="BK50"/>
      <c r="BL50"/>
      <c r="BM50"/>
      <c r="BN50"/>
    </row>
    <row r="51" spans="1:66" x14ac:dyDescent="0.25">
      <c r="A51" t="str">
        <f t="shared" si="0"/>
        <v>0_3_2015</v>
      </c>
      <c r="B51">
        <v>0</v>
      </c>
      <c r="C51">
        <v>3</v>
      </c>
      <c r="D51" s="163">
        <v>2015</v>
      </c>
      <c r="E51" s="163">
        <v>244651063</v>
      </c>
      <c r="F51" s="163">
        <v>308556320</v>
      </c>
      <c r="G51" s="163">
        <v>305480098</v>
      </c>
      <c r="H51" s="163">
        <v>293875997</v>
      </c>
      <c r="I51" s="163">
        <v>-11604101</v>
      </c>
      <c r="J51" s="163">
        <v>286113850.31767398</v>
      </c>
      <c r="K51" s="163">
        <v>-17171934.243262298</v>
      </c>
      <c r="L51" s="163">
        <v>0</v>
      </c>
      <c r="M51" s="163">
        <v>2031768.2667340201</v>
      </c>
      <c r="N51" s="163">
        <v>0</v>
      </c>
      <c r="O51" s="163">
        <v>0.92610744089206498</v>
      </c>
      <c r="P51" s="163">
        <v>628390.24457361503</v>
      </c>
      <c r="Q51" s="163">
        <v>0.19673814729922501</v>
      </c>
      <c r="R51" s="163">
        <v>2.6341108998418701</v>
      </c>
      <c r="S51" s="163">
        <v>27172.0242436115</v>
      </c>
      <c r="T51" s="164">
        <v>7.2637074674622797</v>
      </c>
      <c r="U51" s="163">
        <v>3.8998559605686198</v>
      </c>
      <c r="V51" s="163">
        <v>0</v>
      </c>
      <c r="W51" s="163">
        <v>1.81254270699816E-2</v>
      </c>
      <c r="X51" s="163">
        <v>0</v>
      </c>
      <c r="Y51" s="163">
        <v>0</v>
      </c>
      <c r="Z51" s="163">
        <v>0</v>
      </c>
      <c r="AA51" s="163">
        <v>0.58852490250573697</v>
      </c>
      <c r="AB51" s="163">
        <v>0</v>
      </c>
      <c r="AC51" s="163">
        <v>0</v>
      </c>
      <c r="AD51" s="163">
        <v>0</v>
      </c>
      <c r="AE51" s="163">
        <v>0.116648771724323</v>
      </c>
      <c r="AF51" s="163">
        <v>0</v>
      </c>
      <c r="AG51" s="163">
        <v>0</v>
      </c>
      <c r="AH51" s="163">
        <v>3076583.9464216302</v>
      </c>
      <c r="AI51" s="163">
        <v>0</v>
      </c>
      <c r="AJ51" s="163">
        <v>-3886777.1883303202</v>
      </c>
      <c r="AK51" s="163">
        <v>603592.85234604601</v>
      </c>
      <c r="AL51" s="163">
        <v>-359291.66430953098</v>
      </c>
      <c r="AM51" s="163">
        <v>-10600228.345487099</v>
      </c>
      <c r="AN51" s="163">
        <v>-628894.94120463706</v>
      </c>
      <c r="AO51" s="163">
        <v>-95497.583679877498</v>
      </c>
      <c r="AP51" s="163">
        <v>29856.130358834002</v>
      </c>
      <c r="AQ51" s="163">
        <v>0</v>
      </c>
      <c r="AR51" s="163">
        <v>0</v>
      </c>
      <c r="AS51" s="168">
        <v>0</v>
      </c>
      <c r="AT51" s="163">
        <v>0</v>
      </c>
      <c r="AU51" s="168">
        <v>0</v>
      </c>
      <c r="AV51" s="163">
        <v>-5596534.2494453099</v>
      </c>
      <c r="AW51" s="168">
        <v>0</v>
      </c>
      <c r="AX51" s="163">
        <v>0</v>
      </c>
      <c r="AY51" s="3">
        <v>0</v>
      </c>
      <c r="AZ51">
        <v>-178158.06611169901</v>
      </c>
      <c r="BA51" s="3">
        <v>0</v>
      </c>
      <c r="BB51">
        <v>-17526091.500848699</v>
      </c>
      <c r="BC51">
        <v>-17235620.226262301</v>
      </c>
      <c r="BD51" s="3">
        <v>5699919.2262623198</v>
      </c>
      <c r="BE51">
        <v>0</v>
      </c>
      <c r="BF51" s="3">
        <v>-11535701</v>
      </c>
      <c r="BH51" s="3"/>
      <c r="BI51"/>
      <c r="BJ51"/>
      <c r="BK51"/>
      <c r="BL51"/>
      <c r="BM51"/>
      <c r="BN51"/>
    </row>
    <row r="52" spans="1:66" x14ac:dyDescent="0.25">
      <c r="A52" t="str">
        <f t="shared" si="0"/>
        <v>0_3_2016</v>
      </c>
      <c r="B52">
        <v>0</v>
      </c>
      <c r="C52">
        <v>3</v>
      </c>
      <c r="D52" s="163">
        <v>2016</v>
      </c>
      <c r="E52" s="163">
        <v>244651063</v>
      </c>
      <c r="F52" s="163">
        <v>308556320</v>
      </c>
      <c r="G52" s="163">
        <v>293875997</v>
      </c>
      <c r="H52" s="163">
        <v>275294854</v>
      </c>
      <c r="I52" s="163">
        <v>-18581142.999999899</v>
      </c>
      <c r="J52" s="163">
        <v>272558197.164325</v>
      </c>
      <c r="K52" s="163">
        <v>-13555653.153348999</v>
      </c>
      <c r="L52" s="163">
        <v>0</v>
      </c>
      <c r="M52" s="163">
        <v>2070163.5346603</v>
      </c>
      <c r="N52" s="163">
        <v>0</v>
      </c>
      <c r="O52" s="163">
        <v>0.98231499881384798</v>
      </c>
      <c r="P52" s="163">
        <v>633203.89148553996</v>
      </c>
      <c r="Q52" s="163">
        <v>0.20067080188470501</v>
      </c>
      <c r="R52" s="163">
        <v>2.3486757765466901</v>
      </c>
      <c r="S52" s="163">
        <v>27560.696767792098</v>
      </c>
      <c r="T52" s="164">
        <v>7.0910426864023099</v>
      </c>
      <c r="U52" s="163">
        <v>4.4601404866979797</v>
      </c>
      <c r="V52" s="163">
        <v>0</v>
      </c>
      <c r="W52" s="163">
        <v>1.81254270699816E-2</v>
      </c>
      <c r="X52" s="163">
        <v>0</v>
      </c>
      <c r="Y52" s="163">
        <v>0</v>
      </c>
      <c r="Z52" s="163">
        <v>0</v>
      </c>
      <c r="AA52" s="163">
        <v>1.3895032207564899</v>
      </c>
      <c r="AB52" s="163">
        <v>0</v>
      </c>
      <c r="AC52" s="163">
        <v>0</v>
      </c>
      <c r="AD52" s="163">
        <v>0</v>
      </c>
      <c r="AE52" s="163">
        <v>0.19620894514568199</v>
      </c>
      <c r="AF52" s="163">
        <v>0</v>
      </c>
      <c r="AG52" s="163">
        <v>0</v>
      </c>
      <c r="AH52" s="163">
        <v>2059121.36541188</v>
      </c>
      <c r="AI52" s="163">
        <v>0</v>
      </c>
      <c r="AJ52" s="163">
        <v>-4261322.1803650996</v>
      </c>
      <c r="AK52" s="163">
        <v>555098.94338713796</v>
      </c>
      <c r="AL52" s="163">
        <v>481588.02933976299</v>
      </c>
      <c r="AM52" s="163">
        <v>-3440154.4177489998</v>
      </c>
      <c r="AN52" s="163">
        <v>-244796.25496041999</v>
      </c>
      <c r="AO52" s="163">
        <v>-74782.520702905007</v>
      </c>
      <c r="AP52" s="163">
        <v>-1290837.6880995899</v>
      </c>
      <c r="AQ52" s="163">
        <v>0</v>
      </c>
      <c r="AR52" s="163">
        <v>0</v>
      </c>
      <c r="AS52" s="168">
        <v>0</v>
      </c>
      <c r="AT52" s="163">
        <v>0</v>
      </c>
      <c r="AU52" s="168">
        <v>0</v>
      </c>
      <c r="AV52" s="163">
        <v>-7550889.8815442901</v>
      </c>
      <c r="AW52" s="168">
        <v>0</v>
      </c>
      <c r="AX52" s="163">
        <v>0</v>
      </c>
      <c r="AY52" s="3">
        <v>0</v>
      </c>
      <c r="AZ52">
        <v>-282216.04396722</v>
      </c>
      <c r="BA52" s="3">
        <v>0</v>
      </c>
      <c r="BB52">
        <v>-14009146.9664445</v>
      </c>
      <c r="BC52">
        <v>-13741195.7119704</v>
      </c>
      <c r="BD52" s="3">
        <v>-4746735.2880295496</v>
      </c>
      <c r="BE52">
        <v>0</v>
      </c>
      <c r="BF52" s="3">
        <v>-18487930.999999899</v>
      </c>
      <c r="BH52" s="3"/>
      <c r="BI52"/>
      <c r="BJ52"/>
      <c r="BK52"/>
      <c r="BL52"/>
      <c r="BM52"/>
      <c r="BN52"/>
    </row>
    <row r="53" spans="1:66" x14ac:dyDescent="0.25">
      <c r="A53" t="str">
        <f t="shared" si="0"/>
        <v>0_3_2017</v>
      </c>
      <c r="B53">
        <v>0</v>
      </c>
      <c r="C53">
        <v>3</v>
      </c>
      <c r="D53" s="163">
        <v>2017</v>
      </c>
      <c r="E53" s="163">
        <v>244651063</v>
      </c>
      <c r="F53" s="163">
        <v>308556320</v>
      </c>
      <c r="G53" s="163">
        <v>275294854</v>
      </c>
      <c r="H53" s="163">
        <v>266796306</v>
      </c>
      <c r="I53" s="163">
        <v>-8498547.9999999907</v>
      </c>
      <c r="J53" s="163">
        <v>266850023.861278</v>
      </c>
      <c r="K53" s="163">
        <v>-4819764.0737308599</v>
      </c>
      <c r="L53" s="163">
        <v>0</v>
      </c>
      <c r="M53" s="163">
        <v>2092519.58216083</v>
      </c>
      <c r="N53" s="163">
        <v>0</v>
      </c>
      <c r="O53" s="163">
        <v>0.97553444358584496</v>
      </c>
      <c r="P53" s="163">
        <v>637940.464880354</v>
      </c>
      <c r="Q53" s="163">
        <v>0.19912958800177799</v>
      </c>
      <c r="R53" s="163">
        <v>2.5615476818083498</v>
      </c>
      <c r="S53" s="163">
        <v>27766.121232206599</v>
      </c>
      <c r="T53" s="164">
        <v>7.0528773145489101</v>
      </c>
      <c r="U53" s="163">
        <v>4.7619152118705497</v>
      </c>
      <c r="V53" s="163">
        <v>0</v>
      </c>
      <c r="W53" s="163">
        <v>1.81254270699816E-2</v>
      </c>
      <c r="X53" s="163">
        <v>0</v>
      </c>
      <c r="Y53" s="163">
        <v>0</v>
      </c>
      <c r="Z53" s="163">
        <v>0</v>
      </c>
      <c r="AA53" s="163">
        <v>2.2760238037469702</v>
      </c>
      <c r="AB53" s="163">
        <v>0</v>
      </c>
      <c r="AC53" s="163">
        <v>0</v>
      </c>
      <c r="AD53" s="163">
        <v>0</v>
      </c>
      <c r="AE53" s="163">
        <v>0.42140254669565802</v>
      </c>
      <c r="AF53" s="163">
        <v>0</v>
      </c>
      <c r="AG53" s="163">
        <v>0</v>
      </c>
      <c r="AH53" s="163">
        <v>1620659.9275104899</v>
      </c>
      <c r="AI53" s="163">
        <v>0</v>
      </c>
      <c r="AJ53" s="163">
        <v>497126.93620048498</v>
      </c>
      <c r="AK53" s="163">
        <v>471264.41912271699</v>
      </c>
      <c r="AL53" s="163">
        <v>-72176.091654206699</v>
      </c>
      <c r="AM53" s="163">
        <v>2468544.8295673798</v>
      </c>
      <c r="AN53" s="163">
        <v>-204166.798600226</v>
      </c>
      <c r="AO53" s="163">
        <v>-23657.731798573699</v>
      </c>
      <c r="AP53" s="163">
        <v>-626699.22831944795</v>
      </c>
      <c r="AQ53" s="163">
        <v>0</v>
      </c>
      <c r="AR53" s="163">
        <v>0</v>
      </c>
      <c r="AS53" s="168">
        <v>0</v>
      </c>
      <c r="AT53" s="163">
        <v>0</v>
      </c>
      <c r="AU53" s="168">
        <v>0</v>
      </c>
      <c r="AV53" s="163">
        <v>-8031780.2694699401</v>
      </c>
      <c r="AW53" s="168">
        <v>0</v>
      </c>
      <c r="AX53" s="163">
        <v>0</v>
      </c>
      <c r="AY53" s="3">
        <v>0</v>
      </c>
      <c r="AZ53">
        <v>-662543.28987558</v>
      </c>
      <c r="BA53" s="3">
        <v>0</v>
      </c>
      <c r="BB53">
        <v>-4629049.3107841704</v>
      </c>
      <c r="BC53">
        <v>-4740959.6568785803</v>
      </c>
      <c r="BD53" s="3">
        <v>-3652754.3431214001</v>
      </c>
      <c r="BE53">
        <v>0</v>
      </c>
      <c r="BF53" s="3">
        <v>-8393713.9999999907</v>
      </c>
      <c r="BH53" s="3"/>
      <c r="BI53"/>
      <c r="BJ53"/>
      <c r="BK53"/>
      <c r="BL53"/>
      <c r="BM53"/>
      <c r="BN53"/>
    </row>
    <row r="54" spans="1:66" x14ac:dyDescent="0.25">
      <c r="A54" t="str">
        <f t="shared" si="0"/>
        <v>0_3_2018</v>
      </c>
      <c r="B54">
        <v>0</v>
      </c>
      <c r="C54">
        <v>3</v>
      </c>
      <c r="D54" s="163">
        <v>2018</v>
      </c>
      <c r="E54" s="163">
        <v>244651063</v>
      </c>
      <c r="F54" s="163">
        <v>308556320</v>
      </c>
      <c r="G54" s="163">
        <v>266796306</v>
      </c>
      <c r="H54" s="163">
        <v>263469331</v>
      </c>
      <c r="I54" s="163">
        <v>-3326975.00000002</v>
      </c>
      <c r="J54" s="163">
        <v>262622577.39688599</v>
      </c>
      <c r="K54" s="163">
        <v>-5162674.4616604196</v>
      </c>
      <c r="L54" s="163">
        <v>0</v>
      </c>
      <c r="M54" s="163">
        <v>2110597.3381989901</v>
      </c>
      <c r="N54" s="163">
        <v>0</v>
      </c>
      <c r="O54" s="163">
        <v>0.97569250120411</v>
      </c>
      <c r="P54" s="163">
        <v>643261.456961027</v>
      </c>
      <c r="Q54" s="163">
        <v>0.199048693555371</v>
      </c>
      <c r="R54" s="163">
        <v>2.8183435351760502</v>
      </c>
      <c r="S54" s="163">
        <v>28105.315492605201</v>
      </c>
      <c r="T54" s="164">
        <v>6.9794359227421401</v>
      </c>
      <c r="U54" s="163">
        <v>5.1283173872823102</v>
      </c>
      <c r="V54" s="163">
        <v>0</v>
      </c>
      <c r="W54" s="163">
        <v>1.81254270699816E-2</v>
      </c>
      <c r="X54" s="163">
        <v>0</v>
      </c>
      <c r="Y54" s="163">
        <v>0</v>
      </c>
      <c r="Z54" s="163">
        <v>0</v>
      </c>
      <c r="AA54" s="163">
        <v>3.2621241012143001</v>
      </c>
      <c r="AB54" s="163">
        <v>0</v>
      </c>
      <c r="AC54" s="163">
        <v>0</v>
      </c>
      <c r="AD54" s="163">
        <v>0</v>
      </c>
      <c r="AE54" s="163">
        <v>0.57605336462404799</v>
      </c>
      <c r="AF54" s="163">
        <v>6.7187175884046699E-2</v>
      </c>
      <c r="AG54" s="163">
        <v>0</v>
      </c>
      <c r="AH54" s="163">
        <v>1709524.99180302</v>
      </c>
      <c r="AI54" s="163">
        <v>0</v>
      </c>
      <c r="AJ54" s="163">
        <v>881637.80588527804</v>
      </c>
      <c r="AK54" s="163">
        <v>496043.88581151702</v>
      </c>
      <c r="AL54" s="163">
        <v>-109271.881991927</v>
      </c>
      <c r="AM54" s="163">
        <v>2706475.02349674</v>
      </c>
      <c r="AN54" s="163">
        <v>-235767.87045240699</v>
      </c>
      <c r="AO54" s="163">
        <v>-30148.690522132601</v>
      </c>
      <c r="AP54" s="163">
        <v>-772924.73795372504</v>
      </c>
      <c r="AQ54" s="163">
        <v>0</v>
      </c>
      <c r="AR54" s="163">
        <v>0</v>
      </c>
      <c r="AS54" s="168">
        <v>0</v>
      </c>
      <c r="AT54" s="163">
        <v>0</v>
      </c>
      <c r="AU54" s="168">
        <v>0</v>
      </c>
      <c r="AV54" s="163">
        <v>-8680676.7335209902</v>
      </c>
      <c r="AW54" s="168">
        <v>0</v>
      </c>
      <c r="AX54" s="163">
        <v>0</v>
      </c>
      <c r="AY54" s="3">
        <v>0</v>
      </c>
      <c r="AZ54">
        <v>-454600.307664792</v>
      </c>
      <c r="BA54" s="3">
        <v>-725663.66596954199</v>
      </c>
      <c r="BB54">
        <v>-5223480.1538982196</v>
      </c>
      <c r="BC54">
        <v>-5296346.5673968103</v>
      </c>
      <c r="BD54" s="3">
        <v>2065065.56739679</v>
      </c>
      <c r="BE54">
        <v>0</v>
      </c>
      <c r="BF54" s="3">
        <v>-3231281.00000002</v>
      </c>
      <c r="BH54" s="3"/>
      <c r="BI54"/>
      <c r="BJ54"/>
      <c r="BK54"/>
      <c r="BL54"/>
      <c r="BM54"/>
      <c r="BN54"/>
    </row>
    <row r="55" spans="1:66" x14ac:dyDescent="0.25">
      <c r="A55" t="str">
        <f t="shared" ref="A55:A59" si="1">CONCATENATE(B55,"_",C55,"_",D55)</f>
        <v>0_10_2002</v>
      </c>
      <c r="B55">
        <v>0</v>
      </c>
      <c r="C55">
        <v>10</v>
      </c>
      <c r="D55" s="163">
        <v>2002</v>
      </c>
      <c r="E55" s="163">
        <v>1201007994</v>
      </c>
      <c r="F55" s="163">
        <v>1032661299</v>
      </c>
      <c r="G55" s="163">
        <v>0</v>
      </c>
      <c r="H55" s="163">
        <v>1201007994</v>
      </c>
      <c r="I55" s="163">
        <v>0</v>
      </c>
      <c r="J55" s="163">
        <v>1042201985.38842</v>
      </c>
      <c r="K55" s="163">
        <v>0</v>
      </c>
      <c r="L55" s="163">
        <v>253905652</v>
      </c>
      <c r="M55" s="163">
        <v>0</v>
      </c>
      <c r="N55" s="163">
        <v>0.97956348559999995</v>
      </c>
      <c r="O55" s="163">
        <v>0</v>
      </c>
      <c r="P55" s="163">
        <v>25697520.3899999</v>
      </c>
      <c r="Q55" s="163">
        <v>0.70319922136740198</v>
      </c>
      <c r="R55" s="163">
        <v>1.974</v>
      </c>
      <c r="S55" s="163">
        <v>42439.074999999903</v>
      </c>
      <c r="T55" s="164">
        <v>31.709999999999901</v>
      </c>
      <c r="U55" s="163">
        <v>3.5</v>
      </c>
      <c r="V55" s="163">
        <v>0</v>
      </c>
      <c r="W55" s="163">
        <v>0</v>
      </c>
      <c r="X55" s="163">
        <v>0</v>
      </c>
      <c r="Y55" s="163">
        <v>0</v>
      </c>
      <c r="Z55" s="163">
        <v>0</v>
      </c>
      <c r="AA55" s="163">
        <v>0</v>
      </c>
      <c r="AB55" s="163">
        <v>0</v>
      </c>
      <c r="AC55" s="163">
        <v>0</v>
      </c>
      <c r="AD55" s="163">
        <v>0</v>
      </c>
      <c r="AE55" s="163">
        <v>0</v>
      </c>
      <c r="AF55" s="163">
        <v>0</v>
      </c>
      <c r="AG55" s="163">
        <v>0</v>
      </c>
      <c r="AH55" s="163">
        <v>0</v>
      </c>
      <c r="AI55" s="163">
        <v>0</v>
      </c>
      <c r="AJ55" s="163">
        <v>0</v>
      </c>
      <c r="AK55" s="163">
        <v>0</v>
      </c>
      <c r="AL55" s="163">
        <v>0</v>
      </c>
      <c r="AM55" s="163">
        <v>0</v>
      </c>
      <c r="AN55" s="163">
        <v>0</v>
      </c>
      <c r="AO55" s="163">
        <v>0</v>
      </c>
      <c r="AP55" s="163">
        <v>0</v>
      </c>
      <c r="AQ55" s="163">
        <v>0</v>
      </c>
      <c r="AR55" s="163">
        <v>0</v>
      </c>
      <c r="AS55" s="168">
        <v>0</v>
      </c>
      <c r="AT55" s="163">
        <v>0</v>
      </c>
      <c r="AU55" s="168">
        <v>0</v>
      </c>
      <c r="AV55" s="163">
        <v>0</v>
      </c>
      <c r="AW55" s="168">
        <v>0</v>
      </c>
      <c r="AX55" s="163">
        <v>0</v>
      </c>
      <c r="AY55" s="3">
        <v>0</v>
      </c>
      <c r="AZ55">
        <v>0</v>
      </c>
      <c r="BA55" s="3">
        <v>0</v>
      </c>
      <c r="BB55">
        <v>0</v>
      </c>
      <c r="BC55">
        <v>0</v>
      </c>
      <c r="BD55" s="3">
        <v>0</v>
      </c>
      <c r="BE55">
        <v>1201007994</v>
      </c>
      <c r="BF55" s="3">
        <v>1201007994</v>
      </c>
      <c r="BH55" s="3"/>
      <c r="BI55"/>
      <c r="BJ55"/>
      <c r="BK55"/>
      <c r="BL55"/>
      <c r="BM55"/>
      <c r="BN55"/>
    </row>
    <row r="56" spans="1:66" x14ac:dyDescent="0.25">
      <c r="A56" t="str">
        <f t="shared" si="1"/>
        <v>0_10_2003</v>
      </c>
      <c r="B56">
        <v>0</v>
      </c>
      <c r="C56">
        <v>10</v>
      </c>
      <c r="D56" s="163">
        <v>2003</v>
      </c>
      <c r="E56" s="163">
        <v>1201007994</v>
      </c>
      <c r="F56" s="163">
        <v>1032661299</v>
      </c>
      <c r="G56" s="163">
        <v>1201007994</v>
      </c>
      <c r="H56" s="163">
        <v>1127691152.99999</v>
      </c>
      <c r="I56" s="163">
        <v>-73316841.000001907</v>
      </c>
      <c r="J56" s="163">
        <v>984845235.03236306</v>
      </c>
      <c r="K56" s="163">
        <v>-57356750.356065497</v>
      </c>
      <c r="L56" s="163">
        <v>232535028.99999899</v>
      </c>
      <c r="M56" s="163">
        <v>0</v>
      </c>
      <c r="N56" s="163">
        <v>1.1512130358199999</v>
      </c>
      <c r="O56" s="163">
        <v>0</v>
      </c>
      <c r="P56" s="163">
        <v>26042245.269999899</v>
      </c>
      <c r="Q56" s="163">
        <v>0.70198121073034003</v>
      </c>
      <c r="R56" s="163">
        <v>2.2467999999999901</v>
      </c>
      <c r="S56" s="163">
        <v>41148.635000000002</v>
      </c>
      <c r="T56" s="164">
        <v>31.36</v>
      </c>
      <c r="U56" s="163">
        <v>3.5</v>
      </c>
      <c r="V56" s="163">
        <v>0</v>
      </c>
      <c r="W56" s="163">
        <v>0</v>
      </c>
      <c r="X56" s="163">
        <v>0</v>
      </c>
      <c r="Y56" s="163">
        <v>0</v>
      </c>
      <c r="Z56" s="163">
        <v>0</v>
      </c>
      <c r="AA56" s="163">
        <v>0</v>
      </c>
      <c r="AB56" s="163">
        <v>0</v>
      </c>
      <c r="AC56" s="163">
        <v>0</v>
      </c>
      <c r="AD56" s="163">
        <v>0</v>
      </c>
      <c r="AE56" s="163">
        <v>0</v>
      </c>
      <c r="AF56" s="163">
        <v>0</v>
      </c>
      <c r="AG56" s="163">
        <v>-70418612.287178904</v>
      </c>
      <c r="AH56" s="163">
        <v>0</v>
      </c>
      <c r="AI56" s="163">
        <v>-15168245.7124006</v>
      </c>
      <c r="AJ56" s="163">
        <v>0</v>
      </c>
      <c r="AK56" s="163">
        <v>3581687.5772305899</v>
      </c>
      <c r="AL56" s="163">
        <v>-572463.87863107701</v>
      </c>
      <c r="AM56" s="163">
        <v>15346270.0856327</v>
      </c>
      <c r="AN56" s="163">
        <v>2430745.98459099</v>
      </c>
      <c r="AO56" s="163">
        <v>-833415.87950433895</v>
      </c>
      <c r="AP56" s="163">
        <v>0</v>
      </c>
      <c r="AQ56" s="163">
        <v>0</v>
      </c>
      <c r="AR56" s="163">
        <v>0</v>
      </c>
      <c r="AS56" s="168">
        <v>0</v>
      </c>
      <c r="AT56" s="163">
        <v>0</v>
      </c>
      <c r="AU56" s="168">
        <v>0</v>
      </c>
      <c r="AV56" s="163">
        <v>0</v>
      </c>
      <c r="AW56" s="168">
        <v>0</v>
      </c>
      <c r="AX56" s="163">
        <v>0</v>
      </c>
      <c r="AY56" s="3">
        <v>0</v>
      </c>
      <c r="AZ56">
        <v>0</v>
      </c>
      <c r="BA56" s="3">
        <v>0</v>
      </c>
      <c r="BB56">
        <v>-65634034.110260598</v>
      </c>
      <c r="BC56">
        <v>-66096511.667863697</v>
      </c>
      <c r="BD56" s="3">
        <v>-7220329.3321381202</v>
      </c>
      <c r="BE56">
        <v>0</v>
      </c>
      <c r="BF56" s="3">
        <v>-73316841.000001907</v>
      </c>
      <c r="BH56" s="3"/>
      <c r="BI56"/>
      <c r="BJ56"/>
      <c r="BK56"/>
      <c r="BL56"/>
      <c r="BM56"/>
      <c r="BN56"/>
    </row>
    <row r="57" spans="1:66" x14ac:dyDescent="0.25">
      <c r="A57" t="str">
        <f t="shared" si="1"/>
        <v>0_10_2004</v>
      </c>
      <c r="B57">
        <v>0</v>
      </c>
      <c r="C57">
        <v>10</v>
      </c>
      <c r="D57" s="163">
        <v>2004</v>
      </c>
      <c r="E57" s="163">
        <v>1201007994</v>
      </c>
      <c r="F57" s="163">
        <v>1032661299</v>
      </c>
      <c r="G57" s="163">
        <v>1127691152.99999</v>
      </c>
      <c r="H57" s="163">
        <v>1109237034</v>
      </c>
      <c r="I57" s="163">
        <v>-18454118.999997798</v>
      </c>
      <c r="J57" s="163">
        <v>1030437276.32964</v>
      </c>
      <c r="K57" s="163">
        <v>45592041.297286302</v>
      </c>
      <c r="L57" s="163">
        <v>243107286.99999899</v>
      </c>
      <c r="M57" s="163">
        <v>0</v>
      </c>
      <c r="N57" s="163">
        <v>1.20597552096</v>
      </c>
      <c r="O57" s="163">
        <v>0</v>
      </c>
      <c r="P57" s="163">
        <v>26563773.749999899</v>
      </c>
      <c r="Q57" s="163">
        <v>0.69839341816490697</v>
      </c>
      <c r="R57" s="163">
        <v>2.5669</v>
      </c>
      <c r="S57" s="163">
        <v>39531.589999999997</v>
      </c>
      <c r="T57" s="164">
        <v>31</v>
      </c>
      <c r="U57" s="163">
        <v>3.5</v>
      </c>
      <c r="V57" s="163">
        <v>0</v>
      </c>
      <c r="W57" s="163">
        <v>0</v>
      </c>
      <c r="X57" s="163">
        <v>0</v>
      </c>
      <c r="Y57" s="163">
        <v>0</v>
      </c>
      <c r="Z57" s="163">
        <v>0</v>
      </c>
      <c r="AA57" s="163">
        <v>0</v>
      </c>
      <c r="AB57" s="163">
        <v>0</v>
      </c>
      <c r="AC57" s="163">
        <v>0</v>
      </c>
      <c r="AD57" s="163">
        <v>0</v>
      </c>
      <c r="AE57" s="163">
        <v>0</v>
      </c>
      <c r="AF57" s="163">
        <v>0</v>
      </c>
      <c r="AG57" s="163">
        <v>34988873.119009398</v>
      </c>
      <c r="AH57" s="163">
        <v>0</v>
      </c>
      <c r="AI57" s="163">
        <v>-4324552.0273367101</v>
      </c>
      <c r="AJ57" s="163">
        <v>0</v>
      </c>
      <c r="AK57" s="163">
        <v>5007834.2108093305</v>
      </c>
      <c r="AL57" s="163">
        <v>-1582585.61254128</v>
      </c>
      <c r="AM57" s="163">
        <v>15445076.974908801</v>
      </c>
      <c r="AN57" s="163">
        <v>2964133.62134156</v>
      </c>
      <c r="AO57" s="163">
        <v>-804889.378484783</v>
      </c>
      <c r="AP57" s="163">
        <v>0</v>
      </c>
      <c r="AQ57" s="163">
        <v>0</v>
      </c>
      <c r="AR57" s="163">
        <v>0</v>
      </c>
      <c r="AS57" s="168">
        <v>0</v>
      </c>
      <c r="AT57" s="163">
        <v>0</v>
      </c>
      <c r="AU57" s="168">
        <v>0</v>
      </c>
      <c r="AV57" s="163">
        <v>0</v>
      </c>
      <c r="AW57" s="168">
        <v>0</v>
      </c>
      <c r="AX57" s="163">
        <v>0</v>
      </c>
      <c r="AY57" s="3">
        <v>0</v>
      </c>
      <c r="AZ57">
        <v>0</v>
      </c>
      <c r="BA57" s="3">
        <v>0</v>
      </c>
      <c r="BB57">
        <v>51693890.907706402</v>
      </c>
      <c r="BC57">
        <v>52204894.524844803</v>
      </c>
      <c r="BD57" s="3">
        <v>-70659013.524842694</v>
      </c>
      <c r="BE57">
        <v>0</v>
      </c>
      <c r="BF57" s="3">
        <v>-18454118.999997798</v>
      </c>
      <c r="BH57" s="3"/>
      <c r="BI57"/>
      <c r="BJ57"/>
      <c r="BK57"/>
      <c r="BL57"/>
      <c r="BM57"/>
      <c r="BN57"/>
    </row>
    <row r="58" spans="1:66" x14ac:dyDescent="0.25">
      <c r="A58" t="str">
        <f t="shared" si="1"/>
        <v>0_10_2005</v>
      </c>
      <c r="B58">
        <v>0</v>
      </c>
      <c r="C58">
        <v>10</v>
      </c>
      <c r="D58" s="163">
        <v>2005</v>
      </c>
      <c r="E58" s="163">
        <v>1201007994</v>
      </c>
      <c r="F58" s="163">
        <v>1032661299</v>
      </c>
      <c r="G58" s="163">
        <v>1109237034</v>
      </c>
      <c r="H58" s="163">
        <v>1185413968.99999</v>
      </c>
      <c r="I58" s="163">
        <v>76176934.999997601</v>
      </c>
      <c r="J58" s="163">
        <v>1089475263.09764</v>
      </c>
      <c r="K58" s="163">
        <v>59037986.768000104</v>
      </c>
      <c r="L58" s="163">
        <v>254087770.99999899</v>
      </c>
      <c r="M58" s="163">
        <v>0</v>
      </c>
      <c r="N58" s="163">
        <v>1.1702642381999999</v>
      </c>
      <c r="O58" s="163">
        <v>0</v>
      </c>
      <c r="P58" s="163">
        <v>27081157.499999899</v>
      </c>
      <c r="Q58" s="163">
        <v>0.69604989521012905</v>
      </c>
      <c r="R58" s="163">
        <v>3.0314999999999901</v>
      </c>
      <c r="S58" s="163">
        <v>38116.919999999896</v>
      </c>
      <c r="T58" s="164">
        <v>30.68</v>
      </c>
      <c r="U58" s="163">
        <v>3.5</v>
      </c>
      <c r="V58" s="163">
        <v>0</v>
      </c>
      <c r="W58" s="163">
        <v>0</v>
      </c>
      <c r="X58" s="163">
        <v>0</v>
      </c>
      <c r="Y58" s="163">
        <v>0</v>
      </c>
      <c r="Z58" s="163">
        <v>0</v>
      </c>
      <c r="AA58" s="163">
        <v>0</v>
      </c>
      <c r="AB58" s="163">
        <v>0</v>
      </c>
      <c r="AC58" s="163">
        <v>0</v>
      </c>
      <c r="AD58" s="163">
        <v>0</v>
      </c>
      <c r="AE58" s="163">
        <v>0</v>
      </c>
      <c r="AF58" s="163">
        <v>0</v>
      </c>
      <c r="AG58" s="163">
        <v>34192266.048248097</v>
      </c>
      <c r="AH58" s="163">
        <v>0</v>
      </c>
      <c r="AI58" s="163">
        <v>2770546.89788567</v>
      </c>
      <c r="AJ58" s="163">
        <v>0</v>
      </c>
      <c r="AK58" s="163">
        <v>4791800.34369379</v>
      </c>
      <c r="AL58" s="163">
        <v>-1017065.74401114</v>
      </c>
      <c r="AM58" s="163">
        <v>19824212.412733901</v>
      </c>
      <c r="AN58" s="163">
        <v>2649943.1075292202</v>
      </c>
      <c r="AO58" s="163">
        <v>-703777.02767078998</v>
      </c>
      <c r="AP58" s="163">
        <v>0</v>
      </c>
      <c r="AQ58" s="163">
        <v>0</v>
      </c>
      <c r="AR58" s="163">
        <v>0</v>
      </c>
      <c r="AS58" s="168">
        <v>0</v>
      </c>
      <c r="AT58" s="163">
        <v>0</v>
      </c>
      <c r="AU58" s="168">
        <v>0</v>
      </c>
      <c r="AV58" s="163">
        <v>0</v>
      </c>
      <c r="AW58" s="168">
        <v>0</v>
      </c>
      <c r="AX58" s="163">
        <v>0</v>
      </c>
      <c r="AY58" s="3">
        <v>0</v>
      </c>
      <c r="AZ58">
        <v>0</v>
      </c>
      <c r="BA58" s="3">
        <v>0</v>
      </c>
      <c r="BB58">
        <v>62507926.038408801</v>
      </c>
      <c r="BC58">
        <v>63552748.760340601</v>
      </c>
      <c r="BD58" s="3">
        <v>12624186.239656899</v>
      </c>
      <c r="BE58">
        <v>0</v>
      </c>
      <c r="BF58" s="3">
        <v>76176934.999997601</v>
      </c>
      <c r="BH58" s="3"/>
      <c r="BI58"/>
      <c r="BJ58"/>
      <c r="BK58"/>
      <c r="BL58"/>
      <c r="BM58"/>
      <c r="BN58"/>
    </row>
    <row r="59" spans="1:66" x14ac:dyDescent="0.25">
      <c r="A59" t="str">
        <f t="shared" si="1"/>
        <v>0_10_2006</v>
      </c>
      <c r="B59">
        <v>0</v>
      </c>
      <c r="C59">
        <v>10</v>
      </c>
      <c r="D59" s="163">
        <v>2006</v>
      </c>
      <c r="E59" s="163">
        <v>1201007994</v>
      </c>
      <c r="F59" s="163">
        <v>1032661299</v>
      </c>
      <c r="G59" s="163">
        <v>1185413968.99999</v>
      </c>
      <c r="H59" s="163">
        <v>1159540668.99999</v>
      </c>
      <c r="I59" s="163">
        <v>-25873299.999999501</v>
      </c>
      <c r="J59" s="163">
        <v>1102055171.68663</v>
      </c>
      <c r="K59" s="163">
        <v>12579908.5889856</v>
      </c>
      <c r="L59" s="163">
        <v>252268421</v>
      </c>
      <c r="M59" s="163">
        <v>0</v>
      </c>
      <c r="N59" s="163">
        <v>1.202828105</v>
      </c>
      <c r="O59" s="163">
        <v>0</v>
      </c>
      <c r="P59" s="163">
        <v>27655014.75</v>
      </c>
      <c r="Q59" s="163">
        <v>0.70081421238459896</v>
      </c>
      <c r="R59" s="163">
        <v>3.3499999999999899</v>
      </c>
      <c r="S59" s="163">
        <v>36028.75</v>
      </c>
      <c r="T59" s="164">
        <v>30.18</v>
      </c>
      <c r="U59" s="163">
        <v>3.7</v>
      </c>
      <c r="V59" s="163">
        <v>0</v>
      </c>
      <c r="W59" s="163">
        <v>0</v>
      </c>
      <c r="X59" s="163">
        <v>0</v>
      </c>
      <c r="Y59" s="163">
        <v>0</v>
      </c>
      <c r="Z59" s="163">
        <v>0</v>
      </c>
      <c r="AA59" s="163">
        <v>0</v>
      </c>
      <c r="AB59" s="163">
        <v>0</v>
      </c>
      <c r="AC59" s="163">
        <v>0</v>
      </c>
      <c r="AD59" s="163">
        <v>0</v>
      </c>
      <c r="AE59" s="163">
        <v>0</v>
      </c>
      <c r="AF59" s="163">
        <v>0</v>
      </c>
      <c r="AG59" s="163">
        <v>-5839681.6592260096</v>
      </c>
      <c r="AH59" s="163">
        <v>0</v>
      </c>
      <c r="AI59" s="163">
        <v>-2695358.4796561999</v>
      </c>
      <c r="AJ59" s="163">
        <v>0</v>
      </c>
      <c r="AK59" s="163">
        <v>5567673.2228841102</v>
      </c>
      <c r="AL59" s="163">
        <v>2212739.8702882999</v>
      </c>
      <c r="AM59" s="163">
        <v>13112274.237967899</v>
      </c>
      <c r="AN59" s="163">
        <v>4381165.0728163701</v>
      </c>
      <c r="AO59" s="163">
        <v>-1174960.5386228301</v>
      </c>
      <c r="AP59" s="163">
        <v>-1839908.1672586701</v>
      </c>
      <c r="AQ59" s="163">
        <v>0</v>
      </c>
      <c r="AR59" s="163">
        <v>0</v>
      </c>
      <c r="AS59" s="168">
        <v>0</v>
      </c>
      <c r="AT59" s="163">
        <v>0</v>
      </c>
      <c r="AU59" s="168">
        <v>0</v>
      </c>
      <c r="AV59" s="163">
        <v>0</v>
      </c>
      <c r="AW59" s="168">
        <v>0</v>
      </c>
      <c r="AX59" s="163">
        <v>0</v>
      </c>
      <c r="AY59" s="3">
        <v>0</v>
      </c>
      <c r="AZ59">
        <v>0</v>
      </c>
      <c r="BA59" s="3">
        <v>0</v>
      </c>
      <c r="BB59">
        <v>13723943.5591929</v>
      </c>
      <c r="BC59">
        <v>13687689.730308199</v>
      </c>
      <c r="BD59" s="3">
        <v>-39560989.730307698</v>
      </c>
      <c r="BE59">
        <v>0</v>
      </c>
      <c r="BF59" s="3">
        <v>-25873299.999999501</v>
      </c>
      <c r="BH59" s="3"/>
      <c r="BI59"/>
      <c r="BJ59"/>
      <c r="BK59"/>
      <c r="BL59"/>
      <c r="BM59"/>
      <c r="BN59"/>
    </row>
    <row r="60" spans="1:66" x14ac:dyDescent="0.25">
      <c r="A60" t="str">
        <f t="shared" si="0"/>
        <v>0_10_2007</v>
      </c>
      <c r="B60">
        <v>0</v>
      </c>
      <c r="C60">
        <v>10</v>
      </c>
      <c r="D60" s="163">
        <v>2007</v>
      </c>
      <c r="E60" s="163">
        <v>1201007994</v>
      </c>
      <c r="F60" s="163">
        <v>1032661299</v>
      </c>
      <c r="G60" s="163">
        <v>1159540668.99999</v>
      </c>
      <c r="H60" s="163">
        <v>1100711966.99999</v>
      </c>
      <c r="I60" s="163">
        <v>-58828702.000000402</v>
      </c>
      <c r="J60" s="163">
        <v>1116064199.36867</v>
      </c>
      <c r="K60" s="163">
        <v>14009027.682037501</v>
      </c>
      <c r="L60" s="163">
        <v>256261700.99999899</v>
      </c>
      <c r="M60" s="163">
        <v>0</v>
      </c>
      <c r="N60" s="163">
        <v>1.2309854982699999</v>
      </c>
      <c r="O60" s="163">
        <v>0</v>
      </c>
      <c r="P60" s="163">
        <v>27714120</v>
      </c>
      <c r="Q60" s="163">
        <v>0.69978105660465495</v>
      </c>
      <c r="R60" s="163">
        <v>3.4605999999999901</v>
      </c>
      <c r="S60" s="163">
        <v>36660.58</v>
      </c>
      <c r="T60" s="164">
        <v>30.4</v>
      </c>
      <c r="U60" s="163">
        <v>3.6</v>
      </c>
      <c r="V60" s="163">
        <v>0</v>
      </c>
      <c r="W60" s="163">
        <v>0</v>
      </c>
      <c r="X60" s="163">
        <v>0</v>
      </c>
      <c r="Y60" s="163">
        <v>0</v>
      </c>
      <c r="Z60" s="163">
        <v>0</v>
      </c>
      <c r="AA60" s="163">
        <v>0</v>
      </c>
      <c r="AB60" s="163">
        <v>0</v>
      </c>
      <c r="AC60" s="163">
        <v>0</v>
      </c>
      <c r="AD60" s="163">
        <v>0</v>
      </c>
      <c r="AE60" s="163">
        <v>0</v>
      </c>
      <c r="AF60" s="163">
        <v>0</v>
      </c>
      <c r="AG60" s="163">
        <v>12582961.927742301</v>
      </c>
      <c r="AH60" s="163">
        <v>0</v>
      </c>
      <c r="AI60" s="163">
        <v>-2248902.8867496499</v>
      </c>
      <c r="AJ60" s="163">
        <v>0</v>
      </c>
      <c r="AK60" s="163">
        <v>553335.45609888004</v>
      </c>
      <c r="AL60" s="163">
        <v>-468833.47800131701</v>
      </c>
      <c r="AM60" s="163">
        <v>4219564.4106594697</v>
      </c>
      <c r="AN60" s="163">
        <v>-1319175.1110886999</v>
      </c>
      <c r="AO60" s="163">
        <v>506059.959154326</v>
      </c>
      <c r="AP60" s="163">
        <v>900923.70690810704</v>
      </c>
      <c r="AQ60" s="163">
        <v>0</v>
      </c>
      <c r="AR60" s="163">
        <v>0</v>
      </c>
      <c r="AS60" s="168">
        <v>0</v>
      </c>
      <c r="AT60" s="163">
        <v>0</v>
      </c>
      <c r="AU60" s="168">
        <v>0</v>
      </c>
      <c r="AV60" s="163">
        <v>0</v>
      </c>
      <c r="AW60" s="168">
        <v>0</v>
      </c>
      <c r="AX60" s="163">
        <v>0</v>
      </c>
      <c r="AY60" s="3">
        <v>0</v>
      </c>
      <c r="AZ60">
        <v>0</v>
      </c>
      <c r="BA60" s="3">
        <v>0</v>
      </c>
      <c r="BB60">
        <v>14725933.9847234</v>
      </c>
      <c r="BC60">
        <v>14739767.797295099</v>
      </c>
      <c r="BD60" s="3">
        <v>-73568469.7972956</v>
      </c>
      <c r="BE60">
        <v>0</v>
      </c>
      <c r="BF60" s="3">
        <v>-58828702.000000402</v>
      </c>
      <c r="BH60" s="3"/>
      <c r="BI60"/>
      <c r="BJ60"/>
      <c r="BK60"/>
      <c r="BL60"/>
      <c r="BM60"/>
      <c r="BN60"/>
    </row>
    <row r="61" spans="1:66" x14ac:dyDescent="0.25">
      <c r="A61" t="str">
        <f t="shared" si="0"/>
        <v>0_10_2008</v>
      </c>
      <c r="B61">
        <v>0</v>
      </c>
      <c r="C61">
        <v>10</v>
      </c>
      <c r="D61" s="163">
        <v>2008</v>
      </c>
      <c r="E61" s="163">
        <v>1201007994</v>
      </c>
      <c r="F61" s="163">
        <v>1032661299</v>
      </c>
      <c r="G61" s="163">
        <v>1100711966.99999</v>
      </c>
      <c r="H61" s="163">
        <v>1112567173.99999</v>
      </c>
      <c r="I61" s="163">
        <v>11855207.0000004</v>
      </c>
      <c r="J61" s="163">
        <v>1146034363.47419</v>
      </c>
      <c r="K61" s="163">
        <v>29970164.105521601</v>
      </c>
      <c r="L61" s="163">
        <v>260943221</v>
      </c>
      <c r="M61" s="163">
        <v>0</v>
      </c>
      <c r="N61" s="163">
        <v>1.24213280256</v>
      </c>
      <c r="O61" s="163">
        <v>0</v>
      </c>
      <c r="P61" s="163">
        <v>27956797.669999901</v>
      </c>
      <c r="Q61" s="163">
        <v>0.69861119861852705</v>
      </c>
      <c r="R61" s="163">
        <v>3.91949999999999</v>
      </c>
      <c r="S61" s="163">
        <v>36716.94</v>
      </c>
      <c r="T61" s="164">
        <v>30.42</v>
      </c>
      <c r="U61" s="163">
        <v>3.7</v>
      </c>
      <c r="V61" s="163">
        <v>0</v>
      </c>
      <c r="W61" s="163">
        <v>0</v>
      </c>
      <c r="X61" s="163">
        <v>0</v>
      </c>
      <c r="Y61" s="163">
        <v>0</v>
      </c>
      <c r="Z61" s="163">
        <v>0</v>
      </c>
      <c r="AA61" s="163">
        <v>0</v>
      </c>
      <c r="AB61" s="163">
        <v>0</v>
      </c>
      <c r="AC61" s="163">
        <v>0</v>
      </c>
      <c r="AD61" s="163">
        <v>0</v>
      </c>
      <c r="AE61" s="163">
        <v>0</v>
      </c>
      <c r="AF61" s="163">
        <v>0</v>
      </c>
      <c r="AG61" s="163">
        <v>13779810.277715901</v>
      </c>
      <c r="AH61" s="163">
        <v>0</v>
      </c>
      <c r="AI61" s="163">
        <v>-838212.24537797505</v>
      </c>
      <c r="AJ61" s="163">
        <v>0</v>
      </c>
      <c r="AK61" s="163">
        <v>2146552.0604383</v>
      </c>
      <c r="AL61" s="163">
        <v>-503920.50949518802</v>
      </c>
      <c r="AM61" s="163">
        <v>15704758.198898001</v>
      </c>
      <c r="AN61" s="163">
        <v>-110709.045751169</v>
      </c>
      <c r="AO61" s="163">
        <v>43662.726811895896</v>
      </c>
      <c r="AP61" s="163">
        <v>-854551.84627995605</v>
      </c>
      <c r="AQ61" s="163">
        <v>0</v>
      </c>
      <c r="AR61" s="163">
        <v>0</v>
      </c>
      <c r="AS61" s="168">
        <v>0</v>
      </c>
      <c r="AT61" s="163">
        <v>0</v>
      </c>
      <c r="AU61" s="168">
        <v>0</v>
      </c>
      <c r="AV61" s="163">
        <v>0</v>
      </c>
      <c r="AW61" s="168">
        <v>0</v>
      </c>
      <c r="AX61" s="163">
        <v>0</v>
      </c>
      <c r="AY61" s="3">
        <v>0</v>
      </c>
      <c r="AZ61">
        <v>0</v>
      </c>
      <c r="BA61" s="3">
        <v>0</v>
      </c>
      <c r="BB61">
        <v>29367389.6169599</v>
      </c>
      <c r="BC61">
        <v>29557903.839727201</v>
      </c>
      <c r="BD61" s="3">
        <v>-17702696.839726798</v>
      </c>
      <c r="BE61">
        <v>0</v>
      </c>
      <c r="BF61" s="3">
        <v>11855207.0000004</v>
      </c>
      <c r="BH61" s="3"/>
      <c r="BI61"/>
      <c r="BJ61"/>
      <c r="BK61"/>
      <c r="BL61"/>
      <c r="BM61"/>
      <c r="BN61"/>
    </row>
    <row r="62" spans="1:66" x14ac:dyDescent="0.25">
      <c r="A62" t="str">
        <f t="shared" si="0"/>
        <v>0_10_2009</v>
      </c>
      <c r="B62">
        <v>0</v>
      </c>
      <c r="C62">
        <v>10</v>
      </c>
      <c r="D62" s="163">
        <v>2009</v>
      </c>
      <c r="E62" s="163">
        <v>1201007994</v>
      </c>
      <c r="F62" s="163">
        <v>1032661299</v>
      </c>
      <c r="G62" s="163">
        <v>1112567173.99999</v>
      </c>
      <c r="H62" s="163">
        <v>1079011273.99999</v>
      </c>
      <c r="I62" s="163">
        <v>-33555900.000001401</v>
      </c>
      <c r="J62" s="163">
        <v>1105226254.4630401</v>
      </c>
      <c r="K62" s="163">
        <v>-40808109.0111496</v>
      </c>
      <c r="L62" s="163">
        <v>261208990.99999899</v>
      </c>
      <c r="M62" s="163">
        <v>0</v>
      </c>
      <c r="N62" s="163">
        <v>1.2984894877499999</v>
      </c>
      <c r="O62" s="163">
        <v>0</v>
      </c>
      <c r="P62" s="163">
        <v>27734538</v>
      </c>
      <c r="Q62" s="163">
        <v>0.70705174720515196</v>
      </c>
      <c r="R62" s="163">
        <v>2.84309999999999</v>
      </c>
      <c r="S62" s="163">
        <v>35494.29</v>
      </c>
      <c r="T62" s="164">
        <v>30.61</v>
      </c>
      <c r="U62" s="163">
        <v>3.8999999999999901</v>
      </c>
      <c r="V62" s="163">
        <v>0</v>
      </c>
      <c r="W62" s="163">
        <v>0</v>
      </c>
      <c r="X62" s="163">
        <v>0</v>
      </c>
      <c r="Y62" s="163">
        <v>0</v>
      </c>
      <c r="Z62" s="163">
        <v>0</v>
      </c>
      <c r="AA62" s="163">
        <v>0</v>
      </c>
      <c r="AB62" s="163">
        <v>0</v>
      </c>
      <c r="AC62" s="163">
        <v>0</v>
      </c>
      <c r="AD62" s="163">
        <v>0</v>
      </c>
      <c r="AE62" s="163">
        <v>0</v>
      </c>
      <c r="AF62" s="163">
        <v>0</v>
      </c>
      <c r="AG62" s="163">
        <v>778603.04630825296</v>
      </c>
      <c r="AH62" s="163">
        <v>0</v>
      </c>
      <c r="AI62" s="163">
        <v>-4213473.7385058803</v>
      </c>
      <c r="AJ62" s="163">
        <v>0</v>
      </c>
      <c r="AK62" s="163">
        <v>-1982689.6584357701</v>
      </c>
      <c r="AL62" s="163">
        <v>3681876.1679994198</v>
      </c>
      <c r="AM62" s="163">
        <v>-39043768.709440202</v>
      </c>
      <c r="AN62" s="163">
        <v>2469845.5496629402</v>
      </c>
      <c r="AO62" s="163">
        <v>419334.14947588101</v>
      </c>
      <c r="AP62" s="163">
        <v>-1726840.98854794</v>
      </c>
      <c r="AQ62" s="163">
        <v>0</v>
      </c>
      <c r="AR62" s="163">
        <v>0</v>
      </c>
      <c r="AS62" s="168">
        <v>0</v>
      </c>
      <c r="AT62" s="163">
        <v>0</v>
      </c>
      <c r="AU62" s="168">
        <v>0</v>
      </c>
      <c r="AV62" s="163">
        <v>0</v>
      </c>
      <c r="AW62" s="168">
        <v>0</v>
      </c>
      <c r="AX62" s="163">
        <v>0</v>
      </c>
      <c r="AY62" s="3">
        <v>0</v>
      </c>
      <c r="AZ62">
        <v>0</v>
      </c>
      <c r="BA62" s="3">
        <v>0</v>
      </c>
      <c r="BB62">
        <v>-39617114.181483299</v>
      </c>
      <c r="BC62">
        <v>-39616405.900067002</v>
      </c>
      <c r="BD62" s="3">
        <v>6060505.9000655999</v>
      </c>
      <c r="BE62">
        <v>0</v>
      </c>
      <c r="BF62" s="3">
        <v>-33555900.000001401</v>
      </c>
      <c r="BH62" s="3"/>
      <c r="BI62"/>
      <c r="BJ62"/>
      <c r="BK62"/>
      <c r="BL62"/>
      <c r="BM62"/>
      <c r="BN62"/>
    </row>
    <row r="63" spans="1:66" x14ac:dyDescent="0.25">
      <c r="A63" t="str">
        <f t="shared" si="0"/>
        <v>0_10_2010</v>
      </c>
      <c r="B63">
        <v>0</v>
      </c>
      <c r="C63">
        <v>10</v>
      </c>
      <c r="D63" s="163">
        <v>2010</v>
      </c>
      <c r="E63" s="163">
        <v>1201007994</v>
      </c>
      <c r="F63" s="163">
        <v>1032661299</v>
      </c>
      <c r="G63" s="163">
        <v>1079011273.99999</v>
      </c>
      <c r="H63" s="163">
        <v>1055804062.99999</v>
      </c>
      <c r="I63" s="163">
        <v>-23207211.000000101</v>
      </c>
      <c r="J63" s="163">
        <v>1041834314.8026201</v>
      </c>
      <c r="K63" s="163">
        <v>-63391939.660419799</v>
      </c>
      <c r="L63" s="163">
        <v>234440206.99999899</v>
      </c>
      <c r="M63" s="163">
        <v>0</v>
      </c>
      <c r="N63" s="163">
        <v>1.3328625246499901</v>
      </c>
      <c r="O63" s="163">
        <v>0</v>
      </c>
      <c r="P63" s="163">
        <v>27553600.749999899</v>
      </c>
      <c r="Q63" s="163">
        <v>0.71198282361478205</v>
      </c>
      <c r="R63" s="163">
        <v>3.2889999999999899</v>
      </c>
      <c r="S63" s="163">
        <v>35213</v>
      </c>
      <c r="T63" s="164">
        <v>30.93</v>
      </c>
      <c r="U63" s="163">
        <v>3.8999999999999901</v>
      </c>
      <c r="V63" s="163">
        <v>0</v>
      </c>
      <c r="W63" s="163">
        <v>0</v>
      </c>
      <c r="X63" s="163">
        <v>0</v>
      </c>
      <c r="Y63" s="163">
        <v>0</v>
      </c>
      <c r="Z63" s="163">
        <v>0</v>
      </c>
      <c r="AA63" s="163">
        <v>0</v>
      </c>
      <c r="AB63" s="163">
        <v>0</v>
      </c>
      <c r="AC63" s="163">
        <v>0</v>
      </c>
      <c r="AD63" s="163">
        <v>0</v>
      </c>
      <c r="AE63" s="163">
        <v>0</v>
      </c>
      <c r="AF63" s="163">
        <v>0</v>
      </c>
      <c r="AG63" s="163">
        <v>-77267575.733853295</v>
      </c>
      <c r="AH63" s="163">
        <v>0</v>
      </c>
      <c r="AI63" s="163">
        <v>-2445326.4570303201</v>
      </c>
      <c r="AJ63" s="163">
        <v>0</v>
      </c>
      <c r="AK63" s="163">
        <v>-1577053.4147562799</v>
      </c>
      <c r="AL63" s="163">
        <v>2084690.3106595001</v>
      </c>
      <c r="AM63" s="163">
        <v>17273085.196139</v>
      </c>
      <c r="AN63" s="163">
        <v>562282.12849783897</v>
      </c>
      <c r="AO63" s="163">
        <v>685034.33926103602</v>
      </c>
      <c r="AP63" s="163">
        <v>0</v>
      </c>
      <c r="AQ63" s="163">
        <v>0</v>
      </c>
      <c r="AR63" s="163">
        <v>0</v>
      </c>
      <c r="AS63" s="168">
        <v>0</v>
      </c>
      <c r="AT63" s="163">
        <v>0</v>
      </c>
      <c r="AU63" s="168">
        <v>0</v>
      </c>
      <c r="AV63" s="163">
        <v>0</v>
      </c>
      <c r="AW63" s="168">
        <v>0</v>
      </c>
      <c r="AX63" s="163">
        <v>0</v>
      </c>
      <c r="AY63" s="3">
        <v>0</v>
      </c>
      <c r="AZ63">
        <v>0</v>
      </c>
      <c r="BA63" s="3">
        <v>0</v>
      </c>
      <c r="BB63">
        <v>-60684863.631082602</v>
      </c>
      <c r="BC63">
        <v>-61888339.422005303</v>
      </c>
      <c r="BD63" s="3">
        <v>38681128.422005199</v>
      </c>
      <c r="BE63">
        <v>0</v>
      </c>
      <c r="BF63" s="3">
        <v>-23207211.000000101</v>
      </c>
      <c r="BH63" s="3"/>
      <c r="BI63"/>
      <c r="BJ63"/>
      <c r="BK63"/>
      <c r="BL63"/>
      <c r="BM63"/>
      <c r="BN63"/>
    </row>
    <row r="64" spans="1:66" x14ac:dyDescent="0.25">
      <c r="A64" t="str">
        <f t="shared" si="0"/>
        <v>0_10_2011</v>
      </c>
      <c r="B64">
        <v>0</v>
      </c>
      <c r="C64">
        <v>10</v>
      </c>
      <c r="D64" s="163">
        <v>2011</v>
      </c>
      <c r="E64" s="163">
        <v>1201007994</v>
      </c>
      <c r="F64" s="163">
        <v>1032661299</v>
      </c>
      <c r="G64" s="163">
        <v>1055804062.99999</v>
      </c>
      <c r="H64" s="163">
        <v>1024067732.99999</v>
      </c>
      <c r="I64" s="163">
        <v>-31736329.9999988</v>
      </c>
      <c r="J64" s="163">
        <v>1047283400.1977201</v>
      </c>
      <c r="K64" s="163">
        <v>5449085.3950952198</v>
      </c>
      <c r="L64" s="163">
        <v>228510747.99999899</v>
      </c>
      <c r="M64" s="163">
        <v>0</v>
      </c>
      <c r="N64" s="163">
        <v>1.4103132355200001</v>
      </c>
      <c r="O64" s="163">
        <v>0</v>
      </c>
      <c r="P64" s="163">
        <v>27682634.670000002</v>
      </c>
      <c r="Q64" s="163">
        <v>0.71184921256512901</v>
      </c>
      <c r="R64" s="163">
        <v>4.0655999999999999</v>
      </c>
      <c r="S64" s="163">
        <v>34147.68</v>
      </c>
      <c r="T64" s="164">
        <v>31.299999999999901</v>
      </c>
      <c r="U64" s="163">
        <v>3.8999999999999901</v>
      </c>
      <c r="V64" s="163">
        <v>0</v>
      </c>
      <c r="W64" s="163">
        <v>0</v>
      </c>
      <c r="X64" s="163">
        <v>0</v>
      </c>
      <c r="Y64" s="163">
        <v>0</v>
      </c>
      <c r="Z64" s="163">
        <v>0</v>
      </c>
      <c r="AA64" s="163">
        <v>0</v>
      </c>
      <c r="AB64" s="163">
        <v>0</v>
      </c>
      <c r="AC64" s="163">
        <v>0</v>
      </c>
      <c r="AD64" s="163">
        <v>0</v>
      </c>
      <c r="AE64" s="163">
        <v>0</v>
      </c>
      <c r="AF64" s="163">
        <v>0</v>
      </c>
      <c r="AG64" s="163">
        <v>-18424638.9825207</v>
      </c>
      <c r="AH64" s="163">
        <v>0</v>
      </c>
      <c r="AI64" s="163">
        <v>-5257507.6889069397</v>
      </c>
      <c r="AJ64" s="163">
        <v>0</v>
      </c>
      <c r="AK64" s="163">
        <v>1102887.1965723301</v>
      </c>
      <c r="AL64" s="163">
        <v>-55216.513667838699</v>
      </c>
      <c r="AM64" s="163">
        <v>25728532.228944998</v>
      </c>
      <c r="AN64" s="163">
        <v>2125903.8685789402</v>
      </c>
      <c r="AO64" s="163">
        <v>775073.64709889505</v>
      </c>
      <c r="AP64" s="163">
        <v>0</v>
      </c>
      <c r="AQ64" s="163">
        <v>0</v>
      </c>
      <c r="AR64" s="163">
        <v>0</v>
      </c>
      <c r="AS64" s="168">
        <v>0</v>
      </c>
      <c r="AT64" s="163">
        <v>0</v>
      </c>
      <c r="AU64" s="168">
        <v>0</v>
      </c>
      <c r="AV64" s="163">
        <v>0</v>
      </c>
      <c r="AW64" s="168">
        <v>0</v>
      </c>
      <c r="AX64" s="163">
        <v>0</v>
      </c>
      <c r="AY64" s="3">
        <v>0</v>
      </c>
      <c r="AZ64">
        <v>0</v>
      </c>
      <c r="BA64" s="3">
        <v>0</v>
      </c>
      <c r="BB64">
        <v>5995033.7560996404</v>
      </c>
      <c r="BC64">
        <v>5522151.0925809098</v>
      </c>
      <c r="BD64" s="3">
        <v>-37258481.0925797</v>
      </c>
      <c r="BE64">
        <v>0</v>
      </c>
      <c r="BF64" s="3">
        <v>-31736329.9999988</v>
      </c>
      <c r="BH64" s="3"/>
      <c r="BI64"/>
      <c r="BJ64"/>
      <c r="BK64"/>
      <c r="BL64"/>
      <c r="BM64"/>
      <c r="BN64"/>
    </row>
    <row r="65" spans="1:66" x14ac:dyDescent="0.25">
      <c r="A65" t="str">
        <f t="shared" si="0"/>
        <v>0_10_2012</v>
      </c>
      <c r="B65">
        <v>0</v>
      </c>
      <c r="C65">
        <v>10</v>
      </c>
      <c r="D65" s="163">
        <v>2012</v>
      </c>
      <c r="E65" s="163">
        <v>1201007994</v>
      </c>
      <c r="F65" s="163">
        <v>1032661299</v>
      </c>
      <c r="G65" s="163">
        <v>1024067732.99999</v>
      </c>
      <c r="H65" s="163">
        <v>1032661299</v>
      </c>
      <c r="I65" s="163">
        <v>8593566.0000015497</v>
      </c>
      <c r="J65" s="163">
        <v>1046327663.96249</v>
      </c>
      <c r="K65" s="163">
        <v>-955736.23522770405</v>
      </c>
      <c r="L65" s="163">
        <v>227959423.99999899</v>
      </c>
      <c r="M65" s="163">
        <v>0</v>
      </c>
      <c r="N65" s="163">
        <v>1.36910030643</v>
      </c>
      <c r="O65" s="163">
        <v>0</v>
      </c>
      <c r="P65" s="163">
        <v>27909105.420000002</v>
      </c>
      <c r="Q65" s="163">
        <v>0.70702565886186597</v>
      </c>
      <c r="R65" s="163">
        <v>4.1093000000000002</v>
      </c>
      <c r="S65" s="163">
        <v>33963.31</v>
      </c>
      <c r="T65" s="164">
        <v>31.51</v>
      </c>
      <c r="U65" s="163">
        <v>4.0999999999999996</v>
      </c>
      <c r="V65" s="163">
        <v>0</v>
      </c>
      <c r="W65" s="163">
        <v>0</v>
      </c>
      <c r="X65" s="163">
        <v>1</v>
      </c>
      <c r="Y65" s="163">
        <v>0</v>
      </c>
      <c r="Z65" s="163">
        <v>0</v>
      </c>
      <c r="AA65" s="163">
        <v>0</v>
      </c>
      <c r="AB65" s="163">
        <v>0</v>
      </c>
      <c r="AC65" s="163">
        <v>0</v>
      </c>
      <c r="AD65" s="163">
        <v>0</v>
      </c>
      <c r="AE65" s="163">
        <v>0</v>
      </c>
      <c r="AF65" s="163">
        <v>0</v>
      </c>
      <c r="AG65" s="163">
        <v>-1698603.53704192</v>
      </c>
      <c r="AH65" s="163">
        <v>0</v>
      </c>
      <c r="AI65" s="163">
        <v>2703063.2823396102</v>
      </c>
      <c r="AJ65" s="163">
        <v>0</v>
      </c>
      <c r="AK65" s="163">
        <v>1866245.5512626001</v>
      </c>
      <c r="AL65" s="163">
        <v>-1931703.6760098001</v>
      </c>
      <c r="AM65" s="163">
        <v>1273423.0267745401</v>
      </c>
      <c r="AN65" s="163">
        <v>363079.80069523701</v>
      </c>
      <c r="AO65" s="163">
        <v>426615.843257981</v>
      </c>
      <c r="AP65" s="163">
        <v>-1589478.9795351001</v>
      </c>
      <c r="AQ65" s="163">
        <v>0</v>
      </c>
      <c r="AR65" s="163">
        <v>0</v>
      </c>
      <c r="AS65" s="168">
        <v>-2334280.3349461402</v>
      </c>
      <c r="AT65" s="163">
        <v>0</v>
      </c>
      <c r="AU65" s="168">
        <v>0</v>
      </c>
      <c r="AV65" s="163">
        <v>0</v>
      </c>
      <c r="AW65" s="168">
        <v>0</v>
      </c>
      <c r="AX65" s="163">
        <v>0</v>
      </c>
      <c r="AY65" s="3">
        <v>0</v>
      </c>
      <c r="AZ65">
        <v>0</v>
      </c>
      <c r="BA65" s="3">
        <v>0</v>
      </c>
      <c r="BB65">
        <v>-921639.02320299996</v>
      </c>
      <c r="BC65">
        <v>-934549.94089542294</v>
      </c>
      <c r="BD65" s="3">
        <v>9528115.9408969693</v>
      </c>
      <c r="BE65">
        <v>0</v>
      </c>
      <c r="BF65" s="3">
        <v>8593566.0000015497</v>
      </c>
      <c r="BH65" s="3"/>
      <c r="BI65"/>
      <c r="BJ65"/>
      <c r="BK65"/>
      <c r="BL65"/>
      <c r="BM65"/>
      <c r="BN65"/>
    </row>
    <row r="66" spans="1:66" x14ac:dyDescent="0.25">
      <c r="A66" t="str">
        <f t="shared" si="0"/>
        <v>0_10_2013</v>
      </c>
      <c r="B66">
        <v>0</v>
      </c>
      <c r="C66">
        <v>10</v>
      </c>
      <c r="D66" s="163">
        <v>2013</v>
      </c>
      <c r="E66" s="163">
        <v>1201007994</v>
      </c>
      <c r="F66" s="163">
        <v>1032661299</v>
      </c>
      <c r="G66" s="163">
        <v>1032661299</v>
      </c>
      <c r="H66" s="163">
        <v>1031511812</v>
      </c>
      <c r="I66" s="163">
        <v>-1149486.9999998801</v>
      </c>
      <c r="J66" s="163">
        <v>1027496824.31073</v>
      </c>
      <c r="K66" s="163">
        <v>-18830839.651760601</v>
      </c>
      <c r="L66" s="163">
        <v>232024740.99999899</v>
      </c>
      <c r="M66" s="163">
        <v>0</v>
      </c>
      <c r="N66" s="163">
        <v>1.6314814637999999</v>
      </c>
      <c r="O66" s="163">
        <v>0</v>
      </c>
      <c r="P66" s="163">
        <v>28818049.079999998</v>
      </c>
      <c r="Q66" s="163">
        <v>0.70818988617793599</v>
      </c>
      <c r="R66" s="163">
        <v>3.9420000000000002</v>
      </c>
      <c r="S66" s="163">
        <v>33700.32</v>
      </c>
      <c r="T66" s="164">
        <v>29.93</v>
      </c>
      <c r="U66" s="163">
        <v>4.2</v>
      </c>
      <c r="V66" s="163">
        <v>0</v>
      </c>
      <c r="W66" s="163">
        <v>0</v>
      </c>
      <c r="X66" s="163">
        <v>2</v>
      </c>
      <c r="Y66" s="163">
        <v>0</v>
      </c>
      <c r="Z66" s="163">
        <v>0</v>
      </c>
      <c r="AA66" s="163">
        <v>0</v>
      </c>
      <c r="AB66" s="163">
        <v>0</v>
      </c>
      <c r="AC66" s="163">
        <v>0</v>
      </c>
      <c r="AD66" s="163">
        <v>0</v>
      </c>
      <c r="AE66" s="163">
        <v>1</v>
      </c>
      <c r="AF66" s="163">
        <v>0</v>
      </c>
      <c r="AG66" s="163">
        <v>12620899.3796403</v>
      </c>
      <c r="AH66" s="163">
        <v>0</v>
      </c>
      <c r="AI66" s="163">
        <v>-16446476.680381</v>
      </c>
      <c r="AJ66" s="163">
        <v>0</v>
      </c>
      <c r="AK66" s="163">
        <v>7422283.8805941297</v>
      </c>
      <c r="AL66" s="163">
        <v>470705.50869314902</v>
      </c>
      <c r="AM66" s="163">
        <v>-4961881.8514528703</v>
      </c>
      <c r="AN66" s="163">
        <v>525746.97332156601</v>
      </c>
      <c r="AO66" s="163">
        <v>-3230972.4259336898</v>
      </c>
      <c r="AP66" s="163">
        <v>-801719.83779504895</v>
      </c>
      <c r="AQ66" s="163">
        <v>0</v>
      </c>
      <c r="AR66" s="163">
        <v>0</v>
      </c>
      <c r="AS66" s="168">
        <v>-2353868.6800081399</v>
      </c>
      <c r="AT66" s="163">
        <v>0</v>
      </c>
      <c r="AU66" s="168">
        <v>0</v>
      </c>
      <c r="AV66" s="163">
        <v>0</v>
      </c>
      <c r="AW66" s="168">
        <v>0</v>
      </c>
      <c r="AX66" s="163">
        <v>0</v>
      </c>
      <c r="AY66" s="3">
        <v>0</v>
      </c>
      <c r="AZ66">
        <v>-11676668.8164311</v>
      </c>
      <c r="BA66" s="3">
        <v>0</v>
      </c>
      <c r="BB66">
        <v>-18431952.549752802</v>
      </c>
      <c r="BC66">
        <v>-18584885.027702902</v>
      </c>
      <c r="BD66" s="3">
        <v>17435398.027702998</v>
      </c>
      <c r="BE66">
        <v>0</v>
      </c>
      <c r="BF66" s="3">
        <v>-1149486.9999998801</v>
      </c>
      <c r="BH66" s="3"/>
      <c r="BI66"/>
      <c r="BJ66"/>
      <c r="BK66"/>
      <c r="BL66"/>
      <c r="BM66"/>
      <c r="BN66"/>
    </row>
    <row r="67" spans="1:66" x14ac:dyDescent="0.25">
      <c r="A67" t="str">
        <f t="shared" si="0"/>
        <v>0_10_2014</v>
      </c>
      <c r="B67">
        <v>0</v>
      </c>
      <c r="C67">
        <v>10</v>
      </c>
      <c r="D67" s="163">
        <v>2014</v>
      </c>
      <c r="E67" s="163">
        <v>1201007994</v>
      </c>
      <c r="F67" s="163">
        <v>1032661299</v>
      </c>
      <c r="G67" s="163">
        <v>1031511812</v>
      </c>
      <c r="H67" s="163">
        <v>1020949725.99999</v>
      </c>
      <c r="I67" s="163">
        <v>-10562086.0000026</v>
      </c>
      <c r="J67" s="163">
        <v>1023481761.47023</v>
      </c>
      <c r="K67" s="163">
        <v>-4015062.8404931999</v>
      </c>
      <c r="L67" s="163">
        <v>232003465</v>
      </c>
      <c r="M67" s="163">
        <v>0</v>
      </c>
      <c r="N67" s="163">
        <v>1.62762807398</v>
      </c>
      <c r="O67" s="163">
        <v>0</v>
      </c>
      <c r="P67" s="163">
        <v>29110612.079999998</v>
      </c>
      <c r="Q67" s="163">
        <v>0.71033623275977098</v>
      </c>
      <c r="R67" s="163">
        <v>3.75239999999999</v>
      </c>
      <c r="S67" s="163">
        <v>33580.799999999901</v>
      </c>
      <c r="T67" s="164">
        <v>30.2</v>
      </c>
      <c r="U67" s="163">
        <v>4.2</v>
      </c>
      <c r="V67" s="163">
        <v>0</v>
      </c>
      <c r="W67" s="163">
        <v>0</v>
      </c>
      <c r="X67" s="163">
        <v>3</v>
      </c>
      <c r="Y67" s="163">
        <v>0</v>
      </c>
      <c r="Z67" s="163">
        <v>0</v>
      </c>
      <c r="AA67" s="163">
        <v>0</v>
      </c>
      <c r="AB67" s="163">
        <v>0</v>
      </c>
      <c r="AC67" s="163">
        <v>0</v>
      </c>
      <c r="AD67" s="163">
        <v>0</v>
      </c>
      <c r="AE67" s="163">
        <v>1</v>
      </c>
      <c r="AF67" s="163">
        <v>0</v>
      </c>
      <c r="AG67" s="163">
        <v>-65003.267341455299</v>
      </c>
      <c r="AH67" s="163">
        <v>0</v>
      </c>
      <c r="AI67" s="163">
        <v>231067.57502245999</v>
      </c>
      <c r="AJ67" s="163">
        <v>0</v>
      </c>
      <c r="AK67" s="163">
        <v>2330958.1152225402</v>
      </c>
      <c r="AL67" s="163">
        <v>866984.11154304096</v>
      </c>
      <c r="AM67" s="163">
        <v>-5821551.6539167399</v>
      </c>
      <c r="AN67" s="163">
        <v>239990.85813767099</v>
      </c>
      <c r="AO67" s="163">
        <v>552526.122042084</v>
      </c>
      <c r="AP67" s="163">
        <v>0</v>
      </c>
      <c r="AQ67" s="163">
        <v>0</v>
      </c>
      <c r="AR67" s="163">
        <v>0</v>
      </c>
      <c r="AS67" s="168">
        <v>-2351248.5165043902</v>
      </c>
      <c r="AT67" s="163">
        <v>0</v>
      </c>
      <c r="AU67" s="168">
        <v>0</v>
      </c>
      <c r="AV67" s="163">
        <v>0</v>
      </c>
      <c r="AW67" s="168">
        <v>0</v>
      </c>
      <c r="AX67" s="163">
        <v>0</v>
      </c>
      <c r="AY67" s="3">
        <v>0</v>
      </c>
      <c r="AZ67">
        <v>0</v>
      </c>
      <c r="BA67" s="3">
        <v>0</v>
      </c>
      <c r="BB67">
        <v>-4016276.65579479</v>
      </c>
      <c r="BC67">
        <v>-4030751.8698846898</v>
      </c>
      <c r="BD67" s="3">
        <v>-6531334.1301179295</v>
      </c>
      <c r="BE67">
        <v>0</v>
      </c>
      <c r="BF67" s="3">
        <v>-10562086.0000026</v>
      </c>
      <c r="BH67" s="3"/>
      <c r="BI67"/>
      <c r="BJ67"/>
      <c r="BK67"/>
      <c r="BL67"/>
      <c r="BM67"/>
      <c r="BN67"/>
    </row>
    <row r="68" spans="1:66" x14ac:dyDescent="0.25">
      <c r="A68" t="str">
        <f t="shared" si="0"/>
        <v>0_10_2015</v>
      </c>
      <c r="B68">
        <v>0</v>
      </c>
      <c r="C68">
        <v>10</v>
      </c>
      <c r="D68" s="163">
        <v>2015</v>
      </c>
      <c r="E68" s="163">
        <v>1201007994</v>
      </c>
      <c r="F68" s="163">
        <v>1032661299</v>
      </c>
      <c r="G68" s="163">
        <v>1020949725.99999</v>
      </c>
      <c r="H68" s="163">
        <v>997331165.99999905</v>
      </c>
      <c r="I68" s="163">
        <v>-23618559.9999988</v>
      </c>
      <c r="J68" s="163">
        <v>986931177.69897199</v>
      </c>
      <c r="K68" s="163">
        <v>-36550583.7712662</v>
      </c>
      <c r="L68" s="163">
        <v>232760765</v>
      </c>
      <c r="M68" s="163">
        <v>0</v>
      </c>
      <c r="N68" s="163">
        <v>1.6811518782799999</v>
      </c>
      <c r="O68" s="163">
        <v>0</v>
      </c>
      <c r="P68" s="163">
        <v>29378317.829999901</v>
      </c>
      <c r="Q68" s="163">
        <v>0.71350123486694395</v>
      </c>
      <c r="R68" s="163">
        <v>2.7029999999999998</v>
      </c>
      <c r="S68" s="163">
        <v>34173.339999999902</v>
      </c>
      <c r="T68" s="164">
        <v>30.169999999999899</v>
      </c>
      <c r="U68" s="163">
        <v>4.0999999999999996</v>
      </c>
      <c r="V68" s="163">
        <v>0</v>
      </c>
      <c r="W68" s="163">
        <v>0</v>
      </c>
      <c r="X68" s="163">
        <v>4</v>
      </c>
      <c r="Y68" s="163">
        <v>0</v>
      </c>
      <c r="Z68" s="163">
        <v>0</v>
      </c>
      <c r="AA68" s="163">
        <v>0</v>
      </c>
      <c r="AB68" s="163">
        <v>0</v>
      </c>
      <c r="AC68" s="163">
        <v>0</v>
      </c>
      <c r="AD68" s="163">
        <v>0</v>
      </c>
      <c r="AE68" s="163">
        <v>1</v>
      </c>
      <c r="AF68" s="163">
        <v>0</v>
      </c>
      <c r="AG68" s="163">
        <v>2289051.0234172102</v>
      </c>
      <c r="AH68" s="163">
        <v>0</v>
      </c>
      <c r="AI68" s="163">
        <v>-3141865.3754621898</v>
      </c>
      <c r="AJ68" s="163">
        <v>0</v>
      </c>
      <c r="AK68" s="163">
        <v>2090624.8963270199</v>
      </c>
      <c r="AL68" s="163">
        <v>1265616.2464872799</v>
      </c>
      <c r="AM68" s="163">
        <v>-36196078.151717</v>
      </c>
      <c r="AN68" s="163">
        <v>-1168613.3139384</v>
      </c>
      <c r="AO68" s="163">
        <v>-60745.099613168597</v>
      </c>
      <c r="AP68" s="163">
        <v>793243.25252686301</v>
      </c>
      <c r="AQ68" s="163">
        <v>0</v>
      </c>
      <c r="AR68" s="163">
        <v>0</v>
      </c>
      <c r="AS68" s="168">
        <v>-2327173.0878473502</v>
      </c>
      <c r="AT68" s="163">
        <v>0</v>
      </c>
      <c r="AU68" s="168">
        <v>0</v>
      </c>
      <c r="AV68" s="163">
        <v>0</v>
      </c>
      <c r="AW68" s="168">
        <v>0</v>
      </c>
      <c r="AX68" s="163">
        <v>0</v>
      </c>
      <c r="AY68" s="3">
        <v>0</v>
      </c>
      <c r="AZ68">
        <v>0</v>
      </c>
      <c r="BA68" s="3">
        <v>0</v>
      </c>
      <c r="BB68">
        <v>-36455939.609819703</v>
      </c>
      <c r="BC68">
        <v>-36460159.712869801</v>
      </c>
      <c r="BD68" s="3">
        <v>12841599.712871</v>
      </c>
      <c r="BE68">
        <v>0</v>
      </c>
      <c r="BF68" s="3">
        <v>-23618559.9999988</v>
      </c>
      <c r="BH68" s="3"/>
      <c r="BI68"/>
      <c r="BJ68"/>
      <c r="BK68"/>
      <c r="BL68"/>
      <c r="BM68"/>
      <c r="BN68"/>
    </row>
    <row r="69" spans="1:66" x14ac:dyDescent="0.25">
      <c r="A69" t="str">
        <f t="shared" si="0"/>
        <v>0_10_2016</v>
      </c>
      <c r="B69">
        <v>0</v>
      </c>
      <c r="C69">
        <v>10</v>
      </c>
      <c r="D69" s="163">
        <v>2016</v>
      </c>
      <c r="E69" s="163">
        <v>1201007994</v>
      </c>
      <c r="F69" s="163">
        <v>1032661299</v>
      </c>
      <c r="G69" s="163">
        <v>997331165.99999905</v>
      </c>
      <c r="H69" s="163">
        <v>999255570.00000095</v>
      </c>
      <c r="I69" s="163">
        <v>1924404.0000016601</v>
      </c>
      <c r="J69" s="163">
        <v>966511352.71815801</v>
      </c>
      <c r="K69" s="163">
        <v>-20419824.980813801</v>
      </c>
      <c r="L69" s="163">
        <v>232107588.99999899</v>
      </c>
      <c r="M69" s="163">
        <v>0</v>
      </c>
      <c r="N69" s="163">
        <v>1.6875652615500001</v>
      </c>
      <c r="O69" s="163">
        <v>0</v>
      </c>
      <c r="P69" s="163">
        <v>29437697.499999899</v>
      </c>
      <c r="Q69" s="163">
        <v>0.71426500750022204</v>
      </c>
      <c r="R69" s="163">
        <v>2.4255</v>
      </c>
      <c r="S69" s="163">
        <v>35302.049999999901</v>
      </c>
      <c r="T69" s="164">
        <v>29.8799999999999</v>
      </c>
      <c r="U69" s="163">
        <v>4.5</v>
      </c>
      <c r="V69" s="163">
        <v>0</v>
      </c>
      <c r="W69" s="163">
        <v>0</v>
      </c>
      <c r="X69" s="163">
        <v>5</v>
      </c>
      <c r="Y69" s="163">
        <v>0</v>
      </c>
      <c r="Z69" s="163">
        <v>0</v>
      </c>
      <c r="AA69" s="163">
        <v>0</v>
      </c>
      <c r="AB69" s="163">
        <v>0</v>
      </c>
      <c r="AC69" s="163">
        <v>0</v>
      </c>
      <c r="AD69" s="163">
        <v>0</v>
      </c>
      <c r="AE69" s="163">
        <v>1</v>
      </c>
      <c r="AF69" s="163">
        <v>0</v>
      </c>
      <c r="AG69" s="163">
        <v>-1924197.68120736</v>
      </c>
      <c r="AH69" s="163">
        <v>0</v>
      </c>
      <c r="AI69" s="163">
        <v>-364134.92079595901</v>
      </c>
      <c r="AJ69" s="163">
        <v>0</v>
      </c>
      <c r="AK69" s="163">
        <v>450111.52036596002</v>
      </c>
      <c r="AL69" s="163">
        <v>298210.57393243402</v>
      </c>
      <c r="AM69" s="163">
        <v>-11176326.518055901</v>
      </c>
      <c r="AN69" s="163">
        <v>-2119774.1543797501</v>
      </c>
      <c r="AO69" s="163">
        <v>-573470.46426565398</v>
      </c>
      <c r="AP69" s="163">
        <v>-3093558.4272068399</v>
      </c>
      <c r="AQ69" s="163">
        <v>0</v>
      </c>
      <c r="AR69" s="163">
        <v>0</v>
      </c>
      <c r="AS69" s="168">
        <v>-2273336.4729720498</v>
      </c>
      <c r="AT69" s="163">
        <v>0</v>
      </c>
      <c r="AU69" s="168">
        <v>0</v>
      </c>
      <c r="AV69" s="163">
        <v>0</v>
      </c>
      <c r="AW69" s="168">
        <v>0</v>
      </c>
      <c r="AX69" s="163">
        <v>0</v>
      </c>
      <c r="AY69" s="3">
        <v>0</v>
      </c>
      <c r="AZ69">
        <v>0</v>
      </c>
      <c r="BA69" s="3">
        <v>0</v>
      </c>
      <c r="BB69">
        <v>-20776476.544585198</v>
      </c>
      <c r="BC69">
        <v>-20635003.045615301</v>
      </c>
      <c r="BD69" s="3">
        <v>22559407.045616999</v>
      </c>
      <c r="BE69">
        <v>0</v>
      </c>
      <c r="BF69" s="3">
        <v>1924404.0000016601</v>
      </c>
      <c r="BH69" s="3"/>
      <c r="BI69"/>
      <c r="BJ69"/>
      <c r="BK69"/>
      <c r="BL69"/>
      <c r="BM69"/>
      <c r="BN69"/>
    </row>
    <row r="70" spans="1:66" x14ac:dyDescent="0.25">
      <c r="A70" t="str">
        <f t="shared" si="0"/>
        <v>0_10_2017</v>
      </c>
      <c r="B70">
        <v>0</v>
      </c>
      <c r="C70">
        <v>10</v>
      </c>
      <c r="D70" s="163">
        <v>2017</v>
      </c>
      <c r="E70" s="163">
        <v>1201007994</v>
      </c>
      <c r="F70" s="163">
        <v>1032661299</v>
      </c>
      <c r="G70" s="163">
        <v>999255570.00000095</v>
      </c>
      <c r="H70" s="163">
        <v>942661585.99999905</v>
      </c>
      <c r="I70" s="163">
        <v>-56593984.000002198</v>
      </c>
      <c r="J70" s="163">
        <v>970195720.51346505</v>
      </c>
      <c r="K70" s="163">
        <v>3684367.7953072698</v>
      </c>
      <c r="L70" s="163">
        <v>230935446.99999899</v>
      </c>
      <c r="M70" s="163">
        <v>0</v>
      </c>
      <c r="N70" s="163">
        <v>1.7337943710599999</v>
      </c>
      <c r="O70" s="163">
        <v>0</v>
      </c>
      <c r="P70" s="163">
        <v>29668394.669999901</v>
      </c>
      <c r="Q70" s="163">
        <v>0.71555075149007497</v>
      </c>
      <c r="R70" s="163">
        <v>2.6928000000000001</v>
      </c>
      <c r="S70" s="163">
        <v>35945.819999999898</v>
      </c>
      <c r="T70" s="164">
        <v>30</v>
      </c>
      <c r="U70" s="163">
        <v>4.5</v>
      </c>
      <c r="V70" s="163">
        <v>0</v>
      </c>
      <c r="W70" s="163">
        <v>0</v>
      </c>
      <c r="X70" s="163">
        <v>6</v>
      </c>
      <c r="Y70" s="163">
        <v>0</v>
      </c>
      <c r="Z70" s="163">
        <v>0</v>
      </c>
      <c r="AA70" s="163">
        <v>0</v>
      </c>
      <c r="AB70" s="163">
        <v>0</v>
      </c>
      <c r="AC70" s="163">
        <v>0</v>
      </c>
      <c r="AD70" s="163">
        <v>0</v>
      </c>
      <c r="AE70" s="163">
        <v>1</v>
      </c>
      <c r="AF70" s="163">
        <v>0</v>
      </c>
      <c r="AG70" s="163">
        <v>-3470644.6027565501</v>
      </c>
      <c r="AH70" s="163">
        <v>0</v>
      </c>
      <c r="AI70" s="163">
        <v>-2601440.15672294</v>
      </c>
      <c r="AJ70" s="163">
        <v>0</v>
      </c>
      <c r="AK70" s="163">
        <v>1744649.06331308</v>
      </c>
      <c r="AL70" s="163">
        <v>503031.29541972501</v>
      </c>
      <c r="AM70" s="163">
        <v>10921600.9918059</v>
      </c>
      <c r="AN70" s="163">
        <v>-1181716.19644053</v>
      </c>
      <c r="AO70" s="163">
        <v>237852.68780497299</v>
      </c>
      <c r="AP70" s="163">
        <v>0</v>
      </c>
      <c r="AQ70" s="163">
        <v>0</v>
      </c>
      <c r="AR70" s="163">
        <v>0</v>
      </c>
      <c r="AS70" s="168">
        <v>-2277722.9976802701</v>
      </c>
      <c r="AT70" s="163">
        <v>0</v>
      </c>
      <c r="AU70" s="168">
        <v>0</v>
      </c>
      <c r="AV70" s="163">
        <v>0</v>
      </c>
      <c r="AW70" s="168">
        <v>0</v>
      </c>
      <c r="AX70" s="163">
        <v>0</v>
      </c>
      <c r="AY70" s="3">
        <v>0</v>
      </c>
      <c r="AZ70">
        <v>0</v>
      </c>
      <c r="BA70" s="3">
        <v>0</v>
      </c>
      <c r="BB70">
        <v>3875610.0847434201</v>
      </c>
      <c r="BC70">
        <v>3809189.6500080898</v>
      </c>
      <c r="BD70" s="3">
        <v>-60403173.650010303</v>
      </c>
      <c r="BE70">
        <v>0</v>
      </c>
      <c r="BF70" s="3">
        <v>-56593984.000002198</v>
      </c>
      <c r="BH70" s="3"/>
      <c r="BI70"/>
      <c r="BJ70"/>
      <c r="BK70"/>
      <c r="BL70"/>
      <c r="BM70"/>
      <c r="BN70"/>
    </row>
    <row r="71" spans="1:66" x14ac:dyDescent="0.25">
      <c r="A71" t="str">
        <f t="shared" si="0"/>
        <v>0_10_2018</v>
      </c>
      <c r="B71">
        <v>0</v>
      </c>
      <c r="C71">
        <v>10</v>
      </c>
      <c r="D71" s="163">
        <v>2018</v>
      </c>
      <c r="E71" s="163">
        <v>1201007994</v>
      </c>
      <c r="F71" s="163">
        <v>1032661299</v>
      </c>
      <c r="G71" s="163">
        <v>942661585.99999905</v>
      </c>
      <c r="H71" s="163">
        <v>935808062.99999905</v>
      </c>
      <c r="I71" s="163">
        <v>-6853522.9999997597</v>
      </c>
      <c r="J71" s="163">
        <v>938887457.85364103</v>
      </c>
      <c r="K71" s="163">
        <v>-31308262.659824301</v>
      </c>
      <c r="L71" s="163">
        <v>230662402</v>
      </c>
      <c r="M71" s="163">
        <v>0</v>
      </c>
      <c r="N71" s="163">
        <v>1.7232403279999999</v>
      </c>
      <c r="O71" s="163">
        <v>0</v>
      </c>
      <c r="P71" s="163">
        <v>29807700.839999899</v>
      </c>
      <c r="Q71" s="163">
        <v>0.71440492607780803</v>
      </c>
      <c r="R71" s="163">
        <v>2.9199999999999902</v>
      </c>
      <c r="S71" s="163">
        <v>36801.5</v>
      </c>
      <c r="T71" s="164">
        <v>30.01</v>
      </c>
      <c r="U71" s="163">
        <v>4.5999999999999996</v>
      </c>
      <c r="V71" s="163">
        <v>0</v>
      </c>
      <c r="W71" s="163">
        <v>0</v>
      </c>
      <c r="X71" s="163">
        <v>7</v>
      </c>
      <c r="Y71" s="163">
        <v>0</v>
      </c>
      <c r="Z71" s="163">
        <v>0</v>
      </c>
      <c r="AA71" s="163">
        <v>0</v>
      </c>
      <c r="AB71" s="163">
        <v>0</v>
      </c>
      <c r="AC71" s="163">
        <v>0</v>
      </c>
      <c r="AD71" s="163">
        <v>0</v>
      </c>
      <c r="AE71" s="163">
        <v>1</v>
      </c>
      <c r="AF71" s="163">
        <v>1</v>
      </c>
      <c r="AG71" s="163">
        <v>-766088.32408482698</v>
      </c>
      <c r="AH71" s="163">
        <v>0</v>
      </c>
      <c r="AI71" s="163">
        <v>557483.78659645701</v>
      </c>
      <c r="AJ71" s="163">
        <v>0</v>
      </c>
      <c r="AK71" s="163">
        <v>987307.10880667996</v>
      </c>
      <c r="AL71" s="163">
        <v>-422699.27625844901</v>
      </c>
      <c r="AM71" s="163">
        <v>8177978.2598687904</v>
      </c>
      <c r="AN71" s="163">
        <v>-1450971.51005265</v>
      </c>
      <c r="AO71" s="163">
        <v>18696.429390655801</v>
      </c>
      <c r="AP71" s="163">
        <v>-731847.40684616496</v>
      </c>
      <c r="AQ71" s="163">
        <v>0</v>
      </c>
      <c r="AR71" s="163">
        <v>0</v>
      </c>
      <c r="AS71" s="168">
        <v>-2148721.5462426199</v>
      </c>
      <c r="AT71" s="163">
        <v>0</v>
      </c>
      <c r="AU71" s="168">
        <v>0</v>
      </c>
      <c r="AV71" s="163">
        <v>0</v>
      </c>
      <c r="AW71" s="168">
        <v>0</v>
      </c>
      <c r="AX71" s="163">
        <v>0</v>
      </c>
      <c r="AY71" s="3">
        <v>0</v>
      </c>
      <c r="AZ71">
        <v>0</v>
      </c>
      <c r="BA71" s="3">
        <v>-34456781.955525398</v>
      </c>
      <c r="BB71">
        <v>-30235644.434347499</v>
      </c>
      <c r="BC71">
        <v>-30419734.812059399</v>
      </c>
      <c r="BD71" s="3">
        <v>23566211.8120597</v>
      </c>
      <c r="BE71">
        <v>0</v>
      </c>
      <c r="BF71" s="3">
        <v>-6853522.9999997597</v>
      </c>
      <c r="BH71" s="3"/>
      <c r="BI71"/>
      <c r="BJ71"/>
      <c r="BK71"/>
      <c r="BL71"/>
      <c r="BM71"/>
      <c r="BN71"/>
    </row>
    <row r="72" spans="1:66" x14ac:dyDescent="0.25"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G72" s="163"/>
      <c r="AI72" s="163"/>
      <c r="AK72" s="163"/>
      <c r="AO72" s="163"/>
      <c r="AQ72" s="163"/>
      <c r="AS72" s="168"/>
      <c r="AU72" s="168"/>
      <c r="AW72" s="168"/>
      <c r="AY72" s="3"/>
      <c r="BA72" s="3"/>
      <c r="BD72" s="3"/>
      <c r="BF72" s="3"/>
      <c r="BH72" s="3"/>
      <c r="BI72"/>
      <c r="BJ72"/>
      <c r="BK72"/>
      <c r="BL72"/>
      <c r="BM72"/>
      <c r="BN72"/>
    </row>
    <row r="73" spans="1:66" x14ac:dyDescent="0.25"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G73" s="163"/>
      <c r="AI73" s="163"/>
      <c r="AK73" s="163"/>
      <c r="AO73" s="163"/>
      <c r="AQ73" s="163"/>
      <c r="AS73" s="168"/>
      <c r="AT73" s="168"/>
      <c r="AU73" s="168"/>
      <c r="AV73" s="168"/>
      <c r="AW73" s="168"/>
      <c r="AX73" s="168"/>
      <c r="AY73" s="3"/>
      <c r="AZ73" s="3"/>
      <c r="BA73" s="3"/>
      <c r="BD73" s="3"/>
      <c r="BF73" s="3"/>
      <c r="BH73" s="3"/>
      <c r="BI73"/>
      <c r="BJ73"/>
      <c r="BK73"/>
      <c r="BL73"/>
      <c r="BM73"/>
    </row>
    <row r="74" spans="1:66" x14ac:dyDescent="0.25">
      <c r="C74" s="1" t="s">
        <v>13</v>
      </c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G74" s="163"/>
      <c r="AI74" s="163"/>
      <c r="AK74" s="163"/>
      <c r="AO74" s="163"/>
      <c r="AQ74" s="163"/>
      <c r="AS74" s="168"/>
      <c r="AT74" s="168"/>
      <c r="AU74" s="168"/>
      <c r="AV74" s="168"/>
      <c r="AW74" s="168"/>
      <c r="AX74" s="168"/>
      <c r="AY74" s="3"/>
      <c r="AZ74" s="3"/>
      <c r="BA74" s="3"/>
      <c r="BD74" s="3"/>
      <c r="BF74" s="3"/>
      <c r="BH74" s="3"/>
      <c r="BI74"/>
      <c r="BJ74"/>
      <c r="BK74"/>
      <c r="BL74"/>
      <c r="BM74"/>
    </row>
    <row r="75" spans="1:66" s="5" customFormat="1" x14ac:dyDescent="0.25">
      <c r="B75" s="5" t="s">
        <v>0</v>
      </c>
      <c r="C75" s="5" t="s">
        <v>2</v>
      </c>
      <c r="D75" s="162" t="s">
        <v>1</v>
      </c>
      <c r="E75" t="s">
        <v>54</v>
      </c>
      <c r="F75" t="s">
        <v>68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88</v>
      </c>
      <c r="M75" t="s">
        <v>89</v>
      </c>
      <c r="N75" t="s">
        <v>78</v>
      </c>
      <c r="O75" t="s">
        <v>79</v>
      </c>
      <c r="P75" t="s">
        <v>8</v>
      </c>
      <c r="Q75" t="s">
        <v>73</v>
      </c>
      <c r="R75" t="s">
        <v>92</v>
      </c>
      <c r="S75" t="s">
        <v>14</v>
      </c>
      <c r="T75" t="s">
        <v>9</v>
      </c>
      <c r="U75" t="s">
        <v>28</v>
      </c>
      <c r="V75" t="s">
        <v>80</v>
      </c>
      <c r="W75" t="s">
        <v>81</v>
      </c>
      <c r="X75" t="s">
        <v>94</v>
      </c>
      <c r="Y75" t="s">
        <v>95</v>
      </c>
      <c r="Z75" t="s">
        <v>96</v>
      </c>
      <c r="AA75" t="s">
        <v>97</v>
      </c>
      <c r="AB75" t="s">
        <v>98</v>
      </c>
      <c r="AC75" t="s">
        <v>99</v>
      </c>
      <c r="AD75" t="s">
        <v>69</v>
      </c>
      <c r="AE75" t="s">
        <v>43</v>
      </c>
      <c r="AF75" t="s">
        <v>44</v>
      </c>
      <c r="AG75" t="s">
        <v>90</v>
      </c>
      <c r="AH75" t="s">
        <v>91</v>
      </c>
      <c r="AI75" t="s">
        <v>85</v>
      </c>
      <c r="AJ75" t="s">
        <v>86</v>
      </c>
      <c r="AK75" t="s">
        <v>10</v>
      </c>
      <c r="AL75" t="s">
        <v>75</v>
      </c>
      <c r="AM75" t="s">
        <v>93</v>
      </c>
      <c r="AN75" t="s">
        <v>29</v>
      </c>
      <c r="AO75" t="s">
        <v>11</v>
      </c>
      <c r="AP75" t="s">
        <v>30</v>
      </c>
      <c r="AQ75" t="s">
        <v>82</v>
      </c>
      <c r="AR75" t="s">
        <v>83</v>
      </c>
      <c r="AS75" t="s">
        <v>100</v>
      </c>
      <c r="AT75" t="s">
        <v>101</v>
      </c>
      <c r="AU75" t="s">
        <v>102</v>
      </c>
      <c r="AV75" t="s">
        <v>103</v>
      </c>
      <c r="AW75" t="s">
        <v>104</v>
      </c>
      <c r="AX75" t="s">
        <v>105</v>
      </c>
      <c r="AY75" t="s">
        <v>70</v>
      </c>
      <c r="AZ75" t="s">
        <v>76</v>
      </c>
      <c r="BA75" t="s">
        <v>77</v>
      </c>
      <c r="BB75" t="s">
        <v>38</v>
      </c>
      <c r="BC75" t="s">
        <v>39</v>
      </c>
      <c r="BD75" t="s">
        <v>40</v>
      </c>
      <c r="BE75" t="s">
        <v>41</v>
      </c>
      <c r="BF75" t="s">
        <v>42</v>
      </c>
      <c r="BJ75" s="6"/>
      <c r="BK75" s="6"/>
      <c r="BL75" s="6"/>
      <c r="BM75" s="6"/>
      <c r="BN75" s="6"/>
    </row>
    <row r="76" spans="1:66" x14ac:dyDescent="0.25">
      <c r="A76" t="str">
        <f t="shared" ref="A76:A126" si="2">CONCATENATE(B76,"_",C76,"_",D76)</f>
        <v>1_1_2002</v>
      </c>
      <c r="B76">
        <v>1</v>
      </c>
      <c r="C76">
        <v>1</v>
      </c>
      <c r="D76" s="163">
        <v>2002</v>
      </c>
      <c r="E76" s="169">
        <v>1292016171.99999</v>
      </c>
      <c r="F76" s="169">
        <v>1615530131</v>
      </c>
      <c r="G76" s="169">
        <v>0</v>
      </c>
      <c r="H76" s="169">
        <v>1292016171.99999</v>
      </c>
      <c r="I76" s="169">
        <v>0</v>
      </c>
      <c r="J76" s="169">
        <v>1006499642.34396</v>
      </c>
      <c r="K76" s="169">
        <v>0</v>
      </c>
      <c r="L76" s="169">
        <v>49814785.827601902</v>
      </c>
      <c r="M76" s="169">
        <v>0</v>
      </c>
      <c r="N76" s="169">
        <v>1.6449755572275599</v>
      </c>
      <c r="O76" s="169">
        <v>0</v>
      </c>
      <c r="P76" s="169">
        <v>8445944.2099834904</v>
      </c>
      <c r="Q76" s="169">
        <v>0.44361978439460098</v>
      </c>
      <c r="R76" s="169">
        <v>1.9566243795576801</v>
      </c>
      <c r="S76" s="169">
        <v>43672.133831359701</v>
      </c>
      <c r="T76" s="170">
        <v>11.080959921196699</v>
      </c>
      <c r="U76" s="169">
        <v>3.9039838032305898</v>
      </c>
      <c r="V76" s="169">
        <v>0</v>
      </c>
      <c r="W76" s="169">
        <v>0</v>
      </c>
      <c r="X76" s="169">
        <v>0</v>
      </c>
      <c r="Y76" s="169">
        <v>0</v>
      </c>
      <c r="Z76" s="169">
        <v>0</v>
      </c>
      <c r="AA76" s="169">
        <v>0</v>
      </c>
      <c r="AB76" s="169">
        <v>0</v>
      </c>
      <c r="AC76" s="169">
        <v>0</v>
      </c>
      <c r="AD76" s="169">
        <v>0</v>
      </c>
      <c r="AE76" s="169">
        <v>0</v>
      </c>
      <c r="AF76" s="169">
        <v>0</v>
      </c>
      <c r="AG76" s="169">
        <v>0</v>
      </c>
      <c r="AH76" s="169">
        <v>0</v>
      </c>
      <c r="AI76" s="169">
        <v>0</v>
      </c>
      <c r="AJ76" s="169">
        <v>0</v>
      </c>
      <c r="AK76" s="169">
        <v>0</v>
      </c>
      <c r="AL76" s="169">
        <v>0</v>
      </c>
      <c r="AM76" s="169">
        <v>0</v>
      </c>
      <c r="AN76" s="169">
        <v>0</v>
      </c>
      <c r="AO76" s="169">
        <v>0</v>
      </c>
      <c r="AP76" s="169">
        <v>0</v>
      </c>
      <c r="AQ76" s="169">
        <v>0</v>
      </c>
      <c r="AR76" s="169">
        <v>0</v>
      </c>
      <c r="AS76" s="163">
        <v>0</v>
      </c>
      <c r="AT76" s="163">
        <v>0</v>
      </c>
      <c r="AU76" s="163">
        <v>0</v>
      </c>
      <c r="AV76" s="163">
        <v>0</v>
      </c>
      <c r="AW76" s="163">
        <v>0</v>
      </c>
      <c r="AX76" s="163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1292016171.99999</v>
      </c>
      <c r="BF76">
        <v>1292016171.99999</v>
      </c>
      <c r="BI76"/>
      <c r="BJ76"/>
      <c r="BK76"/>
      <c r="BL76"/>
      <c r="BM76"/>
      <c r="BN76"/>
    </row>
    <row r="77" spans="1:66" x14ac:dyDescent="0.25">
      <c r="A77" t="str">
        <f t="shared" si="2"/>
        <v>1_1_2003</v>
      </c>
      <c r="B77">
        <v>1</v>
      </c>
      <c r="C77">
        <v>1</v>
      </c>
      <c r="D77" s="163">
        <v>2003</v>
      </c>
      <c r="E77" s="169">
        <v>1292016171.99999</v>
      </c>
      <c r="F77" s="169">
        <v>1615530131</v>
      </c>
      <c r="G77" s="169">
        <v>1292016171.99999</v>
      </c>
      <c r="H77" s="169">
        <v>1278422089.99999</v>
      </c>
      <c r="I77" s="169">
        <v>-13594081.999999501</v>
      </c>
      <c r="J77" s="169">
        <v>1306153843.1558001</v>
      </c>
      <c r="K77" s="169">
        <v>63814931.286041498</v>
      </c>
      <c r="L77" s="169">
        <v>53476957.519653298</v>
      </c>
      <c r="M77" s="169">
        <v>0</v>
      </c>
      <c r="N77" s="169">
        <v>1.63477406438543</v>
      </c>
      <c r="O77" s="169">
        <v>0</v>
      </c>
      <c r="P77" s="169">
        <v>8588747.4397300407</v>
      </c>
      <c r="Q77" s="169">
        <v>0.44763182550222702</v>
      </c>
      <c r="R77" s="169">
        <v>2.2347407564421702</v>
      </c>
      <c r="S77" s="169">
        <v>42662.3778793827</v>
      </c>
      <c r="T77" s="170">
        <v>10.9928921766545</v>
      </c>
      <c r="U77" s="169">
        <v>3.9039838032305898</v>
      </c>
      <c r="V77" s="169">
        <v>0</v>
      </c>
      <c r="W77" s="169">
        <v>0</v>
      </c>
      <c r="X77" s="169">
        <v>0</v>
      </c>
      <c r="Y77" s="169">
        <v>0</v>
      </c>
      <c r="Z77" s="169">
        <v>0</v>
      </c>
      <c r="AA77" s="169">
        <v>0</v>
      </c>
      <c r="AB77" s="169">
        <v>0</v>
      </c>
      <c r="AC77" s="169">
        <v>0</v>
      </c>
      <c r="AD77" s="169">
        <v>0</v>
      </c>
      <c r="AE77" s="169">
        <v>0</v>
      </c>
      <c r="AF77" s="169">
        <v>0</v>
      </c>
      <c r="AG77" s="169">
        <v>55603174.261414997</v>
      </c>
      <c r="AH77" s="169">
        <v>0</v>
      </c>
      <c r="AI77" s="169">
        <v>359283.47836443398</v>
      </c>
      <c r="AJ77" s="169">
        <v>0</v>
      </c>
      <c r="AK77" s="169">
        <v>5260569.3229675796</v>
      </c>
      <c r="AL77" s="169">
        <v>-2747677.5658415798</v>
      </c>
      <c r="AM77" s="169">
        <v>16797124.042052399</v>
      </c>
      <c r="AN77" s="169">
        <v>2009909.49887672</v>
      </c>
      <c r="AO77" s="169">
        <v>-225526.99369203599</v>
      </c>
      <c r="AP77" s="169">
        <v>0</v>
      </c>
      <c r="AQ77" s="169">
        <v>0</v>
      </c>
      <c r="AR77" s="169">
        <v>0</v>
      </c>
      <c r="AS77" s="168">
        <v>0</v>
      </c>
      <c r="AT77" s="163">
        <v>0</v>
      </c>
      <c r="AU77" s="168">
        <v>0</v>
      </c>
      <c r="AV77" s="163">
        <v>0</v>
      </c>
      <c r="AW77" s="168">
        <v>0</v>
      </c>
      <c r="AX77" s="163">
        <v>0</v>
      </c>
      <c r="AY77" s="3">
        <v>0</v>
      </c>
      <c r="AZ77">
        <v>0</v>
      </c>
      <c r="BA77" s="3">
        <v>0</v>
      </c>
      <c r="BB77">
        <v>71879960.341751501</v>
      </c>
      <c r="BC77">
        <v>72641191.511982501</v>
      </c>
      <c r="BD77" s="3">
        <v>-82473329.511982396</v>
      </c>
      <c r="BE77">
        <v>0</v>
      </c>
      <c r="BF77" s="3">
        <v>-9832137.9999998696</v>
      </c>
      <c r="BH77" s="3"/>
      <c r="BI77"/>
      <c r="BJ77"/>
      <c r="BK77"/>
      <c r="BL77"/>
      <c r="BM77"/>
      <c r="BN77"/>
    </row>
    <row r="78" spans="1:66" x14ac:dyDescent="0.25">
      <c r="A78" t="str">
        <f t="shared" si="2"/>
        <v>1_1_2004</v>
      </c>
      <c r="B78">
        <v>1</v>
      </c>
      <c r="C78">
        <v>1</v>
      </c>
      <c r="D78" s="163">
        <v>2004</v>
      </c>
      <c r="E78" s="169">
        <v>1299712058.99999</v>
      </c>
      <c r="F78" s="169">
        <v>1626917221</v>
      </c>
      <c r="G78" s="169">
        <v>1278422089.99999</v>
      </c>
      <c r="H78" s="169">
        <v>1357509238</v>
      </c>
      <c r="I78" s="169">
        <v>71391261.000000805</v>
      </c>
      <c r="J78" s="169">
        <v>1362679378.56231</v>
      </c>
      <c r="K78" s="169">
        <v>49783615.921088599</v>
      </c>
      <c r="L78" s="169">
        <v>53624570.0609565</v>
      </c>
      <c r="M78" s="169">
        <v>0</v>
      </c>
      <c r="N78" s="169">
        <v>1.6039997652573901</v>
      </c>
      <c r="O78" s="169">
        <v>0</v>
      </c>
      <c r="P78" s="169">
        <v>8759934.6714768</v>
      </c>
      <c r="Q78" s="169">
        <v>0.44616962027495799</v>
      </c>
      <c r="R78" s="169">
        <v>2.55672892248112</v>
      </c>
      <c r="S78" s="169">
        <v>41255.156164403401</v>
      </c>
      <c r="T78" s="170">
        <v>10.8848475131367</v>
      </c>
      <c r="U78" s="169">
        <v>3.89803898964978</v>
      </c>
      <c r="V78" s="169">
        <v>0</v>
      </c>
      <c r="W78" s="169">
        <v>0</v>
      </c>
      <c r="X78" s="169">
        <v>0</v>
      </c>
      <c r="Y78" s="169">
        <v>0</v>
      </c>
      <c r="Z78" s="169">
        <v>0</v>
      </c>
      <c r="AA78" s="169">
        <v>0</v>
      </c>
      <c r="AB78" s="169">
        <v>0</v>
      </c>
      <c r="AC78" s="169">
        <v>0</v>
      </c>
      <c r="AD78" s="169">
        <v>0</v>
      </c>
      <c r="AE78" s="169">
        <v>0</v>
      </c>
      <c r="AF78" s="169">
        <v>0</v>
      </c>
      <c r="AG78" s="169">
        <v>20837919.782439802</v>
      </c>
      <c r="AH78" s="169">
        <v>0</v>
      </c>
      <c r="AI78" s="169">
        <v>2711639.4474233598</v>
      </c>
      <c r="AJ78" s="169">
        <v>0</v>
      </c>
      <c r="AK78" s="169">
        <v>6307855.2886130996</v>
      </c>
      <c r="AL78" s="169">
        <v>-752999.17425883794</v>
      </c>
      <c r="AM78" s="169">
        <v>17801386.266179599</v>
      </c>
      <c r="AN78" s="169">
        <v>2729538.2991794199</v>
      </c>
      <c r="AO78" s="169">
        <v>-222925.70016523101</v>
      </c>
      <c r="AP78" s="169">
        <v>0</v>
      </c>
      <c r="AQ78" s="169">
        <v>0</v>
      </c>
      <c r="AR78" s="169">
        <v>0</v>
      </c>
      <c r="AS78" s="168">
        <v>0</v>
      </c>
      <c r="AT78" s="163">
        <v>0</v>
      </c>
      <c r="AU78" s="168">
        <v>0</v>
      </c>
      <c r="AV78" s="163">
        <v>0</v>
      </c>
      <c r="AW78" s="168">
        <v>0</v>
      </c>
      <c r="AX78" s="163">
        <v>0</v>
      </c>
      <c r="AY78" s="3">
        <v>0</v>
      </c>
      <c r="AZ78">
        <v>0</v>
      </c>
      <c r="BA78" s="3">
        <v>0</v>
      </c>
      <c r="BB78">
        <v>49412414.209411301</v>
      </c>
      <c r="BC78">
        <v>50244402.387432203</v>
      </c>
      <c r="BD78" s="3">
        <v>21146858.612568501</v>
      </c>
      <c r="BE78">
        <v>7695887</v>
      </c>
      <c r="BF78" s="3">
        <v>79087148.000000805</v>
      </c>
      <c r="BH78" s="3"/>
      <c r="BI78"/>
      <c r="BJ78"/>
      <c r="BK78"/>
      <c r="BL78"/>
      <c r="BM78"/>
      <c r="BN78"/>
    </row>
    <row r="79" spans="1:66" x14ac:dyDescent="0.25">
      <c r="A79" t="str">
        <f t="shared" si="2"/>
        <v>1_1_2005</v>
      </c>
      <c r="B79">
        <v>1</v>
      </c>
      <c r="C79">
        <v>1</v>
      </c>
      <c r="D79" s="163">
        <v>2005</v>
      </c>
      <c r="E79" s="169">
        <v>1307613726.99999</v>
      </c>
      <c r="F79" s="169">
        <v>1638115735</v>
      </c>
      <c r="G79" s="169">
        <v>1357509238</v>
      </c>
      <c r="H79" s="169">
        <v>1408403510.99999</v>
      </c>
      <c r="I79" s="169">
        <v>42992604.999998502</v>
      </c>
      <c r="J79" s="169">
        <v>1411345140.8879499</v>
      </c>
      <c r="K79" s="169">
        <v>39738915.9597767</v>
      </c>
      <c r="L79" s="169">
        <v>53761949.449261203</v>
      </c>
      <c r="M79" s="169">
        <v>0</v>
      </c>
      <c r="N79" s="169">
        <v>1.6174486989549699</v>
      </c>
      <c r="O79" s="169">
        <v>0</v>
      </c>
      <c r="P79" s="169">
        <v>8923104.8121413607</v>
      </c>
      <c r="Q79" s="169">
        <v>0.444593895191704</v>
      </c>
      <c r="R79" s="169">
        <v>3.0157989098701101</v>
      </c>
      <c r="S79" s="169">
        <v>40064.462040692903</v>
      </c>
      <c r="T79" s="170">
        <v>10.7637173728522</v>
      </c>
      <c r="U79" s="169">
        <v>3.8998636842086301</v>
      </c>
      <c r="V79" s="169">
        <v>0</v>
      </c>
      <c r="W79" s="169">
        <v>0</v>
      </c>
      <c r="X79" s="169">
        <v>0</v>
      </c>
      <c r="Y79" s="169">
        <v>0</v>
      </c>
      <c r="Z79" s="169">
        <v>0</v>
      </c>
      <c r="AA79" s="169">
        <v>0</v>
      </c>
      <c r="AB79" s="169">
        <v>0</v>
      </c>
      <c r="AC79" s="169">
        <v>0</v>
      </c>
      <c r="AD79" s="169">
        <v>0</v>
      </c>
      <c r="AE79" s="169">
        <v>0</v>
      </c>
      <c r="AF79" s="169">
        <v>0</v>
      </c>
      <c r="AG79" s="169">
        <v>8610085.3485717401</v>
      </c>
      <c r="AH79" s="169">
        <v>0</v>
      </c>
      <c r="AI79" s="169">
        <v>-1377727.08297611</v>
      </c>
      <c r="AJ79" s="169">
        <v>0</v>
      </c>
      <c r="AK79" s="169">
        <v>6845671.4559150999</v>
      </c>
      <c r="AL79" s="169">
        <v>-541146.04737971805</v>
      </c>
      <c r="AM79" s="169">
        <v>24112408.004338</v>
      </c>
      <c r="AN79" s="169">
        <v>2660725.2623316799</v>
      </c>
      <c r="AO79" s="169">
        <v>-248366.30402192101</v>
      </c>
      <c r="AP79" s="169">
        <v>0</v>
      </c>
      <c r="AQ79" s="169">
        <v>0</v>
      </c>
      <c r="AR79" s="169">
        <v>0</v>
      </c>
      <c r="AS79" s="168">
        <v>0</v>
      </c>
      <c r="AT79" s="163">
        <v>0</v>
      </c>
      <c r="AU79" s="168">
        <v>0</v>
      </c>
      <c r="AV79" s="163">
        <v>0</v>
      </c>
      <c r="AW79" s="168">
        <v>0</v>
      </c>
      <c r="AX79" s="163">
        <v>0</v>
      </c>
      <c r="AY79" s="3">
        <v>0</v>
      </c>
      <c r="AZ79">
        <v>0</v>
      </c>
      <c r="BA79" s="3">
        <v>0</v>
      </c>
      <c r="BB79">
        <v>40061650.636778697</v>
      </c>
      <c r="BC79">
        <v>40339374.119839802</v>
      </c>
      <c r="BD79" s="3">
        <v>2653230.8801587201</v>
      </c>
      <c r="BE79">
        <v>7901667.9999999898</v>
      </c>
      <c r="BF79" s="3">
        <v>50894272.999998502</v>
      </c>
      <c r="BH79" s="3"/>
      <c r="BI79"/>
      <c r="BJ79"/>
      <c r="BK79"/>
      <c r="BL79"/>
      <c r="BM79"/>
      <c r="BN79"/>
    </row>
    <row r="80" spans="1:66" x14ac:dyDescent="0.25">
      <c r="A80" t="str">
        <f t="shared" si="2"/>
        <v>1_1_2006</v>
      </c>
      <c r="B80">
        <v>1</v>
      </c>
      <c r="C80">
        <v>1</v>
      </c>
      <c r="D80" s="163">
        <v>2006</v>
      </c>
      <c r="E80" s="169">
        <v>1307613726.99999</v>
      </c>
      <c r="F80" s="169">
        <v>1638115735</v>
      </c>
      <c r="G80" s="169">
        <v>1408403510.99999</v>
      </c>
      <c r="H80" s="169">
        <v>1469130430</v>
      </c>
      <c r="I80" s="169">
        <v>60726919.000001803</v>
      </c>
      <c r="J80" s="169">
        <v>1471602025.3415699</v>
      </c>
      <c r="K80" s="169">
        <v>60256884.453614697</v>
      </c>
      <c r="L80" s="169">
        <v>55473498.633775398</v>
      </c>
      <c r="M80" s="169">
        <v>0</v>
      </c>
      <c r="N80" s="169">
        <v>1.65989734756735</v>
      </c>
      <c r="O80" s="169">
        <v>0</v>
      </c>
      <c r="P80" s="169">
        <v>9174149.7475559302</v>
      </c>
      <c r="Q80" s="169">
        <v>0.44452868037432802</v>
      </c>
      <c r="R80" s="169">
        <v>3.30744520275673</v>
      </c>
      <c r="S80" s="169">
        <v>38281.879250446204</v>
      </c>
      <c r="T80" s="170">
        <v>10.6937486709559</v>
      </c>
      <c r="U80" s="169">
        <v>4.1667720405477198</v>
      </c>
      <c r="V80" s="169">
        <v>0</v>
      </c>
      <c r="W80" s="169">
        <v>0</v>
      </c>
      <c r="X80" s="169">
        <v>0</v>
      </c>
      <c r="Y80" s="169">
        <v>0</v>
      </c>
      <c r="Z80" s="169">
        <v>0</v>
      </c>
      <c r="AA80" s="169">
        <v>0</v>
      </c>
      <c r="AB80" s="169">
        <v>0</v>
      </c>
      <c r="AC80" s="169">
        <v>0</v>
      </c>
      <c r="AD80" s="169">
        <v>0</v>
      </c>
      <c r="AE80" s="169">
        <v>0</v>
      </c>
      <c r="AF80" s="169">
        <v>0</v>
      </c>
      <c r="AG80" s="169">
        <v>39760026.827249199</v>
      </c>
      <c r="AH80" s="169">
        <v>0</v>
      </c>
      <c r="AI80" s="169">
        <v>-3091111.8732177201</v>
      </c>
      <c r="AJ80" s="169">
        <v>0</v>
      </c>
      <c r="AK80" s="169">
        <v>9034913.2437308095</v>
      </c>
      <c r="AL80" s="169">
        <v>-6509.30714126775</v>
      </c>
      <c r="AM80" s="169">
        <v>14369317.5526517</v>
      </c>
      <c r="AN80" s="169">
        <v>4251538.5653855903</v>
      </c>
      <c r="AO80" s="169">
        <v>-201101.19427127199</v>
      </c>
      <c r="AP80" s="169">
        <v>-2942948.0658926899</v>
      </c>
      <c r="AQ80" s="169">
        <v>0</v>
      </c>
      <c r="AR80" s="169">
        <v>0</v>
      </c>
      <c r="AS80" s="168">
        <v>0</v>
      </c>
      <c r="AT80" s="163">
        <v>0</v>
      </c>
      <c r="AU80" s="168">
        <v>0</v>
      </c>
      <c r="AV80" s="163">
        <v>0</v>
      </c>
      <c r="AW80" s="168">
        <v>0</v>
      </c>
      <c r="AX80" s="163">
        <v>0</v>
      </c>
      <c r="AY80" s="3">
        <v>0</v>
      </c>
      <c r="AZ80">
        <v>0</v>
      </c>
      <c r="BA80" s="3">
        <v>0</v>
      </c>
      <c r="BB80">
        <v>61174125.748494402</v>
      </c>
      <c r="BC80">
        <v>61636765.094980098</v>
      </c>
      <c r="BD80" s="3">
        <v>-909846.09497835499</v>
      </c>
      <c r="BE80">
        <v>0</v>
      </c>
      <c r="BF80" s="3">
        <v>60726919.000001803</v>
      </c>
      <c r="BH80" s="3"/>
      <c r="BI80"/>
      <c r="BJ80"/>
      <c r="BK80"/>
      <c r="BL80"/>
      <c r="BM80"/>
      <c r="BN80"/>
    </row>
    <row r="81" spans="1:66" x14ac:dyDescent="0.25">
      <c r="A81" t="str">
        <f t="shared" si="2"/>
        <v>1_1_2007</v>
      </c>
      <c r="B81">
        <v>1</v>
      </c>
      <c r="C81">
        <v>1</v>
      </c>
      <c r="D81" s="163">
        <v>2007</v>
      </c>
      <c r="E81" s="169">
        <v>1307613726.99999</v>
      </c>
      <c r="F81" s="169">
        <v>1638115735</v>
      </c>
      <c r="G81" s="169">
        <v>1469130430</v>
      </c>
      <c r="H81" s="169">
        <v>1495052844</v>
      </c>
      <c r="I81" s="169">
        <v>25922413.9999994</v>
      </c>
      <c r="J81" s="169">
        <v>1536580209.79493</v>
      </c>
      <c r="K81" s="169">
        <v>64978184.453360699</v>
      </c>
      <c r="L81" s="169">
        <v>59233535.894104697</v>
      </c>
      <c r="M81" s="169">
        <v>0</v>
      </c>
      <c r="N81" s="169">
        <v>1.6705105768762201</v>
      </c>
      <c r="O81" s="169">
        <v>0</v>
      </c>
      <c r="P81" s="169">
        <v>9238295.0831263307</v>
      </c>
      <c r="Q81" s="169">
        <v>0.43660698405144799</v>
      </c>
      <c r="R81" s="169">
        <v>3.4721448447248502</v>
      </c>
      <c r="S81" s="169">
        <v>38811.654393435099</v>
      </c>
      <c r="T81" s="170">
        <v>10.5528566382356</v>
      </c>
      <c r="U81" s="169">
        <v>4.3817532843932803</v>
      </c>
      <c r="V81" s="169">
        <v>0</v>
      </c>
      <c r="W81" s="169">
        <v>0</v>
      </c>
      <c r="X81" s="169">
        <v>0</v>
      </c>
      <c r="Y81" s="169">
        <v>0</v>
      </c>
      <c r="Z81" s="169">
        <v>0</v>
      </c>
      <c r="AA81" s="169">
        <v>0</v>
      </c>
      <c r="AB81" s="169">
        <v>0</v>
      </c>
      <c r="AC81" s="169">
        <v>0</v>
      </c>
      <c r="AD81" s="169">
        <v>0</v>
      </c>
      <c r="AE81" s="169">
        <v>0</v>
      </c>
      <c r="AF81" s="169">
        <v>0</v>
      </c>
      <c r="AG81" s="169">
        <v>69662158.279193401</v>
      </c>
      <c r="AH81" s="169">
        <v>0</v>
      </c>
      <c r="AI81" s="169">
        <v>-1211149.67250803</v>
      </c>
      <c r="AJ81" s="169">
        <v>0</v>
      </c>
      <c r="AK81" s="169">
        <v>2593223.5490556802</v>
      </c>
      <c r="AL81" s="169">
        <v>-4468500.2225917401</v>
      </c>
      <c r="AM81" s="169">
        <v>7966367.1652364004</v>
      </c>
      <c r="AN81" s="169">
        <v>-1286090.26861821</v>
      </c>
      <c r="AO81" s="169">
        <v>-397827.18477612501</v>
      </c>
      <c r="AP81" s="169">
        <v>-2458634.67888794</v>
      </c>
      <c r="AQ81" s="169">
        <v>0</v>
      </c>
      <c r="AR81" s="169">
        <v>0</v>
      </c>
      <c r="AS81" s="168">
        <v>0</v>
      </c>
      <c r="AT81" s="163">
        <v>0</v>
      </c>
      <c r="AU81" s="168">
        <v>0</v>
      </c>
      <c r="AV81" s="163">
        <v>0</v>
      </c>
      <c r="AW81" s="168">
        <v>0</v>
      </c>
      <c r="AX81" s="163">
        <v>0</v>
      </c>
      <c r="AY81" s="3">
        <v>0</v>
      </c>
      <c r="AZ81">
        <v>0</v>
      </c>
      <c r="BA81" s="3">
        <v>0</v>
      </c>
      <c r="BB81">
        <v>70399546.966103405</v>
      </c>
      <c r="BC81">
        <v>70227858.943722606</v>
      </c>
      <c r="BD81" s="3">
        <v>-44305444.943723202</v>
      </c>
      <c r="BE81">
        <v>0</v>
      </c>
      <c r="BF81" s="3">
        <v>25922413.9999994</v>
      </c>
      <c r="BH81" s="3"/>
      <c r="BI81"/>
      <c r="BJ81"/>
      <c r="BK81"/>
      <c r="BL81"/>
      <c r="BM81"/>
      <c r="BN81"/>
    </row>
    <row r="82" spans="1:66" x14ac:dyDescent="0.25">
      <c r="A82" t="str">
        <f t="shared" si="2"/>
        <v>1_1_2008</v>
      </c>
      <c r="B82">
        <v>1</v>
      </c>
      <c r="C82">
        <v>1</v>
      </c>
      <c r="D82" s="163">
        <v>2008</v>
      </c>
      <c r="E82" s="169">
        <v>1307613726.99999</v>
      </c>
      <c r="F82" s="169">
        <v>1638115735</v>
      </c>
      <c r="G82" s="169">
        <v>1495052844</v>
      </c>
      <c r="H82" s="169">
        <v>1569203376</v>
      </c>
      <c r="I82" s="169">
        <v>74150532.000000596</v>
      </c>
      <c r="J82" s="169">
        <v>1584082314.8388</v>
      </c>
      <c r="K82" s="169">
        <v>47502105.0438729</v>
      </c>
      <c r="L82" s="169">
        <v>60581042.589064397</v>
      </c>
      <c r="M82" s="169">
        <v>0</v>
      </c>
      <c r="N82" s="169">
        <v>1.72393728577326</v>
      </c>
      <c r="O82" s="169">
        <v>0</v>
      </c>
      <c r="P82" s="169">
        <v>9282061.6386980992</v>
      </c>
      <c r="Q82" s="169">
        <v>0.44021721953809001</v>
      </c>
      <c r="R82" s="169">
        <v>3.9052019498353698</v>
      </c>
      <c r="S82" s="169">
        <v>38751.552879671501</v>
      </c>
      <c r="T82" s="170">
        <v>10.697540509767</v>
      </c>
      <c r="U82" s="169">
        <v>4.4775093495175504</v>
      </c>
      <c r="V82" s="169">
        <v>0</v>
      </c>
      <c r="W82" s="169">
        <v>0</v>
      </c>
      <c r="X82" s="169">
        <v>0</v>
      </c>
      <c r="Y82" s="169">
        <v>0</v>
      </c>
      <c r="Z82" s="169">
        <v>0</v>
      </c>
      <c r="AA82" s="169">
        <v>0</v>
      </c>
      <c r="AB82" s="169">
        <v>0</v>
      </c>
      <c r="AC82" s="169">
        <v>0</v>
      </c>
      <c r="AD82" s="169">
        <v>0</v>
      </c>
      <c r="AE82" s="169">
        <v>0.18901792394536401</v>
      </c>
      <c r="AF82" s="169">
        <v>0</v>
      </c>
      <c r="AG82" s="169">
        <v>30958803.3785</v>
      </c>
      <c r="AH82" s="169">
        <v>0</v>
      </c>
      <c r="AI82" s="169">
        <v>-4918973.0804177998</v>
      </c>
      <c r="AJ82" s="169">
        <v>0</v>
      </c>
      <c r="AK82" s="169">
        <v>2195865.5905394</v>
      </c>
      <c r="AL82" s="169">
        <v>1971093.9348402901</v>
      </c>
      <c r="AM82" s="169">
        <v>20151158.9953654</v>
      </c>
      <c r="AN82" s="169">
        <v>67721.532969141001</v>
      </c>
      <c r="AO82" s="169">
        <v>427785.32072822098</v>
      </c>
      <c r="AP82" s="169">
        <v>-1043952.02831003</v>
      </c>
      <c r="AQ82" s="169">
        <v>0</v>
      </c>
      <c r="AR82" s="169">
        <v>0</v>
      </c>
      <c r="AS82" s="168">
        <v>0</v>
      </c>
      <c r="AT82" s="163">
        <v>0</v>
      </c>
      <c r="AU82" s="168">
        <v>0</v>
      </c>
      <c r="AV82" s="163">
        <v>0</v>
      </c>
      <c r="AW82" s="168">
        <v>0</v>
      </c>
      <c r="AX82" s="163">
        <v>0</v>
      </c>
      <c r="AY82" s="3">
        <v>0</v>
      </c>
      <c r="AZ82">
        <v>-3214060.0632727598</v>
      </c>
      <c r="BA82" s="3">
        <v>0</v>
      </c>
      <c r="BB82">
        <v>46595443.580941901</v>
      </c>
      <c r="BC82">
        <v>46729779.483548202</v>
      </c>
      <c r="BD82" s="3">
        <v>27420752.516452398</v>
      </c>
      <c r="BE82">
        <v>0</v>
      </c>
      <c r="BF82" s="3">
        <v>74150532.000000596</v>
      </c>
      <c r="BH82" s="3"/>
      <c r="BI82"/>
      <c r="BJ82"/>
      <c r="BK82"/>
      <c r="BL82"/>
      <c r="BM82"/>
      <c r="BN82"/>
    </row>
    <row r="83" spans="1:66" x14ac:dyDescent="0.25">
      <c r="A83" t="str">
        <f t="shared" si="2"/>
        <v>1_1_2009</v>
      </c>
      <c r="B83">
        <v>1</v>
      </c>
      <c r="C83">
        <v>1</v>
      </c>
      <c r="D83" s="163">
        <v>2009</v>
      </c>
      <c r="E83" s="169">
        <v>1318962067.99999</v>
      </c>
      <c r="F83" s="169">
        <v>1652157743</v>
      </c>
      <c r="G83" s="169">
        <v>1569203376</v>
      </c>
      <c r="H83" s="169">
        <v>1550224962.99999</v>
      </c>
      <c r="I83" s="169">
        <v>-30326754.000001501</v>
      </c>
      <c r="J83" s="169">
        <v>1546047643.2920799</v>
      </c>
      <c r="K83" s="169">
        <v>-53570320.922008798</v>
      </c>
      <c r="L83" s="169">
        <v>60094979.920444697</v>
      </c>
      <c r="M83" s="169">
        <v>0</v>
      </c>
      <c r="N83" s="169">
        <v>1.8300204332162899</v>
      </c>
      <c r="O83" s="169">
        <v>0</v>
      </c>
      <c r="P83" s="169">
        <v>9213955.7715363298</v>
      </c>
      <c r="Q83" s="169">
        <v>0.44168584296614399</v>
      </c>
      <c r="R83" s="169">
        <v>2.8468452607200301</v>
      </c>
      <c r="S83" s="169">
        <v>37106.287685291798</v>
      </c>
      <c r="T83" s="170">
        <v>10.7946765710247</v>
      </c>
      <c r="U83" s="169">
        <v>4.6405117032524004</v>
      </c>
      <c r="V83" s="169">
        <v>0</v>
      </c>
      <c r="W83" s="169">
        <v>0</v>
      </c>
      <c r="X83" s="169">
        <v>0</v>
      </c>
      <c r="Y83" s="169">
        <v>0</v>
      </c>
      <c r="Z83" s="169">
        <v>0</v>
      </c>
      <c r="AA83" s="169">
        <v>0</v>
      </c>
      <c r="AB83" s="169">
        <v>0</v>
      </c>
      <c r="AC83" s="169">
        <v>0</v>
      </c>
      <c r="AD83" s="169">
        <v>0</v>
      </c>
      <c r="AE83" s="169">
        <v>0.18739161496492701</v>
      </c>
      <c r="AF83" s="169">
        <v>0</v>
      </c>
      <c r="AG83" s="169">
        <v>7670957.3024954302</v>
      </c>
      <c r="AH83" s="169">
        <v>0</v>
      </c>
      <c r="AI83" s="169">
        <v>-10393516.5242266</v>
      </c>
      <c r="AJ83" s="169">
        <v>0</v>
      </c>
      <c r="AK83" s="169">
        <v>-711303.04608185706</v>
      </c>
      <c r="AL83" s="169">
        <v>741212.20063308999</v>
      </c>
      <c r="AM83" s="169">
        <v>-54350412.226952702</v>
      </c>
      <c r="AN83" s="169">
        <v>4539558.0496125296</v>
      </c>
      <c r="AO83" s="169">
        <v>378607.13591600402</v>
      </c>
      <c r="AP83" s="169">
        <v>-2023021.99998293</v>
      </c>
      <c r="AQ83" s="169">
        <v>0</v>
      </c>
      <c r="AR83" s="169">
        <v>0</v>
      </c>
      <c r="AS83" s="168">
        <v>0</v>
      </c>
      <c r="AT83" s="163">
        <v>0</v>
      </c>
      <c r="AU83" s="168">
        <v>0</v>
      </c>
      <c r="AV83" s="163">
        <v>0</v>
      </c>
      <c r="AW83" s="168">
        <v>0</v>
      </c>
      <c r="AX83" s="163">
        <v>0</v>
      </c>
      <c r="AY83" s="3">
        <v>0</v>
      </c>
      <c r="AZ83">
        <v>0</v>
      </c>
      <c r="BA83" s="3">
        <v>0</v>
      </c>
      <c r="BB83">
        <v>-54147919.108586997</v>
      </c>
      <c r="BC83">
        <v>-54165781.203528203</v>
      </c>
      <c r="BD83" s="3">
        <v>23839027.203526601</v>
      </c>
      <c r="BE83">
        <v>11348341</v>
      </c>
      <c r="BF83" s="3">
        <v>-18978413.000001501</v>
      </c>
      <c r="BH83" s="3"/>
      <c r="BI83"/>
      <c r="BJ83"/>
      <c r="BK83"/>
      <c r="BL83"/>
      <c r="BM83"/>
      <c r="BN83"/>
    </row>
    <row r="84" spans="1:66" x14ac:dyDescent="0.25">
      <c r="A84" t="str">
        <f t="shared" si="2"/>
        <v>1_1_2010</v>
      </c>
      <c r="B84">
        <v>1</v>
      </c>
      <c r="C84">
        <v>1</v>
      </c>
      <c r="D84" s="163">
        <v>2010</v>
      </c>
      <c r="E84" s="169">
        <v>1348461645.99999</v>
      </c>
      <c r="F84" s="169">
        <v>1684310471</v>
      </c>
      <c r="G84" s="169">
        <v>1550224962.99999</v>
      </c>
      <c r="H84" s="169">
        <v>1584263533</v>
      </c>
      <c r="I84" s="169">
        <v>4538992.00000061</v>
      </c>
      <c r="J84" s="169">
        <v>1611163150.49543</v>
      </c>
      <c r="K84" s="169">
        <v>37206866.186956398</v>
      </c>
      <c r="L84" s="169">
        <v>58921440.617594697</v>
      </c>
      <c r="M84" s="169">
        <v>0</v>
      </c>
      <c r="N84" s="169">
        <v>1.8402475882898399</v>
      </c>
      <c r="O84" s="169">
        <v>0</v>
      </c>
      <c r="P84" s="169">
        <v>9102911.0181594603</v>
      </c>
      <c r="Q84" s="169">
        <v>0.45513338431330602</v>
      </c>
      <c r="R84" s="169">
        <v>3.3032801750955398</v>
      </c>
      <c r="S84" s="169">
        <v>36265.8085243354</v>
      </c>
      <c r="T84" s="170">
        <v>11.0848252453225</v>
      </c>
      <c r="U84" s="169">
        <v>4.8605585541437</v>
      </c>
      <c r="V84" s="169">
        <v>0</v>
      </c>
      <c r="W84" s="169">
        <v>0</v>
      </c>
      <c r="X84" s="169">
        <v>0</v>
      </c>
      <c r="Y84" s="169">
        <v>0</v>
      </c>
      <c r="Z84" s="169">
        <v>0</v>
      </c>
      <c r="AA84" s="169">
        <v>0</v>
      </c>
      <c r="AB84" s="169">
        <v>0</v>
      </c>
      <c r="AC84" s="169">
        <v>0</v>
      </c>
      <c r="AD84" s="169">
        <v>0</v>
      </c>
      <c r="AE84" s="169">
        <v>0.196881693882452</v>
      </c>
      <c r="AF84" s="169">
        <v>0</v>
      </c>
      <c r="AG84" s="169">
        <v>-811907.67439134396</v>
      </c>
      <c r="AH84" s="169">
        <v>0</v>
      </c>
      <c r="AI84" s="169">
        <v>-269738.05154781399</v>
      </c>
      <c r="AJ84" s="169">
        <v>0</v>
      </c>
      <c r="AK84" s="169">
        <v>951716.71285621403</v>
      </c>
      <c r="AL84" s="169">
        <v>8828578.7354346402</v>
      </c>
      <c r="AM84" s="169">
        <v>25364173.5727081</v>
      </c>
      <c r="AN84" s="169">
        <v>2474662.11250791</v>
      </c>
      <c r="AO84" s="169">
        <v>877663.23610433296</v>
      </c>
      <c r="AP84" s="169">
        <v>-2786618.6979258498</v>
      </c>
      <c r="AQ84" s="169">
        <v>0</v>
      </c>
      <c r="AR84" s="169">
        <v>0</v>
      </c>
      <c r="AS84" s="168">
        <v>0</v>
      </c>
      <c r="AT84" s="163">
        <v>0</v>
      </c>
      <c r="AU84" s="168">
        <v>0</v>
      </c>
      <c r="AV84" s="163">
        <v>0</v>
      </c>
      <c r="AW84" s="168">
        <v>0</v>
      </c>
      <c r="AX84" s="163">
        <v>0</v>
      </c>
      <c r="AY84" s="3">
        <v>0</v>
      </c>
      <c r="AZ84">
        <v>-335747.71264795703</v>
      </c>
      <c r="BA84" s="3">
        <v>0</v>
      </c>
      <c r="BB84">
        <v>34292782.233098201</v>
      </c>
      <c r="BC84">
        <v>33931878.933557302</v>
      </c>
      <c r="BD84" s="3">
        <v>-29392886.933556601</v>
      </c>
      <c r="BE84">
        <v>29499578</v>
      </c>
      <c r="BF84" s="3">
        <v>34038570.000000603</v>
      </c>
      <c r="BH84" s="3"/>
      <c r="BI84"/>
      <c r="BJ84"/>
      <c r="BK84"/>
      <c r="BL84"/>
      <c r="BM84"/>
      <c r="BN84"/>
    </row>
    <row r="85" spans="1:66" x14ac:dyDescent="0.25">
      <c r="A85" t="str">
        <f t="shared" si="2"/>
        <v>1_1_2011</v>
      </c>
      <c r="B85">
        <v>1</v>
      </c>
      <c r="C85">
        <v>1</v>
      </c>
      <c r="D85" s="163">
        <v>2011</v>
      </c>
      <c r="E85" s="169">
        <v>1348461645.99999</v>
      </c>
      <c r="F85" s="169">
        <v>1684310471</v>
      </c>
      <c r="G85" s="169">
        <v>1584263533</v>
      </c>
      <c r="H85" s="169">
        <v>1649966415</v>
      </c>
      <c r="I85" s="169">
        <v>65702881.999999799</v>
      </c>
      <c r="J85" s="169">
        <v>1653511607.94609</v>
      </c>
      <c r="K85" s="169">
        <v>42348457.450659499</v>
      </c>
      <c r="L85" s="169">
        <v>59029313.630040102</v>
      </c>
      <c r="M85" s="169">
        <v>0</v>
      </c>
      <c r="N85" s="169">
        <v>1.85648633936772</v>
      </c>
      <c r="O85" s="169">
        <v>0</v>
      </c>
      <c r="P85" s="169">
        <v>9187108.4648355693</v>
      </c>
      <c r="Q85" s="169">
        <v>0.45042543885263497</v>
      </c>
      <c r="R85" s="169">
        <v>4.05484602852931</v>
      </c>
      <c r="S85" s="169">
        <v>35665.449243729599</v>
      </c>
      <c r="T85" s="170">
        <v>11.381459884458501</v>
      </c>
      <c r="U85" s="169">
        <v>4.8247493441129699</v>
      </c>
      <c r="V85" s="169">
        <v>0</v>
      </c>
      <c r="W85" s="169">
        <v>0</v>
      </c>
      <c r="X85" s="169">
        <v>0</v>
      </c>
      <c r="Y85" s="169">
        <v>0</v>
      </c>
      <c r="Z85" s="169">
        <v>0</v>
      </c>
      <c r="AA85" s="169">
        <v>0</v>
      </c>
      <c r="AB85" s="169">
        <v>0</v>
      </c>
      <c r="AC85" s="169">
        <v>0.121694376318953</v>
      </c>
      <c r="AD85" s="169">
        <v>0</v>
      </c>
      <c r="AE85" s="169">
        <v>0.361489874366067</v>
      </c>
      <c r="AF85" s="169">
        <v>0</v>
      </c>
      <c r="AG85" s="169">
        <v>5362729.5584740099</v>
      </c>
      <c r="AH85" s="169">
        <v>0</v>
      </c>
      <c r="AI85" s="169">
        <v>-1486576.3063920899</v>
      </c>
      <c r="AJ85" s="169">
        <v>0</v>
      </c>
      <c r="AK85" s="169">
        <v>3650486.5699288598</v>
      </c>
      <c r="AL85" s="169">
        <v>-2880719.5864827302</v>
      </c>
      <c r="AM85" s="169">
        <v>37216947.610871904</v>
      </c>
      <c r="AN85" s="169">
        <v>1739115.49318794</v>
      </c>
      <c r="AO85" s="169">
        <v>938079.19632618304</v>
      </c>
      <c r="AP85" s="169">
        <v>480274.63495809602</v>
      </c>
      <c r="AQ85" s="169">
        <v>0</v>
      </c>
      <c r="AR85" s="169">
        <v>0</v>
      </c>
      <c r="AS85" s="168">
        <v>0</v>
      </c>
      <c r="AT85" s="163">
        <v>0</v>
      </c>
      <c r="AU85" s="168">
        <v>0</v>
      </c>
      <c r="AV85" s="163">
        <v>0</v>
      </c>
      <c r="AW85" s="168">
        <v>0</v>
      </c>
      <c r="AX85" s="163">
        <v>-52631.052703197201</v>
      </c>
      <c r="AY85" s="3">
        <v>0</v>
      </c>
      <c r="AZ85">
        <v>-2683620.5895866002</v>
      </c>
      <c r="BA85" s="3">
        <v>0</v>
      </c>
      <c r="BB85">
        <v>42284085.528582297</v>
      </c>
      <c r="BC85">
        <v>42401486.596613199</v>
      </c>
      <c r="BD85" s="3">
        <v>23301395.4033866</v>
      </c>
      <c r="BE85">
        <v>0</v>
      </c>
      <c r="BF85" s="3">
        <v>65702881.999999799</v>
      </c>
      <c r="BH85" s="3"/>
      <c r="BI85"/>
      <c r="BJ85"/>
      <c r="BK85"/>
      <c r="BL85"/>
      <c r="BM85"/>
      <c r="BN85"/>
    </row>
    <row r="86" spans="1:66" x14ac:dyDescent="0.25">
      <c r="A86" t="str">
        <f t="shared" si="2"/>
        <v>1_1_2012</v>
      </c>
      <c r="B86">
        <v>1</v>
      </c>
      <c r="C86">
        <v>1</v>
      </c>
      <c r="D86" s="163">
        <v>2012</v>
      </c>
      <c r="E86" s="169">
        <v>1348461645.99999</v>
      </c>
      <c r="F86" s="169">
        <v>1684310471</v>
      </c>
      <c r="G86" s="169">
        <v>1649966415</v>
      </c>
      <c r="H86" s="169">
        <v>1684310471</v>
      </c>
      <c r="I86" s="169">
        <v>34344055.999999903</v>
      </c>
      <c r="J86" s="169">
        <v>1687770542.77267</v>
      </c>
      <c r="K86" s="169">
        <v>34258934.8265846</v>
      </c>
      <c r="L86" s="169">
        <v>60620023.984365799</v>
      </c>
      <c r="M86" s="169">
        <v>0</v>
      </c>
      <c r="N86" s="169">
        <v>1.8698545848518999</v>
      </c>
      <c r="O86" s="169">
        <v>0</v>
      </c>
      <c r="P86" s="169">
        <v>9293102.7426205203</v>
      </c>
      <c r="Q86" s="169">
        <v>0.44631449946228402</v>
      </c>
      <c r="R86" s="169">
        <v>4.08321637315274</v>
      </c>
      <c r="S86" s="169">
        <v>35327.404692929696</v>
      </c>
      <c r="T86" s="170">
        <v>11.2691753249984</v>
      </c>
      <c r="U86" s="169">
        <v>4.8815823185081504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0.617326143067772</v>
      </c>
      <c r="AD86" s="169">
        <v>0</v>
      </c>
      <c r="AE86" s="169">
        <v>0.367197034835056</v>
      </c>
      <c r="AF86" s="169">
        <v>0</v>
      </c>
      <c r="AG86" s="169">
        <v>34433064.922513902</v>
      </c>
      <c r="AH86" s="169">
        <v>0</v>
      </c>
      <c r="AI86" s="169">
        <v>-910199.58709081204</v>
      </c>
      <c r="AJ86" s="169">
        <v>0</v>
      </c>
      <c r="AK86" s="169">
        <v>4630718.2316264501</v>
      </c>
      <c r="AL86" s="169">
        <v>-2606169.2997513399</v>
      </c>
      <c r="AM86" s="169">
        <v>1381409.81182064</v>
      </c>
      <c r="AN86" s="169">
        <v>984875.229132812</v>
      </c>
      <c r="AO86" s="169">
        <v>-370066.40113836998</v>
      </c>
      <c r="AP86" s="169">
        <v>-768678.35600072797</v>
      </c>
      <c r="AQ86" s="169">
        <v>0</v>
      </c>
      <c r="AR86" s="169">
        <v>0</v>
      </c>
      <c r="AS86" s="168">
        <v>0</v>
      </c>
      <c r="AT86" s="163">
        <v>0</v>
      </c>
      <c r="AU86" s="168">
        <v>0</v>
      </c>
      <c r="AV86" s="163">
        <v>0</v>
      </c>
      <c r="AW86" s="168">
        <v>0</v>
      </c>
      <c r="AX86" s="163">
        <v>-227434.49576443501</v>
      </c>
      <c r="AY86" s="3">
        <v>0</v>
      </c>
      <c r="AZ86">
        <v>-121982.579322073</v>
      </c>
      <c r="BA86" s="3">
        <v>0</v>
      </c>
      <c r="BB86">
        <v>36425537.476025999</v>
      </c>
      <c r="BC86">
        <v>36566438.535572298</v>
      </c>
      <c r="BD86" s="3">
        <v>-2222382.5355724599</v>
      </c>
      <c r="BE86">
        <v>0</v>
      </c>
      <c r="BF86" s="3">
        <v>34344055.999999903</v>
      </c>
      <c r="BH86" s="3"/>
      <c r="BI86"/>
      <c r="BJ86"/>
      <c r="BK86"/>
      <c r="BL86"/>
      <c r="BM86"/>
      <c r="BN86"/>
    </row>
    <row r="87" spans="1:66" x14ac:dyDescent="0.25">
      <c r="A87" t="str">
        <f t="shared" si="2"/>
        <v>1_1_2013</v>
      </c>
      <c r="B87">
        <v>1</v>
      </c>
      <c r="C87">
        <v>1</v>
      </c>
      <c r="D87" s="163">
        <v>2013</v>
      </c>
      <c r="E87" s="169">
        <v>1348461645.99999</v>
      </c>
      <c r="F87" s="169">
        <v>1684310471</v>
      </c>
      <c r="G87" s="169">
        <v>1684310471</v>
      </c>
      <c r="H87" s="169">
        <v>1692923428</v>
      </c>
      <c r="I87" s="169">
        <v>8612957.0000004098</v>
      </c>
      <c r="J87" s="169">
        <v>1702424061.7469299</v>
      </c>
      <c r="K87" s="169">
        <v>14653518.974262301</v>
      </c>
      <c r="L87" s="169">
        <v>61912327.9651917</v>
      </c>
      <c r="M87" s="169">
        <v>0</v>
      </c>
      <c r="N87" s="169">
        <v>2.0023978015123198</v>
      </c>
      <c r="O87" s="169">
        <v>0</v>
      </c>
      <c r="P87" s="169">
        <v>9387755.4966509305</v>
      </c>
      <c r="Q87" s="169">
        <v>0.44664992778050999</v>
      </c>
      <c r="R87" s="169">
        <v>3.9249606180582401</v>
      </c>
      <c r="S87" s="169">
        <v>35621.551276388702</v>
      </c>
      <c r="T87" s="170">
        <v>10.9305916687006</v>
      </c>
      <c r="U87" s="169">
        <v>4.8838862169610398</v>
      </c>
      <c r="V87" s="169">
        <v>0</v>
      </c>
      <c r="W87" s="169">
        <v>0</v>
      </c>
      <c r="X87" s="169">
        <v>0</v>
      </c>
      <c r="Y87" s="169">
        <v>0</v>
      </c>
      <c r="Z87" s="169">
        <v>0</v>
      </c>
      <c r="AA87" s="169">
        <v>0</v>
      </c>
      <c r="AB87" s="169">
        <v>0</v>
      </c>
      <c r="AC87" s="169">
        <v>1.54039834070297</v>
      </c>
      <c r="AD87" s="169">
        <v>0</v>
      </c>
      <c r="AE87" s="169">
        <v>0.367197034835056</v>
      </c>
      <c r="AF87" s="169">
        <v>0</v>
      </c>
      <c r="AG87" s="169">
        <v>32130362.919241101</v>
      </c>
      <c r="AH87" s="169">
        <v>0</v>
      </c>
      <c r="AI87" s="169">
        <v>-11317734.0876149</v>
      </c>
      <c r="AJ87" s="169">
        <v>0</v>
      </c>
      <c r="AK87" s="169">
        <v>4195654.3929952197</v>
      </c>
      <c r="AL87" s="169">
        <v>178010.275136293</v>
      </c>
      <c r="AM87" s="169">
        <v>-7759245.5536923502</v>
      </c>
      <c r="AN87" s="169">
        <v>-951595.71530374698</v>
      </c>
      <c r="AO87" s="169">
        <v>-1114669.71396211</v>
      </c>
      <c r="AP87" s="169">
        <v>-38078.1608534724</v>
      </c>
      <c r="AQ87" s="169">
        <v>0</v>
      </c>
      <c r="AR87" s="169">
        <v>0</v>
      </c>
      <c r="AS87" s="168">
        <v>0</v>
      </c>
      <c r="AT87" s="163">
        <v>0</v>
      </c>
      <c r="AU87" s="168">
        <v>0</v>
      </c>
      <c r="AV87" s="163">
        <v>0</v>
      </c>
      <c r="AW87" s="168">
        <v>0</v>
      </c>
      <c r="AX87" s="163">
        <v>-436695.75404074503</v>
      </c>
      <c r="AY87" s="3">
        <v>0</v>
      </c>
      <c r="AZ87">
        <v>0</v>
      </c>
      <c r="BA87" s="3">
        <v>0</v>
      </c>
      <c r="BB87">
        <v>14886008.601905201</v>
      </c>
      <c r="BC87">
        <v>14623842.966029</v>
      </c>
      <c r="BD87" s="3">
        <v>-6010885.9660286698</v>
      </c>
      <c r="BE87">
        <v>0</v>
      </c>
      <c r="BF87" s="3">
        <v>8612957.0000004098</v>
      </c>
      <c r="BH87" s="3"/>
      <c r="BI87"/>
      <c r="BJ87"/>
      <c r="BK87"/>
      <c r="BL87"/>
      <c r="BM87"/>
      <c r="BN87"/>
    </row>
    <row r="88" spans="1:66" x14ac:dyDescent="0.25">
      <c r="A88" t="str">
        <f t="shared" si="2"/>
        <v>1_1_2014</v>
      </c>
      <c r="B88">
        <v>1</v>
      </c>
      <c r="C88">
        <v>1</v>
      </c>
      <c r="D88" s="163">
        <v>2014</v>
      </c>
      <c r="E88" s="169">
        <v>1348461645.99999</v>
      </c>
      <c r="F88" s="169">
        <v>1684310471</v>
      </c>
      <c r="G88" s="169">
        <v>1692923428</v>
      </c>
      <c r="H88" s="169">
        <v>1741056553</v>
      </c>
      <c r="I88" s="169">
        <v>48133124.999999397</v>
      </c>
      <c r="J88" s="169">
        <v>1733602957.6206999</v>
      </c>
      <c r="K88" s="169">
        <v>31178895.873765498</v>
      </c>
      <c r="L88" s="169">
        <v>63808073.878680401</v>
      </c>
      <c r="M88" s="169">
        <v>0</v>
      </c>
      <c r="N88" s="169">
        <v>1.97437898713241</v>
      </c>
      <c r="O88" s="169">
        <v>0</v>
      </c>
      <c r="P88" s="169">
        <v>9499424.7345857695</v>
      </c>
      <c r="Q88" s="169">
        <v>0.44625592959895699</v>
      </c>
      <c r="R88" s="169">
        <v>3.7144731767193302</v>
      </c>
      <c r="S88" s="169">
        <v>35751.001409943201</v>
      </c>
      <c r="T88" s="170">
        <v>10.899748533767299</v>
      </c>
      <c r="U88" s="169">
        <v>5.1363096295287498</v>
      </c>
      <c r="V88" s="169">
        <v>0</v>
      </c>
      <c r="W88" s="169">
        <v>0</v>
      </c>
      <c r="X88" s="169">
        <v>0</v>
      </c>
      <c r="Y88" s="169">
        <v>0</v>
      </c>
      <c r="Z88" s="169">
        <v>0</v>
      </c>
      <c r="AA88" s="169">
        <v>0</v>
      </c>
      <c r="AB88" s="169">
        <v>0</v>
      </c>
      <c r="AC88" s="169">
        <v>2.4930767871465198</v>
      </c>
      <c r="AD88" s="169">
        <v>0</v>
      </c>
      <c r="AE88" s="169">
        <v>0.59594222452211998</v>
      </c>
      <c r="AF88" s="169">
        <v>0</v>
      </c>
      <c r="AG88" s="169">
        <v>44158624.309335701</v>
      </c>
      <c r="AH88" s="169">
        <v>0</v>
      </c>
      <c r="AI88" s="169">
        <v>2010480.82532393</v>
      </c>
      <c r="AJ88" s="169">
        <v>0</v>
      </c>
      <c r="AK88" s="169">
        <v>4950927.5611124896</v>
      </c>
      <c r="AL88" s="169">
        <v>-241751.88140043599</v>
      </c>
      <c r="AM88" s="169">
        <v>-10646672.952560199</v>
      </c>
      <c r="AN88" s="169">
        <v>-576855.68340987095</v>
      </c>
      <c r="AO88" s="169">
        <v>-126606.64710479201</v>
      </c>
      <c r="AP88" s="169">
        <v>-3192904.5792709901</v>
      </c>
      <c r="AQ88" s="169">
        <v>0</v>
      </c>
      <c r="AR88" s="169">
        <v>0</v>
      </c>
      <c r="AS88" s="168">
        <v>0</v>
      </c>
      <c r="AT88" s="163">
        <v>0</v>
      </c>
      <c r="AU88" s="168">
        <v>0</v>
      </c>
      <c r="AV88" s="163">
        <v>0</v>
      </c>
      <c r="AW88" s="168">
        <v>0</v>
      </c>
      <c r="AX88" s="163">
        <v>-454005.56081243901</v>
      </c>
      <c r="AY88" s="3">
        <v>0</v>
      </c>
      <c r="AZ88">
        <v>-4568485.8393386602</v>
      </c>
      <c r="BA88" s="3">
        <v>0</v>
      </c>
      <c r="BB88">
        <v>31312749.551874701</v>
      </c>
      <c r="BC88">
        <v>31227414.695468299</v>
      </c>
      <c r="BD88" s="3">
        <v>16905710.304531101</v>
      </c>
      <c r="BE88">
        <v>0</v>
      </c>
      <c r="BF88" s="3">
        <v>48133124.999999397</v>
      </c>
      <c r="BH88" s="3"/>
      <c r="BI88"/>
      <c r="BJ88"/>
      <c r="BK88"/>
      <c r="BL88"/>
      <c r="BM88"/>
      <c r="BN88"/>
    </row>
    <row r="89" spans="1:66" x14ac:dyDescent="0.25">
      <c r="A89" t="str">
        <f t="shared" si="2"/>
        <v>1_1_2015</v>
      </c>
      <c r="B89">
        <v>1</v>
      </c>
      <c r="C89">
        <v>1</v>
      </c>
      <c r="D89" s="163">
        <v>2015</v>
      </c>
      <c r="E89" s="169">
        <v>1348461645.99999</v>
      </c>
      <c r="F89" s="169">
        <v>1684310471</v>
      </c>
      <c r="G89" s="169">
        <v>1741056553</v>
      </c>
      <c r="H89" s="169">
        <v>1722971063.99999</v>
      </c>
      <c r="I89" s="169">
        <v>-18085489.000000302</v>
      </c>
      <c r="J89" s="169">
        <v>1665357752.6694901</v>
      </c>
      <c r="K89" s="169">
        <v>-68245204.951206103</v>
      </c>
      <c r="L89" s="169">
        <v>64475637.401056699</v>
      </c>
      <c r="M89" s="169">
        <v>0</v>
      </c>
      <c r="N89" s="169">
        <v>2.1168833723129099</v>
      </c>
      <c r="O89" s="169">
        <v>0</v>
      </c>
      <c r="P89" s="169">
        <v>9597316.0393252391</v>
      </c>
      <c r="Q89" s="169">
        <v>0.44720697187630298</v>
      </c>
      <c r="R89" s="169">
        <v>2.73275402862396</v>
      </c>
      <c r="S89" s="169">
        <v>36768.102004864297</v>
      </c>
      <c r="T89" s="170">
        <v>10.9063403568839</v>
      </c>
      <c r="U89" s="169">
        <v>5.1597966592073101</v>
      </c>
      <c r="V89" s="169">
        <v>9.1646074151670906E-2</v>
      </c>
      <c r="W89" s="169">
        <v>0</v>
      </c>
      <c r="X89" s="169">
        <v>0</v>
      </c>
      <c r="Y89" s="169">
        <v>0</v>
      </c>
      <c r="Z89" s="169">
        <v>0</v>
      </c>
      <c r="AA89" s="169">
        <v>0</v>
      </c>
      <c r="AB89" s="169">
        <v>0</v>
      </c>
      <c r="AC89" s="169">
        <v>3.4930767871465198</v>
      </c>
      <c r="AD89" s="169">
        <v>0</v>
      </c>
      <c r="AE89" s="169">
        <v>0.90019945142733404</v>
      </c>
      <c r="AF89" s="169">
        <v>0</v>
      </c>
      <c r="AG89" s="169">
        <v>22145118.5283769</v>
      </c>
      <c r="AH89" s="169">
        <v>0</v>
      </c>
      <c r="AI89" s="169">
        <v>-11010148.0186284</v>
      </c>
      <c r="AJ89" s="169">
        <v>0</v>
      </c>
      <c r="AK89" s="169">
        <v>4585095.2478749501</v>
      </c>
      <c r="AL89" s="169">
        <v>553619.45088007301</v>
      </c>
      <c r="AM89" s="169">
        <v>-57119902.135968901</v>
      </c>
      <c r="AN89" s="169">
        <v>-3340180.3335008002</v>
      </c>
      <c r="AO89" s="169">
        <v>-42128.9425454269</v>
      </c>
      <c r="AP89" s="169">
        <v>-420595.20567272301</v>
      </c>
      <c r="AQ89" s="169">
        <v>-17689901.867293201</v>
      </c>
      <c r="AR89" s="169">
        <v>0</v>
      </c>
      <c r="AS89" s="168">
        <v>0</v>
      </c>
      <c r="AT89" s="163">
        <v>0</v>
      </c>
      <c r="AU89" s="168">
        <v>0</v>
      </c>
      <c r="AV89" s="163">
        <v>0</v>
      </c>
      <c r="AW89" s="168">
        <v>0</v>
      </c>
      <c r="AX89" s="163">
        <v>-495778.82280156901</v>
      </c>
      <c r="AY89" s="3">
        <v>0</v>
      </c>
      <c r="AZ89">
        <v>-5847428.7505972004</v>
      </c>
      <c r="BA89" s="3">
        <v>0</v>
      </c>
      <c r="BB89">
        <v>-68682230.849876404</v>
      </c>
      <c r="BC89">
        <v>-68368747.476631999</v>
      </c>
      <c r="BD89" s="3">
        <v>50283258.476631597</v>
      </c>
      <c r="BE89">
        <v>0</v>
      </c>
      <c r="BF89" s="3">
        <v>-18085489.000000302</v>
      </c>
      <c r="BH89" s="3"/>
      <c r="BI89"/>
      <c r="BJ89"/>
      <c r="BK89"/>
      <c r="BL89"/>
      <c r="BM89"/>
      <c r="BN89"/>
    </row>
    <row r="90" spans="1:66" x14ac:dyDescent="0.25">
      <c r="A90" t="str">
        <f t="shared" si="2"/>
        <v>1_1_2016</v>
      </c>
      <c r="B90">
        <v>1</v>
      </c>
      <c r="C90">
        <v>1</v>
      </c>
      <c r="D90" s="163">
        <v>2016</v>
      </c>
      <c r="E90" s="169">
        <v>1348461645.99999</v>
      </c>
      <c r="F90" s="169">
        <v>1684310471</v>
      </c>
      <c r="G90" s="169">
        <v>1722971063.99999</v>
      </c>
      <c r="H90" s="169">
        <v>1698078949.99999</v>
      </c>
      <c r="I90" s="169">
        <v>-24892114.0000007</v>
      </c>
      <c r="J90" s="169">
        <v>1644991672.5109601</v>
      </c>
      <c r="K90" s="169">
        <v>-20366080.1585357</v>
      </c>
      <c r="L90" s="169">
        <v>64972951.721614502</v>
      </c>
      <c r="M90" s="169">
        <v>0</v>
      </c>
      <c r="N90" s="169">
        <v>2.1667661301475198</v>
      </c>
      <c r="O90" s="169">
        <v>0</v>
      </c>
      <c r="P90" s="169">
        <v>9670646.8315011896</v>
      </c>
      <c r="Q90" s="169">
        <v>0.44695859518805098</v>
      </c>
      <c r="R90" s="169">
        <v>2.4309537042598199</v>
      </c>
      <c r="S90" s="169">
        <v>37585.313674696801</v>
      </c>
      <c r="T90" s="170">
        <v>10.821973808181999</v>
      </c>
      <c r="U90" s="169">
        <v>5.6674323375601503</v>
      </c>
      <c r="V90" s="169">
        <v>0.18329214830334101</v>
      </c>
      <c r="W90" s="169">
        <v>0</v>
      </c>
      <c r="X90" s="169">
        <v>0</v>
      </c>
      <c r="Y90" s="169">
        <v>0</v>
      </c>
      <c r="Z90" s="169">
        <v>0</v>
      </c>
      <c r="AA90" s="169">
        <v>0</v>
      </c>
      <c r="AB90" s="169">
        <v>0</v>
      </c>
      <c r="AC90" s="169">
        <v>4.4930767871465198</v>
      </c>
      <c r="AD90" s="169">
        <v>0</v>
      </c>
      <c r="AE90" s="169">
        <v>0.99489204826816402</v>
      </c>
      <c r="AF90" s="169">
        <v>0</v>
      </c>
      <c r="AG90" s="169">
        <v>28159123.314594898</v>
      </c>
      <c r="AH90" s="169">
        <v>0</v>
      </c>
      <c r="AI90" s="169">
        <v>-3405511.6769087799</v>
      </c>
      <c r="AJ90" s="169">
        <v>0</v>
      </c>
      <c r="AK90" s="169">
        <v>3454012.0434950702</v>
      </c>
      <c r="AL90" s="169">
        <v>-149778.40891542</v>
      </c>
      <c r="AM90" s="169">
        <v>-21135573.008141901</v>
      </c>
      <c r="AN90" s="169">
        <v>-2437606.2579892501</v>
      </c>
      <c r="AO90" s="169">
        <v>-339787.55255404999</v>
      </c>
      <c r="AP90" s="169">
        <v>-6667143.2486323901</v>
      </c>
      <c r="AQ90" s="169">
        <v>-17004921.794755898</v>
      </c>
      <c r="AR90" s="169">
        <v>0</v>
      </c>
      <c r="AS90" s="168">
        <v>0</v>
      </c>
      <c r="AT90" s="163">
        <v>0</v>
      </c>
      <c r="AU90" s="168">
        <v>0</v>
      </c>
      <c r="AV90" s="163">
        <v>0</v>
      </c>
      <c r="AW90" s="168">
        <v>0</v>
      </c>
      <c r="AX90" s="163">
        <v>-490628.84508788702</v>
      </c>
      <c r="AY90" s="3">
        <v>0</v>
      </c>
      <c r="AZ90">
        <v>-2106864.3544039498</v>
      </c>
      <c r="BA90" s="3">
        <v>0</v>
      </c>
      <c r="BB90">
        <v>-22124679.7892996</v>
      </c>
      <c r="BC90">
        <v>-21769703.718945</v>
      </c>
      <c r="BD90" s="3">
        <v>-3122410.2810556898</v>
      </c>
      <c r="BE90">
        <v>0</v>
      </c>
      <c r="BF90" s="3">
        <v>-24892114.0000007</v>
      </c>
      <c r="BH90" s="3"/>
      <c r="BI90"/>
      <c r="BJ90"/>
      <c r="BK90"/>
      <c r="BL90"/>
      <c r="BM90"/>
      <c r="BN90"/>
    </row>
    <row r="91" spans="1:66" x14ac:dyDescent="0.25">
      <c r="A91" t="str">
        <f t="shared" si="2"/>
        <v>1_1_2017</v>
      </c>
      <c r="B91">
        <v>1</v>
      </c>
      <c r="C91">
        <v>1</v>
      </c>
      <c r="D91" s="163">
        <v>2017</v>
      </c>
      <c r="E91" s="169">
        <v>1348461645.99999</v>
      </c>
      <c r="F91" s="169">
        <v>1684310471</v>
      </c>
      <c r="G91" s="169">
        <v>1698078949.99999</v>
      </c>
      <c r="H91" s="169">
        <v>1666633098</v>
      </c>
      <c r="I91" s="169">
        <v>-31445851.999998201</v>
      </c>
      <c r="J91" s="169">
        <v>1694548849.27426</v>
      </c>
      <c r="K91" s="169">
        <v>49557176.763296798</v>
      </c>
      <c r="L91" s="169">
        <v>66908995.533109598</v>
      </c>
      <c r="M91" s="169">
        <v>0</v>
      </c>
      <c r="N91" s="169">
        <v>2.1247639014318298</v>
      </c>
      <c r="O91" s="169">
        <v>0</v>
      </c>
      <c r="P91" s="169">
        <v>9766946.3240716998</v>
      </c>
      <c r="Q91" s="169">
        <v>0.44589046285177097</v>
      </c>
      <c r="R91" s="169">
        <v>2.6448248546655302</v>
      </c>
      <c r="S91" s="169">
        <v>38434.438182861901</v>
      </c>
      <c r="T91" s="170">
        <v>10.630065689936499</v>
      </c>
      <c r="U91" s="169">
        <v>5.8191674142728997</v>
      </c>
      <c r="V91" s="169">
        <v>0.18329214830334101</v>
      </c>
      <c r="W91" s="169">
        <v>0</v>
      </c>
      <c r="X91" s="169">
        <v>0</v>
      </c>
      <c r="Y91" s="169">
        <v>0</v>
      </c>
      <c r="Z91" s="169">
        <v>0</v>
      </c>
      <c r="AA91" s="169">
        <v>0</v>
      </c>
      <c r="AB91" s="169">
        <v>0</v>
      </c>
      <c r="AC91" s="169">
        <v>5.4930767871465198</v>
      </c>
      <c r="AD91" s="169">
        <v>0</v>
      </c>
      <c r="AE91" s="169">
        <v>0.99489204826816402</v>
      </c>
      <c r="AF91" s="169">
        <v>0</v>
      </c>
      <c r="AG91" s="169">
        <v>35852711.113311402</v>
      </c>
      <c r="AH91" s="169">
        <v>0</v>
      </c>
      <c r="AI91" s="169">
        <v>2663470.0920905299</v>
      </c>
      <c r="AJ91" s="169">
        <v>0</v>
      </c>
      <c r="AK91" s="169">
        <v>4226138.9216446504</v>
      </c>
      <c r="AL91" s="169">
        <v>-743970.89752237895</v>
      </c>
      <c r="AM91" s="169">
        <v>14946055.669191601</v>
      </c>
      <c r="AN91" s="169">
        <v>-2466626.0737241898</v>
      </c>
      <c r="AO91" s="169">
        <v>-563416.26430161099</v>
      </c>
      <c r="AP91" s="169">
        <v>-1974465.3944918299</v>
      </c>
      <c r="AQ91" s="169">
        <v>0</v>
      </c>
      <c r="AR91" s="169">
        <v>0</v>
      </c>
      <c r="AS91" s="168">
        <v>0</v>
      </c>
      <c r="AT91" s="163">
        <v>0</v>
      </c>
      <c r="AU91" s="168">
        <v>0</v>
      </c>
      <c r="AV91" s="163">
        <v>0</v>
      </c>
      <c r="AW91" s="168">
        <v>0</v>
      </c>
      <c r="AX91" s="163">
        <v>-483540.63020210498</v>
      </c>
      <c r="AY91" s="3">
        <v>0</v>
      </c>
      <c r="AZ91">
        <v>0</v>
      </c>
      <c r="BA91" s="3">
        <v>0</v>
      </c>
      <c r="BB91">
        <v>51456356.535996102</v>
      </c>
      <c r="BC91">
        <v>51792224.460910499</v>
      </c>
      <c r="BD91" s="3">
        <v>-83238076.4609088</v>
      </c>
      <c r="BE91">
        <v>0</v>
      </c>
      <c r="BF91" s="3">
        <v>-31445851.999998201</v>
      </c>
      <c r="BH91" s="3"/>
      <c r="BI91"/>
      <c r="BJ91"/>
      <c r="BK91"/>
      <c r="BL91"/>
      <c r="BM91"/>
      <c r="BN91"/>
    </row>
    <row r="92" spans="1:66" x14ac:dyDescent="0.25">
      <c r="A92" t="str">
        <f t="shared" si="2"/>
        <v>1_1_2018</v>
      </c>
      <c r="B92">
        <v>1</v>
      </c>
      <c r="C92">
        <v>1</v>
      </c>
      <c r="D92" s="163">
        <v>2018</v>
      </c>
      <c r="E92" s="169">
        <v>1348461645.99999</v>
      </c>
      <c r="F92" s="169">
        <v>1684310471</v>
      </c>
      <c r="G92" s="169">
        <v>1666633098</v>
      </c>
      <c r="H92" s="169">
        <v>1636184632.99999</v>
      </c>
      <c r="I92" s="169">
        <v>-30448465.0000006</v>
      </c>
      <c r="J92" s="169">
        <v>1700875656.24194</v>
      </c>
      <c r="K92" s="169">
        <v>6326806.9676814796</v>
      </c>
      <c r="L92" s="169">
        <v>67730287.340106294</v>
      </c>
      <c r="M92" s="169">
        <v>0</v>
      </c>
      <c r="N92" s="169">
        <v>2.1117986924347298</v>
      </c>
      <c r="O92" s="169">
        <v>0</v>
      </c>
      <c r="P92" s="169">
        <v>9850048.8443497792</v>
      </c>
      <c r="Q92" s="169">
        <v>0.44665465359601803</v>
      </c>
      <c r="R92" s="169">
        <v>2.9166976773397901</v>
      </c>
      <c r="S92" s="169">
        <v>39371.947471350803</v>
      </c>
      <c r="T92" s="170">
        <v>10.470464082965799</v>
      </c>
      <c r="U92" s="169">
        <v>6.0598776413956603</v>
      </c>
      <c r="V92" s="169">
        <v>9.1646074151670906E-2</v>
      </c>
      <c r="W92" s="169">
        <v>0</v>
      </c>
      <c r="X92" s="169">
        <v>0</v>
      </c>
      <c r="Y92" s="169">
        <v>0</v>
      </c>
      <c r="Z92" s="169">
        <v>0</v>
      </c>
      <c r="AA92" s="169">
        <v>0</v>
      </c>
      <c r="AB92" s="169">
        <v>0</v>
      </c>
      <c r="AC92" s="169">
        <v>6.4930767871465296</v>
      </c>
      <c r="AD92" s="169">
        <v>0</v>
      </c>
      <c r="AE92" s="169">
        <v>1</v>
      </c>
      <c r="AF92" s="169">
        <v>0.64134854155132504</v>
      </c>
      <c r="AG92" s="169">
        <v>13404309.1244015</v>
      </c>
      <c r="AH92" s="169">
        <v>0</v>
      </c>
      <c r="AI92" s="169">
        <v>600950.47563304903</v>
      </c>
      <c r="AJ92" s="169">
        <v>0</v>
      </c>
      <c r="AK92" s="169">
        <v>3687702.2616860298</v>
      </c>
      <c r="AL92" s="169">
        <v>517730.17833173199</v>
      </c>
      <c r="AM92" s="169">
        <v>17880498.045148</v>
      </c>
      <c r="AN92" s="169">
        <v>-2604705.7959064599</v>
      </c>
      <c r="AO92" s="169">
        <v>-482635.52235868998</v>
      </c>
      <c r="AP92" s="169">
        <v>-3067726.1802130402</v>
      </c>
      <c r="AQ92" s="169">
        <v>16205937.657255201</v>
      </c>
      <c r="AR92" s="169">
        <v>0</v>
      </c>
      <c r="AS92" s="168">
        <v>0</v>
      </c>
      <c r="AT92" s="163">
        <v>0</v>
      </c>
      <c r="AU92" s="168">
        <v>0</v>
      </c>
      <c r="AV92" s="163">
        <v>0</v>
      </c>
      <c r="AW92" s="168">
        <v>0</v>
      </c>
      <c r="AX92" s="163">
        <v>-474586.18960125902</v>
      </c>
      <c r="AY92" s="3">
        <v>0</v>
      </c>
      <c r="AZ92">
        <v>-97880.226582477204</v>
      </c>
      <c r="BA92" s="3">
        <v>-38407129.086188897</v>
      </c>
      <c r="BB92">
        <v>7162464.7416047798</v>
      </c>
      <c r="BC92">
        <v>6585424.4052725602</v>
      </c>
      <c r="BD92" s="3">
        <v>-37033889.405273199</v>
      </c>
      <c r="BE92">
        <v>0</v>
      </c>
      <c r="BF92" s="3">
        <v>-30448465.0000006</v>
      </c>
      <c r="BH92" s="3"/>
      <c r="BI92"/>
      <c r="BJ92"/>
      <c r="BK92"/>
      <c r="BL92"/>
      <c r="BM92"/>
      <c r="BN92"/>
    </row>
    <row r="93" spans="1:66" x14ac:dyDescent="0.25">
      <c r="A93" t="str">
        <f t="shared" si="2"/>
        <v>1_2_2002</v>
      </c>
      <c r="B93">
        <v>1</v>
      </c>
      <c r="C93">
        <v>2</v>
      </c>
      <c r="D93" s="163">
        <v>2002</v>
      </c>
      <c r="E93" s="169">
        <v>47103514.999999903</v>
      </c>
      <c r="F93" s="169">
        <v>65733970</v>
      </c>
      <c r="G93" s="169">
        <v>0</v>
      </c>
      <c r="H93" s="169">
        <v>47103514.999999903</v>
      </c>
      <c r="I93" s="169">
        <v>0</v>
      </c>
      <c r="J93" s="169">
        <v>45855071.859358199</v>
      </c>
      <c r="K93" s="169">
        <v>0</v>
      </c>
      <c r="L93" s="169">
        <v>0</v>
      </c>
      <c r="M93" s="169">
        <v>2988066.6864974699</v>
      </c>
      <c r="N93" s="169">
        <v>0</v>
      </c>
      <c r="O93" s="169">
        <v>1.22446132506114</v>
      </c>
      <c r="P93" s="169">
        <v>2748238.4134659702</v>
      </c>
      <c r="Q93" s="169">
        <v>0.38666408222786403</v>
      </c>
      <c r="R93" s="169">
        <v>1.95863721745606</v>
      </c>
      <c r="S93" s="169">
        <v>35513.769785103097</v>
      </c>
      <c r="T93" s="170">
        <v>7.6754355225931601</v>
      </c>
      <c r="U93" s="169">
        <v>3.5501668442365699</v>
      </c>
      <c r="V93" s="169">
        <v>0</v>
      </c>
      <c r="W93" s="169">
        <v>0</v>
      </c>
      <c r="X93" s="169">
        <v>0</v>
      </c>
      <c r="Y93" s="169">
        <v>0</v>
      </c>
      <c r="Z93" s="169">
        <v>0</v>
      </c>
      <c r="AA93" s="169">
        <v>0</v>
      </c>
      <c r="AB93" s="169">
        <v>0</v>
      </c>
      <c r="AC93" s="169">
        <v>0</v>
      </c>
      <c r="AD93" s="169">
        <v>0</v>
      </c>
      <c r="AE93" s="169">
        <v>0.31724360697922399</v>
      </c>
      <c r="AF93" s="169">
        <v>0</v>
      </c>
      <c r="AG93" s="169">
        <v>0</v>
      </c>
      <c r="AH93" s="169">
        <v>0</v>
      </c>
      <c r="AI93" s="169">
        <v>0</v>
      </c>
      <c r="AJ93" s="169">
        <v>0</v>
      </c>
      <c r="AK93" s="169">
        <v>0</v>
      </c>
      <c r="AL93" s="169">
        <v>0</v>
      </c>
      <c r="AM93" s="169">
        <v>0</v>
      </c>
      <c r="AN93" s="169">
        <v>0</v>
      </c>
      <c r="AO93" s="169">
        <v>0</v>
      </c>
      <c r="AP93" s="169">
        <v>0</v>
      </c>
      <c r="AQ93" s="169">
        <v>0</v>
      </c>
      <c r="AR93" s="169">
        <v>0</v>
      </c>
      <c r="AS93" s="168">
        <v>0</v>
      </c>
      <c r="AT93" s="163">
        <v>0</v>
      </c>
      <c r="AU93" s="168">
        <v>0</v>
      </c>
      <c r="AV93" s="163">
        <v>0</v>
      </c>
      <c r="AW93" s="168">
        <v>0</v>
      </c>
      <c r="AX93" s="163">
        <v>0</v>
      </c>
      <c r="AY93" s="3">
        <v>0</v>
      </c>
      <c r="AZ93">
        <v>0</v>
      </c>
      <c r="BA93" s="3">
        <v>0</v>
      </c>
      <c r="BB93">
        <v>0</v>
      </c>
      <c r="BC93">
        <v>0</v>
      </c>
      <c r="BD93" s="3">
        <v>0</v>
      </c>
      <c r="BE93">
        <v>47103514.999999903</v>
      </c>
      <c r="BF93" s="3">
        <v>47103514.999999903</v>
      </c>
      <c r="BH93" s="3"/>
      <c r="BI93"/>
      <c r="BJ93"/>
      <c r="BK93"/>
      <c r="BL93"/>
      <c r="BM93"/>
      <c r="BN93"/>
    </row>
    <row r="94" spans="1:66" x14ac:dyDescent="0.25">
      <c r="A94" t="str">
        <f t="shared" si="2"/>
        <v>1_2_2003</v>
      </c>
      <c r="B94">
        <v>1</v>
      </c>
      <c r="C94">
        <v>2</v>
      </c>
      <c r="D94" s="163">
        <v>2003</v>
      </c>
      <c r="E94" s="169">
        <v>47563478.999999903</v>
      </c>
      <c r="F94" s="169">
        <v>66035486</v>
      </c>
      <c r="G94" s="169">
        <v>47103514.999999903</v>
      </c>
      <c r="H94" s="169">
        <v>47597707.999999903</v>
      </c>
      <c r="I94" s="169">
        <v>34228.999999988497</v>
      </c>
      <c r="J94" s="169">
        <v>50205230.267764799</v>
      </c>
      <c r="K94" s="169">
        <v>3973116.1760885199</v>
      </c>
      <c r="L94" s="169">
        <v>0</v>
      </c>
      <c r="M94" s="169">
        <v>3067152.0049922299</v>
      </c>
      <c r="N94" s="169">
        <v>0</v>
      </c>
      <c r="O94" s="169">
        <v>0.95425670327989498</v>
      </c>
      <c r="P94" s="169">
        <v>2800412.0870693899</v>
      </c>
      <c r="Q94" s="169">
        <v>0.383466594956062</v>
      </c>
      <c r="R94" s="169">
        <v>2.2248293383059701</v>
      </c>
      <c r="S94" s="169">
        <v>34792.153953380403</v>
      </c>
      <c r="T94" s="170">
        <v>7.72117924132505</v>
      </c>
      <c r="U94" s="169">
        <v>3.5583851803607498</v>
      </c>
      <c r="V94" s="169">
        <v>0</v>
      </c>
      <c r="W94" s="169">
        <v>0</v>
      </c>
      <c r="X94" s="169">
        <v>0</v>
      </c>
      <c r="Y94" s="169">
        <v>0</v>
      </c>
      <c r="Z94" s="169">
        <v>0</v>
      </c>
      <c r="AA94" s="169">
        <v>0</v>
      </c>
      <c r="AB94" s="169">
        <v>0</v>
      </c>
      <c r="AC94" s="169">
        <v>0</v>
      </c>
      <c r="AD94" s="169">
        <v>0</v>
      </c>
      <c r="AE94" s="169">
        <v>0.314175693497945</v>
      </c>
      <c r="AF94" s="169">
        <v>0</v>
      </c>
      <c r="AG94" s="169">
        <v>0</v>
      </c>
      <c r="AH94" s="169">
        <v>477282.66520256503</v>
      </c>
      <c r="AI94" s="169">
        <v>0</v>
      </c>
      <c r="AJ94" s="169">
        <v>3478086.4329009401</v>
      </c>
      <c r="AK94" s="169">
        <v>192451.56323103499</v>
      </c>
      <c r="AL94" s="169">
        <v>-52980.665039293803</v>
      </c>
      <c r="AM94" s="169">
        <v>589643.05711905996</v>
      </c>
      <c r="AN94" s="169">
        <v>59111.209850853098</v>
      </c>
      <c r="AO94" s="169">
        <v>4145.2296443395498</v>
      </c>
      <c r="AP94" s="169">
        <v>0</v>
      </c>
      <c r="AQ94" s="169">
        <v>0</v>
      </c>
      <c r="AR94" s="169">
        <v>0</v>
      </c>
      <c r="AS94" s="168">
        <v>0</v>
      </c>
      <c r="AT94" s="163">
        <v>0</v>
      </c>
      <c r="AU94" s="168">
        <v>0</v>
      </c>
      <c r="AV94" s="163">
        <v>0</v>
      </c>
      <c r="AW94" s="168">
        <v>0</v>
      </c>
      <c r="AX94" s="163">
        <v>0</v>
      </c>
      <c r="AY94" s="3">
        <v>0</v>
      </c>
      <c r="AZ94">
        <v>0</v>
      </c>
      <c r="BA94" s="3">
        <v>0</v>
      </c>
      <c r="BB94">
        <v>4747739.4929095004</v>
      </c>
      <c r="BC94">
        <v>4976031.7417129101</v>
      </c>
      <c r="BD94" s="3">
        <v>-4941802.7417129204</v>
      </c>
      <c r="BE94">
        <v>459964</v>
      </c>
      <c r="BF94" s="3">
        <v>494192.99999998801</v>
      </c>
      <c r="BH94" s="3"/>
      <c r="BI94"/>
      <c r="BJ94"/>
      <c r="BK94"/>
      <c r="BL94"/>
      <c r="BM94"/>
      <c r="BN94"/>
    </row>
    <row r="95" spans="1:66" x14ac:dyDescent="0.25">
      <c r="A95" t="str">
        <f t="shared" si="2"/>
        <v>1_2_2004</v>
      </c>
      <c r="B95">
        <v>1</v>
      </c>
      <c r="C95">
        <v>2</v>
      </c>
      <c r="D95" s="163">
        <v>2004</v>
      </c>
      <c r="E95" s="169">
        <v>47563478.999999903</v>
      </c>
      <c r="F95" s="169">
        <v>66035486</v>
      </c>
      <c r="G95" s="169">
        <v>47597707.999999903</v>
      </c>
      <c r="H95" s="169">
        <v>52276659</v>
      </c>
      <c r="I95" s="169">
        <v>4678951.0000000298</v>
      </c>
      <c r="J95" s="169">
        <v>52948604.076160103</v>
      </c>
      <c r="K95" s="169">
        <v>2743373.8083953899</v>
      </c>
      <c r="L95" s="169">
        <v>0</v>
      </c>
      <c r="M95" s="169">
        <v>2963269.7546655</v>
      </c>
      <c r="N95" s="169">
        <v>0</v>
      </c>
      <c r="O95" s="169">
        <v>0.88758600432110801</v>
      </c>
      <c r="P95" s="169">
        <v>2846929.32774525</v>
      </c>
      <c r="Q95" s="169">
        <v>0.380213079512498</v>
      </c>
      <c r="R95" s="169">
        <v>2.5316819613867998</v>
      </c>
      <c r="S95" s="169">
        <v>33820.029088857598</v>
      </c>
      <c r="T95" s="170">
        <v>7.7640478477194597</v>
      </c>
      <c r="U95" s="169">
        <v>3.5583851803607498</v>
      </c>
      <c r="V95" s="169">
        <v>0</v>
      </c>
      <c r="W95" s="169">
        <v>0</v>
      </c>
      <c r="X95" s="169">
        <v>0</v>
      </c>
      <c r="Y95" s="169">
        <v>0</v>
      </c>
      <c r="Z95" s="169">
        <v>0</v>
      </c>
      <c r="AA95" s="169">
        <v>0</v>
      </c>
      <c r="AB95" s="169">
        <v>0</v>
      </c>
      <c r="AC95" s="169">
        <v>0</v>
      </c>
      <c r="AD95" s="169">
        <v>0</v>
      </c>
      <c r="AE95" s="169">
        <v>0.314175693497945</v>
      </c>
      <c r="AF95" s="169">
        <v>0</v>
      </c>
      <c r="AG95" s="169">
        <v>0</v>
      </c>
      <c r="AH95" s="169">
        <v>591499.036413647</v>
      </c>
      <c r="AI95" s="169">
        <v>0</v>
      </c>
      <c r="AJ95" s="169">
        <v>999384.12651544705</v>
      </c>
      <c r="AK95" s="169">
        <v>209106.16009576499</v>
      </c>
      <c r="AL95" s="169">
        <v>-59665.784761228802</v>
      </c>
      <c r="AM95" s="169">
        <v>629494.20900458202</v>
      </c>
      <c r="AN95" s="169">
        <v>85587.458745065407</v>
      </c>
      <c r="AO95" s="169">
        <v>4334.9573966459502</v>
      </c>
      <c r="AP95" s="169">
        <v>0</v>
      </c>
      <c r="AQ95" s="169">
        <v>0</v>
      </c>
      <c r="AR95" s="169">
        <v>0</v>
      </c>
      <c r="AS95" s="168">
        <v>0</v>
      </c>
      <c r="AT95" s="163">
        <v>0</v>
      </c>
      <c r="AU95" s="168">
        <v>0</v>
      </c>
      <c r="AV95" s="163">
        <v>0</v>
      </c>
      <c r="AW95" s="168">
        <v>0</v>
      </c>
      <c r="AX95" s="163">
        <v>0</v>
      </c>
      <c r="AY95" s="3">
        <v>0</v>
      </c>
      <c r="AZ95">
        <v>0</v>
      </c>
      <c r="BA95" s="3">
        <v>0</v>
      </c>
      <c r="BB95">
        <v>2459740.1634099199</v>
      </c>
      <c r="BC95">
        <v>2512095.9958293</v>
      </c>
      <c r="BD95" s="3">
        <v>2166855.00417072</v>
      </c>
      <c r="BE95">
        <v>0</v>
      </c>
      <c r="BF95" s="3">
        <v>4678951.0000000298</v>
      </c>
      <c r="BH95" s="3"/>
      <c r="BI95"/>
      <c r="BJ95"/>
      <c r="BK95"/>
      <c r="BL95"/>
      <c r="BM95"/>
      <c r="BN95"/>
    </row>
    <row r="96" spans="1:66" x14ac:dyDescent="0.25">
      <c r="A96" t="str">
        <f t="shared" si="2"/>
        <v>1_2_2005</v>
      </c>
      <c r="B96">
        <v>1</v>
      </c>
      <c r="C96">
        <v>2</v>
      </c>
      <c r="D96" s="163">
        <v>2005</v>
      </c>
      <c r="E96" s="169">
        <v>47563478.999999903</v>
      </c>
      <c r="F96" s="169">
        <v>66035486</v>
      </c>
      <c r="G96" s="169">
        <v>52276659</v>
      </c>
      <c r="H96" s="169">
        <v>58690113</v>
      </c>
      <c r="I96" s="169">
        <v>6413453.9999999898</v>
      </c>
      <c r="J96" s="169">
        <v>56280975.573018</v>
      </c>
      <c r="K96" s="169">
        <v>3332371.4968578499</v>
      </c>
      <c r="L96" s="169">
        <v>0</v>
      </c>
      <c r="M96" s="169">
        <v>3111608.7239264101</v>
      </c>
      <c r="N96" s="169">
        <v>0</v>
      </c>
      <c r="O96" s="169">
        <v>0.84445403853827095</v>
      </c>
      <c r="P96" s="169">
        <v>2900400.9844958899</v>
      </c>
      <c r="Q96" s="169">
        <v>0.37600376212261699</v>
      </c>
      <c r="R96" s="169">
        <v>2.98787226562842</v>
      </c>
      <c r="S96" s="169">
        <v>32966.477874573997</v>
      </c>
      <c r="T96" s="170">
        <v>7.7825434993937197</v>
      </c>
      <c r="U96" s="169">
        <v>3.5583851803607498</v>
      </c>
      <c r="V96" s="169">
        <v>0</v>
      </c>
      <c r="W96" s="169">
        <v>0</v>
      </c>
      <c r="X96" s="169">
        <v>0</v>
      </c>
      <c r="Y96" s="169">
        <v>0</v>
      </c>
      <c r="Z96" s="169">
        <v>0</v>
      </c>
      <c r="AA96" s="169">
        <v>0</v>
      </c>
      <c r="AB96" s="169">
        <v>0</v>
      </c>
      <c r="AC96" s="169">
        <v>0</v>
      </c>
      <c r="AD96" s="169">
        <v>0</v>
      </c>
      <c r="AE96" s="169">
        <v>0.314175693497945</v>
      </c>
      <c r="AF96" s="169">
        <v>0</v>
      </c>
      <c r="AG96" s="169">
        <v>0</v>
      </c>
      <c r="AH96" s="169">
        <v>1432413.3547640899</v>
      </c>
      <c r="AI96" s="169">
        <v>0</v>
      </c>
      <c r="AJ96" s="169">
        <v>619416.10704270797</v>
      </c>
      <c r="AK96" s="169">
        <v>263390.57978422602</v>
      </c>
      <c r="AL96" s="169">
        <v>-85153.769112323906</v>
      </c>
      <c r="AM96" s="169">
        <v>920024.59281155898</v>
      </c>
      <c r="AN96" s="169">
        <v>81349.680680477497</v>
      </c>
      <c r="AO96" s="169">
        <v>2198.39579848122</v>
      </c>
      <c r="AP96" s="169">
        <v>0</v>
      </c>
      <c r="AQ96" s="169">
        <v>0</v>
      </c>
      <c r="AR96" s="169">
        <v>0</v>
      </c>
      <c r="AS96" s="168">
        <v>0</v>
      </c>
      <c r="AT96" s="163">
        <v>0</v>
      </c>
      <c r="AU96" s="168">
        <v>0</v>
      </c>
      <c r="AV96" s="163">
        <v>0</v>
      </c>
      <c r="AW96" s="168">
        <v>0</v>
      </c>
      <c r="AX96" s="163">
        <v>0</v>
      </c>
      <c r="AY96" s="3">
        <v>0</v>
      </c>
      <c r="AZ96">
        <v>0</v>
      </c>
      <c r="BA96" s="3">
        <v>0</v>
      </c>
      <c r="BB96">
        <v>3233638.9417692199</v>
      </c>
      <c r="BC96">
        <v>3300440.2091649598</v>
      </c>
      <c r="BD96" s="3">
        <v>3113013.7908350299</v>
      </c>
      <c r="BE96">
        <v>0</v>
      </c>
      <c r="BF96" s="3">
        <v>6413453.9999999898</v>
      </c>
      <c r="BH96" s="3"/>
      <c r="BI96"/>
      <c r="BJ96"/>
      <c r="BK96"/>
      <c r="BL96"/>
      <c r="BM96"/>
      <c r="BN96"/>
    </row>
    <row r="97" spans="1:66" x14ac:dyDescent="0.25">
      <c r="A97" t="str">
        <f t="shared" si="2"/>
        <v>1_2_2006</v>
      </c>
      <c r="B97">
        <v>1</v>
      </c>
      <c r="C97">
        <v>2</v>
      </c>
      <c r="D97" s="163">
        <v>2006</v>
      </c>
      <c r="E97" s="169">
        <v>47563478.999999903</v>
      </c>
      <c r="F97" s="169">
        <v>66035486</v>
      </c>
      <c r="G97" s="169">
        <v>58690113</v>
      </c>
      <c r="H97" s="169">
        <v>64424944.999999903</v>
      </c>
      <c r="I97" s="169">
        <v>5734831.9999999497</v>
      </c>
      <c r="J97" s="169">
        <v>59471072.605669498</v>
      </c>
      <c r="K97" s="169">
        <v>3190097.0326514901</v>
      </c>
      <c r="L97" s="169">
        <v>0</v>
      </c>
      <c r="M97" s="169">
        <v>3372635.91564218</v>
      </c>
      <c r="N97" s="169">
        <v>0</v>
      </c>
      <c r="O97" s="169">
        <v>0.82515410950917401</v>
      </c>
      <c r="P97" s="169">
        <v>2968493.4504525298</v>
      </c>
      <c r="Q97" s="169">
        <v>0.375386769583476</v>
      </c>
      <c r="R97" s="169">
        <v>3.27363007287587</v>
      </c>
      <c r="S97" s="169">
        <v>31633.004303496102</v>
      </c>
      <c r="T97" s="170">
        <v>7.8729895351010697</v>
      </c>
      <c r="U97" s="169">
        <v>3.6039527806618099</v>
      </c>
      <c r="V97" s="169">
        <v>0</v>
      </c>
      <c r="W97" s="169">
        <v>0</v>
      </c>
      <c r="X97" s="169">
        <v>0</v>
      </c>
      <c r="Y97" s="169">
        <v>0</v>
      </c>
      <c r="Z97" s="169">
        <v>0</v>
      </c>
      <c r="AA97" s="169">
        <v>0</v>
      </c>
      <c r="AB97" s="169">
        <v>0</v>
      </c>
      <c r="AC97" s="169">
        <v>0</v>
      </c>
      <c r="AD97" s="169">
        <v>0</v>
      </c>
      <c r="AE97" s="169">
        <v>0.314175693497945</v>
      </c>
      <c r="AF97" s="169">
        <v>0</v>
      </c>
      <c r="AG97" s="169">
        <v>0</v>
      </c>
      <c r="AH97" s="169">
        <v>1816964.26196677</v>
      </c>
      <c r="AI97" s="169">
        <v>0</v>
      </c>
      <c r="AJ97" s="169">
        <v>472814.47526495199</v>
      </c>
      <c r="AK97" s="169">
        <v>342843.82205706899</v>
      </c>
      <c r="AL97" s="169">
        <v>-7903.4764547721397</v>
      </c>
      <c r="AM97" s="169">
        <v>589135.25205510203</v>
      </c>
      <c r="AN97" s="169">
        <v>153641.505515139</v>
      </c>
      <c r="AO97" s="169">
        <v>12831.5161966134</v>
      </c>
      <c r="AP97" s="169">
        <v>-30509.479570715099</v>
      </c>
      <c r="AQ97" s="169">
        <v>0</v>
      </c>
      <c r="AR97" s="169">
        <v>0</v>
      </c>
      <c r="AS97" s="168">
        <v>0</v>
      </c>
      <c r="AT97" s="163">
        <v>0</v>
      </c>
      <c r="AU97" s="168">
        <v>0</v>
      </c>
      <c r="AV97" s="163">
        <v>0</v>
      </c>
      <c r="AW97" s="168">
        <v>0</v>
      </c>
      <c r="AX97" s="163">
        <v>0</v>
      </c>
      <c r="AY97" s="3">
        <v>0</v>
      </c>
      <c r="AZ97">
        <v>0</v>
      </c>
      <c r="BA97" s="3">
        <v>0</v>
      </c>
      <c r="BB97">
        <v>3349817.8770301598</v>
      </c>
      <c r="BC97">
        <v>3392823.07442223</v>
      </c>
      <c r="BD97" s="3">
        <v>2342008.9255777202</v>
      </c>
      <c r="BE97">
        <v>0</v>
      </c>
      <c r="BF97" s="3">
        <v>5734831.9999999497</v>
      </c>
      <c r="BH97" s="3"/>
      <c r="BI97"/>
      <c r="BJ97"/>
      <c r="BK97"/>
      <c r="BL97"/>
      <c r="BM97"/>
      <c r="BN97"/>
    </row>
    <row r="98" spans="1:66" x14ac:dyDescent="0.25">
      <c r="A98" t="str">
        <f t="shared" si="2"/>
        <v>1_2_2007</v>
      </c>
      <c r="B98">
        <v>1</v>
      </c>
      <c r="C98">
        <v>2</v>
      </c>
      <c r="D98" s="163">
        <v>2007</v>
      </c>
      <c r="E98" s="169">
        <v>49238964.999999903</v>
      </c>
      <c r="F98" s="169">
        <v>73818234</v>
      </c>
      <c r="G98" s="169">
        <v>64424944.999999903</v>
      </c>
      <c r="H98" s="169">
        <v>70014924</v>
      </c>
      <c r="I98" s="169">
        <v>3914493.0000000498</v>
      </c>
      <c r="J98" s="169">
        <v>64232576.564195298</v>
      </c>
      <c r="K98" s="169">
        <v>861864.63492286205</v>
      </c>
      <c r="L98" s="169">
        <v>0</v>
      </c>
      <c r="M98" s="169">
        <v>3742531.7688472499</v>
      </c>
      <c r="N98" s="169">
        <v>0</v>
      </c>
      <c r="O98" s="169">
        <v>0.99802413345686802</v>
      </c>
      <c r="P98" s="169">
        <v>2929215.4723490099</v>
      </c>
      <c r="Q98" s="169">
        <v>0.37154202438963502</v>
      </c>
      <c r="R98" s="169">
        <v>3.4715382637713801</v>
      </c>
      <c r="S98" s="169">
        <v>32002.695562030302</v>
      </c>
      <c r="T98" s="170">
        <v>7.6807238155797899</v>
      </c>
      <c r="U98" s="169">
        <v>3.9632681860798602</v>
      </c>
      <c r="V98" s="169">
        <v>0</v>
      </c>
      <c r="W98" s="169">
        <v>0</v>
      </c>
      <c r="X98" s="169">
        <v>0</v>
      </c>
      <c r="Y98" s="169">
        <v>0</v>
      </c>
      <c r="Z98" s="169">
        <v>0</v>
      </c>
      <c r="AA98" s="169">
        <v>0</v>
      </c>
      <c r="AB98" s="169">
        <v>0</v>
      </c>
      <c r="AC98" s="169">
        <v>0</v>
      </c>
      <c r="AD98" s="169">
        <v>0</v>
      </c>
      <c r="AE98" s="169">
        <v>0.30348503466715798</v>
      </c>
      <c r="AF98" s="169">
        <v>0</v>
      </c>
      <c r="AG98" s="169">
        <v>0</v>
      </c>
      <c r="AH98" s="169">
        <v>2488647.01613006</v>
      </c>
      <c r="AI98" s="169">
        <v>0</v>
      </c>
      <c r="AJ98" s="169">
        <v>-1422772.6730059299</v>
      </c>
      <c r="AK98" s="169">
        <v>109328.202225783</v>
      </c>
      <c r="AL98" s="169">
        <v>-159302.33241250599</v>
      </c>
      <c r="AM98" s="169">
        <v>439350.83813935198</v>
      </c>
      <c r="AN98" s="169">
        <v>-72294.685252768002</v>
      </c>
      <c r="AO98" s="169">
        <v>-33116.042267807003</v>
      </c>
      <c r="AP98" s="169">
        <v>-180953.01269590101</v>
      </c>
      <c r="AQ98" s="169">
        <v>0</v>
      </c>
      <c r="AR98" s="169">
        <v>0</v>
      </c>
      <c r="AS98" s="168">
        <v>0</v>
      </c>
      <c r="AT98" s="163">
        <v>0</v>
      </c>
      <c r="AU98" s="168">
        <v>0</v>
      </c>
      <c r="AV98" s="163">
        <v>0</v>
      </c>
      <c r="AW98" s="168">
        <v>0</v>
      </c>
      <c r="AX98" s="163">
        <v>0</v>
      </c>
      <c r="AY98" s="3">
        <v>0</v>
      </c>
      <c r="AZ98">
        <v>0</v>
      </c>
      <c r="BA98" s="3">
        <v>0</v>
      </c>
      <c r="BB98">
        <v>1168887.3108602799</v>
      </c>
      <c r="BC98">
        <v>1172419.3874474701</v>
      </c>
      <c r="BD98" s="3">
        <v>2742073.61255258</v>
      </c>
      <c r="BE98">
        <v>1675486</v>
      </c>
      <c r="BF98" s="3">
        <v>5589979.0000000503</v>
      </c>
      <c r="BH98" s="3"/>
      <c r="BI98"/>
      <c r="BJ98"/>
      <c r="BK98"/>
      <c r="BL98"/>
      <c r="BM98"/>
      <c r="BN98"/>
    </row>
    <row r="99" spans="1:66" x14ac:dyDescent="0.25">
      <c r="A99" t="str">
        <f t="shared" si="2"/>
        <v>1_2_2008</v>
      </c>
      <c r="B99">
        <v>1</v>
      </c>
      <c r="C99">
        <v>2</v>
      </c>
      <c r="D99" s="163">
        <v>2008</v>
      </c>
      <c r="E99" s="169">
        <v>53725603.999999903</v>
      </c>
      <c r="F99" s="169">
        <v>78291320</v>
      </c>
      <c r="G99" s="169">
        <v>70014924</v>
      </c>
      <c r="H99" s="169">
        <v>83554060.999999896</v>
      </c>
      <c r="I99" s="169">
        <v>9052497.9999999292</v>
      </c>
      <c r="J99" s="169">
        <v>75899977.533454806</v>
      </c>
      <c r="K99" s="169">
        <v>7350534.4099843698</v>
      </c>
      <c r="L99" s="169">
        <v>0</v>
      </c>
      <c r="M99" s="169">
        <v>3896924.8286649799</v>
      </c>
      <c r="N99" s="169">
        <v>0</v>
      </c>
      <c r="O99" s="169">
        <v>0.93977045666623504</v>
      </c>
      <c r="P99" s="169">
        <v>2895500.65182896</v>
      </c>
      <c r="Q99" s="169">
        <v>0.35047201012238199</v>
      </c>
      <c r="R99" s="169">
        <v>3.8638884750685998</v>
      </c>
      <c r="S99" s="169">
        <v>32021.545966633101</v>
      </c>
      <c r="T99" s="170">
        <v>7.6301552176128098</v>
      </c>
      <c r="U99" s="169">
        <v>3.9876521555718498</v>
      </c>
      <c r="V99" s="169">
        <v>0</v>
      </c>
      <c r="W99" s="169">
        <v>0</v>
      </c>
      <c r="X99" s="169">
        <v>0</v>
      </c>
      <c r="Y99" s="169">
        <v>0</v>
      </c>
      <c r="Z99" s="169">
        <v>0</v>
      </c>
      <c r="AA99" s="169">
        <v>0</v>
      </c>
      <c r="AB99" s="169">
        <v>0</v>
      </c>
      <c r="AC99" s="169">
        <v>0</v>
      </c>
      <c r="AD99" s="169">
        <v>0</v>
      </c>
      <c r="AE99" s="169">
        <v>0.27814092141244201</v>
      </c>
      <c r="AF99" s="169">
        <v>0</v>
      </c>
      <c r="AG99" s="169">
        <v>0</v>
      </c>
      <c r="AH99" s="169">
        <v>4980443.60936167</v>
      </c>
      <c r="AI99" s="169">
        <v>0</v>
      </c>
      <c r="AJ99" s="169">
        <v>-573886.00141996297</v>
      </c>
      <c r="AK99" s="169">
        <v>31322.599889135301</v>
      </c>
      <c r="AL99" s="169">
        <v>19064.293058457199</v>
      </c>
      <c r="AM99" s="169">
        <v>849809.38288136001</v>
      </c>
      <c r="AN99" s="169">
        <v>39168.981376737298</v>
      </c>
      <c r="AO99" s="169">
        <v>17983.054627441299</v>
      </c>
      <c r="AP99" s="169">
        <v>17732.768093257801</v>
      </c>
      <c r="AQ99" s="169">
        <v>0</v>
      </c>
      <c r="AR99" s="169">
        <v>0</v>
      </c>
      <c r="AS99" s="168">
        <v>0</v>
      </c>
      <c r="AT99" s="163">
        <v>0</v>
      </c>
      <c r="AU99" s="168">
        <v>0</v>
      </c>
      <c r="AV99" s="163">
        <v>0</v>
      </c>
      <c r="AW99" s="168">
        <v>0</v>
      </c>
      <c r="AX99" s="163">
        <v>0</v>
      </c>
      <c r="AY99" s="3">
        <v>0</v>
      </c>
      <c r="AZ99">
        <v>0</v>
      </c>
      <c r="BA99" s="3">
        <v>0</v>
      </c>
      <c r="BB99">
        <v>5381638.6878680997</v>
      </c>
      <c r="BC99">
        <v>5326728.2114500599</v>
      </c>
      <c r="BD99" s="3">
        <v>3725769.7885498698</v>
      </c>
      <c r="BE99">
        <v>4486638.9999999898</v>
      </c>
      <c r="BF99" s="3">
        <v>13539136.999999899</v>
      </c>
      <c r="BH99" s="3"/>
      <c r="BI99"/>
      <c r="BJ99"/>
      <c r="BK99"/>
      <c r="BL99"/>
      <c r="BM99"/>
      <c r="BN99"/>
    </row>
    <row r="100" spans="1:66" x14ac:dyDescent="0.25">
      <c r="A100" t="str">
        <f t="shared" si="2"/>
        <v>1_2_2009</v>
      </c>
      <c r="B100">
        <v>1</v>
      </c>
      <c r="C100">
        <v>2</v>
      </c>
      <c r="D100" s="163">
        <v>2009</v>
      </c>
      <c r="E100" s="169">
        <v>53725603.999999903</v>
      </c>
      <c r="F100" s="169">
        <v>78291320</v>
      </c>
      <c r="G100" s="169">
        <v>83554060.999999896</v>
      </c>
      <c r="H100" s="169">
        <v>73672879</v>
      </c>
      <c r="I100" s="169">
        <v>-9881181.9999999404</v>
      </c>
      <c r="J100" s="169">
        <v>70531631.199870601</v>
      </c>
      <c r="K100" s="169">
        <v>-5368346.3335842397</v>
      </c>
      <c r="L100" s="169">
        <v>0</v>
      </c>
      <c r="M100" s="169">
        <v>3862212.9981239801</v>
      </c>
      <c r="N100" s="169">
        <v>0</v>
      </c>
      <c r="O100" s="169">
        <v>1.13503110809188</v>
      </c>
      <c r="P100" s="169">
        <v>2873615.5909563601</v>
      </c>
      <c r="Q100" s="169">
        <v>0.35306818515556199</v>
      </c>
      <c r="R100" s="169">
        <v>2.8005855881024599</v>
      </c>
      <c r="S100" s="169">
        <v>30718.835568126098</v>
      </c>
      <c r="T100" s="170">
        <v>7.9748244602331502</v>
      </c>
      <c r="U100" s="169">
        <v>4.0581987556621897</v>
      </c>
      <c r="V100" s="169">
        <v>0</v>
      </c>
      <c r="W100" s="169">
        <v>0</v>
      </c>
      <c r="X100" s="169">
        <v>0</v>
      </c>
      <c r="Y100" s="169">
        <v>0</v>
      </c>
      <c r="Z100" s="169">
        <v>0</v>
      </c>
      <c r="AA100" s="169">
        <v>0</v>
      </c>
      <c r="AB100" s="169">
        <v>0</v>
      </c>
      <c r="AC100" s="169">
        <v>0</v>
      </c>
      <c r="AD100" s="169">
        <v>0</v>
      </c>
      <c r="AE100" s="169">
        <v>0.27814092141244201</v>
      </c>
      <c r="AF100" s="169">
        <v>0</v>
      </c>
      <c r="AG100" s="169">
        <v>0</v>
      </c>
      <c r="AH100" s="169">
        <v>272293.73850794602</v>
      </c>
      <c r="AI100" s="169">
        <v>0</v>
      </c>
      <c r="AJ100" s="169">
        <v>-4285494.7333985902</v>
      </c>
      <c r="AK100" s="169">
        <v>-107513.50516635001</v>
      </c>
      <c r="AL100" s="169">
        <v>81720.242181654496</v>
      </c>
      <c r="AM100" s="169">
        <v>-2922258.56787764</v>
      </c>
      <c r="AN100" s="169">
        <v>206965.086443643</v>
      </c>
      <c r="AO100" s="169">
        <v>57996.114342342298</v>
      </c>
      <c r="AP100" s="169">
        <v>-49718.155916194402</v>
      </c>
      <c r="AQ100" s="169">
        <v>0</v>
      </c>
      <c r="AR100" s="169">
        <v>0</v>
      </c>
      <c r="AS100" s="168">
        <v>0</v>
      </c>
      <c r="AT100" s="163">
        <v>0</v>
      </c>
      <c r="AU100" s="168">
        <v>0</v>
      </c>
      <c r="AV100" s="163">
        <v>0</v>
      </c>
      <c r="AW100" s="168">
        <v>0</v>
      </c>
      <c r="AX100" s="163">
        <v>0</v>
      </c>
      <c r="AY100" s="3">
        <v>0</v>
      </c>
      <c r="AZ100">
        <v>0</v>
      </c>
      <c r="BA100" s="3">
        <v>0</v>
      </c>
      <c r="BB100">
        <v>-6746009.7808831902</v>
      </c>
      <c r="BC100">
        <v>-6528451.8658973901</v>
      </c>
      <c r="BD100" s="3">
        <v>-3352730.1341025499</v>
      </c>
      <c r="BE100">
        <v>0</v>
      </c>
      <c r="BF100" s="3">
        <v>-9881181.9999999404</v>
      </c>
      <c r="BH100" s="3"/>
      <c r="BI100"/>
      <c r="BJ100"/>
      <c r="BK100"/>
      <c r="BL100"/>
      <c r="BM100"/>
      <c r="BN100"/>
    </row>
    <row r="101" spans="1:66" x14ac:dyDescent="0.25">
      <c r="A101" t="str">
        <f t="shared" si="2"/>
        <v>1_2_2010</v>
      </c>
      <c r="B101">
        <v>1</v>
      </c>
      <c r="C101">
        <v>2</v>
      </c>
      <c r="D101" s="163">
        <v>2010</v>
      </c>
      <c r="E101" s="169">
        <v>54891290.999999903</v>
      </c>
      <c r="F101" s="169">
        <v>79420623</v>
      </c>
      <c r="G101" s="169">
        <v>73672879</v>
      </c>
      <c r="H101" s="169">
        <v>70894166.999999896</v>
      </c>
      <c r="I101" s="169">
        <v>-3944399.00000002</v>
      </c>
      <c r="J101" s="169">
        <v>72089088.503131405</v>
      </c>
      <c r="K101" s="169">
        <v>568022.21525824</v>
      </c>
      <c r="L101" s="169">
        <v>0</v>
      </c>
      <c r="M101" s="169">
        <v>3651703.6604625802</v>
      </c>
      <c r="N101" s="169">
        <v>0</v>
      </c>
      <c r="O101" s="169">
        <v>1.16794143281466</v>
      </c>
      <c r="P101" s="169">
        <v>2852151.6969436901</v>
      </c>
      <c r="Q101" s="169">
        <v>0.35513308630724999</v>
      </c>
      <c r="R101" s="169">
        <v>3.2660852247490402</v>
      </c>
      <c r="S101" s="169">
        <v>29966.431743468998</v>
      </c>
      <c r="T101" s="170">
        <v>7.9301054327543499</v>
      </c>
      <c r="U101" s="169">
        <v>4.0089942719692999</v>
      </c>
      <c r="V101" s="169">
        <v>0</v>
      </c>
      <c r="W101" s="169">
        <v>0</v>
      </c>
      <c r="X101" s="169">
        <v>0</v>
      </c>
      <c r="Y101" s="169">
        <v>0</v>
      </c>
      <c r="Z101" s="169">
        <v>0</v>
      </c>
      <c r="AA101" s="169">
        <v>0</v>
      </c>
      <c r="AB101" s="169">
        <v>0</v>
      </c>
      <c r="AC101" s="169">
        <v>0</v>
      </c>
      <c r="AD101" s="169">
        <v>0</v>
      </c>
      <c r="AE101" s="169">
        <v>0.27223424204032598</v>
      </c>
      <c r="AF101" s="169">
        <v>0</v>
      </c>
      <c r="AG101" s="169">
        <v>0</v>
      </c>
      <c r="AH101" s="169">
        <v>-641532.61062282603</v>
      </c>
      <c r="AI101" s="169">
        <v>0</v>
      </c>
      <c r="AJ101" s="169">
        <v>-452631.01648106199</v>
      </c>
      <c r="AK101" s="169">
        <v>39944.422943559497</v>
      </c>
      <c r="AL101" s="169">
        <v>53397.703234437497</v>
      </c>
      <c r="AM101" s="169">
        <v>1247009.7889409601</v>
      </c>
      <c r="AN101" s="169">
        <v>125495.055990332</v>
      </c>
      <c r="AO101" s="169">
        <v>6289.8208703725704</v>
      </c>
      <c r="AP101" s="169">
        <v>50125.171920940302</v>
      </c>
      <c r="AQ101" s="169">
        <v>0</v>
      </c>
      <c r="AR101" s="169">
        <v>0</v>
      </c>
      <c r="AS101" s="168">
        <v>0</v>
      </c>
      <c r="AT101" s="163">
        <v>0</v>
      </c>
      <c r="AU101" s="168">
        <v>0</v>
      </c>
      <c r="AV101" s="163">
        <v>0</v>
      </c>
      <c r="AW101" s="168">
        <v>0</v>
      </c>
      <c r="AX101" s="163">
        <v>0</v>
      </c>
      <c r="AY101" s="3">
        <v>0</v>
      </c>
      <c r="AZ101">
        <v>0</v>
      </c>
      <c r="BA101" s="3">
        <v>0</v>
      </c>
      <c r="BB101">
        <v>428098.336796719</v>
      </c>
      <c r="BC101">
        <v>442989.14280891098</v>
      </c>
      <c r="BD101" s="3">
        <v>-4387388.14280893</v>
      </c>
      <c r="BE101">
        <v>1165687</v>
      </c>
      <c r="BF101" s="3">
        <v>-2778712.00000002</v>
      </c>
      <c r="BH101" s="3"/>
      <c r="BI101"/>
      <c r="BJ101"/>
      <c r="BK101"/>
      <c r="BL101"/>
      <c r="BM101"/>
      <c r="BN101"/>
    </row>
    <row r="102" spans="1:66" x14ac:dyDescent="0.25">
      <c r="A102" t="str">
        <f t="shared" si="2"/>
        <v>1_2_2011</v>
      </c>
      <c r="B102">
        <v>1</v>
      </c>
      <c r="C102">
        <v>2</v>
      </c>
      <c r="D102" s="163">
        <v>2011</v>
      </c>
      <c r="E102" s="169">
        <v>55360618.999999903</v>
      </c>
      <c r="F102" s="169">
        <v>80022377</v>
      </c>
      <c r="G102" s="169">
        <v>70894166.999999896</v>
      </c>
      <c r="H102" s="169">
        <v>75273404.999999896</v>
      </c>
      <c r="I102" s="169">
        <v>3909909.99999998</v>
      </c>
      <c r="J102" s="169">
        <v>76072846.630360693</v>
      </c>
      <c r="K102" s="169">
        <v>3983758.1272292901</v>
      </c>
      <c r="L102" s="169">
        <v>0</v>
      </c>
      <c r="M102" s="169">
        <v>3875937.0241875299</v>
      </c>
      <c r="N102" s="169">
        <v>0</v>
      </c>
      <c r="O102" s="169">
        <v>1.1975799237850999</v>
      </c>
      <c r="P102" s="169">
        <v>2865273.642831</v>
      </c>
      <c r="Q102" s="169">
        <v>0.35320188584372902</v>
      </c>
      <c r="R102" s="169">
        <v>3.9927704960379802</v>
      </c>
      <c r="S102" s="169">
        <v>29426.8221675165</v>
      </c>
      <c r="T102" s="170">
        <v>8.3502916569628596</v>
      </c>
      <c r="U102" s="169">
        <v>4.0791861611951896</v>
      </c>
      <c r="V102" s="169">
        <v>0</v>
      </c>
      <c r="W102" s="169">
        <v>0</v>
      </c>
      <c r="X102" s="169">
        <v>0</v>
      </c>
      <c r="Y102" s="169">
        <v>0</v>
      </c>
      <c r="Z102" s="169">
        <v>0</v>
      </c>
      <c r="AA102" s="169">
        <v>0</v>
      </c>
      <c r="AB102" s="169">
        <v>0</v>
      </c>
      <c r="AC102" s="169">
        <v>0</v>
      </c>
      <c r="AD102" s="169">
        <v>0</v>
      </c>
      <c r="AE102" s="169">
        <v>0.26992633518060899</v>
      </c>
      <c r="AF102" s="169">
        <v>0</v>
      </c>
      <c r="AG102" s="169">
        <v>0</v>
      </c>
      <c r="AH102" s="169">
        <v>2321543.7320737299</v>
      </c>
      <c r="AI102" s="169">
        <v>0</v>
      </c>
      <c r="AJ102" s="169">
        <v>-309785.91751798801</v>
      </c>
      <c r="AK102" s="169">
        <v>103538.87523606099</v>
      </c>
      <c r="AL102" s="169">
        <v>-72365.633667116694</v>
      </c>
      <c r="AM102" s="169">
        <v>1618696.15133851</v>
      </c>
      <c r="AN102" s="169">
        <v>97283.908012429398</v>
      </c>
      <c r="AO102" s="169">
        <v>67232.109304827798</v>
      </c>
      <c r="AP102" s="169">
        <v>-57330.921349688702</v>
      </c>
      <c r="AQ102" s="169">
        <v>0</v>
      </c>
      <c r="AR102" s="169">
        <v>0</v>
      </c>
      <c r="AS102" s="168">
        <v>0</v>
      </c>
      <c r="AT102" s="163">
        <v>0</v>
      </c>
      <c r="AU102" s="168">
        <v>0</v>
      </c>
      <c r="AV102" s="163">
        <v>0</v>
      </c>
      <c r="AW102" s="168">
        <v>0</v>
      </c>
      <c r="AX102" s="163">
        <v>0</v>
      </c>
      <c r="AY102" s="3">
        <v>0</v>
      </c>
      <c r="AZ102">
        <v>0</v>
      </c>
      <c r="BA102" s="3">
        <v>0</v>
      </c>
      <c r="BB102">
        <v>3768812.3034307701</v>
      </c>
      <c r="BC102">
        <v>3771642.1904060501</v>
      </c>
      <c r="BD102" s="3">
        <v>138267.809593932</v>
      </c>
      <c r="BE102">
        <v>469328</v>
      </c>
      <c r="BF102" s="3">
        <v>4379237.9999999804</v>
      </c>
      <c r="BH102" s="3"/>
      <c r="BI102"/>
      <c r="BJ102"/>
      <c r="BK102"/>
      <c r="BL102"/>
      <c r="BM102"/>
      <c r="BN102"/>
    </row>
    <row r="103" spans="1:66" x14ac:dyDescent="0.25">
      <c r="A103" t="str">
        <f t="shared" si="2"/>
        <v>1_2_2012</v>
      </c>
      <c r="B103">
        <v>1</v>
      </c>
      <c r="C103">
        <v>2</v>
      </c>
      <c r="D103" s="163">
        <v>2012</v>
      </c>
      <c r="E103" s="169">
        <v>57011928.999999903</v>
      </c>
      <c r="F103" s="169">
        <v>81673687</v>
      </c>
      <c r="G103" s="169">
        <v>75273404.999999896</v>
      </c>
      <c r="H103" s="169">
        <v>81673687</v>
      </c>
      <c r="I103" s="169">
        <v>4748972.0000000596</v>
      </c>
      <c r="J103" s="169">
        <v>81000350.212402597</v>
      </c>
      <c r="K103" s="169">
        <v>3119338.4532370698</v>
      </c>
      <c r="L103" s="169">
        <v>0</v>
      </c>
      <c r="M103" s="169">
        <v>4140949.1879227501</v>
      </c>
      <c r="N103" s="169">
        <v>0</v>
      </c>
      <c r="O103" s="169">
        <v>1.16958096107573</v>
      </c>
      <c r="P103" s="169">
        <v>2873847.8133243402</v>
      </c>
      <c r="Q103" s="169">
        <v>0.34747122969710198</v>
      </c>
      <c r="R103" s="169">
        <v>4.0037531914838302</v>
      </c>
      <c r="S103" s="169">
        <v>29075.687025196399</v>
      </c>
      <c r="T103" s="170">
        <v>8.3624406793883406</v>
      </c>
      <c r="U103" s="169">
        <v>4.4248857901299896</v>
      </c>
      <c r="V103" s="169">
        <v>0</v>
      </c>
      <c r="W103" s="169">
        <v>0</v>
      </c>
      <c r="X103" s="169">
        <v>0</v>
      </c>
      <c r="Y103" s="169">
        <v>0</v>
      </c>
      <c r="Z103" s="169">
        <v>0</v>
      </c>
      <c r="AA103" s="169">
        <v>0</v>
      </c>
      <c r="AB103" s="169">
        <v>0</v>
      </c>
      <c r="AC103" s="169">
        <v>0</v>
      </c>
      <c r="AD103" s="169">
        <v>0</v>
      </c>
      <c r="AE103" s="169">
        <v>0.34080460599745599</v>
      </c>
      <c r="AF103" s="169">
        <v>0</v>
      </c>
      <c r="AG103" s="169">
        <v>0</v>
      </c>
      <c r="AH103" s="169">
        <v>2765946.07266352</v>
      </c>
      <c r="AI103" s="169">
        <v>0</v>
      </c>
      <c r="AJ103" s="169">
        <v>402693.36976018199</v>
      </c>
      <c r="AK103" s="169">
        <v>162711.628714013</v>
      </c>
      <c r="AL103" s="169">
        <v>-208940.22242982601</v>
      </c>
      <c r="AM103" s="169">
        <v>27858.4221989859</v>
      </c>
      <c r="AN103" s="169">
        <v>68989.975117597394</v>
      </c>
      <c r="AO103" s="169">
        <v>-1595.3477993414799</v>
      </c>
      <c r="AP103" s="169">
        <v>-173065.48112634401</v>
      </c>
      <c r="AQ103" s="169">
        <v>0</v>
      </c>
      <c r="AR103" s="169">
        <v>0</v>
      </c>
      <c r="AS103" s="168">
        <v>0</v>
      </c>
      <c r="AT103" s="163">
        <v>0</v>
      </c>
      <c r="AU103" s="168">
        <v>0</v>
      </c>
      <c r="AV103" s="163">
        <v>0</v>
      </c>
      <c r="AW103" s="168">
        <v>0</v>
      </c>
      <c r="AX103" s="163">
        <v>0</v>
      </c>
      <c r="AY103" s="3">
        <v>0</v>
      </c>
      <c r="AZ103">
        <v>-48836.2439200792</v>
      </c>
      <c r="BA103" s="3">
        <v>0</v>
      </c>
      <c r="BB103">
        <v>3038459.74680488</v>
      </c>
      <c r="BC103">
        <v>2969605.26611603</v>
      </c>
      <c r="BD103" s="3">
        <v>1646940.73388402</v>
      </c>
      <c r="BE103">
        <v>1651310</v>
      </c>
      <c r="BF103" s="3">
        <v>6267856.0000000596</v>
      </c>
      <c r="BH103" s="3"/>
      <c r="BI103"/>
      <c r="BJ103"/>
      <c r="BK103"/>
      <c r="BL103"/>
      <c r="BM103"/>
      <c r="BN103"/>
    </row>
    <row r="104" spans="1:66" x14ac:dyDescent="0.25">
      <c r="A104" t="str">
        <f t="shared" si="2"/>
        <v>1_2_2013</v>
      </c>
      <c r="B104">
        <v>1</v>
      </c>
      <c r="C104">
        <v>2</v>
      </c>
      <c r="D104" s="163">
        <v>2013</v>
      </c>
      <c r="E104" s="169">
        <v>57011928.999999903</v>
      </c>
      <c r="F104" s="169">
        <v>81673687</v>
      </c>
      <c r="G104" s="169">
        <v>81673687</v>
      </c>
      <c r="H104" s="169">
        <v>85768165.999999896</v>
      </c>
      <c r="I104" s="169">
        <v>4094478.9999999399</v>
      </c>
      <c r="J104" s="169">
        <v>83968649.0648707</v>
      </c>
      <c r="K104" s="169">
        <v>2968298.8524681702</v>
      </c>
      <c r="L104" s="169">
        <v>0</v>
      </c>
      <c r="M104" s="169">
        <v>4862612.5704346197</v>
      </c>
      <c r="N104" s="169">
        <v>0</v>
      </c>
      <c r="O104" s="169">
        <v>1.2500587038933799</v>
      </c>
      <c r="P104" s="169">
        <v>2917601.6226869798</v>
      </c>
      <c r="Q104" s="169">
        <v>0.34637836707024799</v>
      </c>
      <c r="R104" s="169">
        <v>3.8547261390716998</v>
      </c>
      <c r="S104" s="169">
        <v>29719.3196618939</v>
      </c>
      <c r="T104" s="170">
        <v>8.19951098392057</v>
      </c>
      <c r="U104" s="169">
        <v>4.38035455702612</v>
      </c>
      <c r="V104" s="169">
        <v>0</v>
      </c>
      <c r="W104" s="169">
        <v>0</v>
      </c>
      <c r="X104" s="169">
        <v>0</v>
      </c>
      <c r="Y104" s="169">
        <v>0</v>
      </c>
      <c r="Z104" s="169">
        <v>0</v>
      </c>
      <c r="AA104" s="169">
        <v>0</v>
      </c>
      <c r="AB104" s="169">
        <v>0</v>
      </c>
      <c r="AC104" s="169">
        <v>0</v>
      </c>
      <c r="AD104" s="169">
        <v>0</v>
      </c>
      <c r="AE104" s="169">
        <v>0.51006788421419602</v>
      </c>
      <c r="AF104" s="169">
        <v>0</v>
      </c>
      <c r="AG104" s="169">
        <v>0</v>
      </c>
      <c r="AH104" s="169">
        <v>4915960.2348560505</v>
      </c>
      <c r="AI104" s="169">
        <v>0</v>
      </c>
      <c r="AJ104" s="169">
        <v>-1544921.7015330601</v>
      </c>
      <c r="AK104" s="169">
        <v>243681.44753550901</v>
      </c>
      <c r="AL104" s="169">
        <v>-48813.874841876997</v>
      </c>
      <c r="AM104" s="169">
        <v>-358274.152260884</v>
      </c>
      <c r="AN104" s="169">
        <v>-113300.097574327</v>
      </c>
      <c r="AO104" s="169">
        <v>-24678.674771260001</v>
      </c>
      <c r="AP104" s="169">
        <v>-5740.2074472788399</v>
      </c>
      <c r="AQ104" s="169">
        <v>0</v>
      </c>
      <c r="AR104" s="169">
        <v>0</v>
      </c>
      <c r="AS104" s="168">
        <v>0</v>
      </c>
      <c r="AT104" s="163">
        <v>0</v>
      </c>
      <c r="AU104" s="168">
        <v>0</v>
      </c>
      <c r="AV104" s="163">
        <v>0</v>
      </c>
      <c r="AW104" s="168">
        <v>0</v>
      </c>
      <c r="AX104" s="163">
        <v>0</v>
      </c>
      <c r="AY104" s="3">
        <v>0</v>
      </c>
      <c r="AZ104">
        <v>-219409.392240919</v>
      </c>
      <c r="BA104" s="3">
        <v>0</v>
      </c>
      <c r="BB104">
        <v>2848626.7550126901</v>
      </c>
      <c r="BC104">
        <v>2683376.54143144</v>
      </c>
      <c r="BD104" s="3">
        <v>1197825.4585684901</v>
      </c>
      <c r="BE104">
        <v>0</v>
      </c>
      <c r="BF104" s="3">
        <v>3881201.9999999399</v>
      </c>
      <c r="BH104" s="3"/>
      <c r="BI104"/>
      <c r="BJ104"/>
      <c r="BK104"/>
      <c r="BL104"/>
      <c r="BM104"/>
      <c r="BN104"/>
    </row>
    <row r="105" spans="1:66" x14ac:dyDescent="0.25">
      <c r="A105" t="str">
        <f t="shared" si="2"/>
        <v>1_2_2014</v>
      </c>
      <c r="B105">
        <v>1</v>
      </c>
      <c r="C105">
        <v>2</v>
      </c>
      <c r="D105" s="163">
        <v>2014</v>
      </c>
      <c r="E105" s="169">
        <v>57011928.999999903</v>
      </c>
      <c r="F105" s="169">
        <v>81673687</v>
      </c>
      <c r="G105" s="169">
        <v>85768165.999999896</v>
      </c>
      <c r="H105" s="169">
        <v>84117985.999999896</v>
      </c>
      <c r="I105" s="169">
        <v>-1650179.99999998</v>
      </c>
      <c r="J105" s="169">
        <v>84347971.935823694</v>
      </c>
      <c r="K105" s="169">
        <v>379322.87095291499</v>
      </c>
      <c r="L105" s="169">
        <v>0</v>
      </c>
      <c r="M105" s="169">
        <v>4904447.6096593002</v>
      </c>
      <c r="N105" s="169">
        <v>0</v>
      </c>
      <c r="O105" s="169">
        <v>1.2614354281215301</v>
      </c>
      <c r="P105" s="169">
        <v>2945078.2567917299</v>
      </c>
      <c r="Q105" s="169">
        <v>0.34415309570934399</v>
      </c>
      <c r="R105" s="169">
        <v>3.64570479311794</v>
      </c>
      <c r="S105" s="169">
        <v>29682.6149538504</v>
      </c>
      <c r="T105" s="170">
        <v>8.2014029165720697</v>
      </c>
      <c r="U105" s="169">
        <v>4.4475435079560199</v>
      </c>
      <c r="V105" s="169">
        <v>0</v>
      </c>
      <c r="W105" s="169">
        <v>0</v>
      </c>
      <c r="X105" s="169">
        <v>0</v>
      </c>
      <c r="Y105" s="169">
        <v>0</v>
      </c>
      <c r="Z105" s="169">
        <v>0</v>
      </c>
      <c r="AA105" s="169">
        <v>0</v>
      </c>
      <c r="AB105" s="169">
        <v>0</v>
      </c>
      <c r="AC105" s="169">
        <v>0</v>
      </c>
      <c r="AD105" s="169">
        <v>0.23491818703415501</v>
      </c>
      <c r="AE105" s="169">
        <v>0.518135739627403</v>
      </c>
      <c r="AF105" s="169">
        <v>0</v>
      </c>
      <c r="AG105" s="169">
        <v>0</v>
      </c>
      <c r="AH105" s="169">
        <v>1105570.5350285801</v>
      </c>
      <c r="AI105" s="169">
        <v>0</v>
      </c>
      <c r="AJ105" s="169">
        <v>110750.023892992</v>
      </c>
      <c r="AK105" s="169">
        <v>205528.56172022899</v>
      </c>
      <c r="AL105" s="169">
        <v>-73195.669477132498</v>
      </c>
      <c r="AM105" s="169">
        <v>-532765.426393806</v>
      </c>
      <c r="AN105" s="169">
        <v>-14564.321701929</v>
      </c>
      <c r="AO105" s="169">
        <v>-2020.57115572625</v>
      </c>
      <c r="AP105" s="169">
        <v>-57431.463610966101</v>
      </c>
      <c r="AQ105" s="169">
        <v>0</v>
      </c>
      <c r="AR105" s="169">
        <v>0</v>
      </c>
      <c r="AS105" s="168">
        <v>0</v>
      </c>
      <c r="AT105" s="163">
        <v>0</v>
      </c>
      <c r="AU105" s="168">
        <v>0</v>
      </c>
      <c r="AV105" s="163">
        <v>0</v>
      </c>
      <c r="AW105" s="168">
        <v>0</v>
      </c>
      <c r="AX105" s="163">
        <v>0</v>
      </c>
      <c r="AY105" s="3">
        <v>-285310.23398914898</v>
      </c>
      <c r="AZ105">
        <v>-3355.2317117479402</v>
      </c>
      <c r="BA105" s="3">
        <v>0</v>
      </c>
      <c r="BB105">
        <v>437102.67318208597</v>
      </c>
      <c r="BC105">
        <v>418664.91875447897</v>
      </c>
      <c r="BD105" s="3">
        <v>-2031707.91875445</v>
      </c>
      <c r="BE105">
        <v>0</v>
      </c>
      <c r="BF105" s="3">
        <v>-1613042.99999997</v>
      </c>
      <c r="BH105" s="3"/>
      <c r="BI105"/>
      <c r="BJ105"/>
      <c r="BK105"/>
      <c r="BL105"/>
      <c r="BM105"/>
      <c r="BN105"/>
    </row>
    <row r="106" spans="1:66" x14ac:dyDescent="0.25">
      <c r="A106" t="str">
        <f t="shared" si="2"/>
        <v>1_2_2015</v>
      </c>
      <c r="B106">
        <v>1</v>
      </c>
      <c r="C106">
        <v>2</v>
      </c>
      <c r="D106" s="163">
        <v>2015</v>
      </c>
      <c r="E106" s="169">
        <v>57011928.999999903</v>
      </c>
      <c r="F106" s="169">
        <v>81673687</v>
      </c>
      <c r="G106" s="169">
        <v>84117985.999999896</v>
      </c>
      <c r="H106" s="169">
        <v>82760977</v>
      </c>
      <c r="I106" s="169">
        <v>-1357008.99999997</v>
      </c>
      <c r="J106" s="169">
        <v>79788163.660026193</v>
      </c>
      <c r="K106" s="169">
        <v>-4559808.2757974397</v>
      </c>
      <c r="L106" s="169">
        <v>0</v>
      </c>
      <c r="M106" s="169">
        <v>4977211.7846739898</v>
      </c>
      <c r="N106" s="169">
        <v>0</v>
      </c>
      <c r="O106" s="169">
        <v>1.2778337219458</v>
      </c>
      <c r="P106" s="169">
        <v>2976106.3369197599</v>
      </c>
      <c r="Q106" s="169">
        <v>0.34353704348631398</v>
      </c>
      <c r="R106" s="169">
        <v>2.6703047462224898</v>
      </c>
      <c r="S106" s="169">
        <v>31204.059856400199</v>
      </c>
      <c r="T106" s="170">
        <v>7.9518519189203296</v>
      </c>
      <c r="U106" s="169">
        <v>4.5844473443443698</v>
      </c>
      <c r="V106" s="169">
        <v>0</v>
      </c>
      <c r="W106" s="169">
        <v>0</v>
      </c>
      <c r="X106" s="169">
        <v>0</v>
      </c>
      <c r="Y106" s="169">
        <v>0</v>
      </c>
      <c r="Z106" s="169">
        <v>0</v>
      </c>
      <c r="AA106" s="169">
        <v>0</v>
      </c>
      <c r="AB106" s="169">
        <v>0</v>
      </c>
      <c r="AC106" s="169">
        <v>0</v>
      </c>
      <c r="AD106" s="169">
        <v>1.2089191369055401</v>
      </c>
      <c r="AE106" s="169">
        <v>0.67952556034369505</v>
      </c>
      <c r="AF106" s="169">
        <v>0</v>
      </c>
      <c r="AG106" s="169">
        <v>0</v>
      </c>
      <c r="AH106" s="169">
        <v>540296.70078911399</v>
      </c>
      <c r="AI106" s="169">
        <v>0</v>
      </c>
      <c r="AJ106" s="169">
        <v>-698319.73479361797</v>
      </c>
      <c r="AK106" s="169">
        <v>224129.15787105801</v>
      </c>
      <c r="AL106" s="169">
        <v>-7940.9454497670704</v>
      </c>
      <c r="AM106" s="169">
        <v>-2834373.5923161302</v>
      </c>
      <c r="AN106" s="169">
        <v>-282788.78384755302</v>
      </c>
      <c r="AO106" s="169">
        <v>-38870.708937185198</v>
      </c>
      <c r="AP106" s="169">
        <v>-113286.317314835</v>
      </c>
      <c r="AQ106" s="169">
        <v>0</v>
      </c>
      <c r="AR106" s="169">
        <v>0</v>
      </c>
      <c r="AS106" s="168">
        <v>0</v>
      </c>
      <c r="AT106" s="163">
        <v>0</v>
      </c>
      <c r="AU106" s="168">
        <v>0</v>
      </c>
      <c r="AV106" s="163">
        <v>0</v>
      </c>
      <c r="AW106" s="168">
        <v>0</v>
      </c>
      <c r="AX106" s="163">
        <v>0</v>
      </c>
      <c r="AY106" s="3">
        <v>-1225537.9389470399</v>
      </c>
      <c r="AZ106">
        <v>-116216.31403704001</v>
      </c>
      <c r="BA106" s="3">
        <v>0</v>
      </c>
      <c r="BB106">
        <v>-4634932.0680612596</v>
      </c>
      <c r="BC106">
        <v>-4552120.8822638504</v>
      </c>
      <c r="BD106" s="3">
        <v>3135256.8822638802</v>
      </c>
      <c r="BE106">
        <v>0</v>
      </c>
      <c r="BF106" s="3">
        <v>-1416863.99999997</v>
      </c>
      <c r="BH106" s="3"/>
      <c r="BI106"/>
      <c r="BJ106"/>
      <c r="BK106"/>
      <c r="BL106"/>
      <c r="BM106"/>
      <c r="BN106"/>
    </row>
    <row r="107" spans="1:66" x14ac:dyDescent="0.25">
      <c r="A107" t="str">
        <f t="shared" si="2"/>
        <v>1_2_2016</v>
      </c>
      <c r="B107">
        <v>1</v>
      </c>
      <c r="C107">
        <v>2</v>
      </c>
      <c r="D107" s="163">
        <v>2016</v>
      </c>
      <c r="E107" s="169">
        <v>57011928.999999903</v>
      </c>
      <c r="F107" s="169">
        <v>81673687</v>
      </c>
      <c r="G107" s="169">
        <v>82760977</v>
      </c>
      <c r="H107" s="169">
        <v>81652157</v>
      </c>
      <c r="I107" s="169">
        <v>-1108819.99999999</v>
      </c>
      <c r="J107" s="169">
        <v>79439488.494306907</v>
      </c>
      <c r="K107" s="169">
        <v>-348675.16571933503</v>
      </c>
      <c r="L107" s="169">
        <v>0</v>
      </c>
      <c r="M107" s="169">
        <v>5050092.6804625196</v>
      </c>
      <c r="N107" s="169">
        <v>0</v>
      </c>
      <c r="O107" s="169">
        <v>1.22505851890976</v>
      </c>
      <c r="P107" s="169">
        <v>2998380.81170859</v>
      </c>
      <c r="Q107" s="169">
        <v>0.34039172880135199</v>
      </c>
      <c r="R107" s="169">
        <v>2.3684573009887102</v>
      </c>
      <c r="S107" s="169">
        <v>31958.851422673299</v>
      </c>
      <c r="T107" s="170">
        <v>7.4829568673250799</v>
      </c>
      <c r="U107" s="169">
        <v>5.2694076883453604</v>
      </c>
      <c r="V107" s="169">
        <v>0</v>
      </c>
      <c r="W107" s="169">
        <v>0</v>
      </c>
      <c r="X107" s="169">
        <v>0</v>
      </c>
      <c r="Y107" s="169">
        <v>0</v>
      </c>
      <c r="Z107" s="169">
        <v>0</v>
      </c>
      <c r="AA107" s="169">
        <v>0</v>
      </c>
      <c r="AB107" s="169">
        <v>0</v>
      </c>
      <c r="AC107" s="169">
        <v>0</v>
      </c>
      <c r="AD107" s="169">
        <v>2.2089191369055401</v>
      </c>
      <c r="AE107" s="169">
        <v>0.77958009454477495</v>
      </c>
      <c r="AF107" s="169">
        <v>0</v>
      </c>
      <c r="AG107" s="169">
        <v>0</v>
      </c>
      <c r="AH107" s="169">
        <v>1336396.4087436099</v>
      </c>
      <c r="AI107" s="169">
        <v>0</v>
      </c>
      <c r="AJ107" s="169">
        <v>1271949.5417965001</v>
      </c>
      <c r="AK107" s="169">
        <v>184129.032822693</v>
      </c>
      <c r="AL107" s="169">
        <v>-116191.62327976699</v>
      </c>
      <c r="AM107" s="169">
        <v>-1019362.8253671899</v>
      </c>
      <c r="AN107" s="169">
        <v>-98296.124906199897</v>
      </c>
      <c r="AO107" s="169">
        <v>-49455.981012038203</v>
      </c>
      <c r="AP107" s="169">
        <v>-434923.29130334902</v>
      </c>
      <c r="AQ107" s="169">
        <v>0</v>
      </c>
      <c r="AR107" s="169">
        <v>0</v>
      </c>
      <c r="AS107" s="168">
        <v>0</v>
      </c>
      <c r="AT107" s="163">
        <v>0</v>
      </c>
      <c r="AU107" s="168">
        <v>0</v>
      </c>
      <c r="AV107" s="163">
        <v>0</v>
      </c>
      <c r="AW107" s="168">
        <v>0</v>
      </c>
      <c r="AX107" s="163">
        <v>0</v>
      </c>
      <c r="AY107" s="3">
        <v>-1323033.9683213599</v>
      </c>
      <c r="AZ107">
        <v>-59007.267075391603</v>
      </c>
      <c r="BA107" s="3">
        <v>0</v>
      </c>
      <c r="BB107">
        <v>-337373.45021930902</v>
      </c>
      <c r="BC107">
        <v>-363352.67242947401</v>
      </c>
      <c r="BD107" s="3">
        <v>-718285.327570525</v>
      </c>
      <c r="BE107">
        <v>0</v>
      </c>
      <c r="BF107" s="3">
        <v>-1081638</v>
      </c>
      <c r="BH107" s="3"/>
      <c r="BI107"/>
      <c r="BJ107"/>
      <c r="BK107"/>
      <c r="BL107"/>
      <c r="BM107"/>
      <c r="BN107"/>
    </row>
    <row r="108" spans="1:66" x14ac:dyDescent="0.25">
      <c r="A108" t="str">
        <f t="shared" si="2"/>
        <v>1_2_2017</v>
      </c>
      <c r="B108">
        <v>1</v>
      </c>
      <c r="C108">
        <v>2</v>
      </c>
      <c r="D108" s="163">
        <v>2017</v>
      </c>
      <c r="E108" s="169">
        <v>57011928.999999903</v>
      </c>
      <c r="F108" s="169">
        <v>81673687</v>
      </c>
      <c r="G108" s="169">
        <v>81652157</v>
      </c>
      <c r="H108" s="169">
        <v>78504089.999999896</v>
      </c>
      <c r="I108" s="169">
        <v>-3148067.00000004</v>
      </c>
      <c r="J108" s="169">
        <v>78316529.356935799</v>
      </c>
      <c r="K108" s="169">
        <v>-1122959.13737109</v>
      </c>
      <c r="L108" s="169">
        <v>0</v>
      </c>
      <c r="M108" s="169">
        <v>5041073.9419531897</v>
      </c>
      <c r="N108" s="169">
        <v>0</v>
      </c>
      <c r="O108" s="169">
        <v>1.25779698339497</v>
      </c>
      <c r="P108" s="169">
        <v>3021319.5660561202</v>
      </c>
      <c r="Q108" s="169">
        <v>0.33817861116871001</v>
      </c>
      <c r="R108" s="169">
        <v>2.5841557617845199</v>
      </c>
      <c r="S108" s="169">
        <v>31693.827253182699</v>
      </c>
      <c r="T108" s="170">
        <v>7.4049369301291303</v>
      </c>
      <c r="U108" s="169">
        <v>5.5099380587525797</v>
      </c>
      <c r="V108" s="169">
        <v>0</v>
      </c>
      <c r="W108" s="169">
        <v>0</v>
      </c>
      <c r="X108" s="169">
        <v>0</v>
      </c>
      <c r="Y108" s="169">
        <v>0</v>
      </c>
      <c r="Z108" s="169">
        <v>0</v>
      </c>
      <c r="AA108" s="169">
        <v>0</v>
      </c>
      <c r="AB108" s="169">
        <v>0</v>
      </c>
      <c r="AC108" s="169">
        <v>0</v>
      </c>
      <c r="AD108" s="169">
        <v>3.2089191369055401</v>
      </c>
      <c r="AE108" s="169">
        <v>0.80557914467338898</v>
      </c>
      <c r="AF108" s="169">
        <v>0</v>
      </c>
      <c r="AG108" s="169">
        <v>0</v>
      </c>
      <c r="AH108" s="169">
        <v>125580.154008542</v>
      </c>
      <c r="AI108" s="169">
        <v>0</v>
      </c>
      <c r="AJ108" s="169">
        <v>-446732.79898848198</v>
      </c>
      <c r="AK108" s="169">
        <v>190281.705407598</v>
      </c>
      <c r="AL108" s="169">
        <v>-88333.993024852607</v>
      </c>
      <c r="AM108" s="169">
        <v>746848.08104609803</v>
      </c>
      <c r="AN108" s="169">
        <v>29458.048553183398</v>
      </c>
      <c r="AO108" s="169">
        <v>-35943.617823552297</v>
      </c>
      <c r="AP108" s="169">
        <v>-215356.296167422</v>
      </c>
      <c r="AQ108" s="169">
        <v>0</v>
      </c>
      <c r="AR108" s="169">
        <v>0</v>
      </c>
      <c r="AS108" s="168">
        <v>0</v>
      </c>
      <c r="AT108" s="163">
        <v>0</v>
      </c>
      <c r="AU108" s="168">
        <v>0</v>
      </c>
      <c r="AV108" s="163">
        <v>0</v>
      </c>
      <c r="AW108" s="168">
        <v>0</v>
      </c>
      <c r="AX108" s="163">
        <v>0</v>
      </c>
      <c r="AY108" s="3">
        <v>-1305308.1441717199</v>
      </c>
      <c r="AZ108">
        <v>-91288.354707502804</v>
      </c>
      <c r="BA108" s="3">
        <v>0</v>
      </c>
      <c r="BB108">
        <v>-1130499.0773038</v>
      </c>
      <c r="BC108">
        <v>-1132179.0867904699</v>
      </c>
      <c r="BD108" s="3">
        <v>-2030853.9132095601</v>
      </c>
      <c r="BE108">
        <v>0</v>
      </c>
      <c r="BF108" s="3">
        <v>-3163033.00000004</v>
      </c>
      <c r="BH108" s="3"/>
      <c r="BI108"/>
      <c r="BJ108"/>
      <c r="BK108"/>
      <c r="BL108"/>
      <c r="BM108"/>
      <c r="BN108"/>
    </row>
    <row r="109" spans="1:66" x14ac:dyDescent="0.25">
      <c r="A109" t="str">
        <f t="shared" si="2"/>
        <v>1_2_2018</v>
      </c>
      <c r="B109">
        <v>1</v>
      </c>
      <c r="C109">
        <v>2</v>
      </c>
      <c r="D109" s="163">
        <v>2018</v>
      </c>
      <c r="E109" s="169">
        <v>57011928.999999903</v>
      </c>
      <c r="F109" s="169">
        <v>81673687</v>
      </c>
      <c r="G109" s="169">
        <v>78504089.999999896</v>
      </c>
      <c r="H109" s="169">
        <v>76851197</v>
      </c>
      <c r="I109" s="169">
        <v>-1652892.9999999399</v>
      </c>
      <c r="J109" s="169">
        <v>78017283.825433403</v>
      </c>
      <c r="K109" s="169">
        <v>-299245.531502422</v>
      </c>
      <c r="L109" s="169">
        <v>0</v>
      </c>
      <c r="M109" s="169">
        <v>5087908.4121240098</v>
      </c>
      <c r="N109" s="169">
        <v>0</v>
      </c>
      <c r="O109" s="169">
        <v>1.2557276465082501</v>
      </c>
      <c r="P109" s="169">
        <v>3045539.4790095701</v>
      </c>
      <c r="Q109" s="169">
        <v>0.34064764087298799</v>
      </c>
      <c r="R109" s="169">
        <v>2.8674048087374802</v>
      </c>
      <c r="S109" s="169">
        <v>31798.715648167199</v>
      </c>
      <c r="T109" s="170">
        <v>7.2343779632504601</v>
      </c>
      <c r="U109" s="169">
        <v>5.8615759225582398</v>
      </c>
      <c r="V109" s="169">
        <v>0</v>
      </c>
      <c r="W109" s="169">
        <v>0</v>
      </c>
      <c r="X109" s="169">
        <v>0</v>
      </c>
      <c r="Y109" s="169">
        <v>0</v>
      </c>
      <c r="Z109" s="169">
        <v>0</v>
      </c>
      <c r="AA109" s="169">
        <v>0</v>
      </c>
      <c r="AB109" s="169">
        <v>0</v>
      </c>
      <c r="AC109" s="169">
        <v>0</v>
      </c>
      <c r="AD109" s="169">
        <v>4.2089191369055401</v>
      </c>
      <c r="AE109" s="169">
        <v>0.84038901753350603</v>
      </c>
      <c r="AF109" s="169">
        <v>0.54726427516599196</v>
      </c>
      <c r="AG109" s="169">
        <v>0</v>
      </c>
      <c r="AH109" s="169">
        <v>1434582.3752959301</v>
      </c>
      <c r="AI109" s="169">
        <v>0</v>
      </c>
      <c r="AJ109" s="169">
        <v>281819.14968157298</v>
      </c>
      <c r="AK109" s="169">
        <v>169234.648675134</v>
      </c>
      <c r="AL109" s="169">
        <v>91693.478575079498</v>
      </c>
      <c r="AM109" s="169">
        <v>897157.87087804696</v>
      </c>
      <c r="AN109" s="169">
        <v>-20237.6676789312</v>
      </c>
      <c r="AO109" s="169">
        <v>-36553.649866685701</v>
      </c>
      <c r="AP109" s="169">
        <v>-263260.31402909599</v>
      </c>
      <c r="AQ109" s="169">
        <v>0</v>
      </c>
      <c r="AR109" s="169">
        <v>0</v>
      </c>
      <c r="AS109" s="168">
        <v>0</v>
      </c>
      <c r="AT109" s="163">
        <v>0</v>
      </c>
      <c r="AU109" s="168">
        <v>0</v>
      </c>
      <c r="AV109" s="163">
        <v>0</v>
      </c>
      <c r="AW109" s="168">
        <v>0</v>
      </c>
      <c r="AX109" s="163">
        <v>0</v>
      </c>
      <c r="AY109" s="3">
        <v>-1254982.4988431099</v>
      </c>
      <c r="AZ109">
        <v>-24561.725379778702</v>
      </c>
      <c r="BA109" s="3">
        <v>-1635899.73451467</v>
      </c>
      <c r="BB109">
        <v>-393175.86592533003</v>
      </c>
      <c r="BC109">
        <v>-305319.75778807403</v>
      </c>
      <c r="BD109" s="3">
        <v>-1329909.2422118599</v>
      </c>
      <c r="BE109">
        <v>0</v>
      </c>
      <c r="BF109" s="3">
        <v>-1635228.9999999399</v>
      </c>
      <c r="BH109" s="3"/>
      <c r="BI109"/>
      <c r="BJ109"/>
      <c r="BK109"/>
      <c r="BL109"/>
      <c r="BM109"/>
      <c r="BN109"/>
    </row>
    <row r="110" spans="1:66" x14ac:dyDescent="0.25">
      <c r="A110" t="str">
        <f t="shared" si="2"/>
        <v>1_10_2002</v>
      </c>
      <c r="B110">
        <v>1</v>
      </c>
      <c r="C110">
        <v>10</v>
      </c>
      <c r="D110" s="163">
        <v>2002</v>
      </c>
      <c r="E110" s="169">
        <v>2028458449</v>
      </c>
      <c r="F110" s="169">
        <v>2929500931</v>
      </c>
      <c r="G110" s="169">
        <v>0</v>
      </c>
      <c r="H110" s="169">
        <v>2028458449</v>
      </c>
      <c r="I110" s="169">
        <v>0</v>
      </c>
      <c r="J110" s="169">
        <v>2389786517.1388102</v>
      </c>
      <c r="K110" s="169">
        <v>0</v>
      </c>
      <c r="L110" s="169">
        <v>474570591.99999899</v>
      </c>
      <c r="M110" s="169">
        <v>0</v>
      </c>
      <c r="N110" s="169">
        <v>1.7610024585999999</v>
      </c>
      <c r="O110" s="169">
        <v>0</v>
      </c>
      <c r="P110" s="169">
        <v>25697520.3899999</v>
      </c>
      <c r="Q110" s="169">
        <v>0.70319922136740198</v>
      </c>
      <c r="R110" s="169">
        <v>1.974</v>
      </c>
      <c r="S110" s="169">
        <v>42439.074999999903</v>
      </c>
      <c r="T110" s="170">
        <v>31.71</v>
      </c>
      <c r="U110" s="169">
        <v>3.5</v>
      </c>
      <c r="V110" s="169">
        <v>0</v>
      </c>
      <c r="W110" s="169">
        <v>0</v>
      </c>
      <c r="X110" s="169">
        <v>0</v>
      </c>
      <c r="Y110" s="169">
        <v>0</v>
      </c>
      <c r="Z110" s="169">
        <v>0</v>
      </c>
      <c r="AA110" s="169">
        <v>0</v>
      </c>
      <c r="AB110" s="169">
        <v>0</v>
      </c>
      <c r="AC110" s="169">
        <v>0</v>
      </c>
      <c r="AD110" s="169">
        <v>0</v>
      </c>
      <c r="AE110" s="169">
        <v>0</v>
      </c>
      <c r="AF110" s="169">
        <v>0</v>
      </c>
      <c r="AG110" s="169">
        <v>0</v>
      </c>
      <c r="AH110" s="169">
        <v>0</v>
      </c>
      <c r="AI110" s="169">
        <v>0</v>
      </c>
      <c r="AJ110" s="169">
        <v>0</v>
      </c>
      <c r="AK110" s="169">
        <v>0</v>
      </c>
      <c r="AL110" s="169">
        <v>0</v>
      </c>
      <c r="AM110" s="169">
        <v>0</v>
      </c>
      <c r="AN110" s="169">
        <v>0</v>
      </c>
      <c r="AO110" s="169">
        <v>0</v>
      </c>
      <c r="AP110" s="169">
        <v>0</v>
      </c>
      <c r="AQ110" s="169">
        <v>0</v>
      </c>
      <c r="AR110" s="169">
        <v>0</v>
      </c>
      <c r="AS110" s="168">
        <v>0</v>
      </c>
      <c r="AT110" s="163">
        <v>0</v>
      </c>
      <c r="AU110" s="168">
        <v>0</v>
      </c>
      <c r="AV110" s="163">
        <v>0</v>
      </c>
      <c r="AW110" s="168">
        <v>0</v>
      </c>
      <c r="AX110" s="163">
        <v>0</v>
      </c>
      <c r="AY110" s="3">
        <v>0</v>
      </c>
      <c r="AZ110">
        <v>0</v>
      </c>
      <c r="BA110" s="3">
        <v>0</v>
      </c>
      <c r="BB110">
        <v>0</v>
      </c>
      <c r="BC110">
        <v>0</v>
      </c>
      <c r="BD110" s="3">
        <v>0</v>
      </c>
      <c r="BE110">
        <v>2028458449</v>
      </c>
      <c r="BF110" s="3">
        <v>2028458449</v>
      </c>
      <c r="BH110" s="3"/>
      <c r="BI110"/>
      <c r="BJ110"/>
      <c r="BK110"/>
      <c r="BL110"/>
      <c r="BM110"/>
      <c r="BN110"/>
    </row>
    <row r="111" spans="1:66" x14ac:dyDescent="0.25">
      <c r="A111" t="str">
        <f t="shared" si="2"/>
        <v>1_10_2003</v>
      </c>
      <c r="B111">
        <v>1</v>
      </c>
      <c r="C111">
        <v>10</v>
      </c>
      <c r="D111" s="163">
        <v>2003</v>
      </c>
      <c r="E111" s="169">
        <v>2028458449</v>
      </c>
      <c r="F111" s="169">
        <v>2929500931</v>
      </c>
      <c r="G111" s="169">
        <v>2028458449</v>
      </c>
      <c r="H111" s="169">
        <v>1999850729.99999</v>
      </c>
      <c r="I111" s="169">
        <v>-28607719.0000019</v>
      </c>
      <c r="J111" s="169">
        <v>2507854636.2563901</v>
      </c>
      <c r="K111" s="169">
        <v>118068119.117584</v>
      </c>
      <c r="L111" s="169">
        <v>503552796.99999899</v>
      </c>
      <c r="M111" s="169">
        <v>0</v>
      </c>
      <c r="N111" s="169">
        <v>1.92921531457</v>
      </c>
      <c r="O111" s="169">
        <v>0</v>
      </c>
      <c r="P111" s="169">
        <v>26042245.269999899</v>
      </c>
      <c r="Q111" s="169">
        <v>0.70198121073034003</v>
      </c>
      <c r="R111" s="169">
        <v>2.2467999999999901</v>
      </c>
      <c r="S111" s="169">
        <v>41148.635000000002</v>
      </c>
      <c r="T111" s="170">
        <v>31.36</v>
      </c>
      <c r="U111" s="169">
        <v>3.5</v>
      </c>
      <c r="V111" s="169">
        <v>0</v>
      </c>
      <c r="W111" s="169">
        <v>0</v>
      </c>
      <c r="X111" s="169">
        <v>0</v>
      </c>
      <c r="Y111" s="169">
        <v>0</v>
      </c>
      <c r="Z111" s="169">
        <v>0</v>
      </c>
      <c r="AA111" s="169">
        <v>0</v>
      </c>
      <c r="AB111" s="169">
        <v>0</v>
      </c>
      <c r="AC111" s="169">
        <v>0</v>
      </c>
      <c r="AD111" s="169">
        <v>0</v>
      </c>
      <c r="AE111" s="169">
        <v>0</v>
      </c>
      <c r="AF111" s="169">
        <v>0</v>
      </c>
      <c r="AG111" s="169">
        <v>84340498.774054602</v>
      </c>
      <c r="AH111" s="169">
        <v>0</v>
      </c>
      <c r="AI111" s="169">
        <v>-18253532.026599798</v>
      </c>
      <c r="AJ111" s="169">
        <v>0</v>
      </c>
      <c r="AK111" s="169">
        <v>6049338.9419618901</v>
      </c>
      <c r="AL111" s="169">
        <v>-966870.49308392697</v>
      </c>
      <c r="AM111" s="169">
        <v>25919287.274817001</v>
      </c>
      <c r="AN111" s="169">
        <v>4105440.8084284798</v>
      </c>
      <c r="AO111" s="169">
        <v>-1407608.8508627701</v>
      </c>
      <c r="AP111" s="169">
        <v>0</v>
      </c>
      <c r="AQ111" s="169">
        <v>0</v>
      </c>
      <c r="AR111" s="169">
        <v>0</v>
      </c>
      <c r="AS111" s="168">
        <v>0</v>
      </c>
      <c r="AT111" s="163">
        <v>0</v>
      </c>
      <c r="AU111" s="168">
        <v>0</v>
      </c>
      <c r="AV111" s="163">
        <v>0</v>
      </c>
      <c r="AW111" s="168">
        <v>0</v>
      </c>
      <c r="AX111" s="163">
        <v>0</v>
      </c>
      <c r="AY111" s="3">
        <v>0</v>
      </c>
      <c r="AZ111">
        <v>0</v>
      </c>
      <c r="BA111" s="3">
        <v>0</v>
      </c>
      <c r="BB111">
        <v>99786554.428715393</v>
      </c>
      <c r="BC111">
        <v>100216597.618242</v>
      </c>
      <c r="BD111" s="3">
        <v>-128824316.61824401</v>
      </c>
      <c r="BE111">
        <v>0</v>
      </c>
      <c r="BF111" s="3">
        <v>-28607719.0000019</v>
      </c>
      <c r="BH111" s="3"/>
      <c r="BI111"/>
      <c r="BJ111"/>
      <c r="BK111"/>
      <c r="BL111"/>
      <c r="BM111"/>
      <c r="BN111"/>
    </row>
    <row r="112" spans="1:66" x14ac:dyDescent="0.25">
      <c r="A112" t="str">
        <f t="shared" si="2"/>
        <v>1_10_2004</v>
      </c>
      <c r="B112">
        <v>1</v>
      </c>
      <c r="C112">
        <v>10</v>
      </c>
      <c r="D112" s="163">
        <v>2004</v>
      </c>
      <c r="E112" s="169">
        <v>2028458449</v>
      </c>
      <c r="F112" s="169">
        <v>2929500931</v>
      </c>
      <c r="G112" s="169">
        <v>1999850729.99999</v>
      </c>
      <c r="H112" s="169">
        <v>2115153451.99999</v>
      </c>
      <c r="I112" s="169">
        <v>115302722</v>
      </c>
      <c r="J112" s="169">
        <v>2622000790.8023</v>
      </c>
      <c r="K112" s="169">
        <v>114146154.54590701</v>
      </c>
      <c r="L112" s="169">
        <v>521860484</v>
      </c>
      <c r="M112" s="169">
        <v>0</v>
      </c>
      <c r="N112" s="169">
        <v>1.9019918870399899</v>
      </c>
      <c r="O112" s="169">
        <v>0</v>
      </c>
      <c r="P112" s="169">
        <v>26563773.749999899</v>
      </c>
      <c r="Q112" s="169">
        <v>0.69839341816490697</v>
      </c>
      <c r="R112" s="169">
        <v>2.5669</v>
      </c>
      <c r="S112" s="169">
        <v>39531.589999999997</v>
      </c>
      <c r="T112" s="170">
        <v>31</v>
      </c>
      <c r="U112" s="169">
        <v>3.5</v>
      </c>
      <c r="V112" s="169">
        <v>0</v>
      </c>
      <c r="W112" s="169">
        <v>0</v>
      </c>
      <c r="X112" s="169">
        <v>0</v>
      </c>
      <c r="Y112" s="169">
        <v>0</v>
      </c>
      <c r="Z112" s="169">
        <v>0</v>
      </c>
      <c r="AA112" s="169">
        <v>0</v>
      </c>
      <c r="AB112" s="169">
        <v>0</v>
      </c>
      <c r="AC112" s="169">
        <v>0</v>
      </c>
      <c r="AD112" s="169">
        <v>0</v>
      </c>
      <c r="AE112" s="169">
        <v>0</v>
      </c>
      <c r="AF112" s="169">
        <v>0</v>
      </c>
      <c r="AG112" s="169">
        <v>49687536.245897099</v>
      </c>
      <c r="AH112" s="169">
        <v>0</v>
      </c>
      <c r="AI112" s="169">
        <v>2856145.72995689</v>
      </c>
      <c r="AJ112" s="169">
        <v>0</v>
      </c>
      <c r="AK112" s="169">
        <v>8880907.5743507408</v>
      </c>
      <c r="AL112" s="169">
        <v>-2806561.8712255498</v>
      </c>
      <c r="AM112" s="169">
        <v>27390343.872971401</v>
      </c>
      <c r="AN112" s="169">
        <v>5256603.0785004003</v>
      </c>
      <c r="AO112" s="169">
        <v>-1427393.1358332101</v>
      </c>
      <c r="AP112" s="169">
        <v>0</v>
      </c>
      <c r="AQ112" s="169">
        <v>0</v>
      </c>
      <c r="AR112" s="169">
        <v>0</v>
      </c>
      <c r="AS112" s="168">
        <v>0</v>
      </c>
      <c r="AT112" s="163">
        <v>0</v>
      </c>
      <c r="AU112" s="168">
        <v>0</v>
      </c>
      <c r="AV112" s="163">
        <v>0</v>
      </c>
      <c r="AW112" s="168">
        <v>0</v>
      </c>
      <c r="AX112" s="163">
        <v>0</v>
      </c>
      <c r="AY112" s="3">
        <v>0</v>
      </c>
      <c r="AZ112">
        <v>0</v>
      </c>
      <c r="BA112" s="3">
        <v>0</v>
      </c>
      <c r="BB112">
        <v>89837581.494617805</v>
      </c>
      <c r="BC112">
        <v>91024123.645413905</v>
      </c>
      <c r="BD112" s="3">
        <v>24278598.354586199</v>
      </c>
      <c r="BE112">
        <v>0</v>
      </c>
      <c r="BF112" s="3">
        <v>115302722</v>
      </c>
      <c r="BH112" s="3"/>
      <c r="BI112"/>
      <c r="BJ112"/>
      <c r="BK112"/>
      <c r="BL112"/>
      <c r="BM112"/>
      <c r="BN112"/>
    </row>
    <row r="113" spans="1:66" x14ac:dyDescent="0.25">
      <c r="A113" t="str">
        <f t="shared" si="2"/>
        <v>1_10_2005</v>
      </c>
      <c r="B113">
        <v>1</v>
      </c>
      <c r="C113">
        <v>10</v>
      </c>
      <c r="D113" s="163">
        <v>2005</v>
      </c>
      <c r="E113" s="169">
        <v>2028458449</v>
      </c>
      <c r="F113" s="169">
        <v>2929500931</v>
      </c>
      <c r="G113" s="169">
        <v>2115153451.99999</v>
      </c>
      <c r="H113" s="169">
        <v>2507212522.99999</v>
      </c>
      <c r="I113" s="169">
        <v>392059070.99999601</v>
      </c>
      <c r="J113" s="169">
        <v>2748672417.56704</v>
      </c>
      <c r="K113" s="169">
        <v>126671626.764742</v>
      </c>
      <c r="L113" s="169">
        <v>527998936.99999899</v>
      </c>
      <c r="M113" s="169">
        <v>0</v>
      </c>
      <c r="N113" s="169">
        <v>1.60869959421</v>
      </c>
      <c r="O113" s="169">
        <v>0</v>
      </c>
      <c r="P113" s="169">
        <v>27081157.499999899</v>
      </c>
      <c r="Q113" s="169">
        <v>0.69604989521012905</v>
      </c>
      <c r="R113" s="169">
        <v>3.0314999999999901</v>
      </c>
      <c r="S113" s="169">
        <v>38116.919999999896</v>
      </c>
      <c r="T113" s="170">
        <v>30.68</v>
      </c>
      <c r="U113" s="169">
        <v>3.5</v>
      </c>
      <c r="V113" s="169">
        <v>0</v>
      </c>
      <c r="W113" s="169">
        <v>0</v>
      </c>
      <c r="X113" s="169">
        <v>0</v>
      </c>
      <c r="Y113" s="169">
        <v>0</v>
      </c>
      <c r="Z113" s="169">
        <v>0</v>
      </c>
      <c r="AA113" s="169">
        <v>0</v>
      </c>
      <c r="AB113" s="169">
        <v>0</v>
      </c>
      <c r="AC113" s="169">
        <v>0</v>
      </c>
      <c r="AD113" s="169">
        <v>0</v>
      </c>
      <c r="AE113" s="169">
        <v>0</v>
      </c>
      <c r="AF113" s="169">
        <v>0</v>
      </c>
      <c r="AG113" s="169">
        <v>17066714.803181499</v>
      </c>
      <c r="AH113" s="169">
        <v>0</v>
      </c>
      <c r="AI113" s="169">
        <v>34727492.169849403</v>
      </c>
      <c r="AJ113" s="169">
        <v>0</v>
      </c>
      <c r="AK113" s="169">
        <v>9137265.2801805809</v>
      </c>
      <c r="AL113" s="169">
        <v>-1939396.2276922299</v>
      </c>
      <c r="AM113" s="169">
        <v>37801885.469661802</v>
      </c>
      <c r="AN113" s="169">
        <v>5053055.5144573599</v>
      </c>
      <c r="AO113" s="169">
        <v>-1342000.2793705501</v>
      </c>
      <c r="AP113" s="169">
        <v>0</v>
      </c>
      <c r="AQ113" s="169">
        <v>0</v>
      </c>
      <c r="AR113" s="169">
        <v>0</v>
      </c>
      <c r="AS113" s="168">
        <v>0</v>
      </c>
      <c r="AT113" s="163">
        <v>0</v>
      </c>
      <c r="AU113" s="168">
        <v>0</v>
      </c>
      <c r="AV113" s="163">
        <v>0</v>
      </c>
      <c r="AW113" s="168">
        <v>0</v>
      </c>
      <c r="AX113" s="163">
        <v>0</v>
      </c>
      <c r="AY113" s="3">
        <v>0</v>
      </c>
      <c r="AZ113">
        <v>0</v>
      </c>
      <c r="BA113" s="3">
        <v>0</v>
      </c>
      <c r="BB113">
        <v>100505016.730267</v>
      </c>
      <c r="BC113">
        <v>102185296.64894401</v>
      </c>
      <c r="BD113" s="3">
        <v>289873774.35105097</v>
      </c>
      <c r="BE113">
        <v>0</v>
      </c>
      <c r="BF113" s="3">
        <v>392059070.99999601</v>
      </c>
      <c r="BH113" s="3"/>
      <c r="BI113"/>
      <c r="BJ113"/>
      <c r="BK113"/>
      <c r="BL113"/>
      <c r="BM113"/>
      <c r="BN113"/>
    </row>
    <row r="114" spans="1:66" x14ac:dyDescent="0.25">
      <c r="A114" t="str">
        <f t="shared" si="2"/>
        <v>1_10_2006</v>
      </c>
      <c r="B114">
        <v>1</v>
      </c>
      <c r="C114">
        <v>10</v>
      </c>
      <c r="D114" s="163">
        <v>2006</v>
      </c>
      <c r="E114" s="169">
        <v>2028458449</v>
      </c>
      <c r="F114" s="169">
        <v>2929500931</v>
      </c>
      <c r="G114" s="169">
        <v>2507212522.99999</v>
      </c>
      <c r="H114" s="169">
        <v>2603647774.99999</v>
      </c>
      <c r="I114" s="169">
        <v>96435252.000002801</v>
      </c>
      <c r="J114" s="169">
        <v>2847523521.7039599</v>
      </c>
      <c r="K114" s="169">
        <v>98851104.136916101</v>
      </c>
      <c r="L114" s="169">
        <v>539962610</v>
      </c>
      <c r="M114" s="169">
        <v>0</v>
      </c>
      <c r="N114" s="169">
        <v>1.5876467787499999</v>
      </c>
      <c r="O114" s="169">
        <v>0</v>
      </c>
      <c r="P114" s="169">
        <v>27655014.75</v>
      </c>
      <c r="Q114" s="169">
        <v>0.70081421238459896</v>
      </c>
      <c r="R114" s="169">
        <v>3.3499999999999899</v>
      </c>
      <c r="S114" s="169">
        <v>36028.75</v>
      </c>
      <c r="T114" s="170">
        <v>30.18</v>
      </c>
      <c r="U114" s="169">
        <v>3.7</v>
      </c>
      <c r="V114" s="169">
        <v>0</v>
      </c>
      <c r="W114" s="169">
        <v>0</v>
      </c>
      <c r="X114" s="169">
        <v>0</v>
      </c>
      <c r="Y114" s="169">
        <v>0</v>
      </c>
      <c r="Z114" s="169">
        <v>0</v>
      </c>
      <c r="AA114" s="169">
        <v>0</v>
      </c>
      <c r="AB114" s="169">
        <v>0</v>
      </c>
      <c r="AC114" s="169">
        <v>0</v>
      </c>
      <c r="AD114" s="169">
        <v>0</v>
      </c>
      <c r="AE114" s="169">
        <v>0</v>
      </c>
      <c r="AF114" s="169">
        <v>0</v>
      </c>
      <c r="AG114" s="169">
        <v>38904080.916374899</v>
      </c>
      <c r="AH114" s="169">
        <v>0</v>
      </c>
      <c r="AI114" s="169">
        <v>3107133.68214883</v>
      </c>
      <c r="AJ114" s="169">
        <v>0</v>
      </c>
      <c r="AK114" s="169">
        <v>11775919.9684163</v>
      </c>
      <c r="AL114" s="169">
        <v>4680060.5172624197</v>
      </c>
      <c r="AM114" s="169">
        <v>27733145.579663198</v>
      </c>
      <c r="AN114" s="169">
        <v>9266393.1952495892</v>
      </c>
      <c r="AO114" s="169">
        <v>-2485102.9712017798</v>
      </c>
      <c r="AP114" s="169">
        <v>-3891501.9721021401</v>
      </c>
      <c r="AQ114" s="169">
        <v>0</v>
      </c>
      <c r="AR114" s="169">
        <v>0</v>
      </c>
      <c r="AS114" s="168">
        <v>0</v>
      </c>
      <c r="AT114" s="163">
        <v>0</v>
      </c>
      <c r="AU114" s="168">
        <v>0</v>
      </c>
      <c r="AV114" s="163">
        <v>0</v>
      </c>
      <c r="AW114" s="168">
        <v>0</v>
      </c>
      <c r="AX114" s="163">
        <v>0</v>
      </c>
      <c r="AY114" s="3">
        <v>0</v>
      </c>
      <c r="AZ114">
        <v>0</v>
      </c>
      <c r="BA114" s="3">
        <v>0</v>
      </c>
      <c r="BB114">
        <v>89090128.915811494</v>
      </c>
      <c r="BC114">
        <v>90167429.418099299</v>
      </c>
      <c r="BD114" s="3">
        <v>6267822.5819035396</v>
      </c>
      <c r="BE114">
        <v>0</v>
      </c>
      <c r="BF114" s="3">
        <v>96435252.000002801</v>
      </c>
      <c r="BH114" s="3"/>
      <c r="BI114"/>
      <c r="BJ114"/>
      <c r="BK114"/>
      <c r="BL114"/>
      <c r="BM114"/>
      <c r="BN114"/>
    </row>
    <row r="115" spans="1:66" x14ac:dyDescent="0.25">
      <c r="A115" t="str">
        <f t="shared" si="2"/>
        <v>1_10_2007</v>
      </c>
      <c r="B115">
        <v>1</v>
      </c>
      <c r="C115">
        <v>10</v>
      </c>
      <c r="D115" s="163">
        <v>2007</v>
      </c>
      <c r="E115" s="169">
        <v>2028458449</v>
      </c>
      <c r="F115" s="169">
        <v>2929500931</v>
      </c>
      <c r="G115" s="169">
        <v>2603647774.99999</v>
      </c>
      <c r="H115" s="169">
        <v>2751026060</v>
      </c>
      <c r="I115" s="169">
        <v>147378285.00000399</v>
      </c>
      <c r="J115" s="169">
        <v>2880692253.8459702</v>
      </c>
      <c r="K115" s="169">
        <v>33168732.1420068</v>
      </c>
      <c r="L115" s="169">
        <v>543107373</v>
      </c>
      <c r="M115" s="169">
        <v>0</v>
      </c>
      <c r="N115" s="169">
        <v>1.5239354946199899</v>
      </c>
      <c r="O115" s="169">
        <v>0</v>
      </c>
      <c r="P115" s="169">
        <v>27714120</v>
      </c>
      <c r="Q115" s="169">
        <v>0.69978105660465495</v>
      </c>
      <c r="R115" s="169">
        <v>3.4605999999999901</v>
      </c>
      <c r="S115" s="169">
        <v>36660.58</v>
      </c>
      <c r="T115" s="170">
        <v>30.4</v>
      </c>
      <c r="U115" s="169">
        <v>3.6</v>
      </c>
      <c r="V115" s="169">
        <v>0</v>
      </c>
      <c r="W115" s="169">
        <v>0</v>
      </c>
      <c r="X115" s="169">
        <v>0</v>
      </c>
      <c r="Y115" s="169">
        <v>0</v>
      </c>
      <c r="Z115" s="169">
        <v>0</v>
      </c>
      <c r="AA115" s="169">
        <v>0</v>
      </c>
      <c r="AB115" s="169">
        <v>0</v>
      </c>
      <c r="AC115" s="169">
        <v>0</v>
      </c>
      <c r="AD115" s="169">
        <v>0</v>
      </c>
      <c r="AE115" s="169">
        <v>0</v>
      </c>
      <c r="AF115" s="169">
        <v>0</v>
      </c>
      <c r="AG115" s="169">
        <v>10411440.018034199</v>
      </c>
      <c r="AH115" s="169">
        <v>0</v>
      </c>
      <c r="AI115" s="169">
        <v>9939825.48586406</v>
      </c>
      <c r="AJ115" s="169">
        <v>0</v>
      </c>
      <c r="AK115" s="169">
        <v>1242466.66599708</v>
      </c>
      <c r="AL115" s="169">
        <v>-1052724.81981711</v>
      </c>
      <c r="AM115" s="169">
        <v>9474665.0833363105</v>
      </c>
      <c r="AN115" s="169">
        <v>-2962093.0379126398</v>
      </c>
      <c r="AO115" s="169">
        <v>1136313.6472005399</v>
      </c>
      <c r="AP115" s="169">
        <v>2022945.8678314299</v>
      </c>
      <c r="AQ115" s="169">
        <v>0</v>
      </c>
      <c r="AR115" s="169">
        <v>0</v>
      </c>
      <c r="AS115" s="168">
        <v>0</v>
      </c>
      <c r="AT115" s="163">
        <v>0</v>
      </c>
      <c r="AU115" s="168">
        <v>0</v>
      </c>
      <c r="AV115" s="163">
        <v>0</v>
      </c>
      <c r="AW115" s="168">
        <v>0</v>
      </c>
      <c r="AX115" s="163">
        <v>0</v>
      </c>
      <c r="AY115" s="3">
        <v>0</v>
      </c>
      <c r="AZ115">
        <v>0</v>
      </c>
      <c r="BA115" s="3">
        <v>0</v>
      </c>
      <c r="BB115">
        <v>30212838.910533901</v>
      </c>
      <c r="BC115">
        <v>30328000.798893798</v>
      </c>
      <c r="BD115" s="3">
        <v>117050284.20111001</v>
      </c>
      <c r="BE115">
        <v>0</v>
      </c>
      <c r="BF115" s="3">
        <v>147378285.00000399</v>
      </c>
      <c r="BH115" s="3"/>
      <c r="BI115"/>
      <c r="BJ115"/>
      <c r="BK115"/>
      <c r="BL115"/>
      <c r="BM115"/>
      <c r="BN115"/>
    </row>
    <row r="116" spans="1:66" x14ac:dyDescent="0.25">
      <c r="A116" t="str">
        <f t="shared" si="2"/>
        <v>1_10_2008</v>
      </c>
      <c r="B116">
        <v>1</v>
      </c>
      <c r="C116">
        <v>10</v>
      </c>
      <c r="D116" s="163">
        <v>2008</v>
      </c>
      <c r="E116" s="169">
        <v>2028458449</v>
      </c>
      <c r="F116" s="169">
        <v>2929500931</v>
      </c>
      <c r="G116" s="169">
        <v>2751026060</v>
      </c>
      <c r="H116" s="169">
        <v>2818659238.99999</v>
      </c>
      <c r="I116" s="169">
        <v>67633178.999994695</v>
      </c>
      <c r="J116" s="169">
        <v>2975575603.6398902</v>
      </c>
      <c r="K116" s="169">
        <v>94883349.793926701</v>
      </c>
      <c r="L116" s="169">
        <v>558408347</v>
      </c>
      <c r="M116" s="169">
        <v>0</v>
      </c>
      <c r="N116" s="169">
        <v>1.5489328795199999</v>
      </c>
      <c r="O116" s="169">
        <v>0</v>
      </c>
      <c r="P116" s="169">
        <v>27956797.669999901</v>
      </c>
      <c r="Q116" s="169">
        <v>0.69861119861852705</v>
      </c>
      <c r="R116" s="169">
        <v>3.9195000000000002</v>
      </c>
      <c r="S116" s="169">
        <v>36716.94</v>
      </c>
      <c r="T116" s="170">
        <v>30.42</v>
      </c>
      <c r="U116" s="169">
        <v>3.7</v>
      </c>
      <c r="V116" s="169">
        <v>0</v>
      </c>
      <c r="W116" s="169">
        <v>0</v>
      </c>
      <c r="X116" s="169">
        <v>0</v>
      </c>
      <c r="Y116" s="169">
        <v>0</v>
      </c>
      <c r="Z116" s="169">
        <v>0</v>
      </c>
      <c r="AA116" s="169">
        <v>0</v>
      </c>
      <c r="AB116" s="169">
        <v>0</v>
      </c>
      <c r="AC116" s="169">
        <v>0</v>
      </c>
      <c r="AD116" s="169">
        <v>0</v>
      </c>
      <c r="AE116" s="169">
        <v>0</v>
      </c>
      <c r="AF116" s="169">
        <v>0</v>
      </c>
      <c r="AG116" s="169">
        <v>53031361.6722707</v>
      </c>
      <c r="AH116" s="169">
        <v>0</v>
      </c>
      <c r="AI116" s="169">
        <v>-4140926.2643682398</v>
      </c>
      <c r="AJ116" s="169">
        <v>0</v>
      </c>
      <c r="AK116" s="169">
        <v>5364910.0168386502</v>
      </c>
      <c r="AL116" s="169">
        <v>-1259456.14779506</v>
      </c>
      <c r="AM116" s="169">
        <v>39251139.5955116</v>
      </c>
      <c r="AN116" s="169">
        <v>-276696.79177677201</v>
      </c>
      <c r="AO116" s="169">
        <v>109126.913226506</v>
      </c>
      <c r="AP116" s="169">
        <v>-2135794.3487656098</v>
      </c>
      <c r="AQ116" s="169">
        <v>0</v>
      </c>
      <c r="AR116" s="169">
        <v>0</v>
      </c>
      <c r="AS116" s="168">
        <v>0</v>
      </c>
      <c r="AT116" s="163">
        <v>0</v>
      </c>
      <c r="AU116" s="168">
        <v>0</v>
      </c>
      <c r="AV116" s="163">
        <v>0</v>
      </c>
      <c r="AW116" s="168">
        <v>0</v>
      </c>
      <c r="AX116" s="163">
        <v>0</v>
      </c>
      <c r="AY116" s="3">
        <v>0</v>
      </c>
      <c r="AZ116">
        <v>0</v>
      </c>
      <c r="BA116" s="3">
        <v>0</v>
      </c>
      <c r="BB116">
        <v>89943664.645141795</v>
      </c>
      <c r="BC116">
        <v>90612444.836721495</v>
      </c>
      <c r="BD116" s="3">
        <v>-22979265.8367268</v>
      </c>
      <c r="BE116">
        <v>0</v>
      </c>
      <c r="BF116" s="3">
        <v>67633178.999994695</v>
      </c>
      <c r="BH116" s="3"/>
      <c r="BI116"/>
      <c r="BJ116"/>
      <c r="BK116"/>
      <c r="BL116"/>
      <c r="BM116"/>
      <c r="BN116"/>
    </row>
    <row r="117" spans="1:66" x14ac:dyDescent="0.25">
      <c r="A117" t="str">
        <f t="shared" si="2"/>
        <v>1_10_2009</v>
      </c>
      <c r="B117">
        <v>1</v>
      </c>
      <c r="C117">
        <v>10</v>
      </c>
      <c r="D117" s="163">
        <v>2009</v>
      </c>
      <c r="E117" s="169">
        <v>2028458449</v>
      </c>
      <c r="F117" s="169">
        <v>2929500931</v>
      </c>
      <c r="G117" s="169">
        <v>2818659238.99999</v>
      </c>
      <c r="H117" s="169">
        <v>2717269399.99999</v>
      </c>
      <c r="I117" s="169">
        <v>-101389838.999999</v>
      </c>
      <c r="J117" s="169">
        <v>2877627988.3832502</v>
      </c>
      <c r="K117" s="169">
        <v>-97947615.256639004</v>
      </c>
      <c r="L117" s="169">
        <v>562176551</v>
      </c>
      <c r="M117" s="169">
        <v>0</v>
      </c>
      <c r="N117" s="169">
        <v>1.63249305102</v>
      </c>
      <c r="O117" s="169">
        <v>0</v>
      </c>
      <c r="P117" s="169">
        <v>27734538</v>
      </c>
      <c r="Q117" s="169">
        <v>0.70705174720515196</v>
      </c>
      <c r="R117" s="169">
        <v>2.84309999999999</v>
      </c>
      <c r="S117" s="169">
        <v>35494.29</v>
      </c>
      <c r="T117" s="170">
        <v>30.61</v>
      </c>
      <c r="U117" s="169">
        <v>3.9</v>
      </c>
      <c r="V117" s="169">
        <v>0</v>
      </c>
      <c r="W117" s="169">
        <v>0</v>
      </c>
      <c r="X117" s="169">
        <v>0</v>
      </c>
      <c r="Y117" s="169">
        <v>0</v>
      </c>
      <c r="Z117" s="169">
        <v>0</v>
      </c>
      <c r="AA117" s="169">
        <v>0</v>
      </c>
      <c r="AB117" s="169">
        <v>0</v>
      </c>
      <c r="AC117" s="169">
        <v>0</v>
      </c>
      <c r="AD117" s="169">
        <v>0</v>
      </c>
      <c r="AE117" s="169">
        <v>0</v>
      </c>
      <c r="AF117" s="169">
        <v>0</v>
      </c>
      <c r="AG117" s="169">
        <v>13057707.5259261</v>
      </c>
      <c r="AH117" s="169">
        <v>0</v>
      </c>
      <c r="AI117" s="169">
        <v>-13862624.2921583</v>
      </c>
      <c r="AJ117" s="169">
        <v>0</v>
      </c>
      <c r="AK117" s="169">
        <v>-5023091.3282542704</v>
      </c>
      <c r="AL117" s="169">
        <v>9327934.9960270394</v>
      </c>
      <c r="AM117" s="169">
        <v>-98916345.880111903</v>
      </c>
      <c r="AN117" s="169">
        <v>6257287.7756507397</v>
      </c>
      <c r="AO117" s="169">
        <v>1062371.87494838</v>
      </c>
      <c r="AP117" s="169">
        <v>-4374905.5521339402</v>
      </c>
      <c r="AQ117" s="169">
        <v>0</v>
      </c>
      <c r="AR117" s="169">
        <v>0</v>
      </c>
      <c r="AS117" s="168">
        <v>0</v>
      </c>
      <c r="AT117" s="163">
        <v>0</v>
      </c>
      <c r="AU117" s="168">
        <v>0</v>
      </c>
      <c r="AV117" s="163">
        <v>0</v>
      </c>
      <c r="AW117" s="168">
        <v>0</v>
      </c>
      <c r="AX117" s="163">
        <v>0</v>
      </c>
      <c r="AY117" s="3">
        <v>0</v>
      </c>
      <c r="AZ117">
        <v>0</v>
      </c>
      <c r="BA117" s="3">
        <v>0</v>
      </c>
      <c r="BB117">
        <v>-92471664.880106196</v>
      </c>
      <c r="BC117">
        <v>-92782368.004168302</v>
      </c>
      <c r="BD117" s="3">
        <v>-8607470.9958311394</v>
      </c>
      <c r="BE117">
        <v>0</v>
      </c>
      <c r="BF117" s="3">
        <v>-101389838.999999</v>
      </c>
      <c r="BH117" s="3"/>
      <c r="BI117"/>
      <c r="BJ117"/>
      <c r="BK117"/>
      <c r="BL117"/>
      <c r="BM117"/>
      <c r="BN117"/>
    </row>
    <row r="118" spans="1:66" x14ac:dyDescent="0.25">
      <c r="A118" t="str">
        <f t="shared" si="2"/>
        <v>1_10_2010</v>
      </c>
      <c r="B118">
        <v>1</v>
      </c>
      <c r="C118">
        <v>10</v>
      </c>
      <c r="D118" s="163">
        <v>2010</v>
      </c>
      <c r="E118" s="169">
        <v>2028458449</v>
      </c>
      <c r="F118" s="169">
        <v>2929500931</v>
      </c>
      <c r="G118" s="169">
        <v>2717269399.99999</v>
      </c>
      <c r="H118" s="169">
        <v>2812782058</v>
      </c>
      <c r="I118" s="169">
        <v>95512658.000002801</v>
      </c>
      <c r="J118" s="169">
        <v>2893296247.7571602</v>
      </c>
      <c r="K118" s="169">
        <v>15668259.3739042</v>
      </c>
      <c r="L118" s="169">
        <v>552453533.99999905</v>
      </c>
      <c r="M118" s="169">
        <v>0</v>
      </c>
      <c r="N118" s="169">
        <v>1.6339541181999999</v>
      </c>
      <c r="O118" s="169">
        <v>0</v>
      </c>
      <c r="P118" s="169">
        <v>27553600.749999899</v>
      </c>
      <c r="Q118" s="169">
        <v>0.71198282361478205</v>
      </c>
      <c r="R118" s="169">
        <v>3.2889999999999899</v>
      </c>
      <c r="S118" s="169">
        <v>35213</v>
      </c>
      <c r="T118" s="170">
        <v>30.93</v>
      </c>
      <c r="U118" s="169">
        <v>3.9</v>
      </c>
      <c r="V118" s="169">
        <v>0</v>
      </c>
      <c r="W118" s="169">
        <v>0</v>
      </c>
      <c r="X118" s="169">
        <v>0</v>
      </c>
      <c r="Y118" s="169">
        <v>0</v>
      </c>
      <c r="Z118" s="169">
        <v>0</v>
      </c>
      <c r="AA118" s="169">
        <v>0</v>
      </c>
      <c r="AB118" s="169">
        <v>0</v>
      </c>
      <c r="AC118" s="169">
        <v>0</v>
      </c>
      <c r="AD118" s="169">
        <v>0</v>
      </c>
      <c r="AE118" s="169">
        <v>0</v>
      </c>
      <c r="AF118" s="169">
        <v>0</v>
      </c>
      <c r="AG118" s="169">
        <v>-32384867.282605998</v>
      </c>
      <c r="AH118" s="169">
        <v>0</v>
      </c>
      <c r="AI118" s="169">
        <v>-230436.941681656</v>
      </c>
      <c r="AJ118" s="169">
        <v>0</v>
      </c>
      <c r="AK118" s="169">
        <v>-3971486.7576840199</v>
      </c>
      <c r="AL118" s="169">
        <v>5249866.5455385698</v>
      </c>
      <c r="AM118" s="169">
        <v>43498735.349693403</v>
      </c>
      <c r="AN118" s="169">
        <v>1415992.6395116099</v>
      </c>
      <c r="AO118" s="169">
        <v>1725118.99817576</v>
      </c>
      <c r="AP118" s="169">
        <v>0</v>
      </c>
      <c r="AQ118" s="169">
        <v>0</v>
      </c>
      <c r="AR118" s="169">
        <v>0</v>
      </c>
      <c r="AS118" s="168">
        <v>0</v>
      </c>
      <c r="AT118" s="163">
        <v>0</v>
      </c>
      <c r="AU118" s="168">
        <v>0</v>
      </c>
      <c r="AV118" s="163">
        <v>0</v>
      </c>
      <c r="AW118" s="168">
        <v>0</v>
      </c>
      <c r="AX118" s="163">
        <v>0</v>
      </c>
      <c r="AY118" s="3">
        <v>0</v>
      </c>
      <c r="AZ118">
        <v>0</v>
      </c>
      <c r="BA118" s="3">
        <v>0</v>
      </c>
      <c r="BB118">
        <v>15302922.5509477</v>
      </c>
      <c r="BC118">
        <v>14795130.544964099</v>
      </c>
      <c r="BD118" s="3">
        <v>80717527.455038697</v>
      </c>
      <c r="BE118">
        <v>0</v>
      </c>
      <c r="BF118" s="3">
        <v>95512658.000002801</v>
      </c>
      <c r="BH118" s="3"/>
      <c r="BI118"/>
      <c r="BJ118"/>
      <c r="BK118"/>
      <c r="BL118"/>
      <c r="BM118"/>
      <c r="BN118"/>
    </row>
    <row r="119" spans="1:66" x14ac:dyDescent="0.25">
      <c r="A119" t="str">
        <f t="shared" si="2"/>
        <v>1_10_2011</v>
      </c>
      <c r="B119">
        <v>1</v>
      </c>
      <c r="C119">
        <v>10</v>
      </c>
      <c r="D119" s="163">
        <v>2011</v>
      </c>
      <c r="E119" s="169">
        <v>2028458449</v>
      </c>
      <c r="F119" s="169">
        <v>2929500931</v>
      </c>
      <c r="G119" s="169">
        <v>2812782058</v>
      </c>
      <c r="H119" s="169">
        <v>2875478446.99999</v>
      </c>
      <c r="I119" s="169">
        <v>62696388.999994203</v>
      </c>
      <c r="J119" s="169">
        <v>2921453862.03265</v>
      </c>
      <c r="K119" s="169">
        <v>28157614.2754969</v>
      </c>
      <c r="L119" s="169">
        <v>542784231</v>
      </c>
      <c r="M119" s="169">
        <v>0</v>
      </c>
      <c r="N119" s="169">
        <v>1.73929841568</v>
      </c>
      <c r="O119" s="169">
        <v>0</v>
      </c>
      <c r="P119" s="169">
        <v>27682634.670000002</v>
      </c>
      <c r="Q119" s="169">
        <v>0.71184921256512901</v>
      </c>
      <c r="R119" s="169">
        <v>4.0655999999999999</v>
      </c>
      <c r="S119" s="169">
        <v>34147.68</v>
      </c>
      <c r="T119" s="170">
        <v>31.299999999999901</v>
      </c>
      <c r="U119" s="169">
        <v>3.9</v>
      </c>
      <c r="V119" s="169">
        <v>0</v>
      </c>
      <c r="W119" s="169">
        <v>0</v>
      </c>
      <c r="X119" s="169">
        <v>0</v>
      </c>
      <c r="Y119" s="169">
        <v>0</v>
      </c>
      <c r="Z119" s="169">
        <v>0</v>
      </c>
      <c r="AA119" s="169">
        <v>0</v>
      </c>
      <c r="AB119" s="169">
        <v>0</v>
      </c>
      <c r="AC119" s="169">
        <v>0</v>
      </c>
      <c r="AD119" s="169">
        <v>0</v>
      </c>
      <c r="AE119" s="169">
        <v>0</v>
      </c>
      <c r="AF119" s="169">
        <v>0</v>
      </c>
      <c r="AG119" s="169">
        <v>-33925858.825952098</v>
      </c>
      <c r="AH119" s="169">
        <v>0</v>
      </c>
      <c r="AI119" s="169">
        <v>-16809312.289924499</v>
      </c>
      <c r="AJ119" s="169">
        <v>0</v>
      </c>
      <c r="AK119" s="169">
        <v>2938216.8787094201</v>
      </c>
      <c r="AL119" s="169">
        <v>-147103.069966315</v>
      </c>
      <c r="AM119" s="169">
        <v>68543734.929964393</v>
      </c>
      <c r="AN119" s="169">
        <v>5663649.5995106502</v>
      </c>
      <c r="AO119" s="169">
        <v>2064884.31385057</v>
      </c>
      <c r="AP119" s="169">
        <v>0</v>
      </c>
      <c r="AQ119" s="169">
        <v>0</v>
      </c>
      <c r="AR119" s="169">
        <v>0</v>
      </c>
      <c r="AS119" s="168">
        <v>0</v>
      </c>
      <c r="AT119" s="163">
        <v>0</v>
      </c>
      <c r="AU119" s="168">
        <v>0</v>
      </c>
      <c r="AV119" s="163">
        <v>0</v>
      </c>
      <c r="AW119" s="168">
        <v>0</v>
      </c>
      <c r="AX119" s="163">
        <v>0</v>
      </c>
      <c r="AY119" s="3">
        <v>0</v>
      </c>
      <c r="AZ119">
        <v>0</v>
      </c>
      <c r="BA119" s="3">
        <v>0</v>
      </c>
      <c r="BB119">
        <v>28328211.536192</v>
      </c>
      <c r="BC119">
        <v>27374048.6448972</v>
      </c>
      <c r="BD119" s="3">
        <v>35322340.355097003</v>
      </c>
      <c r="BE119">
        <v>0</v>
      </c>
      <c r="BF119" s="3">
        <v>62696388.999994203</v>
      </c>
      <c r="BH119" s="3"/>
      <c r="BI119"/>
      <c r="BJ119"/>
      <c r="BK119"/>
      <c r="BL119"/>
      <c r="BM119"/>
      <c r="BN119"/>
    </row>
    <row r="120" spans="1:66" x14ac:dyDescent="0.25">
      <c r="A120" t="str">
        <f t="shared" si="2"/>
        <v>1_10_2012</v>
      </c>
      <c r="B120">
        <v>1</v>
      </c>
      <c r="C120">
        <v>10</v>
      </c>
      <c r="D120" s="163">
        <v>2012</v>
      </c>
      <c r="E120" s="169">
        <v>2028458449</v>
      </c>
      <c r="F120" s="169">
        <v>2929500931</v>
      </c>
      <c r="G120" s="169">
        <v>2875478446.99999</v>
      </c>
      <c r="H120" s="169">
        <v>2929500930.99999</v>
      </c>
      <c r="I120" s="169">
        <v>54022483.999999501</v>
      </c>
      <c r="J120" s="169">
        <v>2976671394.1071501</v>
      </c>
      <c r="K120" s="169">
        <v>55217532.074496701</v>
      </c>
      <c r="L120" s="169">
        <v>542311539</v>
      </c>
      <c r="M120" s="169">
        <v>0</v>
      </c>
      <c r="N120" s="169">
        <v>1.6964752675200001</v>
      </c>
      <c r="O120" s="169">
        <v>0</v>
      </c>
      <c r="P120" s="169">
        <v>27909105.420000002</v>
      </c>
      <c r="Q120" s="169">
        <v>0.70702565886186597</v>
      </c>
      <c r="R120" s="169">
        <v>4.1093000000000002</v>
      </c>
      <c r="S120" s="169">
        <v>33963.31</v>
      </c>
      <c r="T120" s="170">
        <v>31.51</v>
      </c>
      <c r="U120" s="169">
        <v>4.0999999999999996</v>
      </c>
      <c r="V120" s="169">
        <v>0</v>
      </c>
      <c r="W120" s="169">
        <v>0</v>
      </c>
      <c r="X120" s="169">
        <v>0</v>
      </c>
      <c r="Y120" s="169">
        <v>0</v>
      </c>
      <c r="Z120" s="169">
        <v>0</v>
      </c>
      <c r="AA120" s="169">
        <v>0</v>
      </c>
      <c r="AB120" s="169">
        <v>1</v>
      </c>
      <c r="AC120" s="169">
        <v>0</v>
      </c>
      <c r="AD120" s="169">
        <v>0</v>
      </c>
      <c r="AE120" s="169">
        <v>0</v>
      </c>
      <c r="AF120" s="169">
        <v>0</v>
      </c>
      <c r="AG120" s="169">
        <v>-1721152.6191825201</v>
      </c>
      <c r="AH120" s="169">
        <v>0</v>
      </c>
      <c r="AI120" s="169">
        <v>6933375.8577847704</v>
      </c>
      <c r="AJ120" s="169">
        <v>0</v>
      </c>
      <c r="AK120" s="169">
        <v>5240228.4405002696</v>
      </c>
      <c r="AL120" s="169">
        <v>-5424028.2232941398</v>
      </c>
      <c r="AM120" s="169">
        <v>3575642.84998684</v>
      </c>
      <c r="AN120" s="169">
        <v>1019491.2971056401</v>
      </c>
      <c r="AO120" s="169">
        <v>1197894.0678497599</v>
      </c>
      <c r="AP120" s="169">
        <v>-4463095.9460303001</v>
      </c>
      <c r="AQ120" s="169">
        <v>0</v>
      </c>
      <c r="AR120" s="169">
        <v>0</v>
      </c>
      <c r="AS120" s="168">
        <v>0</v>
      </c>
      <c r="AT120" s="163">
        <v>0</v>
      </c>
      <c r="AU120" s="168">
        <v>0</v>
      </c>
      <c r="AV120" s="163">
        <v>0</v>
      </c>
      <c r="AW120" s="168">
        <v>47902473.6363746</v>
      </c>
      <c r="AX120" s="163">
        <v>0</v>
      </c>
      <c r="AY120" s="3">
        <v>0</v>
      </c>
      <c r="AZ120">
        <v>0</v>
      </c>
      <c r="BA120" s="3">
        <v>0</v>
      </c>
      <c r="BB120">
        <v>54260829.361094899</v>
      </c>
      <c r="BC120">
        <v>54348564.404941201</v>
      </c>
      <c r="BD120" s="3">
        <v>-326080.40494169202</v>
      </c>
      <c r="BE120">
        <v>0</v>
      </c>
      <c r="BF120" s="3">
        <v>54022483.999999501</v>
      </c>
      <c r="BH120" s="3"/>
      <c r="BI120"/>
      <c r="BJ120"/>
      <c r="BK120"/>
      <c r="BL120"/>
      <c r="BM120"/>
      <c r="BN120"/>
    </row>
    <row r="121" spans="1:66" x14ac:dyDescent="0.25">
      <c r="A121" t="str">
        <f t="shared" si="2"/>
        <v>1_10_2013</v>
      </c>
      <c r="B121">
        <v>1</v>
      </c>
      <c r="C121">
        <v>10</v>
      </c>
      <c r="D121" s="163">
        <v>2013</v>
      </c>
      <c r="E121" s="169">
        <v>2028458449</v>
      </c>
      <c r="F121" s="169">
        <v>2929500931</v>
      </c>
      <c r="G121" s="169">
        <v>2929500930.99999</v>
      </c>
      <c r="H121" s="169">
        <v>3028731445.99999</v>
      </c>
      <c r="I121" s="169">
        <v>99230515.0000038</v>
      </c>
      <c r="J121" s="169">
        <v>3025553936.6520901</v>
      </c>
      <c r="K121" s="169">
        <v>48882542.544934697</v>
      </c>
      <c r="L121" s="169">
        <v>554417452</v>
      </c>
      <c r="M121" s="169">
        <v>0</v>
      </c>
      <c r="N121" s="169">
        <v>1.75772764368</v>
      </c>
      <c r="O121" s="169">
        <v>0</v>
      </c>
      <c r="P121" s="169">
        <v>28818049.079999998</v>
      </c>
      <c r="Q121" s="169">
        <v>0.70818988617793599</v>
      </c>
      <c r="R121" s="169">
        <v>3.9420000000000002</v>
      </c>
      <c r="S121" s="169">
        <v>33700.32</v>
      </c>
      <c r="T121" s="170">
        <v>29.93</v>
      </c>
      <c r="U121" s="169">
        <v>4.2</v>
      </c>
      <c r="V121" s="169">
        <v>0</v>
      </c>
      <c r="W121" s="169">
        <v>0</v>
      </c>
      <c r="X121" s="169">
        <v>0</v>
      </c>
      <c r="Y121" s="169">
        <v>0</v>
      </c>
      <c r="Z121" s="169">
        <v>0</v>
      </c>
      <c r="AA121" s="169">
        <v>0</v>
      </c>
      <c r="AB121" s="169">
        <v>2</v>
      </c>
      <c r="AC121" s="169">
        <v>0</v>
      </c>
      <c r="AD121" s="169">
        <v>0</v>
      </c>
      <c r="AE121" s="169">
        <v>1</v>
      </c>
      <c r="AF121" s="169">
        <v>0</v>
      </c>
      <c r="AG121" s="169">
        <v>44785487.753472902</v>
      </c>
      <c r="AH121" s="169">
        <v>0</v>
      </c>
      <c r="AI121" s="169">
        <v>-10040228.919384601</v>
      </c>
      <c r="AJ121" s="169">
        <v>0</v>
      </c>
      <c r="AK121" s="169">
        <v>21055875.299483601</v>
      </c>
      <c r="AL121" s="169">
        <v>1335318.97368355</v>
      </c>
      <c r="AM121" s="169">
        <v>-14076093.988822101</v>
      </c>
      <c r="AN121" s="169">
        <v>1491463.12475099</v>
      </c>
      <c r="AO121" s="169">
        <v>-9165770.7507522907</v>
      </c>
      <c r="AP121" s="169">
        <v>-2274355.6028449102</v>
      </c>
      <c r="AQ121" s="169">
        <v>0</v>
      </c>
      <c r="AR121" s="169">
        <v>0</v>
      </c>
      <c r="AS121" s="168">
        <v>0</v>
      </c>
      <c r="AT121" s="163">
        <v>0</v>
      </c>
      <c r="AU121" s="168">
        <v>0</v>
      </c>
      <c r="AV121" s="163">
        <v>0</v>
      </c>
      <c r="AW121" s="168">
        <v>48802431.908807904</v>
      </c>
      <c r="AX121" s="163">
        <v>0</v>
      </c>
      <c r="AY121" s="3">
        <v>0</v>
      </c>
      <c r="AZ121">
        <v>-33124909.5921757</v>
      </c>
      <c r="BA121" s="3">
        <v>0</v>
      </c>
      <c r="BB121">
        <v>48789218.206219301</v>
      </c>
      <c r="BC121">
        <v>48107914.8267847</v>
      </c>
      <c r="BD121" s="3">
        <v>51122600.173219003</v>
      </c>
      <c r="BE121">
        <v>0</v>
      </c>
      <c r="BF121" s="3">
        <v>99230515.0000038</v>
      </c>
      <c r="BH121" s="3"/>
      <c r="BI121"/>
      <c r="BJ121"/>
      <c r="BK121"/>
      <c r="BL121"/>
      <c r="BM121"/>
      <c r="BN121"/>
    </row>
    <row r="122" spans="1:66" x14ac:dyDescent="0.25">
      <c r="A122" t="str">
        <f t="shared" si="2"/>
        <v>1_10_2014</v>
      </c>
      <c r="B122">
        <v>1</v>
      </c>
      <c r="C122">
        <v>10</v>
      </c>
      <c r="D122" s="163">
        <v>2014</v>
      </c>
      <c r="E122" s="169">
        <v>2028458449</v>
      </c>
      <c r="F122" s="169">
        <v>2929500931</v>
      </c>
      <c r="G122" s="169">
        <v>3028731445.99999</v>
      </c>
      <c r="H122" s="169">
        <v>3137384053.99999</v>
      </c>
      <c r="I122" s="169">
        <v>108652607.999998</v>
      </c>
      <c r="J122" s="169">
        <v>3098335480.18538</v>
      </c>
      <c r="K122" s="169">
        <v>72781543.533290297</v>
      </c>
      <c r="L122" s="169">
        <v>561346638.99999905</v>
      </c>
      <c r="M122" s="169">
        <v>0</v>
      </c>
      <c r="N122" s="169">
        <v>1.74858594174</v>
      </c>
      <c r="O122" s="169">
        <v>0</v>
      </c>
      <c r="P122" s="169">
        <v>29110612.079999998</v>
      </c>
      <c r="Q122" s="169">
        <v>0.71033623275977098</v>
      </c>
      <c r="R122" s="169">
        <v>3.75239999999999</v>
      </c>
      <c r="S122" s="169">
        <v>33580.799999999901</v>
      </c>
      <c r="T122" s="170">
        <v>30.2</v>
      </c>
      <c r="U122" s="169">
        <v>4.2</v>
      </c>
      <c r="V122" s="169">
        <v>0</v>
      </c>
      <c r="W122" s="169">
        <v>0</v>
      </c>
      <c r="X122" s="169">
        <v>0</v>
      </c>
      <c r="Y122" s="169">
        <v>0</v>
      </c>
      <c r="Z122" s="169">
        <v>0</v>
      </c>
      <c r="AA122" s="169">
        <v>0</v>
      </c>
      <c r="AB122" s="169">
        <v>3</v>
      </c>
      <c r="AC122" s="169">
        <v>0</v>
      </c>
      <c r="AD122" s="169">
        <v>0</v>
      </c>
      <c r="AE122" s="169">
        <v>1</v>
      </c>
      <c r="AF122" s="169">
        <v>0</v>
      </c>
      <c r="AG122" s="169">
        <v>25963316.143759899</v>
      </c>
      <c r="AH122" s="169">
        <v>0</v>
      </c>
      <c r="AI122" s="169">
        <v>1537527.34602369</v>
      </c>
      <c r="AJ122" s="169">
        <v>0</v>
      </c>
      <c r="AK122" s="169">
        <v>6844173.8240447696</v>
      </c>
      <c r="AL122" s="169">
        <v>2545644.1809633598</v>
      </c>
      <c r="AM122" s="169">
        <v>-17093276.4449341</v>
      </c>
      <c r="AN122" s="169">
        <v>704662.66148204799</v>
      </c>
      <c r="AO122" s="169">
        <v>1622330.6617503699</v>
      </c>
      <c r="AP122" s="169">
        <v>0</v>
      </c>
      <c r="AQ122" s="169">
        <v>0</v>
      </c>
      <c r="AR122" s="169">
        <v>0</v>
      </c>
      <c r="AS122" s="168">
        <v>0</v>
      </c>
      <c r="AT122" s="163">
        <v>0</v>
      </c>
      <c r="AU122" s="168">
        <v>0</v>
      </c>
      <c r="AV122" s="163">
        <v>0</v>
      </c>
      <c r="AW122" s="168">
        <v>50455508.854549199</v>
      </c>
      <c r="AX122" s="163">
        <v>0</v>
      </c>
      <c r="AY122" s="3">
        <v>0</v>
      </c>
      <c r="AZ122">
        <v>0</v>
      </c>
      <c r="BA122" s="3">
        <v>0</v>
      </c>
      <c r="BB122">
        <v>72579887.227639198</v>
      </c>
      <c r="BC122">
        <v>72857980.456833705</v>
      </c>
      <c r="BD122" s="3">
        <v>35794627.543164797</v>
      </c>
      <c r="BE122">
        <v>0</v>
      </c>
      <c r="BF122" s="3">
        <v>108652607.999998</v>
      </c>
      <c r="BH122" s="3"/>
      <c r="BI122"/>
      <c r="BJ122"/>
      <c r="BK122"/>
      <c r="BL122"/>
      <c r="BM122"/>
      <c r="BN122"/>
    </row>
    <row r="123" spans="1:66" x14ac:dyDescent="0.25">
      <c r="A123" t="str">
        <f t="shared" si="2"/>
        <v>1_10_2015</v>
      </c>
      <c r="B123">
        <v>1</v>
      </c>
      <c r="C123">
        <v>10</v>
      </c>
      <c r="D123" s="163">
        <v>2015</v>
      </c>
      <c r="E123" s="169">
        <v>2028458449</v>
      </c>
      <c r="F123" s="169">
        <v>2929500931</v>
      </c>
      <c r="G123" s="169">
        <v>3137384053.99999</v>
      </c>
      <c r="H123" s="169">
        <v>3049980992.99999</v>
      </c>
      <c r="I123" s="169">
        <v>-87403061.000001401</v>
      </c>
      <c r="J123" s="169">
        <v>3029060061.4987798</v>
      </c>
      <c r="K123" s="169">
        <v>-69275418.686598301</v>
      </c>
      <c r="L123" s="169">
        <v>562540969</v>
      </c>
      <c r="M123" s="169">
        <v>0</v>
      </c>
      <c r="N123" s="169">
        <v>1.88406904356</v>
      </c>
      <c r="O123" s="169">
        <v>0</v>
      </c>
      <c r="P123" s="169">
        <v>29378317.829999901</v>
      </c>
      <c r="Q123" s="169">
        <v>0.71350123486694395</v>
      </c>
      <c r="R123" s="169">
        <v>2.7029999999999998</v>
      </c>
      <c r="S123" s="169">
        <v>34173.339999999902</v>
      </c>
      <c r="T123" s="170">
        <v>30.17</v>
      </c>
      <c r="U123" s="169">
        <v>4.0999999999999996</v>
      </c>
      <c r="V123" s="169">
        <v>0</v>
      </c>
      <c r="W123" s="169">
        <v>0</v>
      </c>
      <c r="X123" s="169">
        <v>0</v>
      </c>
      <c r="Y123" s="169">
        <v>0</v>
      </c>
      <c r="Z123" s="169">
        <v>0</v>
      </c>
      <c r="AA123" s="169">
        <v>0</v>
      </c>
      <c r="AB123" s="169">
        <v>4</v>
      </c>
      <c r="AC123" s="169">
        <v>0</v>
      </c>
      <c r="AD123" s="169">
        <v>0</v>
      </c>
      <c r="AE123" s="169">
        <v>1</v>
      </c>
      <c r="AF123" s="169">
        <v>0</v>
      </c>
      <c r="AG123" s="169">
        <v>4585804.9121613596</v>
      </c>
      <c r="AH123" s="169">
        <v>0</v>
      </c>
      <c r="AI123" s="169">
        <v>-22988615.170167599</v>
      </c>
      <c r="AJ123" s="169">
        <v>0</v>
      </c>
      <c r="AK123" s="169">
        <v>6424501.6631032601</v>
      </c>
      <c r="AL123" s="169">
        <v>3889245.6005346202</v>
      </c>
      <c r="AM123" s="169">
        <v>-111230744.784523</v>
      </c>
      <c r="AN123" s="169">
        <v>-3591155.06187271</v>
      </c>
      <c r="AO123" s="169">
        <v>-186670.02109073201</v>
      </c>
      <c r="AP123" s="169">
        <v>2437640.8240701901</v>
      </c>
      <c r="AQ123" s="169">
        <v>0</v>
      </c>
      <c r="AR123" s="169">
        <v>0</v>
      </c>
      <c r="AS123" s="168">
        <v>0</v>
      </c>
      <c r="AT123" s="163">
        <v>0</v>
      </c>
      <c r="AU123" s="168">
        <v>0</v>
      </c>
      <c r="AV123" s="163">
        <v>0</v>
      </c>
      <c r="AW123" s="168">
        <v>52265548.048434801</v>
      </c>
      <c r="AX123" s="163">
        <v>0</v>
      </c>
      <c r="AY123" s="3">
        <v>0</v>
      </c>
      <c r="AZ123">
        <v>0</v>
      </c>
      <c r="BA123" s="3">
        <v>0</v>
      </c>
      <c r="BB123">
        <v>-68394443.989350095</v>
      </c>
      <c r="BC123">
        <v>-70148502.417337507</v>
      </c>
      <c r="BD123" s="3">
        <v>-17254558.582663801</v>
      </c>
      <c r="BE123">
        <v>0</v>
      </c>
      <c r="BF123" s="3">
        <v>-87403061.000001401</v>
      </c>
      <c r="BH123" s="3"/>
      <c r="BI123"/>
      <c r="BJ123"/>
      <c r="BK123"/>
      <c r="BL123"/>
      <c r="BM123"/>
      <c r="BN123"/>
    </row>
    <row r="124" spans="1:66" x14ac:dyDescent="0.25">
      <c r="A124" t="str">
        <f t="shared" si="2"/>
        <v>1_10_2016</v>
      </c>
      <c r="B124">
        <v>1</v>
      </c>
      <c r="C124">
        <v>10</v>
      </c>
      <c r="D124" s="163">
        <v>2016</v>
      </c>
      <c r="E124" s="169">
        <v>2028458449</v>
      </c>
      <c r="F124" s="169">
        <v>2929500931</v>
      </c>
      <c r="G124" s="169">
        <v>3049980992.99999</v>
      </c>
      <c r="H124" s="169">
        <v>3072351667.99999</v>
      </c>
      <c r="I124" s="169">
        <v>22370675.000002801</v>
      </c>
      <c r="J124" s="169">
        <v>3026137600.0264301</v>
      </c>
      <c r="K124" s="169">
        <v>-2922461.4723434402</v>
      </c>
      <c r="L124" s="169">
        <v>562018755.99999905</v>
      </c>
      <c r="M124" s="169">
        <v>0</v>
      </c>
      <c r="N124" s="169">
        <v>1.8938954432999999</v>
      </c>
      <c r="O124" s="169">
        <v>0</v>
      </c>
      <c r="P124" s="169">
        <v>29437697.499999899</v>
      </c>
      <c r="Q124" s="169">
        <v>0.71426500750022204</v>
      </c>
      <c r="R124" s="169">
        <v>2.4255</v>
      </c>
      <c r="S124" s="169">
        <v>35302.049999999901</v>
      </c>
      <c r="T124" s="170">
        <v>29.88</v>
      </c>
      <c r="U124" s="169">
        <v>4.5</v>
      </c>
      <c r="V124" s="169">
        <v>0</v>
      </c>
      <c r="W124" s="169">
        <v>0</v>
      </c>
      <c r="X124" s="169">
        <v>0</v>
      </c>
      <c r="Y124" s="169">
        <v>0</v>
      </c>
      <c r="Z124" s="169">
        <v>0</v>
      </c>
      <c r="AA124" s="169">
        <v>0</v>
      </c>
      <c r="AB124" s="169">
        <v>5</v>
      </c>
      <c r="AC124" s="169">
        <v>0</v>
      </c>
      <c r="AD124" s="169">
        <v>0</v>
      </c>
      <c r="AE124" s="169">
        <v>1</v>
      </c>
      <c r="AF124" s="169">
        <v>0</v>
      </c>
      <c r="AG124" s="169">
        <v>-1946044.62211769</v>
      </c>
      <c r="AH124" s="169">
        <v>0</v>
      </c>
      <c r="AI124" s="169">
        <v>-1585220.1363603</v>
      </c>
      <c r="AJ124" s="169">
        <v>0</v>
      </c>
      <c r="AK124" s="169">
        <v>1376505.2458478</v>
      </c>
      <c r="AL124" s="169">
        <v>911970.48023017996</v>
      </c>
      <c r="AM124" s="169">
        <v>-34178800.997814797</v>
      </c>
      <c r="AN124" s="169">
        <v>-6482571.7883069599</v>
      </c>
      <c r="AO124" s="169">
        <v>-1753754.49568286</v>
      </c>
      <c r="AP124" s="169">
        <v>-9460543.0225930009</v>
      </c>
      <c r="AQ124" s="169">
        <v>0</v>
      </c>
      <c r="AR124" s="169">
        <v>0</v>
      </c>
      <c r="AS124" s="168">
        <v>0</v>
      </c>
      <c r="AT124" s="163">
        <v>0</v>
      </c>
      <c r="AU124" s="168">
        <v>0</v>
      </c>
      <c r="AV124" s="163">
        <v>0</v>
      </c>
      <c r="AW124" s="168">
        <v>50809504.157840103</v>
      </c>
      <c r="AX124" s="163">
        <v>0</v>
      </c>
      <c r="AY124" s="3">
        <v>0</v>
      </c>
      <c r="AZ124">
        <v>0</v>
      </c>
      <c r="BA124" s="3">
        <v>0</v>
      </c>
      <c r="BB124">
        <v>-2308955.1789575201</v>
      </c>
      <c r="BC124">
        <v>-2942646.1550624198</v>
      </c>
      <c r="BD124" s="3">
        <v>25313321.155065201</v>
      </c>
      <c r="BE124">
        <v>0</v>
      </c>
      <c r="BF124" s="3">
        <v>22370675.000002801</v>
      </c>
      <c r="BH124" s="3"/>
      <c r="BI124"/>
      <c r="BJ124"/>
      <c r="BK124"/>
      <c r="BL124"/>
      <c r="BM124"/>
      <c r="BN124"/>
    </row>
    <row r="125" spans="1:66" x14ac:dyDescent="0.25">
      <c r="A125" t="str">
        <f t="shared" si="2"/>
        <v>1_10_2017</v>
      </c>
      <c r="B125">
        <v>1</v>
      </c>
      <c r="C125">
        <v>10</v>
      </c>
      <c r="D125" s="163">
        <v>2017</v>
      </c>
      <c r="E125" s="169">
        <v>2028458449</v>
      </c>
      <c r="F125" s="169">
        <v>2929500931</v>
      </c>
      <c r="G125" s="169">
        <v>3072351667.99999</v>
      </c>
      <c r="H125" s="169">
        <v>3093336562</v>
      </c>
      <c r="I125" s="169">
        <v>20984894.000001401</v>
      </c>
      <c r="J125" s="169">
        <v>3125879392.7642202</v>
      </c>
      <c r="K125" s="169">
        <v>99741792.737781003</v>
      </c>
      <c r="L125" s="169">
        <v>565251751</v>
      </c>
      <c r="M125" s="169">
        <v>0</v>
      </c>
      <c r="N125" s="169">
        <v>1.89783477048</v>
      </c>
      <c r="O125" s="169">
        <v>0</v>
      </c>
      <c r="P125" s="169">
        <v>29668394.669999901</v>
      </c>
      <c r="Q125" s="169">
        <v>0.71555075149007497</v>
      </c>
      <c r="R125" s="169">
        <v>2.6928000000000001</v>
      </c>
      <c r="S125" s="169">
        <v>35945.819999999898</v>
      </c>
      <c r="T125" s="170">
        <v>30</v>
      </c>
      <c r="U125" s="169">
        <v>4.5</v>
      </c>
      <c r="V125" s="169">
        <v>0</v>
      </c>
      <c r="W125" s="169">
        <v>0</v>
      </c>
      <c r="X125" s="169">
        <v>0</v>
      </c>
      <c r="Y125" s="169">
        <v>0</v>
      </c>
      <c r="Z125" s="169">
        <v>0</v>
      </c>
      <c r="AA125" s="169">
        <v>0</v>
      </c>
      <c r="AB125" s="169">
        <v>6</v>
      </c>
      <c r="AC125" s="169">
        <v>0</v>
      </c>
      <c r="AD125" s="169">
        <v>0</v>
      </c>
      <c r="AE125" s="169">
        <v>1</v>
      </c>
      <c r="AF125" s="169">
        <v>0</v>
      </c>
      <c r="AG125" s="169">
        <v>12134847.5661382</v>
      </c>
      <c r="AH125" s="169">
        <v>0</v>
      </c>
      <c r="AI125" s="169">
        <v>-638741.19633123197</v>
      </c>
      <c r="AJ125" s="169">
        <v>0</v>
      </c>
      <c r="AK125" s="169">
        <v>5364168.7078557601</v>
      </c>
      <c r="AL125" s="169">
        <v>1546640.4050557199</v>
      </c>
      <c r="AM125" s="169">
        <v>33579996.981558397</v>
      </c>
      <c r="AN125" s="169">
        <v>-3633352.5038411301</v>
      </c>
      <c r="AO125" s="169">
        <v>731311.51234502497</v>
      </c>
      <c r="AP125" s="169">
        <v>0</v>
      </c>
      <c r="AQ125" s="169">
        <v>0</v>
      </c>
      <c r="AR125" s="169">
        <v>0</v>
      </c>
      <c r="AS125" s="168">
        <v>0</v>
      </c>
      <c r="AT125" s="163">
        <v>0</v>
      </c>
      <c r="AU125" s="168">
        <v>0</v>
      </c>
      <c r="AV125" s="163">
        <v>0</v>
      </c>
      <c r="AW125" s="168">
        <v>51182176.284989402</v>
      </c>
      <c r="AX125" s="163">
        <v>0</v>
      </c>
      <c r="AY125" s="3">
        <v>0</v>
      </c>
      <c r="AZ125">
        <v>0</v>
      </c>
      <c r="BA125" s="3">
        <v>0</v>
      </c>
      <c r="BB125">
        <v>100267047.75777</v>
      </c>
      <c r="BC125">
        <v>101265012.96059801</v>
      </c>
      <c r="BD125" s="3">
        <v>-80280118.960597306</v>
      </c>
      <c r="BE125">
        <v>0</v>
      </c>
      <c r="BF125" s="3">
        <v>20984894.000001401</v>
      </c>
      <c r="BH125" s="3"/>
      <c r="BI125"/>
      <c r="BJ125"/>
      <c r="BK125"/>
      <c r="BL125"/>
      <c r="BM125"/>
      <c r="BN125"/>
    </row>
    <row r="126" spans="1:66" x14ac:dyDescent="0.25">
      <c r="A126" t="str">
        <f t="shared" si="2"/>
        <v>1_10_2018</v>
      </c>
      <c r="B126">
        <v>1</v>
      </c>
      <c r="C126">
        <v>10</v>
      </c>
      <c r="D126" s="163">
        <v>2018</v>
      </c>
      <c r="E126" s="169">
        <v>2028458449</v>
      </c>
      <c r="F126" s="169">
        <v>2929500931</v>
      </c>
      <c r="G126" s="169">
        <v>3093336562</v>
      </c>
      <c r="H126" s="169">
        <v>3028681761</v>
      </c>
      <c r="I126" s="169">
        <v>-64654800.999999002</v>
      </c>
      <c r="J126" s="169">
        <v>3056595424.1209302</v>
      </c>
      <c r="K126" s="169">
        <v>-69283968.643283293</v>
      </c>
      <c r="L126" s="169">
        <v>560645668</v>
      </c>
      <c r="M126" s="169">
        <v>0</v>
      </c>
      <c r="N126" s="169">
        <v>1.9555512669999999</v>
      </c>
      <c r="O126" s="169">
        <v>0</v>
      </c>
      <c r="P126" s="169">
        <v>29807700.839999899</v>
      </c>
      <c r="Q126" s="169">
        <v>0.71440492607780803</v>
      </c>
      <c r="R126" s="169">
        <v>2.9199999999999902</v>
      </c>
      <c r="S126" s="169">
        <v>36801.5</v>
      </c>
      <c r="T126" s="170">
        <v>30.01</v>
      </c>
      <c r="U126" s="169">
        <v>4.5999999999999996</v>
      </c>
      <c r="V126" s="169">
        <v>0</v>
      </c>
      <c r="W126" s="169">
        <v>0</v>
      </c>
      <c r="X126" s="169">
        <v>0</v>
      </c>
      <c r="Y126" s="169">
        <v>0</v>
      </c>
      <c r="Z126" s="169">
        <v>0</v>
      </c>
      <c r="AA126" s="169">
        <v>0</v>
      </c>
      <c r="AB126" s="169">
        <v>7</v>
      </c>
      <c r="AC126" s="169">
        <v>0</v>
      </c>
      <c r="AD126" s="169">
        <v>0</v>
      </c>
      <c r="AE126" s="169">
        <v>1</v>
      </c>
      <c r="AF126" s="169">
        <v>1</v>
      </c>
      <c r="AG126" s="169">
        <v>-17344874.502555899</v>
      </c>
      <c r="AH126" s="169">
        <v>0</v>
      </c>
      <c r="AI126" s="169">
        <v>-9310328.5856191199</v>
      </c>
      <c r="AJ126" s="169">
        <v>0</v>
      </c>
      <c r="AK126" s="169">
        <v>3239840.4930804302</v>
      </c>
      <c r="AL126" s="169">
        <v>-1387084.34225005</v>
      </c>
      <c r="AM126" s="169">
        <v>26835971.180110499</v>
      </c>
      <c r="AN126" s="169">
        <v>-4761351.5699856104</v>
      </c>
      <c r="AO126" s="169">
        <v>61352.185632572597</v>
      </c>
      <c r="AP126" s="169">
        <v>-2401551.49528086</v>
      </c>
      <c r="AQ126" s="169">
        <v>0</v>
      </c>
      <c r="AR126" s="169">
        <v>0</v>
      </c>
      <c r="AS126" s="168">
        <v>0</v>
      </c>
      <c r="AT126" s="163">
        <v>0</v>
      </c>
      <c r="AU126" s="168">
        <v>0</v>
      </c>
      <c r="AV126" s="163">
        <v>0</v>
      </c>
      <c r="AW126" s="168">
        <v>51531762.7451647</v>
      </c>
      <c r="AX126" s="163">
        <v>0</v>
      </c>
      <c r="AY126" s="3">
        <v>0</v>
      </c>
      <c r="AZ126">
        <v>0</v>
      </c>
      <c r="BA126" s="3">
        <v>-113069658.31096099</v>
      </c>
      <c r="BB126">
        <v>-66605922.202664398</v>
      </c>
      <c r="BC126">
        <v>-68562668.7519788</v>
      </c>
      <c r="BD126" s="3">
        <v>3907867.7519797501</v>
      </c>
      <c r="BE126">
        <v>0</v>
      </c>
      <c r="BF126" s="3">
        <v>-64654800.999999002</v>
      </c>
      <c r="BH126" s="3"/>
      <c r="BI126"/>
      <c r="BJ126"/>
      <c r="BK126"/>
      <c r="BL126"/>
      <c r="BM126"/>
      <c r="BN126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2021-01-04T19:27:41Z</dcterms:modified>
</cp:coreProperties>
</file>